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charts/chart1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harts/chart2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2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ml.chartshapes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9.xml" ContentType="application/vnd.openxmlformats-officedocument.drawingml.chartshapes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0.xml" ContentType="application/vnd.openxmlformats-officedocument.drawingml.chartshapes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1.xml" ContentType="application/vnd.openxmlformats-officedocument.drawingml.chartshapes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drawings/drawing22.xml" ContentType="application/vnd.openxmlformats-officedocument.drawingml.chartshapes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.xml" ContentType="application/vnd.openxmlformats-officedocument.themeOverride+xml"/>
  <Override PartName="/xl/drawings/drawing23.xml" ContentType="application/vnd.openxmlformats-officedocument.drawingml.chartshapes+xml"/>
  <Override PartName="/xl/charts/chart3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3.xml" ContentType="application/vnd.openxmlformats-officedocument.themeOverride+xml"/>
  <Override PartName="/xl/drawings/drawing24.xml" ContentType="application/vnd.openxmlformats-officedocument.drawingml.chartshapes+xml"/>
  <Override PartName="/xl/charts/chart32.xml" ContentType="application/vnd.openxmlformats-officedocument.drawingml.chart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-工作\♥♥数据库集合！\上市银行相关数据库\超额拨备\"/>
    </mc:Choice>
  </mc:AlternateContent>
  <xr:revisionPtr revIDLastSave="0" documentId="13_ncr:1_{E84C3402-17E4-44F5-8119-7BF882D9C81E}" xr6:coauthVersionLast="47" xr6:coauthVersionMax="47" xr10:uidLastSave="{00000000-0000-0000-0000-000000000000}"/>
  <bookViews>
    <workbookView xWindow="28680" yWindow="-120" windowWidth="29040" windowHeight="15720" activeTab="1" xr2:uid="{9955995B-8ABA-4B0A-87DB-EA50252F63E1}"/>
  </bookViews>
  <sheets>
    <sheet name="联系方式及申明" sheetId="8" r:id="rId1"/>
    <sheet name="横向对比" sheetId="24" r:id="rId2"/>
    <sheet name="纵向时序" sheetId="25" r:id="rId3"/>
    <sheet name="单指标趋势" sheetId="11" r:id="rId4"/>
    <sheet name="超额拨备" sheetId="23" state="hidden" r:id="rId5"/>
    <sheet name="【输出】数据汇总" sheetId="1" r:id="rId6"/>
    <sheet name="估值散点图-回收率0" sheetId="15" r:id="rId7"/>
    <sheet name="估值散点图-回收率30%" sheetId="19" r:id="rId8"/>
    <sheet name="估值散点图-回收率50%" sheetId="20" r:id="rId9"/>
    <sheet name="不同回收率下超额拨备" sheetId="14" r:id="rId10"/>
    <sheet name="输出-隐含ROE" sheetId="13" r:id="rId11"/>
    <sheet name="估值&amp;ROE还原散点图" sheetId="18" r:id="rId12"/>
  </sheets>
  <definedNames>
    <definedName name="\a">#N/A</definedName>
    <definedName name="\d">#REF!</definedName>
    <definedName name="\I">#REF!</definedName>
    <definedName name="\jy">#REF!</definedName>
    <definedName name="\P">#REF!</definedName>
    <definedName name="\r">#REF!</definedName>
    <definedName name="\x">#N/A</definedName>
    <definedName name="\xjy">#REF!</definedName>
    <definedName name="\z">#N/A</definedName>
    <definedName name="__123Graph_F" hidden="1">#REF!</definedName>
    <definedName name="_1_24_method_test">#REF!</definedName>
    <definedName name="_1C_">#REF!</definedName>
    <definedName name="_801192.SI">"'=OFFSET(动态图标!$+Sheet1!$C$16,1,,COUNT(动态图标!$C:$C))"""</definedName>
    <definedName name="_a">#N/A</definedName>
    <definedName name="_aaa1">#N/A</definedName>
    <definedName name="_C">#REF!</definedName>
    <definedName name="_d">#N/A</definedName>
    <definedName name="_Fill" hidden="1">#REF!</definedName>
    <definedName name="_xlnm._FilterDatabase" localSheetId="5" hidden="1">【输出】数据汇总!$B$1:$AF$2340</definedName>
    <definedName name="_jgc10">OFFSET(#REF!,0,1*(#REF!-1),COUNTA(#REF!),1)</definedName>
    <definedName name="_JX4">#REF!</definedName>
    <definedName name="_Order1" hidden="1">0</definedName>
    <definedName name="_Parse_In" hidden="1">#REF!</definedName>
    <definedName name="_Parse_Out" hidden="1">#REF!</definedName>
    <definedName name="_pb300">OFFSET(#REF!,0,0,COUNTA(#REF!),1)</definedName>
    <definedName name="_pe300">OFFSET(#REF!,0,0,COUNTA(#REF!),1)</definedName>
    <definedName name="_r">#N/A</definedName>
    <definedName name="_sum2">#REF!</definedName>
    <definedName name="_TEM1">#REF!</definedName>
    <definedName name="_TEM2">#REF!</definedName>
    <definedName name="_x">#N/A</definedName>
    <definedName name="_Z">#REF!</definedName>
    <definedName name="A">#REF!</definedName>
    <definedName name="aa">#REF!</definedName>
    <definedName name="AAA">#REF!</definedName>
    <definedName name="abc">#REF!</definedName>
    <definedName name="Add__Cash">#REF!</definedName>
    <definedName name="Add__Listed_Investments">#REF!</definedName>
    <definedName name="Add__Other_Investments">#REF!</definedName>
    <definedName name="All_Institutions">#REF!</definedName>
    <definedName name="ALLM">#REF!</definedName>
    <definedName name="ALPHABETA">#REF!</definedName>
    <definedName name="Asset_Beta">#REF!</definedName>
    <definedName name="Asset_classes">#REF!</definedName>
    <definedName name="Asset_Concentrations">#REF!</definedName>
    <definedName name="Average_premium_rates">#REF!</definedName>
    <definedName name="A股加权市净率">#REF!</definedName>
    <definedName name="A股加权市盈率">#REF!</definedName>
    <definedName name="A股与H股加权溢价">#REF!</definedName>
    <definedName name="B">#N/A</definedName>
    <definedName name="Balance_sheet">#REF!</definedName>
    <definedName name="Balance_sheet_history">#REF!</definedName>
    <definedName name="Bank_industry">#REF!</definedName>
    <definedName name="bb">#REF!</definedName>
    <definedName name="bd_title">#REF!</definedName>
    <definedName name="BETA">#REF!</definedName>
    <definedName name="brokerCodes">#REF!</definedName>
    <definedName name="brokerCodesList">#REF!</definedName>
    <definedName name="brokerCodesListMaster">#REF!</definedName>
    <definedName name="brokerNames">#REF!</definedName>
    <definedName name="brokerNamesList">#REF!</definedName>
    <definedName name="brokerNamesListMaster">#REF!</definedName>
    <definedName name="Bubble">"Bubble"</definedName>
    <definedName name="calendarize">#REF!</definedName>
    <definedName name="calendarized">#REF!</definedName>
    <definedName name="calendarNames">#REF!</definedName>
    <definedName name="calendarPeriodNamesList">#REF!</definedName>
    <definedName name="calendarPeriodNamesListMaster">#REF!</definedName>
    <definedName name="calendarPeriodsList">#REF!</definedName>
    <definedName name="calendarPeriodsListMaster">#REF!</definedName>
    <definedName name="calendarYearsList">#REF!</definedName>
    <definedName name="calendarYearsListMaster">#REF!</definedName>
    <definedName name="Capital">#REF!</definedName>
    <definedName name="CAR">#REF!</definedName>
    <definedName name="categoryOrder">#REF!</definedName>
    <definedName name="categoryOrderList">#REF!</definedName>
    <definedName name="categoryOrderListMaster">#REF!</definedName>
    <definedName name="cbyieldcurve_rg">OFFSET(#REF!,0,0,COUNTA(#REF!),10)</definedName>
    <definedName name="cell8">#REF!</definedName>
    <definedName name="cellVersion">#REF!</definedName>
    <definedName name="cellYears1">#REF!</definedName>
    <definedName name="cellYears1b">#REF!</definedName>
    <definedName name="cellYears1c">#REF!</definedName>
    <definedName name="cellYears2">#REF!</definedName>
    <definedName name="cellYears21">#REF!</definedName>
    <definedName name="cellYears21b">#REF!</definedName>
    <definedName name="cellYears22">#REF!</definedName>
    <definedName name="cellYears22b">#REF!</definedName>
    <definedName name="cellYears2b">#REF!</definedName>
    <definedName name="cellYears2c">#REF!</definedName>
    <definedName name="Change_of_equity">#REF!</definedName>
    <definedName name="Chart">"Chart"</definedName>
    <definedName name="Charts_in_report">#REF!</definedName>
    <definedName name="Charts_in_reports">#REF!</definedName>
    <definedName name="CIQWBGuid" hidden="1">"843681d8-ae83-4dd5-b5eb-9ae531d43ca6"</definedName>
    <definedName name="clljtz">OFFSET(#REF!,0,8*(#REF!-1),COUNTA(#REF!),1)</definedName>
    <definedName name="Co_Name">#REF!</definedName>
    <definedName name="coe">#REF!</definedName>
    <definedName name="Color_definition">#REF!</definedName>
    <definedName name="Commercial_Savings_Institutions">#REF!</definedName>
    <definedName name="consensusCodesList">#REF!</definedName>
    <definedName name="consensusCodesListMaster">#REF!</definedName>
    <definedName name="consensusNamesList">#REF!</definedName>
    <definedName name="consensusNamesListMaster">#REF!</definedName>
    <definedName name="consensusTypeFields">#REF!</definedName>
    <definedName name="consensusTypeNames">#REF!</definedName>
    <definedName name="consensusTypes">#REF!</definedName>
    <definedName name="cordata10y" localSheetId="9">OFFSET(corfintop,corfinstart-1,6,corfinend-corfinstart+1)</definedName>
    <definedName name="cordata10y" localSheetId="11">OFFSET(corfintop,corfinstart-1,6,corfinend-corfinstart+1)</definedName>
    <definedName name="cordata10y" localSheetId="0">OFFSET(corfintop,corfinstart-1,6,corfinend-corfinstart+1)</definedName>
    <definedName name="cordata10y" localSheetId="10">OFFSET(corfintop,corfinstart-1,6,corfinend-corfinstart+1)</definedName>
    <definedName name="cordata10y">OFFSET(corfintop,corfinstart-1,6,corfinend-corfinstart+1)</definedName>
    <definedName name="cordata5y" localSheetId="9">OFFSET(corfintop,corfinstart-1,5,corfinend-corfinstart+1)</definedName>
    <definedName name="cordata5y" localSheetId="11">OFFSET(corfintop,corfinstart-1,5,corfinend-corfinstart+1)</definedName>
    <definedName name="cordata5y" localSheetId="0">OFFSET(corfintop,corfinstart-1,5,corfinend-corfinstart+1)</definedName>
    <definedName name="cordata5y" localSheetId="10">OFFSET(corfintop,corfinstart-1,5,corfinend-corfinstart+1)</definedName>
    <definedName name="cordata5y">OFFSET(corfintop,corfinstart-1,5,corfinend-corfinstart+1)</definedName>
    <definedName name="cordate" localSheetId="9">OFFSET(cortop,corstart-1,0,corend-corstart+1)</definedName>
    <definedName name="cordate" localSheetId="11">OFFSET(cortop,corstart-1,0,corend-corstart+1)</definedName>
    <definedName name="cordate" localSheetId="0">OFFSET(cortop,corstart-1,0,corend-corstart+1)</definedName>
    <definedName name="cordate" localSheetId="10">OFFSET(cortop,corstart-1,0,corend-corstart+1)</definedName>
    <definedName name="cordate">OFFSET(cortop,corstart-1,0,corend-corstart+1)</definedName>
    <definedName name="Core_ratios_and_assumption">#REF!</definedName>
    <definedName name="corend">#REF!</definedName>
    <definedName name="corfindate" localSheetId="9">OFFSET(corfintop,corfinstart-1,0,corfinend-corfinstart+1)</definedName>
    <definedName name="corfindate" localSheetId="11">OFFSET(corfintop,corfinstart-1,0,corfinend-corfinstart+1)</definedName>
    <definedName name="corfindate" localSheetId="0">OFFSET(corfintop,corfinstart-1,0,corfinend-corfinstart+1)</definedName>
    <definedName name="corfindate" localSheetId="10">OFFSET(corfintop,corfinstart-1,0,corfinend-corfinstart+1)</definedName>
    <definedName name="corfindate">OFFSET(corfintop,corfinstart-1,0,corfinend-corfinstart+1)</definedName>
    <definedName name="corfinend">#REF!</definedName>
    <definedName name="corfinstart">#REF!</definedName>
    <definedName name="corfintop">#REF!</definedName>
    <definedName name="corstart">#REF!</definedName>
    <definedName name="cortop">#REF!</definedName>
    <definedName name="Cost_of_Debt">#REF!</definedName>
    <definedName name="costofdebt">#REF!</definedName>
    <definedName name="csjg" localSheetId="9">OFFSET(#REF!,0,1*(qyclx-1),COUNTA(#REF!),1)</definedName>
    <definedName name="csjg" localSheetId="11">OFFSET(#REF!,0,1*(qyclx-1),COUNTA(#REF!),1)</definedName>
    <definedName name="csjg" localSheetId="0">OFFSET(#REF!,0,1*(qyclx-1),COUNTA(#REF!),1)</definedName>
    <definedName name="csjg" localSheetId="10">OFFSET(#REF!,0,1*(qyclx-1),COUNTA(#REF!),1)</definedName>
    <definedName name="csjg">OFFSET(#REF!,0,1*(qyclx-1),COUNTA(#REF!),1)</definedName>
    <definedName name="csjgdate">OFFSET(#REF!,0,0,COUNTA(#REF!),1)</definedName>
    <definedName name="currency">#REF!</definedName>
    <definedName name="currencyList">#REF!</definedName>
    <definedName name="currencyListMaster">#REF!</definedName>
    <definedName name="CurYr">#REF!</definedName>
    <definedName name="customBrokerCodesList">#REF!</definedName>
    <definedName name="customBrokerCodesListMaster">#REF!</definedName>
    <definedName name="customBrokerNamesList">#REF!</definedName>
    <definedName name="customBrokerNamesListMaster">#REF!</definedName>
    <definedName name="cxc">OFFSET(#REF!,0,1*(#REF!-1),COUNTA(#REF!),1)</definedName>
    <definedName name="cxccqg">OFFSET(#REF!,0,1*(#REF!-1),COUNTA(#REF!),1)</definedName>
    <definedName name="cxcdate">OFFSET(#REF!,0,0,COUNTA(#REF!),1)</definedName>
    <definedName name="cxcqg">OFFSET(#REF!,0,1*(#REF!-1),COUNTA(#REF!),1)</definedName>
    <definedName name="cxcqgdate">OFFSET(#REF!,0,0,COUNTA(#REF!),1)</definedName>
    <definedName name="cxcx">OFFSET(#REF!,0,1*(#REF!-1),COUNTA(#REF!),1)</definedName>
    <definedName name="cxcxqg">OFFSET(#REF!,0,1*(#REF!-1),COUNTA(#REF!),1)</definedName>
    <definedName name="data">#REF!</definedName>
    <definedName name="_xlnm.Database">#REF!</definedName>
    <definedName name="dataSourceCodes">#REF!</definedName>
    <definedName name="dataSourceNames">#REF!</definedName>
    <definedName name="date">OFFSET(#REF!,0,0,COUNTA(#REF!),1)</definedName>
    <definedName name="DATES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TOOLSNAME1">#REF!</definedName>
    <definedName name="DDM_valuation">#REF!</definedName>
    <definedName name="Debt_Premium">#REF!</definedName>
    <definedName name="Deposits">#REF!</definedName>
    <definedName name="DES">#REF!</definedName>
    <definedName name="dfgtzs">OFFSET(#REF!,0,0,COUNTA(#REF!),1)</definedName>
    <definedName name="discountrate">#REF!</definedName>
    <definedName name="dycltz">OFFSET(#REF!,0,8*(#REF!-1),COUNTA(#REF!),1)</definedName>
    <definedName name="dyxltz">OFFSET(#REF!,0,8*(#REF!-1),COUNTA(#REF!),1)</definedName>
    <definedName name="dyxltzdate">OFFSET(#REF!,0,0,COUNTA(#REF!),1)</definedName>
    <definedName name="end">#REF!</definedName>
    <definedName name="equity_beta">#REF!</definedName>
    <definedName name="Equity_Price_per_unit">#REF!</definedName>
    <definedName name="equity_risk_premium">#REF!</definedName>
    <definedName name="EQUITYPREMIUM">#REF!</definedName>
    <definedName name="estaterate">#REF!</definedName>
    <definedName name="estimateFields">#REF!</definedName>
    <definedName name="estimateFieldsList">#REF!</definedName>
    <definedName name="estimateFieldsListMaster">#REF!</definedName>
    <definedName name="estimateNames">#REF!</definedName>
    <definedName name="estimateNamesList">#REF!</definedName>
    <definedName name="estimateNamesListMaster">#REF!</definedName>
    <definedName name="estimatesNamesList">#REF!</definedName>
    <definedName name="euroyieldcurve_rg">OFFSET(#REF!,0,0,COUNTA(#REF!),7)</definedName>
    <definedName name="Exported_File">#REF!</definedName>
    <definedName name="fbyieldcurve_rg">OFFSET(#REF!,0,0,COUNTA(#REF!),10)</definedName>
    <definedName name="Fee_and_commissions">#REF!</definedName>
    <definedName name="fen">#REF!</definedName>
    <definedName name="fff">#REF!</definedName>
    <definedName name="fields">#REF!</definedName>
    <definedName name="Financial_Summary">#REF!</definedName>
    <definedName name="findata3y" localSheetId="9">OFFSET(corfintop,corfinstart-1,12,corfinend-corfinstart+1)</definedName>
    <definedName name="findata3y" localSheetId="11">OFFSET(corfintop,corfinstart-1,12,corfinend-corfinstart+1)</definedName>
    <definedName name="findata3y" localSheetId="0">OFFSET(corfintop,corfinstart-1,12,corfinend-corfinstart+1)</definedName>
    <definedName name="findata3y" localSheetId="10">OFFSET(corfintop,corfinstart-1,12,corfinend-corfinstart+1)</definedName>
    <definedName name="findata3y">OFFSET(corfintop,corfinstart-1,12,corfinend-corfinstart+1)</definedName>
    <definedName name="findata7y" localSheetId="9">OFFSET(corfintop,corfinstart-1,13,corfinend-corfinstart+1)</definedName>
    <definedName name="findata7y" localSheetId="11">OFFSET(corfintop,corfinstart-1,13,corfinend-corfinstart+1)</definedName>
    <definedName name="findata7y" localSheetId="0">OFFSET(corfintop,corfinstart-1,13,corfinend-corfinstart+1)</definedName>
    <definedName name="findata7y" localSheetId="10">OFFSET(corfintop,corfinstart-1,13,corfinend-corfinstart+1)</definedName>
    <definedName name="findata7y">OFFSET(corfintop,corfinstart-1,13,corfinend-corfinstart+1)</definedName>
    <definedName name="FORECAST_OUTSAM">#REF!</definedName>
    <definedName name="fundamentalFields">#REF!</definedName>
    <definedName name="fundamentalFieldsList">#REF!</definedName>
    <definedName name="fundamentalFieldsListMaster">#REF!</definedName>
    <definedName name="fundamentalNames">#REF!</definedName>
    <definedName name="fundamentalNamesList">#REF!</definedName>
    <definedName name="fundamentalNamesListMaster">#REF!</definedName>
    <definedName name="fundamentals">#REF!</definedName>
    <definedName name="fundamentalTickers">#REF!</definedName>
    <definedName name="gj">OFFSET(#REF!,0,0,COUNTA(#REF!),1)</definedName>
    <definedName name="gjdate">OFFSET(#REF!,0,0,COUNTA(#REF!),1)</definedName>
    <definedName name="gsdycl">OFFSET(#REF!,0,1*(#REF!-1),COUNTA(#REF!),1)</definedName>
    <definedName name="gsdyclDATE">OFFSET(#REF!,0,0,COUNTA(#REF!),1)</definedName>
    <definedName name="gsdyclzs">OFFSET(#REF!,0,1*(#REF!-1),COUNTA(#REF!),1)</definedName>
    <definedName name="gsfdckf">OFFSET(#REF!,0,0,COUNTA(#REF!),1)</definedName>
    <definedName name="gsfdckfdy">OFFSET(#REF!,0,1*(#REF!-1),COUNTA(#REF!),1)</definedName>
    <definedName name="gsfdckflj">OFFSET(#REF!,0,1*(#REF!-1),COUNTA(#REF!),1)</definedName>
    <definedName name="gsgt">OFFSET(#REF!,0,#REF!-1,COUNTA(#REF!),1)</definedName>
    <definedName name="gsgtdate">OFFSET(#REF!,0,0,COUNTA(#REF!),1)</definedName>
    <definedName name="gsgtzs">OFFSET(#REF!,0,#REF!-1,COUNTA(#REF!),1)</definedName>
    <definedName name="gsjll">OFFSET(#REF!,0,#REF!-1,COUNTA(#REF!),1)</definedName>
    <definedName name="gsjlldate">OFFSET(#REF!,0,0,COUNTA(#REF!),1)</definedName>
    <definedName name="gsLJcl">OFFSET(#REF!,0,1*(#REF!-1),COUNTA(#REF!),1)</definedName>
    <definedName name="gsLJclZS">OFFSET(#REF!,0,1*(#REF!-1),COUNTA(#REF!),1)</definedName>
    <definedName name="gsmll">OFFSET(#REF!,0,#REF!-1,COUNTA(#REF!),1)</definedName>
    <definedName name="gssgxmzjdy">OFFSET(#REF!,0,#REF!-1,COUNTA(#REF!),1)</definedName>
    <definedName name="gssgxmzjlj">OFFSET(#REF!,0,#REF!-1,COUNTA(#REF!),1)</definedName>
    <definedName name="gssgxmzjljdate">OFFSET(#REF!,0,0,COUNTA(#REF!),1)</definedName>
    <definedName name="gssntz">OFFSET(#REF!,0,#REF!-1,COUNTA(#REF!),1)</definedName>
    <definedName name="gssntz1">OFFSET(#REF!,0,#REF!-1,COUNTA(#REF!),1)</definedName>
    <definedName name="gssntzdate">OFFSET(#REF!,0,0,COUNTA(#REF!),1)</definedName>
    <definedName name="gssntzzs">OFFSET(#REF!,0,#REF!-1,COUNTA(#REF!),1)</definedName>
    <definedName name="gssntzzs1">OFFSET(#REF!,0,#REF!-1,COUNTA(#REF!),1)</definedName>
    <definedName name="Heatmap">"Heatmap"</definedName>
    <definedName name="hg_title">#REF!</definedName>
    <definedName name="Histogram">"Histogram"</definedName>
    <definedName name="hsgj">OFFSET(#REF!,0,0,COUNTA(#REF!),1)</definedName>
    <definedName name="HTML_CodePage" hidden="1">936</definedName>
    <definedName name="HTML_Control" localSheetId="9" hidden="1">{"'2-43'!$A$1:$O$42"}</definedName>
    <definedName name="HTML_Control" localSheetId="11" hidden="1">{"'2-43'!$A$1:$O$42"}</definedName>
    <definedName name="HTML_Control" localSheetId="0" hidden="1">{"'2-43'!$A$1:$O$42"}</definedName>
    <definedName name="HTML_Control" localSheetId="10" hidden="1">{"'2-43'!$A$1:$O$42"}</definedName>
    <definedName name="HTML_Control" hidden="1">{"'2-43'!$A$1:$O$42"}</definedName>
    <definedName name="HTML_Description" hidden="1">""</definedName>
    <definedName name="HTML_Email" hidden="1">""</definedName>
    <definedName name="HTML_Header" hidden="1">"2-43"</definedName>
    <definedName name="HTML_LastUpdate" hidden="1">"99-5-24"</definedName>
    <definedName name="HTML_LineAfter" hidden="1">FALSE</definedName>
    <definedName name="HTML_LineBefore" hidden="1">FALSE</definedName>
    <definedName name="HTML_Name" hidden="1">"zhc"</definedName>
    <definedName name="HTML_OBDlg2" hidden="1">TRUE</definedName>
    <definedName name="HTML_OBDlg4" hidden="1">TRUE</definedName>
    <definedName name="HTML_OS" hidden="1">0</definedName>
    <definedName name="HTML_PathFile" hidden="1">"c:\mydocu~1\MyHTML.htm"</definedName>
    <definedName name="HTML_Title" hidden="1">"hanj02"</definedName>
    <definedName name="hygtdy">OFFSET(#REF!,0,3*(#REF!-1),COUNTA(#REF!),1)</definedName>
    <definedName name="hygtlj">OFFSET(#REF!,0,3*(#REF!-1),COUNTA(#REF!),1)</definedName>
    <definedName name="IDS">#REF!</definedName>
    <definedName name="Implied_Inflation">#REF!</definedName>
    <definedName name="Income_statement">#REF!</definedName>
    <definedName name="Income_statement_history">#REF!</definedName>
    <definedName name="indexchart_rg">#REF!</definedName>
    <definedName name="indexdate">OFFSET(#REF!,COUNTA(#REF!)-19,0,20)</definedName>
    <definedName name="INIT">#REF!</definedName>
    <definedName name="intr2002">#REF!</definedName>
    <definedName name="intr2003">#REF!</definedName>
    <definedName name="intr2004">#REF!</definedName>
    <definedName name="intr2005">#REF!</definedName>
    <definedName name="intr2006">#REF!</definedName>
    <definedName name="intr2007">#REF!</definedName>
    <definedName name="intr2008">#REF!</definedName>
    <definedName name="intr2009">#REF!</definedName>
    <definedName name="intr2010">#REF!</definedName>
    <definedName name="Investmen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ate">#REF!</definedName>
    <definedName name="irp_date">OFFSET(#REF!,COUNTA(#REF!)-48,0,48)</definedName>
    <definedName name="irp_ndf">OFFSET(#REF!,COUNTA(#REF!)-48,0,48)</definedName>
    <definedName name="irp_parity">OFFSET(#REF!,COUNTA(#REF!)-48,0,48)</definedName>
    <definedName name="irp_spread">OFFSET(#REF!,COUNTA(#REF!)-48,0,48)</definedName>
    <definedName name="irsyieldcurve_rg">OFFSET(#REF!,0,0,COUNTA(#REF!),10)</definedName>
    <definedName name="Item">#REF!</definedName>
    <definedName name="ivday">#REF!</definedName>
    <definedName name="jgc">OFFSET(#REF!,0,1*(#REF!-1),COUNTA(#REF!),1)</definedName>
    <definedName name="jpyieldcurve_rg">OFFSET(#REF!,0,0,COUNTA(#REF!),7)</definedName>
    <definedName name="jtys">OFFSET(#REF!,0,0,COUNTA(#REF!),1)</definedName>
    <definedName name="jtysDY">OFFSET(#REF!,0,#REF!-1,COUNTA(#REF!),1)</definedName>
    <definedName name="jtyslj">OFFSET(#REF!,0,#REF!-1,COUNTA(#REF!),1)</definedName>
    <definedName name="jy_title">#REF!</definedName>
    <definedName name="Kd">#REF!</definedName>
    <definedName name="Ke">#REF!</definedName>
    <definedName name="LEAP">#REF!</definedName>
    <definedName name="LEEP">#REF!</definedName>
    <definedName name="Less__Bank___Other_Debt">#REF!</definedName>
    <definedName name="Less__Minorities">#REF!</definedName>
    <definedName name="Loans">#REF!</definedName>
    <definedName name="m_nFundamentals">#REF!</definedName>
    <definedName name="m_nPrimary">#REF!</definedName>
    <definedName name="m_nSecondary">#REF!</definedName>
    <definedName name="m_nSecurities">#REF!</definedName>
    <definedName name="m_nTertiary">#REF!</definedName>
    <definedName name="m_Ordinality">#REF!</definedName>
    <definedName name="m_primaryRowIndex">#REF!</definedName>
    <definedName name="m_secondaryRowIndex">#REF!</definedName>
    <definedName name="m_SecurityColumnIndex">#REF!</definedName>
    <definedName name="m_tertiaryRowIndex">#REF!</definedName>
    <definedName name="Map">"Map"</definedName>
    <definedName name="Market_Share">#REF!</definedName>
    <definedName name="Mid_Debt_Ratio">#REF!</definedName>
    <definedName name="Mid_EBIT_Margin">#REF!</definedName>
    <definedName name="Mid_Growth">#REF!</definedName>
    <definedName name="Mid_ROIC">#REF!</definedName>
    <definedName name="Mid_Tax_Rate">#REF!</definedName>
    <definedName name="midcpdata3y" localSheetId="9">OFFSET(midcptop,midcpstart-1,1,midcpend-midcpstart+1)</definedName>
    <definedName name="midcpdata3y" localSheetId="11">OFFSET(midcptop,midcpstart-1,1,midcpend-midcpstart+1)</definedName>
    <definedName name="midcpdata3y" localSheetId="0">OFFSET(midcptop,midcpstart-1,1,midcpend-midcpstart+1)</definedName>
    <definedName name="midcpdata3y" localSheetId="10">OFFSET(midcptop,midcpstart-1,1,midcpend-midcpstart+1)</definedName>
    <definedName name="midcpdata3y">OFFSET(midcptop,midcpstart-1,1,midcpend-midcpstart+1)</definedName>
    <definedName name="midcpdata5y" localSheetId="9">OFFSET(midcptop,midcpstart-1,2,midcpend-midcpstart+1)</definedName>
    <definedName name="midcpdata5y" localSheetId="11">OFFSET(midcptop,midcpstart-1,2,midcpend-midcpstart+1)</definedName>
    <definedName name="midcpdata5y" localSheetId="0">OFFSET(midcptop,midcpstart-1,2,midcpend-midcpstart+1)</definedName>
    <definedName name="midcpdata5y" localSheetId="10">OFFSET(midcptop,midcpstart-1,2,midcpend-midcpstart+1)</definedName>
    <definedName name="midcpdata5y">OFFSET(midcptop,midcpstart-1,2,midcpend-midcpstart+1)</definedName>
    <definedName name="midcpdata7y">#N/A</definedName>
    <definedName name="midcpdate" localSheetId="9">OFFSET(midcptop,midcpstart-1,0,midcpend-midcpstart+1)</definedName>
    <definedName name="midcpdate" localSheetId="11">OFFSET(midcptop,midcpstart-1,0,midcpend-midcpstart+1)</definedName>
    <definedName name="midcpdate" localSheetId="0">OFFSET(midcptop,midcpstart-1,0,midcpend-midcpstart+1)</definedName>
    <definedName name="midcpdate" localSheetId="10">OFFSET(midcptop,midcpstart-1,0,midcpend-midcpstart+1)</definedName>
    <definedName name="midcpdate">OFFSET(midcptop,midcpstart-1,0,midcpend-midcpstart+1)</definedName>
    <definedName name="midcpend">#REF!</definedName>
    <definedName name="midcpstart">#REF!</definedName>
    <definedName name="midcptop">#REF!</definedName>
    <definedName name="mil">#REF!</definedName>
    <definedName name="ml_title">#REF!</definedName>
    <definedName name="month">#REF!</definedName>
    <definedName name="Motor_vehicle_premiums">#REF!</definedName>
    <definedName name="mtjg">OFFSET(#REF!,0,#REF!-1,COUNTA(#REF!),1)</definedName>
    <definedName name="mtjg08">OFFSET(#REF!,0,#REF!-1,COUNTA(#REF!),1)</definedName>
    <definedName name="mtjg09">OFFSET(#REF!,0,#REF!-1,COUNTA(#REF!),1)</definedName>
    <definedName name="mtjg10">OFFSET(#REF!,0,#REF!-1,COUNTA(#REF!),1)</definedName>
    <definedName name="mtjgdate">OFFSET(#REF!,0,0,COUNTA(#REF!),1)</definedName>
    <definedName name="mtzjg08">OFFSET(#REF!,0,1*(#REF!-1),COUNTA(#REF!),1)</definedName>
    <definedName name="mtzjg09">OFFSET(#REF!,0,1*(#REF!-1),COUNTA(#REF!),1)</definedName>
    <definedName name="mtzjg10">OFFSET(#REF!,0,1*(#REF!-1),COUNTA(#REF!),1)</definedName>
    <definedName name="mx_title">#REF!</definedName>
    <definedName name="NDF">#REF!</definedName>
    <definedName name="ndirsyieldcurve_rg">OFFSET(#REF!,0,0,COUNTA(#REF!),10)</definedName>
    <definedName name="Net_interest_income">#REF!</definedName>
    <definedName name="Net_premiums_and_claims">#REF!</definedName>
    <definedName name="nominal_Long_run_growth">#REF!</definedName>
    <definedName name="Non_life_industry">#REF!</definedName>
    <definedName name="NONLEAP">#REF!</definedName>
    <definedName name="NPL">#REF!</definedName>
    <definedName name="OBS">#REF!</definedName>
    <definedName name="offsetNamesList">#REF!</definedName>
    <definedName name="offsetNamesListMaster">#REF!</definedName>
    <definedName name="om1Y">OFFSET(#REF!,COUNTA(#REF!)-21,0,20)</definedName>
    <definedName name="om3m">OFFSET(#REF!,COUNTA(#REF!)-21,0,20)</definedName>
    <definedName name="om3Y">OFFSET(#REF!,COUNTA(#REF!)-21,0,20)</definedName>
    <definedName name="om6mrepo">OFFSET(#REF!,COUNTA(#REF!)-21,0,20)</definedName>
    <definedName name="om7d">OFFSET(#REF!,COUNTA(#REF!)-21,0,20)</definedName>
    <definedName name="omdate">OFFSET(#REF!,COUNTA(#REF!)-21,0,20)</definedName>
    <definedName name="omvoldate">OFFSET(#REF!,COUNTA(#REF!)-28,0,28)</definedName>
    <definedName name="omvolmature">OFFSET(#REF!,COUNTA(#REF!)-28,0,28)</definedName>
    <definedName name="omvolnet">OFFSET(#REF!,COUNTA(#REF!)-28,0,28)</definedName>
    <definedName name="Operating_expense">#REF!</definedName>
    <definedName name="OutputBalanceSheet">#REF!</definedName>
    <definedName name="OutputCashFlowStatement">#REF!</definedName>
    <definedName name="OutputIncomeStatement">#REF!</definedName>
    <definedName name="OutputInterestSheet">#REF!</definedName>
    <definedName name="OutputKeyAssumptions">#REF!</definedName>
    <definedName name="OutputRatios">#REF!</definedName>
    <definedName name="pagend">#REF!</definedName>
    <definedName name="Pagestart">#REF!</definedName>
    <definedName name="pba">OFFSET(#REF!,0,0,COUNTA(#REF!),1)</definedName>
    <definedName name="PC">#REF!</definedName>
    <definedName name="PCList">#REF!</definedName>
    <definedName name="PCListMaster">#REF!</definedName>
    <definedName name="pdate">OFFSET(#REF!,0,0,COUNTA(#REF!),1)</definedName>
    <definedName name="pea">OFFSET(#REF!,0,0,COUNTA(#REF!),1)</definedName>
    <definedName name="periodCodesList">#REF!</definedName>
    <definedName name="periodCodesListMaster">#REF!</definedName>
    <definedName name="periodicities">#REF!</definedName>
    <definedName name="periodNames">#REF!</definedName>
    <definedName name="periodNamesList">#REF!</definedName>
    <definedName name="periodNamesListMaster">#REF!</definedName>
    <definedName name="periodOffsets">#REF!</definedName>
    <definedName name="PieChart">"PieChart"</definedName>
    <definedName name="pp">#REF!</definedName>
    <definedName name="PPI">#REF!</definedName>
    <definedName name="PPI分种类">#REF!</definedName>
    <definedName name="PR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1">#REF!</definedName>
    <definedName name="Profit_in_associate">#REF!</definedName>
    <definedName name="Q">#REF!</definedName>
    <definedName name="qgdygt">OFFSET(#REF!,0,0,COUNTA(#REF!),1)</definedName>
    <definedName name="qgdygtzs">OFFSET(#REF!,0,0,COUNTA(#REF!),1)</definedName>
    <definedName name="qgfdc">OFFSET(#REF!,0,0,COUNTA(#REF!),1)</definedName>
    <definedName name="qgfdcdate">OFFSET(#REF!,0,0,COUNTA(#REF!),1)</definedName>
    <definedName name="qgfdcdy">OFFSET(#REF!,0,1*(#REF!-1),COUNTA(#REF!),1)</definedName>
    <definedName name="qgfdclj">OFFSET(#REF!,0,1*(#REF!-1),COUNTA(#REF!),1)</definedName>
    <definedName name="qggtdate">OFFSET(#REF!,0,0,COUNTA(#REF!),1)</definedName>
    <definedName name="qgljgt">OFFSET(#REF!,0,0,COUNTA(#REF!),1)</definedName>
    <definedName name="qgljgtzs">OFFSET(#REF!,0,0,COUNTA(#REF!),1)</definedName>
    <definedName name="qgsgmj">OFFSET(#REF!,0,0,COUNTA(#REF!),1)</definedName>
    <definedName name="qgsgmjdy">OFFSET(#REF!,0,0,COUNTA(#REF!),1)</definedName>
    <definedName name="qgxkgmj">OFFSET(#REF!,0,0,COUNTA(#REF!),1)</definedName>
    <definedName name="qgxkgmjdy">OFFSET(#REF!,0,0,COUNTA(#REF!),1)</definedName>
    <definedName name="Questions">#REF!</definedName>
    <definedName name="quote122000" localSheetId="9">OFFSET(cortop,corstart-1,1,corend-corstart+1)</definedName>
    <definedName name="quote122000" localSheetId="11">OFFSET(cortop,corstart-1,1,corend-corstart+1)</definedName>
    <definedName name="quote122000" localSheetId="0">OFFSET(cortop,corstart-1,1,corend-corstart+1)</definedName>
    <definedName name="quote122000" localSheetId="10">OFFSET(cortop,corstart-1,1,corend-corstart+1)</definedName>
    <definedName name="quote122000">OFFSET(cortop,corstart-1,1,corend-corstart+1)</definedName>
    <definedName name="quote122001" localSheetId="9">OFFSET(cortop,corstart-1,3,corend-corstart+1)</definedName>
    <definedName name="quote122001" localSheetId="11">OFFSET(cortop,corstart-1,3,corend-corstart+1)</definedName>
    <definedName name="quote122001" localSheetId="0">OFFSET(cortop,corstart-1,3,corend-corstart+1)</definedName>
    <definedName name="quote122001" localSheetId="10">OFFSET(cortop,corstart-1,3,corend-corstart+1)</definedName>
    <definedName name="quote122001">OFFSET(cortop,corstart-1,3,corend-corstart+1)</definedName>
    <definedName name="quote122002" localSheetId="9">OFFSET(cortop,corstart-1,5,corend-corstart+1)</definedName>
    <definedName name="quote122002" localSheetId="11">OFFSET(cortop,corstart-1,5,corend-corstart+1)</definedName>
    <definedName name="quote122002" localSheetId="0">OFFSET(cortop,corstart-1,5,corend-corstart+1)</definedName>
    <definedName name="quote122002" localSheetId="10">OFFSET(cortop,corstart-1,5,corend-corstart+1)</definedName>
    <definedName name="quote122002">OFFSET(cortop,corstart-1,5,corend-corstart+1)</definedName>
    <definedName name="quote122003" localSheetId="9">OFFSET(cortop,corstart-1,7,corend-corstart+1)</definedName>
    <definedName name="quote122003" localSheetId="11">OFFSET(cortop,corstart-1,7,corend-corstart+1)</definedName>
    <definedName name="quote122003" localSheetId="0">OFFSET(cortop,corstart-1,7,corend-corstart+1)</definedName>
    <definedName name="quote122003" localSheetId="10">OFFSET(cortop,corstart-1,7,corend-corstart+1)</definedName>
    <definedName name="quote122003">OFFSET(cortop,corstart-1,7,corend-corstart+1)</definedName>
    <definedName name="quote122004" localSheetId="9">OFFSET(cortop,corstart-1,9,corend-corstart+1)</definedName>
    <definedName name="quote122004" localSheetId="11">OFFSET(cortop,corstart-1,9,corend-corstart+1)</definedName>
    <definedName name="quote122004" localSheetId="0">OFFSET(cortop,corstart-1,9,corend-corstart+1)</definedName>
    <definedName name="quote122004" localSheetId="10">OFFSET(cortop,corstart-1,9,corend-corstart+1)</definedName>
    <definedName name="quote122004">OFFSET(cortop,corstart-1,9,corend-corstart+1)</definedName>
    <definedName name="quote122005" localSheetId="9">OFFSET(cortop,corstart-1,11,corend-corstart+1)</definedName>
    <definedName name="quote122005" localSheetId="11">OFFSET(cortop,corstart-1,11,corend-corstart+1)</definedName>
    <definedName name="quote122005" localSheetId="0">OFFSET(cortop,corstart-1,11,corend-corstart+1)</definedName>
    <definedName name="quote122005" localSheetId="10">OFFSET(cortop,corstart-1,11,corend-corstart+1)</definedName>
    <definedName name="quote122005">OFFSET(cortop,corstart-1,11,corend-corstart+1)</definedName>
    <definedName name="quote122006" localSheetId="9">OFFSET(cortop,corstart-1,13,corend-corstart+1)</definedName>
    <definedName name="quote122006" localSheetId="11">OFFSET(cortop,corstart-1,13,corend-corstart+1)</definedName>
    <definedName name="quote122006" localSheetId="0">OFFSET(cortop,corstart-1,13,corend-corstart+1)</definedName>
    <definedName name="quote122006" localSheetId="10">OFFSET(cortop,corstart-1,13,corend-corstart+1)</definedName>
    <definedName name="quote122006">OFFSET(cortop,corstart-1,13,corend-corstart+1)</definedName>
    <definedName name="quote122007" localSheetId="9">OFFSET(cortop,corstart-1,15,corend-corstart+1)</definedName>
    <definedName name="quote122007" localSheetId="11">OFFSET(cortop,corstart-1,15,corend-corstart+1)</definedName>
    <definedName name="quote122007" localSheetId="0">OFFSET(cortop,corstart-1,15,corend-corstart+1)</definedName>
    <definedName name="quote122007" localSheetId="10">OFFSET(cortop,corstart-1,15,corend-corstart+1)</definedName>
    <definedName name="quote122007">OFFSET(cortop,corstart-1,15,corend-corstart+1)</definedName>
    <definedName name="quote122008" localSheetId="9">OFFSET(cortop,corstart-1,19,corend-corstart+1)</definedName>
    <definedName name="quote122008" localSheetId="11">OFFSET(cortop,corstart-1,19,corend-corstart+1)</definedName>
    <definedName name="quote122008" localSheetId="0">OFFSET(cortop,corstart-1,19,corend-corstart+1)</definedName>
    <definedName name="quote122008" localSheetId="10">OFFSET(cortop,corstart-1,19,corend-corstart+1)</definedName>
    <definedName name="quote122008">OFFSET(cortop,corstart-1,19,corend-corstart+1)</definedName>
    <definedName name="quote122009">#N/A</definedName>
    <definedName name="quote122012">#N/A</definedName>
    <definedName name="qycl">#REF!</definedName>
    <definedName name="qyclx">#REF!</definedName>
    <definedName name="qydycl" localSheetId="9">OFFSET(#REF!,0,5*(qycl-1),COUNTA(#REF!),1)</definedName>
    <definedName name="qydycl" localSheetId="11">OFFSET(#REF!,0,5*(qycl-1),COUNTA(#REF!),1)</definedName>
    <definedName name="qydycl" localSheetId="0">OFFSET(#REF!,0,5*(qycl-1),COUNTA(#REF!),1)</definedName>
    <definedName name="qydycl" localSheetId="10">OFFSET(#REF!,0,5*(qycl-1),COUNTA(#REF!),1)</definedName>
    <definedName name="qydycl">OFFSET(#REF!,0,5*(qycl-1),COUNTA(#REF!),1)</definedName>
    <definedName name="qydyclzs" localSheetId="9">OFFSET(#REF!,0,5*(qycl-1),COUNTA(#REF!),1)</definedName>
    <definedName name="qydyclzs" localSheetId="11">OFFSET(#REF!,0,5*(qycl-1),COUNTA(#REF!),1)</definedName>
    <definedName name="qydyclzs" localSheetId="0">OFFSET(#REF!,0,5*(qycl-1),COUNTA(#REF!),1)</definedName>
    <definedName name="qydyclzs" localSheetId="10">OFFSET(#REF!,0,5*(qycl-1),COUNTA(#REF!),1)</definedName>
    <definedName name="qydyclzs">OFFSET(#REF!,0,5*(qycl-1),COUNTA(#REF!),1)</definedName>
    <definedName name="qygt">OFFSET(#REF!,0,7*(#REF!-1),COUNTA(#REF!),1)</definedName>
    <definedName name="qygtdate">OFFSET(#REF!,0,0,COUNTA(#REF!),1)</definedName>
    <definedName name="qygtzs">OFFSET(#REF!,0,7*(#REF!-1),COUNTA(#REF!),1)</definedName>
    <definedName name="qyjg">OFFSET(#REF!,0,1*(#REF!-1),COUNTA(#REF!),1)</definedName>
    <definedName name="qyjgdate">OFFSET(#REF!,0,0,COUNTA(#REF!),1)</definedName>
    <definedName name="qyjgx">#REF!</definedName>
    <definedName name="qyljcl" localSheetId="9">OFFSET(#REF!,0,5*(qycl-1),COUNTA(#REF!),1)</definedName>
    <definedName name="qyljcl" localSheetId="11">OFFSET(#REF!,0,5*(qycl-1),COUNTA(#REF!),1)</definedName>
    <definedName name="qyljcl" localSheetId="0">OFFSET(#REF!,0,5*(qycl-1),COUNTA(#REF!),1)</definedName>
    <definedName name="qyljcl" localSheetId="10">OFFSET(#REF!,0,5*(qycl-1),COUNTA(#REF!),1)</definedName>
    <definedName name="qyljcl">OFFSET(#REF!,0,5*(qycl-1),COUNTA(#REF!),1)</definedName>
    <definedName name="qyljclzs" localSheetId="9">OFFSET(#REF!,0,5*(qycl-1),COUNTA(#REF!),1)</definedName>
    <definedName name="qyljclzs" localSheetId="11">OFFSET(#REF!,0,5*(qycl-1),COUNTA(#REF!),1)</definedName>
    <definedName name="qyljclzs" localSheetId="0">OFFSET(#REF!,0,5*(qycl-1),COUNTA(#REF!),1)</definedName>
    <definedName name="qyljclzs" localSheetId="10">OFFSET(#REF!,0,5*(qycl-1),COUNTA(#REF!),1)</definedName>
    <definedName name="qyljclzs">OFFSET(#REF!,0,5*(qycl-1),COUNTA(#REF!),1)</definedName>
    <definedName name="qysgxmljtz">OFFSET(#REF!,0,7*(#REF!-1),COUNTA(#REF!),1)</definedName>
    <definedName name="qysntz">OFFSET(#REF!,0,3*(#REF!-1),COUNTA(#REF!),1)</definedName>
    <definedName name="qysntzdate">OFFSET(#REF!,0,0,COUNTA(#REF!),1)</definedName>
    <definedName name="qysntzzs">OFFSET(#REF!,0,3*(#REF!-1),COUNTA(#REF!),1)</definedName>
    <definedName name="qyxkgxmljtz">OFFSET(#REF!,0,7*(#REF!-1),COUNTA(#REF!),1)</definedName>
    <definedName name="Ratios_issued_in_annual_report">#REF!</definedName>
    <definedName name="re">#REF!</definedName>
    <definedName name="Real_Rate">#REF!</definedName>
    <definedName name="REG">#REF!</definedName>
    <definedName name="Relative_value">#REF!</definedName>
    <definedName name="repoamount">OFFSET(#REF!,COUNTA(#REF!)-121,0,120)</definedName>
    <definedName name="repodate">OFFSET(#REF!,COUNTA(#REF!)-121,0,120)</definedName>
    <definedName name="reporate">OFFSET(#REF!,COUNTA(#REF!)-121,0,120)</definedName>
    <definedName name="Residual_Income_valuation">#REF!</definedName>
    <definedName name="Residual_model">#REF!</definedName>
    <definedName name="RESULT">#REF!</definedName>
    <definedName name="REVIEWRATE">#REF!</definedName>
    <definedName name="RF">#REF!</definedName>
    <definedName name="risk_free_rate">#REF!</definedName>
    <definedName name="Risks">#REF!</definedName>
    <definedName name="RM">#REF!</definedName>
    <definedName name="rr">#REF!</definedName>
    <definedName name="s">#N/A</definedName>
    <definedName name="Scatter">"Scatter"</definedName>
    <definedName name="securityNames">#REF!</definedName>
    <definedName name="securityTickers">#REF!</definedName>
    <definedName name="Segment">#REF!</definedName>
    <definedName name="selectDate" localSheetId="9">OFFSET(top,start-1,0,end-start+1)</definedName>
    <definedName name="selectDate" localSheetId="11">OFFSET(top,start-1,0,end-start+1)</definedName>
    <definedName name="selectDate" localSheetId="0">OFFSET(top,start-1,0,end-start+1)</definedName>
    <definedName name="selectDate" localSheetId="10">OFFSET(top,start-1,0,end-start+1)</definedName>
    <definedName name="selectDate">OFFSET(top,start-1,0,end-start+1)</definedName>
    <definedName name="selectNum115001" localSheetId="9">OFFSET(top,start-1,15,end-start+1)</definedName>
    <definedName name="selectNum115001" localSheetId="11">OFFSET(top,start-1,15,end-start+1)</definedName>
    <definedName name="selectNum115001" localSheetId="0">OFFSET(top,start-1,15,end-start+1)</definedName>
    <definedName name="selectNum115001" localSheetId="10">OFFSET(top,start-1,15,end-start+1)</definedName>
    <definedName name="selectNum115001">OFFSET(top,start-1,15,end-start+1)</definedName>
    <definedName name="selectNum115002" localSheetId="9">OFFSET(top,start-1,16,end-start+1)</definedName>
    <definedName name="selectNum115002" localSheetId="11">OFFSET(top,start-1,16,end-start+1)</definedName>
    <definedName name="selectNum115002" localSheetId="0">OFFSET(top,start-1,16,end-start+1)</definedName>
    <definedName name="selectNum115002" localSheetId="10">OFFSET(top,start-1,16,end-start+1)</definedName>
    <definedName name="selectNum115002">OFFSET(top,start-1,16,end-start+1)</definedName>
    <definedName name="selectNum115003" localSheetId="9">OFFSET(top,start-1,17,end-start+1)</definedName>
    <definedName name="selectNum115003" localSheetId="11">OFFSET(top,start-1,17,end-start+1)</definedName>
    <definedName name="selectNum115003" localSheetId="0">OFFSET(top,start-1,17,end-start+1)</definedName>
    <definedName name="selectNum115003" localSheetId="10">OFFSET(top,start-1,17,end-start+1)</definedName>
    <definedName name="selectNum115003">OFFSET(top,start-1,17,end-start+1)</definedName>
    <definedName name="selectNum126001" localSheetId="9">OFFSET(top,start-1,1,end-start+1)</definedName>
    <definedName name="selectNum126001" localSheetId="11">OFFSET(top,start-1,1,end-start+1)</definedName>
    <definedName name="selectNum126001" localSheetId="0">OFFSET(top,start-1,1,end-start+1)</definedName>
    <definedName name="selectNum126001" localSheetId="10">OFFSET(top,start-1,1,end-start+1)</definedName>
    <definedName name="selectNum126001">OFFSET(top,start-1,1,end-start+1)</definedName>
    <definedName name="selectNum126002" localSheetId="9">OFFSET(top,start-1,2,end-start+1)</definedName>
    <definedName name="selectNum126002" localSheetId="11">OFFSET(top,start-1,2,end-start+1)</definedName>
    <definedName name="selectNum126002" localSheetId="0">OFFSET(top,start-1,2,end-start+1)</definedName>
    <definedName name="selectNum126002" localSheetId="10">OFFSET(top,start-1,2,end-start+1)</definedName>
    <definedName name="selectNum126002">OFFSET(top,start-1,2,end-start+1)</definedName>
    <definedName name="selectNum126003" localSheetId="9">OFFSET(top,start-1,3,end-start+1)</definedName>
    <definedName name="selectNum126003" localSheetId="11">OFFSET(top,start-1,3,end-start+1)</definedName>
    <definedName name="selectNum126003" localSheetId="0">OFFSET(top,start-1,3,end-start+1)</definedName>
    <definedName name="selectNum126003" localSheetId="10">OFFSET(top,start-1,3,end-start+1)</definedName>
    <definedName name="selectNum126003">OFFSET(top,start-1,3,end-start+1)</definedName>
    <definedName name="selectNum126005" localSheetId="9">OFFSET(top,start-1,4,end-start+1)</definedName>
    <definedName name="selectNum126005" localSheetId="11">OFFSET(top,start-1,4,end-start+1)</definedName>
    <definedName name="selectNum126005" localSheetId="0">OFFSET(top,start-1,4,end-start+1)</definedName>
    <definedName name="selectNum126005" localSheetId="10">OFFSET(top,start-1,4,end-start+1)</definedName>
    <definedName name="selectNum126005">OFFSET(top,start-1,4,end-start+1)</definedName>
    <definedName name="selectNum126006" localSheetId="9">OFFSET(top,start-1,5,end-start+1)</definedName>
    <definedName name="selectNum126006" localSheetId="11">OFFSET(top,start-1,5,end-start+1)</definedName>
    <definedName name="selectNum126006" localSheetId="0">OFFSET(top,start-1,5,end-start+1)</definedName>
    <definedName name="selectNum126006" localSheetId="10">OFFSET(top,start-1,5,end-start+1)</definedName>
    <definedName name="selectNum126006">OFFSET(top,start-1,5,end-start+1)</definedName>
    <definedName name="selectNum126007" localSheetId="9">OFFSET(top,start-1,6,end-start+1)</definedName>
    <definedName name="selectNum126007" localSheetId="11">OFFSET(top,start-1,6,end-start+1)</definedName>
    <definedName name="selectNum126007" localSheetId="0">OFFSET(top,start-1,6,end-start+1)</definedName>
    <definedName name="selectNum126007" localSheetId="10">OFFSET(top,start-1,6,end-start+1)</definedName>
    <definedName name="selectNum126007">OFFSET(top,start-1,6,end-start+1)</definedName>
    <definedName name="selectNum126008" localSheetId="9">OFFSET(top,start-1,7,end-start+1)</definedName>
    <definedName name="selectNum126008" localSheetId="11">OFFSET(top,start-1,7,end-start+1)</definedName>
    <definedName name="selectNum126008" localSheetId="0">OFFSET(top,start-1,7,end-start+1)</definedName>
    <definedName name="selectNum126008" localSheetId="10">OFFSET(top,start-1,7,end-start+1)</definedName>
    <definedName name="selectNum126008">OFFSET(top,start-1,7,end-start+1)</definedName>
    <definedName name="selectNum126009" localSheetId="9">OFFSET(top,start-1,8,end-start+1)</definedName>
    <definedName name="selectNum126009" localSheetId="11">OFFSET(top,start-1,8,end-start+1)</definedName>
    <definedName name="selectNum126009" localSheetId="0">OFFSET(top,start-1,8,end-start+1)</definedName>
    <definedName name="selectNum126009" localSheetId="10">OFFSET(top,start-1,8,end-start+1)</definedName>
    <definedName name="selectNum126009">OFFSET(top,start-1,8,end-start+1)</definedName>
    <definedName name="selectNum126010" localSheetId="9">OFFSET(top,start-1,9,end-start+1)</definedName>
    <definedName name="selectNum126010" localSheetId="11">OFFSET(top,start-1,9,end-start+1)</definedName>
    <definedName name="selectNum126010" localSheetId="0">OFFSET(top,start-1,9,end-start+1)</definedName>
    <definedName name="selectNum126010" localSheetId="10">OFFSET(top,start-1,9,end-start+1)</definedName>
    <definedName name="selectNum126010">OFFSET(top,start-1,9,end-start+1)</definedName>
    <definedName name="selectNum126011" localSheetId="9">OFFSET(top,start-1,10,end-start+1)</definedName>
    <definedName name="selectNum126011" localSheetId="11">OFFSET(top,start-1,10,end-start+1)</definedName>
    <definedName name="selectNum126011" localSheetId="0">OFFSET(top,start-1,10,end-start+1)</definedName>
    <definedName name="selectNum126011" localSheetId="10">OFFSET(top,start-1,10,end-start+1)</definedName>
    <definedName name="selectNum126011">OFFSET(top,start-1,10,end-start+1)</definedName>
    <definedName name="selectNum126012" localSheetId="9">OFFSET(top,start-1,11,end-start+1)</definedName>
    <definedName name="selectNum126012" localSheetId="11">OFFSET(top,start-1,11,end-start+1)</definedName>
    <definedName name="selectNum126012" localSheetId="0">OFFSET(top,start-1,11,end-start+1)</definedName>
    <definedName name="selectNum126012" localSheetId="10">OFFSET(top,start-1,11,end-start+1)</definedName>
    <definedName name="selectNum126012">OFFSET(top,start-1,11,end-start+1)</definedName>
    <definedName name="selectNum126013" localSheetId="9">OFFSET(top,start-1,12,end-start+1)</definedName>
    <definedName name="selectNum126013" localSheetId="11">OFFSET(top,start-1,12,end-start+1)</definedName>
    <definedName name="selectNum126013" localSheetId="0">OFFSET(top,start-1,12,end-start+1)</definedName>
    <definedName name="selectNum126013" localSheetId="10">OFFSET(top,start-1,12,end-start+1)</definedName>
    <definedName name="selectNum126013">OFFSET(top,start-1,12,end-start+1)</definedName>
    <definedName name="selectNum126014" localSheetId="9">OFFSET(top,start-1,13,end-start+1)</definedName>
    <definedName name="selectNum126014" localSheetId="11">OFFSET(top,start-1,13,end-start+1)</definedName>
    <definedName name="selectNum126014" localSheetId="0">OFFSET(top,start-1,13,end-start+1)</definedName>
    <definedName name="selectNum126014" localSheetId="10">OFFSET(top,start-1,13,end-start+1)</definedName>
    <definedName name="selectNum126014">OFFSET(top,start-1,13,end-start+1)</definedName>
    <definedName name="selectNum126015" localSheetId="9">OFFSET(top,start-1,14,end-start+1)</definedName>
    <definedName name="selectNum126015" localSheetId="11">OFFSET(top,start-1,14,end-start+1)</definedName>
    <definedName name="selectNum126015" localSheetId="0">OFFSET(top,start-1,14,end-start+1)</definedName>
    <definedName name="selectNum126015" localSheetId="10">OFFSET(top,start-1,14,end-start+1)</definedName>
    <definedName name="selectNum126015">OFFSET(top,start-1,14,end-start+1)</definedName>
    <definedName name="selectNum126016">#N/A</definedName>
    <definedName name="selectNum126017">#N/A</definedName>
    <definedName name="selectNum126018" localSheetId="9">OFFSET(top,start-1,20,end-start+1)</definedName>
    <definedName name="selectNum126018" localSheetId="11">OFFSET(top,start-1,20,end-start+1)</definedName>
    <definedName name="selectNum126018" localSheetId="0">OFFSET(top,start-1,20,end-start+1)</definedName>
    <definedName name="selectNum126018" localSheetId="10">OFFSET(top,start-1,20,end-start+1)</definedName>
    <definedName name="selectNum126018">OFFSET(top,start-1,20,end-start+1)</definedName>
    <definedName name="Series">"Series"</definedName>
    <definedName name="sgxm">OFFSET(#REF!,0,#REF!-1,COUNTA(#REF!),1)</definedName>
    <definedName name="sgxmdate">OFFSET(#REF!,0,0,COUNTA(#REF!),1)</definedName>
    <definedName name="sgxmjt">OFFSET(#REF!,0,0,COUNTA(#REF!),1)</definedName>
    <definedName name="sgxmzs">OFFSET(#REF!,0,#REF!-1,COUNTA(#REF!),1)</definedName>
    <definedName name="Share_Holders">#REF!</definedName>
    <definedName name="SharePrice">#REF!</definedName>
    <definedName name="shibor_rg">OFFSET(#REF!,0,0,COUNTA(#REF!)-1,9)</definedName>
    <definedName name="shiborirsyieldcurve_rg">OFFSET(#REF!,0,0,COUNTA(#REF!),10)</definedName>
    <definedName name="shijie">#N/A</definedName>
    <definedName name="snjg">OFFSET(#REF!,0,1*(#REF!-1),COUNTA(#REF!),1)</definedName>
    <definedName name="snjg08">OFFSET(#REF!,0,1*(#REF!-1),COUNTA(#REF!),1)</definedName>
    <definedName name="snjg09">OFFSET(#REF!,0,1*(#REF!-1),COUNTA(#REF!),1)</definedName>
    <definedName name="snjg10">OFFSET(#REF!,0,1*(#REF!-1),COUNTA(#REF!),1)</definedName>
    <definedName name="snjgdate">OFFSET(#REF!,0,0,COUNTA(#REF!),1)</definedName>
    <definedName name="spread115001" localSheetId="9">OFFSET(warcortop,warcorstart-1,15,warcorend-warcorstart+1)</definedName>
    <definedName name="spread115001" localSheetId="11">OFFSET(warcortop,warcorstart-1,15,warcorend-warcorstart+1)</definedName>
    <definedName name="spread115001" localSheetId="0">OFFSET(warcortop,warcorstart-1,15,warcorend-warcorstart+1)</definedName>
    <definedName name="spread115001" localSheetId="10">OFFSET(warcortop,warcorstart-1,15,warcorend-warcorstart+1)</definedName>
    <definedName name="spread115001">OFFSET(warcortop,warcorstart-1,15,warcorend-warcorstart+1)</definedName>
    <definedName name="spread115002" localSheetId="9">OFFSET(warcortop,warcorstart-1,16,warcorend-warcorstart+1)</definedName>
    <definedName name="spread115002" localSheetId="11">OFFSET(warcortop,warcorstart-1,16,warcorend-warcorstart+1)</definedName>
    <definedName name="spread115002" localSheetId="0">OFFSET(warcortop,warcorstart-1,16,warcorend-warcorstart+1)</definedName>
    <definedName name="spread115002" localSheetId="10">OFFSET(warcortop,warcorstart-1,16,warcorend-warcorstart+1)</definedName>
    <definedName name="spread115002">OFFSET(warcortop,warcorstart-1,16,warcorend-warcorstart+1)</definedName>
    <definedName name="spread115003" localSheetId="9">OFFSET(warcortop,warcorstart-1,17,warcorend-warcorstart+1)</definedName>
    <definedName name="spread115003" localSheetId="11">OFFSET(warcortop,warcorstart-1,17,warcorend-warcorstart+1)</definedName>
    <definedName name="spread115003" localSheetId="0">OFFSET(warcortop,warcorstart-1,17,warcorend-warcorstart+1)</definedName>
    <definedName name="spread115003" localSheetId="10">OFFSET(warcortop,warcorstart-1,17,warcorend-warcorstart+1)</definedName>
    <definedName name="spread115003">OFFSET(warcortop,warcorstart-1,17,warcorend-warcorstart+1)</definedName>
    <definedName name="spread126001" localSheetId="9">OFFSET(warcortop,warcorstart-1,1,warcorend-warcorstart+1)</definedName>
    <definedName name="spread126001" localSheetId="11">OFFSET(warcortop,warcorstart-1,1,warcorend-warcorstart+1)</definedName>
    <definedName name="spread126001" localSheetId="0">OFFSET(warcortop,warcorstart-1,1,warcorend-warcorstart+1)</definedName>
    <definedName name="spread126001" localSheetId="10">OFFSET(warcortop,warcorstart-1,1,warcorend-warcorstart+1)</definedName>
    <definedName name="spread126001">OFFSET(warcortop,warcorstart-1,1,warcorend-warcorstart+1)</definedName>
    <definedName name="spread126002" localSheetId="9">OFFSET(warcortop,warcorstart-1,2,warcorend-warcorstart+1)</definedName>
    <definedName name="spread126002" localSheetId="11">OFFSET(warcortop,warcorstart-1,2,warcorend-warcorstart+1)</definedName>
    <definedName name="spread126002" localSheetId="0">OFFSET(warcortop,warcorstart-1,2,warcorend-warcorstart+1)</definedName>
    <definedName name="spread126002" localSheetId="10">OFFSET(warcortop,warcorstart-1,2,warcorend-warcorstart+1)</definedName>
    <definedName name="spread126002">OFFSET(warcortop,warcorstart-1,2,warcorend-warcorstart+1)</definedName>
    <definedName name="spread126003" localSheetId="9">OFFSET(warcortop,warcorstart-1,3,warcorend-warcorstart+1)</definedName>
    <definedName name="spread126003" localSheetId="11">OFFSET(warcortop,warcorstart-1,3,warcorend-warcorstart+1)</definedName>
    <definedName name="spread126003" localSheetId="0">OFFSET(warcortop,warcorstart-1,3,warcorend-warcorstart+1)</definedName>
    <definedName name="spread126003" localSheetId="10">OFFSET(warcortop,warcorstart-1,3,warcorend-warcorstart+1)</definedName>
    <definedName name="spread126003">OFFSET(warcortop,warcorstart-1,3,warcorend-warcorstart+1)</definedName>
    <definedName name="spread126005" localSheetId="9">OFFSET(warcortop,warcorstart-1,4,warcorend-warcorstart+1)</definedName>
    <definedName name="spread126005" localSheetId="11">OFFSET(warcortop,warcorstart-1,4,warcorend-warcorstart+1)</definedName>
    <definedName name="spread126005" localSheetId="0">OFFSET(warcortop,warcorstart-1,4,warcorend-warcorstart+1)</definedName>
    <definedName name="spread126005" localSheetId="10">OFFSET(warcortop,warcorstart-1,4,warcorend-warcorstart+1)</definedName>
    <definedName name="spread126005">OFFSET(warcortop,warcorstart-1,4,warcorend-warcorstart+1)</definedName>
    <definedName name="spread126006" localSheetId="9">OFFSET(warcortop,warcorstart-1,5,warcorend-warcorstart+1)</definedName>
    <definedName name="spread126006" localSheetId="11">OFFSET(warcortop,warcorstart-1,5,warcorend-warcorstart+1)</definedName>
    <definedName name="spread126006" localSheetId="0">OFFSET(warcortop,warcorstart-1,5,warcorend-warcorstart+1)</definedName>
    <definedName name="spread126006" localSheetId="10">OFFSET(warcortop,warcorstart-1,5,warcorend-warcorstart+1)</definedName>
    <definedName name="spread126006">OFFSET(warcortop,warcorstart-1,5,warcorend-warcorstart+1)</definedName>
    <definedName name="spread126007" localSheetId="9">OFFSET(warcortop,warcorstart-1,6,warcorend-warcorstart+1)</definedName>
    <definedName name="spread126007" localSheetId="11">OFFSET(warcortop,warcorstart-1,6,warcorend-warcorstart+1)</definedName>
    <definedName name="spread126007" localSheetId="0">OFFSET(warcortop,warcorstart-1,6,warcorend-warcorstart+1)</definedName>
    <definedName name="spread126007" localSheetId="10">OFFSET(warcortop,warcorstart-1,6,warcorend-warcorstart+1)</definedName>
    <definedName name="spread126007">OFFSET(warcortop,warcorstart-1,6,warcorend-warcorstart+1)</definedName>
    <definedName name="spread126008" localSheetId="9">OFFSET(warcortop,warcorstart-1,7,warcorend-warcorstart+1)</definedName>
    <definedName name="spread126008" localSheetId="11">OFFSET(warcortop,warcorstart-1,7,warcorend-warcorstart+1)</definedName>
    <definedName name="spread126008" localSheetId="0">OFFSET(warcortop,warcorstart-1,7,warcorend-warcorstart+1)</definedName>
    <definedName name="spread126008" localSheetId="10">OFFSET(warcortop,warcorstart-1,7,warcorend-warcorstart+1)</definedName>
    <definedName name="spread126008">OFFSET(warcortop,warcorstart-1,7,warcorend-warcorstart+1)</definedName>
    <definedName name="spread126009" localSheetId="9">OFFSET(warcortop,warcorstart-1,8,warcorend-warcorstart+1)</definedName>
    <definedName name="spread126009" localSheetId="11">OFFSET(warcortop,warcorstart-1,8,warcorend-warcorstart+1)</definedName>
    <definedName name="spread126009" localSheetId="0">OFFSET(warcortop,warcorstart-1,8,warcorend-warcorstart+1)</definedName>
    <definedName name="spread126009" localSheetId="10">OFFSET(warcortop,warcorstart-1,8,warcorend-warcorstart+1)</definedName>
    <definedName name="spread126009">OFFSET(warcortop,warcorstart-1,8,warcorend-warcorstart+1)</definedName>
    <definedName name="spread126010" localSheetId="9">OFFSET(warcortop,warcorstart-1,9,warcorend-warcorstart+1)</definedName>
    <definedName name="spread126010" localSheetId="11">OFFSET(warcortop,warcorstart-1,9,warcorend-warcorstart+1)</definedName>
    <definedName name="spread126010" localSheetId="0">OFFSET(warcortop,warcorstart-1,9,warcorend-warcorstart+1)</definedName>
    <definedName name="spread126010" localSheetId="10">OFFSET(warcortop,warcorstart-1,9,warcorend-warcorstart+1)</definedName>
    <definedName name="spread126010">OFFSET(warcortop,warcorstart-1,9,warcorend-warcorstart+1)</definedName>
    <definedName name="spread126011" localSheetId="9">OFFSET(warcortop,warcorstart-1,10,warcorend-warcorstart+1)</definedName>
    <definedName name="spread126011" localSheetId="11">OFFSET(warcortop,warcorstart-1,10,warcorend-warcorstart+1)</definedName>
    <definedName name="spread126011" localSheetId="0">OFFSET(warcortop,warcorstart-1,10,warcorend-warcorstart+1)</definedName>
    <definedName name="spread126011" localSheetId="10">OFFSET(warcortop,warcorstart-1,10,warcorend-warcorstart+1)</definedName>
    <definedName name="spread126011">OFFSET(warcortop,warcorstart-1,10,warcorend-warcorstart+1)</definedName>
    <definedName name="spread126012" localSheetId="9">OFFSET(warcortop,warcorstart-1,11,warcorend-warcorstart+1)</definedName>
    <definedName name="spread126012" localSheetId="11">OFFSET(warcortop,warcorstart-1,11,warcorend-warcorstart+1)</definedName>
    <definedName name="spread126012" localSheetId="0">OFFSET(warcortop,warcorstart-1,11,warcorend-warcorstart+1)</definedName>
    <definedName name="spread126012" localSheetId="10">OFFSET(warcortop,warcorstart-1,11,warcorend-warcorstart+1)</definedName>
    <definedName name="spread126012">OFFSET(warcortop,warcorstart-1,11,warcorend-warcorstart+1)</definedName>
    <definedName name="spread126013" localSheetId="9">OFFSET(warcortop,warcorstart-1,12,warcorend-warcorstart+1)</definedName>
    <definedName name="spread126013" localSheetId="11">OFFSET(warcortop,warcorstart-1,12,warcorend-warcorstart+1)</definedName>
    <definedName name="spread126013" localSheetId="0">OFFSET(warcortop,warcorstart-1,12,warcorend-warcorstart+1)</definedName>
    <definedName name="spread126013" localSheetId="10">OFFSET(warcortop,warcorstart-1,12,warcorend-warcorstart+1)</definedName>
    <definedName name="spread126013">OFFSET(warcortop,warcorstart-1,12,warcorend-warcorstart+1)</definedName>
    <definedName name="spread126014" localSheetId="9">OFFSET(warcortop,warcorstart-1,13,warcorend-warcorstart+1)</definedName>
    <definedName name="spread126014" localSheetId="11">OFFSET(warcortop,warcorstart-1,13,warcorend-warcorstart+1)</definedName>
    <definedName name="spread126014" localSheetId="0">OFFSET(warcortop,warcorstart-1,13,warcorend-warcorstart+1)</definedName>
    <definedName name="spread126014" localSheetId="10">OFFSET(warcortop,warcorstart-1,13,warcorend-warcorstart+1)</definedName>
    <definedName name="spread126014">OFFSET(warcortop,warcorstart-1,13,warcorend-warcorstart+1)</definedName>
    <definedName name="spread126015" localSheetId="9">OFFSET(warcortop,warcorstart-1,14,warcorend-warcorstart+1)</definedName>
    <definedName name="spread126015" localSheetId="11">OFFSET(warcortop,warcorstart-1,14,warcorend-warcorstart+1)</definedName>
    <definedName name="spread126015" localSheetId="0">OFFSET(warcortop,warcorstart-1,14,warcorend-warcorstart+1)</definedName>
    <definedName name="spread126015" localSheetId="10">OFFSET(warcortop,warcorstart-1,14,warcorend-warcorstart+1)</definedName>
    <definedName name="spread126015">OFFSET(warcortop,warcorstart-1,14,warcorend-warcorstart+1)</definedName>
    <definedName name="spread126017">#N/A</definedName>
    <definedName name="spread126018">#N/A</definedName>
    <definedName name="SpreadsheetBuilder_3" hidden="1">#REF!</definedName>
    <definedName name="SpreadsheetBuilder_4" hidden="1">#REF!</definedName>
    <definedName name="start">#REF!</definedName>
    <definedName name="T_01">#REF!</definedName>
    <definedName name="T_07">#REF!</definedName>
    <definedName name="T_21">#REF!</definedName>
    <definedName name="Table">"Table"</definedName>
    <definedName name="tablend">#REF!</definedName>
    <definedName name="tablestart">#REF!</definedName>
    <definedName name="Target_D_DE">#REF!</definedName>
    <definedName name="Target_DE">#REF!</definedName>
    <definedName name="tbyieldcurve_rg">OFFSET(#REF!,0,0,COUNTA(#REF!)-2,10)</definedName>
    <definedName name="TEMP">#REF!</definedName>
    <definedName name="Terminal_EBIT_Margin">#REF!</definedName>
    <definedName name="Terminal_Growth">#REF!</definedName>
    <definedName name="Terminal_Premium">#REF!</definedName>
    <definedName name="Terminal_ROIC">#REF!</definedName>
    <definedName name="Terminal_Tax_Rate">#REF!</definedName>
    <definedName name="to">#REF!</definedName>
    <definedName name="top">#REF!</definedName>
    <definedName name="Total_Value_to_Equity_Claims">#REF!</definedName>
    <definedName name="trade112001" localSheetId="9">OFFSET(cortop,corstart-1,17,corend-corstart+1)</definedName>
    <definedName name="trade112001" localSheetId="11">OFFSET(cortop,corstart-1,17,corend-corstart+1)</definedName>
    <definedName name="trade112001" localSheetId="0">OFFSET(cortop,corstart-1,17,corend-corstart+1)</definedName>
    <definedName name="trade112001" localSheetId="10">OFFSET(cortop,corstart-1,17,corend-corstart+1)</definedName>
    <definedName name="trade112001">OFFSET(cortop,corstart-1,17,corend-corstart+1)</definedName>
    <definedName name="trade112002" localSheetId="9">OFFSET(cortop,corstart-1,18,corend-corstart+1)</definedName>
    <definedName name="trade112002" localSheetId="11">OFFSET(cortop,corstart-1,18,corend-corstart+1)</definedName>
    <definedName name="trade112002" localSheetId="0">OFFSET(cortop,corstart-1,18,corend-corstart+1)</definedName>
    <definedName name="trade112002" localSheetId="10">OFFSET(cortop,corstart-1,18,corend-corstart+1)</definedName>
    <definedName name="trade112002">OFFSET(cortop,corstart-1,18,corend-corstart+1)</definedName>
    <definedName name="trade122000" localSheetId="9">OFFSET(cortop,corstart-1,2,corend-corstart+1)</definedName>
    <definedName name="trade122000" localSheetId="11">OFFSET(cortop,corstart-1,2,corend-corstart+1)</definedName>
    <definedName name="trade122000" localSheetId="0">OFFSET(cortop,corstart-1,2,corend-corstart+1)</definedName>
    <definedName name="trade122000" localSheetId="10">OFFSET(cortop,corstart-1,2,corend-corstart+1)</definedName>
    <definedName name="trade122000">OFFSET(cortop,corstart-1,2,corend-corstart+1)</definedName>
    <definedName name="trade122001" localSheetId="9">OFFSET(cortop,corstart-1,4,corend-corstart+1)</definedName>
    <definedName name="trade122001" localSheetId="11">OFFSET(cortop,corstart-1,4,corend-corstart+1)</definedName>
    <definedName name="trade122001" localSheetId="0">OFFSET(cortop,corstart-1,4,corend-corstart+1)</definedName>
    <definedName name="trade122001" localSheetId="10">OFFSET(cortop,corstart-1,4,corend-corstart+1)</definedName>
    <definedName name="trade122001">OFFSET(cortop,corstart-1,4,corend-corstart+1)</definedName>
    <definedName name="trade122002" localSheetId="9">OFFSET(cortop,corstart-1,6,corend-corstart+1)</definedName>
    <definedName name="trade122002" localSheetId="11">OFFSET(cortop,corstart-1,6,corend-corstart+1)</definedName>
    <definedName name="trade122002" localSheetId="0">OFFSET(cortop,corstart-1,6,corend-corstart+1)</definedName>
    <definedName name="trade122002" localSheetId="10">OFFSET(cortop,corstart-1,6,corend-corstart+1)</definedName>
    <definedName name="trade122002">OFFSET(cortop,corstart-1,6,corend-corstart+1)</definedName>
    <definedName name="trade122003" localSheetId="9">OFFSET(cortop,corstart-1,8,corend-corstart+1)</definedName>
    <definedName name="trade122003" localSheetId="11">OFFSET(cortop,corstart-1,8,corend-corstart+1)</definedName>
    <definedName name="trade122003" localSheetId="0">OFFSET(cortop,corstart-1,8,corend-corstart+1)</definedName>
    <definedName name="trade122003" localSheetId="10">OFFSET(cortop,corstart-1,8,corend-corstart+1)</definedName>
    <definedName name="trade122003">OFFSET(cortop,corstart-1,8,corend-corstart+1)</definedName>
    <definedName name="trade122004" localSheetId="9">OFFSET(cortop,corstart-1,10,corend-corstart+1)</definedName>
    <definedName name="trade122004" localSheetId="11">OFFSET(cortop,corstart-1,10,corend-corstart+1)</definedName>
    <definedName name="trade122004" localSheetId="0">OFFSET(cortop,corstart-1,10,corend-corstart+1)</definedName>
    <definedName name="trade122004" localSheetId="10">OFFSET(cortop,corstart-1,10,corend-corstart+1)</definedName>
    <definedName name="trade122004">OFFSET(cortop,corstart-1,10,corend-corstart+1)</definedName>
    <definedName name="trade122005" localSheetId="9">OFFSET(cortop,corstart-1,12,corend-corstart+1)</definedName>
    <definedName name="trade122005" localSheetId="11">OFFSET(cortop,corstart-1,12,corend-corstart+1)</definedName>
    <definedName name="trade122005" localSheetId="0">OFFSET(cortop,corstart-1,12,corend-corstart+1)</definedName>
    <definedName name="trade122005" localSheetId="10">OFFSET(cortop,corstart-1,12,corend-corstart+1)</definedName>
    <definedName name="trade122005">OFFSET(cortop,corstart-1,12,corend-corstart+1)</definedName>
    <definedName name="trade122006" localSheetId="9">OFFSET(cortop,corstart-1,14,corend-corstart+1)</definedName>
    <definedName name="trade122006" localSheetId="11">OFFSET(cortop,corstart-1,14,corend-corstart+1)</definedName>
    <definedName name="trade122006" localSheetId="0">OFFSET(cortop,corstart-1,14,corend-corstart+1)</definedName>
    <definedName name="trade122006" localSheetId="10">OFFSET(cortop,corstart-1,14,corend-corstart+1)</definedName>
    <definedName name="trade122006">OFFSET(cortop,corstart-1,14,corend-corstart+1)</definedName>
    <definedName name="trade122007" localSheetId="9">OFFSET(cortop,corstart-1,16,corend-corstart+1)</definedName>
    <definedName name="trade122007" localSheetId="11">OFFSET(cortop,corstart-1,16,corend-corstart+1)</definedName>
    <definedName name="trade122007" localSheetId="0">OFFSET(cortop,corstart-1,16,corend-corstart+1)</definedName>
    <definedName name="trade122007" localSheetId="10">OFFSET(cortop,corstart-1,16,corend-corstart+1)</definedName>
    <definedName name="trade122007">OFFSET(cortop,corstart-1,16,corend-corstart+1)</definedName>
    <definedName name="trade122008" localSheetId="9">OFFSET(cortop,corstart-1,16,corend-corstart+1)</definedName>
    <definedName name="trade122008" localSheetId="11">OFFSET(cortop,corstart-1,16,corend-corstart+1)</definedName>
    <definedName name="trade122008" localSheetId="0">OFFSET(cortop,corstart-1,16,corend-corstart+1)</definedName>
    <definedName name="trade122008" localSheetId="10">OFFSET(cortop,corstart-1,16,corend-corstart+1)</definedName>
    <definedName name="trade122008">OFFSET(cortop,corstart-1,16,corend-corstart+1)</definedName>
    <definedName name="trade122009">#N/A</definedName>
    <definedName name="trade122012">#N/A</definedName>
    <definedName name="Underwriting_expense">#REF!</definedName>
    <definedName name="unit">#REF!</definedName>
    <definedName name="unit1">#REF!</definedName>
    <definedName name="unit2">#REF!</definedName>
    <definedName name="unit3">#REF!</definedName>
    <definedName name="unit4">#REF!</definedName>
    <definedName name="unit5">#REF!</definedName>
    <definedName name="UNITS">#REF!</definedName>
    <definedName name="usyieldcurve_rg">OFFSET(#REF!,0,0,COUNTA(#REF!),7)</definedName>
    <definedName name="Value_date">#REF!</definedName>
    <definedName name="Value_of_Core_Operations">#REF!</definedName>
    <definedName name="vday">#REF!</definedName>
    <definedName name="vmonth">#REF!</definedName>
    <definedName name="W">#REF!</definedName>
    <definedName name="WACC">#REF!</definedName>
    <definedName name="warcordate" localSheetId="9">OFFSET(warcortop,warcorstart-1,0,warcorend-warcorstart+1)</definedName>
    <definedName name="warcordate" localSheetId="11">OFFSET(warcortop,warcorstart-1,0,warcorend-warcorstart+1)</definedName>
    <definedName name="warcordate" localSheetId="0">OFFSET(warcortop,warcorstart-1,0,warcorend-warcorstart+1)</definedName>
    <definedName name="warcordate" localSheetId="10">OFFSET(warcortop,warcorstart-1,0,warcorend-warcorstart+1)</definedName>
    <definedName name="warcordate">OFFSET(warcortop,warcorstart-1,0,warcorend-warcorstart+1)</definedName>
    <definedName name="warcorend">#REF!</definedName>
    <definedName name="warcorindex" localSheetId="9">OFFSET(warcortop,warcorstart-1,23,warcorend-warcorstart+1)</definedName>
    <definedName name="warcorindex" localSheetId="11">OFFSET(warcortop,warcorstart-1,23,warcorend-warcorstart+1)</definedName>
    <definedName name="warcorindex" localSheetId="0">OFFSET(warcortop,warcorstart-1,23,warcorend-warcorstart+1)</definedName>
    <definedName name="warcorindex" localSheetId="10">OFFSET(warcortop,warcorstart-1,23,warcorend-warcorstart+1)</definedName>
    <definedName name="warcorindex">OFFSET(warcortop,warcorstart-1,23,warcorend-warcorstart+1)</definedName>
    <definedName name="warcorstart">#REF!</definedName>
    <definedName name="warcortop">#REF!</definedName>
    <definedName name="wrn.a." localSheetId="9" hidden="1">{#N/A,#N/A,FALSE,"NJ14-10"}</definedName>
    <definedName name="wrn.a." localSheetId="11" hidden="1">{#N/A,#N/A,FALSE,"NJ14-10"}</definedName>
    <definedName name="wrn.a." localSheetId="0" hidden="1">{#N/A,#N/A,FALSE,"NJ14-10"}</definedName>
    <definedName name="wrn.a." localSheetId="10" hidden="1">{#N/A,#N/A,FALSE,"NJ14-10"}</definedName>
    <definedName name="wrn.a." hidden="1">{#N/A,#N/A,FALSE,"NJ14-10"}</definedName>
    <definedName name="X">#REF!</definedName>
    <definedName name="xinnengyuan">#REF!</definedName>
    <definedName name="xkggxmtz">OFFSET(#REF!,0,0,COUNTA(#REF!),1)</definedName>
    <definedName name="xkgxm">OFFSET(#REF!,0,#REF!-1,COUNTA(#REF!),1)</definedName>
    <definedName name="xkgxm1">OFFSET(#REF!,0,#REF!-1,COUNTA(#REF!),1)</definedName>
    <definedName name="xkgxmdate">OFFSET(#REF!,0,0,COUNTA(#REF!),1)</definedName>
    <definedName name="xkgxmdate1">OFFSET(#REF!,0,0,COUNTA(#REF!),1)</definedName>
    <definedName name="xkgxmdaye">OFFSET(#REF!,0,0,COUNTA(#REF!),1)</definedName>
    <definedName name="xkgxmjt">OFFSET(#REF!,0,0,COUNTA(#REF!),1)</definedName>
    <definedName name="xkgxmzs">OFFSET(#REF!,0,#REF!-1,COUNTA(#REF!),1)</definedName>
    <definedName name="xkgxmzs1">OFFSET(#REF!,0,#REF!-1,COUNTA(#REF!),1)</definedName>
    <definedName name="xlljtz">OFFSET(#REF!,0,8*(#REF!-1),COUNTA(#REF!),1)</definedName>
    <definedName name="XLS">#REF!</definedName>
    <definedName name="xx">#REF!</definedName>
    <definedName name="zygtzs">OFFSET(#REF!,0,0,COUNTA(#REF!),1)</definedName>
    <definedName name="安徽">#REF!</definedName>
    <definedName name="北京">#REF!</definedName>
    <definedName name="本期新增固定资产原值">#REF!</definedName>
    <definedName name="成长半显性期末FCFE现值">#REF!</definedName>
    <definedName name="成长半显性期末FCFF现值">#REF!</definedName>
    <definedName name="船型">#REF!</definedName>
    <definedName name="存量房计算">OFFSET(#REF!,0,3,#REF!,1)</definedName>
    <definedName name="东北">#REF!</definedName>
    <definedName name="东北1">#REF!</definedName>
    <definedName name="东北2">#REF!</definedName>
    <definedName name="东北4">#REF!</definedName>
    <definedName name="二阶段年限">#REF!</definedName>
    <definedName name="二线价增速">OFFSET(#REF!,,,MATCH(-1,#REF!,0)-114,1)</definedName>
    <definedName name="二线量增速">OFFSET(#REF!,,,MATCH(-1,#REF!,0)-114,1)</definedName>
    <definedName name="烦人" hidden="1">#REF!</definedName>
    <definedName name="房地产">#REF!</definedName>
    <definedName name="分企业销售new">#REF!</definedName>
    <definedName name="风格指数1015" localSheetId="9">OFFSET(#REF!,0,3,交易天数1015,1)</definedName>
    <definedName name="风格指数1015" localSheetId="11">OFFSET(#REF!,0,3,交易天数1015,1)</definedName>
    <definedName name="风格指数1015" localSheetId="0">OFFSET(#REF!,0,3,交易天数1015,1)</definedName>
    <definedName name="风格指数1015" localSheetId="10">OFFSET(#REF!,0,3,交易天数1015,1)</definedName>
    <definedName name="风格指数1015">OFFSET(#REF!,0,3,交易天数1015,1)</definedName>
    <definedName name="封闭式基金">#REF!</definedName>
    <definedName name="封面">#REF!</definedName>
    <definedName name="浮动利率金融债指数">OFFSET(#REF!,COUNTA(#REF!)-20,0,20)</definedName>
    <definedName name="福建">#REF!</definedName>
    <definedName name="甘肃">#REF!</definedName>
    <definedName name="个股收益率1015" localSheetId="9">OFFSET(#REF!,0,1,交易天数1015,1)</definedName>
    <definedName name="个股收益率1015" localSheetId="11">OFFSET(#REF!,0,1,交易天数1015,1)</definedName>
    <definedName name="个股收益率1015" localSheetId="0">OFFSET(#REF!,0,1,交易天数1015,1)</definedName>
    <definedName name="个股收益率1015" localSheetId="10">OFFSET(#REF!,0,1,交易天数1015,1)</definedName>
    <definedName name="个股收益率1015">OFFSET(#REF!,0,1,交易天数1015,1)</definedName>
    <definedName name="个股收益率1016">OFFSET(#REF!,0,1,COUNTIF(#REF!,"&gt;0"),1)</definedName>
    <definedName name="固定利率金融债指数">OFFSET(#REF!,COUNTA(#REF!)-20,0,20)</definedName>
    <definedName name="广东">#REF!</definedName>
    <definedName name="广西">#REF!</definedName>
    <definedName name="贵州">#REF!</definedName>
    <definedName name="国债指数">#REF!</definedName>
    <definedName name="哈哈">#REF!</definedName>
    <definedName name="海南">#REF!</definedName>
    <definedName name="韩国超额增长率">OFFSET(#REF!,0,0,COUNTIF(#REF!,"&lt;&gt;-1"),1)</definedName>
    <definedName name="韩国横坐标20060610">OFFSET(#REF!,0,0,COUNTIF(#REF!,"&gt;0"),1)</definedName>
    <definedName name="韩国系列1">OFFSET(#REF!,0,0,COUNTIF(#REF!,"&lt;&gt;-1"),1)</definedName>
    <definedName name="韩国系列2">OFFSET(#REF!,0,0,COUNTIF(#REF!,"&lt;&gt;-1"),1)</definedName>
    <definedName name="合计发行量">#REF!</definedName>
    <definedName name="河北">#REF!</definedName>
    <definedName name="河南">#REF!</definedName>
    <definedName name="黑龙江">#REF!</definedName>
    <definedName name="横坐标20060610">OFFSET(#REF!,0,0,COUNTIF(#REF!,"&gt;0"),1)</definedName>
    <definedName name="横坐标日期1015" localSheetId="9">OFFSET(#REF!,0,0,交易天数1015,1)</definedName>
    <definedName name="横坐标日期1015" localSheetId="11">OFFSET(#REF!,0,0,交易天数1015,1)</definedName>
    <definedName name="横坐标日期1015" localSheetId="0">OFFSET(#REF!,0,0,交易天数1015,1)</definedName>
    <definedName name="横坐标日期1015" localSheetId="10">OFFSET(#REF!,0,0,交易天数1015,1)</definedName>
    <definedName name="横坐标日期1015">OFFSET(#REF!,0,0,交易天数1015,1)</definedName>
    <definedName name="横坐标日期1016">OFFSET(#REF!,0,0,COUNTIF(#REF!,"&gt;0"),1)</definedName>
    <definedName name="湖北">#REF!</definedName>
    <definedName name="湖南">#REF!</definedName>
    <definedName name="华北">#REF!</definedName>
    <definedName name="华北1">#REF!</definedName>
    <definedName name="华北2">#REF!</definedName>
    <definedName name="华北4">#REF!</definedName>
    <definedName name="华东">#REF!</definedName>
    <definedName name="华东1">#REF!</definedName>
    <definedName name="华东2">#REF!</definedName>
    <definedName name="华东4">#REF!</definedName>
    <definedName name="换算单位">#REF!</definedName>
    <definedName name="汇率">#REF!</definedName>
    <definedName name="汇率2">#REF!</definedName>
    <definedName name="货币回笼">#REF!</definedName>
    <definedName name="吉林">#REF!</definedName>
    <definedName name="计量单位">#REF!</definedName>
    <definedName name="季度GDP和CPI">#REF!</definedName>
    <definedName name="季度GDP预测">#REF!</definedName>
    <definedName name="季度GDP增长率预测">#REF!</definedName>
    <definedName name="建筑业">#REF!</definedName>
    <definedName name="江苏">#REF!</definedName>
    <definedName name="江西">#REF!</definedName>
    <definedName name="交易所国债指数">OFFSET(#REF!,COUNTA(#REF!)-20,0,20)</definedName>
    <definedName name="交易所企业债指数">OFFSET(#REF!,COUNTA(#REF!)-20,0,20)</definedName>
    <definedName name="交易天数1015">COUNTIF(#REF!,"&gt;0")</definedName>
    <definedName name="交运仓储邮政">#REF!</definedName>
    <definedName name="辽宁">#REF!</definedName>
    <definedName name="美元">#REF!</definedName>
    <definedName name="美元指数">#REF!</definedName>
    <definedName name="美元指数变化">#REF!</definedName>
    <definedName name="模板">#REF!</definedName>
    <definedName name="内蒙古">#REF!</definedName>
    <definedName name="宁夏">#REF!</definedName>
    <definedName name="平均转股溢价率">#REF!</definedName>
    <definedName name="青海">#REF!</definedName>
    <definedName name="权证情况">#REF!</definedName>
    <definedName name="全国">#REF!</definedName>
    <definedName name="全国1">#REF!</definedName>
    <definedName name="全国2">#REF!</definedName>
    <definedName name="全国4">#REF!</definedName>
    <definedName name="日本超额增长">OFFSET(#REF!,0,0,133,1)</definedName>
    <definedName name="三大需求对GDP贡献">#REF!</definedName>
    <definedName name="三四线价增速">OFFSET(#REF!,,,MATCH(-1,#REF!,0)-114,1)</definedName>
    <definedName name="三四线量增速">OFFSET(#REF!,,,MATCH(-1,#REF!,0)-114,1)</definedName>
    <definedName name="山东">#REF!</definedName>
    <definedName name="山西">#REF!</definedName>
    <definedName name="陕西">#REF!</definedName>
    <definedName name="上海">#REF!</definedName>
    <definedName name="上证指数1015" localSheetId="9">OFFSET(#REF!,0,4,交易天数1015,1)</definedName>
    <definedName name="上证指数1015" localSheetId="11">OFFSET(#REF!,0,4,交易天数1015,1)</definedName>
    <definedName name="上证指数1015" localSheetId="0">OFFSET(#REF!,0,4,交易天数1015,1)</definedName>
    <definedName name="上证指数1015" localSheetId="10">OFFSET(#REF!,0,4,交易天数1015,1)</definedName>
    <definedName name="上证指数1015">OFFSET(#REF!,0,4,交易天数1015,1)</definedName>
    <definedName name="上证指数1016">OFFSET(#REF!,0,2,COUNTIF(#REF!,"&gt;0"),1)</definedName>
    <definedName name="上证综合指数">#REF!</definedName>
    <definedName name="上证综合指数数据">#REF!</definedName>
    <definedName name="申万特征指数">#REF!</definedName>
    <definedName name="申万一级行业">#REF!</definedName>
    <definedName name="申万重点公司市盈率">#REF!</definedName>
    <definedName name="申万重点公司预测利润增速">#REF!</definedName>
    <definedName name="实际GDP__季环比___季调年率">OFFSET(#REF!,0,0,COUNTA(#REF!),1)</definedName>
    <definedName name="首页3">#REF!</definedName>
    <definedName name="衰退半显性期末FCFE现值">#REF!</definedName>
    <definedName name="衰退半显性期末FCFF现值">#REF!</definedName>
    <definedName name="水利">#REF!</definedName>
    <definedName name="四川">#REF!</definedName>
    <definedName name="四大类固定资产对比">#REF!</definedName>
    <definedName name="台湾超额增长">OFFSET(#REF!,0,0,COUNTIF(#REF!,"&lt;&gt;-1"),1)</definedName>
    <definedName name="台湾横坐标20060611">OFFSET(#REF!,0,0,COUNTIF(#REF!,"&gt;0"),1)</definedName>
    <definedName name="台湾系列1">OFFSET(#REF!,0,0,COUNTIF(#REF!,"&lt;&gt;-1"),1)</definedName>
    <definedName name="台湾系列2">OFFSET(#REF!,0,0,COUNTIF(#REF!,"&lt;&gt;-1"),1)</definedName>
    <definedName name="天津">#REF!</definedName>
    <definedName name="西北">#REF!</definedName>
    <definedName name="西北1">#REF!</definedName>
    <definedName name="西北2">#REF!</definedName>
    <definedName name="西北4">#REF!</definedName>
    <definedName name="西藏">#REF!</definedName>
    <definedName name="西南">#REF!</definedName>
    <definedName name="西南1">#REF!</definedName>
    <definedName name="西南2">#REF!</definedName>
    <definedName name="西南4">#REF!</definedName>
    <definedName name="系列a20060610">OFFSET(#REF!,0,0,COUNTIF(#REF!,"&lt;&gt;-1"),1)</definedName>
    <definedName name="系列b20060610">OFFSET(#REF!,0,0,COUNTIF(#REF!,"&lt;&gt;-1"),1)</definedName>
    <definedName name="显性期末FCFE现值">#REF!</definedName>
    <definedName name="显性期末FCFF现值">#REF!</definedName>
    <definedName name="香港国企指数">#REF!</definedName>
    <definedName name="消费">#REF!</definedName>
    <definedName name="新">#REF!</definedName>
    <definedName name="新股上市首日平均涨幅">#REF!</definedName>
    <definedName name="新疆">#REF!</definedName>
    <definedName name="新旧资金来源增速比较">#N/A</definedName>
    <definedName name="新能源汽车销售数据4">#REF!</definedName>
    <definedName name="行业指数1015" localSheetId="9">OFFSET(#REF!,0,2,交易天数1015,1)</definedName>
    <definedName name="行业指数1015" localSheetId="11">OFFSET(#REF!,0,2,交易天数1015,1)</definedName>
    <definedName name="行业指数1015" localSheetId="0">OFFSET(#REF!,0,2,交易天数1015,1)</definedName>
    <definedName name="行业指数1015" localSheetId="10">OFFSET(#REF!,0,2,交易天数1015,1)</definedName>
    <definedName name="行业指数1015">OFFSET(#REF!,0,2,交易天数1015,1)</definedName>
    <definedName name="业务单元1">#REF!</definedName>
    <definedName name="业务单元2">#REF!</definedName>
    <definedName name="业务单元3">#REF!</definedName>
    <definedName name="业务单元4">#REF!</definedName>
    <definedName name="一线价增速">OFFSET(#REF!,,,MATCH(-1,#REF!,0)-114,1)</definedName>
    <definedName name="银行Ⅱ_申万_涨跌幅">"OFFSET(动态图标!$C$20,1,,COUNT(动态图标!$C$20:$C$262))"</definedName>
    <definedName name="银行间国债指数">OFFSET(#REF!,COUNTA(#REF!)-20,0,20)</definedName>
    <definedName name="银行间金融债指数">OFFSET(#REF!,COUNTA(#REF!)-20,0,20)</definedName>
    <definedName name="永续增长期初FCFE现值">#REF!</definedName>
    <definedName name="永续增长期初FCFF现值">#REF!</definedName>
    <definedName name="逾期与重组">OFFSET(corfintop,corfinstart-1,6,corfinend-corfinstart+1)</definedName>
    <definedName name="月度日期序列">OFFSET(#REF!,0,0,COUNTA(#REF!),1)</definedName>
    <definedName name="云南">#REF!</definedName>
    <definedName name="长期EBIT率">#REF!</definedName>
    <definedName name="长期非现金营运资本周转率">#REF!</definedName>
    <definedName name="长期收入增速">#REF!</definedName>
    <definedName name="长期有效税率">#REF!</definedName>
    <definedName name="长期资本周转率">#REF!</definedName>
    <definedName name="浙江">#REF!</definedName>
    <definedName name="镇" localSheetId="9" hidden="1">{"'2-43'!$A$1:$O$42"}</definedName>
    <definedName name="镇" localSheetId="11" hidden="1">{"'2-43'!$A$1:$O$42"}</definedName>
    <definedName name="镇" localSheetId="0" hidden="1">{"'2-43'!$A$1:$O$42"}</definedName>
    <definedName name="镇" localSheetId="10" hidden="1">{"'2-43'!$A$1:$O$42"}</definedName>
    <definedName name="镇" hidden="1">{"'2-43'!$A$1:$O$42"}</definedName>
    <definedName name="中南">#REF!</definedName>
    <definedName name="中南1">#REF!</definedName>
    <definedName name="中南2">#REF!</definedName>
    <definedName name="中南4">#REF!</definedName>
    <definedName name="重庆">#REF!</definedName>
    <definedName name="主要指标预测">#REF!</definedName>
    <definedName name="最新股本">#REF!</definedName>
    <definedName name="最新股价">#REF!</definedName>
    <definedName name="最新年报年度">#REF!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82" i="1" l="1"/>
  <c r="AH1004" i="1"/>
  <c r="E2" i="25" l="1"/>
  <c r="E30" i="25" s="1"/>
  <c r="E60" i="25" s="1"/>
  <c r="D58" i="25"/>
  <c r="D59" i="25"/>
  <c r="B4" i="24"/>
  <c r="B67" i="24" s="1"/>
  <c r="H4" i="24"/>
  <c r="H71" i="24" s="1"/>
  <c r="I4" i="24"/>
  <c r="BO4" i="24"/>
  <c r="AZ34" i="24"/>
  <c r="BA34" i="24"/>
  <c r="BB34" i="24"/>
  <c r="BC34" i="24"/>
  <c r="BD34" i="24"/>
  <c r="BE34" i="24"/>
  <c r="BF34" i="24"/>
  <c r="BG34" i="24"/>
  <c r="BH34" i="24"/>
  <c r="BI34" i="24"/>
  <c r="BJ34" i="24"/>
  <c r="BK34" i="24"/>
  <c r="BL34" i="24"/>
  <c r="B36" i="24"/>
  <c r="B68" i="24" s="1"/>
  <c r="H36" i="24"/>
  <c r="I36" i="24"/>
  <c r="C69" i="24"/>
  <c r="D69" i="24"/>
  <c r="E69" i="24"/>
  <c r="F69" i="24"/>
  <c r="G69" i="24"/>
  <c r="H69" i="24"/>
  <c r="I69" i="24"/>
  <c r="J69" i="24"/>
  <c r="K69" i="24"/>
  <c r="L69" i="24"/>
  <c r="M69" i="24"/>
  <c r="N69" i="24"/>
  <c r="O69" i="24"/>
  <c r="P69" i="24"/>
  <c r="Q69" i="24"/>
  <c r="R69" i="24"/>
  <c r="S69" i="24"/>
  <c r="T69" i="24"/>
  <c r="U69" i="24"/>
  <c r="V69" i="24"/>
  <c r="W69" i="24"/>
  <c r="X69" i="24"/>
  <c r="Y69" i="24"/>
  <c r="Z69" i="24"/>
  <c r="AA69" i="24"/>
  <c r="AB69" i="24"/>
  <c r="AC69" i="24"/>
  <c r="AD69" i="24"/>
  <c r="AE69" i="24"/>
  <c r="AF69" i="24"/>
  <c r="AG69" i="24"/>
  <c r="AH69" i="24"/>
  <c r="AI69" i="24"/>
  <c r="AJ69" i="24"/>
  <c r="AK69" i="24"/>
  <c r="AL69" i="24"/>
  <c r="AM69" i="24"/>
  <c r="AN69" i="24"/>
  <c r="AO69" i="24"/>
  <c r="AP69" i="24"/>
  <c r="AQ69" i="24"/>
  <c r="AR69" i="24"/>
  <c r="AS69" i="24"/>
  <c r="AT69" i="24"/>
  <c r="AU69" i="24"/>
  <c r="AV69" i="24"/>
  <c r="AW69" i="24"/>
  <c r="AX69" i="24"/>
  <c r="AY69" i="24"/>
  <c r="AZ69" i="24"/>
  <c r="BA69" i="24"/>
  <c r="BB69" i="24"/>
  <c r="BC69" i="24"/>
  <c r="BD69" i="24"/>
  <c r="BE69" i="24"/>
  <c r="BF69" i="24"/>
  <c r="BG69" i="24"/>
  <c r="BH69" i="24"/>
  <c r="BI69" i="24"/>
  <c r="BJ69" i="24"/>
  <c r="BK69" i="24"/>
  <c r="BL69" i="24"/>
  <c r="J70" i="24"/>
  <c r="K70" i="24"/>
  <c r="L70" i="24"/>
  <c r="M70" i="24"/>
  <c r="N70" i="24"/>
  <c r="O70" i="24"/>
  <c r="P70" i="24"/>
  <c r="Q70" i="24"/>
  <c r="R70" i="24"/>
  <c r="S70" i="24"/>
  <c r="T70" i="24"/>
  <c r="U70" i="24"/>
  <c r="V70" i="24"/>
  <c r="W70" i="24"/>
  <c r="X70" i="24"/>
  <c r="Y70" i="24"/>
  <c r="Z70" i="24"/>
  <c r="AA70" i="24"/>
  <c r="AB70" i="24"/>
  <c r="AC70" i="24"/>
  <c r="AD70" i="24"/>
  <c r="AE70" i="24"/>
  <c r="AF70" i="24"/>
  <c r="AG70" i="24"/>
  <c r="AH70" i="24"/>
  <c r="AI70" i="24"/>
  <c r="AJ70" i="24"/>
  <c r="AK70" i="24"/>
  <c r="AL70" i="24"/>
  <c r="AM70" i="24"/>
  <c r="AN70" i="24"/>
  <c r="AO70" i="24"/>
  <c r="AP70" i="24"/>
  <c r="AQ70" i="24"/>
  <c r="AR70" i="24"/>
  <c r="AS70" i="24"/>
  <c r="AT70" i="24"/>
  <c r="AU70" i="24"/>
  <c r="AV70" i="24"/>
  <c r="AW70" i="24"/>
  <c r="AX70" i="24"/>
  <c r="AY70" i="24"/>
  <c r="C71" i="24"/>
  <c r="D71" i="24"/>
  <c r="E71" i="24"/>
  <c r="F71" i="24"/>
  <c r="G71" i="24"/>
  <c r="J71" i="24"/>
  <c r="K71" i="24"/>
  <c r="L71" i="24"/>
  <c r="M71" i="24"/>
  <c r="N71" i="24"/>
  <c r="O71" i="24"/>
  <c r="P71" i="24"/>
  <c r="Q71" i="24"/>
  <c r="R71" i="24"/>
  <c r="S71" i="24"/>
  <c r="T71" i="24"/>
  <c r="U71" i="24"/>
  <c r="V71" i="24"/>
  <c r="W71" i="24"/>
  <c r="X71" i="24"/>
  <c r="Y71" i="24"/>
  <c r="Z71" i="24"/>
  <c r="AA71" i="24"/>
  <c r="AB71" i="24"/>
  <c r="AC71" i="24"/>
  <c r="AD71" i="24"/>
  <c r="AE71" i="24"/>
  <c r="AF71" i="24"/>
  <c r="AG71" i="24"/>
  <c r="AH71" i="24"/>
  <c r="AI71" i="24"/>
  <c r="AJ71" i="24"/>
  <c r="AK71" i="24"/>
  <c r="AL71" i="24"/>
  <c r="AM71" i="24"/>
  <c r="AN71" i="24"/>
  <c r="AO71" i="24"/>
  <c r="AP71" i="24"/>
  <c r="AQ71" i="24"/>
  <c r="AR71" i="24"/>
  <c r="AS71" i="24"/>
  <c r="AT71" i="24"/>
  <c r="AU71" i="24"/>
  <c r="AV71" i="24"/>
  <c r="AW71" i="24"/>
  <c r="AX71" i="24"/>
  <c r="AY71" i="24"/>
  <c r="AZ71" i="24"/>
  <c r="BA71" i="24"/>
  <c r="BB71" i="24"/>
  <c r="BC71" i="24"/>
  <c r="BD71" i="24"/>
  <c r="BE71" i="24"/>
  <c r="BF71" i="24"/>
  <c r="BG71" i="24"/>
  <c r="BH71" i="24"/>
  <c r="BI71" i="24"/>
  <c r="BJ71" i="24"/>
  <c r="BK71" i="24"/>
  <c r="BL71" i="24"/>
  <c r="B69" i="24" l="1"/>
  <c r="B71" i="24" s="1"/>
  <c r="D60" i="25"/>
  <c r="I71" i="24"/>
  <c r="C35" i="23" l="1"/>
  <c r="C36" i="23"/>
  <c r="C37" i="23"/>
  <c r="C38" i="23"/>
  <c r="C39" i="23"/>
  <c r="C40" i="23"/>
  <c r="C41" i="23"/>
  <c r="C42" i="23"/>
  <c r="C43" i="23"/>
  <c r="C44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3" i="23"/>
  <c r="H853" i="1" l="1"/>
  <c r="H854" i="1"/>
  <c r="H855" i="1"/>
  <c r="H858" i="1"/>
  <c r="H857" i="1"/>
  <c r="H852" i="1"/>
  <c r="H1092" i="1"/>
  <c r="H1087" i="1"/>
  <c r="H1009" i="1"/>
  <c r="H1011" i="1"/>
  <c r="H1008" i="1"/>
  <c r="H1014" i="1"/>
  <c r="H1086" i="1"/>
  <c r="H624" i="1"/>
  <c r="H1013" i="1"/>
  <c r="H1088" i="1"/>
  <c r="H234" i="1"/>
  <c r="H1010" i="1"/>
  <c r="H1091" i="1"/>
  <c r="H1089" i="1"/>
  <c r="H1793" i="1"/>
  <c r="H1794" i="1"/>
  <c r="H1789" i="1"/>
  <c r="H1790" i="1"/>
  <c r="H1791" i="1"/>
  <c r="H1788" i="1"/>
  <c r="H856" i="1" l="1"/>
  <c r="H1090" i="1"/>
  <c r="H1012" i="1"/>
  <c r="H1792" i="1"/>
  <c r="G2264" i="1" l="1"/>
  <c r="A2264" i="1" s="1"/>
  <c r="H527" i="1" l="1"/>
  <c r="H537" i="1"/>
  <c r="H538" i="1"/>
  <c r="H539" i="1"/>
  <c r="H534" i="1"/>
  <c r="H531" i="1"/>
  <c r="H536" i="1"/>
  <c r="H532" i="1"/>
  <c r="H530" i="1"/>
  <c r="H535" i="1"/>
  <c r="H529" i="1"/>
  <c r="H533" i="1"/>
  <c r="H528" i="1"/>
  <c r="H2340" i="1"/>
  <c r="B2264" i="1"/>
  <c r="G2265" i="1"/>
  <c r="H546" i="1" l="1"/>
  <c r="B2265" i="1"/>
  <c r="A2265" i="1"/>
  <c r="G2266" i="1"/>
  <c r="G2267" i="1" l="1"/>
  <c r="B2266" i="1"/>
  <c r="A2266" i="1"/>
  <c r="G2268" i="1" l="1"/>
  <c r="B2267" i="1"/>
  <c r="A2267" i="1"/>
  <c r="B2268" i="1" l="1"/>
  <c r="G2269" i="1"/>
  <c r="A2268" i="1"/>
  <c r="A2269" i="1" l="1"/>
  <c r="B2269" i="1"/>
  <c r="G2270" i="1"/>
  <c r="G2271" i="1" l="1"/>
  <c r="A2270" i="1"/>
  <c r="B2270" i="1"/>
  <c r="B2271" i="1" l="1"/>
  <c r="A2271" i="1"/>
  <c r="G2272" i="1"/>
  <c r="G2273" i="1" l="1"/>
  <c r="B2272" i="1"/>
  <c r="A2272" i="1"/>
  <c r="B2273" i="1" l="1"/>
  <c r="A2273" i="1"/>
  <c r="G2274" i="1"/>
  <c r="G2275" i="1" l="1"/>
  <c r="A2274" i="1"/>
  <c r="B2274" i="1"/>
  <c r="G2276" i="1" l="1"/>
  <c r="A2275" i="1"/>
  <c r="B2275" i="1"/>
  <c r="B2276" i="1" l="1"/>
  <c r="A2276" i="1"/>
  <c r="G2277" i="1"/>
  <c r="A2277" i="1" l="1"/>
  <c r="B2277" i="1"/>
  <c r="G2278" i="1"/>
  <c r="B2278" i="1" l="1"/>
  <c r="A2278" i="1"/>
  <c r="G2279" i="1"/>
  <c r="B2279" i="1" l="1"/>
  <c r="A2279" i="1"/>
  <c r="G2280" i="1"/>
  <c r="B2280" i="1" l="1"/>
  <c r="A2280" i="1"/>
  <c r="G2281" i="1"/>
  <c r="G2282" i="1" l="1"/>
  <c r="B2281" i="1"/>
  <c r="A2281" i="1"/>
  <c r="B2282" i="1" l="1"/>
  <c r="A2282" i="1"/>
  <c r="G2283" i="1"/>
  <c r="G2284" i="1" l="1"/>
  <c r="A2283" i="1"/>
  <c r="B2283" i="1"/>
  <c r="B2284" i="1" l="1"/>
  <c r="G2285" i="1"/>
  <c r="A2284" i="1"/>
  <c r="A2285" i="1" l="1"/>
  <c r="B2285" i="1"/>
  <c r="G2286" i="1"/>
  <c r="B2286" i="1" l="1"/>
  <c r="A2286" i="1"/>
  <c r="G2287" i="1"/>
  <c r="A2287" i="1" l="1"/>
  <c r="B2287" i="1"/>
  <c r="G2288" i="1"/>
  <c r="G2289" i="1" l="1"/>
  <c r="B2288" i="1"/>
  <c r="A2288" i="1"/>
  <c r="B2289" i="1" l="1"/>
  <c r="A2289" i="1"/>
  <c r="G2290" i="1"/>
  <c r="G2291" i="1" l="1"/>
  <c r="B2290" i="1"/>
  <c r="A2290" i="1"/>
  <c r="B2291" i="1" l="1"/>
  <c r="G2292" i="1"/>
  <c r="A2291" i="1"/>
  <c r="A2292" i="1" l="1"/>
  <c r="B2292" i="1"/>
  <c r="G2293" i="1"/>
  <c r="G2294" i="1" l="1"/>
  <c r="B2293" i="1"/>
  <c r="A2293" i="1"/>
  <c r="A2294" i="1" l="1"/>
  <c r="G2295" i="1"/>
  <c r="B2294" i="1"/>
  <c r="G2296" i="1" l="1"/>
  <c r="B2295" i="1"/>
  <c r="A2295" i="1"/>
  <c r="B2296" i="1" l="1"/>
  <c r="A2296" i="1"/>
  <c r="G2297" i="1"/>
  <c r="G2298" i="1" l="1"/>
  <c r="B2297" i="1"/>
  <c r="A2297" i="1"/>
  <c r="B2298" i="1" l="1"/>
  <c r="G2299" i="1"/>
  <c r="A2298" i="1"/>
  <c r="G2300" i="1" l="1"/>
  <c r="B2299" i="1"/>
  <c r="A2299" i="1"/>
  <c r="B2300" i="1" l="1"/>
  <c r="G2301" i="1"/>
  <c r="A2300" i="1"/>
  <c r="A2301" i="1" l="1"/>
  <c r="G2302" i="1"/>
  <c r="B2301" i="1"/>
  <c r="B2302" i="1" l="1"/>
  <c r="A2302" i="1"/>
  <c r="G2303" i="1"/>
  <c r="A2303" i="1" l="1"/>
  <c r="G2304" i="1"/>
  <c r="B2303" i="1"/>
  <c r="B2304" i="1" l="1"/>
  <c r="A2304" i="1"/>
  <c r="G2305" i="1"/>
  <c r="B2305" i="1" l="1"/>
  <c r="A2305" i="1"/>
  <c r="G2306" i="1"/>
  <c r="G2307" i="1" l="1"/>
  <c r="B2306" i="1"/>
  <c r="A2306" i="1"/>
  <c r="G2308" i="1" l="1"/>
  <c r="B2307" i="1"/>
  <c r="A2307" i="1"/>
  <c r="B2308" i="1" l="1"/>
  <c r="A2308" i="1"/>
  <c r="G2309" i="1"/>
  <c r="A2309" i="1" l="1"/>
  <c r="B2309" i="1"/>
  <c r="G2310" i="1"/>
  <c r="A2310" i="1" l="1"/>
  <c r="G2311" i="1"/>
  <c r="B2310" i="1"/>
  <c r="A2311" i="1" l="1"/>
  <c r="G2312" i="1"/>
  <c r="B2311" i="1"/>
  <c r="B2312" i="1" l="1"/>
  <c r="A2312" i="1"/>
  <c r="G2313" i="1"/>
  <c r="B2313" i="1" l="1"/>
  <c r="A2313" i="1"/>
  <c r="G2314" i="1"/>
  <c r="G2315" i="1" l="1"/>
  <c r="B2314" i="1"/>
  <c r="A2314" i="1"/>
  <c r="G2316" i="1" l="1"/>
  <c r="B2315" i="1"/>
  <c r="A2315" i="1"/>
  <c r="B2316" i="1" l="1"/>
  <c r="G2317" i="1"/>
  <c r="A2316" i="1"/>
  <c r="A2317" i="1" l="1"/>
  <c r="B2317" i="1"/>
  <c r="G2318" i="1"/>
  <c r="G2319" i="1" l="1"/>
  <c r="A2318" i="1"/>
  <c r="B2318" i="1"/>
  <c r="A2319" i="1" l="1"/>
  <c r="G2320" i="1"/>
  <c r="B2319" i="1"/>
  <c r="G2321" i="1" l="1"/>
  <c r="B2320" i="1"/>
  <c r="A2320" i="1"/>
  <c r="B2321" i="1" l="1"/>
  <c r="A2321" i="1"/>
  <c r="G2322" i="1"/>
  <c r="B2322" i="1" l="1"/>
  <c r="A2322" i="1"/>
  <c r="G2323" i="1"/>
  <c r="G2324" i="1" l="1"/>
  <c r="B2323" i="1"/>
  <c r="A2323" i="1"/>
  <c r="A2324" i="1" l="1"/>
  <c r="G2325" i="1"/>
  <c r="G2326" i="1" s="1"/>
  <c r="G2327" i="1" s="1"/>
  <c r="G2328" i="1" s="1"/>
  <c r="G2329" i="1" s="1"/>
  <c r="G2330" i="1" s="1"/>
  <c r="G2331" i="1" s="1"/>
  <c r="B2324" i="1"/>
  <c r="B2325" i="1" l="1"/>
  <c r="A2325" i="1"/>
  <c r="B2326" i="1" l="1"/>
  <c r="A2326" i="1"/>
  <c r="A2327" i="1" l="1"/>
  <c r="B2327" i="1"/>
  <c r="B2328" i="1" l="1"/>
  <c r="A2328" i="1"/>
  <c r="B2329" i="1" l="1"/>
  <c r="A2329" i="1"/>
  <c r="A2330" i="1" l="1"/>
  <c r="B2330" i="1"/>
  <c r="A2331" i="1" l="1"/>
  <c r="B2331" i="1"/>
  <c r="G2332" i="1"/>
  <c r="B2332" i="1" l="1"/>
  <c r="A2332" i="1"/>
  <c r="G2333" i="1"/>
  <c r="G2334" i="1" l="1"/>
  <c r="B2333" i="1"/>
  <c r="A2333" i="1"/>
  <c r="B2334" i="1" l="1"/>
  <c r="A2334" i="1"/>
  <c r="G2335" i="1"/>
  <c r="A2335" i="1" l="1"/>
  <c r="G2336" i="1"/>
  <c r="B2335" i="1"/>
  <c r="G2337" i="1" l="1"/>
  <c r="B2336" i="1"/>
  <c r="A2336" i="1"/>
  <c r="B2337" i="1" l="1"/>
  <c r="G2338" i="1"/>
  <c r="A2337" i="1"/>
  <c r="B2338" i="1" l="1"/>
  <c r="A2338" i="1"/>
  <c r="G2339" i="1"/>
  <c r="B2339" i="1" l="1"/>
  <c r="A2339" i="1"/>
  <c r="G2340" i="1"/>
  <c r="B2340" i="1" l="1"/>
  <c r="A2340" i="1"/>
  <c r="D1" i="15" l="1"/>
  <c r="D1" i="20" l="1"/>
  <c r="E1" i="20" s="1"/>
  <c r="D1" i="19"/>
  <c r="J2" i="18" s="1"/>
  <c r="G2186" i="1"/>
  <c r="B2186" i="1" s="1"/>
  <c r="A2185" i="1"/>
  <c r="G2108" i="1"/>
  <c r="B2108" i="1" s="1"/>
  <c r="A2107" i="1"/>
  <c r="B4" i="13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N2" i="20"/>
  <c r="F1" i="20"/>
  <c r="J1" i="19"/>
  <c r="N2" i="19" s="1"/>
  <c r="F1" i="19"/>
  <c r="I1" i="19" s="1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E1" i="19" l="1"/>
  <c r="G2109" i="1"/>
  <c r="A2109" i="1" s="1"/>
  <c r="A2108" i="1"/>
  <c r="G2187" i="1"/>
  <c r="A2186" i="1"/>
  <c r="H1" i="19"/>
  <c r="G1" i="19" s="1"/>
  <c r="N1" i="19"/>
  <c r="I1" i="20"/>
  <c r="H1" i="20"/>
  <c r="G1" i="20" s="1"/>
  <c r="N1" i="20"/>
  <c r="B2109" i="1" l="1"/>
  <c r="G2110" i="1"/>
  <c r="G2111" i="1" s="1"/>
  <c r="B2111" i="1" s="1"/>
  <c r="G2188" i="1"/>
  <c r="B2187" i="1"/>
  <c r="A2187" i="1"/>
  <c r="T1939" i="1"/>
  <c r="P1939" i="1"/>
  <c r="A2110" i="1" l="1"/>
  <c r="B2110" i="1"/>
  <c r="A2111" i="1"/>
  <c r="G2112" i="1"/>
  <c r="A2188" i="1"/>
  <c r="B2188" i="1"/>
  <c r="G2189" i="1"/>
  <c r="D64" i="11"/>
  <c r="A5" i="13"/>
  <c r="A4" i="18" s="1"/>
  <c r="A6" i="13"/>
  <c r="A5" i="18" s="1"/>
  <c r="A7" i="13"/>
  <c r="A6" i="18" s="1"/>
  <c r="A8" i="13"/>
  <c r="A7" i="18" s="1"/>
  <c r="A9" i="13"/>
  <c r="A8" i="18" s="1"/>
  <c r="A10" i="13"/>
  <c r="A9" i="18" s="1"/>
  <c r="A11" i="13"/>
  <c r="A10" i="18" s="1"/>
  <c r="A12" i="13"/>
  <c r="A11" i="18" s="1"/>
  <c r="A13" i="13"/>
  <c r="A12" i="18" s="1"/>
  <c r="A14" i="13"/>
  <c r="A13" i="18" s="1"/>
  <c r="A15" i="13"/>
  <c r="A14" i="18" s="1"/>
  <c r="A16" i="13"/>
  <c r="A15" i="18" s="1"/>
  <c r="A17" i="13"/>
  <c r="A16" i="18" s="1"/>
  <c r="A18" i="13"/>
  <c r="A17" i="18" s="1"/>
  <c r="A19" i="13"/>
  <c r="A18" i="18" s="1"/>
  <c r="A20" i="13"/>
  <c r="A19" i="18" s="1"/>
  <c r="A21" i="13"/>
  <c r="A20" i="18" s="1"/>
  <c r="A22" i="13"/>
  <c r="A21" i="18" s="1"/>
  <c r="A23" i="13"/>
  <c r="A22" i="18" s="1"/>
  <c r="A24" i="13"/>
  <c r="A23" i="18" s="1"/>
  <c r="A25" i="13"/>
  <c r="A24" i="18" s="1"/>
  <c r="A26" i="13"/>
  <c r="A25" i="18" s="1"/>
  <c r="A27" i="13"/>
  <c r="A26" i="18" s="1"/>
  <c r="A28" i="13"/>
  <c r="A27" i="18" s="1"/>
  <c r="A29" i="13"/>
  <c r="A28" i="18" s="1"/>
  <c r="A30" i="13"/>
  <c r="A29" i="18" s="1"/>
  <c r="A31" i="13"/>
  <c r="A30" i="18" s="1"/>
  <c r="A32" i="13"/>
  <c r="A31" i="18" s="1"/>
  <c r="A33" i="13"/>
  <c r="A32" i="18" s="1"/>
  <c r="A34" i="13"/>
  <c r="A33" i="18" s="1"/>
  <c r="A35" i="13"/>
  <c r="A34" i="18" s="1"/>
  <c r="A36" i="13"/>
  <c r="A35" i="18" s="1"/>
  <c r="A37" i="13"/>
  <c r="A36" i="18" s="1"/>
  <c r="A38" i="13"/>
  <c r="A37" i="18" s="1"/>
  <c r="A39" i="13"/>
  <c r="A38" i="18" s="1"/>
  <c r="A40" i="13"/>
  <c r="A39" i="18" s="1"/>
  <c r="A41" i="13"/>
  <c r="A40" i="18" s="1"/>
  <c r="A42" i="13"/>
  <c r="A41" i="18" s="1"/>
  <c r="A43" i="13"/>
  <c r="A42" i="18" s="1"/>
  <c r="A44" i="13"/>
  <c r="A43" i="18" s="1"/>
  <c r="A45" i="13"/>
  <c r="A44" i="18" s="1"/>
  <c r="A46" i="13"/>
  <c r="A45" i="18" s="1"/>
  <c r="A2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86" i="14"/>
  <c r="A85" i="14" s="1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1093" i="1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Q51" i="18"/>
  <c r="Q50" i="18"/>
  <c r="Q49" i="18"/>
  <c r="Q48" i="18"/>
  <c r="Q47" i="18"/>
  <c r="Q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Q1" i="18"/>
  <c r="I1" i="15"/>
  <c r="H1" i="15"/>
  <c r="G1" i="15" s="1"/>
  <c r="E1" i="15"/>
  <c r="U86" i="14"/>
  <c r="AB85" i="14"/>
  <c r="X85" i="14"/>
  <c r="T85" i="14"/>
  <c r="N85" i="14"/>
  <c r="AI58" i="14"/>
  <c r="AI57" i="14"/>
  <c r="AI56" i="14"/>
  <c r="AI54" i="14"/>
  <c r="AI53" i="14"/>
  <c r="AI52" i="14"/>
  <c r="AI51" i="14"/>
  <c r="AI50" i="14"/>
  <c r="AI49" i="14"/>
  <c r="AI48" i="14"/>
  <c r="AI46" i="14"/>
  <c r="AI45" i="14"/>
  <c r="AI44" i="14"/>
  <c r="AI43" i="14"/>
  <c r="AI42" i="14"/>
  <c r="AI41" i="14"/>
  <c r="AI40" i="14"/>
  <c r="AI39" i="14"/>
  <c r="AI38" i="14"/>
  <c r="AI37" i="14"/>
  <c r="AI36" i="14"/>
  <c r="AI35" i="14"/>
  <c r="AI34" i="14"/>
  <c r="AI33" i="14"/>
  <c r="AI32" i="14"/>
  <c r="AI31" i="14"/>
  <c r="AI30" i="14"/>
  <c r="AI29" i="14"/>
  <c r="AI28" i="14"/>
  <c r="AI27" i="14"/>
  <c r="AI26" i="14"/>
  <c r="AI25" i="14"/>
  <c r="AI24" i="14"/>
  <c r="AI23" i="14"/>
  <c r="AI22" i="14"/>
  <c r="AI21" i="14"/>
  <c r="AI20" i="14"/>
  <c r="AI19" i="14"/>
  <c r="AI18" i="14"/>
  <c r="AI17" i="14"/>
  <c r="AI16" i="14"/>
  <c r="AI15" i="14"/>
  <c r="AI14" i="14"/>
  <c r="AI13" i="14"/>
  <c r="AI12" i="14"/>
  <c r="AI11" i="14"/>
  <c r="AI10" i="14"/>
  <c r="AI9" i="14"/>
  <c r="AI8" i="14"/>
  <c r="AI7" i="14"/>
  <c r="AI6" i="14"/>
  <c r="AI5" i="14"/>
  <c r="AI4" i="14"/>
  <c r="AB2" i="14"/>
  <c r="AD2" i="14" s="1"/>
  <c r="AD85" i="14" s="1"/>
  <c r="X2" i="14"/>
  <c r="Z2" i="14" s="1"/>
  <c r="Z85" i="14" s="1"/>
  <c r="T2" i="14"/>
  <c r="V2" i="14" s="1"/>
  <c r="V85" i="14" s="1"/>
  <c r="N2" i="14"/>
  <c r="R2" i="14" s="1"/>
  <c r="R85" i="14" s="1"/>
  <c r="B2112" i="1" l="1"/>
  <c r="G2113" i="1"/>
  <c r="A2112" i="1"/>
  <c r="B2189" i="1"/>
  <c r="G2190" i="1"/>
  <c r="A2189" i="1"/>
  <c r="L53" i="14"/>
  <c r="L19" i="14"/>
  <c r="L20" i="14"/>
  <c r="L4" i="14"/>
  <c r="B3" i="18"/>
  <c r="J1" i="18"/>
  <c r="M1" i="18"/>
  <c r="L71" i="14"/>
  <c r="L12" i="14"/>
  <c r="L32" i="14"/>
  <c r="L23" i="14"/>
  <c r="L29" i="14"/>
  <c r="L40" i="14"/>
  <c r="L47" i="14"/>
  <c r="L87" i="14"/>
  <c r="L24" i="14"/>
  <c r="L27" i="14"/>
  <c r="L28" i="14"/>
  <c r="L43" i="14"/>
  <c r="L49" i="14"/>
  <c r="L26" i="14"/>
  <c r="L7" i="14"/>
  <c r="L15" i="14"/>
  <c r="L156" i="14"/>
  <c r="L154" i="14"/>
  <c r="L152" i="14"/>
  <c r="L150" i="14"/>
  <c r="L148" i="14"/>
  <c r="L146" i="14"/>
  <c r="L144" i="14"/>
  <c r="L142" i="14"/>
  <c r="L157" i="14"/>
  <c r="L155" i="14"/>
  <c r="L153" i="14"/>
  <c r="L151" i="14"/>
  <c r="L149" i="14"/>
  <c r="L147" i="14"/>
  <c r="L145" i="14"/>
  <c r="L143" i="14"/>
  <c r="L141" i="14"/>
  <c r="L137" i="14"/>
  <c r="L135" i="14"/>
  <c r="L133" i="14"/>
  <c r="L131" i="14"/>
  <c r="L129" i="14"/>
  <c r="L124" i="14"/>
  <c r="L127" i="14"/>
  <c r="L125" i="14"/>
  <c r="L136" i="14"/>
  <c r="L134" i="14"/>
  <c r="L132" i="14"/>
  <c r="L130" i="14"/>
  <c r="L139" i="14"/>
  <c r="L140" i="14"/>
  <c r="L138" i="14"/>
  <c r="L126" i="14"/>
  <c r="L123" i="14"/>
  <c r="L117" i="14"/>
  <c r="L109" i="14"/>
  <c r="L120" i="14"/>
  <c r="L112" i="14"/>
  <c r="L128" i="14"/>
  <c r="L122" i="14"/>
  <c r="L115" i="14"/>
  <c r="L118" i="14"/>
  <c r="L110" i="14"/>
  <c r="L121" i="14"/>
  <c r="L113" i="14"/>
  <c r="L105" i="14"/>
  <c r="L116" i="14"/>
  <c r="L108" i="14"/>
  <c r="L119" i="14"/>
  <c r="L111" i="14"/>
  <c r="L103" i="14"/>
  <c r="L104" i="14"/>
  <c r="L99" i="14"/>
  <c r="L94" i="14"/>
  <c r="L97" i="14"/>
  <c r="L89" i="14"/>
  <c r="L100" i="14"/>
  <c r="L92" i="14"/>
  <c r="L102" i="14"/>
  <c r="L107" i="14"/>
  <c r="L95" i="14"/>
  <c r="L74" i="14"/>
  <c r="L72" i="14"/>
  <c r="L70" i="14"/>
  <c r="L68" i="14"/>
  <c r="L66" i="14"/>
  <c r="L98" i="14"/>
  <c r="L90" i="14"/>
  <c r="L114" i="14"/>
  <c r="L101" i="14"/>
  <c r="L106" i="14"/>
  <c r="L62" i="14"/>
  <c r="L61" i="14"/>
  <c r="L50" i="14"/>
  <c r="L45" i="14"/>
  <c r="L41" i="14"/>
  <c r="L37" i="14"/>
  <c r="L88" i="14"/>
  <c r="L48" i="14"/>
  <c r="L42" i="14"/>
  <c r="L38" i="14"/>
  <c r="L34" i="14"/>
  <c r="L30" i="14"/>
  <c r="L96" i="14"/>
  <c r="L73" i="14"/>
  <c r="L56" i="14"/>
  <c r="L51" i="14"/>
  <c r="L46" i="14"/>
  <c r="L93" i="14"/>
  <c r="L91" i="14"/>
  <c r="L36" i="14"/>
  <c r="L67" i="14"/>
  <c r="L54" i="14"/>
  <c r="L57" i="14"/>
  <c r="L64" i="14"/>
  <c r="L33" i="14"/>
  <c r="L69" i="14"/>
  <c r="L63" i="14"/>
  <c r="L58" i="14"/>
  <c r="L59" i="14"/>
  <c r="L65" i="14"/>
  <c r="L52" i="14"/>
  <c r="L6" i="14"/>
  <c r="L10" i="14"/>
  <c r="L14" i="14"/>
  <c r="L18" i="14"/>
  <c r="L22" i="14"/>
  <c r="L31" i="14"/>
  <c r="L44" i="14"/>
  <c r="L60" i="14"/>
  <c r="L11" i="14"/>
  <c r="L25" i="14"/>
  <c r="L8" i="14"/>
  <c r="L16" i="14"/>
  <c r="L5" i="14"/>
  <c r="L9" i="14"/>
  <c r="L13" i="14"/>
  <c r="L17" i="14"/>
  <c r="L21" i="14"/>
  <c r="L35" i="14"/>
  <c r="L39" i="14"/>
  <c r="L55" i="14"/>
  <c r="G2114" i="1" l="1"/>
  <c r="B2113" i="1"/>
  <c r="A2113" i="1"/>
  <c r="A2190" i="1"/>
  <c r="G2191" i="1"/>
  <c r="B2190" i="1"/>
  <c r="E18" i="14"/>
  <c r="E101" i="14"/>
  <c r="E38" i="14"/>
  <c r="E121" i="14"/>
  <c r="E54" i="14"/>
  <c r="E137" i="14"/>
  <c r="E14" i="14"/>
  <c r="E97" i="14"/>
  <c r="E15" i="14"/>
  <c r="E98" i="14"/>
  <c r="E16" i="14"/>
  <c r="E99" i="14"/>
  <c r="E156" i="14"/>
  <c r="E73" i="14"/>
  <c r="E70" i="14"/>
  <c r="E153" i="14"/>
  <c r="E69" i="14"/>
  <c r="E152" i="14"/>
  <c r="E87" i="14"/>
  <c r="E4" i="14"/>
  <c r="E20" i="14"/>
  <c r="E103" i="14"/>
  <c r="E36" i="14"/>
  <c r="E119" i="14"/>
  <c r="E41" i="14"/>
  <c r="E124" i="14"/>
  <c r="E60" i="14"/>
  <c r="E143" i="14"/>
  <c r="E24" i="14"/>
  <c r="E107" i="14"/>
  <c r="E25" i="14"/>
  <c r="E108" i="14"/>
  <c r="E26" i="14"/>
  <c r="E109" i="14"/>
  <c r="E48" i="14"/>
  <c r="E131" i="14"/>
  <c r="E111" i="14"/>
  <c r="E28" i="14"/>
  <c r="E43" i="14"/>
  <c r="E126" i="14"/>
  <c r="E132" i="14"/>
  <c r="E49" i="14"/>
  <c r="E8" i="14"/>
  <c r="E91" i="14"/>
  <c r="E72" i="14"/>
  <c r="E155" i="14"/>
  <c r="E33" i="14"/>
  <c r="E116" i="14"/>
  <c r="E34" i="14"/>
  <c r="E117" i="14"/>
  <c r="E118" i="14"/>
  <c r="E35" i="14"/>
  <c r="E29" i="14"/>
  <c r="E112" i="14"/>
  <c r="E140" i="14"/>
  <c r="E57" i="14"/>
  <c r="E95" i="14"/>
  <c r="E12" i="14"/>
  <c r="E92" i="14"/>
  <c r="E9" i="14"/>
  <c r="E53" i="14"/>
  <c r="E136" i="14"/>
  <c r="E45" i="14"/>
  <c r="E128" i="14"/>
  <c r="E44" i="14"/>
  <c r="E127" i="14"/>
  <c r="E37" i="14"/>
  <c r="E120" i="14"/>
  <c r="E11" i="14"/>
  <c r="E94" i="14"/>
  <c r="E22" i="14"/>
  <c r="E105" i="14"/>
  <c r="E63" i="14"/>
  <c r="E146" i="14"/>
  <c r="E110" i="14"/>
  <c r="E27" i="14"/>
  <c r="E65" i="14"/>
  <c r="E148" i="14"/>
  <c r="E46" i="14"/>
  <c r="E129" i="14"/>
  <c r="E58" i="14"/>
  <c r="E141" i="14"/>
  <c r="E71" i="14"/>
  <c r="E154" i="14"/>
  <c r="E40" i="14"/>
  <c r="E123" i="14"/>
  <c r="E42" i="14"/>
  <c r="E125" i="14"/>
  <c r="E102" i="14"/>
  <c r="E19" i="14"/>
  <c r="E31" i="14"/>
  <c r="E114" i="14"/>
  <c r="E13" i="14"/>
  <c r="E96" i="14"/>
  <c r="E52" i="14"/>
  <c r="E135" i="14"/>
  <c r="E66" i="14"/>
  <c r="E149" i="14"/>
  <c r="E55" i="14"/>
  <c r="E138" i="14"/>
  <c r="E47" i="14"/>
  <c r="E130" i="14"/>
  <c r="E50" i="14"/>
  <c r="E133" i="14"/>
  <c r="E21" i="14"/>
  <c r="E104" i="14"/>
  <c r="E39" i="14"/>
  <c r="E122" i="14"/>
  <c r="E23" i="14"/>
  <c r="E106" i="14"/>
  <c r="E100" i="14"/>
  <c r="E17" i="14"/>
  <c r="E74" i="14"/>
  <c r="E157" i="14"/>
  <c r="E59" i="14"/>
  <c r="E142" i="14"/>
  <c r="E134" i="14"/>
  <c r="E51" i="14"/>
  <c r="E150" i="14"/>
  <c r="E67" i="14"/>
  <c r="E10" i="14"/>
  <c r="E93" i="14"/>
  <c r="E56" i="14"/>
  <c r="E139" i="14"/>
  <c r="E30" i="14"/>
  <c r="E113" i="14"/>
  <c r="E64" i="14"/>
  <c r="E147" i="14"/>
  <c r="E32" i="14"/>
  <c r="E115" i="14"/>
  <c r="E5" i="14"/>
  <c r="E88" i="14"/>
  <c r="E6" i="14"/>
  <c r="E89" i="14"/>
  <c r="E7" i="14"/>
  <c r="E90" i="14"/>
  <c r="E62" i="14"/>
  <c r="E145" i="14"/>
  <c r="E61" i="14"/>
  <c r="E144" i="14"/>
  <c r="E151" i="14"/>
  <c r="E68" i="14"/>
  <c r="H2" i="13"/>
  <c r="F4" i="13"/>
  <c r="A3" i="13"/>
  <c r="G2115" i="1" l="1"/>
  <c r="B2114" i="1"/>
  <c r="A2114" i="1"/>
  <c r="B2191" i="1"/>
  <c r="A2191" i="1"/>
  <c r="G2192" i="1"/>
  <c r="G4" i="13"/>
  <c r="H4" i="13" s="1"/>
  <c r="I4" i="13" s="1"/>
  <c r="J4" i="13" s="1"/>
  <c r="K4" i="13" s="1"/>
  <c r="I3" i="18" s="1"/>
  <c r="R3" i="13"/>
  <c r="I2" i="13"/>
  <c r="E3" i="11"/>
  <c r="E65" i="11"/>
  <c r="E64" i="11"/>
  <c r="G2030" i="1"/>
  <c r="B2030" i="1" s="1"/>
  <c r="A2029" i="1"/>
  <c r="A79" i="1"/>
  <c r="A157" i="1"/>
  <c r="A235" i="1"/>
  <c r="A313" i="1"/>
  <c r="A391" i="1"/>
  <c r="A469" i="1"/>
  <c r="A547" i="1"/>
  <c r="A625" i="1"/>
  <c r="A703" i="1"/>
  <c r="A781" i="1"/>
  <c r="A859" i="1"/>
  <c r="A937" i="1"/>
  <c r="A1015" i="1"/>
  <c r="A1171" i="1"/>
  <c r="A1249" i="1"/>
  <c r="A1327" i="1"/>
  <c r="A1405" i="1"/>
  <c r="A1483" i="1"/>
  <c r="A1561" i="1"/>
  <c r="A1639" i="1"/>
  <c r="A1717" i="1"/>
  <c r="A1795" i="1"/>
  <c r="A1873" i="1"/>
  <c r="A1951" i="1"/>
  <c r="A2" i="1"/>
  <c r="G1952" i="1"/>
  <c r="G1874" i="1"/>
  <c r="G1796" i="1"/>
  <c r="B1796" i="1" s="1"/>
  <c r="G1718" i="1"/>
  <c r="G1640" i="1"/>
  <c r="G1953" i="1" l="1"/>
  <c r="A1952" i="1"/>
  <c r="G2116" i="1"/>
  <c r="B2115" i="1"/>
  <c r="A2115" i="1"/>
  <c r="A2192" i="1"/>
  <c r="B2192" i="1"/>
  <c r="G2193" i="1"/>
  <c r="J2" i="13"/>
  <c r="R2" i="13"/>
  <c r="D32" i="14"/>
  <c r="D115" i="14" s="1"/>
  <c r="D40" i="14"/>
  <c r="D123" i="14" s="1"/>
  <c r="D63" i="14"/>
  <c r="D146" i="14" s="1"/>
  <c r="D71" i="14"/>
  <c r="D154" i="14" s="1"/>
  <c r="D9" i="14"/>
  <c r="D92" i="14" s="1"/>
  <c r="D17" i="14"/>
  <c r="D100" i="14" s="1"/>
  <c r="D25" i="14"/>
  <c r="D108" i="14" s="1"/>
  <c r="D33" i="14"/>
  <c r="D116" i="14" s="1"/>
  <c r="D41" i="14"/>
  <c r="D124" i="14" s="1"/>
  <c r="D64" i="14"/>
  <c r="D147" i="14" s="1"/>
  <c r="D72" i="14"/>
  <c r="D155" i="14" s="1"/>
  <c r="D10" i="14"/>
  <c r="D93" i="14" s="1"/>
  <c r="D18" i="14"/>
  <c r="D101" i="14" s="1"/>
  <c r="D26" i="14"/>
  <c r="D109" i="14" s="1"/>
  <c r="D34" i="14"/>
  <c r="D117" i="14" s="1"/>
  <c r="D42" i="14"/>
  <c r="D125" i="14" s="1"/>
  <c r="D65" i="14"/>
  <c r="D148" i="14" s="1"/>
  <c r="D73" i="14"/>
  <c r="D156" i="14" s="1"/>
  <c r="D11" i="14"/>
  <c r="D94" i="14" s="1"/>
  <c r="D19" i="14"/>
  <c r="D102" i="14" s="1"/>
  <c r="D27" i="14"/>
  <c r="D110" i="14" s="1"/>
  <c r="D35" i="14"/>
  <c r="D118" i="14" s="1"/>
  <c r="D43" i="14"/>
  <c r="D126" i="14" s="1"/>
  <c r="D66" i="14"/>
  <c r="D149" i="14" s="1"/>
  <c r="D74" i="14"/>
  <c r="D157" i="14" s="1"/>
  <c r="D12" i="14"/>
  <c r="D95" i="14" s="1"/>
  <c r="D20" i="14"/>
  <c r="D103" i="14" s="1"/>
  <c r="D28" i="14"/>
  <c r="D111" i="14" s="1"/>
  <c r="D36" i="14"/>
  <c r="D119" i="14" s="1"/>
  <c r="D44" i="14"/>
  <c r="D127" i="14" s="1"/>
  <c r="D67" i="14"/>
  <c r="D150" i="14" s="1"/>
  <c r="D5" i="14"/>
  <c r="D88" i="14" s="1"/>
  <c r="D13" i="14"/>
  <c r="D96" i="14" s="1"/>
  <c r="D21" i="14"/>
  <c r="D104" i="14" s="1"/>
  <c r="D29" i="14"/>
  <c r="D112" i="14" s="1"/>
  <c r="D37" i="14"/>
  <c r="D120" i="14" s="1"/>
  <c r="D45" i="14"/>
  <c r="D128" i="14" s="1"/>
  <c r="D68" i="14"/>
  <c r="D151" i="14" s="1"/>
  <c r="D6" i="14"/>
  <c r="D89" i="14" s="1"/>
  <c r="D14" i="14"/>
  <c r="D97" i="14" s="1"/>
  <c r="D22" i="14"/>
  <c r="D105" i="14" s="1"/>
  <c r="D4" i="14"/>
  <c r="D87" i="14" s="1"/>
  <c r="D30" i="14"/>
  <c r="D113" i="14" s="1"/>
  <c r="D38" i="14"/>
  <c r="D121" i="14" s="1"/>
  <c r="D61" i="14"/>
  <c r="D144" i="14" s="1"/>
  <c r="D69" i="14"/>
  <c r="D152" i="14" s="1"/>
  <c r="D7" i="14"/>
  <c r="D90" i="14" s="1"/>
  <c r="D15" i="14"/>
  <c r="D98" i="14" s="1"/>
  <c r="D23" i="14"/>
  <c r="D106" i="14" s="1"/>
  <c r="D31" i="14"/>
  <c r="D114" i="14" s="1"/>
  <c r="D39" i="14"/>
  <c r="D122" i="14" s="1"/>
  <c r="D62" i="14"/>
  <c r="D145" i="14" s="1"/>
  <c r="D70" i="14"/>
  <c r="D153" i="14" s="1"/>
  <c r="D8" i="14"/>
  <c r="D91" i="14" s="1"/>
  <c r="D16" i="14"/>
  <c r="D99" i="14" s="1"/>
  <c r="D24" i="14"/>
  <c r="D107" i="14" s="1"/>
  <c r="G3" i="11"/>
  <c r="G2031" i="1"/>
  <c r="A2030" i="1"/>
  <c r="G1719" i="1"/>
  <c r="A1719" i="1" s="1"/>
  <c r="A1718" i="1"/>
  <c r="G1641" i="1"/>
  <c r="A1641" i="1" s="1"/>
  <c r="A1640" i="1"/>
  <c r="A1796" i="1"/>
  <c r="G1875" i="1"/>
  <c r="A1875" i="1" s="1"/>
  <c r="A1874" i="1"/>
  <c r="B1952" i="1"/>
  <c r="B1874" i="1"/>
  <c r="G1797" i="1"/>
  <c r="B1718" i="1"/>
  <c r="B1640" i="1"/>
  <c r="G1562" i="1"/>
  <c r="G1484" i="1"/>
  <c r="G1406" i="1"/>
  <c r="G1328" i="1"/>
  <c r="G1250" i="1"/>
  <c r="G1172" i="1"/>
  <c r="G1094" i="1"/>
  <c r="A1094" i="1" s="1"/>
  <c r="G1016" i="1"/>
  <c r="G938" i="1"/>
  <c r="G860" i="1"/>
  <c r="G782" i="1"/>
  <c r="G704" i="1"/>
  <c r="H683" i="1"/>
  <c r="H2243" i="1" s="1"/>
  <c r="H684" i="1"/>
  <c r="H2244" i="1" s="1"/>
  <c r="H685" i="1"/>
  <c r="H2245" i="1" s="1"/>
  <c r="H686" i="1"/>
  <c r="H2246" i="1" s="1"/>
  <c r="H687" i="1"/>
  <c r="H2247" i="1" s="1"/>
  <c r="H688" i="1"/>
  <c r="H2248" i="1" s="1"/>
  <c r="H689" i="1"/>
  <c r="H2249" i="1" s="1"/>
  <c r="H690" i="1"/>
  <c r="H2250" i="1" s="1"/>
  <c r="H691" i="1"/>
  <c r="H2251" i="1" s="1"/>
  <c r="H692" i="1"/>
  <c r="H2252" i="1" s="1"/>
  <c r="H693" i="1"/>
  <c r="H2253" i="1" s="1"/>
  <c r="H694" i="1"/>
  <c r="H2254" i="1" s="1"/>
  <c r="H695" i="1"/>
  <c r="H2255" i="1" s="1"/>
  <c r="G626" i="1"/>
  <c r="G548" i="1"/>
  <c r="G470" i="1"/>
  <c r="G392" i="1"/>
  <c r="G314" i="1"/>
  <c r="G236" i="1"/>
  <c r="G158" i="1"/>
  <c r="G80" i="1"/>
  <c r="B2" i="1"/>
  <c r="I1" i="1"/>
  <c r="G3" i="1"/>
  <c r="G1954" i="1" l="1"/>
  <c r="F2" i="25"/>
  <c r="I1092" i="1"/>
  <c r="I1087" i="1"/>
  <c r="I1091" i="1"/>
  <c r="I1014" i="1"/>
  <c r="I1086" i="1"/>
  <c r="I1088" i="1"/>
  <c r="I1089" i="1"/>
  <c r="I1013" i="1"/>
  <c r="I1011" i="1"/>
  <c r="I1010" i="1"/>
  <c r="I1009" i="1"/>
  <c r="I624" i="1"/>
  <c r="I234" i="1"/>
  <c r="I1008" i="1"/>
  <c r="I1788" i="1"/>
  <c r="I1793" i="1"/>
  <c r="I1794" i="1"/>
  <c r="I1790" i="1"/>
  <c r="I1789" i="1"/>
  <c r="I1791" i="1"/>
  <c r="B1953" i="1"/>
  <c r="A1954" i="1"/>
  <c r="A1953" i="1"/>
  <c r="I527" i="1"/>
  <c r="I535" i="1"/>
  <c r="I529" i="1"/>
  <c r="I531" i="1"/>
  <c r="I537" i="1"/>
  <c r="I539" i="1"/>
  <c r="I532" i="1"/>
  <c r="I534" i="1"/>
  <c r="I528" i="1"/>
  <c r="I536" i="1"/>
  <c r="I538" i="1"/>
  <c r="I530" i="1"/>
  <c r="I533" i="1"/>
  <c r="I2340" i="1"/>
  <c r="A2116" i="1"/>
  <c r="G2117" i="1"/>
  <c r="B2116" i="1"/>
  <c r="B2193" i="1"/>
  <c r="A2193" i="1"/>
  <c r="G2194" i="1"/>
  <c r="B1641" i="1"/>
  <c r="I683" i="1"/>
  <c r="I2243" i="1" s="1"/>
  <c r="I684" i="1"/>
  <c r="I2244" i="1" s="1"/>
  <c r="I685" i="1"/>
  <c r="I2245" i="1" s="1"/>
  <c r="I686" i="1"/>
  <c r="I2246" i="1" s="1"/>
  <c r="I687" i="1"/>
  <c r="I2247" i="1" s="1"/>
  <c r="I688" i="1"/>
  <c r="I2248" i="1" s="1"/>
  <c r="I689" i="1"/>
  <c r="I2249" i="1" s="1"/>
  <c r="I690" i="1"/>
  <c r="I2250" i="1" s="1"/>
  <c r="I691" i="1"/>
  <c r="I2251" i="1" s="1"/>
  <c r="I692" i="1"/>
  <c r="I2252" i="1" s="1"/>
  <c r="I693" i="1"/>
  <c r="I2253" i="1" s="1"/>
  <c r="I694" i="1"/>
  <c r="I2254" i="1" s="1"/>
  <c r="I695" i="1"/>
  <c r="I2255" i="1" s="1"/>
  <c r="G1642" i="1"/>
  <c r="A1642" i="1" s="1"/>
  <c r="G1720" i="1"/>
  <c r="A1720" i="1" s="1"/>
  <c r="B1719" i="1"/>
  <c r="G2032" i="1"/>
  <c r="B2031" i="1"/>
  <c r="A2031" i="1"/>
  <c r="G549" i="1"/>
  <c r="G550" i="1" s="1"/>
  <c r="A550" i="1" s="1"/>
  <c r="A548" i="1"/>
  <c r="G1563" i="1"/>
  <c r="A1563" i="1" s="1"/>
  <c r="A1562" i="1"/>
  <c r="G4" i="1"/>
  <c r="B4" i="1" s="1"/>
  <c r="A3" i="1"/>
  <c r="G627" i="1"/>
  <c r="A627" i="1" s="1"/>
  <c r="A626" i="1"/>
  <c r="G861" i="1"/>
  <c r="A861" i="1" s="1"/>
  <c r="A860" i="1"/>
  <c r="G939" i="1"/>
  <c r="A939" i="1" s="1"/>
  <c r="A938" i="1"/>
  <c r="B704" i="1"/>
  <c r="A704" i="1"/>
  <c r="B1016" i="1"/>
  <c r="A1016" i="1"/>
  <c r="B1172" i="1"/>
  <c r="A1172" i="1"/>
  <c r="B158" i="1"/>
  <c r="A158" i="1"/>
  <c r="B1094" i="1"/>
  <c r="G1251" i="1"/>
  <c r="A1251" i="1" s="1"/>
  <c r="A1250" i="1"/>
  <c r="G237" i="1"/>
  <c r="A237" i="1" s="1"/>
  <c r="A236" i="1"/>
  <c r="G1329" i="1"/>
  <c r="A1329" i="1" s="1"/>
  <c r="A1328" i="1"/>
  <c r="G1876" i="1"/>
  <c r="A1876" i="1" s="1"/>
  <c r="G81" i="1"/>
  <c r="B81" i="1" s="1"/>
  <c r="A80" i="1"/>
  <c r="B1875" i="1"/>
  <c r="B314" i="1"/>
  <c r="A314" i="1"/>
  <c r="B392" i="1"/>
  <c r="A392" i="1"/>
  <c r="G783" i="1"/>
  <c r="A783" i="1" s="1"/>
  <c r="A782" i="1"/>
  <c r="G1407" i="1"/>
  <c r="A1407" i="1" s="1"/>
  <c r="A1406" i="1"/>
  <c r="B470" i="1"/>
  <c r="A470" i="1"/>
  <c r="G1485" i="1"/>
  <c r="A1485" i="1" s="1"/>
  <c r="A1484" i="1"/>
  <c r="B1797" i="1"/>
  <c r="A1797" i="1"/>
  <c r="B1954" i="1"/>
  <c r="G1955" i="1"/>
  <c r="G1798" i="1"/>
  <c r="B1562" i="1"/>
  <c r="B1484" i="1"/>
  <c r="B1406" i="1"/>
  <c r="B1328" i="1"/>
  <c r="B1250" i="1"/>
  <c r="G1173" i="1"/>
  <c r="A1173" i="1" s="1"/>
  <c r="G1095" i="1"/>
  <c r="A1095" i="1" s="1"/>
  <c r="G1017" i="1"/>
  <c r="A1017" i="1" s="1"/>
  <c r="H702" i="1"/>
  <c r="J1" i="1"/>
  <c r="B938" i="1"/>
  <c r="B860" i="1"/>
  <c r="B782" i="1"/>
  <c r="G705" i="1"/>
  <c r="A705" i="1" s="1"/>
  <c r="B626" i="1"/>
  <c r="B548" i="1"/>
  <c r="G471" i="1"/>
  <c r="A471" i="1" s="1"/>
  <c r="G315" i="1"/>
  <c r="B315" i="1" s="1"/>
  <c r="I468" i="1"/>
  <c r="H468" i="1"/>
  <c r="G393" i="1"/>
  <c r="A393" i="1" s="1"/>
  <c r="B236" i="1"/>
  <c r="B80" i="1"/>
  <c r="G159" i="1"/>
  <c r="B3" i="1"/>
  <c r="I854" i="1" l="1"/>
  <c r="G2" i="25"/>
  <c r="G30" i="25" s="1"/>
  <c r="G60" i="25" s="1"/>
  <c r="I855" i="1"/>
  <c r="I852" i="1"/>
  <c r="I857" i="1"/>
  <c r="I853" i="1"/>
  <c r="I858" i="1"/>
  <c r="F30" i="25"/>
  <c r="F60" i="25" s="1"/>
  <c r="I1012" i="1"/>
  <c r="J234" i="1"/>
  <c r="J1013" i="1"/>
  <c r="J1011" i="1"/>
  <c r="J1008" i="1"/>
  <c r="J624" i="1"/>
  <c r="J1086" i="1"/>
  <c r="J1088" i="1"/>
  <c r="J1089" i="1"/>
  <c r="J1009" i="1"/>
  <c r="J1087" i="1"/>
  <c r="J1010" i="1"/>
  <c r="J1014" i="1"/>
  <c r="J1092" i="1"/>
  <c r="J1091" i="1"/>
  <c r="I546" i="1"/>
  <c r="I1090" i="1"/>
  <c r="J1789" i="1"/>
  <c r="J1790" i="1"/>
  <c r="J1793" i="1"/>
  <c r="J1791" i="1"/>
  <c r="J1794" i="1"/>
  <c r="J1788" i="1"/>
  <c r="I1792" i="1"/>
  <c r="A1955" i="1"/>
  <c r="J527" i="1"/>
  <c r="J533" i="1"/>
  <c r="J535" i="1"/>
  <c r="J529" i="1"/>
  <c r="J531" i="1"/>
  <c r="J537" i="1"/>
  <c r="J539" i="1"/>
  <c r="J532" i="1"/>
  <c r="J534" i="1"/>
  <c r="J528" i="1"/>
  <c r="J530" i="1"/>
  <c r="J536" i="1"/>
  <c r="J538" i="1"/>
  <c r="J468" i="1"/>
  <c r="J2340" i="1"/>
  <c r="H2339" i="1"/>
  <c r="H2337" i="1"/>
  <c r="I2339" i="1"/>
  <c r="I2334" i="1"/>
  <c r="H2334" i="1"/>
  <c r="I2335" i="1"/>
  <c r="I2336" i="1"/>
  <c r="H2335" i="1"/>
  <c r="I2337" i="1"/>
  <c r="H2336" i="1"/>
  <c r="B2117" i="1"/>
  <c r="A2117" i="1"/>
  <c r="G2118" i="1"/>
  <c r="H2262" i="1"/>
  <c r="B2194" i="1"/>
  <c r="A2194" i="1"/>
  <c r="G2195" i="1"/>
  <c r="G1643" i="1"/>
  <c r="A1643" i="1" s="1"/>
  <c r="B861" i="1"/>
  <c r="G862" i="1"/>
  <c r="A862" i="1" s="1"/>
  <c r="B237" i="1"/>
  <c r="G238" i="1"/>
  <c r="A238" i="1" s="1"/>
  <c r="I702" i="1"/>
  <c r="I2262" i="1" s="1"/>
  <c r="J683" i="1"/>
  <c r="J2243" i="1" s="1"/>
  <c r="J684" i="1"/>
  <c r="J2244" i="1" s="1"/>
  <c r="J685" i="1"/>
  <c r="J2245" i="1" s="1"/>
  <c r="J686" i="1"/>
  <c r="J2246" i="1" s="1"/>
  <c r="J687" i="1"/>
  <c r="J2247" i="1" s="1"/>
  <c r="J688" i="1"/>
  <c r="J2248" i="1" s="1"/>
  <c r="J689" i="1"/>
  <c r="J2249" i="1" s="1"/>
  <c r="J695" i="1"/>
  <c r="J2255" i="1" s="1"/>
  <c r="J690" i="1"/>
  <c r="J2250" i="1" s="1"/>
  <c r="J691" i="1"/>
  <c r="J2251" i="1" s="1"/>
  <c r="J692" i="1"/>
  <c r="J2252" i="1" s="1"/>
  <c r="J693" i="1"/>
  <c r="J2253" i="1" s="1"/>
  <c r="J694" i="1"/>
  <c r="J2254" i="1" s="1"/>
  <c r="G1486" i="1"/>
  <c r="A1486" i="1" s="1"/>
  <c r="B1642" i="1"/>
  <c r="G1330" i="1"/>
  <c r="A1330" i="1" s="1"/>
  <c r="B1329" i="1"/>
  <c r="B783" i="1"/>
  <c r="B939" i="1"/>
  <c r="G784" i="1"/>
  <c r="A784" i="1" s="1"/>
  <c r="B1720" i="1"/>
  <c r="G1721" i="1"/>
  <c r="A1721" i="1" s="1"/>
  <c r="G1252" i="1"/>
  <c r="A1252" i="1" s="1"/>
  <c r="G1408" i="1"/>
  <c r="A1408" i="1" s="1"/>
  <c r="B1251" i="1"/>
  <c r="B1407" i="1"/>
  <c r="G628" i="1"/>
  <c r="A628" i="1" s="1"/>
  <c r="B627" i="1"/>
  <c r="G940" i="1"/>
  <c r="A940" i="1" s="1"/>
  <c r="G1564" i="1"/>
  <c r="A1564" i="1" s="1"/>
  <c r="B1563" i="1"/>
  <c r="B1485" i="1"/>
  <c r="B1876" i="1"/>
  <c r="G1877" i="1"/>
  <c r="A1877" i="1" s="1"/>
  <c r="B2032" i="1"/>
  <c r="A2032" i="1"/>
  <c r="G2033" i="1"/>
  <c r="G316" i="1"/>
  <c r="B316" i="1" s="1"/>
  <c r="A315" i="1"/>
  <c r="G82" i="1"/>
  <c r="A81" i="1"/>
  <c r="G5" i="1"/>
  <c r="A4" i="1"/>
  <c r="G160" i="1"/>
  <c r="G161" i="1" s="1"/>
  <c r="A159" i="1"/>
  <c r="G1799" i="1"/>
  <c r="A1799" i="1" s="1"/>
  <c r="A1798" i="1"/>
  <c r="B549" i="1"/>
  <c r="A549" i="1"/>
  <c r="B1798" i="1"/>
  <c r="G1956" i="1"/>
  <c r="B1955" i="1"/>
  <c r="G1174" i="1"/>
  <c r="A1174" i="1" s="1"/>
  <c r="B1173" i="1"/>
  <c r="G1096" i="1"/>
  <c r="A1096" i="1" s="1"/>
  <c r="B1095" i="1"/>
  <c r="B1017" i="1"/>
  <c r="G1018" i="1"/>
  <c r="A1018" i="1" s="1"/>
  <c r="K1" i="1"/>
  <c r="G706" i="1"/>
  <c r="A706" i="1" s="1"/>
  <c r="B705" i="1"/>
  <c r="G551" i="1"/>
  <c r="A551" i="1" s="1"/>
  <c r="B550" i="1"/>
  <c r="G472" i="1"/>
  <c r="A472" i="1" s="1"/>
  <c r="B471" i="1"/>
  <c r="B159" i="1"/>
  <c r="B393" i="1"/>
  <c r="G394" i="1"/>
  <c r="A394" i="1" s="1"/>
  <c r="J855" i="1" l="1"/>
  <c r="J858" i="1"/>
  <c r="H2" i="25"/>
  <c r="J852" i="1"/>
  <c r="I856" i="1"/>
  <c r="J853" i="1"/>
  <c r="J854" i="1"/>
  <c r="J857" i="1"/>
  <c r="K1087" i="1"/>
  <c r="K1011" i="1"/>
  <c r="K1009" i="1"/>
  <c r="K234" i="1"/>
  <c r="K1089" i="1"/>
  <c r="K1008" i="1"/>
  <c r="K1088" i="1"/>
  <c r="K624" i="1"/>
  <c r="K1092" i="1"/>
  <c r="K1010" i="1"/>
  <c r="K1013" i="1"/>
  <c r="K1014" i="1"/>
  <c r="K1091" i="1"/>
  <c r="K1086" i="1"/>
  <c r="J1012" i="1"/>
  <c r="J546" i="1"/>
  <c r="J1090" i="1"/>
  <c r="K1790" i="1"/>
  <c r="K1793" i="1"/>
  <c r="K1788" i="1"/>
  <c r="K1794" i="1"/>
  <c r="K1791" i="1"/>
  <c r="K1789" i="1"/>
  <c r="J1792" i="1"/>
  <c r="A1956" i="1"/>
  <c r="H1328" i="1"/>
  <c r="K533" i="1"/>
  <c r="K527" i="1"/>
  <c r="K529" i="1"/>
  <c r="K535" i="1"/>
  <c r="K537" i="1"/>
  <c r="K539" i="1"/>
  <c r="K531" i="1"/>
  <c r="K532" i="1"/>
  <c r="K534" i="1"/>
  <c r="K530" i="1"/>
  <c r="K528" i="1"/>
  <c r="K536" i="1"/>
  <c r="K538" i="1"/>
  <c r="K468" i="1"/>
  <c r="J2" i="1"/>
  <c r="I626" i="1"/>
  <c r="I2186" i="1" s="1"/>
  <c r="I314" i="1"/>
  <c r="K2340" i="1"/>
  <c r="B1643" i="1"/>
  <c r="J2336" i="1"/>
  <c r="I2338" i="1"/>
  <c r="J2335" i="1"/>
  <c r="J2337" i="1"/>
  <c r="H2338" i="1"/>
  <c r="J2339" i="1"/>
  <c r="J2334" i="1"/>
  <c r="A2118" i="1"/>
  <c r="B2118" i="1"/>
  <c r="G2119" i="1"/>
  <c r="B2195" i="1"/>
  <c r="A2195" i="1"/>
  <c r="G2196" i="1"/>
  <c r="G1644" i="1"/>
  <c r="A1644" i="1" s="1"/>
  <c r="G863" i="1"/>
  <c r="A863" i="1" s="1"/>
  <c r="B862" i="1"/>
  <c r="G239" i="1"/>
  <c r="A239" i="1" s="1"/>
  <c r="B784" i="1"/>
  <c r="G785" i="1"/>
  <c r="A785" i="1" s="1"/>
  <c r="B238" i="1"/>
  <c r="B628" i="1"/>
  <c r="G1409" i="1"/>
  <c r="A1409" i="1" s="1"/>
  <c r="B1408" i="1"/>
  <c r="G1487" i="1"/>
  <c r="A1487" i="1" s="1"/>
  <c r="B1486" i="1"/>
  <c r="K683" i="1"/>
  <c r="K2243" i="1" s="1"/>
  <c r="K684" i="1"/>
  <c r="K2244" i="1" s="1"/>
  <c r="K685" i="1"/>
  <c r="K2245" i="1" s="1"/>
  <c r="K686" i="1"/>
  <c r="K2246" i="1" s="1"/>
  <c r="K687" i="1"/>
  <c r="K2247" i="1" s="1"/>
  <c r="K688" i="1"/>
  <c r="K2248" i="1" s="1"/>
  <c r="K689" i="1"/>
  <c r="K2249" i="1" s="1"/>
  <c r="K694" i="1"/>
  <c r="K2254" i="1" s="1"/>
  <c r="K693" i="1"/>
  <c r="K2253" i="1" s="1"/>
  <c r="K690" i="1"/>
  <c r="K2250" i="1" s="1"/>
  <c r="K691" i="1"/>
  <c r="K2251" i="1" s="1"/>
  <c r="K692" i="1"/>
  <c r="K2252" i="1" s="1"/>
  <c r="K695" i="1"/>
  <c r="K2255" i="1" s="1"/>
  <c r="G1722" i="1"/>
  <c r="A1722" i="1" s="1"/>
  <c r="J702" i="1"/>
  <c r="J2262" i="1" s="1"/>
  <c r="B1252" i="1"/>
  <c r="G1253" i="1"/>
  <c r="A1253" i="1" s="1"/>
  <c r="G1331" i="1"/>
  <c r="A1331" i="1" s="1"/>
  <c r="B1330" i="1"/>
  <c r="B1721" i="1"/>
  <c r="H2" i="1"/>
  <c r="I2" i="1" s="1"/>
  <c r="G629" i="1"/>
  <c r="A629" i="1" s="1"/>
  <c r="H314" i="1"/>
  <c r="H626" i="1"/>
  <c r="H2186" i="1" s="1"/>
  <c r="G1565" i="1"/>
  <c r="A1565" i="1" s="1"/>
  <c r="J626" i="1"/>
  <c r="J2186" i="1" s="1"/>
  <c r="J314" i="1"/>
  <c r="G1878" i="1"/>
  <c r="A1878" i="1" s="1"/>
  <c r="G941" i="1"/>
  <c r="A941" i="1" s="1"/>
  <c r="B1564" i="1"/>
  <c r="B940" i="1"/>
  <c r="B1877" i="1"/>
  <c r="J1328" i="1"/>
  <c r="A2033" i="1"/>
  <c r="G2034" i="1"/>
  <c r="B2033" i="1"/>
  <c r="B160" i="1"/>
  <c r="A160" i="1"/>
  <c r="G6" i="1"/>
  <c r="A5" i="1"/>
  <c r="B5" i="1"/>
  <c r="A82" i="1"/>
  <c r="B82" i="1"/>
  <c r="G83" i="1"/>
  <c r="B1799" i="1"/>
  <c r="B161" i="1"/>
  <c r="A161" i="1"/>
  <c r="G1800" i="1"/>
  <c r="A1800" i="1" s="1"/>
  <c r="G317" i="1"/>
  <c r="A316" i="1"/>
  <c r="G1957" i="1"/>
  <c r="B1956" i="1"/>
  <c r="B1174" i="1"/>
  <c r="G1175" i="1"/>
  <c r="A1175" i="1" s="1"/>
  <c r="B1096" i="1"/>
  <c r="G1097" i="1"/>
  <c r="A1097" i="1" s="1"/>
  <c r="G1019" i="1"/>
  <c r="A1019" i="1" s="1"/>
  <c r="B1018" i="1"/>
  <c r="G162" i="1"/>
  <c r="G163" i="1" s="1"/>
  <c r="A163" i="1" s="1"/>
  <c r="L1" i="1"/>
  <c r="I2" i="25" s="1"/>
  <c r="B706" i="1"/>
  <c r="G707" i="1"/>
  <c r="A707" i="1" s="1"/>
  <c r="B551" i="1"/>
  <c r="G552" i="1"/>
  <c r="A552" i="1" s="1"/>
  <c r="B472" i="1"/>
  <c r="G473" i="1"/>
  <c r="A473" i="1" s="1"/>
  <c r="B394" i="1"/>
  <c r="G395" i="1"/>
  <c r="A395" i="1" s="1"/>
  <c r="J856" i="1" l="1"/>
  <c r="K1012" i="1"/>
  <c r="K852" i="1"/>
  <c r="I1329" i="1"/>
  <c r="K853" i="1"/>
  <c r="K858" i="1"/>
  <c r="K857" i="1"/>
  <c r="H30" i="25"/>
  <c r="H60" i="25" s="1"/>
  <c r="H315" i="1"/>
  <c r="K855" i="1"/>
  <c r="K854" i="1"/>
  <c r="I30" i="25"/>
  <c r="I60" i="25" s="1"/>
  <c r="I1328" i="1"/>
  <c r="L1008" i="1"/>
  <c r="L1088" i="1"/>
  <c r="L1089" i="1"/>
  <c r="L1092" i="1"/>
  <c r="L1011" i="1"/>
  <c r="L1013" i="1"/>
  <c r="L1009" i="1"/>
  <c r="L624" i="1"/>
  <c r="L1010" i="1"/>
  <c r="L1087" i="1"/>
  <c r="L1014" i="1"/>
  <c r="L1091" i="1"/>
  <c r="L234" i="1"/>
  <c r="L1086" i="1"/>
  <c r="K546" i="1"/>
  <c r="K1090" i="1"/>
  <c r="L1789" i="1"/>
  <c r="L1794" i="1"/>
  <c r="L1788" i="1"/>
  <c r="L1790" i="1"/>
  <c r="L1793" i="1"/>
  <c r="L1791" i="1"/>
  <c r="K1792" i="1"/>
  <c r="A1957" i="1"/>
  <c r="H1329" i="1"/>
  <c r="K1330" i="1"/>
  <c r="L533" i="1"/>
  <c r="L527" i="1"/>
  <c r="L535" i="1"/>
  <c r="L529" i="1"/>
  <c r="L531" i="1"/>
  <c r="L537" i="1"/>
  <c r="L539" i="1"/>
  <c r="L538" i="1"/>
  <c r="L532" i="1"/>
  <c r="L534" i="1"/>
  <c r="L528" i="1"/>
  <c r="L536" i="1"/>
  <c r="L530" i="1"/>
  <c r="L468" i="1"/>
  <c r="K315" i="1"/>
  <c r="H3" i="1"/>
  <c r="H627" i="1"/>
  <c r="H2187" i="1" s="1"/>
  <c r="K2" i="1"/>
  <c r="K628" i="1"/>
  <c r="J2338" i="1"/>
  <c r="L2340" i="1"/>
  <c r="I704" i="1"/>
  <c r="I2108" i="1"/>
  <c r="K2335" i="1"/>
  <c r="K2339" i="1"/>
  <c r="K2336" i="1"/>
  <c r="K2334" i="1"/>
  <c r="K2337" i="1"/>
  <c r="H2108" i="1"/>
  <c r="G2120" i="1"/>
  <c r="B2119" i="1"/>
  <c r="A2119" i="1"/>
  <c r="J2108" i="1"/>
  <c r="A2196" i="1"/>
  <c r="B2196" i="1"/>
  <c r="G2197" i="1"/>
  <c r="B1644" i="1"/>
  <c r="G1645" i="1"/>
  <c r="A1645" i="1" s="1"/>
  <c r="B863" i="1"/>
  <c r="B239" i="1"/>
  <c r="G240" i="1"/>
  <c r="A240" i="1" s="1"/>
  <c r="G864" i="1"/>
  <c r="A864" i="1" s="1"/>
  <c r="B1409" i="1"/>
  <c r="B785" i="1"/>
  <c r="G786" i="1"/>
  <c r="A786" i="1" s="1"/>
  <c r="G1410" i="1"/>
  <c r="A1410" i="1" s="1"/>
  <c r="G1488" i="1"/>
  <c r="A1488" i="1" s="1"/>
  <c r="G1723" i="1"/>
  <c r="A1723" i="1" s="1"/>
  <c r="G1254" i="1"/>
  <c r="A1254" i="1" s="1"/>
  <c r="B1487" i="1"/>
  <c r="B1722" i="1"/>
  <c r="G942" i="1"/>
  <c r="A942" i="1" s="1"/>
  <c r="B629" i="1"/>
  <c r="G630" i="1"/>
  <c r="A630" i="1" s="1"/>
  <c r="B1253" i="1"/>
  <c r="B1331" i="1"/>
  <c r="G1332" i="1"/>
  <c r="A1332" i="1" s="1"/>
  <c r="L683" i="1"/>
  <c r="L2243" i="1" s="1"/>
  <c r="L684" i="1"/>
  <c r="L2244" i="1" s="1"/>
  <c r="L685" i="1"/>
  <c r="L2245" i="1" s="1"/>
  <c r="L686" i="1"/>
  <c r="L2246" i="1" s="1"/>
  <c r="L687" i="1"/>
  <c r="L2247" i="1" s="1"/>
  <c r="L688" i="1"/>
  <c r="L2248" i="1" s="1"/>
  <c r="L689" i="1"/>
  <c r="L2249" i="1" s="1"/>
  <c r="L691" i="1"/>
  <c r="L2251" i="1" s="1"/>
  <c r="L692" i="1"/>
  <c r="L2252" i="1" s="1"/>
  <c r="L694" i="1"/>
  <c r="L2254" i="1" s="1"/>
  <c r="L695" i="1"/>
  <c r="L2255" i="1" s="1"/>
  <c r="L693" i="1"/>
  <c r="L2253" i="1" s="1"/>
  <c r="L690" i="1"/>
  <c r="L2250" i="1" s="1"/>
  <c r="K702" i="1"/>
  <c r="K2262" i="1" s="1"/>
  <c r="B1878" i="1"/>
  <c r="H704" i="1"/>
  <c r="B941" i="1"/>
  <c r="B1565" i="1"/>
  <c r="G1879" i="1"/>
  <c r="A1879" i="1" s="1"/>
  <c r="G1566" i="1"/>
  <c r="A1566" i="1" s="1"/>
  <c r="J704" i="1"/>
  <c r="J315" i="1"/>
  <c r="J627" i="1"/>
  <c r="J2187" i="1" s="1"/>
  <c r="B1800" i="1"/>
  <c r="G1801" i="1"/>
  <c r="A1801" i="1" s="1"/>
  <c r="G2035" i="1"/>
  <c r="B2034" i="1"/>
  <c r="A2034" i="1"/>
  <c r="G7" i="1"/>
  <c r="A6" i="1"/>
  <c r="B6" i="1"/>
  <c r="A317" i="1"/>
  <c r="B317" i="1"/>
  <c r="G318" i="1"/>
  <c r="B162" i="1"/>
  <c r="A162" i="1"/>
  <c r="A83" i="1"/>
  <c r="G84" i="1"/>
  <c r="B83" i="1"/>
  <c r="K627" i="1"/>
  <c r="K2187" i="1" s="1"/>
  <c r="K1328" i="1"/>
  <c r="B1957" i="1"/>
  <c r="G1958" i="1"/>
  <c r="I315" i="1"/>
  <c r="K314" i="1"/>
  <c r="I627" i="1"/>
  <c r="I2187" i="1" s="1"/>
  <c r="B1175" i="1"/>
  <c r="G1176" i="1"/>
  <c r="A1176" i="1" s="1"/>
  <c r="B1097" i="1"/>
  <c r="G1098" i="1"/>
  <c r="A1098" i="1" s="1"/>
  <c r="B1019" i="1"/>
  <c r="G1020" i="1"/>
  <c r="A1020" i="1" s="1"/>
  <c r="K626" i="1"/>
  <c r="K2186" i="1" s="1"/>
  <c r="M1" i="1"/>
  <c r="B707" i="1"/>
  <c r="G708" i="1"/>
  <c r="A708" i="1" s="1"/>
  <c r="B552" i="1"/>
  <c r="G553" i="1"/>
  <c r="A553" i="1" s="1"/>
  <c r="B473" i="1"/>
  <c r="G474" i="1"/>
  <c r="A474" i="1" s="1"/>
  <c r="B395" i="1"/>
  <c r="G396" i="1"/>
  <c r="A396" i="1" s="1"/>
  <c r="G164" i="1"/>
  <c r="A164" i="1" s="1"/>
  <c r="B163" i="1"/>
  <c r="K856" i="1" l="1"/>
  <c r="J1329" i="1"/>
  <c r="L1012" i="1"/>
  <c r="I2030" i="1"/>
  <c r="H2030" i="1"/>
  <c r="L852" i="1"/>
  <c r="L855" i="1"/>
  <c r="H628" i="1"/>
  <c r="H2188" i="1" s="1"/>
  <c r="J628" i="1"/>
  <c r="J2188" i="1" s="1"/>
  <c r="L854" i="1"/>
  <c r="J2030" i="1"/>
  <c r="H2109" i="1"/>
  <c r="E46" i="25"/>
  <c r="J2" i="25"/>
  <c r="L857" i="1"/>
  <c r="L853" i="1"/>
  <c r="L858" i="1"/>
  <c r="M1011" i="1"/>
  <c r="M1086" i="1"/>
  <c r="M1091" i="1"/>
  <c r="M1008" i="1"/>
  <c r="M624" i="1"/>
  <c r="M1087" i="1"/>
  <c r="M1010" i="1"/>
  <c r="M1088" i="1"/>
  <c r="M1089" i="1"/>
  <c r="M1013" i="1"/>
  <c r="M1092" i="1"/>
  <c r="M234" i="1"/>
  <c r="M1009" i="1"/>
  <c r="M1014" i="1"/>
  <c r="L546" i="1"/>
  <c r="L1090" i="1"/>
  <c r="M1794" i="1"/>
  <c r="M1791" i="1"/>
  <c r="M1788" i="1"/>
  <c r="M1790" i="1"/>
  <c r="M1789" i="1"/>
  <c r="M1793" i="1"/>
  <c r="L1792" i="1"/>
  <c r="I3" i="1"/>
  <c r="A1958" i="1"/>
  <c r="J1330" i="1"/>
  <c r="H1330" i="1"/>
  <c r="H705" i="1"/>
  <c r="M537" i="1"/>
  <c r="M538" i="1"/>
  <c r="M533" i="1"/>
  <c r="M527" i="1"/>
  <c r="M535" i="1"/>
  <c r="M529" i="1"/>
  <c r="M531" i="1"/>
  <c r="M539" i="1"/>
  <c r="M532" i="1"/>
  <c r="M534" i="1"/>
  <c r="M528" i="1"/>
  <c r="M530" i="1"/>
  <c r="M536" i="1"/>
  <c r="M468" i="1"/>
  <c r="H5" i="1"/>
  <c r="L3" i="1"/>
  <c r="I46" i="25" s="1"/>
  <c r="K629" i="1"/>
  <c r="I629" i="1"/>
  <c r="L2" i="1"/>
  <c r="H629" i="1"/>
  <c r="K317" i="1"/>
  <c r="I1094" i="1"/>
  <c r="M2340" i="1"/>
  <c r="K2338" i="1"/>
  <c r="L2339" i="1"/>
  <c r="L2337" i="1"/>
  <c r="L2335" i="1"/>
  <c r="L2334" i="1"/>
  <c r="L2336" i="1"/>
  <c r="K2188" i="1"/>
  <c r="K2108" i="1"/>
  <c r="B2120" i="1"/>
  <c r="G2121" i="1"/>
  <c r="A2120" i="1"/>
  <c r="B2197" i="1"/>
  <c r="A2197" i="1"/>
  <c r="G2198" i="1"/>
  <c r="G1646" i="1"/>
  <c r="A1646" i="1" s="1"/>
  <c r="B1645" i="1"/>
  <c r="G241" i="1"/>
  <c r="A241" i="1" s="1"/>
  <c r="B240" i="1"/>
  <c r="B864" i="1"/>
  <c r="G865" i="1"/>
  <c r="A865" i="1" s="1"/>
  <c r="G787" i="1"/>
  <c r="A787" i="1" s="1"/>
  <c r="B786" i="1"/>
  <c r="B942" i="1"/>
  <c r="B1254" i="1"/>
  <c r="G1489" i="1"/>
  <c r="A1489" i="1" s="1"/>
  <c r="B1410" i="1"/>
  <c r="G1411" i="1"/>
  <c r="A1411" i="1" s="1"/>
  <c r="B1488" i="1"/>
  <c r="G1255" i="1"/>
  <c r="A1255" i="1" s="1"/>
  <c r="B1723" i="1"/>
  <c r="G943" i="1"/>
  <c r="A943" i="1" s="1"/>
  <c r="B1566" i="1"/>
  <c r="G1724" i="1"/>
  <c r="A1724" i="1" s="1"/>
  <c r="G1567" i="1"/>
  <c r="A1567" i="1" s="1"/>
  <c r="B630" i="1"/>
  <c r="G1333" i="1"/>
  <c r="A1333" i="1" s="1"/>
  <c r="B1332" i="1"/>
  <c r="G631" i="1"/>
  <c r="A631" i="1" s="1"/>
  <c r="G1880" i="1"/>
  <c r="A1880" i="1" s="1"/>
  <c r="L1330" i="1"/>
  <c r="G1802" i="1"/>
  <c r="A1802" i="1" s="1"/>
  <c r="M689" i="1"/>
  <c r="M2249" i="1" s="1"/>
  <c r="M688" i="1"/>
  <c r="M2248" i="1" s="1"/>
  <c r="M685" i="1"/>
  <c r="M2245" i="1" s="1"/>
  <c r="M683" i="1"/>
  <c r="M2243" i="1" s="1"/>
  <c r="M687" i="1"/>
  <c r="M2247" i="1" s="1"/>
  <c r="M684" i="1"/>
  <c r="M2244" i="1" s="1"/>
  <c r="M686" i="1"/>
  <c r="M2246" i="1" s="1"/>
  <c r="M690" i="1"/>
  <c r="M2250" i="1" s="1"/>
  <c r="M691" i="1"/>
  <c r="M2251" i="1" s="1"/>
  <c r="M692" i="1"/>
  <c r="M2252" i="1" s="1"/>
  <c r="M693" i="1"/>
  <c r="M2253" i="1" s="1"/>
  <c r="M694" i="1"/>
  <c r="M2254" i="1" s="1"/>
  <c r="M695" i="1"/>
  <c r="M2255" i="1" s="1"/>
  <c r="L702" i="1"/>
  <c r="L2262" i="1" s="1"/>
  <c r="H1094" i="1"/>
  <c r="J1094" i="1"/>
  <c r="B1879" i="1"/>
  <c r="J629" i="1"/>
  <c r="L629" i="1"/>
  <c r="B1801" i="1"/>
  <c r="H4" i="1"/>
  <c r="I4" i="1" s="1"/>
  <c r="J4" i="1" s="1"/>
  <c r="K4" i="1" s="1"/>
  <c r="L4" i="1" s="1"/>
  <c r="I628" i="1"/>
  <c r="I2188" i="1" s="1"/>
  <c r="B2035" i="1"/>
  <c r="A2035" i="1"/>
  <c r="G2036" i="1"/>
  <c r="A318" i="1"/>
  <c r="G319" i="1"/>
  <c r="B318" i="1"/>
  <c r="A84" i="1"/>
  <c r="G85" i="1"/>
  <c r="B84" i="1"/>
  <c r="G8" i="1"/>
  <c r="A7" i="1"/>
  <c r="B7" i="1"/>
  <c r="K316" i="1"/>
  <c r="I316" i="1"/>
  <c r="H316" i="1"/>
  <c r="J316" i="1"/>
  <c r="L1328" i="1"/>
  <c r="G1959" i="1"/>
  <c r="B1958" i="1"/>
  <c r="K704" i="1"/>
  <c r="L314" i="1"/>
  <c r="G1177" i="1"/>
  <c r="A1177" i="1" s="1"/>
  <c r="B1176" i="1"/>
  <c r="G1099" i="1"/>
  <c r="A1099" i="1" s="1"/>
  <c r="B1098" i="1"/>
  <c r="G1021" i="1"/>
  <c r="A1021" i="1" s="1"/>
  <c r="B1020" i="1"/>
  <c r="L315" i="1"/>
  <c r="L626" i="1"/>
  <c r="L2186" i="1" s="1"/>
  <c r="L316" i="1"/>
  <c r="L627" i="1"/>
  <c r="L2187" i="1" s="1"/>
  <c r="N1" i="1"/>
  <c r="L628" i="1"/>
  <c r="L2188" i="1" s="1"/>
  <c r="G709" i="1"/>
  <c r="A709" i="1" s="1"/>
  <c r="B708" i="1"/>
  <c r="B553" i="1"/>
  <c r="G554" i="1"/>
  <c r="A554" i="1" s="1"/>
  <c r="G475" i="1"/>
  <c r="A475" i="1" s="1"/>
  <c r="B474" i="1"/>
  <c r="G397" i="1"/>
  <c r="A397" i="1" s="1"/>
  <c r="B396" i="1"/>
  <c r="B164" i="1"/>
  <c r="G165" i="1"/>
  <c r="A165" i="1" s="1"/>
  <c r="I228" i="1" l="1"/>
  <c r="L228" i="1"/>
  <c r="H228" i="1"/>
  <c r="L856" i="1"/>
  <c r="M1090" i="1"/>
  <c r="M855" i="1"/>
  <c r="K228" i="1"/>
  <c r="J3" i="1"/>
  <c r="J2109" i="1" s="1"/>
  <c r="F46" i="25"/>
  <c r="J30" i="25"/>
  <c r="J60" i="25" s="1"/>
  <c r="H2031" i="1"/>
  <c r="J317" i="1"/>
  <c r="M854" i="1"/>
  <c r="L317" i="1"/>
  <c r="M858" i="1"/>
  <c r="M852" i="1"/>
  <c r="M857" i="1"/>
  <c r="M228" i="1"/>
  <c r="K2" i="25"/>
  <c r="M853" i="1"/>
  <c r="I1330" i="1"/>
  <c r="M546" i="1"/>
  <c r="M1012" i="1"/>
  <c r="M1792" i="1"/>
  <c r="I705" i="1"/>
  <c r="I2109" i="1"/>
  <c r="A1959" i="1"/>
  <c r="H1331" i="1"/>
  <c r="H1095" i="1"/>
  <c r="J1332" i="1"/>
  <c r="I1332" i="1"/>
  <c r="M1332" i="1"/>
  <c r="L631" i="1"/>
  <c r="H631" i="1"/>
  <c r="I631" i="1"/>
  <c r="J631" i="1"/>
  <c r="M631" i="1"/>
  <c r="K2189" i="1"/>
  <c r="I2189" i="1"/>
  <c r="M2" i="1"/>
  <c r="M4" i="1"/>
  <c r="J630" i="1"/>
  <c r="I630" i="1"/>
  <c r="L630" i="1"/>
  <c r="H2189" i="1"/>
  <c r="J318" i="1"/>
  <c r="L318" i="1"/>
  <c r="K318" i="1"/>
  <c r="M318" i="1"/>
  <c r="M3" i="1"/>
  <c r="J46" i="25" s="1"/>
  <c r="H317" i="1"/>
  <c r="H2111" i="1" s="1"/>
  <c r="I317" i="1"/>
  <c r="M2336" i="1"/>
  <c r="M2334" i="1"/>
  <c r="L2338" i="1"/>
  <c r="I5" i="1"/>
  <c r="J5" i="1" s="1"/>
  <c r="I2110" i="1"/>
  <c r="M2339" i="1"/>
  <c r="M2337" i="1"/>
  <c r="M2335" i="1"/>
  <c r="G1647" i="1"/>
  <c r="A1647" i="1" s="1"/>
  <c r="L2109" i="1"/>
  <c r="A2121" i="1"/>
  <c r="G2122" i="1"/>
  <c r="B2121" i="1"/>
  <c r="K2110" i="1"/>
  <c r="B1646" i="1"/>
  <c r="L2108" i="1"/>
  <c r="L2110" i="1"/>
  <c r="L2189" i="1"/>
  <c r="J2110" i="1"/>
  <c r="J2189" i="1"/>
  <c r="H2110" i="1"/>
  <c r="A2198" i="1"/>
  <c r="B2198" i="1"/>
  <c r="G2199" i="1"/>
  <c r="G242" i="1"/>
  <c r="A242" i="1" s="1"/>
  <c r="B241" i="1"/>
  <c r="G866" i="1"/>
  <c r="A866" i="1" s="1"/>
  <c r="G788" i="1"/>
  <c r="A788" i="1" s="1"/>
  <c r="B787" i="1"/>
  <c r="B865" i="1"/>
  <c r="B943" i="1"/>
  <c r="B1489" i="1"/>
  <c r="B1411" i="1"/>
  <c r="G1490" i="1"/>
  <c r="A1490" i="1" s="1"/>
  <c r="G1256" i="1"/>
  <c r="A1256" i="1" s="1"/>
  <c r="B1567" i="1"/>
  <c r="B1255" i="1"/>
  <c r="G1412" i="1"/>
  <c r="A1412" i="1" s="1"/>
  <c r="G1725" i="1"/>
  <c r="A1725" i="1" s="1"/>
  <c r="G944" i="1"/>
  <c r="A944" i="1" s="1"/>
  <c r="G1334" i="1"/>
  <c r="A1334" i="1" s="1"/>
  <c r="B1333" i="1"/>
  <c r="G1568" i="1"/>
  <c r="A1568" i="1" s="1"/>
  <c r="G632" i="1"/>
  <c r="A632" i="1" s="1"/>
  <c r="B1724" i="1"/>
  <c r="G1881" i="1"/>
  <c r="A1881" i="1" s="1"/>
  <c r="B631" i="1"/>
  <c r="B1880" i="1"/>
  <c r="G1803" i="1"/>
  <c r="A1803" i="1" s="1"/>
  <c r="B1802" i="1"/>
  <c r="M702" i="1"/>
  <c r="M2262" i="1" s="1"/>
  <c r="K630" i="1"/>
  <c r="H630" i="1"/>
  <c r="M1330" i="1"/>
  <c r="I706" i="1"/>
  <c r="I2032" i="1" s="1"/>
  <c r="H706" i="1"/>
  <c r="H2032" i="1" s="1"/>
  <c r="J706" i="1"/>
  <c r="J2032" i="1" s="1"/>
  <c r="K706" i="1"/>
  <c r="K2032" i="1" s="1"/>
  <c r="K1094" i="1"/>
  <c r="K2030" i="1"/>
  <c r="G2037" i="1"/>
  <c r="B2036" i="1"/>
  <c r="A2036" i="1"/>
  <c r="G9" i="1"/>
  <c r="A8" i="1"/>
  <c r="B8" i="1"/>
  <c r="A85" i="1"/>
  <c r="B85" i="1"/>
  <c r="G86" i="1"/>
  <c r="A319" i="1"/>
  <c r="B319" i="1"/>
  <c r="G320" i="1"/>
  <c r="M630" i="1"/>
  <c r="M1328" i="1"/>
  <c r="G1960" i="1"/>
  <c r="B1959" i="1"/>
  <c r="L704" i="1"/>
  <c r="L705" i="1"/>
  <c r="L2031" i="1" s="1"/>
  <c r="L706" i="1"/>
  <c r="M629" i="1"/>
  <c r="M2189" i="1" s="1"/>
  <c r="B1177" i="1"/>
  <c r="G1178" i="1"/>
  <c r="A1178" i="1" s="1"/>
  <c r="B1099" i="1"/>
  <c r="G1100" i="1"/>
  <c r="A1100" i="1" s="1"/>
  <c r="M628" i="1"/>
  <c r="M2188" i="1" s="1"/>
  <c r="B1021" i="1"/>
  <c r="G1022" i="1"/>
  <c r="A1022" i="1" s="1"/>
  <c r="M314" i="1"/>
  <c r="M316" i="1"/>
  <c r="M626" i="1"/>
  <c r="M2186" i="1" s="1"/>
  <c r="M315" i="1"/>
  <c r="O1" i="1"/>
  <c r="M317" i="1"/>
  <c r="M627" i="1"/>
  <c r="M2187" i="1" s="1"/>
  <c r="B709" i="1"/>
  <c r="G710" i="1"/>
  <c r="A710" i="1" s="1"/>
  <c r="B554" i="1"/>
  <c r="G555" i="1"/>
  <c r="A555" i="1" s="1"/>
  <c r="B475" i="1"/>
  <c r="G476" i="1"/>
  <c r="A476" i="1" s="1"/>
  <c r="G398" i="1"/>
  <c r="A398" i="1" s="1"/>
  <c r="B397" i="1"/>
  <c r="G166" i="1"/>
  <c r="A166" i="1" s="1"/>
  <c r="B165" i="1"/>
  <c r="K1329" i="1" l="1"/>
  <c r="N228" i="1"/>
  <c r="N854" i="1"/>
  <c r="N852" i="1"/>
  <c r="K631" i="1"/>
  <c r="K696" i="1" s="1"/>
  <c r="K618" i="1"/>
  <c r="K3" i="1"/>
  <c r="G46" i="25"/>
  <c r="N855" i="1"/>
  <c r="N853" i="1"/>
  <c r="I1331" i="1"/>
  <c r="I2031" i="1"/>
  <c r="N857" i="1"/>
  <c r="N618" i="1"/>
  <c r="K30" i="25"/>
  <c r="K60" i="25" s="1"/>
  <c r="L618" i="1"/>
  <c r="J1331" i="1"/>
  <c r="N858" i="1"/>
  <c r="M856" i="1"/>
  <c r="H6" i="1"/>
  <c r="L2" i="25"/>
  <c r="L2030" i="1"/>
  <c r="J705" i="1"/>
  <c r="M618" i="1"/>
  <c r="I1095" i="1"/>
  <c r="J2111" i="1"/>
  <c r="K5" i="1"/>
  <c r="K707" i="1" s="1"/>
  <c r="K2033" i="1" s="1"/>
  <c r="J707" i="1"/>
  <c r="J2033" i="1" s="1"/>
  <c r="A1960" i="1"/>
  <c r="K1332" i="1"/>
  <c r="L1332" i="1"/>
  <c r="M1333" i="1"/>
  <c r="J1333" i="1"/>
  <c r="H1333" i="1"/>
  <c r="H1332" i="1"/>
  <c r="L1329" i="1"/>
  <c r="I2190" i="1"/>
  <c r="J2190" i="1"/>
  <c r="H7" i="1"/>
  <c r="H72" i="1" s="1"/>
  <c r="M306" i="1"/>
  <c r="N306" i="1"/>
  <c r="L2190" i="1"/>
  <c r="I707" i="1"/>
  <c r="I2033" i="1" s="1"/>
  <c r="H707" i="1"/>
  <c r="N631" i="1"/>
  <c r="N319" i="1"/>
  <c r="J319" i="1"/>
  <c r="M319" i="1"/>
  <c r="K319" i="1"/>
  <c r="L319" i="1"/>
  <c r="N4" i="1"/>
  <c r="N2" i="1"/>
  <c r="N3" i="1"/>
  <c r="K46" i="25" s="1"/>
  <c r="H318" i="1"/>
  <c r="I318" i="1"/>
  <c r="I6" i="1"/>
  <c r="J6" i="1" s="1"/>
  <c r="N2339" i="1"/>
  <c r="N2337" i="1"/>
  <c r="I2111" i="1"/>
  <c r="N2336" i="1"/>
  <c r="M2338" i="1"/>
  <c r="N2335" i="1"/>
  <c r="N2334" i="1"/>
  <c r="B1647" i="1"/>
  <c r="G1648" i="1"/>
  <c r="A1648" i="1" s="1"/>
  <c r="G2123" i="1"/>
  <c r="B2122" i="1"/>
  <c r="A2122" i="1"/>
  <c r="B242" i="1"/>
  <c r="G243" i="1"/>
  <c r="A243" i="1" s="1"/>
  <c r="M2109" i="1"/>
  <c r="M2108" i="1"/>
  <c r="M2110" i="1"/>
  <c r="M2190" i="1"/>
  <c r="H2190" i="1"/>
  <c r="K2190" i="1"/>
  <c r="L696" i="1"/>
  <c r="G2200" i="1"/>
  <c r="B2199" i="1"/>
  <c r="A2199" i="1"/>
  <c r="G867" i="1"/>
  <c r="A867" i="1" s="1"/>
  <c r="G789" i="1"/>
  <c r="A789" i="1" s="1"/>
  <c r="B788" i="1"/>
  <c r="B866" i="1"/>
  <c r="G1491" i="1"/>
  <c r="A1491" i="1" s="1"/>
  <c r="G1335" i="1"/>
  <c r="A1335" i="1" s="1"/>
  <c r="B944" i="1"/>
  <c r="G945" i="1"/>
  <c r="A945" i="1" s="1"/>
  <c r="B1490" i="1"/>
  <c r="G1257" i="1"/>
  <c r="A1257" i="1" s="1"/>
  <c r="B1256" i="1"/>
  <c r="G1726" i="1"/>
  <c r="A1726" i="1" s="1"/>
  <c r="B1568" i="1"/>
  <c r="B1412" i="1"/>
  <c r="G1413" i="1"/>
  <c r="A1413" i="1" s="1"/>
  <c r="G1569" i="1"/>
  <c r="A1569" i="1" s="1"/>
  <c r="B1725" i="1"/>
  <c r="B1334" i="1"/>
  <c r="B632" i="1"/>
  <c r="G633" i="1"/>
  <c r="A633" i="1" s="1"/>
  <c r="G1882" i="1"/>
  <c r="A1882" i="1" s="1"/>
  <c r="B1881" i="1"/>
  <c r="B1803" i="1"/>
  <c r="G1804" i="1"/>
  <c r="A1804" i="1" s="1"/>
  <c r="M704" i="1"/>
  <c r="J1096" i="1"/>
  <c r="H1096" i="1"/>
  <c r="I1096" i="1"/>
  <c r="K1096" i="1"/>
  <c r="L1094" i="1"/>
  <c r="N1332" i="1"/>
  <c r="L1096" i="1"/>
  <c r="L2032" i="1"/>
  <c r="G2038" i="1"/>
  <c r="B2037" i="1"/>
  <c r="A2037" i="1"/>
  <c r="A320" i="1"/>
  <c r="B320" i="1"/>
  <c r="G321" i="1"/>
  <c r="G10" i="1"/>
  <c r="A9" i="1"/>
  <c r="B9" i="1"/>
  <c r="A86" i="1"/>
  <c r="G87" i="1"/>
  <c r="B86" i="1"/>
  <c r="N1330" i="1"/>
  <c r="G1961" i="1"/>
  <c r="B1960" i="1"/>
  <c r="N1331" i="1"/>
  <c r="N1328" i="1"/>
  <c r="M705" i="1"/>
  <c r="L1095" i="1"/>
  <c r="M706" i="1"/>
  <c r="M2032" i="1" s="1"/>
  <c r="N314" i="1"/>
  <c r="N630" i="1"/>
  <c r="N2190" i="1" s="1"/>
  <c r="G1179" i="1"/>
  <c r="A1179" i="1" s="1"/>
  <c r="B1178" i="1"/>
  <c r="N626" i="1"/>
  <c r="N2186" i="1" s="1"/>
  <c r="G1101" i="1"/>
  <c r="A1101" i="1" s="1"/>
  <c r="B1100" i="1"/>
  <c r="N629" i="1"/>
  <c r="N2189" i="1" s="1"/>
  <c r="N318" i="1"/>
  <c r="N317" i="1"/>
  <c r="N316" i="1"/>
  <c r="B1022" i="1"/>
  <c r="G1023" i="1"/>
  <c r="A1023" i="1" s="1"/>
  <c r="N628" i="1"/>
  <c r="N2188" i="1" s="1"/>
  <c r="P1" i="1"/>
  <c r="M2" i="25" s="1"/>
  <c r="M696" i="1"/>
  <c r="N315" i="1"/>
  <c r="N627" i="1"/>
  <c r="N2187" i="1" s="1"/>
  <c r="B710" i="1"/>
  <c r="G711" i="1"/>
  <c r="A711" i="1" s="1"/>
  <c r="G556" i="1"/>
  <c r="A556" i="1" s="1"/>
  <c r="B555" i="1"/>
  <c r="G477" i="1"/>
  <c r="A477" i="1" s="1"/>
  <c r="B476" i="1"/>
  <c r="N540" i="1"/>
  <c r="M540" i="1"/>
  <c r="L540" i="1"/>
  <c r="M2191" i="1"/>
  <c r="L2191" i="1"/>
  <c r="J2191" i="1"/>
  <c r="N462" i="1"/>
  <c r="I2191" i="1"/>
  <c r="H2191" i="1"/>
  <c r="K2191" i="1"/>
  <c r="G399" i="1"/>
  <c r="A399" i="1" s="1"/>
  <c r="B398" i="1"/>
  <c r="G167" i="1"/>
  <c r="A167" i="1" s="1"/>
  <c r="B166" i="1"/>
  <c r="J1398" i="1" l="1"/>
  <c r="K1331" i="1"/>
  <c r="H930" i="1"/>
  <c r="L150" i="1"/>
  <c r="N856" i="1"/>
  <c r="J930" i="1"/>
  <c r="H632" i="1"/>
  <c r="O857" i="1"/>
  <c r="O852" i="1"/>
  <c r="N150" i="1"/>
  <c r="M2030" i="1"/>
  <c r="O540" i="1"/>
  <c r="K2109" i="1"/>
  <c r="H46" i="25"/>
  <c r="K705" i="1"/>
  <c r="O855" i="1"/>
  <c r="H708" i="1"/>
  <c r="H2034" i="1" s="1"/>
  <c r="O618" i="1"/>
  <c r="N632" i="1"/>
  <c r="O228" i="1"/>
  <c r="M632" i="1"/>
  <c r="O853" i="1"/>
  <c r="O858" i="1"/>
  <c r="J1095" i="1"/>
  <c r="J2031" i="1"/>
  <c r="M150" i="1"/>
  <c r="L30" i="25"/>
  <c r="L60" i="25" s="1"/>
  <c r="M30" i="25"/>
  <c r="M60" i="25" s="1"/>
  <c r="J1097" i="1"/>
  <c r="O306" i="1"/>
  <c r="L632" i="1"/>
  <c r="O150" i="1"/>
  <c r="K632" i="1"/>
  <c r="O854" i="1"/>
  <c r="H2033" i="1"/>
  <c r="J632" i="1"/>
  <c r="I632" i="1"/>
  <c r="J2112" i="1"/>
  <c r="J708" i="1"/>
  <c r="J1098" i="1" s="1"/>
  <c r="K6" i="1"/>
  <c r="K2112" i="1" s="1"/>
  <c r="K2111" i="1"/>
  <c r="L5" i="1"/>
  <c r="A1961" i="1"/>
  <c r="L1333" i="1"/>
  <c r="N930" i="1"/>
  <c r="M1329" i="1"/>
  <c r="N1333" i="1"/>
  <c r="K1333" i="1"/>
  <c r="H633" i="1"/>
  <c r="N633" i="1"/>
  <c r="O633" i="1"/>
  <c r="I633" i="1"/>
  <c r="J633" i="1"/>
  <c r="K633" i="1"/>
  <c r="L633" i="1"/>
  <c r="M633" i="1"/>
  <c r="I708" i="1"/>
  <c r="I2034" i="1" s="1"/>
  <c r="I1097" i="1"/>
  <c r="H1097" i="1"/>
  <c r="O2" i="1"/>
  <c r="I2112" i="1"/>
  <c r="H2112" i="1"/>
  <c r="O4" i="1"/>
  <c r="O3" i="1"/>
  <c r="L46" i="25" s="1"/>
  <c r="H319" i="1"/>
  <c r="H709" i="1" s="1"/>
  <c r="H2035" i="1" s="1"/>
  <c r="I319" i="1"/>
  <c r="I384" i="1" s="1"/>
  <c r="O2335" i="1"/>
  <c r="I7" i="1"/>
  <c r="I72" i="1" s="1"/>
  <c r="O2337" i="1"/>
  <c r="O2334" i="1"/>
  <c r="O2336" i="1"/>
  <c r="J7" i="1"/>
  <c r="K7" i="1" s="1"/>
  <c r="L7" i="1" s="1"/>
  <c r="O2339" i="1"/>
  <c r="N2338" i="1"/>
  <c r="B1648" i="1"/>
  <c r="G1649" i="1"/>
  <c r="A1649" i="1" s="1"/>
  <c r="G244" i="1"/>
  <c r="A244" i="1" s="1"/>
  <c r="B243" i="1"/>
  <c r="A2123" i="1"/>
  <c r="B2123" i="1"/>
  <c r="G2124" i="1"/>
  <c r="B867" i="1"/>
  <c r="G868" i="1"/>
  <c r="A868" i="1" s="1"/>
  <c r="B789" i="1"/>
  <c r="N2191" i="1"/>
  <c r="G790" i="1"/>
  <c r="A790" i="1" s="1"/>
  <c r="N2110" i="1"/>
  <c r="J384" i="1"/>
  <c r="N2109" i="1"/>
  <c r="L384" i="1"/>
  <c r="N2108" i="1"/>
  <c r="K384" i="1"/>
  <c r="B2200" i="1"/>
  <c r="A2200" i="1"/>
  <c r="G2201" i="1"/>
  <c r="B1491" i="1"/>
  <c r="G1492" i="1"/>
  <c r="A1492" i="1" s="1"/>
  <c r="B1335" i="1"/>
  <c r="G1336" i="1"/>
  <c r="A1336" i="1" s="1"/>
  <c r="G946" i="1"/>
  <c r="A946" i="1" s="1"/>
  <c r="G1258" i="1"/>
  <c r="A1258" i="1" s="1"/>
  <c r="B945" i="1"/>
  <c r="G1727" i="1"/>
  <c r="A1727" i="1" s="1"/>
  <c r="B1413" i="1"/>
  <c r="B1257" i="1"/>
  <c r="G1570" i="1"/>
  <c r="A1570" i="1" s="1"/>
  <c r="B1726" i="1"/>
  <c r="G1414" i="1"/>
  <c r="A1414" i="1" s="1"/>
  <c r="B1569" i="1"/>
  <c r="B633" i="1"/>
  <c r="G634" i="1"/>
  <c r="A634" i="1" s="1"/>
  <c r="G1883" i="1"/>
  <c r="A1883" i="1" s="1"/>
  <c r="B1882" i="1"/>
  <c r="M1094" i="1"/>
  <c r="B1804" i="1"/>
  <c r="G1805" i="1"/>
  <c r="A1805" i="1" s="1"/>
  <c r="O1332" i="1"/>
  <c r="O632" i="1"/>
  <c r="O1330" i="1"/>
  <c r="O1331" i="1"/>
  <c r="O1333" i="1"/>
  <c r="O1328" i="1"/>
  <c r="M1095" i="1"/>
  <c r="M2031" i="1"/>
  <c r="B2038" i="1"/>
  <c r="A2038" i="1"/>
  <c r="G2039" i="1"/>
  <c r="A87" i="1"/>
  <c r="G88" i="1"/>
  <c r="B87" i="1"/>
  <c r="G11" i="1"/>
  <c r="A10" i="1"/>
  <c r="B10" i="1"/>
  <c r="A321" i="1"/>
  <c r="G322" i="1"/>
  <c r="B321" i="1"/>
  <c r="B1961" i="1"/>
  <c r="G1962" i="1"/>
  <c r="N705" i="1"/>
  <c r="M1096" i="1"/>
  <c r="N704" i="1"/>
  <c r="O630" i="1"/>
  <c r="O2190" i="1" s="1"/>
  <c r="N706" i="1"/>
  <c r="N2032" i="1" s="1"/>
  <c r="O631" i="1"/>
  <c r="O2191" i="1" s="1"/>
  <c r="G1180" i="1"/>
  <c r="A1180" i="1" s="1"/>
  <c r="B1179" i="1"/>
  <c r="G1102" i="1"/>
  <c r="A1102" i="1" s="1"/>
  <c r="B1101" i="1"/>
  <c r="O628" i="1"/>
  <c r="O2188" i="1" s="1"/>
  <c r="O316" i="1"/>
  <c r="N696" i="1"/>
  <c r="N2256" i="1" s="1"/>
  <c r="O314" i="1"/>
  <c r="N384" i="1"/>
  <c r="G1024" i="1"/>
  <c r="A1024" i="1" s="1"/>
  <c r="B1023" i="1"/>
  <c r="O319" i="1"/>
  <c r="O317" i="1"/>
  <c r="O629" i="1"/>
  <c r="O2189" i="1" s="1"/>
  <c r="O627" i="1"/>
  <c r="O2187" i="1" s="1"/>
  <c r="Q1" i="1"/>
  <c r="N2" i="25" s="1"/>
  <c r="O318" i="1"/>
  <c r="O315" i="1"/>
  <c r="O626" i="1"/>
  <c r="O2186" i="1" s="1"/>
  <c r="G712" i="1"/>
  <c r="A712" i="1" s="1"/>
  <c r="B711" i="1"/>
  <c r="B556" i="1"/>
  <c r="G557" i="1"/>
  <c r="A557" i="1" s="1"/>
  <c r="G478" i="1"/>
  <c r="A478" i="1" s="1"/>
  <c r="B477" i="1"/>
  <c r="I2192" i="1"/>
  <c r="J2192" i="1"/>
  <c r="M2192" i="1"/>
  <c r="G400" i="1"/>
  <c r="A400" i="1" s="1"/>
  <c r="B399" i="1"/>
  <c r="B167" i="1"/>
  <c r="G168" i="1"/>
  <c r="A168" i="1" s="1"/>
  <c r="L2192" i="1" l="1"/>
  <c r="K1097" i="1"/>
  <c r="L930" i="1"/>
  <c r="H2192" i="1"/>
  <c r="P228" i="1"/>
  <c r="P853" i="1"/>
  <c r="O856" i="1"/>
  <c r="P150" i="1"/>
  <c r="N2192" i="1"/>
  <c r="N320" i="1"/>
  <c r="P857" i="1"/>
  <c r="P306" i="1"/>
  <c r="K2192" i="1"/>
  <c r="I1333" i="1"/>
  <c r="I930" i="1"/>
  <c r="P852" i="1"/>
  <c r="P858" i="1"/>
  <c r="K2031" i="1"/>
  <c r="K1095" i="1"/>
  <c r="O320" i="1"/>
  <c r="P618" i="1"/>
  <c r="K1398" i="1"/>
  <c r="M320" i="1"/>
  <c r="N30" i="25"/>
  <c r="N60" i="25" s="1"/>
  <c r="K320" i="1"/>
  <c r="P855" i="1"/>
  <c r="P854" i="1"/>
  <c r="H8" i="1"/>
  <c r="H774" i="1"/>
  <c r="L320" i="1"/>
  <c r="J320" i="1"/>
  <c r="N2030" i="1"/>
  <c r="P540" i="1"/>
  <c r="J2034" i="1"/>
  <c r="H1098" i="1"/>
  <c r="M7" i="1"/>
  <c r="M709" i="1" s="1"/>
  <c r="M2035" i="1" s="1"/>
  <c r="L709" i="1"/>
  <c r="L2035" i="1" s="1"/>
  <c r="L2113" i="1"/>
  <c r="L2111" i="1"/>
  <c r="L707" i="1"/>
  <c r="M5" i="1"/>
  <c r="K708" i="1"/>
  <c r="L6" i="1"/>
  <c r="J8" i="1"/>
  <c r="A1962" i="1"/>
  <c r="L1334" i="1"/>
  <c r="N1334" i="1"/>
  <c r="J1334" i="1"/>
  <c r="O1335" i="1"/>
  <c r="K1335" i="1"/>
  <c r="M1335" i="1"/>
  <c r="I1335" i="1"/>
  <c r="O930" i="1"/>
  <c r="N1329" i="1"/>
  <c r="N1398" i="1" s="1"/>
  <c r="M930" i="1"/>
  <c r="H1334" i="1"/>
  <c r="N634" i="1"/>
  <c r="H634" i="1"/>
  <c r="I634" i="1"/>
  <c r="J634" i="1"/>
  <c r="O634" i="1"/>
  <c r="P634" i="1"/>
  <c r="I8" i="1"/>
  <c r="I1098" i="1"/>
  <c r="H9" i="1"/>
  <c r="P3" i="1"/>
  <c r="M46" i="25" s="1"/>
  <c r="H384" i="1"/>
  <c r="H2178" i="1" s="1"/>
  <c r="P4" i="1"/>
  <c r="H2113" i="1"/>
  <c r="J321" i="1"/>
  <c r="K321" i="1"/>
  <c r="L321" i="1"/>
  <c r="N321" i="1"/>
  <c r="P321" i="1"/>
  <c r="M321" i="1"/>
  <c r="O321" i="1"/>
  <c r="P2" i="1"/>
  <c r="H320" i="1"/>
  <c r="I320" i="1"/>
  <c r="P2334" i="1"/>
  <c r="J709" i="1"/>
  <c r="J2035" i="1" s="1"/>
  <c r="J2113" i="1"/>
  <c r="K2113" i="1"/>
  <c r="K72" i="1"/>
  <c r="K2178" i="1" s="1"/>
  <c r="K709" i="1"/>
  <c r="K2035" i="1" s="1"/>
  <c r="B1649" i="1"/>
  <c r="P2335" i="1"/>
  <c r="J72" i="1"/>
  <c r="J2178" i="1" s="1"/>
  <c r="I2113" i="1"/>
  <c r="I2178" i="1"/>
  <c r="P2336" i="1"/>
  <c r="P2337" i="1"/>
  <c r="P2339" i="1"/>
  <c r="I709" i="1"/>
  <c r="I2035" i="1" s="1"/>
  <c r="G1650" i="1"/>
  <c r="A1650" i="1" s="1"/>
  <c r="O2338" i="1"/>
  <c r="B868" i="1"/>
  <c r="G869" i="1"/>
  <c r="A869" i="1" s="1"/>
  <c r="B244" i="1"/>
  <c r="G245" i="1"/>
  <c r="A245" i="1" s="1"/>
  <c r="G791" i="1"/>
  <c r="A791" i="1" s="1"/>
  <c r="B790" i="1"/>
  <c r="A2124" i="1"/>
  <c r="B2124" i="1"/>
  <c r="G2125" i="1"/>
  <c r="O2192" i="1"/>
  <c r="B946" i="1"/>
  <c r="O2108" i="1"/>
  <c r="G947" i="1"/>
  <c r="A947" i="1" s="1"/>
  <c r="O2110" i="1"/>
  <c r="O2109" i="1"/>
  <c r="A2201" i="1"/>
  <c r="G2202" i="1"/>
  <c r="B2201" i="1"/>
  <c r="B1336" i="1"/>
  <c r="G1493" i="1"/>
  <c r="A1493" i="1" s="1"/>
  <c r="G1337" i="1"/>
  <c r="A1337" i="1" s="1"/>
  <c r="B1492" i="1"/>
  <c r="B1258" i="1"/>
  <c r="G1259" i="1"/>
  <c r="A1259" i="1" s="1"/>
  <c r="G1728" i="1"/>
  <c r="A1728" i="1" s="1"/>
  <c r="B1727" i="1"/>
  <c r="B1570" i="1"/>
  <c r="G1571" i="1"/>
  <c r="A1571" i="1" s="1"/>
  <c r="B1414" i="1"/>
  <c r="G1415" i="1"/>
  <c r="A1415" i="1" s="1"/>
  <c r="B1805" i="1"/>
  <c r="B1883" i="1"/>
  <c r="G635" i="1"/>
  <c r="A635" i="1" s="1"/>
  <c r="G1884" i="1"/>
  <c r="A1884" i="1" s="1"/>
  <c r="B634" i="1"/>
  <c r="G1806" i="1"/>
  <c r="A1806" i="1" s="1"/>
  <c r="H1099" i="1"/>
  <c r="P1334" i="1"/>
  <c r="P1332" i="1"/>
  <c r="N2031" i="1"/>
  <c r="G2040" i="1"/>
  <c r="B2039" i="1"/>
  <c r="A2039" i="1"/>
  <c r="A88" i="1"/>
  <c r="G89" i="1"/>
  <c r="B88" i="1"/>
  <c r="A322" i="1"/>
  <c r="B322" i="1"/>
  <c r="G323" i="1"/>
  <c r="G12" i="1"/>
  <c r="A11" i="1"/>
  <c r="B11" i="1"/>
  <c r="P1328" i="1"/>
  <c r="P1331" i="1"/>
  <c r="B1962" i="1"/>
  <c r="G1963" i="1"/>
  <c r="P1333" i="1"/>
  <c r="P1330" i="1"/>
  <c r="O704" i="1"/>
  <c r="O705" i="1"/>
  <c r="O2031" i="1" s="1"/>
  <c r="O706" i="1"/>
  <c r="O2032" i="1" s="1"/>
  <c r="P629" i="1"/>
  <c r="P2189" i="1" s="1"/>
  <c r="P633" i="1"/>
  <c r="P631" i="1"/>
  <c r="P2191" i="1" s="1"/>
  <c r="B1180" i="1"/>
  <c r="G1181" i="1"/>
  <c r="A1181" i="1" s="1"/>
  <c r="O696" i="1"/>
  <c r="P630" i="1"/>
  <c r="P2190" i="1" s="1"/>
  <c r="B1102" i="1"/>
  <c r="G1103" i="1"/>
  <c r="A1103" i="1" s="1"/>
  <c r="P319" i="1"/>
  <c r="P632" i="1"/>
  <c r="P2192" i="1" s="1"/>
  <c r="B1024" i="1"/>
  <c r="G1025" i="1"/>
  <c r="A1025" i="1" s="1"/>
  <c r="P314" i="1"/>
  <c r="P316" i="1"/>
  <c r="P320" i="1"/>
  <c r="P318" i="1"/>
  <c r="P628" i="1"/>
  <c r="P2188" i="1" s="1"/>
  <c r="P626" i="1"/>
  <c r="P2186" i="1" s="1"/>
  <c r="P315" i="1"/>
  <c r="P317" i="1"/>
  <c r="P627" i="1"/>
  <c r="P2187" i="1" s="1"/>
  <c r="R1" i="1"/>
  <c r="O2" i="25" s="1"/>
  <c r="B712" i="1"/>
  <c r="G713" i="1"/>
  <c r="A713" i="1" s="1"/>
  <c r="B557" i="1"/>
  <c r="G558" i="1"/>
  <c r="A558" i="1" s="1"/>
  <c r="B478" i="1"/>
  <c r="G479" i="1"/>
  <c r="A479" i="1" s="1"/>
  <c r="M2193" i="1"/>
  <c r="K2193" i="1"/>
  <c r="J2193" i="1"/>
  <c r="H2193" i="1"/>
  <c r="O2193" i="1"/>
  <c r="N2193" i="1"/>
  <c r="L2193" i="1"/>
  <c r="I2193" i="1"/>
  <c r="B400" i="1"/>
  <c r="G401" i="1"/>
  <c r="A401" i="1" s="1"/>
  <c r="G169" i="1"/>
  <c r="A169" i="1" s="1"/>
  <c r="B168" i="1"/>
  <c r="L1331" i="1" l="1"/>
  <c r="L1398" i="1" s="1"/>
  <c r="Q852" i="1"/>
  <c r="J774" i="1"/>
  <c r="K774" i="1"/>
  <c r="Q618" i="1"/>
  <c r="H2114" i="1"/>
  <c r="I774" i="1"/>
  <c r="O30" i="25"/>
  <c r="O60" i="25" s="1"/>
  <c r="L634" i="1"/>
  <c r="K634" i="1"/>
  <c r="Q855" i="1"/>
  <c r="Q228" i="1"/>
  <c r="P856" i="1"/>
  <c r="L2033" i="1"/>
  <c r="O1334" i="1"/>
  <c r="Q306" i="1"/>
  <c r="Q858" i="1"/>
  <c r="J710" i="1"/>
  <c r="Q854" i="1"/>
  <c r="I1334" i="1"/>
  <c r="K1334" i="1"/>
  <c r="Q857" i="1"/>
  <c r="Q853" i="1"/>
  <c r="Q150" i="1"/>
  <c r="M1334" i="1"/>
  <c r="Q540" i="1"/>
  <c r="H1164" i="1"/>
  <c r="M634" i="1"/>
  <c r="L1099" i="1"/>
  <c r="K8" i="1"/>
  <c r="K2114" i="1" s="1"/>
  <c r="J2114" i="1"/>
  <c r="L2112" i="1"/>
  <c r="L708" i="1"/>
  <c r="L774" i="1" s="1"/>
  <c r="M6" i="1"/>
  <c r="M72" i="1" s="1"/>
  <c r="L1097" i="1"/>
  <c r="M707" i="1"/>
  <c r="M2111" i="1"/>
  <c r="N5" i="1"/>
  <c r="K2034" i="1"/>
  <c r="K2100" i="1" s="1"/>
  <c r="K1098" i="1"/>
  <c r="M2113" i="1"/>
  <c r="N7" i="1"/>
  <c r="A1963" i="1"/>
  <c r="N1335" i="1"/>
  <c r="H1335" i="1"/>
  <c r="L1335" i="1"/>
  <c r="J1335" i="1"/>
  <c r="M1331" i="1"/>
  <c r="M1398" i="1" s="1"/>
  <c r="P930" i="1"/>
  <c r="O1329" i="1"/>
  <c r="O1398" i="1" s="1"/>
  <c r="M1336" i="1"/>
  <c r="Q1336" i="1"/>
  <c r="P1335" i="1"/>
  <c r="I2114" i="1"/>
  <c r="M635" i="1"/>
  <c r="O635" i="1"/>
  <c r="P635" i="1"/>
  <c r="Q635" i="1"/>
  <c r="H635" i="1"/>
  <c r="J635" i="1"/>
  <c r="K635" i="1"/>
  <c r="L635" i="1"/>
  <c r="Q3" i="1"/>
  <c r="N46" i="25" s="1"/>
  <c r="H10" i="1"/>
  <c r="J1099" i="1"/>
  <c r="Q4" i="1"/>
  <c r="H710" i="1"/>
  <c r="Q2" i="1"/>
  <c r="P322" i="1"/>
  <c r="Q322" i="1"/>
  <c r="K322" i="1"/>
  <c r="L322" i="1"/>
  <c r="M322" i="1"/>
  <c r="I710" i="1"/>
  <c r="H321" i="1"/>
  <c r="H711" i="1" s="1"/>
  <c r="H2037" i="1" s="1"/>
  <c r="I321" i="1"/>
  <c r="M1099" i="1"/>
  <c r="K1099" i="1"/>
  <c r="P2338" i="1"/>
  <c r="Q2335" i="1"/>
  <c r="G1651" i="1"/>
  <c r="A1651" i="1" s="1"/>
  <c r="B1650" i="1"/>
  <c r="I9" i="1"/>
  <c r="J9" i="1" s="1"/>
  <c r="G870" i="1"/>
  <c r="A870" i="1" s="1"/>
  <c r="I1099" i="1"/>
  <c r="Q2337" i="1"/>
  <c r="Q2339" i="1"/>
  <c r="Q2334" i="1"/>
  <c r="B869" i="1"/>
  <c r="Q2336" i="1"/>
  <c r="G792" i="1"/>
  <c r="A792" i="1" s="1"/>
  <c r="B791" i="1"/>
  <c r="B245" i="1"/>
  <c r="G246" i="1"/>
  <c r="A246" i="1" s="1"/>
  <c r="G1260" i="1"/>
  <c r="A1260" i="1" s="1"/>
  <c r="B1259" i="1"/>
  <c r="G1494" i="1"/>
  <c r="A1494" i="1" s="1"/>
  <c r="B1493" i="1"/>
  <c r="B947" i="1"/>
  <c r="G948" i="1"/>
  <c r="A948" i="1" s="1"/>
  <c r="B2125" i="1"/>
  <c r="A2125" i="1"/>
  <c r="G2126" i="1"/>
  <c r="P2193" i="1"/>
  <c r="G1338" i="1"/>
  <c r="A1338" i="1" s="1"/>
  <c r="B1337" i="1"/>
  <c r="P2110" i="1"/>
  <c r="P2108" i="1"/>
  <c r="P2109" i="1"/>
  <c r="B2202" i="1"/>
  <c r="G2203" i="1"/>
  <c r="A2202" i="1"/>
  <c r="G1729" i="1"/>
  <c r="A1729" i="1" s="1"/>
  <c r="G1416" i="1"/>
  <c r="A1416" i="1" s="1"/>
  <c r="B1728" i="1"/>
  <c r="G1572" i="1"/>
  <c r="A1572" i="1" s="1"/>
  <c r="B635" i="1"/>
  <c r="B1571" i="1"/>
  <c r="B1884" i="1"/>
  <c r="G636" i="1"/>
  <c r="A636" i="1" s="1"/>
  <c r="B1415" i="1"/>
  <c r="G1807" i="1"/>
  <c r="A1807" i="1" s="1"/>
  <c r="G1885" i="1"/>
  <c r="A1885" i="1" s="1"/>
  <c r="B1806" i="1"/>
  <c r="Q1331" i="1"/>
  <c r="Q634" i="1"/>
  <c r="Q1335" i="1"/>
  <c r="Q1333" i="1"/>
  <c r="O2030" i="1"/>
  <c r="Q1334" i="1"/>
  <c r="Q1330" i="1"/>
  <c r="B2040" i="1"/>
  <c r="A2040" i="1"/>
  <c r="G2041" i="1"/>
  <c r="G13" i="1"/>
  <c r="A12" i="1"/>
  <c r="B12" i="1"/>
  <c r="A323" i="1"/>
  <c r="G324" i="1"/>
  <c r="B323" i="1"/>
  <c r="A89" i="1"/>
  <c r="G90" i="1"/>
  <c r="B89" i="1"/>
  <c r="Q1332" i="1"/>
  <c r="G1964" i="1"/>
  <c r="B1963" i="1"/>
  <c r="Q1328" i="1"/>
  <c r="P704" i="1"/>
  <c r="P705" i="1"/>
  <c r="P706" i="1"/>
  <c r="P2032" i="1" s="1"/>
  <c r="G1182" i="1"/>
  <c r="A1182" i="1" s="1"/>
  <c r="B1181" i="1"/>
  <c r="G1104" i="1"/>
  <c r="A1104" i="1" s="1"/>
  <c r="B1103" i="1"/>
  <c r="Q628" i="1"/>
  <c r="Q2188" i="1" s="1"/>
  <c r="Q321" i="1"/>
  <c r="Q632" i="1"/>
  <c r="Q2192" i="1" s="1"/>
  <c r="G1026" i="1"/>
  <c r="A1026" i="1" s="1"/>
  <c r="B1025" i="1"/>
  <c r="Q320" i="1"/>
  <c r="Q316" i="1"/>
  <c r="Q317" i="1"/>
  <c r="Q315" i="1"/>
  <c r="Q630" i="1"/>
  <c r="Q2190" i="1" s="1"/>
  <c r="S1" i="1"/>
  <c r="P2" i="25" s="1"/>
  <c r="P696" i="1"/>
  <c r="Q318" i="1"/>
  <c r="Q626" i="1"/>
  <c r="Q2186" i="1" s="1"/>
  <c r="Q631" i="1"/>
  <c r="Q2191" i="1" s="1"/>
  <c r="Q319" i="1"/>
  <c r="Q314" i="1"/>
  <c r="Q629" i="1"/>
  <c r="Q2189" i="1" s="1"/>
  <c r="Q627" i="1"/>
  <c r="Q2187" i="1" s="1"/>
  <c r="Q633" i="1"/>
  <c r="Q2193" i="1" s="1"/>
  <c r="G714" i="1"/>
  <c r="A714" i="1" s="1"/>
  <c r="B713" i="1"/>
  <c r="G559" i="1"/>
  <c r="A559" i="1" s="1"/>
  <c r="B558" i="1"/>
  <c r="G480" i="1"/>
  <c r="A480" i="1" s="1"/>
  <c r="B479" i="1"/>
  <c r="J2194" i="1"/>
  <c r="I2194" i="1"/>
  <c r="O2194" i="1"/>
  <c r="H2194" i="1"/>
  <c r="N2194" i="1"/>
  <c r="P2194" i="1"/>
  <c r="M2194" i="1"/>
  <c r="K2194" i="1"/>
  <c r="G402" i="1"/>
  <c r="A402" i="1" s="1"/>
  <c r="B401" i="1"/>
  <c r="G170" i="1"/>
  <c r="A170" i="1" s="1"/>
  <c r="B169" i="1"/>
  <c r="R150" i="1" l="1"/>
  <c r="L2194" i="1"/>
  <c r="Q856" i="1"/>
  <c r="R306" i="1"/>
  <c r="I2036" i="1"/>
  <c r="P30" i="25"/>
  <c r="P60" i="25" s="1"/>
  <c r="N322" i="1"/>
  <c r="I635" i="1"/>
  <c r="O322" i="1"/>
  <c r="M2033" i="1"/>
  <c r="J2036" i="1"/>
  <c r="R855" i="1"/>
  <c r="J1100" i="1"/>
  <c r="R852" i="1"/>
  <c r="R858" i="1"/>
  <c r="H2036" i="1"/>
  <c r="R228" i="1"/>
  <c r="J322" i="1"/>
  <c r="N635" i="1"/>
  <c r="R540" i="1"/>
  <c r="R618" i="1"/>
  <c r="R930" i="1"/>
  <c r="R854" i="1"/>
  <c r="R857" i="1"/>
  <c r="R853" i="1"/>
  <c r="S1009" i="1"/>
  <c r="S1011" i="1"/>
  <c r="S1014" i="1"/>
  <c r="S1013" i="1"/>
  <c r="S1008" i="1"/>
  <c r="S624" i="1"/>
  <c r="S1010" i="1"/>
  <c r="R1009" i="1"/>
  <c r="R1008" i="1"/>
  <c r="R1014" i="1"/>
  <c r="R1791" i="1"/>
  <c r="R1790" i="1"/>
  <c r="R1794" i="1"/>
  <c r="R624" i="1"/>
  <c r="R1793" i="1"/>
  <c r="R1788" i="1"/>
  <c r="R1789" i="1"/>
  <c r="R1011" i="1"/>
  <c r="R1010" i="1"/>
  <c r="R1013" i="1"/>
  <c r="N1789" i="1"/>
  <c r="P1790" i="1"/>
  <c r="N1010" i="1"/>
  <c r="P1013" i="1"/>
  <c r="O624" i="1"/>
  <c r="Q1013" i="1"/>
  <c r="P1789" i="1"/>
  <c r="N1791" i="1"/>
  <c r="Q1788" i="1"/>
  <c r="N1011" i="1"/>
  <c r="O1010" i="1"/>
  <c r="N1794" i="1"/>
  <c r="O1014" i="1"/>
  <c r="P1008" i="1"/>
  <c r="P1009" i="1"/>
  <c r="P1011" i="1"/>
  <c r="O1789" i="1"/>
  <c r="P1791" i="1"/>
  <c r="O1794" i="1"/>
  <c r="O1791" i="1"/>
  <c r="Q1793" i="1"/>
  <c r="O1013" i="1"/>
  <c r="O1008" i="1"/>
  <c r="Q1009" i="1"/>
  <c r="Q1008" i="1"/>
  <c r="P624" i="1"/>
  <c r="P1014" i="1"/>
  <c r="N1790" i="1"/>
  <c r="O1011" i="1"/>
  <c r="O1790" i="1"/>
  <c r="N1009" i="1"/>
  <c r="N624" i="1"/>
  <c r="N1013" i="1"/>
  <c r="O1009" i="1"/>
  <c r="O1788" i="1"/>
  <c r="Q1789" i="1"/>
  <c r="P1788" i="1"/>
  <c r="Q1014" i="1"/>
  <c r="Q1794" i="1"/>
  <c r="P1794" i="1"/>
  <c r="N1793" i="1"/>
  <c r="Q1010" i="1"/>
  <c r="N1008" i="1"/>
  <c r="P1010" i="1"/>
  <c r="N1788" i="1"/>
  <c r="Q1790" i="1"/>
  <c r="Q1011" i="1"/>
  <c r="N1014" i="1"/>
  <c r="O1793" i="1"/>
  <c r="P1793" i="1"/>
  <c r="Q624" i="1"/>
  <c r="Q1791" i="1"/>
  <c r="S1794" i="1"/>
  <c r="S1790" i="1"/>
  <c r="S1788" i="1"/>
  <c r="S1793" i="1"/>
  <c r="S1789" i="1"/>
  <c r="S1791" i="1"/>
  <c r="K1164" i="1"/>
  <c r="M1097" i="1"/>
  <c r="K9" i="1"/>
  <c r="K711" i="1" s="1"/>
  <c r="K2037" i="1" s="1"/>
  <c r="J711" i="1"/>
  <c r="J2037" i="1" s="1"/>
  <c r="J2115" i="1"/>
  <c r="N709" i="1"/>
  <c r="N2113" i="1"/>
  <c r="O7" i="1"/>
  <c r="M708" i="1"/>
  <c r="M774" i="1" s="1"/>
  <c r="N6" i="1"/>
  <c r="N72" i="1" s="1"/>
  <c r="N2178" i="1" s="1"/>
  <c r="M2112" i="1"/>
  <c r="N707" i="1"/>
  <c r="O5" i="1"/>
  <c r="N2111" i="1"/>
  <c r="L2034" i="1"/>
  <c r="L2100" i="1" s="1"/>
  <c r="L1098" i="1"/>
  <c r="L1164" i="1" s="1"/>
  <c r="K710" i="1"/>
  <c r="L8" i="1"/>
  <c r="A1964" i="1"/>
  <c r="P1336" i="1"/>
  <c r="L1336" i="1"/>
  <c r="J1336" i="1"/>
  <c r="H1336" i="1"/>
  <c r="Q930" i="1"/>
  <c r="P1329" i="1"/>
  <c r="P1398" i="1" s="1"/>
  <c r="I1337" i="1"/>
  <c r="K1337" i="1"/>
  <c r="O1337" i="1"/>
  <c r="M1337" i="1"/>
  <c r="N1336" i="1"/>
  <c r="J636" i="1"/>
  <c r="I636" i="1"/>
  <c r="K636" i="1"/>
  <c r="L636" i="1"/>
  <c r="N636" i="1"/>
  <c r="O636" i="1"/>
  <c r="P636" i="1"/>
  <c r="R636" i="1"/>
  <c r="M636" i="1"/>
  <c r="H1100" i="1"/>
  <c r="I2115" i="1"/>
  <c r="H2115" i="1"/>
  <c r="R635" i="1"/>
  <c r="R3" i="1"/>
  <c r="O46" i="25" s="1"/>
  <c r="R4" i="1"/>
  <c r="J323" i="1"/>
  <c r="O323" i="1"/>
  <c r="P323" i="1"/>
  <c r="Q323" i="1"/>
  <c r="N323" i="1"/>
  <c r="L323" i="1"/>
  <c r="R323" i="1"/>
  <c r="R2" i="1"/>
  <c r="I1100" i="1"/>
  <c r="H322" i="1"/>
  <c r="H2116" i="1" s="1"/>
  <c r="I322" i="1"/>
  <c r="B870" i="1"/>
  <c r="I711" i="1"/>
  <c r="I2037" i="1" s="1"/>
  <c r="G871" i="1"/>
  <c r="A871" i="1" s="1"/>
  <c r="B1651" i="1"/>
  <c r="G1652" i="1"/>
  <c r="A1652" i="1" s="1"/>
  <c r="I10" i="1"/>
  <c r="J10" i="1" s="1"/>
  <c r="R2337" i="1"/>
  <c r="B792" i="1"/>
  <c r="G793" i="1"/>
  <c r="A793" i="1" s="1"/>
  <c r="Q2338" i="1"/>
  <c r="R2336" i="1"/>
  <c r="R2335" i="1"/>
  <c r="R2339" i="1"/>
  <c r="R2334" i="1"/>
  <c r="B246" i="1"/>
  <c r="G247" i="1"/>
  <c r="A247" i="1" s="1"/>
  <c r="G1495" i="1"/>
  <c r="A1495" i="1" s="1"/>
  <c r="G949" i="1"/>
  <c r="A949" i="1" s="1"/>
  <c r="B948" i="1"/>
  <c r="B1416" i="1"/>
  <c r="B1729" i="1"/>
  <c r="B1494" i="1"/>
  <c r="B1260" i="1"/>
  <c r="G1261" i="1"/>
  <c r="A1261" i="1" s="1"/>
  <c r="G1730" i="1"/>
  <c r="A1730" i="1" s="1"/>
  <c r="G1339" i="1"/>
  <c r="A1339" i="1" s="1"/>
  <c r="B1338" i="1"/>
  <c r="G637" i="1"/>
  <c r="A637" i="1" s="1"/>
  <c r="G2127" i="1"/>
  <c r="B2126" i="1"/>
  <c r="A2126" i="1"/>
  <c r="Q2110" i="1"/>
  <c r="Q2194" i="1"/>
  <c r="Q2109" i="1"/>
  <c r="Q2108" i="1"/>
  <c r="A2203" i="1"/>
  <c r="G2204" i="1"/>
  <c r="B2203" i="1"/>
  <c r="G1417" i="1"/>
  <c r="A1417" i="1" s="1"/>
  <c r="B636" i="1"/>
  <c r="G1573" i="1"/>
  <c r="A1573" i="1" s="1"/>
  <c r="B1572" i="1"/>
  <c r="H1101" i="1"/>
  <c r="B1807" i="1"/>
  <c r="G1808" i="1"/>
  <c r="A1808" i="1" s="1"/>
  <c r="B1885" i="1"/>
  <c r="G1886" i="1"/>
  <c r="A1886" i="1" s="1"/>
  <c r="R1335" i="1"/>
  <c r="R1333" i="1"/>
  <c r="R1331" i="1"/>
  <c r="R1336" i="1"/>
  <c r="P2031" i="1"/>
  <c r="P2030" i="1"/>
  <c r="R1328" i="1"/>
  <c r="A2041" i="1"/>
  <c r="B2041" i="1"/>
  <c r="G2042" i="1"/>
  <c r="A324" i="1"/>
  <c r="B324" i="1"/>
  <c r="G325" i="1"/>
  <c r="A90" i="1"/>
  <c r="B90" i="1"/>
  <c r="G91" i="1"/>
  <c r="G14" i="1"/>
  <c r="A13" i="1"/>
  <c r="B13" i="1"/>
  <c r="R1332" i="1"/>
  <c r="R1330" i="1"/>
  <c r="R1334" i="1"/>
  <c r="G1965" i="1"/>
  <c r="B1964" i="1"/>
  <c r="R1329" i="1"/>
  <c r="Q705" i="1"/>
  <c r="Q706" i="1"/>
  <c r="Q2032" i="1" s="1"/>
  <c r="Q704" i="1"/>
  <c r="B1182" i="1"/>
  <c r="G1183" i="1"/>
  <c r="A1183" i="1" s="1"/>
  <c r="G1105" i="1"/>
  <c r="A1105" i="1" s="1"/>
  <c r="B1104" i="1"/>
  <c r="R319" i="1"/>
  <c r="R626" i="1"/>
  <c r="R2186" i="1" s="1"/>
  <c r="R315" i="1"/>
  <c r="G1027" i="1"/>
  <c r="A1027" i="1" s="1"/>
  <c r="B1026" i="1"/>
  <c r="R314" i="1"/>
  <c r="R633" i="1"/>
  <c r="R2193" i="1" s="1"/>
  <c r="R628" i="1"/>
  <c r="R2188" i="1" s="1"/>
  <c r="R631" i="1"/>
  <c r="R2191" i="1" s="1"/>
  <c r="R316" i="1"/>
  <c r="R632" i="1"/>
  <c r="R2192" i="1" s="1"/>
  <c r="R634" i="1"/>
  <c r="R2194" i="1" s="1"/>
  <c r="R322" i="1"/>
  <c r="R320" i="1"/>
  <c r="R630" i="1"/>
  <c r="R2190" i="1" s="1"/>
  <c r="R318" i="1"/>
  <c r="R317" i="1"/>
  <c r="R627" i="1"/>
  <c r="R2187" i="1" s="1"/>
  <c r="T1" i="1"/>
  <c r="Q2" i="25" s="1"/>
  <c r="Q696" i="1"/>
  <c r="R321" i="1"/>
  <c r="R629" i="1"/>
  <c r="R2189" i="1" s="1"/>
  <c r="B714" i="1"/>
  <c r="G715" i="1"/>
  <c r="A715" i="1" s="1"/>
  <c r="B559" i="1"/>
  <c r="G560" i="1"/>
  <c r="A560" i="1" s="1"/>
  <c r="B480" i="1"/>
  <c r="G481" i="1"/>
  <c r="A481" i="1" s="1"/>
  <c r="K2195" i="1"/>
  <c r="Q2195" i="1"/>
  <c r="P2195" i="1"/>
  <c r="H2195" i="1"/>
  <c r="N2195" i="1"/>
  <c r="O2195" i="1"/>
  <c r="M2195" i="1"/>
  <c r="L2195" i="1"/>
  <c r="J2195" i="1"/>
  <c r="B402" i="1"/>
  <c r="G403" i="1"/>
  <c r="A403" i="1" s="1"/>
  <c r="B170" i="1"/>
  <c r="G171" i="1"/>
  <c r="A171" i="1" s="1"/>
  <c r="P1089" i="1" l="1"/>
  <c r="Q1087" i="1"/>
  <c r="U17" i="13"/>
  <c r="J17" i="13"/>
  <c r="K16" i="18"/>
  <c r="O1096" i="1"/>
  <c r="R1088" i="1"/>
  <c r="K5" i="18"/>
  <c r="J6" i="13"/>
  <c r="U6" i="13"/>
  <c r="J43" i="13"/>
  <c r="K42" i="18"/>
  <c r="U43" i="13"/>
  <c r="O1095" i="1"/>
  <c r="U27" i="13"/>
  <c r="J27" i="13"/>
  <c r="K26" i="18"/>
  <c r="J18" i="13"/>
  <c r="U18" i="13"/>
  <c r="K17" i="18"/>
  <c r="Q1086" i="1"/>
  <c r="P1086" i="1"/>
  <c r="P1094" i="1"/>
  <c r="U11" i="13"/>
  <c r="J11" i="13"/>
  <c r="K10" i="18"/>
  <c r="J28" i="13"/>
  <c r="K27" i="18"/>
  <c r="U28" i="13"/>
  <c r="S1091" i="1"/>
  <c r="N1095" i="1"/>
  <c r="R1091" i="1"/>
  <c r="P1092" i="1"/>
  <c r="N1094" i="1"/>
  <c r="N1086" i="1"/>
  <c r="N1088" i="1"/>
  <c r="N1092" i="1"/>
  <c r="O1091" i="1"/>
  <c r="U19" i="13"/>
  <c r="J19" i="13"/>
  <c r="K18" i="18"/>
  <c r="J45" i="13"/>
  <c r="U45" i="13"/>
  <c r="K44" i="18"/>
  <c r="J44" i="13"/>
  <c r="K43" i="18"/>
  <c r="U44" i="13"/>
  <c r="R1089" i="1"/>
  <c r="U26" i="13"/>
  <c r="J26" i="13"/>
  <c r="K25" i="18"/>
  <c r="S1089" i="1"/>
  <c r="Q1088" i="1"/>
  <c r="U24" i="13"/>
  <c r="K23" i="18"/>
  <c r="J24" i="13"/>
  <c r="J46" i="13"/>
  <c r="U46" i="13"/>
  <c r="K45" i="18"/>
  <c r="S1088" i="1"/>
  <c r="Q1092" i="1"/>
  <c r="R1092" i="1"/>
  <c r="U32" i="13"/>
  <c r="J32" i="13"/>
  <c r="K31" i="18"/>
  <c r="P1091" i="1"/>
  <c r="U13" i="13"/>
  <c r="K12" i="18"/>
  <c r="J13" i="13"/>
  <c r="S1092" i="1"/>
  <c r="K6" i="18"/>
  <c r="J7" i="13"/>
  <c r="U7" i="13"/>
  <c r="N1096" i="1"/>
  <c r="U40" i="13"/>
  <c r="J40" i="13"/>
  <c r="K39" i="18"/>
  <c r="U15" i="13"/>
  <c r="K14" i="18"/>
  <c r="J15" i="13"/>
  <c r="P1088" i="1"/>
  <c r="U29" i="13"/>
  <c r="K28" i="18"/>
  <c r="J29" i="13"/>
  <c r="O1088" i="1"/>
  <c r="U34" i="13"/>
  <c r="J34" i="13"/>
  <c r="K33" i="18"/>
  <c r="J25" i="13"/>
  <c r="K24" i="18"/>
  <c r="U25" i="13"/>
  <c r="J42" i="13"/>
  <c r="K41" i="18"/>
  <c r="U42" i="13"/>
  <c r="O1089" i="1"/>
  <c r="U16" i="13"/>
  <c r="K15" i="18"/>
  <c r="J16" i="13"/>
  <c r="U23" i="13"/>
  <c r="K22" i="18"/>
  <c r="J23" i="13"/>
  <c r="P1096" i="1"/>
  <c r="R1086" i="1"/>
  <c r="K20" i="18"/>
  <c r="J21" i="13"/>
  <c r="U21" i="13"/>
  <c r="Q1089" i="1"/>
  <c r="U39" i="13"/>
  <c r="K38" i="18"/>
  <c r="J39" i="13"/>
  <c r="J41" i="13"/>
  <c r="K40" i="18"/>
  <c r="U41" i="13"/>
  <c r="J8" i="13"/>
  <c r="K7" i="18"/>
  <c r="U8" i="13"/>
  <c r="N1091" i="1"/>
  <c r="P1087" i="1"/>
  <c r="U35" i="13"/>
  <c r="K34" i="18"/>
  <c r="J35" i="13"/>
  <c r="U31" i="13"/>
  <c r="K30" i="18"/>
  <c r="J31" i="13"/>
  <c r="K8" i="18"/>
  <c r="U9" i="13"/>
  <c r="J9" i="13"/>
  <c r="U14" i="13"/>
  <c r="J14" i="13"/>
  <c r="K13" i="18"/>
  <c r="J37" i="13"/>
  <c r="U37" i="13"/>
  <c r="K36" i="18"/>
  <c r="O1086" i="1"/>
  <c r="O1094" i="1"/>
  <c r="S1086" i="1"/>
  <c r="K29" i="18"/>
  <c r="J30" i="13"/>
  <c r="U30" i="13"/>
  <c r="J36" i="13"/>
  <c r="K35" i="18"/>
  <c r="U36" i="13"/>
  <c r="J33" i="13"/>
  <c r="K32" i="18"/>
  <c r="U33" i="13"/>
  <c r="S1087" i="1"/>
  <c r="K9" i="18"/>
  <c r="U10" i="13"/>
  <c r="J10" i="13"/>
  <c r="O1092" i="1"/>
  <c r="J22" i="13"/>
  <c r="U22" i="13"/>
  <c r="K21" i="18"/>
  <c r="U20" i="13"/>
  <c r="J20" i="13"/>
  <c r="K19" i="18"/>
  <c r="N1089" i="1"/>
  <c r="P1095" i="1"/>
  <c r="O1087" i="1"/>
  <c r="R1087" i="1"/>
  <c r="K11" i="18"/>
  <c r="U12" i="13"/>
  <c r="J12" i="13"/>
  <c r="Q1091" i="1"/>
  <c r="J5" i="13"/>
  <c r="K4" i="18"/>
  <c r="U5" i="13"/>
  <c r="K37" i="18"/>
  <c r="U38" i="13"/>
  <c r="J38" i="13"/>
  <c r="N1087" i="1"/>
  <c r="J40" i="18"/>
  <c r="P686" i="1"/>
  <c r="P2246" i="1" s="1"/>
  <c r="Q684" i="1"/>
  <c r="Q2244" i="1" s="1"/>
  <c r="Q533" i="1"/>
  <c r="P2340" i="1"/>
  <c r="N529" i="1"/>
  <c r="Q531" i="1"/>
  <c r="J42" i="18"/>
  <c r="R536" i="1"/>
  <c r="J36" i="18"/>
  <c r="Q529" i="1"/>
  <c r="J28" i="18"/>
  <c r="R695" i="1"/>
  <c r="R2255" i="1" s="1"/>
  <c r="J30" i="18"/>
  <c r="J44" i="18"/>
  <c r="J6" i="18"/>
  <c r="R538" i="1"/>
  <c r="S535" i="1"/>
  <c r="O695" i="1"/>
  <c r="O2255" i="1" s="1"/>
  <c r="P538" i="1"/>
  <c r="N536" i="1"/>
  <c r="N532" i="1"/>
  <c r="Q536" i="1"/>
  <c r="J41" i="18"/>
  <c r="P529" i="1"/>
  <c r="R468" i="1"/>
  <c r="R527" i="1"/>
  <c r="O537" i="1"/>
  <c r="P530" i="1"/>
  <c r="P695" i="1"/>
  <c r="P2255" i="1" s="1"/>
  <c r="R694" i="1"/>
  <c r="R2254" i="1" s="1"/>
  <c r="S538" i="1"/>
  <c r="S527" i="1"/>
  <c r="S468" i="1"/>
  <c r="J17" i="18"/>
  <c r="O688" i="1"/>
  <c r="O2248" i="1" s="1"/>
  <c r="J31" i="18"/>
  <c r="J4" i="18"/>
  <c r="N686" i="1"/>
  <c r="N2246" i="1" s="1"/>
  <c r="N684" i="1"/>
  <c r="N2244" i="1" s="1"/>
  <c r="Q691" i="1"/>
  <c r="Q2251" i="1" s="1"/>
  <c r="J43" i="18"/>
  <c r="N530" i="1"/>
  <c r="J18" i="18"/>
  <c r="N535" i="1"/>
  <c r="S533" i="1"/>
  <c r="P693" i="1"/>
  <c r="P2253" i="1" s="1"/>
  <c r="S2340" i="1"/>
  <c r="O539" i="1"/>
  <c r="N539" i="1"/>
  <c r="P689" i="1"/>
  <c r="P2249" i="1" s="1"/>
  <c r="J7" i="18"/>
  <c r="Q687" i="1"/>
  <c r="Q2247" i="1" s="1"/>
  <c r="N537" i="1"/>
  <c r="P687" i="1"/>
  <c r="P2247" i="1" s="1"/>
  <c r="S534" i="1"/>
  <c r="R2340" i="1"/>
  <c r="S529" i="1"/>
  <c r="P694" i="1"/>
  <c r="P2254" i="1" s="1"/>
  <c r="S685" i="1"/>
  <c r="S2245" i="1" s="1"/>
  <c r="J15" i="18"/>
  <c r="Q539" i="1"/>
  <c r="O693" i="1"/>
  <c r="O2253" i="1" s="1"/>
  <c r="P692" i="1"/>
  <c r="P2252" i="1" s="1"/>
  <c r="P534" i="1"/>
  <c r="J12" i="18"/>
  <c r="N234" i="1"/>
  <c r="N683" i="1"/>
  <c r="N2243" i="1" s="1"/>
  <c r="S532" i="1"/>
  <c r="J24" i="18"/>
  <c r="S688" i="1"/>
  <c r="S2248" i="1" s="1"/>
  <c r="O528" i="1"/>
  <c r="O692" i="1"/>
  <c r="O2252" i="1" s="1"/>
  <c r="R684" i="1"/>
  <c r="R2244" i="1" s="1"/>
  <c r="S684" i="1"/>
  <c r="S2244" i="1" s="1"/>
  <c r="N693" i="1"/>
  <c r="N2253" i="1" s="1"/>
  <c r="S686" i="1"/>
  <c r="S2246" i="1" s="1"/>
  <c r="N531" i="1"/>
  <c r="S531" i="1"/>
  <c r="Q695" i="1"/>
  <c r="Q2255" i="1" s="1"/>
  <c r="J32" i="18"/>
  <c r="S687" i="1"/>
  <c r="S2247" i="1" s="1"/>
  <c r="P527" i="1"/>
  <c r="P468" i="1"/>
  <c r="O533" i="1"/>
  <c r="O530" i="1"/>
  <c r="Q686" i="1"/>
  <c r="Q2246" i="1" s="1"/>
  <c r="R689" i="1"/>
  <c r="R2249" i="1" s="1"/>
  <c r="O529" i="1"/>
  <c r="O689" i="1"/>
  <c r="O2249" i="1" s="1"/>
  <c r="J21" i="18"/>
  <c r="R535" i="1"/>
  <c r="R530" i="1"/>
  <c r="O532" i="1"/>
  <c r="S530" i="1"/>
  <c r="N689" i="1"/>
  <c r="N2249" i="1" s="1"/>
  <c r="O534" i="1"/>
  <c r="P685" i="1"/>
  <c r="P2245" i="1" s="1"/>
  <c r="P536" i="1"/>
  <c r="J19" i="18"/>
  <c r="Q690" i="1"/>
  <c r="Q2250" i="1" s="1"/>
  <c r="P539" i="1"/>
  <c r="S691" i="1"/>
  <c r="S2251" i="1" s="1"/>
  <c r="O694" i="1"/>
  <c r="O2254" i="1" s="1"/>
  <c r="R537" i="1"/>
  <c r="J5" i="18"/>
  <c r="Q688" i="1"/>
  <c r="Q2248" i="1" s="1"/>
  <c r="O538" i="1"/>
  <c r="O686" i="1"/>
  <c r="O2246" i="1" s="1"/>
  <c r="P532" i="1"/>
  <c r="J45" i="18"/>
  <c r="N691" i="1"/>
  <c r="N2251" i="1" s="1"/>
  <c r="Q689" i="1"/>
  <c r="Q2249" i="1" s="1"/>
  <c r="J20" i="18"/>
  <c r="O535" i="1"/>
  <c r="J39" i="18"/>
  <c r="J13" i="18"/>
  <c r="R528" i="1"/>
  <c r="N695" i="1"/>
  <c r="N2255" i="1" s="1"/>
  <c r="P688" i="1"/>
  <c r="P2248" i="1" s="1"/>
  <c r="R693" i="1"/>
  <c r="R2253" i="1" s="1"/>
  <c r="O683" i="1"/>
  <c r="O2243" i="1" s="1"/>
  <c r="O234" i="1"/>
  <c r="J10" i="18"/>
  <c r="O536" i="1"/>
  <c r="S234" i="1"/>
  <c r="S683" i="1"/>
  <c r="S2243" i="1" s="1"/>
  <c r="Q534" i="1"/>
  <c r="R683" i="1"/>
  <c r="R234" i="1"/>
  <c r="S536" i="1"/>
  <c r="N685" i="1"/>
  <c r="N2245" i="1" s="1"/>
  <c r="O685" i="1"/>
  <c r="O2245" i="1" s="1"/>
  <c r="N534" i="1"/>
  <c r="S694" i="1"/>
  <c r="S2254" i="1" s="1"/>
  <c r="P533" i="1"/>
  <c r="P684" i="1"/>
  <c r="P2244" i="1" s="1"/>
  <c r="S693" i="1"/>
  <c r="S2253" i="1" s="1"/>
  <c r="O687" i="1"/>
  <c r="O2247" i="1" s="1"/>
  <c r="S537" i="1"/>
  <c r="N690" i="1"/>
  <c r="N2250" i="1" s="1"/>
  <c r="J34" i="18"/>
  <c r="R690" i="1"/>
  <c r="R2250" i="1" s="1"/>
  <c r="O531" i="1"/>
  <c r="Q535" i="1"/>
  <c r="R534" i="1"/>
  <c r="R686" i="1"/>
  <c r="R2246" i="1" s="1"/>
  <c r="R539" i="1"/>
  <c r="O684" i="1"/>
  <c r="O2244" i="1" s="1"/>
  <c r="J16" i="18"/>
  <c r="P531" i="1"/>
  <c r="R529" i="1"/>
  <c r="R687" i="1"/>
  <c r="R2247" i="1" s="1"/>
  <c r="J9" i="18"/>
  <c r="J33" i="18"/>
  <c r="Q685" i="1"/>
  <c r="Q2245" i="1" s="1"/>
  <c r="O527" i="1"/>
  <c r="O468" i="1"/>
  <c r="P535" i="1"/>
  <c r="N528" i="1"/>
  <c r="S695" i="1"/>
  <c r="S2255" i="1" s="1"/>
  <c r="P537" i="1"/>
  <c r="P528" i="1"/>
  <c r="N2340" i="1"/>
  <c r="N533" i="1"/>
  <c r="N687" i="1"/>
  <c r="N2247" i="1" s="1"/>
  <c r="N692" i="1"/>
  <c r="N2252" i="1" s="1"/>
  <c r="R692" i="1"/>
  <c r="R2252" i="1" s="1"/>
  <c r="O691" i="1"/>
  <c r="O2251" i="1" s="1"/>
  <c r="J35" i="18"/>
  <c r="Q694" i="1"/>
  <c r="Q2254" i="1" s="1"/>
  <c r="J14" i="18"/>
  <c r="Q692" i="1"/>
  <c r="Q2252" i="1" s="1"/>
  <c r="R685" i="1"/>
  <c r="R2245" i="1" s="1"/>
  <c r="S689" i="1"/>
  <c r="S2249" i="1" s="1"/>
  <c r="Q2340" i="1"/>
  <c r="J27" i="18"/>
  <c r="J29" i="18"/>
  <c r="S528" i="1"/>
  <c r="Q537" i="1"/>
  <c r="P690" i="1"/>
  <c r="P2250" i="1" s="1"/>
  <c r="J38" i="18"/>
  <c r="O2340" i="1"/>
  <c r="J37" i="18"/>
  <c r="J23" i="18"/>
  <c r="R531" i="1"/>
  <c r="Q527" i="1"/>
  <c r="Q468" i="1"/>
  <c r="P683" i="1"/>
  <c r="P2243" i="1" s="1"/>
  <c r="P234" i="1"/>
  <c r="N688" i="1"/>
  <c r="N2248" i="1" s="1"/>
  <c r="Q532" i="1"/>
  <c r="J26" i="18"/>
  <c r="Q693" i="1"/>
  <c r="Q2253" i="1" s="1"/>
  <c r="S692" i="1"/>
  <c r="S2252" i="1" s="1"/>
  <c r="N527" i="1"/>
  <c r="N468" i="1"/>
  <c r="Q530" i="1"/>
  <c r="J22" i="18"/>
  <c r="S539" i="1"/>
  <c r="R688" i="1"/>
  <c r="R2248" i="1" s="1"/>
  <c r="N694" i="1"/>
  <c r="N2254" i="1" s="1"/>
  <c r="O690" i="1"/>
  <c r="O2250" i="1" s="1"/>
  <c r="R532" i="1"/>
  <c r="S690" i="1"/>
  <c r="S2250" i="1" s="1"/>
  <c r="Q538" i="1"/>
  <c r="N538" i="1"/>
  <c r="J8" i="18"/>
  <c r="P691" i="1"/>
  <c r="P2251" i="1" s="1"/>
  <c r="J11" i="18"/>
  <c r="Q528" i="1"/>
  <c r="J25" i="18"/>
  <c r="Q683" i="1"/>
  <c r="Q2243" i="1" s="1"/>
  <c r="Q234" i="1"/>
  <c r="R691" i="1"/>
  <c r="R2251" i="1" s="1"/>
  <c r="R533" i="1"/>
  <c r="S306" i="1"/>
  <c r="S855" i="1"/>
  <c r="N1012" i="1"/>
  <c r="S540" i="1"/>
  <c r="S857" i="1"/>
  <c r="S150" i="1"/>
  <c r="Q1792" i="1"/>
  <c r="R856" i="1"/>
  <c r="R1398" i="1"/>
  <c r="S228" i="1"/>
  <c r="Q30" i="25"/>
  <c r="Q60" i="25" s="1"/>
  <c r="Q2030" i="1"/>
  <c r="O1336" i="1"/>
  <c r="S853" i="1"/>
  <c r="S930" i="1"/>
  <c r="H11" i="1"/>
  <c r="Q636" i="1"/>
  <c r="S854" i="1"/>
  <c r="I2195" i="1"/>
  <c r="M323" i="1"/>
  <c r="K1336" i="1"/>
  <c r="S618" i="1"/>
  <c r="I1336" i="1"/>
  <c r="S858" i="1"/>
  <c r="S852" i="1"/>
  <c r="K323" i="1"/>
  <c r="H636" i="1"/>
  <c r="Q1012" i="1"/>
  <c r="T1014" i="1"/>
  <c r="T1089" i="1"/>
  <c r="T1013" i="1"/>
  <c r="T1011" i="1"/>
  <c r="T1087" i="1"/>
  <c r="T1088" i="1"/>
  <c r="T1092" i="1"/>
  <c r="T234" i="1"/>
  <c r="T1009" i="1"/>
  <c r="T1086" i="1"/>
  <c r="T1010" i="1"/>
  <c r="T1091" i="1"/>
  <c r="T1008" i="1"/>
  <c r="T624" i="1"/>
  <c r="N1792" i="1"/>
  <c r="R1012" i="1"/>
  <c r="S1012" i="1"/>
  <c r="P1012" i="1"/>
  <c r="P1792" i="1"/>
  <c r="R1792" i="1"/>
  <c r="O1012" i="1"/>
  <c r="O1792" i="1"/>
  <c r="T1790" i="1"/>
  <c r="T1794" i="1"/>
  <c r="T1793" i="1"/>
  <c r="T1789" i="1"/>
  <c r="T1788" i="1"/>
  <c r="T1791" i="1"/>
  <c r="S1792" i="1"/>
  <c r="J1101" i="1"/>
  <c r="J2116" i="1"/>
  <c r="K10" i="1"/>
  <c r="K712" i="1" s="1"/>
  <c r="K2038" i="1" s="1"/>
  <c r="J712" i="1"/>
  <c r="J2038" i="1" s="1"/>
  <c r="N708" i="1"/>
  <c r="N774" i="1" s="1"/>
  <c r="N2112" i="1"/>
  <c r="O6" i="1"/>
  <c r="O72" i="1" s="1"/>
  <c r="M2034" i="1"/>
  <c r="M2100" i="1" s="1"/>
  <c r="M1098" i="1"/>
  <c r="M1164" i="1" s="1"/>
  <c r="O709" i="1"/>
  <c r="O2113" i="1"/>
  <c r="P7" i="1"/>
  <c r="N2035" i="1"/>
  <c r="N1099" i="1"/>
  <c r="L2114" i="1"/>
  <c r="M8" i="1"/>
  <c r="L710" i="1"/>
  <c r="K2036" i="1"/>
  <c r="K1100" i="1"/>
  <c r="K2115" i="1"/>
  <c r="L9" i="1"/>
  <c r="O707" i="1"/>
  <c r="P5" i="1"/>
  <c r="O2111" i="1"/>
  <c r="N2033" i="1"/>
  <c r="N1097" i="1"/>
  <c r="A1965" i="1"/>
  <c r="K1101" i="1"/>
  <c r="H1337" i="1"/>
  <c r="N1337" i="1"/>
  <c r="L1337" i="1"/>
  <c r="R1337" i="1"/>
  <c r="J1337" i="1"/>
  <c r="Q1338" i="1"/>
  <c r="S1338" i="1"/>
  <c r="I1338" i="1"/>
  <c r="K1338" i="1"/>
  <c r="O1338" i="1"/>
  <c r="Q1329" i="1"/>
  <c r="Q1398" i="1" s="1"/>
  <c r="P1337" i="1"/>
  <c r="S636" i="1"/>
  <c r="T532" i="1"/>
  <c r="T538" i="1"/>
  <c r="T534" i="1"/>
  <c r="T528" i="1"/>
  <c r="T536" i="1"/>
  <c r="T539" i="1"/>
  <c r="T530" i="1"/>
  <c r="T535" i="1"/>
  <c r="T533" i="1"/>
  <c r="T529" i="1"/>
  <c r="T527" i="1"/>
  <c r="T537" i="1"/>
  <c r="T531" i="1"/>
  <c r="L637" i="1"/>
  <c r="M637" i="1"/>
  <c r="N637" i="1"/>
  <c r="O637" i="1"/>
  <c r="Q637" i="1"/>
  <c r="R637" i="1"/>
  <c r="S637" i="1"/>
  <c r="H637" i="1"/>
  <c r="R2195" i="1"/>
  <c r="T468" i="1"/>
  <c r="H12" i="1"/>
  <c r="S4" i="1"/>
  <c r="S3" i="1"/>
  <c r="P46" i="25" s="1"/>
  <c r="S2" i="1"/>
  <c r="B871" i="1"/>
  <c r="G872" i="1"/>
  <c r="A872" i="1" s="1"/>
  <c r="M324" i="1"/>
  <c r="P324" i="1"/>
  <c r="Q324" i="1"/>
  <c r="O324" i="1"/>
  <c r="R324" i="1"/>
  <c r="S324" i="1"/>
  <c r="K324" i="1"/>
  <c r="H712" i="1"/>
  <c r="I1101" i="1"/>
  <c r="I712" i="1"/>
  <c r="I2038" i="1" s="1"/>
  <c r="H323" i="1"/>
  <c r="H2117" i="1" s="1"/>
  <c r="I323" i="1"/>
  <c r="I2116" i="1"/>
  <c r="B1652" i="1"/>
  <c r="I11" i="1"/>
  <c r="J11" i="1" s="1"/>
  <c r="G1653" i="1"/>
  <c r="A1653" i="1" s="1"/>
  <c r="T2340" i="1"/>
  <c r="B793" i="1"/>
  <c r="G794" i="1"/>
  <c r="A794" i="1" s="1"/>
  <c r="R2338" i="1"/>
  <c r="S2339" i="1"/>
  <c r="S2337" i="1"/>
  <c r="S2335" i="1"/>
  <c r="G950" i="1"/>
  <c r="A950" i="1" s="1"/>
  <c r="S2336" i="1"/>
  <c r="S2334" i="1"/>
  <c r="B247" i="1"/>
  <c r="B949" i="1"/>
  <c r="G248" i="1"/>
  <c r="A248" i="1" s="1"/>
  <c r="G1340" i="1"/>
  <c r="A1340" i="1" s="1"/>
  <c r="B1495" i="1"/>
  <c r="G1496" i="1"/>
  <c r="A1496" i="1" s="1"/>
  <c r="B1339" i="1"/>
  <c r="B1261" i="1"/>
  <c r="G1731" i="1"/>
  <c r="A1731" i="1" s="1"/>
  <c r="G1262" i="1"/>
  <c r="A1262" i="1" s="1"/>
  <c r="G1574" i="1"/>
  <c r="A1574" i="1" s="1"/>
  <c r="B1730" i="1"/>
  <c r="B637" i="1"/>
  <c r="G638" i="1"/>
  <c r="A638" i="1" s="1"/>
  <c r="B2127" i="1"/>
  <c r="A2127" i="1"/>
  <c r="G2128" i="1"/>
  <c r="R2110" i="1"/>
  <c r="B1417" i="1"/>
  <c r="G1418" i="1"/>
  <c r="A1418" i="1" s="1"/>
  <c r="R2109" i="1"/>
  <c r="R2108" i="1"/>
  <c r="G2205" i="1"/>
  <c r="B2204" i="1"/>
  <c r="A2204" i="1"/>
  <c r="B1573" i="1"/>
  <c r="B1808" i="1"/>
  <c r="G1809" i="1"/>
  <c r="A1809" i="1" s="1"/>
  <c r="G1887" i="1"/>
  <c r="A1887" i="1" s="1"/>
  <c r="B1886" i="1"/>
  <c r="T683" i="1"/>
  <c r="T2243" i="1" s="1"/>
  <c r="T684" i="1"/>
  <c r="T2244" i="1" s="1"/>
  <c r="T685" i="1"/>
  <c r="T2245" i="1" s="1"/>
  <c r="T686" i="1"/>
  <c r="T2246" i="1" s="1"/>
  <c r="T687" i="1"/>
  <c r="T2247" i="1" s="1"/>
  <c r="T688" i="1"/>
  <c r="T2248" i="1" s="1"/>
  <c r="T689" i="1"/>
  <c r="T2249" i="1" s="1"/>
  <c r="T693" i="1"/>
  <c r="T2253" i="1" s="1"/>
  <c r="T690" i="1"/>
  <c r="T2250" i="1" s="1"/>
  <c r="T691" i="1"/>
  <c r="T2251" i="1" s="1"/>
  <c r="T695" i="1"/>
  <c r="T2255" i="1" s="1"/>
  <c r="T692" i="1"/>
  <c r="T2252" i="1" s="1"/>
  <c r="T694" i="1"/>
  <c r="T2254" i="1" s="1"/>
  <c r="Q1095" i="1"/>
  <c r="Q2031" i="1"/>
  <c r="G2043" i="1"/>
  <c r="B2042" i="1"/>
  <c r="A2042" i="1"/>
  <c r="A91" i="1"/>
  <c r="G92" i="1"/>
  <c r="B91" i="1"/>
  <c r="A325" i="1"/>
  <c r="G326" i="1"/>
  <c r="B325" i="1"/>
  <c r="G15" i="1"/>
  <c r="A14" i="1"/>
  <c r="B14" i="1"/>
  <c r="S1336" i="1"/>
  <c r="S1330" i="1"/>
  <c r="S1333" i="1"/>
  <c r="S1335" i="1"/>
  <c r="B1965" i="1"/>
  <c r="G1966" i="1"/>
  <c r="S1328" i="1"/>
  <c r="S1329" i="1"/>
  <c r="S1332" i="1"/>
  <c r="S1334" i="1"/>
  <c r="S1337" i="1"/>
  <c r="S1331" i="1"/>
  <c r="R705" i="1"/>
  <c r="R706" i="1"/>
  <c r="Q1096" i="1"/>
  <c r="Q1094" i="1"/>
  <c r="R704" i="1"/>
  <c r="S635" i="1"/>
  <c r="S2195" i="1" s="1"/>
  <c r="B1183" i="1"/>
  <c r="G1184" i="1"/>
  <c r="A1184" i="1" s="1"/>
  <c r="R696" i="1"/>
  <c r="B1105" i="1"/>
  <c r="G1106" i="1"/>
  <c r="A1106" i="1" s="1"/>
  <c r="S633" i="1"/>
  <c r="S2193" i="1" s="1"/>
  <c r="S321" i="1"/>
  <c r="S317" i="1"/>
  <c r="S315" i="1"/>
  <c r="B1027" i="1"/>
  <c r="G1028" i="1"/>
  <c r="A1028" i="1" s="1"/>
  <c r="S627" i="1"/>
  <c r="S2187" i="1" s="1"/>
  <c r="S628" i="1"/>
  <c r="S2188" i="1" s="1"/>
  <c r="S629" i="1"/>
  <c r="S2189" i="1" s="1"/>
  <c r="S630" i="1"/>
  <c r="S2190" i="1" s="1"/>
  <c r="S318" i="1"/>
  <c r="S314" i="1"/>
  <c r="U1" i="1"/>
  <c r="R2" i="25" s="1"/>
  <c r="S319" i="1"/>
  <c r="S634" i="1"/>
  <c r="S2194" i="1" s="1"/>
  <c r="S322" i="1"/>
  <c r="S631" i="1"/>
  <c r="S2191" i="1" s="1"/>
  <c r="S316" i="1"/>
  <c r="S632" i="1"/>
  <c r="S2192" i="1" s="1"/>
  <c r="S320" i="1"/>
  <c r="S626" i="1"/>
  <c r="S2186" i="1" s="1"/>
  <c r="S323" i="1"/>
  <c r="B715" i="1"/>
  <c r="G716" i="1"/>
  <c r="A716" i="1" s="1"/>
  <c r="B560" i="1"/>
  <c r="G561" i="1"/>
  <c r="A561" i="1" s="1"/>
  <c r="B481" i="1"/>
  <c r="G482" i="1"/>
  <c r="A482" i="1" s="1"/>
  <c r="R2196" i="1"/>
  <c r="J2196" i="1"/>
  <c r="P2196" i="1"/>
  <c r="O2196" i="1"/>
  <c r="M2196" i="1"/>
  <c r="L2196" i="1"/>
  <c r="K2196" i="1"/>
  <c r="I2196" i="1"/>
  <c r="N2196" i="1"/>
  <c r="B403" i="1"/>
  <c r="G404" i="1"/>
  <c r="A404" i="1" s="1"/>
  <c r="G172" i="1"/>
  <c r="A172" i="1" s="1"/>
  <c r="B171" i="1"/>
  <c r="R1090" i="1" l="1"/>
  <c r="N1090" i="1"/>
  <c r="R702" i="1"/>
  <c r="R2262" i="1" s="1"/>
  <c r="P546" i="1"/>
  <c r="O1090" i="1"/>
  <c r="J48" i="13"/>
  <c r="N546" i="1"/>
  <c r="S546" i="1"/>
  <c r="S1090" i="1"/>
  <c r="R546" i="1"/>
  <c r="P1090" i="1"/>
  <c r="J49" i="13"/>
  <c r="Q1090" i="1"/>
  <c r="O546" i="1"/>
  <c r="Q546" i="1"/>
  <c r="J50" i="13"/>
  <c r="J47" i="13"/>
  <c r="P702" i="1"/>
  <c r="P2262" i="1" s="1"/>
  <c r="R2243" i="1"/>
  <c r="N702" i="1"/>
  <c r="N2262" i="1" s="1"/>
  <c r="O702" i="1"/>
  <c r="O2262" i="1" s="1"/>
  <c r="Q702" i="1"/>
  <c r="Q2262" i="1" s="1"/>
  <c r="S702" i="1"/>
  <c r="S2262" i="1" s="1"/>
  <c r="T306" i="1"/>
  <c r="T855" i="1"/>
  <c r="T858" i="1"/>
  <c r="M1338" i="1"/>
  <c r="R2030" i="1"/>
  <c r="T853" i="1"/>
  <c r="T854" i="1"/>
  <c r="N324" i="1"/>
  <c r="S856" i="1"/>
  <c r="L324" i="1"/>
  <c r="T930" i="1"/>
  <c r="S1398" i="1"/>
  <c r="T228" i="1"/>
  <c r="K637" i="1"/>
  <c r="T857" i="1"/>
  <c r="H2196" i="1"/>
  <c r="H2038" i="1"/>
  <c r="T150" i="1"/>
  <c r="J637" i="1"/>
  <c r="Q1337" i="1"/>
  <c r="T618" i="1"/>
  <c r="Q2196" i="1"/>
  <c r="T852" i="1"/>
  <c r="I637" i="1"/>
  <c r="P637" i="1"/>
  <c r="T540" i="1"/>
  <c r="R30" i="25"/>
  <c r="R60" i="25" s="1"/>
  <c r="J324" i="1"/>
  <c r="T1012" i="1"/>
  <c r="T1090" i="1"/>
  <c r="U1092" i="1"/>
  <c r="U1013" i="1"/>
  <c r="U1010" i="1"/>
  <c r="U1014" i="1"/>
  <c r="U1011" i="1"/>
  <c r="U1088" i="1"/>
  <c r="U1091" i="1"/>
  <c r="U234" i="1"/>
  <c r="U1008" i="1"/>
  <c r="U1089" i="1"/>
  <c r="U624" i="1"/>
  <c r="U1086" i="1"/>
  <c r="U1087" i="1"/>
  <c r="U1009" i="1"/>
  <c r="T546" i="1"/>
  <c r="T1792" i="1"/>
  <c r="U1788" i="1"/>
  <c r="U1789" i="1"/>
  <c r="U1790" i="1"/>
  <c r="U1791" i="1"/>
  <c r="U1793" i="1"/>
  <c r="U1794" i="1"/>
  <c r="J1102" i="1"/>
  <c r="J2117" i="1"/>
  <c r="J713" i="1"/>
  <c r="J2039" i="1" s="1"/>
  <c r="K11" i="1"/>
  <c r="K713" i="1" s="1"/>
  <c r="O1099" i="1"/>
  <c r="O2035" i="1"/>
  <c r="N2034" i="1"/>
  <c r="N2100" i="1" s="1"/>
  <c r="N1098" i="1"/>
  <c r="N1164" i="1" s="1"/>
  <c r="P2111" i="1"/>
  <c r="P707" i="1"/>
  <c r="Q5" i="1"/>
  <c r="L711" i="1"/>
  <c r="L2115" i="1"/>
  <c r="M9" i="1"/>
  <c r="L2036" i="1"/>
  <c r="L1100" i="1"/>
  <c r="O708" i="1"/>
  <c r="O774" i="1" s="1"/>
  <c r="O2112" i="1"/>
  <c r="P6" i="1"/>
  <c r="P72" i="1" s="1"/>
  <c r="M2114" i="1"/>
  <c r="N8" i="1"/>
  <c r="M710" i="1"/>
  <c r="K2116" i="1"/>
  <c r="L10" i="1"/>
  <c r="Q7" i="1"/>
  <c r="P2113" i="1"/>
  <c r="P709" i="1"/>
  <c r="O2033" i="1"/>
  <c r="O1097" i="1"/>
  <c r="A1966" i="1"/>
  <c r="S2196" i="1"/>
  <c r="R1338" i="1"/>
  <c r="N1338" i="1"/>
  <c r="H1338" i="1"/>
  <c r="P1338" i="1"/>
  <c r="L1338" i="1"/>
  <c r="J1338" i="1"/>
  <c r="T1339" i="1"/>
  <c r="I1339" i="1"/>
  <c r="O1339" i="1"/>
  <c r="Q1339" i="1"/>
  <c r="J1339" i="1"/>
  <c r="U531" i="1"/>
  <c r="U539" i="1"/>
  <c r="U532" i="1"/>
  <c r="U534" i="1"/>
  <c r="U528" i="1"/>
  <c r="U530" i="1"/>
  <c r="U536" i="1"/>
  <c r="U538" i="1"/>
  <c r="U533" i="1"/>
  <c r="U527" i="1"/>
  <c r="U535" i="1"/>
  <c r="U529" i="1"/>
  <c r="U537" i="1"/>
  <c r="T638" i="1"/>
  <c r="I638" i="1"/>
  <c r="J638" i="1"/>
  <c r="K638" i="1"/>
  <c r="M638" i="1"/>
  <c r="N638" i="1"/>
  <c r="O638" i="1"/>
  <c r="P638" i="1"/>
  <c r="Q638" i="1"/>
  <c r="R638" i="1"/>
  <c r="S638" i="1"/>
  <c r="U468" i="1"/>
  <c r="I12" i="1"/>
  <c r="J12" i="1" s="1"/>
  <c r="H13" i="1"/>
  <c r="T2" i="1"/>
  <c r="B248" i="1"/>
  <c r="B950" i="1"/>
  <c r="B872" i="1"/>
  <c r="G873" i="1"/>
  <c r="A873" i="1" s="1"/>
  <c r="G951" i="1"/>
  <c r="A951" i="1" s="1"/>
  <c r="K1102" i="1"/>
  <c r="T4" i="1"/>
  <c r="B1653" i="1"/>
  <c r="T3" i="1"/>
  <c r="Q46" i="25" s="1"/>
  <c r="H1102" i="1"/>
  <c r="I1102" i="1"/>
  <c r="H713" i="1"/>
  <c r="H2039" i="1" s="1"/>
  <c r="R325" i="1"/>
  <c r="S325" i="1"/>
  <c r="T325" i="1"/>
  <c r="L325" i="1"/>
  <c r="O325" i="1"/>
  <c r="P325" i="1"/>
  <c r="J325" i="1"/>
  <c r="N325" i="1"/>
  <c r="Q325" i="1"/>
  <c r="G795" i="1"/>
  <c r="A795" i="1" s="1"/>
  <c r="I713" i="1"/>
  <c r="I2039" i="1" s="1"/>
  <c r="I2117" i="1"/>
  <c r="H324" i="1"/>
  <c r="H2118" i="1" s="1"/>
  <c r="I324" i="1"/>
  <c r="G1654" i="1"/>
  <c r="A1654" i="1" s="1"/>
  <c r="U2340" i="1"/>
  <c r="B794" i="1"/>
  <c r="S2338" i="1"/>
  <c r="T2339" i="1"/>
  <c r="T2335" i="1"/>
  <c r="T2334" i="1"/>
  <c r="T2337" i="1"/>
  <c r="B1496" i="1"/>
  <c r="G249" i="1"/>
  <c r="A249" i="1" s="1"/>
  <c r="G1497" i="1"/>
  <c r="A1497" i="1" s="1"/>
  <c r="T2336" i="1"/>
  <c r="B1262" i="1"/>
  <c r="G1263" i="1"/>
  <c r="A1263" i="1" s="1"/>
  <c r="B1340" i="1"/>
  <c r="G1341" i="1"/>
  <c r="A1341" i="1" s="1"/>
  <c r="G1732" i="1"/>
  <c r="A1732" i="1" s="1"/>
  <c r="B1731" i="1"/>
  <c r="B638" i="1"/>
  <c r="G639" i="1"/>
  <c r="A639" i="1" s="1"/>
  <c r="B1574" i="1"/>
  <c r="G1575" i="1"/>
  <c r="A1575" i="1" s="1"/>
  <c r="B1809" i="1"/>
  <c r="G1419" i="1"/>
  <c r="A1419" i="1" s="1"/>
  <c r="A2128" i="1"/>
  <c r="G2129" i="1"/>
  <c r="B2128" i="1"/>
  <c r="B1418" i="1"/>
  <c r="S2108" i="1"/>
  <c r="S2110" i="1"/>
  <c r="S2109" i="1"/>
  <c r="G1810" i="1"/>
  <c r="A1810" i="1" s="1"/>
  <c r="B2205" i="1"/>
  <c r="G2206" i="1"/>
  <c r="A2205" i="1"/>
  <c r="G1888" i="1"/>
  <c r="A1888" i="1" s="1"/>
  <c r="B1887" i="1"/>
  <c r="U685" i="1"/>
  <c r="U2245" i="1" s="1"/>
  <c r="U686" i="1"/>
  <c r="U2246" i="1" s="1"/>
  <c r="U689" i="1"/>
  <c r="U2249" i="1" s="1"/>
  <c r="U684" i="1"/>
  <c r="U2244" i="1" s="1"/>
  <c r="U687" i="1"/>
  <c r="U2247" i="1" s="1"/>
  <c r="U688" i="1"/>
  <c r="U2248" i="1" s="1"/>
  <c r="U683" i="1"/>
  <c r="U2243" i="1" s="1"/>
  <c r="U690" i="1"/>
  <c r="U2250" i="1" s="1"/>
  <c r="U691" i="1"/>
  <c r="U2251" i="1" s="1"/>
  <c r="U692" i="1"/>
  <c r="U2252" i="1" s="1"/>
  <c r="U693" i="1"/>
  <c r="U2253" i="1" s="1"/>
  <c r="U694" i="1"/>
  <c r="U2254" i="1" s="1"/>
  <c r="U695" i="1"/>
  <c r="U2255" i="1" s="1"/>
  <c r="T702" i="1"/>
  <c r="T2262" i="1" s="1"/>
  <c r="T1333" i="1"/>
  <c r="T1331" i="1"/>
  <c r="T1338" i="1"/>
  <c r="R1096" i="1"/>
  <c r="R2032" i="1"/>
  <c r="R1095" i="1"/>
  <c r="R2031" i="1"/>
  <c r="B2043" i="1"/>
  <c r="A2043" i="1"/>
  <c r="G2044" i="1"/>
  <c r="A326" i="1"/>
  <c r="G327" i="1"/>
  <c r="B326" i="1"/>
  <c r="G16" i="1"/>
  <c r="A15" i="1"/>
  <c r="B15" i="1"/>
  <c r="A92" i="1"/>
  <c r="B92" i="1"/>
  <c r="G93" i="1"/>
  <c r="T637" i="1"/>
  <c r="T1334" i="1"/>
  <c r="B1966" i="1"/>
  <c r="G1967" i="1"/>
  <c r="T1330" i="1"/>
  <c r="T1337" i="1"/>
  <c r="T1332" i="1"/>
  <c r="T1335" i="1"/>
  <c r="T1329" i="1"/>
  <c r="T1336" i="1"/>
  <c r="T1328" i="1"/>
  <c r="R1094" i="1"/>
  <c r="S706" i="1"/>
  <c r="S2032" i="1" s="1"/>
  <c r="S705" i="1"/>
  <c r="S704" i="1"/>
  <c r="T314" i="1"/>
  <c r="G1185" i="1"/>
  <c r="A1185" i="1" s="1"/>
  <c r="B1184" i="1"/>
  <c r="G1107" i="1"/>
  <c r="A1107" i="1" s="1"/>
  <c r="B1106" i="1"/>
  <c r="T635" i="1"/>
  <c r="T2195" i="1" s="1"/>
  <c r="T631" i="1"/>
  <c r="T2191" i="1" s="1"/>
  <c r="T629" i="1"/>
  <c r="T2189" i="1" s="1"/>
  <c r="T319" i="1"/>
  <c r="T633" i="1"/>
  <c r="T2193" i="1" s="1"/>
  <c r="G1029" i="1"/>
  <c r="A1029" i="1" s="1"/>
  <c r="B1028" i="1"/>
  <c r="T321" i="1"/>
  <c r="T317" i="1"/>
  <c r="T323" i="1"/>
  <c r="T322" i="1"/>
  <c r="T636" i="1"/>
  <c r="T2196" i="1" s="1"/>
  <c r="S696" i="1"/>
  <c r="T462" i="1"/>
  <c r="T316" i="1"/>
  <c r="T627" i="1"/>
  <c r="T2187" i="1" s="1"/>
  <c r="V1" i="1"/>
  <c r="S2" i="25" s="1"/>
  <c r="T320" i="1"/>
  <c r="T632" i="1"/>
  <c r="T2192" i="1" s="1"/>
  <c r="T630" i="1"/>
  <c r="T2190" i="1" s="1"/>
  <c r="T318" i="1"/>
  <c r="T628" i="1"/>
  <c r="T2188" i="1" s="1"/>
  <c r="T315" i="1"/>
  <c r="T626" i="1"/>
  <c r="T2186" i="1" s="1"/>
  <c r="T324" i="1"/>
  <c r="T634" i="1"/>
  <c r="T2194" i="1" s="1"/>
  <c r="G717" i="1"/>
  <c r="A717" i="1" s="1"/>
  <c r="B716" i="1"/>
  <c r="G562" i="1"/>
  <c r="A562" i="1" s="1"/>
  <c r="B561" i="1"/>
  <c r="G483" i="1"/>
  <c r="A483" i="1" s="1"/>
  <c r="B482" i="1"/>
  <c r="Q2197" i="1"/>
  <c r="O2197" i="1"/>
  <c r="N2197" i="1"/>
  <c r="L2197" i="1"/>
  <c r="M2197" i="1"/>
  <c r="H2197" i="1"/>
  <c r="S2197" i="1"/>
  <c r="R2197" i="1"/>
  <c r="G405" i="1"/>
  <c r="A405" i="1" s="1"/>
  <c r="B404" i="1"/>
  <c r="B172" i="1"/>
  <c r="G173" i="1"/>
  <c r="A173" i="1" s="1"/>
  <c r="J51" i="13" l="1"/>
  <c r="P2197" i="1"/>
  <c r="U540" i="1"/>
  <c r="U854" i="1"/>
  <c r="K325" i="1"/>
  <c r="L638" i="1"/>
  <c r="J2197" i="1"/>
  <c r="U618" i="1"/>
  <c r="S30" i="25"/>
  <c r="S60" i="25" s="1"/>
  <c r="U228" i="1"/>
  <c r="T856" i="1"/>
  <c r="S1339" i="1"/>
  <c r="K2197" i="1"/>
  <c r="M325" i="1"/>
  <c r="U852" i="1"/>
  <c r="U150" i="1"/>
  <c r="H638" i="1"/>
  <c r="U858" i="1"/>
  <c r="U306" i="1"/>
  <c r="U855" i="1"/>
  <c r="U930" i="1"/>
  <c r="U853" i="1"/>
  <c r="I2197" i="1"/>
  <c r="U857" i="1"/>
  <c r="T1398" i="1"/>
  <c r="K2039" i="1"/>
  <c r="V234" i="1"/>
  <c r="V1010" i="1"/>
  <c r="V1013" i="1"/>
  <c r="V1086" i="1"/>
  <c r="V1011" i="1"/>
  <c r="V1014" i="1"/>
  <c r="V624" i="1"/>
  <c r="V1087" i="1"/>
  <c r="V1091" i="1"/>
  <c r="V1088" i="1"/>
  <c r="V1092" i="1"/>
  <c r="V1009" i="1"/>
  <c r="V1089" i="1"/>
  <c r="V1008" i="1"/>
  <c r="U1090" i="1"/>
  <c r="U1012" i="1"/>
  <c r="U546" i="1"/>
  <c r="V1788" i="1"/>
  <c r="V1790" i="1"/>
  <c r="V1794" i="1"/>
  <c r="V1793" i="1"/>
  <c r="V1791" i="1"/>
  <c r="V1789" i="1"/>
  <c r="U1792" i="1"/>
  <c r="J1103" i="1"/>
  <c r="K12" i="1"/>
  <c r="K2118" i="1" s="1"/>
  <c r="J714" i="1"/>
  <c r="J2040" i="1" s="1"/>
  <c r="J2118" i="1"/>
  <c r="P2033" i="1"/>
  <c r="P1097" i="1"/>
  <c r="N2114" i="1"/>
  <c r="N710" i="1"/>
  <c r="O8" i="1"/>
  <c r="O2034" i="1"/>
  <c r="O2100" i="1" s="1"/>
  <c r="O1098" i="1"/>
  <c r="O1164" i="1" s="1"/>
  <c r="L2116" i="1"/>
  <c r="M10" i="1"/>
  <c r="L712" i="1"/>
  <c r="K2117" i="1"/>
  <c r="L11" i="1"/>
  <c r="Q2113" i="1"/>
  <c r="Q709" i="1"/>
  <c r="R7" i="1"/>
  <c r="R5" i="1"/>
  <c r="Q2111" i="1"/>
  <c r="Q707" i="1"/>
  <c r="M2036" i="1"/>
  <c r="M1100" i="1"/>
  <c r="P2035" i="1"/>
  <c r="P1099" i="1"/>
  <c r="L2037" i="1"/>
  <c r="L1101" i="1"/>
  <c r="Q6" i="1"/>
  <c r="Q72" i="1" s="1"/>
  <c r="P2112" i="1"/>
  <c r="P708" i="1"/>
  <c r="P774" i="1" s="1"/>
  <c r="M2115" i="1"/>
  <c r="N9" i="1"/>
  <c r="M711" i="1"/>
  <c r="A1967" i="1"/>
  <c r="P1339" i="1"/>
  <c r="U1339" i="1"/>
  <c r="L1339" i="1"/>
  <c r="H1339" i="1"/>
  <c r="R1339" i="1"/>
  <c r="N1339" i="1"/>
  <c r="R1340" i="1"/>
  <c r="H1340" i="1"/>
  <c r="V531" i="1"/>
  <c r="V539" i="1"/>
  <c r="V532" i="1"/>
  <c r="V534" i="1"/>
  <c r="V537" i="1"/>
  <c r="V528" i="1"/>
  <c r="V536" i="1"/>
  <c r="V530" i="1"/>
  <c r="V538" i="1"/>
  <c r="V533" i="1"/>
  <c r="V527" i="1"/>
  <c r="V529" i="1"/>
  <c r="V535" i="1"/>
  <c r="I2118" i="1"/>
  <c r="J639" i="1"/>
  <c r="K639" i="1"/>
  <c r="L639" i="1"/>
  <c r="M639" i="1"/>
  <c r="N639" i="1"/>
  <c r="O639" i="1"/>
  <c r="P639" i="1"/>
  <c r="Q639" i="1"/>
  <c r="U639" i="1"/>
  <c r="H639" i="1"/>
  <c r="R639" i="1"/>
  <c r="G874" i="1"/>
  <c r="A874" i="1" s="1"/>
  <c r="B873" i="1"/>
  <c r="V468" i="1"/>
  <c r="I14" i="1"/>
  <c r="J14" i="1"/>
  <c r="L14" i="1"/>
  <c r="M14" i="1"/>
  <c r="N14" i="1"/>
  <c r="O14" i="1"/>
  <c r="P14" i="1"/>
  <c r="H1103" i="1"/>
  <c r="B951" i="1"/>
  <c r="U4" i="1"/>
  <c r="I1103" i="1"/>
  <c r="G952" i="1"/>
  <c r="A952" i="1" s="1"/>
  <c r="G796" i="1"/>
  <c r="A796" i="1" s="1"/>
  <c r="B795" i="1"/>
  <c r="U638" i="1"/>
  <c r="U3" i="1"/>
  <c r="R46" i="25" s="1"/>
  <c r="G1655" i="1"/>
  <c r="A1655" i="1" s="1"/>
  <c r="B1654" i="1"/>
  <c r="U2" i="1"/>
  <c r="T229" i="1"/>
  <c r="U229" i="1"/>
  <c r="J326" i="1"/>
  <c r="L326" i="1"/>
  <c r="Q326" i="1"/>
  <c r="R326" i="1"/>
  <c r="U326" i="1"/>
  <c r="P326" i="1"/>
  <c r="S326" i="1"/>
  <c r="T326" i="1"/>
  <c r="K326" i="1"/>
  <c r="M326" i="1"/>
  <c r="H714" i="1"/>
  <c r="K1103" i="1"/>
  <c r="I714" i="1"/>
  <c r="I2040" i="1" s="1"/>
  <c r="H325" i="1"/>
  <c r="H2119" i="1" s="1"/>
  <c r="I325" i="1"/>
  <c r="I13" i="1"/>
  <c r="J13" i="1" s="1"/>
  <c r="V2340" i="1"/>
  <c r="G1342" i="1"/>
  <c r="A1342" i="1" s="1"/>
  <c r="B1732" i="1"/>
  <c r="B1263" i="1"/>
  <c r="G1264" i="1"/>
  <c r="A1264" i="1" s="1"/>
  <c r="B249" i="1"/>
  <c r="G250" i="1"/>
  <c r="A250" i="1" s="1"/>
  <c r="B1497" i="1"/>
  <c r="G1498" i="1"/>
  <c r="A1498" i="1" s="1"/>
  <c r="U2334" i="1"/>
  <c r="G1733" i="1"/>
  <c r="A1733" i="1" s="1"/>
  <c r="B1341" i="1"/>
  <c r="T2338" i="1"/>
  <c r="U2336" i="1"/>
  <c r="U2339" i="1"/>
  <c r="U2337" i="1"/>
  <c r="U2335" i="1"/>
  <c r="G640" i="1"/>
  <c r="A640" i="1" s="1"/>
  <c r="B639" i="1"/>
  <c r="G1576" i="1"/>
  <c r="A1576" i="1" s="1"/>
  <c r="B1575" i="1"/>
  <c r="B1419" i="1"/>
  <c r="B1888" i="1"/>
  <c r="G1420" i="1"/>
  <c r="A1420" i="1" s="1"/>
  <c r="T2110" i="1"/>
  <c r="B2129" i="1"/>
  <c r="A2129" i="1"/>
  <c r="G2130" i="1"/>
  <c r="G1811" i="1"/>
  <c r="A1811" i="1" s="1"/>
  <c r="B1810" i="1"/>
  <c r="T2197" i="1"/>
  <c r="T2109" i="1"/>
  <c r="T2108" i="1"/>
  <c r="G1889" i="1"/>
  <c r="A1889" i="1" s="1"/>
  <c r="A2206" i="1"/>
  <c r="B2206" i="1"/>
  <c r="G2207" i="1"/>
  <c r="U1330" i="1"/>
  <c r="V684" i="1"/>
  <c r="V2244" i="1" s="1"/>
  <c r="V683" i="1"/>
  <c r="V2243" i="1" s="1"/>
  <c r="V690" i="1"/>
  <c r="V2250" i="1" s="1"/>
  <c r="V685" i="1"/>
  <c r="V2245" i="1" s="1"/>
  <c r="V693" i="1"/>
  <c r="V2253" i="1" s="1"/>
  <c r="V686" i="1"/>
  <c r="V2246" i="1" s="1"/>
  <c r="V689" i="1"/>
  <c r="V2249" i="1" s="1"/>
  <c r="V695" i="1"/>
  <c r="V2255" i="1" s="1"/>
  <c r="V687" i="1"/>
  <c r="V2247" i="1" s="1"/>
  <c r="V691" i="1"/>
  <c r="V2251" i="1" s="1"/>
  <c r="V694" i="1"/>
  <c r="V2254" i="1" s="1"/>
  <c r="V688" i="1"/>
  <c r="V2248" i="1" s="1"/>
  <c r="V692" i="1"/>
  <c r="V2252" i="1" s="1"/>
  <c r="U702" i="1"/>
  <c r="U2262" i="1" s="1"/>
  <c r="U1331" i="1"/>
  <c r="U1334" i="1"/>
  <c r="U1338" i="1"/>
  <c r="S1094" i="1"/>
  <c r="S2030" i="1"/>
  <c r="S1095" i="1"/>
  <c r="S2031" i="1"/>
  <c r="G2045" i="1"/>
  <c r="A2044" i="1"/>
  <c r="B2044" i="1"/>
  <c r="U1335" i="1"/>
  <c r="A93" i="1"/>
  <c r="G94" i="1"/>
  <c r="B93" i="1"/>
  <c r="G17" i="1"/>
  <c r="A16" i="1"/>
  <c r="B16" i="1"/>
  <c r="A327" i="1"/>
  <c r="G328" i="1"/>
  <c r="B327" i="1"/>
  <c r="U1328" i="1"/>
  <c r="G1968" i="1"/>
  <c r="B1967" i="1"/>
  <c r="U1336" i="1"/>
  <c r="U1337" i="1"/>
  <c r="U1329" i="1"/>
  <c r="U1332" i="1"/>
  <c r="U1333" i="1"/>
  <c r="S1096" i="1"/>
  <c r="T706" i="1"/>
  <c r="T2032" i="1" s="1"/>
  <c r="T705" i="1"/>
  <c r="T2031" i="1" s="1"/>
  <c r="T704" i="1"/>
  <c r="U637" i="1"/>
  <c r="U2197" i="1" s="1"/>
  <c r="U635" i="1"/>
  <c r="U2195" i="1" s="1"/>
  <c r="U633" i="1"/>
  <c r="U2193" i="1" s="1"/>
  <c r="U634" i="1"/>
  <c r="U2194" i="1" s="1"/>
  <c r="B1185" i="1"/>
  <c r="G1186" i="1"/>
  <c r="A1186" i="1" s="1"/>
  <c r="B1107" i="1"/>
  <c r="G1108" i="1"/>
  <c r="A1108" i="1" s="1"/>
  <c r="B1029" i="1"/>
  <c r="G1030" i="1"/>
  <c r="A1030" i="1" s="1"/>
  <c r="U322" i="1"/>
  <c r="U636" i="1"/>
  <c r="U2196" i="1" s="1"/>
  <c r="U323" i="1"/>
  <c r="U316" i="1"/>
  <c r="U626" i="1"/>
  <c r="U2186" i="1" s="1"/>
  <c r="U314" i="1"/>
  <c r="T696" i="1"/>
  <c r="T2256" i="1" s="1"/>
  <c r="U632" i="1"/>
  <c r="U2192" i="1" s="1"/>
  <c r="U628" i="1"/>
  <c r="U2188" i="1" s="1"/>
  <c r="U315" i="1"/>
  <c r="U627" i="1"/>
  <c r="U2187" i="1" s="1"/>
  <c r="W1" i="1"/>
  <c r="T2" i="25" s="1"/>
  <c r="U320" i="1"/>
  <c r="U318" i="1"/>
  <c r="U321" i="1"/>
  <c r="U319" i="1"/>
  <c r="U630" i="1"/>
  <c r="U2190" i="1" s="1"/>
  <c r="U317" i="1"/>
  <c r="U324" i="1"/>
  <c r="U631" i="1"/>
  <c r="U2191" i="1" s="1"/>
  <c r="U629" i="1"/>
  <c r="U2189" i="1" s="1"/>
  <c r="U325" i="1"/>
  <c r="B717" i="1"/>
  <c r="G718" i="1"/>
  <c r="A718" i="1" s="1"/>
  <c r="B562" i="1"/>
  <c r="G563" i="1"/>
  <c r="A563" i="1" s="1"/>
  <c r="B483" i="1"/>
  <c r="G484" i="1"/>
  <c r="A484" i="1" s="1"/>
  <c r="P2198" i="1"/>
  <c r="N2198" i="1"/>
  <c r="M2198" i="1"/>
  <c r="S2198" i="1"/>
  <c r="K2198" i="1"/>
  <c r="T2198" i="1"/>
  <c r="R2198" i="1"/>
  <c r="Q2198" i="1"/>
  <c r="O2198" i="1"/>
  <c r="J2198" i="1"/>
  <c r="I2198" i="1"/>
  <c r="G406" i="1"/>
  <c r="A406" i="1" s="1"/>
  <c r="B405" i="1"/>
  <c r="B173" i="1"/>
  <c r="G174" i="1"/>
  <c r="A174" i="1" s="1"/>
  <c r="U1398" i="1" l="1"/>
  <c r="V540" i="1"/>
  <c r="V857" i="1"/>
  <c r="H2198" i="1"/>
  <c r="K1339" i="1"/>
  <c r="N326" i="1"/>
  <c r="N716" i="1" s="1"/>
  <c r="N2042" i="1" s="1"/>
  <c r="V150" i="1"/>
  <c r="I639" i="1"/>
  <c r="V228" i="1"/>
  <c r="T2030" i="1"/>
  <c r="O326" i="1"/>
  <c r="O716" i="1" s="1"/>
  <c r="O2042" i="1" s="1"/>
  <c r="V858" i="1"/>
  <c r="M1339" i="1"/>
  <c r="T639" i="1"/>
  <c r="M1340" i="1"/>
  <c r="V854" i="1"/>
  <c r="V618" i="1"/>
  <c r="S639" i="1"/>
  <c r="V853" i="1"/>
  <c r="V229" i="1"/>
  <c r="V852" i="1"/>
  <c r="T30" i="25"/>
  <c r="T60" i="25" s="1"/>
  <c r="V930" i="1"/>
  <c r="U856" i="1"/>
  <c r="V855" i="1"/>
  <c r="H2040" i="1"/>
  <c r="V306" i="1"/>
  <c r="H14" i="1"/>
  <c r="L2198" i="1"/>
  <c r="V1012" i="1"/>
  <c r="W1089" i="1"/>
  <c r="W1010" i="1"/>
  <c r="W1013" i="1"/>
  <c r="W1011" i="1"/>
  <c r="W1086" i="1"/>
  <c r="W234" i="1"/>
  <c r="W1009" i="1"/>
  <c r="W1087" i="1"/>
  <c r="W1092" i="1"/>
  <c r="W1088" i="1"/>
  <c r="W1091" i="1"/>
  <c r="W1008" i="1"/>
  <c r="W624" i="1"/>
  <c r="W1014" i="1"/>
  <c r="V546" i="1"/>
  <c r="V1090" i="1"/>
  <c r="W1794" i="1"/>
  <c r="W1791" i="1"/>
  <c r="W1790" i="1"/>
  <c r="W1793" i="1"/>
  <c r="W1788" i="1"/>
  <c r="W1789" i="1"/>
  <c r="V1792" i="1"/>
  <c r="K14" i="1"/>
  <c r="K2120" i="1" s="1"/>
  <c r="J1104" i="1"/>
  <c r="J2119" i="1"/>
  <c r="K13" i="1"/>
  <c r="K715" i="1" s="1"/>
  <c r="K2041" i="1" s="1"/>
  <c r="J715" i="1"/>
  <c r="M2037" i="1"/>
  <c r="M1101" i="1"/>
  <c r="N2115" i="1"/>
  <c r="N711" i="1"/>
  <c r="O9" i="1"/>
  <c r="Q2033" i="1"/>
  <c r="Q1097" i="1"/>
  <c r="R14" i="1"/>
  <c r="R716" i="1" s="1"/>
  <c r="R2042" i="1" s="1"/>
  <c r="R709" i="1"/>
  <c r="S7" i="1"/>
  <c r="R2113" i="1"/>
  <c r="N2036" i="1"/>
  <c r="N1100" i="1"/>
  <c r="Q708" i="1"/>
  <c r="Q774" i="1" s="1"/>
  <c r="Q2112" i="1"/>
  <c r="R6" i="1"/>
  <c r="N10" i="1"/>
  <c r="M712" i="1"/>
  <c r="M2116" i="1"/>
  <c r="Q14" i="1"/>
  <c r="Q2120" i="1" s="1"/>
  <c r="Q2035" i="1"/>
  <c r="Q1099" i="1"/>
  <c r="L713" i="1"/>
  <c r="L2117" i="1"/>
  <c r="M11" i="1"/>
  <c r="R707" i="1"/>
  <c r="S5" i="1"/>
  <c r="R2111" i="1"/>
  <c r="O2114" i="1"/>
  <c r="P8" i="1"/>
  <c r="O710" i="1"/>
  <c r="P2034" i="1"/>
  <c r="P2100" i="1" s="1"/>
  <c r="P1098" i="1"/>
  <c r="P1164" i="1" s="1"/>
  <c r="L2038" i="1"/>
  <c r="L1102" i="1"/>
  <c r="K714" i="1"/>
  <c r="L12" i="1"/>
  <c r="A1968" i="1"/>
  <c r="N1340" i="1"/>
  <c r="H1104" i="1"/>
  <c r="M2120" i="1"/>
  <c r="J1340" i="1"/>
  <c r="O1340" i="1"/>
  <c r="Q1341" i="1"/>
  <c r="R1341" i="1"/>
  <c r="T1341" i="1"/>
  <c r="V1341" i="1"/>
  <c r="K1341" i="1"/>
  <c r="O1341" i="1"/>
  <c r="M1341" i="1"/>
  <c r="I1341" i="1"/>
  <c r="G875" i="1"/>
  <c r="A875" i="1" s="1"/>
  <c r="B874" i="1"/>
  <c r="W529" i="1"/>
  <c r="W537" i="1"/>
  <c r="W531" i="1"/>
  <c r="W532" i="1"/>
  <c r="W539" i="1"/>
  <c r="W528" i="1"/>
  <c r="W534" i="1"/>
  <c r="W536" i="1"/>
  <c r="W535" i="1"/>
  <c r="W530" i="1"/>
  <c r="W538" i="1"/>
  <c r="W533" i="1"/>
  <c r="W527" i="1"/>
  <c r="P640" i="1"/>
  <c r="Q640" i="1"/>
  <c r="R640" i="1"/>
  <c r="S640" i="1"/>
  <c r="T640" i="1"/>
  <c r="V640" i="1"/>
  <c r="I640" i="1"/>
  <c r="J640" i="1"/>
  <c r="K640" i="1"/>
  <c r="L640" i="1"/>
  <c r="M640" i="1"/>
  <c r="N640" i="1"/>
  <c r="O640" i="1"/>
  <c r="H640" i="1"/>
  <c r="J2120" i="1"/>
  <c r="G953" i="1"/>
  <c r="A953" i="1" s="1"/>
  <c r="B952" i="1"/>
  <c r="W468" i="1"/>
  <c r="P2120" i="1"/>
  <c r="U2198" i="1"/>
  <c r="L2120" i="1"/>
  <c r="H15" i="1"/>
  <c r="V2" i="1"/>
  <c r="B1655" i="1"/>
  <c r="G797" i="1"/>
  <c r="A797" i="1" s="1"/>
  <c r="G1656" i="1"/>
  <c r="A1656" i="1" s="1"/>
  <c r="V3" i="1"/>
  <c r="S46" i="25" s="1"/>
  <c r="B1498" i="1"/>
  <c r="B796" i="1"/>
  <c r="G1499" i="1"/>
  <c r="A1499" i="1" s="1"/>
  <c r="B1264" i="1"/>
  <c r="G1265" i="1"/>
  <c r="A1265" i="1" s="1"/>
  <c r="V4" i="1"/>
  <c r="G1343" i="1"/>
  <c r="A1343" i="1" s="1"/>
  <c r="B1733" i="1"/>
  <c r="H715" i="1"/>
  <c r="H2041" i="1" s="1"/>
  <c r="N327" i="1"/>
  <c r="O327" i="1"/>
  <c r="P327" i="1"/>
  <c r="R327" i="1"/>
  <c r="U327" i="1"/>
  <c r="Q327" i="1"/>
  <c r="L327" i="1"/>
  <c r="K327" i="1"/>
  <c r="V327" i="1"/>
  <c r="T327" i="1"/>
  <c r="S327" i="1"/>
  <c r="B1342" i="1"/>
  <c r="V639" i="1"/>
  <c r="I715" i="1"/>
  <c r="I1104" i="1"/>
  <c r="I2119" i="1"/>
  <c r="H326" i="1"/>
  <c r="I326" i="1"/>
  <c r="I2120" i="1" s="1"/>
  <c r="W2340" i="1"/>
  <c r="B1576" i="1"/>
  <c r="G251" i="1"/>
  <c r="A251" i="1" s="1"/>
  <c r="B250" i="1"/>
  <c r="U2338" i="1"/>
  <c r="G641" i="1"/>
  <c r="A641" i="1" s="1"/>
  <c r="G1577" i="1"/>
  <c r="A1577" i="1" s="1"/>
  <c r="G1734" i="1"/>
  <c r="A1734" i="1" s="1"/>
  <c r="B640" i="1"/>
  <c r="V2339" i="1"/>
  <c r="V2336" i="1"/>
  <c r="V2334" i="1"/>
  <c r="V2335" i="1"/>
  <c r="V2337" i="1"/>
  <c r="G1421" i="1"/>
  <c r="A1421" i="1" s="1"/>
  <c r="B1420" i="1"/>
  <c r="G1812" i="1"/>
  <c r="A1812" i="1" s="1"/>
  <c r="B1811" i="1"/>
  <c r="G2131" i="1"/>
  <c r="B2130" i="1"/>
  <c r="A2130" i="1"/>
  <c r="B1889" i="1"/>
  <c r="G1890" i="1"/>
  <c r="A1890" i="1" s="1"/>
  <c r="U2109" i="1"/>
  <c r="U2108" i="1"/>
  <c r="U2110" i="1"/>
  <c r="B2207" i="1"/>
  <c r="A2207" i="1"/>
  <c r="G2208" i="1"/>
  <c r="P716" i="1"/>
  <c r="P2042" i="1" s="1"/>
  <c r="V1338" i="1"/>
  <c r="V1328" i="1"/>
  <c r="V1337" i="1"/>
  <c r="W683" i="1"/>
  <c r="W2243" i="1" s="1"/>
  <c r="W684" i="1"/>
  <c r="W2244" i="1" s="1"/>
  <c r="W685" i="1"/>
  <c r="W2245" i="1" s="1"/>
  <c r="W686" i="1"/>
  <c r="W2246" i="1" s="1"/>
  <c r="W687" i="1"/>
  <c r="W2247" i="1" s="1"/>
  <c r="W690" i="1"/>
  <c r="W2250" i="1" s="1"/>
  <c r="W691" i="1"/>
  <c r="W2251" i="1" s="1"/>
  <c r="W692" i="1"/>
  <c r="W2252" i="1" s="1"/>
  <c r="W693" i="1"/>
  <c r="W2253" i="1" s="1"/>
  <c r="W694" i="1"/>
  <c r="W2254" i="1" s="1"/>
  <c r="W695" i="1"/>
  <c r="W2255" i="1" s="1"/>
  <c r="W688" i="1"/>
  <c r="W2248" i="1" s="1"/>
  <c r="W689" i="1"/>
  <c r="W2249" i="1" s="1"/>
  <c r="L716" i="1"/>
  <c r="L2042" i="1" s="1"/>
  <c r="V702" i="1"/>
  <c r="V2262" i="1" s="1"/>
  <c r="V1330" i="1"/>
  <c r="V1335" i="1"/>
  <c r="V1339" i="1"/>
  <c r="V1331" i="1"/>
  <c r="B2045" i="1"/>
  <c r="A2045" i="1"/>
  <c r="G2046" i="1"/>
  <c r="A328" i="1"/>
  <c r="B328" i="1"/>
  <c r="G329" i="1"/>
  <c r="V1329" i="1"/>
  <c r="V1340" i="1"/>
  <c r="G18" i="1"/>
  <c r="A17" i="1"/>
  <c r="B17" i="1"/>
  <c r="A94" i="1"/>
  <c r="B94" i="1"/>
  <c r="G95" i="1"/>
  <c r="V1334" i="1"/>
  <c r="V1336" i="1"/>
  <c r="G1969" i="1"/>
  <c r="B1968" i="1"/>
  <c r="V1332" i="1"/>
  <c r="V1333" i="1"/>
  <c r="T1095" i="1"/>
  <c r="T1096" i="1"/>
  <c r="U704" i="1"/>
  <c r="U706" i="1"/>
  <c r="U2032" i="1" s="1"/>
  <c r="U705" i="1"/>
  <c r="U2031" i="1" s="1"/>
  <c r="J716" i="1"/>
  <c r="J2042" i="1" s="1"/>
  <c r="M716" i="1"/>
  <c r="M2042" i="1" s="1"/>
  <c r="V632" i="1"/>
  <c r="V2192" i="1" s="1"/>
  <c r="V637" i="1"/>
  <c r="V2197" i="1" s="1"/>
  <c r="V319" i="1"/>
  <c r="V324" i="1"/>
  <c r="V631" i="1"/>
  <c r="V2191" i="1" s="1"/>
  <c r="V325" i="1"/>
  <c r="V626" i="1"/>
  <c r="V2186" i="1" s="1"/>
  <c r="T1094" i="1"/>
  <c r="V314" i="1"/>
  <c r="B1186" i="1"/>
  <c r="G1187" i="1"/>
  <c r="A1187" i="1" s="1"/>
  <c r="G1109" i="1"/>
  <c r="A1109" i="1" s="1"/>
  <c r="B1108" i="1"/>
  <c r="V636" i="1"/>
  <c r="V2196" i="1" s="1"/>
  <c r="V634" i="1"/>
  <c r="V2194" i="1" s="1"/>
  <c r="V633" i="1"/>
  <c r="V2193" i="1" s="1"/>
  <c r="B1030" i="1"/>
  <c r="G1031" i="1"/>
  <c r="A1031" i="1" s="1"/>
  <c r="V629" i="1"/>
  <c r="V2189" i="1" s="1"/>
  <c r="V628" i="1"/>
  <c r="V2188" i="1" s="1"/>
  <c r="V627" i="1"/>
  <c r="V2187" i="1" s="1"/>
  <c r="V317" i="1"/>
  <c r="U696" i="1"/>
  <c r="V630" i="1"/>
  <c r="V2190" i="1" s="1"/>
  <c r="V316" i="1"/>
  <c r="V326" i="1"/>
  <c r="V323" i="1"/>
  <c r="V635" i="1"/>
  <c r="V2195" i="1" s="1"/>
  <c r="V322" i="1"/>
  <c r="V320" i="1"/>
  <c r="V638" i="1"/>
  <c r="V2198" i="1" s="1"/>
  <c r="V321" i="1"/>
  <c r="V318" i="1"/>
  <c r="V315" i="1"/>
  <c r="X1" i="1"/>
  <c r="U2" i="25" s="1"/>
  <c r="G719" i="1"/>
  <c r="A719" i="1" s="1"/>
  <c r="B718" i="1"/>
  <c r="B563" i="1"/>
  <c r="G564" i="1"/>
  <c r="A564" i="1" s="1"/>
  <c r="G485" i="1"/>
  <c r="A485" i="1" s="1"/>
  <c r="B484" i="1"/>
  <c r="O2199" i="1"/>
  <c r="N2199" i="1"/>
  <c r="U2199" i="1"/>
  <c r="M2199" i="1"/>
  <c r="L2199" i="1"/>
  <c r="R2199" i="1"/>
  <c r="J2199" i="1"/>
  <c r="Q2199" i="1"/>
  <c r="P2199" i="1"/>
  <c r="K2199" i="1"/>
  <c r="S2199" i="1"/>
  <c r="H2199" i="1"/>
  <c r="G407" i="1"/>
  <c r="A407" i="1" s="1"/>
  <c r="B406" i="1"/>
  <c r="G175" i="1"/>
  <c r="A175" i="1" s="1"/>
  <c r="B174" i="1"/>
  <c r="I2199" i="1" l="1"/>
  <c r="O2120" i="1"/>
  <c r="V619" i="1"/>
  <c r="W618" i="1"/>
  <c r="W229" i="1"/>
  <c r="K1340" i="1"/>
  <c r="L1340" i="1"/>
  <c r="N2120" i="1"/>
  <c r="W853" i="1"/>
  <c r="W858" i="1"/>
  <c r="V856" i="1"/>
  <c r="T619" i="1"/>
  <c r="W855" i="1"/>
  <c r="W228" i="1"/>
  <c r="W619" i="1"/>
  <c r="W852" i="1"/>
  <c r="W857" i="1"/>
  <c r="W150" i="1"/>
  <c r="I2041" i="1"/>
  <c r="W854" i="1"/>
  <c r="J327" i="1"/>
  <c r="T2199" i="1"/>
  <c r="M327" i="1"/>
  <c r="J2041" i="1"/>
  <c r="H2120" i="1"/>
  <c r="W306" i="1"/>
  <c r="V1398" i="1"/>
  <c r="U640" i="1"/>
  <c r="U697" i="1" s="1"/>
  <c r="U619" i="1"/>
  <c r="I1340" i="1"/>
  <c r="U30" i="25"/>
  <c r="U60" i="25" s="1"/>
  <c r="W930" i="1"/>
  <c r="S619" i="1"/>
  <c r="W540" i="1"/>
  <c r="W1012" i="1"/>
  <c r="X1089" i="1"/>
  <c r="X1091" i="1"/>
  <c r="X1014" i="1"/>
  <c r="X234" i="1"/>
  <c r="X1088" i="1"/>
  <c r="X624" i="1"/>
  <c r="X1010" i="1"/>
  <c r="X1087" i="1"/>
  <c r="X1092" i="1"/>
  <c r="X1086" i="1"/>
  <c r="X1008" i="1"/>
  <c r="X1011" i="1"/>
  <c r="X1009" i="1"/>
  <c r="X1013" i="1"/>
  <c r="W546" i="1"/>
  <c r="W1090" i="1"/>
  <c r="X1790" i="1"/>
  <c r="X1789" i="1"/>
  <c r="X1793" i="1"/>
  <c r="X1791" i="1"/>
  <c r="X1794" i="1"/>
  <c r="X1788" i="1"/>
  <c r="W1792" i="1"/>
  <c r="K716" i="1"/>
  <c r="K2042" i="1" s="1"/>
  <c r="J1105" i="1"/>
  <c r="Q716" i="1"/>
  <c r="Q2042" i="1" s="1"/>
  <c r="M2038" i="1"/>
  <c r="M1102" i="1"/>
  <c r="O10" i="1"/>
  <c r="N2116" i="1"/>
  <c r="N712" i="1"/>
  <c r="N2037" i="1"/>
  <c r="N1101" i="1"/>
  <c r="S2111" i="1"/>
  <c r="T5" i="1"/>
  <c r="S707" i="1"/>
  <c r="L714" i="1"/>
  <c r="L2118" i="1"/>
  <c r="M12" i="1"/>
  <c r="S14" i="1"/>
  <c r="O2115" i="1"/>
  <c r="P9" i="1"/>
  <c r="O711" i="1"/>
  <c r="J15" i="1"/>
  <c r="R2033" i="1"/>
  <c r="R1097" i="1"/>
  <c r="L2039" i="1"/>
  <c r="L1103" i="1"/>
  <c r="K2040" i="1"/>
  <c r="K1104" i="1"/>
  <c r="R708" i="1"/>
  <c r="R774" i="1" s="1"/>
  <c r="S6" i="1"/>
  <c r="S72" i="1" s="1"/>
  <c r="R2112" i="1"/>
  <c r="P710" i="1"/>
  <c r="Q8" i="1"/>
  <c r="N18" i="25" s="1"/>
  <c r="P2114" i="1"/>
  <c r="Q1098" i="1"/>
  <c r="Q1164" i="1" s="1"/>
  <c r="Q2034" i="1"/>
  <c r="Q2100" i="1" s="1"/>
  <c r="R2120" i="1"/>
  <c r="R72" i="1"/>
  <c r="S709" i="1"/>
  <c r="S2113" i="1"/>
  <c r="T7" i="1"/>
  <c r="K2119" i="1"/>
  <c r="L13" i="1"/>
  <c r="O2036" i="1"/>
  <c r="O1100" i="1"/>
  <c r="M2117" i="1"/>
  <c r="N11" i="1"/>
  <c r="M713" i="1"/>
  <c r="R2035" i="1"/>
  <c r="R1099" i="1"/>
  <c r="A1969" i="1"/>
  <c r="H1341" i="1"/>
  <c r="S1341" i="1"/>
  <c r="U1341" i="1"/>
  <c r="N1341" i="1"/>
  <c r="W1341" i="1"/>
  <c r="L1341" i="1"/>
  <c r="P1341" i="1"/>
  <c r="B875" i="1"/>
  <c r="G876" i="1"/>
  <c r="A876" i="1" s="1"/>
  <c r="S1340" i="1"/>
  <c r="J1342" i="1"/>
  <c r="L1342" i="1"/>
  <c r="N1342" i="1"/>
  <c r="P1342" i="1"/>
  <c r="R1342" i="1"/>
  <c r="H1342" i="1"/>
  <c r="J1341" i="1"/>
  <c r="P1340" i="1"/>
  <c r="G798" i="1"/>
  <c r="A798" i="1" s="1"/>
  <c r="X529" i="1"/>
  <c r="X537" i="1"/>
  <c r="X535" i="1"/>
  <c r="X531" i="1"/>
  <c r="X539" i="1"/>
  <c r="X532" i="1"/>
  <c r="X534" i="1"/>
  <c r="X528" i="1"/>
  <c r="X536" i="1"/>
  <c r="X530" i="1"/>
  <c r="X538" i="1"/>
  <c r="X533" i="1"/>
  <c r="X527" i="1"/>
  <c r="G954" i="1"/>
  <c r="A954" i="1" s="1"/>
  <c r="B953" i="1"/>
  <c r="B797" i="1"/>
  <c r="X468" i="1"/>
  <c r="B1656" i="1"/>
  <c r="G252" i="1"/>
  <c r="A252" i="1" s="1"/>
  <c r="B1265" i="1"/>
  <c r="G1657" i="1"/>
  <c r="A1657" i="1" s="1"/>
  <c r="I15" i="1"/>
  <c r="G1266" i="1"/>
  <c r="A1266" i="1" s="1"/>
  <c r="G642" i="1"/>
  <c r="A642" i="1" s="1"/>
  <c r="W2" i="1"/>
  <c r="U307" i="1"/>
  <c r="V307" i="1"/>
  <c r="W307" i="1"/>
  <c r="H16" i="1"/>
  <c r="I16" i="1"/>
  <c r="J16" i="1"/>
  <c r="K16" i="1"/>
  <c r="B1499" i="1"/>
  <c r="G1500" i="1"/>
  <c r="A1500" i="1" s="1"/>
  <c r="B1343" i="1"/>
  <c r="G1344" i="1"/>
  <c r="A1344" i="1" s="1"/>
  <c r="B1577" i="1"/>
  <c r="B641" i="1"/>
  <c r="G1578" i="1"/>
  <c r="A1578" i="1" s="1"/>
  <c r="W3" i="1"/>
  <c r="T46" i="25" s="1"/>
  <c r="H1105" i="1"/>
  <c r="K1105" i="1"/>
  <c r="H716" i="1"/>
  <c r="I716" i="1"/>
  <c r="I2042" i="1" s="1"/>
  <c r="W640" i="1"/>
  <c r="B1734" i="1"/>
  <c r="W4" i="1"/>
  <c r="G1735" i="1"/>
  <c r="A1735" i="1" s="1"/>
  <c r="K15" i="1"/>
  <c r="K2121" i="1" s="1"/>
  <c r="U328" i="1"/>
  <c r="V328" i="1"/>
  <c r="M328" i="1"/>
  <c r="O328" i="1"/>
  <c r="S328" i="1"/>
  <c r="L328" i="1"/>
  <c r="R328" i="1"/>
  <c r="P328" i="1"/>
  <c r="Q328" i="1"/>
  <c r="W328" i="1"/>
  <c r="J328" i="1"/>
  <c r="K328" i="1"/>
  <c r="B251" i="1"/>
  <c r="V2199" i="1"/>
  <c r="I1105" i="1"/>
  <c r="H327" i="1"/>
  <c r="H717" i="1" s="1"/>
  <c r="H2043" i="1" s="1"/>
  <c r="I327" i="1"/>
  <c r="X2340" i="1"/>
  <c r="G1813" i="1"/>
  <c r="A1813" i="1" s="1"/>
  <c r="B1812" i="1"/>
  <c r="G1422" i="1"/>
  <c r="A1422" i="1" s="1"/>
  <c r="W2337" i="1"/>
  <c r="W2339" i="1"/>
  <c r="W2335" i="1"/>
  <c r="W2334" i="1"/>
  <c r="V2338" i="1"/>
  <c r="W2336" i="1"/>
  <c r="B1421" i="1"/>
  <c r="B1890" i="1"/>
  <c r="G1891" i="1"/>
  <c r="A1891" i="1" s="1"/>
  <c r="B2131" i="1"/>
  <c r="A2131" i="1"/>
  <c r="G2132" i="1"/>
  <c r="V2109" i="1"/>
  <c r="V2110" i="1"/>
  <c r="V2108" i="1"/>
  <c r="T697" i="1"/>
  <c r="A2208" i="1"/>
  <c r="G2209" i="1"/>
  <c r="B2208" i="1"/>
  <c r="P1106" i="1"/>
  <c r="W1335" i="1"/>
  <c r="L1106" i="1"/>
  <c r="W1339" i="1"/>
  <c r="X683" i="1"/>
  <c r="X2243" i="1" s="1"/>
  <c r="X688" i="1"/>
  <c r="X2248" i="1" s="1"/>
  <c r="X684" i="1"/>
  <c r="X2244" i="1" s="1"/>
  <c r="X690" i="1"/>
  <c r="X2250" i="1" s="1"/>
  <c r="X691" i="1"/>
  <c r="X2251" i="1" s="1"/>
  <c r="X692" i="1"/>
  <c r="X2252" i="1" s="1"/>
  <c r="X693" i="1"/>
  <c r="X2253" i="1" s="1"/>
  <c r="X694" i="1"/>
  <c r="X2254" i="1" s="1"/>
  <c r="X695" i="1"/>
  <c r="X2255" i="1" s="1"/>
  <c r="X685" i="1"/>
  <c r="X2245" i="1" s="1"/>
  <c r="X686" i="1"/>
  <c r="X2246" i="1" s="1"/>
  <c r="X687" i="1"/>
  <c r="X2247" i="1" s="1"/>
  <c r="X689" i="1"/>
  <c r="X2249" i="1" s="1"/>
  <c r="W702" i="1"/>
  <c r="W2262" i="1" s="1"/>
  <c r="W1333" i="1"/>
  <c r="W1340" i="1"/>
  <c r="W1334" i="1"/>
  <c r="U1094" i="1"/>
  <c r="U2030" i="1"/>
  <c r="B2046" i="1"/>
  <c r="A2046" i="1"/>
  <c r="G2047" i="1"/>
  <c r="G19" i="1"/>
  <c r="A18" i="1"/>
  <c r="B18" i="1"/>
  <c r="A329" i="1"/>
  <c r="G330" i="1"/>
  <c r="B329" i="1"/>
  <c r="A95" i="1"/>
  <c r="B95" i="1"/>
  <c r="G96" i="1"/>
  <c r="W1337" i="1"/>
  <c r="W1332" i="1"/>
  <c r="B1969" i="1"/>
  <c r="G1970" i="1"/>
  <c r="W1329" i="1"/>
  <c r="W1336" i="1"/>
  <c r="W1338" i="1"/>
  <c r="W1330" i="1"/>
  <c r="W1331" i="1"/>
  <c r="W1328" i="1"/>
  <c r="V704" i="1"/>
  <c r="R1106" i="1"/>
  <c r="V705" i="1"/>
  <c r="N1106" i="1"/>
  <c r="O1106" i="1"/>
  <c r="U1095" i="1"/>
  <c r="J1106" i="1"/>
  <c r="M1106" i="1"/>
  <c r="U1096" i="1"/>
  <c r="W639" i="1"/>
  <c r="W2199" i="1" s="1"/>
  <c r="V706" i="1"/>
  <c r="V2032" i="1" s="1"/>
  <c r="G1188" i="1"/>
  <c r="A1188" i="1" s="1"/>
  <c r="B1187" i="1"/>
  <c r="W633" i="1"/>
  <c r="W2193" i="1" s="1"/>
  <c r="W321" i="1"/>
  <c r="G1110" i="1"/>
  <c r="A1110" i="1" s="1"/>
  <c r="B1109" i="1"/>
  <c r="V696" i="1"/>
  <c r="G1032" i="1"/>
  <c r="A1032" i="1" s="1"/>
  <c r="B1031" i="1"/>
  <c r="W324" i="1"/>
  <c r="W636" i="1"/>
  <c r="W2196" i="1" s="1"/>
  <c r="W319" i="1"/>
  <c r="W325" i="1"/>
  <c r="W322" i="1"/>
  <c r="W638" i="1"/>
  <c r="W2198" i="1" s="1"/>
  <c r="V697" i="1"/>
  <c r="W320" i="1"/>
  <c r="W318" i="1"/>
  <c r="W314" i="1"/>
  <c r="W316" i="1"/>
  <c r="W323" i="1"/>
  <c r="W627" i="1"/>
  <c r="W2187" i="1" s="1"/>
  <c r="W637" i="1"/>
  <c r="W2197" i="1" s="1"/>
  <c r="W632" i="1"/>
  <c r="W2192" i="1" s="1"/>
  <c r="W628" i="1"/>
  <c r="W2188" i="1" s="1"/>
  <c r="W315" i="1"/>
  <c r="W626" i="1"/>
  <c r="W2186" i="1" s="1"/>
  <c r="W630" i="1"/>
  <c r="W2190" i="1" s="1"/>
  <c r="W317" i="1"/>
  <c r="W327" i="1"/>
  <c r="W635" i="1"/>
  <c r="W2195" i="1" s="1"/>
  <c r="W634" i="1"/>
  <c r="W2194" i="1" s="1"/>
  <c r="W629" i="1"/>
  <c r="W2189" i="1" s="1"/>
  <c r="Y1" i="1"/>
  <c r="V2" i="25" s="1"/>
  <c r="W326" i="1"/>
  <c r="W462" i="1"/>
  <c r="W631" i="1"/>
  <c r="W2191" i="1" s="1"/>
  <c r="G720" i="1"/>
  <c r="A720" i="1" s="1"/>
  <c r="B719" i="1"/>
  <c r="G565" i="1"/>
  <c r="A565" i="1" s="1"/>
  <c r="B564" i="1"/>
  <c r="W541" i="1"/>
  <c r="V541" i="1"/>
  <c r="G486" i="1"/>
  <c r="A486" i="1" s="1"/>
  <c r="B485" i="1"/>
  <c r="V463" i="1"/>
  <c r="N2200" i="1"/>
  <c r="U2200" i="1"/>
  <c r="M2200" i="1"/>
  <c r="T2200" i="1"/>
  <c r="L2200" i="1"/>
  <c r="S2200" i="1"/>
  <c r="K2200" i="1"/>
  <c r="Q2200" i="1"/>
  <c r="I2200" i="1"/>
  <c r="O2200" i="1"/>
  <c r="J2200" i="1"/>
  <c r="H2200" i="1"/>
  <c r="R2200" i="1"/>
  <c r="P2200" i="1"/>
  <c r="G408" i="1"/>
  <c r="A408" i="1" s="1"/>
  <c r="B407" i="1"/>
  <c r="B175" i="1"/>
  <c r="G176" i="1"/>
  <c r="A176" i="1" s="1"/>
  <c r="K1106" i="1" l="1"/>
  <c r="J2121" i="1"/>
  <c r="P1343" i="1"/>
  <c r="X930" i="1"/>
  <c r="W151" i="1"/>
  <c r="W931" i="1"/>
  <c r="O641" i="1"/>
  <c r="P641" i="1"/>
  <c r="H641" i="1"/>
  <c r="W641" i="1"/>
  <c r="X618" i="1"/>
  <c r="X854" i="1"/>
  <c r="X229" i="1"/>
  <c r="W856" i="1"/>
  <c r="N76" i="25"/>
  <c r="X541" i="1"/>
  <c r="X306" i="1"/>
  <c r="U641" i="1"/>
  <c r="V641" i="1"/>
  <c r="X931" i="1"/>
  <c r="V151" i="1"/>
  <c r="X858" i="1"/>
  <c r="H2042" i="1"/>
  <c r="I641" i="1"/>
  <c r="U151" i="1"/>
  <c r="N641" i="1"/>
  <c r="X853" i="1"/>
  <c r="T328" i="1"/>
  <c r="T151" i="1"/>
  <c r="K641" i="1"/>
  <c r="X852" i="1"/>
  <c r="N328" i="1"/>
  <c r="N151" i="1"/>
  <c r="X150" i="1"/>
  <c r="X307" i="1"/>
  <c r="T641" i="1"/>
  <c r="T931" i="1"/>
  <c r="Q1340" i="1"/>
  <c r="V2030" i="1"/>
  <c r="L641" i="1"/>
  <c r="W1398" i="1"/>
  <c r="S641" i="1"/>
  <c r="X857" i="1"/>
  <c r="M641" i="1"/>
  <c r="J641" i="1"/>
  <c r="X540" i="1"/>
  <c r="X228" i="1"/>
  <c r="R641" i="1"/>
  <c r="X855" i="1"/>
  <c r="X619" i="1"/>
  <c r="V30" i="25"/>
  <c r="V60" i="25" s="1"/>
  <c r="X151" i="1"/>
  <c r="Q641" i="1"/>
  <c r="V931" i="1"/>
  <c r="Y1010" i="1"/>
  <c r="Y1014" i="1"/>
  <c r="Y1091" i="1"/>
  <c r="Y1009" i="1"/>
  <c r="Y1013" i="1"/>
  <c r="Y234" i="1"/>
  <c r="Y1086" i="1"/>
  <c r="Y1087" i="1"/>
  <c r="Y1089" i="1"/>
  <c r="Y1088" i="1"/>
  <c r="Y1092" i="1"/>
  <c r="Y1008" i="1"/>
  <c r="Y1011" i="1"/>
  <c r="Y624" i="1"/>
  <c r="X1012" i="1"/>
  <c r="X1090" i="1"/>
  <c r="X546" i="1"/>
  <c r="Y1788" i="1"/>
  <c r="Y1791" i="1"/>
  <c r="Y1789" i="1"/>
  <c r="Y1790" i="1"/>
  <c r="Y1794" i="1"/>
  <c r="Y1793" i="1"/>
  <c r="X1792" i="1"/>
  <c r="S2035" i="1"/>
  <c r="S1099" i="1"/>
  <c r="S2033" i="1"/>
  <c r="S1097" i="1"/>
  <c r="M2118" i="1"/>
  <c r="N12" i="1"/>
  <c r="M714" i="1"/>
  <c r="L15" i="1"/>
  <c r="N713" i="1"/>
  <c r="N2117" i="1"/>
  <c r="O11" i="1"/>
  <c r="P2036" i="1"/>
  <c r="P1100" i="1"/>
  <c r="N2038" i="1"/>
  <c r="N1102" i="1"/>
  <c r="O2037" i="1"/>
  <c r="O1101" i="1"/>
  <c r="J717" i="1"/>
  <c r="J2043" i="1" s="1"/>
  <c r="L16" i="1"/>
  <c r="M16" i="1" s="1"/>
  <c r="Q710" i="1"/>
  <c r="Q2114" i="1"/>
  <c r="R8" i="1"/>
  <c r="T6" i="1"/>
  <c r="T72" i="1" s="1"/>
  <c r="S2112" i="1"/>
  <c r="S708" i="1"/>
  <c r="S774" i="1" s="1"/>
  <c r="O2116" i="1"/>
  <c r="P10" i="1"/>
  <c r="O712" i="1"/>
  <c r="L715" i="1"/>
  <c r="M13" i="1"/>
  <c r="L2119" i="1"/>
  <c r="U7" i="1"/>
  <c r="T2113" i="1"/>
  <c r="T709" i="1"/>
  <c r="L2040" i="1"/>
  <c r="L1104" i="1"/>
  <c r="M2039" i="1"/>
  <c r="M1103" i="1"/>
  <c r="R2034" i="1"/>
  <c r="R2100" i="1" s="1"/>
  <c r="R1098" i="1"/>
  <c r="R1164" i="1" s="1"/>
  <c r="U5" i="1"/>
  <c r="T2111" i="1"/>
  <c r="T707" i="1"/>
  <c r="P711" i="1"/>
  <c r="P2115" i="1"/>
  <c r="Q9" i="1"/>
  <c r="T14" i="1"/>
  <c r="S2120" i="1"/>
  <c r="S716" i="1"/>
  <c r="A1970" i="1"/>
  <c r="Q1106" i="1"/>
  <c r="B876" i="1"/>
  <c r="G877" i="1"/>
  <c r="A877" i="1" s="1"/>
  <c r="G1267" i="1"/>
  <c r="A1267" i="1" s="1"/>
  <c r="M1342" i="1"/>
  <c r="S1342" i="1"/>
  <c r="O1342" i="1"/>
  <c r="T1340" i="1"/>
  <c r="V1342" i="1"/>
  <c r="V1399" i="1" s="1"/>
  <c r="W1342" i="1"/>
  <c r="W1399" i="1" s="1"/>
  <c r="T1342" i="1"/>
  <c r="I1342" i="1"/>
  <c r="K1342" i="1"/>
  <c r="Q1342" i="1"/>
  <c r="G253" i="1"/>
  <c r="A253" i="1" s="1"/>
  <c r="G955" i="1"/>
  <c r="A955" i="1" s="1"/>
  <c r="B954" i="1"/>
  <c r="B642" i="1"/>
  <c r="B252" i="1"/>
  <c r="B798" i="1"/>
  <c r="G799" i="1"/>
  <c r="A799" i="1" s="1"/>
  <c r="Y527" i="1"/>
  <c r="Y535" i="1"/>
  <c r="Y529" i="1"/>
  <c r="Y531" i="1"/>
  <c r="Y537" i="1"/>
  <c r="Y539" i="1"/>
  <c r="Y532" i="1"/>
  <c r="Y534" i="1"/>
  <c r="Y528" i="1"/>
  <c r="Y536" i="1"/>
  <c r="Y530" i="1"/>
  <c r="Y538" i="1"/>
  <c r="Y533" i="1"/>
  <c r="J2122" i="1"/>
  <c r="R642" i="1"/>
  <c r="S642" i="1"/>
  <c r="T642" i="1"/>
  <c r="U642" i="1"/>
  <c r="W642" i="1"/>
  <c r="H642" i="1"/>
  <c r="X642" i="1"/>
  <c r="K642" i="1"/>
  <c r="L642" i="1"/>
  <c r="M642" i="1"/>
  <c r="N642" i="1"/>
  <c r="O642" i="1"/>
  <c r="P642" i="1"/>
  <c r="Q642" i="1"/>
  <c r="V642" i="1"/>
  <c r="I642" i="1"/>
  <c r="J642" i="1"/>
  <c r="G1658" i="1"/>
  <c r="A1658" i="1" s="1"/>
  <c r="B1657" i="1"/>
  <c r="G1736" i="1"/>
  <c r="A1736" i="1" s="1"/>
  <c r="B1735" i="1"/>
  <c r="G643" i="1"/>
  <c r="A643" i="1" s="1"/>
  <c r="Y468" i="1"/>
  <c r="B1266" i="1"/>
  <c r="B1500" i="1"/>
  <c r="I717" i="1"/>
  <c r="I2043" i="1" s="1"/>
  <c r="G1501" i="1"/>
  <c r="A1501" i="1" s="1"/>
  <c r="G1345" i="1"/>
  <c r="A1345" i="1" s="1"/>
  <c r="B1344" i="1"/>
  <c r="H1106" i="1"/>
  <c r="B1578" i="1"/>
  <c r="G1579" i="1"/>
  <c r="A1579" i="1" s="1"/>
  <c r="X641" i="1"/>
  <c r="I1106" i="1"/>
  <c r="H2121" i="1"/>
  <c r="W2200" i="1"/>
  <c r="K717" i="1"/>
  <c r="K2043" i="1" s="1"/>
  <c r="I2121" i="1"/>
  <c r="X4" i="1"/>
  <c r="X3" i="1"/>
  <c r="U46" i="25" s="1"/>
  <c r="X2" i="1"/>
  <c r="H328" i="1"/>
  <c r="H2122" i="1" s="1"/>
  <c r="I328" i="1"/>
  <c r="I2122" i="1" s="1"/>
  <c r="G1814" i="1"/>
  <c r="A1814" i="1" s="1"/>
  <c r="B1813" i="1"/>
  <c r="Y2340" i="1"/>
  <c r="G1423" i="1"/>
  <c r="A1423" i="1" s="1"/>
  <c r="K2122" i="1"/>
  <c r="B1422" i="1"/>
  <c r="X2335" i="1"/>
  <c r="G1892" i="1"/>
  <c r="A1892" i="1" s="1"/>
  <c r="W2338" i="1"/>
  <c r="B1891" i="1"/>
  <c r="X2336" i="1"/>
  <c r="X2337" i="1"/>
  <c r="X2339" i="1"/>
  <c r="X2334" i="1"/>
  <c r="W2109" i="1"/>
  <c r="G2133" i="1"/>
  <c r="B2132" i="1"/>
  <c r="A2132" i="1"/>
  <c r="W2110" i="1"/>
  <c r="W2108" i="1"/>
  <c r="V2257" i="1"/>
  <c r="V2200" i="1"/>
  <c r="A2209" i="1"/>
  <c r="G2210" i="1"/>
  <c r="B2209" i="1"/>
  <c r="H1107" i="1"/>
  <c r="J718" i="1"/>
  <c r="J2044" i="1" s="1"/>
  <c r="Y683" i="1"/>
  <c r="Y2243" i="1" s="1"/>
  <c r="Y684" i="1"/>
  <c r="Y2244" i="1" s="1"/>
  <c r="Y685" i="1"/>
  <c r="Y2245" i="1" s="1"/>
  <c r="Y686" i="1"/>
  <c r="Y2246" i="1" s="1"/>
  <c r="Y687" i="1"/>
  <c r="Y2247" i="1" s="1"/>
  <c r="Y688" i="1"/>
  <c r="Y2248" i="1" s="1"/>
  <c r="Y689" i="1"/>
  <c r="Y2249" i="1" s="1"/>
  <c r="Y690" i="1"/>
  <c r="Y2250" i="1" s="1"/>
  <c r="Y691" i="1"/>
  <c r="Y2251" i="1" s="1"/>
  <c r="Y692" i="1"/>
  <c r="Y2252" i="1" s="1"/>
  <c r="Y693" i="1"/>
  <c r="Y2253" i="1" s="1"/>
  <c r="Y694" i="1"/>
  <c r="Y2254" i="1" s="1"/>
  <c r="Y695" i="1"/>
  <c r="Y2255" i="1" s="1"/>
  <c r="X702" i="1"/>
  <c r="X2262" i="1" s="1"/>
  <c r="X1336" i="1"/>
  <c r="X1328" i="1"/>
  <c r="X1342" i="1"/>
  <c r="X1330" i="1"/>
  <c r="K718" i="1"/>
  <c r="K2044" i="1" s="1"/>
  <c r="X1341" i="1"/>
  <c r="X1333" i="1"/>
  <c r="X1331" i="1"/>
  <c r="V1095" i="1"/>
  <c r="V2031" i="1"/>
  <c r="G2048" i="1"/>
  <c r="B2047" i="1"/>
  <c r="A2047" i="1"/>
  <c r="A330" i="1"/>
  <c r="B330" i="1"/>
  <c r="G331" i="1"/>
  <c r="A96" i="1"/>
  <c r="G97" i="1"/>
  <c r="B96" i="1"/>
  <c r="G20" i="1"/>
  <c r="A19" i="1"/>
  <c r="B19" i="1"/>
  <c r="X1340" i="1"/>
  <c r="X1332" i="1"/>
  <c r="X1335" i="1"/>
  <c r="X1329" i="1"/>
  <c r="B1970" i="1"/>
  <c r="G1971" i="1"/>
  <c r="X1334" i="1"/>
  <c r="X1337" i="1"/>
  <c r="X1338" i="1"/>
  <c r="X1339" i="1"/>
  <c r="V1094" i="1"/>
  <c r="W705" i="1"/>
  <c r="W706" i="1"/>
  <c r="W2032" i="1" s="1"/>
  <c r="W704" i="1"/>
  <c r="V1096" i="1"/>
  <c r="X640" i="1"/>
  <c r="X2200" i="1" s="1"/>
  <c r="X629" i="1"/>
  <c r="X2189" i="1" s="1"/>
  <c r="X632" i="1"/>
  <c r="X2192" i="1" s="1"/>
  <c r="B1188" i="1"/>
  <c r="G1189" i="1"/>
  <c r="A1189" i="1" s="1"/>
  <c r="X639" i="1"/>
  <c r="X2199" i="1" s="1"/>
  <c r="X327" i="1"/>
  <c r="X462" i="1"/>
  <c r="B1110" i="1"/>
  <c r="G1111" i="1"/>
  <c r="A1111" i="1" s="1"/>
  <c r="X321" i="1"/>
  <c r="X631" i="1"/>
  <c r="X2191" i="1" s="1"/>
  <c r="X318" i="1"/>
  <c r="X633" i="1"/>
  <c r="X2193" i="1" s="1"/>
  <c r="B1032" i="1"/>
  <c r="G1033" i="1"/>
  <c r="A1033" i="1" s="1"/>
  <c r="X628" i="1"/>
  <c r="X2188" i="1" s="1"/>
  <c r="X316" i="1"/>
  <c r="X630" i="1"/>
  <c r="X2190" i="1" s="1"/>
  <c r="X317" i="1"/>
  <c r="X634" i="1"/>
  <c r="X2194" i="1" s="1"/>
  <c r="X322" i="1"/>
  <c r="X637" i="1"/>
  <c r="X2197" i="1" s="1"/>
  <c r="X324" i="1"/>
  <c r="Z1" i="1"/>
  <c r="W2" i="25" s="1"/>
  <c r="W697" i="1"/>
  <c r="X326" i="1"/>
  <c r="X314" i="1"/>
  <c r="X323" i="1"/>
  <c r="X315" i="1"/>
  <c r="X328" i="1"/>
  <c r="X320" i="1"/>
  <c r="X319" i="1"/>
  <c r="X626" i="1"/>
  <c r="X2186" i="1" s="1"/>
  <c r="X636" i="1"/>
  <c r="X2196" i="1" s="1"/>
  <c r="W696" i="1"/>
  <c r="W2256" i="1" s="1"/>
  <c r="X638" i="1"/>
  <c r="X2198" i="1" s="1"/>
  <c r="X325" i="1"/>
  <c r="X635" i="1"/>
  <c r="X2195" i="1" s="1"/>
  <c r="X627" i="1"/>
  <c r="X2187" i="1" s="1"/>
  <c r="B720" i="1"/>
  <c r="G721" i="1"/>
  <c r="A721" i="1" s="1"/>
  <c r="B565" i="1"/>
  <c r="G566" i="1"/>
  <c r="A566" i="1" s="1"/>
  <c r="B486" i="1"/>
  <c r="G487" i="1"/>
  <c r="A487" i="1" s="1"/>
  <c r="T2201" i="1"/>
  <c r="L2201" i="1"/>
  <c r="B408" i="1"/>
  <c r="G409" i="1"/>
  <c r="A409" i="1" s="1"/>
  <c r="G177" i="1"/>
  <c r="A177" i="1" s="1"/>
  <c r="B176" i="1"/>
  <c r="U931" i="1" l="1"/>
  <c r="S2201" i="1"/>
  <c r="N2201" i="1"/>
  <c r="P2201" i="1"/>
  <c r="M2201" i="1"/>
  <c r="H2201" i="1"/>
  <c r="Q1343" i="1"/>
  <c r="T1344" i="1"/>
  <c r="Y229" i="1"/>
  <c r="U2201" i="1"/>
  <c r="L2122" i="1"/>
  <c r="X856" i="1"/>
  <c r="Q931" i="1"/>
  <c r="Q1399" i="1"/>
  <c r="V2201" i="1"/>
  <c r="R2201" i="1"/>
  <c r="U329" i="1"/>
  <c r="Y540" i="1"/>
  <c r="W329" i="1"/>
  <c r="P329" i="1"/>
  <c r="O329" i="1"/>
  <c r="Y854" i="1"/>
  <c r="X1399" i="1"/>
  <c r="M329" i="1"/>
  <c r="V1343" i="1"/>
  <c r="W2201" i="1"/>
  <c r="Y855" i="1"/>
  <c r="W30" i="25"/>
  <c r="W60" i="25" s="1"/>
  <c r="T329" i="1"/>
  <c r="Y1343" i="1"/>
  <c r="I2201" i="1"/>
  <c r="S329" i="1"/>
  <c r="Y228" i="1"/>
  <c r="Y930" i="1"/>
  <c r="N329" i="1"/>
  <c r="Y150" i="1"/>
  <c r="Y306" i="1"/>
  <c r="Y618" i="1"/>
  <c r="X329" i="1"/>
  <c r="Y853" i="1"/>
  <c r="Q329" i="1"/>
  <c r="T1343" i="1"/>
  <c r="X1398" i="1"/>
  <c r="O2201" i="1"/>
  <c r="Y619" i="1"/>
  <c r="H17" i="1"/>
  <c r="Y931" i="1"/>
  <c r="Q2201" i="1"/>
  <c r="Y541" i="1"/>
  <c r="K329" i="1"/>
  <c r="Y858" i="1"/>
  <c r="R1343" i="1"/>
  <c r="J2201" i="1"/>
  <c r="R329" i="1"/>
  <c r="J329" i="1"/>
  <c r="Y852" i="1"/>
  <c r="Y857" i="1"/>
  <c r="L329" i="1"/>
  <c r="Y151" i="1"/>
  <c r="Y307" i="1"/>
  <c r="V329" i="1"/>
  <c r="K2201" i="1"/>
  <c r="W2030" i="1"/>
  <c r="T1399" i="1"/>
  <c r="Z1088" i="1"/>
  <c r="Z1013" i="1"/>
  <c r="Z1011" i="1"/>
  <c r="Z1089" i="1"/>
  <c r="Z234" i="1"/>
  <c r="Z1091" i="1"/>
  <c r="Z1086" i="1"/>
  <c r="Z1008" i="1"/>
  <c r="Z1009" i="1"/>
  <c r="Z624" i="1"/>
  <c r="Z1087" i="1"/>
  <c r="Z1092" i="1"/>
  <c r="Z1014" i="1"/>
  <c r="Z1010" i="1"/>
  <c r="Y1012" i="1"/>
  <c r="Y1090" i="1"/>
  <c r="Y546" i="1"/>
  <c r="Y1792" i="1"/>
  <c r="Z1788" i="1"/>
  <c r="Z1791" i="1"/>
  <c r="Z1794" i="1"/>
  <c r="Z1790" i="1"/>
  <c r="Z1793" i="1"/>
  <c r="Z1789" i="1"/>
  <c r="J1107" i="1"/>
  <c r="L718" i="1"/>
  <c r="L2044" i="1" s="1"/>
  <c r="M718" i="1"/>
  <c r="M2044" i="1" s="1"/>
  <c r="N16" i="1"/>
  <c r="T716" i="1"/>
  <c r="T2120" i="1"/>
  <c r="U14" i="1"/>
  <c r="T2112" i="1"/>
  <c r="T708" i="1"/>
  <c r="T774" i="1" s="1"/>
  <c r="U6" i="1"/>
  <c r="U72" i="1" s="1"/>
  <c r="O2117" i="1"/>
  <c r="P11" i="1"/>
  <c r="O713" i="1"/>
  <c r="S2034" i="1"/>
  <c r="S2100" i="1" s="1"/>
  <c r="S1098" i="1"/>
  <c r="S1164" i="1" s="1"/>
  <c r="N2039" i="1"/>
  <c r="N1103" i="1"/>
  <c r="T2033" i="1"/>
  <c r="T1097" i="1"/>
  <c r="U2113" i="1"/>
  <c r="V7" i="1"/>
  <c r="U709" i="1"/>
  <c r="R9" i="1"/>
  <c r="Q2115" i="1"/>
  <c r="Q711" i="1"/>
  <c r="S8" i="1"/>
  <c r="R2114" i="1"/>
  <c r="R710" i="1"/>
  <c r="P2037" i="1"/>
  <c r="P1101" i="1"/>
  <c r="M15" i="1"/>
  <c r="L2121" i="1"/>
  <c r="L717" i="1"/>
  <c r="U707" i="1"/>
  <c r="V5" i="1"/>
  <c r="U2111" i="1"/>
  <c r="M2040" i="1"/>
  <c r="M1104" i="1"/>
  <c r="T2035" i="1"/>
  <c r="T1099" i="1"/>
  <c r="M2119" i="1"/>
  <c r="N13" i="1"/>
  <c r="M715" i="1"/>
  <c r="Q10" i="1"/>
  <c r="P712" i="1"/>
  <c r="P2116" i="1"/>
  <c r="S2042" i="1"/>
  <c r="S1106" i="1"/>
  <c r="N714" i="1"/>
  <c r="O12" i="1"/>
  <c r="N2118" i="1"/>
  <c r="L2041" i="1"/>
  <c r="L1105" i="1"/>
  <c r="Q1100" i="1"/>
  <c r="Q2036" i="1"/>
  <c r="O2038" i="1"/>
  <c r="O1102" i="1"/>
  <c r="A1971" i="1"/>
  <c r="O1344" i="1"/>
  <c r="M1344" i="1"/>
  <c r="B1267" i="1"/>
  <c r="K1344" i="1"/>
  <c r="G956" i="1"/>
  <c r="A956" i="1" s="1"/>
  <c r="B955" i="1"/>
  <c r="W1344" i="1"/>
  <c r="S1344" i="1"/>
  <c r="Y1344" i="1"/>
  <c r="I1344" i="1"/>
  <c r="G878" i="1"/>
  <c r="A878" i="1" s="1"/>
  <c r="B877" i="1"/>
  <c r="G1268" i="1"/>
  <c r="A1268" i="1" s="1"/>
  <c r="N1343" i="1"/>
  <c r="H1343" i="1"/>
  <c r="X1343" i="1"/>
  <c r="L1343" i="1"/>
  <c r="G644" i="1"/>
  <c r="A644" i="1" s="1"/>
  <c r="J1343" i="1"/>
  <c r="B253" i="1"/>
  <c r="G254" i="1"/>
  <c r="A254" i="1" s="1"/>
  <c r="I18" i="1"/>
  <c r="J18" i="1"/>
  <c r="B1658" i="1"/>
  <c r="H18" i="1"/>
  <c r="U1340" i="1"/>
  <c r="U1342" i="1"/>
  <c r="G1659" i="1"/>
  <c r="A1659" i="1" s="1"/>
  <c r="B799" i="1"/>
  <c r="B643" i="1"/>
  <c r="G800" i="1"/>
  <c r="A800" i="1" s="1"/>
  <c r="I1107" i="1"/>
  <c r="Z527" i="1"/>
  <c r="Z535" i="1"/>
  <c r="Z529" i="1"/>
  <c r="Z531" i="1"/>
  <c r="Z537" i="1"/>
  <c r="Z539" i="1"/>
  <c r="Z532" i="1"/>
  <c r="Z534" i="1"/>
  <c r="Z528" i="1"/>
  <c r="Z536" i="1"/>
  <c r="Z530" i="1"/>
  <c r="Z538" i="1"/>
  <c r="Z533" i="1"/>
  <c r="G1346" i="1"/>
  <c r="A1346" i="1" s="1"/>
  <c r="B1736" i="1"/>
  <c r="G1737" i="1"/>
  <c r="A1737" i="1" s="1"/>
  <c r="B1345" i="1"/>
  <c r="H643" i="1"/>
  <c r="X643" i="1"/>
  <c r="I643" i="1"/>
  <c r="Y643" i="1"/>
  <c r="M643" i="1"/>
  <c r="N643" i="1"/>
  <c r="O643" i="1"/>
  <c r="P643" i="1"/>
  <c r="R643" i="1"/>
  <c r="S643" i="1"/>
  <c r="T643" i="1"/>
  <c r="L643" i="1"/>
  <c r="X2201" i="1"/>
  <c r="Z468" i="1"/>
  <c r="G1502" i="1"/>
  <c r="A1502" i="1" s="1"/>
  <c r="B1501" i="1"/>
  <c r="G1580" i="1"/>
  <c r="A1580" i="1" s="1"/>
  <c r="B1579" i="1"/>
  <c r="G1424" i="1"/>
  <c r="A1424" i="1" s="1"/>
  <c r="B1814" i="1"/>
  <c r="G1815" i="1"/>
  <c r="A1815" i="1" s="1"/>
  <c r="B1423" i="1"/>
  <c r="I17" i="1"/>
  <c r="J17" i="1" s="1"/>
  <c r="Y3" i="1"/>
  <c r="V46" i="25" s="1"/>
  <c r="Y4" i="1"/>
  <c r="H718" i="1"/>
  <c r="K1107" i="1"/>
  <c r="M2122" i="1"/>
  <c r="Y2" i="1"/>
  <c r="P330" i="1"/>
  <c r="Q330" i="1"/>
  <c r="R330" i="1"/>
  <c r="T330" i="1"/>
  <c r="Y330" i="1"/>
  <c r="J330" i="1"/>
  <c r="W330" i="1"/>
  <c r="X330" i="1"/>
  <c r="M330" i="1"/>
  <c r="U330" i="1"/>
  <c r="L330" i="1"/>
  <c r="V330" i="1"/>
  <c r="N330" i="1"/>
  <c r="S330" i="1"/>
  <c r="O330" i="1"/>
  <c r="K330" i="1"/>
  <c r="I718" i="1"/>
  <c r="I2044" i="1" s="1"/>
  <c r="H329" i="1"/>
  <c r="I329" i="1"/>
  <c r="B1892" i="1"/>
  <c r="Z2340" i="1"/>
  <c r="G1893" i="1"/>
  <c r="A1893" i="1" s="1"/>
  <c r="X2338" i="1"/>
  <c r="Y2337" i="1"/>
  <c r="Y2335" i="1"/>
  <c r="Y2336" i="1"/>
  <c r="Y2334" i="1"/>
  <c r="Y2339" i="1"/>
  <c r="G2134" i="1"/>
  <c r="A2133" i="1"/>
  <c r="B2133" i="1"/>
  <c r="X2110" i="1"/>
  <c r="X2109" i="1"/>
  <c r="X2108" i="1"/>
  <c r="A2210" i="1"/>
  <c r="B2210" i="1"/>
  <c r="G2211" i="1"/>
  <c r="K1108" i="1"/>
  <c r="J1108" i="1"/>
  <c r="Z683" i="1"/>
  <c r="Z2243" i="1" s="1"/>
  <c r="Z684" i="1"/>
  <c r="Z2244" i="1" s="1"/>
  <c r="Z685" i="1"/>
  <c r="Z2245" i="1" s="1"/>
  <c r="Z686" i="1"/>
  <c r="Z2246" i="1" s="1"/>
  <c r="Z687" i="1"/>
  <c r="Z2247" i="1" s="1"/>
  <c r="Z688" i="1"/>
  <c r="Z2248" i="1" s="1"/>
  <c r="Z689" i="1"/>
  <c r="Z2249" i="1" s="1"/>
  <c r="Z695" i="1"/>
  <c r="Z2255" i="1" s="1"/>
  <c r="Z690" i="1"/>
  <c r="Z2250" i="1" s="1"/>
  <c r="Z691" i="1"/>
  <c r="Z2251" i="1" s="1"/>
  <c r="Z692" i="1"/>
  <c r="Z2252" i="1" s="1"/>
  <c r="Z693" i="1"/>
  <c r="Z2253" i="1" s="1"/>
  <c r="Z694" i="1"/>
  <c r="Z2254" i="1" s="1"/>
  <c r="Y702" i="1"/>
  <c r="Y2262" i="1" s="1"/>
  <c r="Y1328" i="1"/>
  <c r="Y1335" i="1"/>
  <c r="Y1338" i="1"/>
  <c r="Y1330" i="1"/>
  <c r="Y1332" i="1"/>
  <c r="W1095" i="1"/>
  <c r="W2031" i="1"/>
  <c r="B2048" i="1"/>
  <c r="A2048" i="1"/>
  <c r="G2049" i="1"/>
  <c r="G21" i="1"/>
  <c r="A20" i="1"/>
  <c r="B20" i="1"/>
  <c r="A97" i="1"/>
  <c r="B97" i="1"/>
  <c r="G98" i="1"/>
  <c r="A331" i="1"/>
  <c r="G332" i="1"/>
  <c r="B331" i="1"/>
  <c r="Y1336" i="1"/>
  <c r="Y1329" i="1"/>
  <c r="Y642" i="1"/>
  <c r="Y1331" i="1"/>
  <c r="Y1340" i="1"/>
  <c r="Y1341" i="1"/>
  <c r="Y1333" i="1"/>
  <c r="G1972" i="1"/>
  <c r="B1971" i="1"/>
  <c r="Y1342" i="1"/>
  <c r="Y1334" i="1"/>
  <c r="Y1339" i="1"/>
  <c r="Y1337" i="1"/>
  <c r="X704" i="1"/>
  <c r="W1096" i="1"/>
  <c r="W1094" i="1"/>
  <c r="X705" i="1"/>
  <c r="X706" i="1"/>
  <c r="X2032" i="1" s="1"/>
  <c r="Y641" i="1"/>
  <c r="Y2201" i="1" s="1"/>
  <c r="Y631" i="1"/>
  <c r="Y2191" i="1" s="1"/>
  <c r="Y315" i="1"/>
  <c r="G1190" i="1"/>
  <c r="A1190" i="1" s="1"/>
  <c r="B1189" i="1"/>
  <c r="G1112" i="1"/>
  <c r="A1112" i="1" s="1"/>
  <c r="B1111" i="1"/>
  <c r="Y638" i="1"/>
  <c r="Y2198" i="1" s="1"/>
  <c r="Y635" i="1"/>
  <c r="Y2195" i="1" s="1"/>
  <c r="Y321" i="1"/>
  <c r="Y320" i="1"/>
  <c r="Y319" i="1"/>
  <c r="Y639" i="1"/>
  <c r="Y2199" i="1" s="1"/>
  <c r="Y327" i="1"/>
  <c r="Y322" i="1"/>
  <c r="Y629" i="1"/>
  <c r="Y2189" i="1" s="1"/>
  <c r="Y316" i="1"/>
  <c r="Y314" i="1"/>
  <c r="G1034" i="1"/>
  <c r="A1034" i="1" s="1"/>
  <c r="B1033" i="1"/>
  <c r="Y324" i="1"/>
  <c r="Y632" i="1"/>
  <c r="Y2192" i="1" s="1"/>
  <c r="X697" i="1"/>
  <c r="Y640" i="1"/>
  <c r="Y2200" i="1" s="1"/>
  <c r="Y326" i="1"/>
  <c r="Y633" i="1"/>
  <c r="Y2193" i="1" s="1"/>
  <c r="Y329" i="1"/>
  <c r="Y328" i="1"/>
  <c r="Y323" i="1"/>
  <c r="Y630" i="1"/>
  <c r="Y2190" i="1" s="1"/>
  <c r="Y318" i="1"/>
  <c r="Y626" i="1"/>
  <c r="Y2186" i="1" s="1"/>
  <c r="Y637" i="1"/>
  <c r="Y2197" i="1" s="1"/>
  <c r="Y325" i="1"/>
  <c r="X696" i="1"/>
  <c r="X2256" i="1" s="1"/>
  <c r="Y317" i="1"/>
  <c r="Y634" i="1"/>
  <c r="Y2194" i="1" s="1"/>
  <c r="Y636" i="1"/>
  <c r="Y2196" i="1" s="1"/>
  <c r="Y628" i="1"/>
  <c r="Y2188" i="1" s="1"/>
  <c r="Y627" i="1"/>
  <c r="Y2187" i="1" s="1"/>
  <c r="AA1" i="1"/>
  <c r="X2" i="25" s="1"/>
  <c r="G722" i="1"/>
  <c r="A722" i="1" s="1"/>
  <c r="B721" i="1"/>
  <c r="G567" i="1"/>
  <c r="A567" i="1" s="1"/>
  <c r="B566" i="1"/>
  <c r="B487" i="1"/>
  <c r="G488" i="1"/>
  <c r="A488" i="1" s="1"/>
  <c r="T2202" i="1"/>
  <c r="L2202" i="1"/>
  <c r="S2202" i="1"/>
  <c r="K2202" i="1"/>
  <c r="R2202" i="1"/>
  <c r="J2202" i="1"/>
  <c r="Q2202" i="1"/>
  <c r="I2202" i="1"/>
  <c r="W2202" i="1"/>
  <c r="O2202" i="1"/>
  <c r="X2202" i="1"/>
  <c r="V2202" i="1"/>
  <c r="U2202" i="1"/>
  <c r="N2202" i="1"/>
  <c r="M2202" i="1"/>
  <c r="H2202" i="1"/>
  <c r="P2202" i="1"/>
  <c r="G410" i="1"/>
  <c r="A410" i="1" s="1"/>
  <c r="B409" i="1"/>
  <c r="G178" i="1"/>
  <c r="A178" i="1" s="1"/>
  <c r="B177" i="1"/>
  <c r="M1108" i="1" l="1"/>
  <c r="P1345" i="1"/>
  <c r="U1344" i="1"/>
  <c r="Z853" i="1"/>
  <c r="Y1399" i="1"/>
  <c r="H2123" i="1"/>
  <c r="Z150" i="1"/>
  <c r="Z306" i="1"/>
  <c r="Y856" i="1"/>
  <c r="Z151" i="1"/>
  <c r="K1343" i="1"/>
  <c r="K643" i="1"/>
  <c r="Z852" i="1"/>
  <c r="Z931" i="1"/>
  <c r="M1343" i="1"/>
  <c r="Z307" i="1"/>
  <c r="Z854" i="1"/>
  <c r="W1343" i="1"/>
  <c r="X30" i="25"/>
  <c r="X60" i="25" s="1"/>
  <c r="Z229" i="1"/>
  <c r="Z858" i="1"/>
  <c r="O1343" i="1"/>
  <c r="I1343" i="1"/>
  <c r="U643" i="1"/>
  <c r="Z619" i="1"/>
  <c r="Z857" i="1"/>
  <c r="Z540" i="1"/>
  <c r="Z618" i="1"/>
  <c r="U1399" i="1"/>
  <c r="Z541" i="1"/>
  <c r="X2030" i="1"/>
  <c r="J643" i="1"/>
  <c r="U1343" i="1"/>
  <c r="L1108" i="1"/>
  <c r="Z855" i="1"/>
  <c r="S1343" i="1"/>
  <c r="Q643" i="1"/>
  <c r="H2044" i="1"/>
  <c r="H775" i="1"/>
  <c r="Z228" i="1"/>
  <c r="Y1398" i="1"/>
  <c r="W643" i="1"/>
  <c r="V643" i="1"/>
  <c r="Z930" i="1"/>
  <c r="Z1012" i="1"/>
  <c r="AA1014" i="1"/>
  <c r="AA1009" i="1"/>
  <c r="AA624" i="1"/>
  <c r="AA1092" i="1"/>
  <c r="AA1088" i="1"/>
  <c r="AA1013" i="1"/>
  <c r="AA1087" i="1"/>
  <c r="AA234" i="1"/>
  <c r="AA1010" i="1"/>
  <c r="AA1008" i="1"/>
  <c r="AA1091" i="1"/>
  <c r="AA1086" i="1"/>
  <c r="AA1011" i="1"/>
  <c r="AA1089" i="1"/>
  <c r="Z546" i="1"/>
  <c r="Z1090" i="1"/>
  <c r="AA1794" i="1"/>
  <c r="AA1793" i="1"/>
  <c r="AA1790" i="1"/>
  <c r="AA1788" i="1"/>
  <c r="AA1791" i="1"/>
  <c r="AA1789" i="1"/>
  <c r="Z1792" i="1"/>
  <c r="J719" i="1"/>
  <c r="J2123" i="1"/>
  <c r="K17" i="1"/>
  <c r="K719" i="1" s="1"/>
  <c r="O2118" i="1"/>
  <c r="P12" i="1"/>
  <c r="O714" i="1"/>
  <c r="R2115" i="1"/>
  <c r="R711" i="1"/>
  <c r="S9" i="1"/>
  <c r="N2040" i="1"/>
  <c r="N1104" i="1"/>
  <c r="V709" i="1"/>
  <c r="W7" i="1"/>
  <c r="V2113" i="1"/>
  <c r="U2112" i="1"/>
  <c r="U708" i="1"/>
  <c r="U774" i="1" s="1"/>
  <c r="V6" i="1"/>
  <c r="V72" i="1" s="1"/>
  <c r="P2038" i="1"/>
  <c r="P1102" i="1"/>
  <c r="U1097" i="1"/>
  <c r="U2033" i="1"/>
  <c r="T1098" i="1"/>
  <c r="T1164" i="1" s="1"/>
  <c r="T2034" i="1"/>
  <c r="T2100" i="1" s="1"/>
  <c r="Q712" i="1"/>
  <c r="R10" i="1"/>
  <c r="Q2116" i="1"/>
  <c r="L2043" i="1"/>
  <c r="L1107" i="1"/>
  <c r="S710" i="1"/>
  <c r="T8" i="1"/>
  <c r="S2114" i="1"/>
  <c r="P2117" i="1"/>
  <c r="Q11" i="1"/>
  <c r="P713" i="1"/>
  <c r="U2035" i="1"/>
  <c r="U1099" i="1"/>
  <c r="V14" i="1"/>
  <c r="U716" i="1"/>
  <c r="U2120" i="1"/>
  <c r="O2039" i="1"/>
  <c r="O1103" i="1"/>
  <c r="M2041" i="1"/>
  <c r="M1105" i="1"/>
  <c r="M2121" i="1"/>
  <c r="N15" i="1"/>
  <c r="M717" i="1"/>
  <c r="Q2037" i="1"/>
  <c r="Q1101" i="1"/>
  <c r="V707" i="1"/>
  <c r="W5" i="1"/>
  <c r="V2111" i="1"/>
  <c r="K18" i="1"/>
  <c r="L18" i="1" s="1"/>
  <c r="N715" i="1"/>
  <c r="O13" i="1"/>
  <c r="N2119" i="1"/>
  <c r="T2042" i="1"/>
  <c r="T1106" i="1"/>
  <c r="N2122" i="1"/>
  <c r="N718" i="1"/>
  <c r="O16" i="1"/>
  <c r="R2036" i="1"/>
  <c r="R1100" i="1"/>
  <c r="A1972" i="1"/>
  <c r="L1344" i="1"/>
  <c r="N1344" i="1"/>
  <c r="J1344" i="1"/>
  <c r="B956" i="1"/>
  <c r="G957" i="1"/>
  <c r="A957" i="1" s="1"/>
  <c r="P1344" i="1"/>
  <c r="O1345" i="1"/>
  <c r="R1345" i="1"/>
  <c r="W1345" i="1"/>
  <c r="M1345" i="1"/>
  <c r="V1344" i="1"/>
  <c r="Y1345" i="1"/>
  <c r="I1345" i="1"/>
  <c r="B1268" i="1"/>
  <c r="G1269" i="1"/>
  <c r="A1269" i="1" s="1"/>
  <c r="R1344" i="1"/>
  <c r="B878" i="1"/>
  <c r="G879" i="1"/>
  <c r="A879" i="1" s="1"/>
  <c r="G645" i="1"/>
  <c r="A645" i="1" s="1"/>
  <c r="B644" i="1"/>
  <c r="J2124" i="1"/>
  <c r="H1344" i="1"/>
  <c r="X1344" i="1"/>
  <c r="B254" i="1"/>
  <c r="G255" i="1"/>
  <c r="A255" i="1" s="1"/>
  <c r="H19" i="1"/>
  <c r="B1659" i="1"/>
  <c r="G1660" i="1"/>
  <c r="A1660" i="1" s="1"/>
  <c r="B800" i="1"/>
  <c r="G801" i="1"/>
  <c r="A801" i="1" s="1"/>
  <c r="B1424" i="1"/>
  <c r="G1425" i="1"/>
  <c r="A1425" i="1" s="1"/>
  <c r="B1737" i="1"/>
  <c r="G1738" i="1"/>
  <c r="A1738" i="1" s="1"/>
  <c r="B1893" i="1"/>
  <c r="B1502" i="1"/>
  <c r="B1580" i="1"/>
  <c r="G1581" i="1"/>
  <c r="A1581" i="1" s="1"/>
  <c r="G1347" i="1"/>
  <c r="A1347" i="1" s="1"/>
  <c r="B1346" i="1"/>
  <c r="AA533" i="1"/>
  <c r="AA539" i="1"/>
  <c r="AA527" i="1"/>
  <c r="AA529" i="1"/>
  <c r="AA535" i="1"/>
  <c r="AA537" i="1"/>
  <c r="AA531" i="1"/>
  <c r="AA532" i="1"/>
  <c r="AA534" i="1"/>
  <c r="AA536" i="1"/>
  <c r="AA528" i="1"/>
  <c r="AA530" i="1"/>
  <c r="AA538" i="1"/>
  <c r="P644" i="1"/>
  <c r="Q644" i="1"/>
  <c r="S644" i="1"/>
  <c r="T644" i="1"/>
  <c r="W644" i="1"/>
  <c r="M644" i="1"/>
  <c r="R644" i="1"/>
  <c r="U644" i="1"/>
  <c r="V644" i="1"/>
  <c r="Y644" i="1"/>
  <c r="Z644" i="1"/>
  <c r="J644" i="1"/>
  <c r="K644" i="1"/>
  <c r="G1503" i="1"/>
  <c r="A1503" i="1" s="1"/>
  <c r="AA468" i="1"/>
  <c r="G1816" i="1"/>
  <c r="A1816" i="1" s="1"/>
  <c r="Z2" i="1"/>
  <c r="B1815" i="1"/>
  <c r="I2123" i="1"/>
  <c r="H1108" i="1"/>
  <c r="Z3" i="1"/>
  <c r="W46" i="25" s="1"/>
  <c r="I1108" i="1"/>
  <c r="Z4" i="1"/>
  <c r="G1894" i="1"/>
  <c r="A1894" i="1" s="1"/>
  <c r="Z640" i="1"/>
  <c r="Z2200" i="1" s="1"/>
  <c r="V331" i="1"/>
  <c r="X331" i="1"/>
  <c r="Z331" i="1"/>
  <c r="P331" i="1"/>
  <c r="Y331" i="1"/>
  <c r="M331" i="1"/>
  <c r="S331" i="1"/>
  <c r="K331" i="1"/>
  <c r="N331" i="1"/>
  <c r="T331" i="1"/>
  <c r="R331" i="1"/>
  <c r="H719" i="1"/>
  <c r="I719" i="1"/>
  <c r="H330" i="1"/>
  <c r="H2124" i="1" s="1"/>
  <c r="I330" i="1"/>
  <c r="I2124" i="1" s="1"/>
  <c r="AA2340" i="1"/>
  <c r="Y2338" i="1"/>
  <c r="Z2337" i="1"/>
  <c r="Z2336" i="1"/>
  <c r="Z2335" i="1"/>
  <c r="Z2334" i="1"/>
  <c r="Z2339" i="1"/>
  <c r="G2135" i="1"/>
  <c r="A2134" i="1"/>
  <c r="B2134" i="1"/>
  <c r="Y2202" i="1"/>
  <c r="Y2109" i="1"/>
  <c r="Y2108" i="1"/>
  <c r="Y2110" i="1"/>
  <c r="A2211" i="1"/>
  <c r="G2212" i="1"/>
  <c r="B2211" i="1"/>
  <c r="Z1340" i="1"/>
  <c r="AA683" i="1"/>
  <c r="AA2243" i="1" s="1"/>
  <c r="AA684" i="1"/>
  <c r="AA2244" i="1" s="1"/>
  <c r="AA685" i="1"/>
  <c r="AA2245" i="1" s="1"/>
  <c r="AA686" i="1"/>
  <c r="AA2246" i="1" s="1"/>
  <c r="AA687" i="1"/>
  <c r="AA2247" i="1" s="1"/>
  <c r="AA688" i="1"/>
  <c r="AA2248" i="1" s="1"/>
  <c r="AA689" i="1"/>
  <c r="AA2249" i="1" s="1"/>
  <c r="AA695" i="1"/>
  <c r="AA2255" i="1" s="1"/>
  <c r="AA692" i="1"/>
  <c r="AA2252" i="1" s="1"/>
  <c r="AA694" i="1"/>
  <c r="AA2254" i="1" s="1"/>
  <c r="AA690" i="1"/>
  <c r="AA2250" i="1" s="1"/>
  <c r="AA691" i="1"/>
  <c r="AA2251" i="1" s="1"/>
  <c r="AA693" i="1"/>
  <c r="AA2253" i="1" s="1"/>
  <c r="Z702" i="1"/>
  <c r="Z2262" i="1" s="1"/>
  <c r="Z1335" i="1"/>
  <c r="Z1344" i="1"/>
  <c r="Z1328" i="1"/>
  <c r="X1094" i="1"/>
  <c r="Z1337" i="1"/>
  <c r="X1095" i="1"/>
  <c r="X2031" i="1"/>
  <c r="A2049" i="1"/>
  <c r="G2050" i="1"/>
  <c r="B2049" i="1"/>
  <c r="Z1329" i="1"/>
  <c r="A98" i="1"/>
  <c r="B98" i="1"/>
  <c r="G99" i="1"/>
  <c r="Z1336" i="1"/>
  <c r="A332" i="1"/>
  <c r="G333" i="1"/>
  <c r="B332" i="1"/>
  <c r="G22" i="1"/>
  <c r="A21" i="1"/>
  <c r="B21" i="1"/>
  <c r="Z1332" i="1"/>
  <c r="Z1343" i="1"/>
  <c r="Z1333" i="1"/>
  <c r="G1973" i="1"/>
  <c r="B1972" i="1"/>
  <c r="Z1338" i="1"/>
  <c r="Z1330" i="1"/>
  <c r="Z1341" i="1"/>
  <c r="Z643" i="1"/>
  <c r="Z1342" i="1"/>
  <c r="Z1339" i="1"/>
  <c r="Z1331" i="1"/>
  <c r="Z1334" i="1"/>
  <c r="Y705" i="1"/>
  <c r="Y2031" i="1" s="1"/>
  <c r="Y706" i="1"/>
  <c r="Y704" i="1"/>
  <c r="X1096" i="1"/>
  <c r="Y384" i="1"/>
  <c r="J720" i="1"/>
  <c r="J2046" i="1" s="1"/>
  <c r="Z639" i="1"/>
  <c r="Z2199" i="1" s="1"/>
  <c r="Z638" i="1"/>
  <c r="Z2198" i="1" s="1"/>
  <c r="G1191" i="1"/>
  <c r="A1191" i="1" s="1"/>
  <c r="B1190" i="1"/>
  <c r="Z635" i="1"/>
  <c r="Z2195" i="1" s="1"/>
  <c r="B1112" i="1"/>
  <c r="G1113" i="1"/>
  <c r="A1113" i="1" s="1"/>
  <c r="Z641" i="1"/>
  <c r="Z2201" i="1" s="1"/>
  <c r="Z323" i="1"/>
  <c r="Z328" i="1"/>
  <c r="Z326" i="1"/>
  <c r="Z637" i="1"/>
  <c r="Z2197" i="1" s="1"/>
  <c r="Z630" i="1"/>
  <c r="Z2190" i="1" s="1"/>
  <c r="Z317" i="1"/>
  <c r="Z314" i="1"/>
  <c r="G1035" i="1"/>
  <c r="A1035" i="1" s="1"/>
  <c r="B1034" i="1"/>
  <c r="Z318" i="1"/>
  <c r="Y696" i="1"/>
  <c r="Z327" i="1"/>
  <c r="Z322" i="1"/>
  <c r="Z315" i="1"/>
  <c r="Y697" i="1"/>
  <c r="Z324" i="1"/>
  <c r="Z316" i="1"/>
  <c r="Z634" i="1"/>
  <c r="Z2194" i="1" s="1"/>
  <c r="Z633" i="1"/>
  <c r="Z2193" i="1" s="1"/>
  <c r="Z321" i="1"/>
  <c r="Z320" i="1"/>
  <c r="Z329" i="1"/>
  <c r="Z325" i="1"/>
  <c r="Z631" i="1"/>
  <c r="Z2191" i="1" s="1"/>
  <c r="Z626" i="1"/>
  <c r="Z2186" i="1" s="1"/>
  <c r="Z627" i="1"/>
  <c r="Z2187" i="1" s="1"/>
  <c r="AB1" i="1"/>
  <c r="Y2" i="25" s="1"/>
  <c r="Z636" i="1"/>
  <c r="Z2196" i="1" s="1"/>
  <c r="Z632" i="1"/>
  <c r="Z2192" i="1" s="1"/>
  <c r="Z629" i="1"/>
  <c r="Z2189" i="1" s="1"/>
  <c r="Z628" i="1"/>
  <c r="Z2188" i="1" s="1"/>
  <c r="Z330" i="1"/>
  <c r="Z319" i="1"/>
  <c r="Z642" i="1"/>
  <c r="Z2202" i="1" s="1"/>
  <c r="G723" i="1"/>
  <c r="A723" i="1" s="1"/>
  <c r="B722" i="1"/>
  <c r="G568" i="1"/>
  <c r="A568" i="1" s="1"/>
  <c r="B567" i="1"/>
  <c r="B488" i="1"/>
  <c r="G489" i="1"/>
  <c r="A489" i="1" s="1"/>
  <c r="S2203" i="1"/>
  <c r="R2203" i="1"/>
  <c r="Y2203" i="1"/>
  <c r="I2203" i="1"/>
  <c r="X2203" i="1"/>
  <c r="P2203" i="1"/>
  <c r="H2203" i="1"/>
  <c r="N2203" i="1"/>
  <c r="T2203" i="1"/>
  <c r="O2203" i="1"/>
  <c r="L2203" i="1"/>
  <c r="M2203" i="1"/>
  <c r="G411" i="1"/>
  <c r="A411" i="1" s="1"/>
  <c r="B410" i="1"/>
  <c r="B178" i="1"/>
  <c r="G179" i="1"/>
  <c r="A179" i="1" s="1"/>
  <c r="Q1345" i="1" l="1"/>
  <c r="AA1477" i="1"/>
  <c r="V2203" i="1"/>
  <c r="H1346" i="1"/>
  <c r="H20" i="1"/>
  <c r="W2203" i="1"/>
  <c r="U2203" i="1"/>
  <c r="K2203" i="1"/>
  <c r="L1165" i="1"/>
  <c r="Z856" i="1"/>
  <c r="AA306" i="1"/>
  <c r="Q2203" i="1"/>
  <c r="AA853" i="1"/>
  <c r="AA852" i="1"/>
  <c r="AA228" i="1"/>
  <c r="AA150" i="1"/>
  <c r="AA1476" i="1"/>
  <c r="AA151" i="1"/>
  <c r="AA307" i="1"/>
  <c r="AA857" i="1"/>
  <c r="X644" i="1"/>
  <c r="AA1481" i="1"/>
  <c r="J331" i="1"/>
  <c r="Q331" i="1"/>
  <c r="I19" i="1"/>
  <c r="AA931" i="1"/>
  <c r="K2045" i="1"/>
  <c r="H2045" i="1"/>
  <c r="W331" i="1"/>
  <c r="AA619" i="1"/>
  <c r="N644" i="1"/>
  <c r="H644" i="1"/>
  <c r="AA540" i="1"/>
  <c r="Y30" i="25"/>
  <c r="Y60" i="25" s="1"/>
  <c r="AA541" i="1"/>
  <c r="L331" i="1"/>
  <c r="Q1344" i="1"/>
  <c r="AA854" i="1"/>
  <c r="AA858" i="1"/>
  <c r="AA1478" i="1"/>
  <c r="Y2030" i="1"/>
  <c r="Z1399" i="1"/>
  <c r="U331" i="1"/>
  <c r="AA618" i="1"/>
  <c r="AA1479" i="1"/>
  <c r="J2045" i="1"/>
  <c r="I644" i="1"/>
  <c r="J2203" i="1"/>
  <c r="AA229" i="1"/>
  <c r="Z1398" i="1"/>
  <c r="O331" i="1"/>
  <c r="AA855" i="1"/>
  <c r="AA930" i="1"/>
  <c r="L644" i="1"/>
  <c r="I2045" i="1"/>
  <c r="O644" i="1"/>
  <c r="AB624" i="1"/>
  <c r="AB1008" i="1"/>
  <c r="AB1010" i="1"/>
  <c r="AB1087" i="1"/>
  <c r="AB1086" i="1"/>
  <c r="AB1092" i="1"/>
  <c r="AB1009" i="1"/>
  <c r="AB234" i="1"/>
  <c r="AB1013" i="1"/>
  <c r="AB1089" i="1"/>
  <c r="AB1011" i="1"/>
  <c r="AB1014" i="1"/>
  <c r="AB1088" i="1"/>
  <c r="AB1091" i="1"/>
  <c r="AA1090" i="1"/>
  <c r="AA546" i="1"/>
  <c r="AA1012" i="1"/>
  <c r="AB1790" i="1"/>
  <c r="AB1789" i="1"/>
  <c r="AB1791" i="1"/>
  <c r="AB1793" i="1"/>
  <c r="AB1788" i="1"/>
  <c r="AB1794" i="1"/>
  <c r="B957" i="1"/>
  <c r="AA1792" i="1"/>
  <c r="J1109" i="1"/>
  <c r="K720" i="1"/>
  <c r="K2046" i="1" s="1"/>
  <c r="K2124" i="1"/>
  <c r="M18" i="1"/>
  <c r="L720" i="1"/>
  <c r="L2046" i="1" s="1"/>
  <c r="L2124" i="1"/>
  <c r="V2033" i="1"/>
  <c r="V1097" i="1"/>
  <c r="J19" i="1"/>
  <c r="U2042" i="1"/>
  <c r="U1106" i="1"/>
  <c r="S2115" i="1"/>
  <c r="T9" i="1"/>
  <c r="S711" i="1"/>
  <c r="M2043" i="1"/>
  <c r="M1107" i="1"/>
  <c r="N2121" i="1"/>
  <c r="O15" i="1"/>
  <c r="N717" i="1"/>
  <c r="Q2117" i="1"/>
  <c r="R11" i="1"/>
  <c r="Q713" i="1"/>
  <c r="O2040" i="1"/>
  <c r="O1104" i="1"/>
  <c r="O2119" i="1"/>
  <c r="P13" i="1"/>
  <c r="O715" i="1"/>
  <c r="Q12" i="1"/>
  <c r="P714" i="1"/>
  <c r="P2118" i="1"/>
  <c r="N2041" i="1"/>
  <c r="N1105" i="1"/>
  <c r="Q2038" i="1"/>
  <c r="Q1102" i="1"/>
  <c r="T2114" i="1"/>
  <c r="U8" i="1"/>
  <c r="T710" i="1"/>
  <c r="V2112" i="1"/>
  <c r="V708" i="1"/>
  <c r="V774" i="1" s="1"/>
  <c r="W6" i="1"/>
  <c r="N2044" i="1"/>
  <c r="N1108" i="1"/>
  <c r="V2035" i="1"/>
  <c r="V1099" i="1"/>
  <c r="S2036" i="1"/>
  <c r="S1100" i="1"/>
  <c r="U2034" i="1"/>
  <c r="U2100" i="1" s="1"/>
  <c r="U1098" i="1"/>
  <c r="U1164" i="1" s="1"/>
  <c r="K2123" i="1"/>
  <c r="L17" i="1"/>
  <c r="O718" i="1"/>
  <c r="O2122" i="1"/>
  <c r="P16" i="1"/>
  <c r="X7" i="1"/>
  <c r="W2113" i="1"/>
  <c r="W709" i="1"/>
  <c r="R2116" i="1"/>
  <c r="S10" i="1"/>
  <c r="R712" i="1"/>
  <c r="X5" i="1"/>
  <c r="W2111" i="1"/>
  <c r="W707" i="1"/>
  <c r="V716" i="1"/>
  <c r="V2120" i="1"/>
  <c r="W14" i="1"/>
  <c r="R2037" i="1"/>
  <c r="R1101" i="1"/>
  <c r="P2039" i="1"/>
  <c r="P1103" i="1"/>
  <c r="G958" i="1"/>
  <c r="A958" i="1" s="1"/>
  <c r="A1973" i="1"/>
  <c r="Z1345" i="1"/>
  <c r="N1345" i="1"/>
  <c r="V1345" i="1"/>
  <c r="B255" i="1"/>
  <c r="B879" i="1"/>
  <c r="G646" i="1"/>
  <c r="A646" i="1" s="1"/>
  <c r="X1346" i="1"/>
  <c r="B1738" i="1"/>
  <c r="L1345" i="1"/>
  <c r="H1345" i="1"/>
  <c r="K1346" i="1"/>
  <c r="B1269" i="1"/>
  <c r="G880" i="1"/>
  <c r="A880" i="1" s="1"/>
  <c r="X1345" i="1"/>
  <c r="U1346" i="1"/>
  <c r="T1345" i="1"/>
  <c r="G1270" i="1"/>
  <c r="A1270" i="1" s="1"/>
  <c r="S1346" i="1"/>
  <c r="O1346" i="1"/>
  <c r="J1345" i="1"/>
  <c r="L1346" i="1"/>
  <c r="B645" i="1"/>
  <c r="G256" i="1"/>
  <c r="A256" i="1" s="1"/>
  <c r="J20" i="1"/>
  <c r="I20" i="1"/>
  <c r="G1739" i="1"/>
  <c r="A1739" i="1" s="1"/>
  <c r="G802" i="1"/>
  <c r="A802" i="1" s="1"/>
  <c r="B1425" i="1"/>
  <c r="B1660" i="1"/>
  <c r="G1426" i="1"/>
  <c r="A1426" i="1" s="1"/>
  <c r="G1661" i="1"/>
  <c r="A1661" i="1" s="1"/>
  <c r="B1581" i="1"/>
  <c r="B801" i="1"/>
  <c r="G1348" i="1"/>
  <c r="A1348" i="1" s="1"/>
  <c r="B1503" i="1"/>
  <c r="G1504" i="1"/>
  <c r="A1504" i="1" s="1"/>
  <c r="B1347" i="1"/>
  <c r="G1582" i="1"/>
  <c r="A1582" i="1" s="1"/>
  <c r="K1109" i="1"/>
  <c r="G1817" i="1"/>
  <c r="A1817" i="1" s="1"/>
  <c r="AB533" i="1"/>
  <c r="AB527" i="1"/>
  <c r="AB535" i="1"/>
  <c r="AB529" i="1"/>
  <c r="AB531" i="1"/>
  <c r="AB537" i="1"/>
  <c r="AB539" i="1"/>
  <c r="AB532" i="1"/>
  <c r="AB528" i="1"/>
  <c r="AB534" i="1"/>
  <c r="AB536" i="1"/>
  <c r="AB538" i="1"/>
  <c r="AB530" i="1"/>
  <c r="B1816" i="1"/>
  <c r="T645" i="1"/>
  <c r="U645" i="1"/>
  <c r="V645" i="1"/>
  <c r="I645" i="1"/>
  <c r="Y645" i="1"/>
  <c r="J645" i="1"/>
  <c r="Z645" i="1"/>
  <c r="Q645" i="1"/>
  <c r="R645" i="1"/>
  <c r="X645" i="1"/>
  <c r="AA645" i="1"/>
  <c r="H645" i="1"/>
  <c r="K645" i="1"/>
  <c r="L645" i="1"/>
  <c r="N645" i="1"/>
  <c r="O645" i="1"/>
  <c r="P645" i="1"/>
  <c r="AB468" i="1"/>
  <c r="AA2" i="1"/>
  <c r="B1894" i="1"/>
  <c r="AA4" i="1"/>
  <c r="G1895" i="1"/>
  <c r="A1895" i="1" s="1"/>
  <c r="I720" i="1"/>
  <c r="I2046" i="1" s="1"/>
  <c r="AA3" i="1"/>
  <c r="X46" i="25" s="1"/>
  <c r="I1109" i="1"/>
  <c r="H720" i="1"/>
  <c r="H2046" i="1" s="1"/>
  <c r="H1109" i="1"/>
  <c r="L332" i="1"/>
  <c r="M332" i="1"/>
  <c r="N332" i="1"/>
  <c r="P332" i="1"/>
  <c r="U332" i="1"/>
  <c r="V332" i="1"/>
  <c r="W332" i="1"/>
  <c r="X332" i="1"/>
  <c r="AA332" i="1"/>
  <c r="K332" i="1"/>
  <c r="J332" i="1"/>
  <c r="O332" i="1"/>
  <c r="Q332" i="1"/>
  <c r="R332" i="1"/>
  <c r="T332" i="1"/>
  <c r="H331" i="1"/>
  <c r="H2125" i="1" s="1"/>
  <c r="I331" i="1"/>
  <c r="AB2340" i="1"/>
  <c r="AA2335" i="1"/>
  <c r="AA2336" i="1"/>
  <c r="AA2334" i="1"/>
  <c r="AA2339" i="1"/>
  <c r="Z2338" i="1"/>
  <c r="AA2337" i="1"/>
  <c r="G2136" i="1"/>
  <c r="B2135" i="1"/>
  <c r="A2135" i="1"/>
  <c r="Z2109" i="1"/>
  <c r="Z2203" i="1"/>
  <c r="Z2110" i="1"/>
  <c r="Z2108" i="1"/>
  <c r="G2213" i="1"/>
  <c r="A2212" i="1"/>
  <c r="B2212" i="1"/>
  <c r="AA1343" i="1"/>
  <c r="AB683" i="1"/>
  <c r="AB2243" i="1" s="1"/>
  <c r="AB684" i="1"/>
  <c r="AB2244" i="1" s="1"/>
  <c r="AB685" i="1"/>
  <c r="AB2245" i="1" s="1"/>
  <c r="AB686" i="1"/>
  <c r="AB2246" i="1" s="1"/>
  <c r="AB687" i="1"/>
  <c r="AB2247" i="1" s="1"/>
  <c r="AB688" i="1"/>
  <c r="AB2248" i="1" s="1"/>
  <c r="AB694" i="1"/>
  <c r="AB2254" i="1" s="1"/>
  <c r="AB692" i="1"/>
  <c r="AB2252" i="1" s="1"/>
  <c r="AB690" i="1"/>
  <c r="AB2250" i="1" s="1"/>
  <c r="AB693" i="1"/>
  <c r="AB2253" i="1" s="1"/>
  <c r="AB689" i="1"/>
  <c r="AB2249" i="1" s="1"/>
  <c r="AB691" i="1"/>
  <c r="AB2251" i="1" s="1"/>
  <c r="AB695" i="1"/>
  <c r="AB2255" i="1" s="1"/>
  <c r="AA702" i="1"/>
  <c r="AA2262" i="1" s="1"/>
  <c r="AA644" i="1"/>
  <c r="AA1329" i="1"/>
  <c r="AA1328" i="1"/>
  <c r="AA1337" i="1"/>
  <c r="AA1339" i="1"/>
  <c r="AA1338" i="1"/>
  <c r="AA1344" i="1"/>
  <c r="Y1096" i="1"/>
  <c r="Y2032" i="1"/>
  <c r="AA1330" i="1"/>
  <c r="G2051" i="1"/>
  <c r="B2050" i="1"/>
  <c r="A2050" i="1"/>
  <c r="G23" i="1"/>
  <c r="A22" i="1"/>
  <c r="B22" i="1"/>
  <c r="A99" i="1"/>
  <c r="G100" i="1"/>
  <c r="B99" i="1"/>
  <c r="A333" i="1"/>
  <c r="G334" i="1"/>
  <c r="B333" i="1"/>
  <c r="AA1333" i="1"/>
  <c r="AA1341" i="1"/>
  <c r="AA1342" i="1"/>
  <c r="AA1335" i="1"/>
  <c r="AA1336" i="1"/>
  <c r="Z704" i="1"/>
  <c r="AA1331" i="1"/>
  <c r="AA1345" i="1"/>
  <c r="AA1332" i="1"/>
  <c r="B1973" i="1"/>
  <c r="G1974" i="1"/>
  <c r="AA1340" i="1"/>
  <c r="AA1334" i="1"/>
  <c r="Y1094" i="1"/>
  <c r="Z705" i="1"/>
  <c r="Z706" i="1"/>
  <c r="J1110" i="1"/>
  <c r="Y1095" i="1"/>
  <c r="B1191" i="1"/>
  <c r="G1192" i="1"/>
  <c r="A1192" i="1" s="1"/>
  <c r="AA639" i="1"/>
  <c r="AA2199" i="1" s="1"/>
  <c r="B1113" i="1"/>
  <c r="G1114" i="1"/>
  <c r="A1114" i="1" s="1"/>
  <c r="Z697" i="1"/>
  <c r="AA638" i="1"/>
  <c r="AA2198" i="1" s="1"/>
  <c r="AA641" i="1"/>
  <c r="AA2201" i="1" s="1"/>
  <c r="AA315" i="1"/>
  <c r="AA633" i="1"/>
  <c r="AA2193" i="1" s="1"/>
  <c r="AA329" i="1"/>
  <c r="AA326" i="1"/>
  <c r="AA629" i="1"/>
  <c r="AA2189" i="1" s="1"/>
  <c r="AA627" i="1"/>
  <c r="AA2187" i="1" s="1"/>
  <c r="B1035" i="1"/>
  <c r="G1036" i="1"/>
  <c r="A1036" i="1" s="1"/>
  <c r="AA331" i="1"/>
  <c r="AA637" i="1"/>
  <c r="AA2197" i="1" s="1"/>
  <c r="AA634" i="1"/>
  <c r="AA2194" i="1" s="1"/>
  <c r="AA322" i="1"/>
  <c r="AA316" i="1"/>
  <c r="AA314" i="1"/>
  <c r="AA626" i="1"/>
  <c r="AA2186" i="1" s="1"/>
  <c r="AA632" i="1"/>
  <c r="AA2192" i="1" s="1"/>
  <c r="AA325" i="1"/>
  <c r="AA640" i="1"/>
  <c r="AA2200" i="1" s="1"/>
  <c r="AA324" i="1"/>
  <c r="AA320" i="1"/>
  <c r="AA636" i="1"/>
  <c r="AA2196" i="1" s="1"/>
  <c r="AA321" i="1"/>
  <c r="AA327" i="1"/>
  <c r="AA635" i="1"/>
  <c r="AA2195" i="1" s="1"/>
  <c r="AA323" i="1"/>
  <c r="AA631" i="1"/>
  <c r="AA2191" i="1" s="1"/>
  <c r="AA317" i="1"/>
  <c r="AA328" i="1"/>
  <c r="AA319" i="1"/>
  <c r="AA318" i="1"/>
  <c r="AA642" i="1"/>
  <c r="AA2202" i="1" s="1"/>
  <c r="AA628" i="1"/>
  <c r="AA2188" i="1" s="1"/>
  <c r="AC1" i="1"/>
  <c r="Z2" i="25" s="1"/>
  <c r="AA643" i="1"/>
  <c r="AA2203" i="1" s="1"/>
  <c r="AA330" i="1"/>
  <c r="AA630" i="1"/>
  <c r="AA2190" i="1" s="1"/>
  <c r="Z696" i="1"/>
  <c r="B723" i="1"/>
  <c r="G724" i="1"/>
  <c r="A724" i="1" s="1"/>
  <c r="B568" i="1"/>
  <c r="G569" i="1"/>
  <c r="A569" i="1" s="1"/>
  <c r="G490" i="1"/>
  <c r="A490" i="1" s="1"/>
  <c r="B489" i="1"/>
  <c r="Z2204" i="1"/>
  <c r="R2204" i="1"/>
  <c r="J2204" i="1"/>
  <c r="Y2204" i="1"/>
  <c r="Q2204" i="1"/>
  <c r="P2204" i="1"/>
  <c r="W2204" i="1"/>
  <c r="U2204" i="1"/>
  <c r="M2204" i="1"/>
  <c r="T2204" i="1"/>
  <c r="S2204" i="1"/>
  <c r="V2204" i="1"/>
  <c r="K2204" i="1"/>
  <c r="B411" i="1"/>
  <c r="G412" i="1"/>
  <c r="A412" i="1" s="1"/>
  <c r="G180" i="1"/>
  <c r="A180" i="1" s="1"/>
  <c r="B179" i="1"/>
  <c r="Y1477" i="1" l="1"/>
  <c r="W1476" i="1"/>
  <c r="Y1479" i="1"/>
  <c r="Y1476" i="1"/>
  <c r="R1476" i="1"/>
  <c r="O1243" i="1"/>
  <c r="Y1478" i="1"/>
  <c r="U1476" i="1"/>
  <c r="O1242" i="1"/>
  <c r="Q1476" i="1"/>
  <c r="L1242" i="1"/>
  <c r="R1243" i="1"/>
  <c r="P1479" i="1"/>
  <c r="R1245" i="1"/>
  <c r="R1242" i="1"/>
  <c r="M1242" i="1"/>
  <c r="N1243" i="1"/>
  <c r="W1242" i="1"/>
  <c r="Y1481" i="1"/>
  <c r="U1477" i="1"/>
  <c r="P1476" i="1"/>
  <c r="T1476" i="1"/>
  <c r="U1478" i="1"/>
  <c r="S1242" i="1"/>
  <c r="V1242" i="1"/>
  <c r="N1481" i="1"/>
  <c r="S1243" i="1"/>
  <c r="R1481" i="1"/>
  <c r="O1476" i="1"/>
  <c r="W1478" i="1"/>
  <c r="V1477" i="1"/>
  <c r="W1479" i="1"/>
  <c r="O1478" i="1"/>
  <c r="N1476" i="1"/>
  <c r="W1477" i="1"/>
  <c r="U1242" i="1"/>
  <c r="T1478" i="1"/>
  <c r="U1481" i="1"/>
  <c r="T1477" i="1"/>
  <c r="Q1481" i="1"/>
  <c r="P1477" i="1"/>
  <c r="T1481" i="1"/>
  <c r="S1477" i="1"/>
  <c r="X1476" i="1"/>
  <c r="V1244" i="1"/>
  <c r="S1481" i="1"/>
  <c r="P1242" i="1"/>
  <c r="N1242" i="1"/>
  <c r="N1478" i="1"/>
  <c r="U1479" i="1"/>
  <c r="N1477" i="1"/>
  <c r="Q1242" i="1"/>
  <c r="S1478" i="1"/>
  <c r="Q1478" i="1"/>
  <c r="N1479" i="1"/>
  <c r="V1476" i="1"/>
  <c r="O1479" i="1"/>
  <c r="Q1479" i="1"/>
  <c r="Q1477" i="1"/>
  <c r="R1479" i="1"/>
  <c r="S1479" i="1"/>
  <c r="X1477" i="1"/>
  <c r="R1477" i="1"/>
  <c r="P1481" i="1"/>
  <c r="N1245" i="1"/>
  <c r="I2125" i="1"/>
  <c r="U1243" i="1"/>
  <c r="X1244" i="1"/>
  <c r="R1244" i="1"/>
  <c r="V1243" i="1"/>
  <c r="W1243" i="1"/>
  <c r="Q1243" i="1"/>
  <c r="X1243" i="1"/>
  <c r="P1243" i="1"/>
  <c r="X1479" i="1"/>
  <c r="Z1478" i="1"/>
  <c r="V1247" i="1"/>
  <c r="Z1247" i="1"/>
  <c r="T1479" i="1"/>
  <c r="V1481" i="1"/>
  <c r="R1247" i="1"/>
  <c r="R1478" i="1"/>
  <c r="P1247" i="1"/>
  <c r="N1244" i="1"/>
  <c r="O1481" i="1"/>
  <c r="T1243" i="1"/>
  <c r="Z1477" i="1"/>
  <c r="X1247" i="1"/>
  <c r="T1247" i="1"/>
  <c r="X1242" i="1"/>
  <c r="X1478" i="1"/>
  <c r="Y1242" i="1"/>
  <c r="T1245" i="1"/>
  <c r="O1477" i="1"/>
  <c r="W1481" i="1"/>
  <c r="V1478" i="1"/>
  <c r="Z1242" i="1"/>
  <c r="Z1479" i="1"/>
  <c r="Z1244" i="1"/>
  <c r="N1247" i="1"/>
  <c r="T1242" i="1"/>
  <c r="Z1476" i="1"/>
  <c r="T1244" i="1"/>
  <c r="Z1481" i="1"/>
  <c r="V1245" i="1"/>
  <c r="Z1245" i="1"/>
  <c r="X1481" i="1"/>
  <c r="V1479" i="1"/>
  <c r="Y1243" i="1"/>
  <c r="J1347" i="1"/>
  <c r="P1478" i="1"/>
  <c r="S1476" i="1"/>
  <c r="Z1243" i="1"/>
  <c r="X1245" i="1"/>
  <c r="I2204" i="1"/>
  <c r="B958" i="1"/>
  <c r="G959" i="1"/>
  <c r="A959" i="1" s="1"/>
  <c r="N2204" i="1"/>
  <c r="K1110" i="1"/>
  <c r="L2204" i="1"/>
  <c r="H2204" i="1"/>
  <c r="O2204" i="1"/>
  <c r="J721" i="1"/>
  <c r="J2047" i="1" s="1"/>
  <c r="AB931" i="1"/>
  <c r="AB1245" i="1"/>
  <c r="AB618" i="1"/>
  <c r="AB150" i="1"/>
  <c r="AA1399" i="1"/>
  <c r="AA1398" i="1"/>
  <c r="AA856" i="1"/>
  <c r="AB858" i="1"/>
  <c r="AB540" i="1"/>
  <c r="AB853" i="1"/>
  <c r="AB1247" i="1"/>
  <c r="W645" i="1"/>
  <c r="AB1476" i="1"/>
  <c r="AB1243" i="1"/>
  <c r="AB930" i="1"/>
  <c r="S332" i="1"/>
  <c r="AB151" i="1"/>
  <c r="Z30" i="25"/>
  <c r="Z60" i="25" s="1"/>
  <c r="AB306" i="1"/>
  <c r="AB1477" i="1"/>
  <c r="AA1243" i="1"/>
  <c r="U1345" i="1"/>
  <c r="AB229" i="1"/>
  <c r="AB307" i="1"/>
  <c r="S645" i="1"/>
  <c r="S1345" i="1"/>
  <c r="AB1242" i="1"/>
  <c r="K1345" i="1"/>
  <c r="AB619" i="1"/>
  <c r="AB852" i="1"/>
  <c r="AB1244" i="1"/>
  <c r="AA1242" i="1"/>
  <c r="AB1479" i="1"/>
  <c r="AB228" i="1"/>
  <c r="Z332" i="1"/>
  <c r="M645" i="1"/>
  <c r="AB857" i="1"/>
  <c r="X2204" i="1"/>
  <c r="Y332" i="1"/>
  <c r="AB1481" i="1"/>
  <c r="AB541" i="1"/>
  <c r="AB854" i="1"/>
  <c r="AB855" i="1"/>
  <c r="I1346" i="1"/>
  <c r="AB1478" i="1"/>
  <c r="AB1090" i="1"/>
  <c r="AA1480" i="1"/>
  <c r="AC234" i="1"/>
  <c r="AC1091" i="1"/>
  <c r="AC1088" i="1"/>
  <c r="AC1092" i="1"/>
  <c r="AC1010" i="1"/>
  <c r="AC1008" i="1"/>
  <c r="AC1087" i="1"/>
  <c r="AC1086" i="1"/>
  <c r="AC1011" i="1"/>
  <c r="AC1089" i="1"/>
  <c r="AC624" i="1"/>
  <c r="AC1013" i="1"/>
  <c r="AC1009" i="1"/>
  <c r="AC1014" i="1"/>
  <c r="AB546" i="1"/>
  <c r="AB1012" i="1"/>
  <c r="AC1788" i="1"/>
  <c r="AC1791" i="1"/>
  <c r="AC1789" i="1"/>
  <c r="AC1790" i="1"/>
  <c r="AC1793" i="1"/>
  <c r="AC1794" i="1"/>
  <c r="AB1792" i="1"/>
  <c r="L1110" i="1"/>
  <c r="T2036" i="1"/>
  <c r="T1100" i="1"/>
  <c r="O2041" i="1"/>
  <c r="O1105" i="1"/>
  <c r="J2125" i="1"/>
  <c r="V2042" i="1"/>
  <c r="V1106" i="1"/>
  <c r="U2114" i="1"/>
  <c r="U710" i="1"/>
  <c r="V8" i="1"/>
  <c r="S18" i="25" s="1"/>
  <c r="P2119" i="1"/>
  <c r="P715" i="1"/>
  <c r="Q13" i="1"/>
  <c r="L20" i="1"/>
  <c r="L2126" i="1" s="1"/>
  <c r="T2115" i="1"/>
  <c r="U9" i="1"/>
  <c r="T711" i="1"/>
  <c r="Y5" i="1"/>
  <c r="X2111" i="1"/>
  <c r="X707" i="1"/>
  <c r="Q2039" i="1"/>
  <c r="Q1103" i="1"/>
  <c r="S11" i="1"/>
  <c r="R713" i="1"/>
  <c r="R2117" i="1"/>
  <c r="S2116" i="1"/>
  <c r="S712" i="1"/>
  <c r="T10" i="1"/>
  <c r="N2043" i="1"/>
  <c r="N1107" i="1"/>
  <c r="X6" i="1"/>
  <c r="W2112" i="1"/>
  <c r="W708" i="1"/>
  <c r="W774" i="1" s="1"/>
  <c r="V1098" i="1"/>
  <c r="V1164" i="1" s="1"/>
  <c r="V2034" i="1"/>
  <c r="V2100" i="1" s="1"/>
  <c r="K20" i="1"/>
  <c r="K2126" i="1" s="1"/>
  <c r="W1099" i="1"/>
  <c r="W2035" i="1"/>
  <c r="O717" i="1"/>
  <c r="P15" i="1"/>
  <c r="O2121" i="1"/>
  <c r="L2123" i="1"/>
  <c r="M17" i="1"/>
  <c r="L719" i="1"/>
  <c r="W72" i="1"/>
  <c r="K19" i="1"/>
  <c r="R2038" i="1"/>
  <c r="R1102" i="1"/>
  <c r="S2037" i="1"/>
  <c r="S1101" i="1"/>
  <c r="O2044" i="1"/>
  <c r="O1108" i="1"/>
  <c r="W2033" i="1"/>
  <c r="W1097" i="1"/>
  <c r="Y7" i="1"/>
  <c r="X709" i="1"/>
  <c r="X2113" i="1"/>
  <c r="P2040" i="1"/>
  <c r="P1104" i="1"/>
  <c r="W716" i="1"/>
  <c r="X14" i="1"/>
  <c r="W2120" i="1"/>
  <c r="Q2118" i="1"/>
  <c r="R12" i="1"/>
  <c r="Q714" i="1"/>
  <c r="P718" i="1"/>
  <c r="Q16" i="1"/>
  <c r="P2122" i="1"/>
  <c r="M720" i="1"/>
  <c r="M2124" i="1"/>
  <c r="N18" i="1"/>
  <c r="A1974" i="1"/>
  <c r="W1347" i="1"/>
  <c r="Z1347" i="1"/>
  <c r="Y1347" i="1"/>
  <c r="U1347" i="1"/>
  <c r="Q1347" i="1"/>
  <c r="B1270" i="1"/>
  <c r="O1347" i="1"/>
  <c r="G1271" i="1"/>
  <c r="A1271" i="1" s="1"/>
  <c r="M1347" i="1"/>
  <c r="V1346" i="1"/>
  <c r="B646" i="1"/>
  <c r="G647" i="1"/>
  <c r="A647" i="1" s="1"/>
  <c r="G257" i="1"/>
  <c r="A257" i="1" s="1"/>
  <c r="B256" i="1"/>
  <c r="G881" i="1"/>
  <c r="A881" i="1" s="1"/>
  <c r="B880" i="1"/>
  <c r="J1346" i="1"/>
  <c r="W1346" i="1"/>
  <c r="J2126" i="1"/>
  <c r="T1346" i="1"/>
  <c r="N1346" i="1"/>
  <c r="P1346" i="1"/>
  <c r="R1346" i="1"/>
  <c r="G1662" i="1"/>
  <c r="A1662" i="1" s="1"/>
  <c r="B802" i="1"/>
  <c r="G803" i="1"/>
  <c r="A803" i="1" s="1"/>
  <c r="G1740" i="1"/>
  <c r="A1740" i="1" s="1"/>
  <c r="B1739" i="1"/>
  <c r="B1661" i="1"/>
  <c r="B1426" i="1"/>
  <c r="G1427" i="1"/>
  <c r="A1427" i="1" s="1"/>
  <c r="B1348" i="1"/>
  <c r="G1349" i="1"/>
  <c r="A1349" i="1" s="1"/>
  <c r="G1818" i="1"/>
  <c r="A1818" i="1" s="1"/>
  <c r="B1817" i="1"/>
  <c r="G1505" i="1"/>
  <c r="A1505" i="1" s="1"/>
  <c r="B1582" i="1"/>
  <c r="B1504" i="1"/>
  <c r="G1583" i="1"/>
  <c r="A1583" i="1" s="1"/>
  <c r="AC537" i="1"/>
  <c r="AC527" i="1"/>
  <c r="AC533" i="1"/>
  <c r="AC535" i="1"/>
  <c r="AC538" i="1"/>
  <c r="AC529" i="1"/>
  <c r="AC531" i="1"/>
  <c r="AC539" i="1"/>
  <c r="AC532" i="1"/>
  <c r="AC534" i="1"/>
  <c r="AC528" i="1"/>
  <c r="AC536" i="1"/>
  <c r="AC530" i="1"/>
  <c r="Z646" i="1"/>
  <c r="K646" i="1"/>
  <c r="AB646" i="1"/>
  <c r="M646" i="1"/>
  <c r="O646" i="1"/>
  <c r="P646" i="1"/>
  <c r="S646" i="1"/>
  <c r="U646" i="1"/>
  <c r="V646" i="1"/>
  <c r="W646" i="1"/>
  <c r="Y646" i="1"/>
  <c r="H646" i="1"/>
  <c r="I646" i="1"/>
  <c r="N646" i="1"/>
  <c r="Q646" i="1"/>
  <c r="R646" i="1"/>
  <c r="T646" i="1"/>
  <c r="AC468" i="1"/>
  <c r="I1110" i="1"/>
  <c r="G1896" i="1"/>
  <c r="A1896" i="1" s="1"/>
  <c r="B1895" i="1"/>
  <c r="H1110" i="1"/>
  <c r="AB4" i="1"/>
  <c r="I721" i="1"/>
  <c r="I2047" i="1" s="1"/>
  <c r="H721" i="1"/>
  <c r="H2047" i="1" s="1"/>
  <c r="AB3" i="1"/>
  <c r="Y46" i="25" s="1"/>
  <c r="AB2" i="1"/>
  <c r="S333" i="1"/>
  <c r="V333" i="1"/>
  <c r="L333" i="1"/>
  <c r="AB333" i="1"/>
  <c r="U333" i="1"/>
  <c r="Y333" i="1"/>
  <c r="Z333" i="1"/>
  <c r="AA333" i="1"/>
  <c r="K333" i="1"/>
  <c r="J333" i="1"/>
  <c r="O333" i="1"/>
  <c r="P333" i="1"/>
  <c r="Q333" i="1"/>
  <c r="N333" i="1"/>
  <c r="H332" i="1"/>
  <c r="H2126" i="1" s="1"/>
  <c r="I332" i="1"/>
  <c r="I2126" i="1" s="1"/>
  <c r="AC2340" i="1"/>
  <c r="AB2336" i="1"/>
  <c r="AB2335" i="1"/>
  <c r="AB2337" i="1"/>
  <c r="AB2339" i="1"/>
  <c r="AA2338" i="1"/>
  <c r="AB2334" i="1"/>
  <c r="B2136" i="1"/>
  <c r="A2136" i="1"/>
  <c r="G2137" i="1"/>
  <c r="AA2108" i="1"/>
  <c r="AA2109" i="1"/>
  <c r="AA2110" i="1"/>
  <c r="AA2204" i="1"/>
  <c r="G2214" i="1"/>
  <c r="B2213" i="1"/>
  <c r="A2213" i="1"/>
  <c r="AC683" i="1"/>
  <c r="AC2243" i="1" s="1"/>
  <c r="AC688" i="1"/>
  <c r="AC2248" i="1" s="1"/>
  <c r="AC684" i="1"/>
  <c r="AC2244" i="1" s="1"/>
  <c r="AC685" i="1"/>
  <c r="AC2245" i="1" s="1"/>
  <c r="AC687" i="1"/>
  <c r="AC2247" i="1" s="1"/>
  <c r="AC686" i="1"/>
  <c r="AC2246" i="1" s="1"/>
  <c r="AC689" i="1"/>
  <c r="AC2249" i="1" s="1"/>
  <c r="AC690" i="1"/>
  <c r="AC2250" i="1" s="1"/>
  <c r="AC691" i="1"/>
  <c r="AC2251" i="1" s="1"/>
  <c r="AC692" i="1"/>
  <c r="AC2252" i="1" s="1"/>
  <c r="AC693" i="1"/>
  <c r="AC2253" i="1" s="1"/>
  <c r="AC694" i="1"/>
  <c r="AC2254" i="1" s="1"/>
  <c r="AC695" i="1"/>
  <c r="AC2255" i="1" s="1"/>
  <c r="AB702" i="1"/>
  <c r="AB2262" i="1" s="1"/>
  <c r="J722" i="1"/>
  <c r="AB1332" i="1"/>
  <c r="AB1333" i="1"/>
  <c r="AB1338" i="1"/>
  <c r="AB645" i="1"/>
  <c r="AB1340" i="1"/>
  <c r="Z1096" i="1"/>
  <c r="Z2032" i="1"/>
  <c r="AB1341" i="1"/>
  <c r="AB1335" i="1"/>
  <c r="Z1094" i="1"/>
  <c r="Z2030" i="1"/>
  <c r="Z1095" i="1"/>
  <c r="Z2031" i="1"/>
  <c r="B2051" i="1"/>
  <c r="A2051" i="1"/>
  <c r="G2052" i="1"/>
  <c r="A334" i="1"/>
  <c r="G335" i="1"/>
  <c r="B334" i="1"/>
  <c r="AB1336" i="1"/>
  <c r="A100" i="1"/>
  <c r="B100" i="1"/>
  <c r="G101" i="1"/>
  <c r="AB1329" i="1"/>
  <c r="AB1342" i="1"/>
  <c r="G24" i="1"/>
  <c r="A23" i="1"/>
  <c r="B23" i="1"/>
  <c r="AB1328" i="1"/>
  <c r="AB1343" i="1"/>
  <c r="AB1337" i="1"/>
  <c r="AB1334" i="1"/>
  <c r="AB1339" i="1"/>
  <c r="AB1345" i="1"/>
  <c r="AB1331" i="1"/>
  <c r="G1975" i="1"/>
  <c r="B1974" i="1"/>
  <c r="AB1330" i="1"/>
  <c r="AB1344" i="1"/>
  <c r="AA704" i="1"/>
  <c r="AB642" i="1"/>
  <c r="AB2202" i="1" s="1"/>
  <c r="AA705" i="1"/>
  <c r="AA2031" i="1" s="1"/>
  <c r="AB644" i="1"/>
  <c r="AB2204" i="1" s="1"/>
  <c r="AA706" i="1"/>
  <c r="AA2032" i="1" s="1"/>
  <c r="G1193" i="1"/>
  <c r="A1193" i="1" s="1"/>
  <c r="B1192" i="1"/>
  <c r="G1115" i="1"/>
  <c r="A1115" i="1" s="1"/>
  <c r="B1114" i="1"/>
  <c r="AA697" i="1"/>
  <c r="AA696" i="1"/>
  <c r="AB314" i="1"/>
  <c r="AB626" i="1"/>
  <c r="AB2186" i="1" s="1"/>
  <c r="G1037" i="1"/>
  <c r="A1037" i="1" s="1"/>
  <c r="B1036" i="1"/>
  <c r="AB640" i="1"/>
  <c r="AB2200" i="1" s="1"/>
  <c r="AB326" i="1"/>
  <c r="AB633" i="1"/>
  <c r="AB2193" i="1" s="1"/>
  <c r="AB332" i="1"/>
  <c r="AB323" i="1"/>
  <c r="AB630" i="1"/>
  <c r="AB2190" i="1" s="1"/>
  <c r="AB638" i="1"/>
  <c r="AB2198" i="1" s="1"/>
  <c r="AB321" i="1"/>
  <c r="AB318" i="1"/>
  <c r="AB639" i="1"/>
  <c r="AB2199" i="1" s="1"/>
  <c r="AB327" i="1"/>
  <c r="AB637" i="1"/>
  <c r="AB2197" i="1" s="1"/>
  <c r="AB322" i="1"/>
  <c r="AB320" i="1"/>
  <c r="AB315" i="1"/>
  <c r="AB328" i="1"/>
  <c r="AB634" i="1"/>
  <c r="AB2194" i="1" s="1"/>
  <c r="AB636" i="1"/>
  <c r="AB2196" i="1" s="1"/>
  <c r="AB635" i="1"/>
  <c r="AB2195" i="1" s="1"/>
  <c r="AB316" i="1"/>
  <c r="AB329" i="1"/>
  <c r="AB325" i="1"/>
  <c r="AB632" i="1"/>
  <c r="AB2192" i="1" s="1"/>
  <c r="AB631" i="1"/>
  <c r="AB2191" i="1" s="1"/>
  <c r="AB629" i="1"/>
  <c r="AB2189" i="1" s="1"/>
  <c r="AB628" i="1"/>
  <c r="AB2188" i="1" s="1"/>
  <c r="AB643" i="1"/>
  <c r="AB2203" i="1" s="1"/>
  <c r="AB331" i="1"/>
  <c r="AB641" i="1"/>
  <c r="AB2201" i="1" s="1"/>
  <c r="AB319" i="1"/>
  <c r="AB330" i="1"/>
  <c r="AB324" i="1"/>
  <c r="AB317" i="1"/>
  <c r="AB627" i="1"/>
  <c r="AB2187" i="1" s="1"/>
  <c r="AD1" i="1"/>
  <c r="AA2" i="25" s="1"/>
  <c r="G725" i="1"/>
  <c r="A725" i="1" s="1"/>
  <c r="B724" i="1"/>
  <c r="B569" i="1"/>
  <c r="G570" i="1"/>
  <c r="A570" i="1" s="1"/>
  <c r="G491" i="1"/>
  <c r="A491" i="1" s="1"/>
  <c r="B490" i="1"/>
  <c r="Y2205" i="1"/>
  <c r="Q2205" i="1"/>
  <c r="I2205" i="1"/>
  <c r="X2205" i="1"/>
  <c r="P2205" i="1"/>
  <c r="H2205" i="1"/>
  <c r="O2205" i="1"/>
  <c r="V2205" i="1"/>
  <c r="N2205" i="1"/>
  <c r="T2205" i="1"/>
  <c r="L2205" i="1"/>
  <c r="R2205" i="1"/>
  <c r="K2205" i="1"/>
  <c r="J2205" i="1"/>
  <c r="Z2205" i="1"/>
  <c r="AA2205" i="1"/>
  <c r="U2205" i="1"/>
  <c r="G413" i="1"/>
  <c r="A413" i="1" s="1"/>
  <c r="B412" i="1"/>
  <c r="B180" i="1"/>
  <c r="G181" i="1"/>
  <c r="A181" i="1" s="1"/>
  <c r="Y1480" i="1" l="1"/>
  <c r="R1246" i="1"/>
  <c r="U1480" i="1"/>
  <c r="W1480" i="1"/>
  <c r="B959" i="1"/>
  <c r="G960" i="1"/>
  <c r="A960" i="1" s="1"/>
  <c r="P1480" i="1"/>
  <c r="T1480" i="1"/>
  <c r="K1347" i="1"/>
  <c r="V1246" i="1"/>
  <c r="N1480" i="1"/>
  <c r="O1480" i="1"/>
  <c r="N1246" i="1"/>
  <c r="Q1480" i="1"/>
  <c r="R1480" i="1"/>
  <c r="S1480" i="1"/>
  <c r="X1480" i="1"/>
  <c r="X1246" i="1"/>
  <c r="Z1480" i="1"/>
  <c r="T1246" i="1"/>
  <c r="Z1246" i="1"/>
  <c r="V1480" i="1"/>
  <c r="U1348" i="1"/>
  <c r="M2205" i="1"/>
  <c r="J1111" i="1"/>
  <c r="AC150" i="1"/>
  <c r="AC540" i="1"/>
  <c r="AB856" i="1"/>
  <c r="AB1246" i="1"/>
  <c r="AB1398" i="1"/>
  <c r="AC1792" i="1"/>
  <c r="AC228" i="1"/>
  <c r="L646" i="1"/>
  <c r="M1346" i="1"/>
  <c r="M333" i="1"/>
  <c r="AC858" i="1"/>
  <c r="AC1481" i="1"/>
  <c r="H21" i="1"/>
  <c r="Q1346" i="1"/>
  <c r="AC1477" i="1"/>
  <c r="AC857" i="1"/>
  <c r="AC541" i="1"/>
  <c r="R333" i="1"/>
  <c r="AA646" i="1"/>
  <c r="W2205" i="1"/>
  <c r="S2205" i="1"/>
  <c r="AC306" i="1"/>
  <c r="J646" i="1"/>
  <c r="AC931" i="1"/>
  <c r="AC930" i="1"/>
  <c r="AC1476" i="1"/>
  <c r="AC229" i="1"/>
  <c r="AC1478" i="1"/>
  <c r="AC855" i="1"/>
  <c r="AC618" i="1"/>
  <c r="AC853" i="1"/>
  <c r="X646" i="1"/>
  <c r="X333" i="1"/>
  <c r="AC307" i="1"/>
  <c r="S76" i="25"/>
  <c r="AB1480" i="1"/>
  <c r="T333" i="1"/>
  <c r="AC854" i="1"/>
  <c r="W333" i="1"/>
  <c r="AC619" i="1"/>
  <c r="Y1346" i="1"/>
  <c r="H1347" i="1"/>
  <c r="AA30" i="25"/>
  <c r="AA60" i="25" s="1"/>
  <c r="AC151" i="1"/>
  <c r="AC1479" i="1"/>
  <c r="AC852" i="1"/>
  <c r="AB1399" i="1"/>
  <c r="J2048" i="1"/>
  <c r="AD1011" i="1"/>
  <c r="AD1014" i="1"/>
  <c r="AD1092" i="1"/>
  <c r="AD1008" i="1"/>
  <c r="AD1086" i="1"/>
  <c r="AD624" i="1"/>
  <c r="AD234" i="1"/>
  <c r="AD1010" i="1"/>
  <c r="AD1089" i="1"/>
  <c r="AD1013" i="1"/>
  <c r="AD1091" i="1"/>
  <c r="AD1088" i="1"/>
  <c r="AD1009" i="1"/>
  <c r="AD1087" i="1"/>
  <c r="AC1012" i="1"/>
  <c r="AC1090" i="1"/>
  <c r="AC546" i="1"/>
  <c r="AD1789" i="1"/>
  <c r="AD1794" i="1"/>
  <c r="AD1791" i="1"/>
  <c r="AD1790" i="1"/>
  <c r="AD1793" i="1"/>
  <c r="AD1788" i="1"/>
  <c r="K722" i="1"/>
  <c r="K2048" i="1" s="1"/>
  <c r="Q2119" i="1"/>
  <c r="R13" i="1"/>
  <c r="Q715" i="1"/>
  <c r="O2043" i="1"/>
  <c r="O1107" i="1"/>
  <c r="X2120" i="1"/>
  <c r="X716" i="1"/>
  <c r="Y14" i="1"/>
  <c r="R2039" i="1"/>
  <c r="R1103" i="1"/>
  <c r="I21" i="1"/>
  <c r="J21" i="1" s="1"/>
  <c r="S713" i="1"/>
  <c r="S2117" i="1"/>
  <c r="T11" i="1"/>
  <c r="Q2122" i="1"/>
  <c r="Q718" i="1"/>
  <c r="R16" i="1"/>
  <c r="Y709" i="1"/>
  <c r="Y2113" i="1"/>
  <c r="Z7" i="1"/>
  <c r="P2044" i="1"/>
  <c r="P1108" i="1"/>
  <c r="K721" i="1"/>
  <c r="L19" i="1"/>
  <c r="K2125" i="1"/>
  <c r="W1098" i="1"/>
  <c r="W1164" i="1" s="1"/>
  <c r="W2034" i="1"/>
  <c r="W2100" i="1" s="1"/>
  <c r="X2033" i="1"/>
  <c r="X1097" i="1"/>
  <c r="Q15" i="1"/>
  <c r="P2121" i="1"/>
  <c r="P717" i="1"/>
  <c r="X1099" i="1"/>
  <c r="X2035" i="1"/>
  <c r="L2045" i="1"/>
  <c r="L1109" i="1"/>
  <c r="X708" i="1"/>
  <c r="X774" i="1" s="1"/>
  <c r="X2112" i="1"/>
  <c r="Y6" i="1"/>
  <c r="Y72" i="1" s="1"/>
  <c r="Y2178" i="1" s="1"/>
  <c r="X72" i="1"/>
  <c r="M20" i="1"/>
  <c r="M2123" i="1"/>
  <c r="N17" i="1"/>
  <c r="M719" i="1"/>
  <c r="S2038" i="1"/>
  <c r="S1102" i="1"/>
  <c r="L722" i="1"/>
  <c r="L2048" i="1" s="1"/>
  <c r="W2042" i="1"/>
  <c r="W1106" i="1"/>
  <c r="W8" i="1"/>
  <c r="V2114" i="1"/>
  <c r="V710" i="1"/>
  <c r="Y2111" i="1"/>
  <c r="Y707" i="1"/>
  <c r="Z5" i="1"/>
  <c r="T712" i="1"/>
  <c r="U10" i="1"/>
  <c r="T2116" i="1"/>
  <c r="N720" i="1"/>
  <c r="N2124" i="1"/>
  <c r="O18" i="1"/>
  <c r="M2046" i="1"/>
  <c r="M1110" i="1"/>
  <c r="U2036" i="1"/>
  <c r="U1100" i="1"/>
  <c r="Q2040" i="1"/>
  <c r="Q1104" i="1"/>
  <c r="T2037" i="1"/>
  <c r="T1101" i="1"/>
  <c r="P2041" i="1"/>
  <c r="P1105" i="1"/>
  <c r="R714" i="1"/>
  <c r="R2118" i="1"/>
  <c r="S12" i="1"/>
  <c r="U2115" i="1"/>
  <c r="V9" i="1"/>
  <c r="U711" i="1"/>
  <c r="AB1347" i="1"/>
  <c r="A1975" i="1"/>
  <c r="B881" i="1"/>
  <c r="G882" i="1"/>
  <c r="A882" i="1" s="1"/>
  <c r="R1347" i="1"/>
  <c r="V1347" i="1"/>
  <c r="G1272" i="1"/>
  <c r="A1272" i="1" s="1"/>
  <c r="G648" i="1"/>
  <c r="A648" i="1" s="1"/>
  <c r="B1271" i="1"/>
  <c r="N1347" i="1"/>
  <c r="B647" i="1"/>
  <c r="AA1347" i="1"/>
  <c r="L1347" i="1"/>
  <c r="G258" i="1"/>
  <c r="A258" i="1" s="1"/>
  <c r="X1347" i="1"/>
  <c r="P1347" i="1"/>
  <c r="B257" i="1"/>
  <c r="H22" i="1"/>
  <c r="T1347" i="1"/>
  <c r="Y1348" i="1"/>
  <c r="B1662" i="1"/>
  <c r="R1348" i="1"/>
  <c r="G1663" i="1"/>
  <c r="A1663" i="1" s="1"/>
  <c r="AC1348" i="1"/>
  <c r="N1348" i="1"/>
  <c r="M1348" i="1"/>
  <c r="Z1348" i="1"/>
  <c r="H1348" i="1"/>
  <c r="G804" i="1"/>
  <c r="A804" i="1" s="1"/>
  <c r="B803" i="1"/>
  <c r="B1740" i="1"/>
  <c r="B1505" i="1"/>
  <c r="G1741" i="1"/>
  <c r="A1741" i="1" s="1"/>
  <c r="G1350" i="1"/>
  <c r="A1350" i="1" s="1"/>
  <c r="B1349" i="1"/>
  <c r="G1428" i="1"/>
  <c r="A1428" i="1" s="1"/>
  <c r="B1427" i="1"/>
  <c r="G1584" i="1"/>
  <c r="A1584" i="1" s="1"/>
  <c r="B1583" i="1"/>
  <c r="G1819" i="1"/>
  <c r="A1819" i="1" s="1"/>
  <c r="B1818" i="1"/>
  <c r="G1506" i="1"/>
  <c r="A1506" i="1" s="1"/>
  <c r="AD530" i="1"/>
  <c r="AD538" i="1"/>
  <c r="AD533" i="1"/>
  <c r="AD527" i="1"/>
  <c r="AD529" i="1"/>
  <c r="AD535" i="1"/>
  <c r="AD537" i="1"/>
  <c r="AD531" i="1"/>
  <c r="AD539" i="1"/>
  <c r="AD536" i="1"/>
  <c r="AD532" i="1"/>
  <c r="AD534" i="1"/>
  <c r="AD528" i="1"/>
  <c r="P647" i="1"/>
  <c r="R647" i="1"/>
  <c r="U647" i="1"/>
  <c r="V647" i="1"/>
  <c r="Y647" i="1"/>
  <c r="X647" i="1"/>
  <c r="AA647" i="1"/>
  <c r="AC647" i="1"/>
  <c r="H647" i="1"/>
  <c r="L647" i="1"/>
  <c r="M647" i="1"/>
  <c r="N647" i="1"/>
  <c r="O647" i="1"/>
  <c r="T647" i="1"/>
  <c r="J647" i="1"/>
  <c r="W647" i="1"/>
  <c r="AD468" i="1"/>
  <c r="G1897" i="1"/>
  <c r="A1897" i="1" s="1"/>
  <c r="B1896" i="1"/>
  <c r="H722" i="1"/>
  <c r="H2048" i="1" s="1"/>
  <c r="AC4" i="1"/>
  <c r="I1111" i="1"/>
  <c r="H1111" i="1"/>
  <c r="AC2" i="1"/>
  <c r="I722" i="1"/>
  <c r="AC3" i="1"/>
  <c r="Z46" i="25" s="1"/>
  <c r="X334" i="1"/>
  <c r="Y334" i="1"/>
  <c r="Z334" i="1"/>
  <c r="L334" i="1"/>
  <c r="R334" i="1"/>
  <c r="Q334" i="1"/>
  <c r="S334" i="1"/>
  <c r="T334" i="1"/>
  <c r="U334" i="1"/>
  <c r="V334" i="1"/>
  <c r="W334" i="1"/>
  <c r="M334" i="1"/>
  <c r="AA334" i="1"/>
  <c r="K334" i="1"/>
  <c r="N334" i="1"/>
  <c r="O334" i="1"/>
  <c r="AC334" i="1"/>
  <c r="H333" i="1"/>
  <c r="I333" i="1"/>
  <c r="AD2340" i="1"/>
  <c r="AB2338" i="1"/>
  <c r="AC2337" i="1"/>
  <c r="AC2336" i="1"/>
  <c r="AC2334" i="1"/>
  <c r="AC2339" i="1"/>
  <c r="AC2335" i="1"/>
  <c r="G2138" i="1"/>
  <c r="A2137" i="1"/>
  <c r="B2137" i="1"/>
  <c r="AB2109" i="1"/>
  <c r="AB2108" i="1"/>
  <c r="AB2205" i="1"/>
  <c r="AB2110" i="1"/>
  <c r="A2214" i="1"/>
  <c r="B2214" i="1"/>
  <c r="G2215" i="1"/>
  <c r="J1112" i="1"/>
  <c r="AD686" i="1"/>
  <c r="AD2246" i="1" s="1"/>
  <c r="AD691" i="1"/>
  <c r="AD2251" i="1" s="1"/>
  <c r="AD694" i="1"/>
  <c r="AD2254" i="1" s="1"/>
  <c r="AD683" i="1"/>
  <c r="AD2243" i="1" s="1"/>
  <c r="AD688" i="1"/>
  <c r="AD2248" i="1" s="1"/>
  <c r="AD690" i="1"/>
  <c r="AD2250" i="1" s="1"/>
  <c r="AD692" i="1"/>
  <c r="AD2252" i="1" s="1"/>
  <c r="AD684" i="1"/>
  <c r="AD2244" i="1" s="1"/>
  <c r="AD689" i="1"/>
  <c r="AD2249" i="1" s="1"/>
  <c r="AD685" i="1"/>
  <c r="AD2245" i="1" s="1"/>
  <c r="AD687" i="1"/>
  <c r="AD2247" i="1" s="1"/>
  <c r="AD693" i="1"/>
  <c r="AD2253" i="1" s="1"/>
  <c r="AD695" i="1"/>
  <c r="AD2255" i="1" s="1"/>
  <c r="AC702" i="1"/>
  <c r="AC2262" i="1" s="1"/>
  <c r="AC1334" i="1"/>
  <c r="AC646" i="1"/>
  <c r="AC1328" i="1"/>
  <c r="AC1340" i="1"/>
  <c r="AC1332" i="1"/>
  <c r="AC1345" i="1"/>
  <c r="AC1333" i="1"/>
  <c r="AA1094" i="1"/>
  <c r="AA2030" i="1"/>
  <c r="G2053" i="1"/>
  <c r="A2052" i="1"/>
  <c r="B2052" i="1"/>
  <c r="G25" i="1"/>
  <c r="A24" i="1"/>
  <c r="B24" i="1"/>
  <c r="A101" i="1"/>
  <c r="G102" i="1"/>
  <c r="B101" i="1"/>
  <c r="A335" i="1"/>
  <c r="B335" i="1"/>
  <c r="G336" i="1"/>
  <c r="AC1331" i="1"/>
  <c r="AC1347" i="1"/>
  <c r="AC1335" i="1"/>
  <c r="AC1341" i="1"/>
  <c r="AC1337" i="1"/>
  <c r="AC1329" i="1"/>
  <c r="AC1342" i="1"/>
  <c r="AC1338" i="1"/>
  <c r="G1976" i="1"/>
  <c r="B1975" i="1"/>
  <c r="AC1344" i="1"/>
  <c r="AC324" i="1"/>
  <c r="AC1339" i="1"/>
  <c r="AC1343" i="1"/>
  <c r="AC1330" i="1"/>
  <c r="AC1336" i="1"/>
  <c r="AB704" i="1"/>
  <c r="AC629" i="1"/>
  <c r="AC2189" i="1" s="1"/>
  <c r="AB706" i="1"/>
  <c r="AB2032" i="1" s="1"/>
  <c r="AA1096" i="1"/>
  <c r="AB705" i="1"/>
  <c r="AB2031" i="1" s="1"/>
  <c r="AA1095" i="1"/>
  <c r="AC630" i="1"/>
  <c r="AC2190" i="1" s="1"/>
  <c r="AC639" i="1"/>
  <c r="AC2199" i="1" s="1"/>
  <c r="AC636" i="1"/>
  <c r="AC2196" i="1" s="1"/>
  <c r="AC632" i="1"/>
  <c r="AC2192" i="1" s="1"/>
  <c r="AC327" i="1"/>
  <c r="B1193" i="1"/>
  <c r="G1194" i="1"/>
  <c r="A1194" i="1" s="1"/>
  <c r="AB697" i="1"/>
  <c r="B1115" i="1"/>
  <c r="G1116" i="1"/>
  <c r="A1116" i="1" s="1"/>
  <c r="AB696" i="1"/>
  <c r="AC315" i="1"/>
  <c r="B1037" i="1"/>
  <c r="G1038" i="1"/>
  <c r="A1038" i="1" s="1"/>
  <c r="AC333" i="1"/>
  <c r="AC642" i="1"/>
  <c r="AC2202" i="1" s="1"/>
  <c r="AC641" i="1"/>
  <c r="AC2201" i="1" s="1"/>
  <c r="AC634" i="1"/>
  <c r="AC2194" i="1" s="1"/>
  <c r="AC322" i="1"/>
  <c r="AC330" i="1"/>
  <c r="AC317" i="1"/>
  <c r="AC643" i="1"/>
  <c r="AC2203" i="1" s="1"/>
  <c r="AC637" i="1"/>
  <c r="AC2197" i="1" s="1"/>
  <c r="AC321" i="1"/>
  <c r="AC332" i="1"/>
  <c r="AC331" i="1"/>
  <c r="AC645" i="1"/>
  <c r="AC2205" i="1" s="1"/>
  <c r="AC640" i="1"/>
  <c r="AC2200" i="1" s="1"/>
  <c r="AC323" i="1"/>
  <c r="AC633" i="1"/>
  <c r="AC2193" i="1" s="1"/>
  <c r="AC627" i="1"/>
  <c r="AC2187" i="1" s="1"/>
  <c r="AC329" i="1"/>
  <c r="AC325" i="1"/>
  <c r="AC635" i="1"/>
  <c r="AC2195" i="1" s="1"/>
  <c r="AC318" i="1"/>
  <c r="AC628" i="1"/>
  <c r="AC2188" i="1" s="1"/>
  <c r="AC316" i="1"/>
  <c r="AC638" i="1"/>
  <c r="AC2198" i="1" s="1"/>
  <c r="AC631" i="1"/>
  <c r="AC2191" i="1" s="1"/>
  <c r="AC644" i="1"/>
  <c r="AC2204" i="1" s="1"/>
  <c r="AC320" i="1"/>
  <c r="AC314" i="1"/>
  <c r="AE1" i="1"/>
  <c r="AB2" i="25" s="1"/>
  <c r="AC319" i="1"/>
  <c r="AB384" i="1"/>
  <c r="AC328" i="1"/>
  <c r="AC326" i="1"/>
  <c r="AC626" i="1"/>
  <c r="AC2186" i="1" s="1"/>
  <c r="B960" i="1"/>
  <c r="G961" i="1"/>
  <c r="A961" i="1" s="1"/>
  <c r="B725" i="1"/>
  <c r="G726" i="1"/>
  <c r="A726" i="1" s="1"/>
  <c r="B570" i="1"/>
  <c r="G571" i="1"/>
  <c r="A571" i="1" s="1"/>
  <c r="G492" i="1"/>
  <c r="A492" i="1" s="1"/>
  <c r="B491" i="1"/>
  <c r="P2206" i="1"/>
  <c r="H2206" i="1"/>
  <c r="W2206" i="1"/>
  <c r="O2206" i="1"/>
  <c r="V2206" i="1"/>
  <c r="N2206" i="1"/>
  <c r="U2206" i="1"/>
  <c r="M2206" i="1"/>
  <c r="S2206" i="1"/>
  <c r="K2206" i="1"/>
  <c r="AB2206" i="1"/>
  <c r="I2206" i="1"/>
  <c r="Z2206" i="1"/>
  <c r="T2206" i="1"/>
  <c r="Y2206" i="1"/>
  <c r="R2206" i="1"/>
  <c r="Q2206" i="1"/>
  <c r="B413" i="1"/>
  <c r="G414" i="1"/>
  <c r="A414" i="1" s="1"/>
  <c r="B181" i="1"/>
  <c r="G182" i="1"/>
  <c r="A182" i="1" s="1"/>
  <c r="T1348" i="1" l="1"/>
  <c r="L2206" i="1"/>
  <c r="AA2206" i="1"/>
  <c r="X2206" i="1"/>
  <c r="J2206" i="1"/>
  <c r="H1349" i="1"/>
  <c r="AD150" i="1"/>
  <c r="H2127" i="1"/>
  <c r="AD1476" i="1"/>
  <c r="AD1481" i="1"/>
  <c r="AD1479" i="1"/>
  <c r="AC856" i="1"/>
  <c r="AD853" i="1"/>
  <c r="S1347" i="1"/>
  <c r="AD151" i="1"/>
  <c r="AD1247" i="1"/>
  <c r="AD931" i="1"/>
  <c r="AD229" i="1"/>
  <c r="AD858" i="1"/>
  <c r="AD1477" i="1"/>
  <c r="I2048" i="1"/>
  <c r="AD1478" i="1"/>
  <c r="AD540" i="1"/>
  <c r="AD852" i="1"/>
  <c r="S647" i="1"/>
  <c r="AD619" i="1"/>
  <c r="AD854" i="1"/>
  <c r="I1347" i="1"/>
  <c r="Z647" i="1"/>
  <c r="I647" i="1"/>
  <c r="AC1242" i="1"/>
  <c r="AC1480" i="1"/>
  <c r="AD857" i="1"/>
  <c r="AB30" i="25"/>
  <c r="AB60" i="25" s="1"/>
  <c r="AD930" i="1"/>
  <c r="AD1242" i="1"/>
  <c r="Q647" i="1"/>
  <c r="AD306" i="1"/>
  <c r="AD1245" i="1"/>
  <c r="AC1399" i="1"/>
  <c r="P334" i="1"/>
  <c r="AD1244" i="1"/>
  <c r="AA1346" i="1"/>
  <c r="AB334" i="1"/>
  <c r="AD541" i="1"/>
  <c r="J334" i="1"/>
  <c r="AD228" i="1"/>
  <c r="AD307" i="1"/>
  <c r="AD618" i="1"/>
  <c r="K1348" i="1"/>
  <c r="AD1243" i="1"/>
  <c r="AD855" i="1"/>
  <c r="AC1398" i="1"/>
  <c r="K647" i="1"/>
  <c r="AB647" i="1"/>
  <c r="AC1243" i="1"/>
  <c r="AE234" i="1"/>
  <c r="AE1013" i="1"/>
  <c r="AE1092" i="1"/>
  <c r="AE1014" i="1"/>
  <c r="AE1011" i="1"/>
  <c r="AE1008" i="1"/>
  <c r="AE1089" i="1"/>
  <c r="AE1088" i="1"/>
  <c r="AE624" i="1"/>
  <c r="AE1087" i="1"/>
  <c r="AE1009" i="1"/>
  <c r="AE1010" i="1"/>
  <c r="AE1086" i="1"/>
  <c r="AE1091" i="1"/>
  <c r="AD1090" i="1"/>
  <c r="AD546" i="1"/>
  <c r="AD1012" i="1"/>
  <c r="AE1791" i="1"/>
  <c r="AE1794" i="1"/>
  <c r="AE1788" i="1"/>
  <c r="AE1789" i="1"/>
  <c r="AE1793" i="1"/>
  <c r="AE1790" i="1"/>
  <c r="AD1792" i="1"/>
  <c r="K1112" i="1"/>
  <c r="K21" i="1"/>
  <c r="J723" i="1"/>
  <c r="J2127" i="1"/>
  <c r="P18" i="1"/>
  <c r="O2124" i="1"/>
  <c r="O720" i="1"/>
  <c r="I22" i="1"/>
  <c r="J22" i="1" s="1"/>
  <c r="M2045" i="1"/>
  <c r="M1109" i="1"/>
  <c r="AA7" i="1"/>
  <c r="Z709" i="1"/>
  <c r="Z2113" i="1"/>
  <c r="L1112" i="1"/>
  <c r="I2127" i="1"/>
  <c r="Z2111" i="1"/>
  <c r="Z707" i="1"/>
  <c r="AA5" i="1"/>
  <c r="N2123" i="1"/>
  <c r="N719" i="1"/>
  <c r="O17" i="1"/>
  <c r="Q717" i="1"/>
  <c r="R15" i="1"/>
  <c r="Q2121" i="1"/>
  <c r="S2039" i="1"/>
  <c r="S1103" i="1"/>
  <c r="W710" i="1"/>
  <c r="W2114" i="1"/>
  <c r="X8" i="1"/>
  <c r="V2115" i="1"/>
  <c r="W9" i="1"/>
  <c r="V711" i="1"/>
  <c r="M2126" i="1"/>
  <c r="N20" i="1"/>
  <c r="M722" i="1"/>
  <c r="R2122" i="1"/>
  <c r="S16" i="1"/>
  <c r="R718" i="1"/>
  <c r="Q2041" i="1"/>
  <c r="Q1105" i="1"/>
  <c r="R2040" i="1"/>
  <c r="R1104" i="1"/>
  <c r="T713" i="1"/>
  <c r="U11" i="1"/>
  <c r="T2117" i="1"/>
  <c r="X2042" i="1"/>
  <c r="X1106" i="1"/>
  <c r="U2037" i="1"/>
  <c r="U1101" i="1"/>
  <c r="Y2033" i="1"/>
  <c r="Y1097" i="1"/>
  <c r="Q2044" i="1"/>
  <c r="Q1108" i="1"/>
  <c r="R715" i="1"/>
  <c r="R2119" i="1"/>
  <c r="S13" i="1"/>
  <c r="V2036" i="1"/>
  <c r="V1100" i="1"/>
  <c r="Z14" i="1"/>
  <c r="Y716" i="1"/>
  <c r="Y2120" i="1"/>
  <c r="T1102" i="1"/>
  <c r="T2038" i="1"/>
  <c r="P2043" i="1"/>
  <c r="P1107" i="1"/>
  <c r="Y2035" i="1"/>
  <c r="Y1099" i="1"/>
  <c r="S2118" i="1"/>
  <c r="T12" i="1"/>
  <c r="S714" i="1"/>
  <c r="X2034" i="1"/>
  <c r="X2100" i="1" s="1"/>
  <c r="X1098" i="1"/>
  <c r="X1164" i="1" s="1"/>
  <c r="N2046" i="1"/>
  <c r="N1110" i="1"/>
  <c r="M19" i="1"/>
  <c r="L721" i="1"/>
  <c r="L2125" i="1"/>
  <c r="K2047" i="1"/>
  <c r="K1111" i="1"/>
  <c r="V10" i="1"/>
  <c r="U2116" i="1"/>
  <c r="U712" i="1"/>
  <c r="Z6" i="1"/>
  <c r="Y708" i="1"/>
  <c r="Y774" i="1" s="1"/>
  <c r="Y2112" i="1"/>
  <c r="B882" i="1"/>
  <c r="A1976" i="1"/>
  <c r="G883" i="1"/>
  <c r="A883" i="1" s="1"/>
  <c r="B648" i="1"/>
  <c r="G649" i="1"/>
  <c r="A649" i="1" s="1"/>
  <c r="G1429" i="1"/>
  <c r="A1429" i="1" s="1"/>
  <c r="G1664" i="1"/>
  <c r="A1664" i="1" s="1"/>
  <c r="G1273" i="1"/>
  <c r="A1273" i="1" s="1"/>
  <c r="J23" i="1"/>
  <c r="I23" i="1"/>
  <c r="B258" i="1"/>
  <c r="G259" i="1"/>
  <c r="A259" i="1" s="1"/>
  <c r="B1272" i="1"/>
  <c r="H23" i="1"/>
  <c r="S1348" i="1"/>
  <c r="G1351" i="1"/>
  <c r="A1351" i="1" s="1"/>
  <c r="AA1348" i="1"/>
  <c r="P1348" i="1"/>
  <c r="X1348" i="1"/>
  <c r="Z1346" i="1"/>
  <c r="B1663" i="1"/>
  <c r="V1348" i="1"/>
  <c r="G805" i="1"/>
  <c r="A805" i="1" s="1"/>
  <c r="L1348" i="1"/>
  <c r="B804" i="1"/>
  <c r="I1348" i="1"/>
  <c r="B1741" i="1"/>
  <c r="G1742" i="1"/>
  <c r="A1742" i="1" s="1"/>
  <c r="J1348" i="1"/>
  <c r="B1350" i="1"/>
  <c r="AB1348" i="1"/>
  <c r="B1428" i="1"/>
  <c r="B1584" i="1"/>
  <c r="G1585" i="1"/>
  <c r="A1585" i="1" s="1"/>
  <c r="B1819" i="1"/>
  <c r="G1820" i="1"/>
  <c r="A1820" i="1" s="1"/>
  <c r="G1507" i="1"/>
  <c r="A1507" i="1" s="1"/>
  <c r="B1506" i="1"/>
  <c r="B1897" i="1"/>
  <c r="G1898" i="1"/>
  <c r="A1898" i="1" s="1"/>
  <c r="AE530" i="1"/>
  <c r="AE535" i="1"/>
  <c r="AE538" i="1"/>
  <c r="AE533" i="1"/>
  <c r="AE527" i="1"/>
  <c r="AE529" i="1"/>
  <c r="AE537" i="1"/>
  <c r="AE531" i="1"/>
  <c r="AE539" i="1"/>
  <c r="AE532" i="1"/>
  <c r="AE536" i="1"/>
  <c r="AE534" i="1"/>
  <c r="AE528" i="1"/>
  <c r="V648" i="1"/>
  <c r="W648" i="1"/>
  <c r="H648" i="1"/>
  <c r="X648" i="1"/>
  <c r="I648" i="1"/>
  <c r="Y648" i="1"/>
  <c r="K648" i="1"/>
  <c r="AA648" i="1"/>
  <c r="L648" i="1"/>
  <c r="AB648" i="1"/>
  <c r="O648" i="1"/>
  <c r="Z648" i="1"/>
  <c r="AD648" i="1"/>
  <c r="J648" i="1"/>
  <c r="N648" i="1"/>
  <c r="P648" i="1"/>
  <c r="Q648" i="1"/>
  <c r="R648" i="1"/>
  <c r="S648" i="1"/>
  <c r="T648" i="1"/>
  <c r="U648" i="1"/>
  <c r="M648" i="1"/>
  <c r="AE468" i="1"/>
  <c r="AD2" i="1"/>
  <c r="H1112" i="1"/>
  <c r="AD3" i="1"/>
  <c r="AA46" i="25" s="1"/>
  <c r="I1112" i="1"/>
  <c r="H723" i="1"/>
  <c r="AD4" i="1"/>
  <c r="AD647" i="1"/>
  <c r="I723" i="1"/>
  <c r="I2049" i="1" s="1"/>
  <c r="N335" i="1"/>
  <c r="AD335" i="1"/>
  <c r="O335" i="1"/>
  <c r="P335" i="1"/>
  <c r="R335" i="1"/>
  <c r="X335" i="1"/>
  <c r="M335" i="1"/>
  <c r="Q335" i="1"/>
  <c r="S335" i="1"/>
  <c r="T335" i="1"/>
  <c r="V335" i="1"/>
  <c r="K335" i="1"/>
  <c r="W335" i="1"/>
  <c r="Z335" i="1"/>
  <c r="Y335" i="1"/>
  <c r="AA335" i="1"/>
  <c r="AB335" i="1"/>
  <c r="AC335" i="1"/>
  <c r="J335" i="1"/>
  <c r="H334" i="1"/>
  <c r="H2128" i="1" s="1"/>
  <c r="I334" i="1"/>
  <c r="AE2340" i="1"/>
  <c r="AC2338" i="1"/>
  <c r="AD2336" i="1"/>
  <c r="AD2339" i="1"/>
  <c r="AD2335" i="1"/>
  <c r="AD2337" i="1"/>
  <c r="AD2334" i="1"/>
  <c r="AC2108" i="1"/>
  <c r="G2139" i="1"/>
  <c r="A2138" i="1"/>
  <c r="B2138" i="1"/>
  <c r="AC2109" i="1"/>
  <c r="AC2206" i="1"/>
  <c r="AC2110" i="1"/>
  <c r="B2215" i="1"/>
  <c r="A2215" i="1"/>
  <c r="G2216" i="1"/>
  <c r="AD1337" i="1"/>
  <c r="AE683" i="1"/>
  <c r="AE2243" i="1" s="1"/>
  <c r="AE684" i="1"/>
  <c r="AE2244" i="1" s="1"/>
  <c r="AE685" i="1"/>
  <c r="AE2245" i="1" s="1"/>
  <c r="AE686" i="1"/>
  <c r="AE2246" i="1" s="1"/>
  <c r="AE687" i="1"/>
  <c r="AE2247" i="1" s="1"/>
  <c r="AE689" i="1"/>
  <c r="AE2249" i="1" s="1"/>
  <c r="AE690" i="1"/>
  <c r="AE2250" i="1" s="1"/>
  <c r="AE691" i="1"/>
  <c r="AE2251" i="1" s="1"/>
  <c r="AE692" i="1"/>
  <c r="AE2252" i="1" s="1"/>
  <c r="AE693" i="1"/>
  <c r="AE2253" i="1" s="1"/>
  <c r="AE694" i="1"/>
  <c r="AE2254" i="1" s="1"/>
  <c r="AE695" i="1"/>
  <c r="AE2255" i="1" s="1"/>
  <c r="AE688" i="1"/>
  <c r="AE2248" i="1" s="1"/>
  <c r="AD702" i="1"/>
  <c r="AD2262" i="1" s="1"/>
  <c r="AD1341" i="1"/>
  <c r="AD1328" i="1"/>
  <c r="AD1342" i="1"/>
  <c r="AD1332" i="1"/>
  <c r="AD1331" i="1"/>
  <c r="AD1339" i="1"/>
  <c r="AB1094" i="1"/>
  <c r="AB2030" i="1"/>
  <c r="G2054" i="1"/>
  <c r="B2053" i="1"/>
  <c r="A2053" i="1"/>
  <c r="A336" i="1"/>
  <c r="B336" i="1"/>
  <c r="G337" i="1"/>
  <c r="A102" i="1"/>
  <c r="G103" i="1"/>
  <c r="B102" i="1"/>
  <c r="AD1340" i="1"/>
  <c r="AD1330" i="1"/>
  <c r="AD1338" i="1"/>
  <c r="G26" i="1"/>
  <c r="A25" i="1"/>
  <c r="B25" i="1"/>
  <c r="AD1335" i="1"/>
  <c r="AD1345" i="1"/>
  <c r="AD1329" i="1"/>
  <c r="AD1347" i="1"/>
  <c r="AD1343" i="1"/>
  <c r="AD1333" i="1"/>
  <c r="AD1344" i="1"/>
  <c r="AD1334" i="1"/>
  <c r="AD1346" i="1"/>
  <c r="AD1336" i="1"/>
  <c r="G1977" i="1"/>
  <c r="B1976" i="1"/>
  <c r="AD1348" i="1"/>
  <c r="AB1095" i="1"/>
  <c r="AB1096" i="1"/>
  <c r="AC704" i="1"/>
  <c r="AD629" i="1"/>
  <c r="AD2189" i="1" s="1"/>
  <c r="AD314" i="1"/>
  <c r="AC705" i="1"/>
  <c r="AC2031" i="1" s="1"/>
  <c r="AC696" i="1"/>
  <c r="AC706" i="1"/>
  <c r="AC2032" i="1" s="1"/>
  <c r="H1350" i="1"/>
  <c r="AD635" i="1"/>
  <c r="AD2195" i="1" s="1"/>
  <c r="G1195" i="1"/>
  <c r="A1195" i="1" s="1"/>
  <c r="B1194" i="1"/>
  <c r="AD333" i="1"/>
  <c r="AD331" i="1"/>
  <c r="G1117" i="1"/>
  <c r="A1117" i="1" s="1"/>
  <c r="B1116" i="1"/>
  <c r="AD639" i="1"/>
  <c r="AD2199" i="1" s="1"/>
  <c r="AD643" i="1"/>
  <c r="AD2203" i="1" s="1"/>
  <c r="AD327" i="1"/>
  <c r="AD317" i="1"/>
  <c r="AD633" i="1"/>
  <c r="AD2193" i="1" s="1"/>
  <c r="AD332" i="1"/>
  <c r="AD321" i="1"/>
  <c r="AD644" i="1"/>
  <c r="AD2204" i="1" s="1"/>
  <c r="AD641" i="1"/>
  <c r="AD2201" i="1" s="1"/>
  <c r="AD636" i="1"/>
  <c r="AD2196" i="1" s="1"/>
  <c r="AD630" i="1"/>
  <c r="AD2190" i="1" s="1"/>
  <c r="AD646" i="1"/>
  <c r="AD2206" i="1" s="1"/>
  <c r="AD645" i="1"/>
  <c r="AD2205" i="1" s="1"/>
  <c r="AD328" i="1"/>
  <c r="AC697" i="1"/>
  <c r="B1038" i="1"/>
  <c r="G1039" i="1"/>
  <c r="A1039" i="1" s="1"/>
  <c r="AD330" i="1"/>
  <c r="AD637" i="1"/>
  <c r="AD2197" i="1" s="1"/>
  <c r="AD462" i="1"/>
  <c r="AD642" i="1"/>
  <c r="AD2202" i="1" s="1"/>
  <c r="AD323" i="1"/>
  <c r="AD325" i="1"/>
  <c r="AD631" i="1"/>
  <c r="AD2191" i="1" s="1"/>
  <c r="AD628" i="1"/>
  <c r="AD2188" i="1" s="1"/>
  <c r="AD640" i="1"/>
  <c r="AD2200" i="1" s="1"/>
  <c r="AD324" i="1"/>
  <c r="AD316" i="1"/>
  <c r="AD326" i="1"/>
  <c r="AD334" i="1"/>
  <c r="AD638" i="1"/>
  <c r="AD2198" i="1" s="1"/>
  <c r="AD634" i="1"/>
  <c r="AD2194" i="1" s="1"/>
  <c r="AD318" i="1"/>
  <c r="AD626" i="1"/>
  <c r="AD2186" i="1" s="1"/>
  <c r="AF1" i="1"/>
  <c r="AD319" i="1"/>
  <c r="AD315" i="1"/>
  <c r="AD329" i="1"/>
  <c r="AD322" i="1"/>
  <c r="AD632" i="1"/>
  <c r="AD2192" i="1" s="1"/>
  <c r="AD320" i="1"/>
  <c r="AD627" i="1"/>
  <c r="AD2187" i="1" s="1"/>
  <c r="G962" i="1"/>
  <c r="A962" i="1" s="1"/>
  <c r="B961" i="1"/>
  <c r="B726" i="1"/>
  <c r="G727" i="1"/>
  <c r="A727" i="1" s="1"/>
  <c r="B571" i="1"/>
  <c r="G572" i="1"/>
  <c r="A572" i="1" s="1"/>
  <c r="G493" i="1"/>
  <c r="A493" i="1" s="1"/>
  <c r="B492" i="1"/>
  <c r="W2207" i="1"/>
  <c r="O2207" i="1"/>
  <c r="V2207" i="1"/>
  <c r="N2207" i="1"/>
  <c r="AC2207" i="1"/>
  <c r="U2207" i="1"/>
  <c r="M2207" i="1"/>
  <c r="AB2207" i="1"/>
  <c r="T2207" i="1"/>
  <c r="L2207" i="1"/>
  <c r="R2207" i="1"/>
  <c r="J2207" i="1"/>
  <c r="AA2207" i="1"/>
  <c r="H2207" i="1"/>
  <c r="Y2207" i="1"/>
  <c r="X2207" i="1"/>
  <c r="P2207" i="1"/>
  <c r="G415" i="1"/>
  <c r="A415" i="1" s="1"/>
  <c r="B414" i="1"/>
  <c r="G183" i="1"/>
  <c r="A183" i="1" s="1"/>
  <c r="B182" i="1"/>
  <c r="Z2207" i="1" l="1"/>
  <c r="AE930" i="1"/>
  <c r="AB1248" i="1"/>
  <c r="I2207" i="1"/>
  <c r="AE150" i="1"/>
  <c r="AE858" i="1"/>
  <c r="AD1480" i="1"/>
  <c r="AE541" i="1"/>
  <c r="AE1477" i="1"/>
  <c r="AC648" i="1"/>
  <c r="AE151" i="1"/>
  <c r="U335" i="1"/>
  <c r="AE229" i="1"/>
  <c r="O1348" i="1"/>
  <c r="O1504" i="1" s="1"/>
  <c r="K2207" i="1"/>
  <c r="AC2030" i="1"/>
  <c r="W1348" i="1"/>
  <c r="W1504" i="1" s="1"/>
  <c r="Q1348" i="1"/>
  <c r="Q1504" i="1" s="1"/>
  <c r="AE307" i="1"/>
  <c r="AE852" i="1"/>
  <c r="AD1246" i="1"/>
  <c r="S2207" i="1"/>
  <c r="Q2207" i="1"/>
  <c r="H2049" i="1"/>
  <c r="AE854" i="1"/>
  <c r="AE1476" i="1"/>
  <c r="AE1481" i="1"/>
  <c r="AD856" i="1"/>
  <c r="AE1478" i="1"/>
  <c r="AD1398" i="1"/>
  <c r="AE618" i="1"/>
  <c r="AE853" i="1"/>
  <c r="AE1479" i="1"/>
  <c r="AE619" i="1"/>
  <c r="AE540" i="1"/>
  <c r="AE306" i="1"/>
  <c r="AE855" i="1"/>
  <c r="L335" i="1"/>
  <c r="AC2" i="25"/>
  <c r="AD1399" i="1"/>
  <c r="AE228" i="1"/>
  <c r="AE857" i="1"/>
  <c r="AE931" i="1"/>
  <c r="J2049" i="1"/>
  <c r="AE546" i="1"/>
  <c r="AE1090" i="1"/>
  <c r="AE1792" i="1"/>
  <c r="AE1012" i="1"/>
  <c r="AE1350" i="1"/>
  <c r="AC1350" i="1"/>
  <c r="AC1506" i="1" s="1"/>
  <c r="AA1350" i="1"/>
  <c r="AA1506" i="1" s="1"/>
  <c r="S1350" i="1"/>
  <c r="S1506" i="1" s="1"/>
  <c r="Y1350" i="1"/>
  <c r="Y1506" i="1" s="1"/>
  <c r="W1350" i="1"/>
  <c r="U1350" i="1"/>
  <c r="J1113" i="1"/>
  <c r="I2128" i="1"/>
  <c r="J2128" i="1"/>
  <c r="J724" i="1"/>
  <c r="J2050" i="1" s="1"/>
  <c r="K22" i="1"/>
  <c r="Y2042" i="1"/>
  <c r="Y1106" i="1"/>
  <c r="Y1098" i="1"/>
  <c r="Y1164" i="1" s="1"/>
  <c r="Y2034" i="1"/>
  <c r="Y2100" i="1" s="1"/>
  <c r="AA6" i="1"/>
  <c r="AA72" i="1" s="1"/>
  <c r="Z708" i="1"/>
  <c r="Z774" i="1" s="1"/>
  <c r="Z2112" i="1"/>
  <c r="O2046" i="1"/>
  <c r="O1110" i="1"/>
  <c r="L2047" i="1"/>
  <c r="L1111" i="1"/>
  <c r="W2036" i="1"/>
  <c r="W1100" i="1"/>
  <c r="M2048" i="1"/>
  <c r="M1112" i="1"/>
  <c r="N722" i="1"/>
  <c r="O20" i="1"/>
  <c r="N2126" i="1"/>
  <c r="K23" i="1"/>
  <c r="K725" i="1" s="1"/>
  <c r="K2051" i="1" s="1"/>
  <c r="S715" i="1"/>
  <c r="T13" i="1"/>
  <c r="S2119" i="1"/>
  <c r="AA707" i="1"/>
  <c r="AA2111" i="1"/>
  <c r="AB5" i="1"/>
  <c r="U2117" i="1"/>
  <c r="V11" i="1"/>
  <c r="U713" i="1"/>
  <c r="U1259" i="1" s="1"/>
  <c r="T1103" i="1"/>
  <c r="T2039" i="1"/>
  <c r="N19" i="1"/>
  <c r="M721" i="1"/>
  <c r="M2125" i="1"/>
  <c r="P720" i="1"/>
  <c r="P1266" i="1" s="1"/>
  <c r="Q18" i="1"/>
  <c r="P2124" i="1"/>
  <c r="Z2035" i="1"/>
  <c r="Z1099" i="1"/>
  <c r="S2040" i="1"/>
  <c r="S1104" i="1"/>
  <c r="AA709" i="1"/>
  <c r="AA1255" i="1" s="1"/>
  <c r="AA2113" i="1"/>
  <c r="AB7" i="1"/>
  <c r="W10" i="1"/>
  <c r="V712" i="1"/>
  <c r="V1258" i="1" s="1"/>
  <c r="V2116" i="1"/>
  <c r="Q2043" i="1"/>
  <c r="Q1107" i="1"/>
  <c r="V2037" i="1"/>
  <c r="V1101" i="1"/>
  <c r="U2038" i="1"/>
  <c r="U1102" i="1"/>
  <c r="X9" i="1"/>
  <c r="W711" i="1"/>
  <c r="W2115" i="1"/>
  <c r="R2041" i="1"/>
  <c r="R1105" i="1"/>
  <c r="X710" i="1"/>
  <c r="Y8" i="1"/>
  <c r="X2114" i="1"/>
  <c r="Z72" i="1"/>
  <c r="R2044" i="1"/>
  <c r="R1108" i="1"/>
  <c r="Z2120" i="1"/>
  <c r="Z716" i="1"/>
  <c r="AA14" i="1"/>
  <c r="R717" i="1"/>
  <c r="R2121" i="1"/>
  <c r="S15" i="1"/>
  <c r="T714" i="1"/>
  <c r="T1260" i="1" s="1"/>
  <c r="U12" i="1"/>
  <c r="T2118" i="1"/>
  <c r="O719" i="1"/>
  <c r="P17" i="1"/>
  <c r="O2123" i="1"/>
  <c r="N2045" i="1"/>
  <c r="N1109" i="1"/>
  <c r="Z1097" i="1"/>
  <c r="Z2033" i="1"/>
  <c r="S2122" i="1"/>
  <c r="T16" i="1"/>
  <c r="S718" i="1"/>
  <c r="S1264" i="1" s="1"/>
  <c r="L21" i="1"/>
  <c r="K2127" i="1"/>
  <c r="K723" i="1"/>
  <c r="G884" i="1"/>
  <c r="A884" i="1" s="1"/>
  <c r="B883" i="1"/>
  <c r="G260" i="1"/>
  <c r="A260" i="1" s="1"/>
  <c r="G1274" i="1"/>
  <c r="A1274" i="1" s="1"/>
  <c r="G650" i="1"/>
  <c r="A650" i="1" s="1"/>
  <c r="B1664" i="1"/>
  <c r="B649" i="1"/>
  <c r="A1977" i="1"/>
  <c r="B1429" i="1"/>
  <c r="G1430" i="1"/>
  <c r="A1430" i="1" s="1"/>
  <c r="B805" i="1"/>
  <c r="G1665" i="1"/>
  <c r="A1665" i="1" s="1"/>
  <c r="J2129" i="1"/>
  <c r="AD1482" i="1"/>
  <c r="AA1482" i="1"/>
  <c r="I1253" i="1"/>
  <c r="H1261" i="1"/>
  <c r="I1268" i="1"/>
  <c r="I1257" i="1"/>
  <c r="H1268" i="1"/>
  <c r="H1253" i="1"/>
  <c r="I1264" i="1"/>
  <c r="I1262" i="1"/>
  <c r="I1260" i="1"/>
  <c r="I1266" i="1"/>
  <c r="I1269" i="1"/>
  <c r="H1263" i="1"/>
  <c r="H1259" i="1"/>
  <c r="H1262" i="1"/>
  <c r="H1257" i="1"/>
  <c r="I1251" i="1"/>
  <c r="H1255" i="1"/>
  <c r="H1264" i="1"/>
  <c r="H1266" i="1"/>
  <c r="I1254" i="1"/>
  <c r="I1263" i="1"/>
  <c r="H1260" i="1"/>
  <c r="I1255" i="1"/>
  <c r="H1251" i="1"/>
  <c r="I1259" i="1"/>
  <c r="H1254" i="1"/>
  <c r="I1258" i="1"/>
  <c r="H1269" i="1"/>
  <c r="J1259" i="1"/>
  <c r="J1264" i="1"/>
  <c r="I1252" i="1"/>
  <c r="I1261" i="1"/>
  <c r="H1258" i="1"/>
  <c r="J1252" i="1"/>
  <c r="I1267" i="1"/>
  <c r="H1252" i="1"/>
  <c r="H1267" i="1"/>
  <c r="J1253" i="1"/>
  <c r="J1262" i="1"/>
  <c r="J1254" i="1"/>
  <c r="J1251" i="1"/>
  <c r="J1260" i="1"/>
  <c r="J1263" i="1"/>
  <c r="J1267" i="1"/>
  <c r="K1252" i="1"/>
  <c r="K1260" i="1"/>
  <c r="K1251" i="1"/>
  <c r="J1269" i="1"/>
  <c r="J1257" i="1"/>
  <c r="K1264" i="1"/>
  <c r="J1258" i="1"/>
  <c r="K1261" i="1"/>
  <c r="J1268" i="1"/>
  <c r="J1266" i="1"/>
  <c r="K1267" i="1"/>
  <c r="K1268" i="1"/>
  <c r="L1267" i="1"/>
  <c r="K1266" i="1"/>
  <c r="L1264" i="1"/>
  <c r="K1257" i="1"/>
  <c r="K1259" i="1"/>
  <c r="K1255" i="1"/>
  <c r="K1263" i="1"/>
  <c r="K1258" i="1"/>
  <c r="M1243" i="1"/>
  <c r="K1262" i="1"/>
  <c r="L1268" i="1"/>
  <c r="L1262" i="1"/>
  <c r="K1253" i="1"/>
  <c r="AC1248" i="1"/>
  <c r="AE1482" i="1"/>
  <c r="B1273" i="1"/>
  <c r="AD1248" i="1"/>
  <c r="Z1248" i="1"/>
  <c r="AB1482" i="1"/>
  <c r="AA1248" i="1"/>
  <c r="H1498" i="1"/>
  <c r="I1496" i="1"/>
  <c r="H1492" i="1"/>
  <c r="H1502" i="1"/>
  <c r="I1493" i="1"/>
  <c r="I1498" i="1"/>
  <c r="H1501" i="1"/>
  <c r="H1493" i="1"/>
  <c r="I1491" i="1"/>
  <c r="I1500" i="1"/>
  <c r="H1494" i="1"/>
  <c r="H1505" i="1"/>
  <c r="H1503" i="1"/>
  <c r="I1492" i="1"/>
  <c r="I1503" i="1"/>
  <c r="H1496" i="1"/>
  <c r="I1489" i="1"/>
  <c r="I1495" i="1"/>
  <c r="H1489" i="1"/>
  <c r="H1495" i="1"/>
  <c r="I1488" i="1"/>
  <c r="H1504" i="1"/>
  <c r="H1497" i="1"/>
  <c r="H1506" i="1"/>
  <c r="H1500" i="1"/>
  <c r="J1501" i="1"/>
  <c r="I1485" i="1"/>
  <c r="H1486" i="1"/>
  <c r="J1503" i="1"/>
  <c r="I1501" i="1"/>
  <c r="J1493" i="1"/>
  <c r="H1485" i="1"/>
  <c r="J1495" i="1"/>
  <c r="I1486" i="1"/>
  <c r="J1487" i="1"/>
  <c r="I1504" i="1"/>
  <c r="J1485" i="1"/>
  <c r="H1488" i="1"/>
  <c r="H1487" i="1"/>
  <c r="I1502" i="1"/>
  <c r="I1497" i="1"/>
  <c r="J1497" i="1"/>
  <c r="J1488" i="1"/>
  <c r="H1491" i="1"/>
  <c r="K1488" i="1"/>
  <c r="K1489" i="1"/>
  <c r="K1503" i="1"/>
  <c r="J1486" i="1"/>
  <c r="J1492" i="1"/>
  <c r="I1494" i="1"/>
  <c r="I1487" i="1"/>
  <c r="K1491" i="1"/>
  <c r="K1497" i="1"/>
  <c r="K1486" i="1"/>
  <c r="J1496" i="1"/>
  <c r="J1498" i="1"/>
  <c r="J1502" i="1"/>
  <c r="J1494" i="1"/>
  <c r="L1504" i="1"/>
  <c r="K1485" i="1"/>
  <c r="J1504" i="1"/>
  <c r="K1501" i="1"/>
  <c r="J1491" i="1"/>
  <c r="K1494" i="1"/>
  <c r="K1500" i="1"/>
  <c r="K1498" i="1"/>
  <c r="L1495" i="1"/>
  <c r="J1500" i="1"/>
  <c r="K1487" i="1"/>
  <c r="L1501" i="1"/>
  <c r="K1496" i="1"/>
  <c r="L1497" i="1"/>
  <c r="L1487" i="1"/>
  <c r="K1493" i="1"/>
  <c r="L1486" i="1"/>
  <c r="K1504" i="1"/>
  <c r="L1492" i="1"/>
  <c r="L1503" i="1"/>
  <c r="L1485" i="1"/>
  <c r="L1491" i="1"/>
  <c r="M1489" i="1"/>
  <c r="K1492" i="1"/>
  <c r="L1251" i="1"/>
  <c r="L1498" i="1"/>
  <c r="M1498" i="1"/>
  <c r="M1504" i="1"/>
  <c r="M1497" i="1"/>
  <c r="J1489" i="1"/>
  <c r="L1494" i="1"/>
  <c r="M1496" i="1"/>
  <c r="L1493" i="1"/>
  <c r="L1500" i="1"/>
  <c r="L1489" i="1"/>
  <c r="K1495" i="1"/>
  <c r="L1496" i="1"/>
  <c r="M1502" i="1"/>
  <c r="AC1482" i="1"/>
  <c r="B259" i="1"/>
  <c r="H24" i="1"/>
  <c r="I24" i="1"/>
  <c r="J24" i="1"/>
  <c r="B1351" i="1"/>
  <c r="G1352" i="1"/>
  <c r="A1352" i="1" s="1"/>
  <c r="B1820" i="1"/>
  <c r="G806" i="1"/>
  <c r="A806" i="1" s="1"/>
  <c r="G1586" i="1"/>
  <c r="A1586" i="1" s="1"/>
  <c r="B1742" i="1"/>
  <c r="G1743" i="1"/>
  <c r="A1743" i="1" s="1"/>
  <c r="B1585" i="1"/>
  <c r="G1821" i="1"/>
  <c r="A1821" i="1" s="1"/>
  <c r="G1508" i="1"/>
  <c r="A1508" i="1" s="1"/>
  <c r="B1898" i="1"/>
  <c r="L1350" i="1"/>
  <c r="B1507" i="1"/>
  <c r="Q1350" i="1"/>
  <c r="M1350" i="1"/>
  <c r="V1350" i="1"/>
  <c r="I1349" i="1"/>
  <c r="AB1346" i="1"/>
  <c r="G1899" i="1"/>
  <c r="A1899" i="1" s="1"/>
  <c r="AE648" i="1"/>
  <c r="L649" i="1"/>
  <c r="AB649" i="1"/>
  <c r="M649" i="1"/>
  <c r="AC649" i="1"/>
  <c r="N649" i="1"/>
  <c r="AD649" i="1"/>
  <c r="O649" i="1"/>
  <c r="AE649" i="1"/>
  <c r="Q649" i="1"/>
  <c r="R649" i="1"/>
  <c r="U649" i="1"/>
  <c r="Z649" i="1"/>
  <c r="H649" i="1"/>
  <c r="I649" i="1"/>
  <c r="J649" i="1"/>
  <c r="P649" i="1"/>
  <c r="S649" i="1"/>
  <c r="T649" i="1"/>
  <c r="V649" i="1"/>
  <c r="W649" i="1"/>
  <c r="X649" i="1"/>
  <c r="K649" i="1"/>
  <c r="Y649" i="1"/>
  <c r="H1113" i="1"/>
  <c r="AD2207" i="1"/>
  <c r="AE3" i="1"/>
  <c r="AB46" i="25" s="1"/>
  <c r="I724" i="1"/>
  <c r="I1113" i="1"/>
  <c r="H724" i="1"/>
  <c r="H2050" i="1" s="1"/>
  <c r="AE2" i="1"/>
  <c r="AE4" i="1"/>
  <c r="T336" i="1"/>
  <c r="U336" i="1"/>
  <c r="V336" i="1"/>
  <c r="X336" i="1"/>
  <c r="N336" i="1"/>
  <c r="AD336" i="1"/>
  <c r="L336" i="1"/>
  <c r="M336" i="1"/>
  <c r="O336" i="1"/>
  <c r="P336" i="1"/>
  <c r="Q336" i="1"/>
  <c r="R336" i="1"/>
  <c r="AA336" i="1"/>
  <c r="AE336" i="1"/>
  <c r="AB336" i="1"/>
  <c r="AC336" i="1"/>
  <c r="S336" i="1"/>
  <c r="K336" i="1"/>
  <c r="Y336" i="1"/>
  <c r="Z336" i="1"/>
  <c r="J336" i="1"/>
  <c r="H335" i="1"/>
  <c r="H2129" i="1" s="1"/>
  <c r="I335" i="1"/>
  <c r="I2129" i="1" s="1"/>
  <c r="AE2337" i="1"/>
  <c r="AE2334" i="1"/>
  <c r="AD2338" i="1"/>
  <c r="AE2336" i="1"/>
  <c r="AE2335" i="1"/>
  <c r="AE2339" i="1"/>
  <c r="AG1" i="1"/>
  <c r="AD2110" i="1"/>
  <c r="AD2108" i="1"/>
  <c r="B2139" i="1"/>
  <c r="A2139" i="1"/>
  <c r="G2140" i="1"/>
  <c r="AD2109" i="1"/>
  <c r="G2217" i="1"/>
  <c r="A2216" i="1"/>
  <c r="B2216" i="1"/>
  <c r="AE1342" i="1"/>
  <c r="AE702" i="1"/>
  <c r="AE2262" i="1" s="1"/>
  <c r="AE1336" i="1"/>
  <c r="J725" i="1"/>
  <c r="J2051" i="1" s="1"/>
  <c r="AE1335" i="1"/>
  <c r="AE1347" i="1"/>
  <c r="AE1329" i="1"/>
  <c r="AE1348" i="1"/>
  <c r="AE1340" i="1"/>
  <c r="AE1339" i="1"/>
  <c r="AE1343" i="1"/>
  <c r="AE1331" i="1"/>
  <c r="AE1345" i="1"/>
  <c r="AE1333" i="1"/>
  <c r="B2054" i="1"/>
  <c r="A2054" i="1"/>
  <c r="G2055" i="1"/>
  <c r="A103" i="1"/>
  <c r="G104" i="1"/>
  <c r="B103" i="1"/>
  <c r="G27" i="1"/>
  <c r="A26" i="1"/>
  <c r="B26" i="1"/>
  <c r="A337" i="1"/>
  <c r="G338" i="1"/>
  <c r="B337" i="1"/>
  <c r="AE1346" i="1"/>
  <c r="AE1334" i="1"/>
  <c r="AE1328" i="1"/>
  <c r="AE1337" i="1"/>
  <c r="AE1341" i="1"/>
  <c r="B1977" i="1"/>
  <c r="G1978" i="1"/>
  <c r="AE1332" i="1"/>
  <c r="AE1344" i="1"/>
  <c r="AB1486" i="1"/>
  <c r="AB1503" i="1"/>
  <c r="AD1498" i="1"/>
  <c r="AE1338" i="1"/>
  <c r="Z1253" i="1"/>
  <c r="AD1497" i="1"/>
  <c r="AA1502" i="1"/>
  <c r="Z1494" i="1"/>
  <c r="AA1498" i="1"/>
  <c r="AB1496" i="1"/>
  <c r="Z1502" i="1"/>
  <c r="AB1497" i="1"/>
  <c r="AB1252" i="1"/>
  <c r="AD1500" i="1"/>
  <c r="AA1496" i="1"/>
  <c r="Z1498" i="1"/>
  <c r="Y1255" i="1"/>
  <c r="AC1486" i="1"/>
  <c r="AD1502" i="1"/>
  <c r="Z1503" i="1"/>
  <c r="AD1495" i="1"/>
  <c r="AA1495" i="1"/>
  <c r="Y1501" i="1"/>
  <c r="AA1501" i="1"/>
  <c r="Z1501" i="1"/>
  <c r="Z1488" i="1"/>
  <c r="AB1487" i="1"/>
  <c r="AC1252" i="1"/>
  <c r="AB1489" i="1"/>
  <c r="AD1487" i="1"/>
  <c r="AB1488" i="1"/>
  <c r="AA1489" i="1"/>
  <c r="Z1496" i="1"/>
  <c r="AC1488" i="1"/>
  <c r="AC1492" i="1"/>
  <c r="AA1488" i="1"/>
  <c r="AD1504" i="1"/>
  <c r="AA1252" i="1"/>
  <c r="Z1492" i="1"/>
  <c r="AC1497" i="1"/>
  <c r="Z1504" i="1"/>
  <c r="AD1492" i="1"/>
  <c r="AA1504" i="1"/>
  <c r="X1503" i="1"/>
  <c r="Z1487" i="1"/>
  <c r="AB1498" i="1"/>
  <c r="AC1504" i="1"/>
  <c r="AB1492" i="1"/>
  <c r="AC1251" i="1"/>
  <c r="AB1504" i="1"/>
  <c r="AA1487" i="1"/>
  <c r="AD1491" i="1"/>
  <c r="AA1251" i="1"/>
  <c r="AB1485" i="1"/>
  <c r="Z1251" i="1"/>
  <c r="AC1503" i="1"/>
  <c r="AD1503" i="1"/>
  <c r="Q1501" i="1"/>
  <c r="V1253" i="1"/>
  <c r="U1491" i="1"/>
  <c r="R1253" i="1"/>
  <c r="R1497" i="1"/>
  <c r="R1485" i="1"/>
  <c r="S1251" i="1"/>
  <c r="S1260" i="1"/>
  <c r="R1494" i="1"/>
  <c r="V1496" i="1"/>
  <c r="R1259" i="1"/>
  <c r="R1262" i="1"/>
  <c r="U1496" i="1"/>
  <c r="V1252" i="1"/>
  <c r="R1261" i="1"/>
  <c r="V1500" i="1"/>
  <c r="Q1502" i="1"/>
  <c r="U1252" i="1"/>
  <c r="U1251" i="1"/>
  <c r="R1492" i="1"/>
  <c r="V1501" i="1"/>
  <c r="T1254" i="1"/>
  <c r="Q1497" i="1"/>
  <c r="Q1493" i="1"/>
  <c r="Q1264" i="1"/>
  <c r="U1500" i="1"/>
  <c r="S1485" i="1"/>
  <c r="U1262" i="1"/>
  <c r="T1493" i="1"/>
  <c r="V1254" i="1"/>
  <c r="R1487" i="1"/>
  <c r="R1503" i="1"/>
  <c r="U1488" i="1"/>
  <c r="R1251" i="1"/>
  <c r="R1258" i="1"/>
  <c r="U1489" i="1"/>
  <c r="T1259" i="1"/>
  <c r="U1486" i="1"/>
  <c r="V1489" i="1"/>
  <c r="Q1254" i="1"/>
  <c r="S1498" i="1"/>
  <c r="T1488" i="1"/>
  <c r="Q1496" i="1"/>
  <c r="V1493" i="1"/>
  <c r="Q1261" i="1"/>
  <c r="U1258" i="1"/>
  <c r="V1485" i="1"/>
  <c r="Q1485" i="1"/>
  <c r="R1501" i="1"/>
  <c r="Q1259" i="1"/>
  <c r="S1486" i="1"/>
  <c r="S1255" i="1"/>
  <c r="S1262" i="1"/>
  <c r="Q1488" i="1"/>
  <c r="U1503" i="1"/>
  <c r="T1503" i="1"/>
  <c r="V1486" i="1"/>
  <c r="U1497" i="1"/>
  <c r="S1495" i="1"/>
  <c r="T1257" i="1"/>
  <c r="U1504" i="1"/>
  <c r="V1495" i="1"/>
  <c r="U1492" i="1"/>
  <c r="Q1263" i="1"/>
  <c r="T1258" i="1"/>
  <c r="U1257" i="1"/>
  <c r="Q1252" i="1"/>
  <c r="V1488" i="1"/>
  <c r="S1492" i="1"/>
  <c r="V1502" i="1"/>
  <c r="Q1258" i="1"/>
  <c r="R1252" i="1"/>
  <c r="T1504" i="1"/>
  <c r="S1254" i="1"/>
  <c r="S1258" i="1"/>
  <c r="T1251" i="1"/>
  <c r="Q1498" i="1"/>
  <c r="R1264" i="1"/>
  <c r="T1492" i="1"/>
  <c r="R1254" i="1"/>
  <c r="S1502" i="1"/>
  <c r="T1500" i="1"/>
  <c r="T1497" i="1"/>
  <c r="Q1503" i="1"/>
  <c r="Q1262" i="1"/>
  <c r="V1504" i="1"/>
  <c r="U1502" i="1"/>
  <c r="S1487" i="1"/>
  <c r="R1486" i="1"/>
  <c r="S1501" i="1"/>
  <c r="R1488" i="1"/>
  <c r="Q1494" i="1"/>
  <c r="T1496" i="1"/>
  <c r="V1487" i="1"/>
  <c r="Q1495" i="1"/>
  <c r="S1493" i="1"/>
  <c r="R1504" i="1"/>
  <c r="S1496" i="1"/>
  <c r="R1489" i="1"/>
  <c r="T1489" i="1"/>
  <c r="T1498" i="1"/>
  <c r="R1498" i="1"/>
  <c r="T1502" i="1"/>
  <c r="R1257" i="1"/>
  <c r="V1491" i="1"/>
  <c r="Q1489" i="1"/>
  <c r="R1496" i="1"/>
  <c r="Q1491" i="1"/>
  <c r="U1254" i="1"/>
  <c r="U1255" i="1"/>
  <c r="S1504" i="1"/>
  <c r="U1487" i="1"/>
  <c r="S1491" i="1"/>
  <c r="R1502" i="1"/>
  <c r="U1506" i="1"/>
  <c r="S1503" i="1"/>
  <c r="S1488" i="1"/>
  <c r="U1501" i="1"/>
  <c r="S1259" i="1"/>
  <c r="S1500" i="1"/>
  <c r="S1497" i="1"/>
  <c r="V1498" i="1"/>
  <c r="T1487" i="1"/>
  <c r="U1485" i="1"/>
  <c r="P1501" i="1"/>
  <c r="S1252" i="1"/>
  <c r="T1253" i="1"/>
  <c r="V1494" i="1"/>
  <c r="R1493" i="1"/>
  <c r="R1495" i="1"/>
  <c r="Q1500" i="1"/>
  <c r="U1495" i="1"/>
  <c r="R1255" i="1"/>
  <c r="Q1253" i="1"/>
  <c r="Q1251" i="1"/>
  <c r="V1251" i="1"/>
  <c r="T1485" i="1"/>
  <c r="U1253" i="1"/>
  <c r="Q1255" i="1"/>
  <c r="T1491" i="1"/>
  <c r="R1260" i="1"/>
  <c r="T1252" i="1"/>
  <c r="V1262" i="1"/>
  <c r="V1497" i="1"/>
  <c r="S1494" i="1"/>
  <c r="T1501" i="1"/>
  <c r="U1494" i="1"/>
  <c r="V1255" i="1"/>
  <c r="T1486" i="1"/>
  <c r="R1491" i="1"/>
  <c r="T1495" i="1"/>
  <c r="U1498" i="1"/>
  <c r="Q1257" i="1"/>
  <c r="S1489" i="1"/>
  <c r="T1262" i="1"/>
  <c r="V1492" i="1"/>
  <c r="Q1487" i="1"/>
  <c r="S1257" i="1"/>
  <c r="V1503" i="1"/>
  <c r="Q1486" i="1"/>
  <c r="U1493" i="1"/>
  <c r="Q1260" i="1"/>
  <c r="Q1492" i="1"/>
  <c r="R1500" i="1"/>
  <c r="S1253" i="1"/>
  <c r="T1255" i="1"/>
  <c r="W1262" i="1"/>
  <c r="W1494" i="1"/>
  <c r="W1486" i="1"/>
  <c r="W1492" i="1"/>
  <c r="W1489" i="1"/>
  <c r="W1254" i="1"/>
  <c r="W1255" i="1"/>
  <c r="W1496" i="1"/>
  <c r="W1485" i="1"/>
  <c r="W1503" i="1"/>
  <c r="W1488" i="1"/>
  <c r="W1253" i="1"/>
  <c r="W1498" i="1"/>
  <c r="W1497" i="1"/>
  <c r="W1506" i="1"/>
  <c r="W1502" i="1"/>
  <c r="T1494" i="1"/>
  <c r="W1491" i="1"/>
  <c r="V1257" i="1"/>
  <c r="W1501" i="1"/>
  <c r="W1487" i="1"/>
  <c r="W1251" i="1"/>
  <c r="W1495" i="1"/>
  <c r="W1493" i="1"/>
  <c r="W1252" i="1"/>
  <c r="W1500" i="1"/>
  <c r="X1253" i="1"/>
  <c r="X1255" i="1"/>
  <c r="X1491" i="1"/>
  <c r="X1502" i="1"/>
  <c r="X1497" i="1"/>
  <c r="X1504" i="1"/>
  <c r="X1487" i="1"/>
  <c r="X1254" i="1"/>
  <c r="X1494" i="1"/>
  <c r="X1262" i="1"/>
  <c r="X1251" i="1"/>
  <c r="X1493" i="1"/>
  <c r="X1252" i="1"/>
  <c r="X1489" i="1"/>
  <c r="Y1494" i="1"/>
  <c r="X1500" i="1"/>
  <c r="X1488" i="1"/>
  <c r="X1492" i="1"/>
  <c r="X1496" i="1"/>
  <c r="X1498" i="1"/>
  <c r="X1485" i="1"/>
  <c r="X1495" i="1"/>
  <c r="X1501" i="1"/>
  <c r="Y1489" i="1"/>
  <c r="Y1253" i="1"/>
  <c r="Y1488" i="1"/>
  <c r="Y1503" i="1"/>
  <c r="AD1496" i="1"/>
  <c r="Y1493" i="1"/>
  <c r="Y1487" i="1"/>
  <c r="Z1497" i="1"/>
  <c r="Y1252" i="1"/>
  <c r="Y1492" i="1"/>
  <c r="Y1504" i="1"/>
  <c r="X1486" i="1"/>
  <c r="Y1262" i="1"/>
  <c r="AA1485" i="1"/>
  <c r="Y1251" i="1"/>
  <c r="AB1493" i="1"/>
  <c r="AB1500" i="1"/>
  <c r="Y1498" i="1"/>
  <c r="Y1254" i="1"/>
  <c r="Y1486" i="1"/>
  <c r="Y1491" i="1"/>
  <c r="AB1494" i="1"/>
  <c r="AB1495" i="1"/>
  <c r="AC1489" i="1"/>
  <c r="Y1500" i="1"/>
  <c r="Y1497" i="1"/>
  <c r="Y1485" i="1"/>
  <c r="AA1497" i="1"/>
  <c r="Z1252" i="1"/>
  <c r="AD1486" i="1"/>
  <c r="Y1495" i="1"/>
  <c r="AA1492" i="1"/>
  <c r="AC1493" i="1"/>
  <c r="Z1489" i="1"/>
  <c r="Y1496" i="1"/>
  <c r="Z1493" i="1"/>
  <c r="AD1485" i="1"/>
  <c r="AD1489" i="1"/>
  <c r="AB1501" i="1"/>
  <c r="AC1487" i="1"/>
  <c r="AA1494" i="1"/>
  <c r="AA1486" i="1"/>
  <c r="AC1495" i="1"/>
  <c r="AC1485" i="1"/>
  <c r="AA1503" i="1"/>
  <c r="AC1494" i="1"/>
  <c r="AE1330" i="1"/>
  <c r="AC1491" i="1"/>
  <c r="Z1486" i="1"/>
  <c r="Z1485" i="1"/>
  <c r="AD1501" i="1"/>
  <c r="Z1255" i="1"/>
  <c r="Z1500" i="1"/>
  <c r="Z1495" i="1"/>
  <c r="AC1501" i="1"/>
  <c r="AC1496" i="1"/>
  <c r="AA1500" i="1"/>
  <c r="Y1502" i="1"/>
  <c r="AA1493" i="1"/>
  <c r="AD1494" i="1"/>
  <c r="Z1491" i="1"/>
  <c r="AC1498" i="1"/>
  <c r="AD1493" i="1"/>
  <c r="AA1491" i="1"/>
  <c r="AB1491" i="1"/>
  <c r="AD1488" i="1"/>
  <c r="AC1500" i="1"/>
  <c r="AB1251" i="1"/>
  <c r="J1255" i="1"/>
  <c r="J1261" i="1"/>
  <c r="K1502" i="1"/>
  <c r="L1258" i="1"/>
  <c r="L1259" i="1"/>
  <c r="L1266" i="1"/>
  <c r="L1254" i="1"/>
  <c r="L1502" i="1"/>
  <c r="K1254" i="1"/>
  <c r="L1261" i="1"/>
  <c r="L1488" i="1"/>
  <c r="L1260" i="1"/>
  <c r="L1252" i="1"/>
  <c r="L1263" i="1"/>
  <c r="M1260" i="1"/>
  <c r="M1500" i="1"/>
  <c r="M1257" i="1"/>
  <c r="M1485" i="1"/>
  <c r="M1503" i="1"/>
  <c r="M1253" i="1"/>
  <c r="L1255" i="1"/>
  <c r="M1262" i="1"/>
  <c r="M1252" i="1"/>
  <c r="M1255" i="1"/>
  <c r="M1268" i="1"/>
  <c r="M1495" i="1"/>
  <c r="M1494" i="1"/>
  <c r="M1259" i="1"/>
  <c r="M1492" i="1"/>
  <c r="L1253" i="1"/>
  <c r="M1486" i="1"/>
  <c r="M1254" i="1"/>
  <c r="M1266" i="1"/>
  <c r="M1258" i="1"/>
  <c r="M1493" i="1"/>
  <c r="M1263" i="1"/>
  <c r="M1264" i="1"/>
  <c r="M1251" i="1"/>
  <c r="O1486" i="1"/>
  <c r="N1260" i="1"/>
  <c r="N1264" i="1"/>
  <c r="N1494" i="1"/>
  <c r="N1495" i="1"/>
  <c r="N1255" i="1"/>
  <c r="N1504" i="1"/>
  <c r="N1253" i="1"/>
  <c r="N1485" i="1"/>
  <c r="N1262" i="1"/>
  <c r="N1502" i="1"/>
  <c r="N1258" i="1"/>
  <c r="M1261" i="1"/>
  <c r="N1489" i="1"/>
  <c r="N1261" i="1"/>
  <c r="N1488" i="1"/>
  <c r="N1259" i="1"/>
  <c r="N1254" i="1"/>
  <c r="N1491" i="1"/>
  <c r="N1263" i="1"/>
  <c r="N1266" i="1"/>
  <c r="N1503" i="1"/>
  <c r="N1252" i="1"/>
  <c r="N1257" i="1"/>
  <c r="N1493" i="1"/>
  <c r="N1492" i="1"/>
  <c r="N1496" i="1"/>
  <c r="N1486" i="1"/>
  <c r="N1498" i="1"/>
  <c r="N1487" i="1"/>
  <c r="M1488" i="1"/>
  <c r="N1497" i="1"/>
  <c r="N1251" i="1"/>
  <c r="N1501" i="1"/>
  <c r="O1489" i="1"/>
  <c r="O1264" i="1"/>
  <c r="O1262" i="1"/>
  <c r="O1494" i="1"/>
  <c r="O1498" i="1"/>
  <c r="O1501" i="1"/>
  <c r="O1492" i="1"/>
  <c r="O1261" i="1"/>
  <c r="O1497" i="1"/>
  <c r="O1263" i="1"/>
  <c r="O1502" i="1"/>
  <c r="O1260" i="1"/>
  <c r="O1253" i="1"/>
  <c r="O1495" i="1"/>
  <c r="O1485" i="1"/>
  <c r="O1488" i="1"/>
  <c r="O1257" i="1"/>
  <c r="O1487" i="1"/>
  <c r="O1500" i="1"/>
  <c r="O1496" i="1"/>
  <c r="O1254" i="1"/>
  <c r="O1266" i="1"/>
  <c r="O1251" i="1"/>
  <c r="O1491" i="1"/>
  <c r="O1493" i="1"/>
  <c r="O1503" i="1"/>
  <c r="N1500" i="1"/>
  <c r="O1259" i="1"/>
  <c r="O1258" i="1"/>
  <c r="P1485" i="1"/>
  <c r="P1496" i="1"/>
  <c r="P1263" i="1"/>
  <c r="P1254" i="1"/>
  <c r="P1262" i="1"/>
  <c r="P1502" i="1"/>
  <c r="P1252" i="1"/>
  <c r="P1253" i="1"/>
  <c r="P1255" i="1"/>
  <c r="P1260" i="1"/>
  <c r="P1503" i="1"/>
  <c r="P1259" i="1"/>
  <c r="O1255" i="1"/>
  <c r="P1489" i="1"/>
  <c r="P1493" i="1"/>
  <c r="P1251" i="1"/>
  <c r="P1491" i="1"/>
  <c r="P1486" i="1"/>
  <c r="P1257" i="1"/>
  <c r="P1264" i="1"/>
  <c r="P1498" i="1"/>
  <c r="P1487" i="1"/>
  <c r="P1495" i="1"/>
  <c r="P1488" i="1"/>
  <c r="P1494" i="1"/>
  <c r="O1252" i="1"/>
  <c r="P1504" i="1"/>
  <c r="P1497" i="1"/>
  <c r="P1261" i="1"/>
  <c r="P1258" i="1"/>
  <c r="P1500" i="1"/>
  <c r="P1492" i="1"/>
  <c r="AC1095" i="1"/>
  <c r="AD705" i="1"/>
  <c r="AD704" i="1"/>
  <c r="AC1096" i="1"/>
  <c r="AE633" i="1"/>
  <c r="AE2193" i="1" s="1"/>
  <c r="AD706" i="1"/>
  <c r="AE328" i="1"/>
  <c r="AC1094" i="1"/>
  <c r="AE645" i="1"/>
  <c r="AE2205" i="1" s="1"/>
  <c r="AE323" i="1"/>
  <c r="B1274" i="1"/>
  <c r="G1196" i="1"/>
  <c r="A1196" i="1" s="1"/>
  <c r="B1195" i="1"/>
  <c r="G1118" i="1"/>
  <c r="A1118" i="1" s="1"/>
  <c r="B1117" i="1"/>
  <c r="AE631" i="1"/>
  <c r="AE2191" i="1" s="1"/>
  <c r="AE319" i="1"/>
  <c r="AD697" i="1"/>
  <c r="AE640" i="1"/>
  <c r="AE2200" i="1" s="1"/>
  <c r="AE637" i="1"/>
  <c r="AE2197" i="1" s="1"/>
  <c r="AE331" i="1"/>
  <c r="AE326" i="1"/>
  <c r="AE324" i="1"/>
  <c r="AE322" i="1"/>
  <c r="AE628" i="1"/>
  <c r="AE2188" i="1" s="1"/>
  <c r="AE315" i="1"/>
  <c r="AE638" i="1"/>
  <c r="AE2198" i="1" s="1"/>
  <c r="AE325" i="1"/>
  <c r="G1040" i="1"/>
  <c r="A1040" i="1" s="1"/>
  <c r="B1039" i="1"/>
  <c r="AE321" i="1"/>
  <c r="AE629" i="1"/>
  <c r="AE2189" i="1" s="1"/>
  <c r="AE318" i="1"/>
  <c r="AE639" i="1"/>
  <c r="AE2199" i="1" s="1"/>
  <c r="AE642" i="1"/>
  <c r="AE2202" i="1" s="1"/>
  <c r="AE317" i="1"/>
  <c r="AE334" i="1"/>
  <c r="AE636" i="1"/>
  <c r="AE2196" i="1" s="1"/>
  <c r="AE646" i="1"/>
  <c r="AE2206" i="1" s="1"/>
  <c r="AE333" i="1"/>
  <c r="AE627" i="1"/>
  <c r="AE2187" i="1" s="1"/>
  <c r="AE644" i="1"/>
  <c r="AE2204" i="1" s="1"/>
  <c r="AE332" i="1"/>
  <c r="AE329" i="1"/>
  <c r="AE327" i="1"/>
  <c r="AE635" i="1"/>
  <c r="AE2195" i="1" s="1"/>
  <c r="AE634" i="1"/>
  <c r="AE2194" i="1" s="1"/>
  <c r="AE630" i="1"/>
  <c r="AE2190" i="1" s="1"/>
  <c r="AE335" i="1"/>
  <c r="AE643" i="1"/>
  <c r="AE2203" i="1" s="1"/>
  <c r="AE641" i="1"/>
  <c r="AE2201" i="1" s="1"/>
  <c r="AE632" i="1"/>
  <c r="AE2192" i="1" s="1"/>
  <c r="AE320" i="1"/>
  <c r="AE316" i="1"/>
  <c r="AD696" i="1"/>
  <c r="AD2256" i="1" s="1"/>
  <c r="AE314" i="1"/>
  <c r="AE647" i="1"/>
  <c r="AE2207" i="1" s="1"/>
  <c r="AE330" i="1"/>
  <c r="AE626" i="1"/>
  <c r="AE2186" i="1" s="1"/>
  <c r="B962" i="1"/>
  <c r="G963" i="1"/>
  <c r="A963" i="1" s="1"/>
  <c r="G728" i="1"/>
  <c r="A728" i="1" s="1"/>
  <c r="B727" i="1"/>
  <c r="G573" i="1"/>
  <c r="A573" i="1" s="1"/>
  <c r="B572" i="1"/>
  <c r="B493" i="1"/>
  <c r="G494" i="1"/>
  <c r="A494" i="1" s="1"/>
  <c r="AD2208" i="1"/>
  <c r="V2208" i="1"/>
  <c r="N2208" i="1"/>
  <c r="U2208" i="1"/>
  <c r="M2208" i="1"/>
  <c r="AB2208" i="1"/>
  <c r="T2208" i="1"/>
  <c r="AA2208" i="1"/>
  <c r="S2208" i="1"/>
  <c r="K2208" i="1"/>
  <c r="Y2208" i="1"/>
  <c r="I2208" i="1"/>
  <c r="Z2208" i="1"/>
  <c r="X2208" i="1"/>
  <c r="W2208" i="1"/>
  <c r="R2208" i="1"/>
  <c r="O2208" i="1"/>
  <c r="P2208" i="1"/>
  <c r="J2208" i="1"/>
  <c r="H2208" i="1"/>
  <c r="G416" i="1"/>
  <c r="A416" i="1" s="1"/>
  <c r="B415" i="1"/>
  <c r="G184" i="1"/>
  <c r="A184" i="1" s="1"/>
  <c r="B183" i="1"/>
  <c r="AC2208" i="1" l="1"/>
  <c r="G1275" i="1"/>
  <c r="A1275" i="1" s="1"/>
  <c r="B650" i="1"/>
  <c r="X1350" i="1"/>
  <c r="AH1" i="1"/>
  <c r="AA1351" i="1"/>
  <c r="AA1507" i="1" s="1"/>
  <c r="Z1482" i="1"/>
  <c r="T1350" i="1"/>
  <c r="T1506" i="1" s="1"/>
  <c r="X1482" i="1"/>
  <c r="S1482" i="1"/>
  <c r="M1481" i="1"/>
  <c r="L1479" i="1"/>
  <c r="X1248" i="1"/>
  <c r="AF1245" i="1"/>
  <c r="J1243" i="1"/>
  <c r="G261" i="1"/>
  <c r="A261" i="1" s="1"/>
  <c r="Z1350" i="1"/>
  <c r="Z1506" i="1" s="1"/>
  <c r="B260" i="1"/>
  <c r="H1481" i="1"/>
  <c r="AF855" i="1"/>
  <c r="L1478" i="1"/>
  <c r="AE856" i="1"/>
  <c r="AF229" i="1"/>
  <c r="R1350" i="1"/>
  <c r="R1506" i="1" s="1"/>
  <c r="AF1242" i="1"/>
  <c r="AF1244" i="1"/>
  <c r="K1242" i="1"/>
  <c r="AE1243" i="1"/>
  <c r="AA1253" i="1"/>
  <c r="AA1565" i="1" s="1"/>
  <c r="AA1799" i="1" s="1"/>
  <c r="AC30" i="25"/>
  <c r="AC60" i="25" s="1"/>
  <c r="J1478" i="1"/>
  <c r="M1482" i="1"/>
  <c r="L1477" i="1"/>
  <c r="J1477" i="1"/>
  <c r="J1242" i="1"/>
  <c r="H1479" i="1"/>
  <c r="K1477" i="1"/>
  <c r="R1482" i="1"/>
  <c r="L1482" i="1"/>
  <c r="M1487" i="1"/>
  <c r="M1565" i="1" s="1"/>
  <c r="M1476" i="1"/>
  <c r="J1476" i="1"/>
  <c r="AB1502" i="1"/>
  <c r="O1482" i="1"/>
  <c r="AF619" i="1"/>
  <c r="I2050" i="1"/>
  <c r="AD1350" i="1"/>
  <c r="AD1506" i="1" s="1"/>
  <c r="Q1482" i="1"/>
  <c r="K1481" i="1"/>
  <c r="M1267" i="1"/>
  <c r="AC1346" i="1"/>
  <c r="AC1502" i="1" s="1"/>
  <c r="H1476" i="1"/>
  <c r="I1478" i="1"/>
  <c r="W336" i="1"/>
  <c r="AF618" i="1"/>
  <c r="AF858" i="1"/>
  <c r="Y1482" i="1"/>
  <c r="L1476" i="1"/>
  <c r="M1491" i="1"/>
  <c r="M1569" i="1" s="1"/>
  <c r="M1477" i="1"/>
  <c r="M1479" i="1"/>
  <c r="I1479" i="1"/>
  <c r="I1476" i="1"/>
  <c r="AF1247" i="1"/>
  <c r="J1244" i="1"/>
  <c r="AF540" i="1"/>
  <c r="U1482" i="1"/>
  <c r="K1478" i="1"/>
  <c r="J1481" i="1"/>
  <c r="J1245" i="1"/>
  <c r="AE1480" i="1"/>
  <c r="V1482" i="1"/>
  <c r="AF150" i="1"/>
  <c r="AF852" i="1"/>
  <c r="AF931" i="1"/>
  <c r="W1482" i="1"/>
  <c r="AF228" i="1"/>
  <c r="AF854" i="1"/>
  <c r="M1501" i="1"/>
  <c r="M1478" i="1"/>
  <c r="K1243" i="1"/>
  <c r="J1247" i="1"/>
  <c r="H1243" i="1"/>
  <c r="I1477" i="1"/>
  <c r="AA649" i="1"/>
  <c r="AF541" i="1"/>
  <c r="AE1398" i="1"/>
  <c r="AD2" i="25"/>
  <c r="AD30" i="25" s="1"/>
  <c r="AF306" i="1"/>
  <c r="AF1482" i="1"/>
  <c r="K1479" i="1"/>
  <c r="J1479" i="1"/>
  <c r="I1481" i="1"/>
  <c r="H1242" i="1"/>
  <c r="AE1242" i="1"/>
  <c r="AF1243" i="1"/>
  <c r="AF151" i="1"/>
  <c r="L1257" i="1"/>
  <c r="L1569" i="1" s="1"/>
  <c r="L1243" i="1"/>
  <c r="AF307" i="1"/>
  <c r="H1477" i="1"/>
  <c r="H1478" i="1"/>
  <c r="AD2030" i="1"/>
  <c r="AE1399" i="1"/>
  <c r="AB1350" i="1"/>
  <c r="AB1506" i="1" s="1"/>
  <c r="L1481" i="1"/>
  <c r="K1482" i="1"/>
  <c r="AF857" i="1"/>
  <c r="AF853" i="1"/>
  <c r="AF930" i="1"/>
  <c r="K1476" i="1"/>
  <c r="I1242" i="1"/>
  <c r="I1243" i="1"/>
  <c r="AF1086" i="1"/>
  <c r="AG1010" i="1"/>
  <c r="AG1013" i="1"/>
  <c r="AG1087" i="1"/>
  <c r="AF1013" i="1"/>
  <c r="AF1009" i="1"/>
  <c r="AG1008" i="1"/>
  <c r="AF1014" i="1"/>
  <c r="AF1008" i="1"/>
  <c r="AG1091" i="1"/>
  <c r="AG624" i="1"/>
  <c r="AF1010" i="1"/>
  <c r="AG1088" i="1"/>
  <c r="AF1089" i="1"/>
  <c r="AG234" i="1"/>
  <c r="AF1088" i="1"/>
  <c r="AG1009" i="1"/>
  <c r="AG1092" i="1"/>
  <c r="AF1091" i="1"/>
  <c r="AG1089" i="1"/>
  <c r="AF1092" i="1"/>
  <c r="AF234" i="1"/>
  <c r="AG1011" i="1"/>
  <c r="AF1011" i="1"/>
  <c r="AG1014" i="1"/>
  <c r="AG1086" i="1"/>
  <c r="AF624" i="1"/>
  <c r="AF1087" i="1"/>
  <c r="O1248" i="1"/>
  <c r="H1248" i="1"/>
  <c r="V1248" i="1"/>
  <c r="S1248" i="1"/>
  <c r="N1248" i="1"/>
  <c r="Y1248" i="1"/>
  <c r="W1248" i="1"/>
  <c r="K1248" i="1"/>
  <c r="J1248" i="1"/>
  <c r="AF1248" i="1"/>
  <c r="Q1248" i="1"/>
  <c r="I1248" i="1"/>
  <c r="L1248" i="1"/>
  <c r="U1248" i="1"/>
  <c r="AE1248" i="1"/>
  <c r="M1248" i="1"/>
  <c r="AG1793" i="1"/>
  <c r="AF1794" i="1"/>
  <c r="AF1791" i="1"/>
  <c r="AF1793" i="1"/>
  <c r="AF1789" i="1"/>
  <c r="AG1789" i="1"/>
  <c r="AF1788" i="1"/>
  <c r="AG1788" i="1"/>
  <c r="AG1790" i="1"/>
  <c r="AF1790" i="1"/>
  <c r="AG1794" i="1"/>
  <c r="AG1791" i="1"/>
  <c r="G651" i="1"/>
  <c r="A651" i="1" s="1"/>
  <c r="J1114" i="1"/>
  <c r="H1351" i="1"/>
  <c r="H1507" i="1" s="1"/>
  <c r="G885" i="1"/>
  <c r="A885" i="1" s="1"/>
  <c r="Y1351" i="1"/>
  <c r="Y1507" i="1" s="1"/>
  <c r="U1351" i="1"/>
  <c r="U1507" i="1" s="1"/>
  <c r="W1351" i="1"/>
  <c r="W1507" i="1" s="1"/>
  <c r="O1351" i="1"/>
  <c r="O1507" i="1" s="1"/>
  <c r="S1351" i="1"/>
  <c r="S1507" i="1" s="1"/>
  <c r="Q1351" i="1"/>
  <c r="Q1507" i="1" s="1"/>
  <c r="AE1351" i="1"/>
  <c r="AE1507" i="1" s="1"/>
  <c r="AC1351" i="1"/>
  <c r="AC1507" i="1" s="1"/>
  <c r="B884" i="1"/>
  <c r="J1270" i="1"/>
  <c r="J1582" i="1" s="1"/>
  <c r="K1269" i="1"/>
  <c r="K1581" i="1" s="1"/>
  <c r="Z2042" i="1"/>
  <c r="Z1106" i="1"/>
  <c r="M2047" i="1"/>
  <c r="M1111" i="1"/>
  <c r="W2037" i="1"/>
  <c r="W1101" i="1"/>
  <c r="N721" i="1"/>
  <c r="O19" i="1"/>
  <c r="N2125" i="1"/>
  <c r="Z2034" i="1"/>
  <c r="Z2100" i="1" s="1"/>
  <c r="Z1098" i="1"/>
  <c r="Z1164" i="1" s="1"/>
  <c r="R2043" i="1"/>
  <c r="R1107" i="1"/>
  <c r="AA716" i="1"/>
  <c r="AA2120" i="1"/>
  <c r="AB14" i="1"/>
  <c r="X2115" i="1"/>
  <c r="X711" i="1"/>
  <c r="Y9" i="1"/>
  <c r="K2049" i="1"/>
  <c r="K1113" i="1"/>
  <c r="P719" i="1"/>
  <c r="P2123" i="1"/>
  <c r="Q17" i="1"/>
  <c r="V713" i="1"/>
  <c r="W11" i="1"/>
  <c r="V2117" i="1"/>
  <c r="W1257" i="1"/>
  <c r="W1569" i="1" s="1"/>
  <c r="Z1254" i="1"/>
  <c r="Z1566" i="1" s="1"/>
  <c r="O2045" i="1"/>
  <c r="O1109" i="1"/>
  <c r="S2041" i="1"/>
  <c r="S1105" i="1"/>
  <c r="S1261" i="1"/>
  <c r="S1573" i="1" s="1"/>
  <c r="S1807" i="1" s="1"/>
  <c r="N2048" i="1"/>
  <c r="N1112" i="1"/>
  <c r="AA1099" i="1"/>
  <c r="AA2035" i="1"/>
  <c r="U2039" i="1"/>
  <c r="U1103" i="1"/>
  <c r="K24" i="1"/>
  <c r="L24" i="1" s="1"/>
  <c r="S2044" i="1"/>
  <c r="S1108" i="1"/>
  <c r="V12" i="1"/>
  <c r="U714" i="1"/>
  <c r="U2118" i="1"/>
  <c r="T2119" i="1"/>
  <c r="U13" i="1"/>
  <c r="T715" i="1"/>
  <c r="O2126" i="1"/>
  <c r="P20" i="1"/>
  <c r="O722" i="1"/>
  <c r="Z1262" i="1"/>
  <c r="Z1574" i="1" s="1"/>
  <c r="Z1808" i="1" s="1"/>
  <c r="U16" i="1"/>
  <c r="T718" i="1"/>
  <c r="T2122" i="1"/>
  <c r="T1104" i="1"/>
  <c r="T2040" i="1"/>
  <c r="K2128" i="1"/>
  <c r="K724" i="1"/>
  <c r="L22" i="1"/>
  <c r="V2038" i="1"/>
  <c r="V1102" i="1"/>
  <c r="W712" i="1"/>
  <c r="X10" i="1"/>
  <c r="W2116" i="1"/>
  <c r="K2129" i="1"/>
  <c r="AB709" i="1"/>
  <c r="AB2113" i="1"/>
  <c r="AC7" i="1"/>
  <c r="L23" i="1"/>
  <c r="L2127" i="1"/>
  <c r="L723" i="1"/>
  <c r="M21" i="1"/>
  <c r="AB2111" i="1"/>
  <c r="AB707" i="1"/>
  <c r="AC5" i="1"/>
  <c r="N1268" i="1"/>
  <c r="N1580" i="1" s="1"/>
  <c r="N1814" i="1" s="1"/>
  <c r="Y2114" i="1"/>
  <c r="Z8" i="1"/>
  <c r="Y710" i="1"/>
  <c r="AA1097" i="1"/>
  <c r="AA2033" i="1"/>
  <c r="P2046" i="1"/>
  <c r="P1110" i="1"/>
  <c r="AB6" i="1"/>
  <c r="AB72" i="1" s="1"/>
  <c r="AB2178" i="1" s="1"/>
  <c r="AA2112" i="1"/>
  <c r="AA708" i="1"/>
  <c r="AA774" i="1" s="1"/>
  <c r="R1263" i="1"/>
  <c r="R1575" i="1" s="1"/>
  <c r="S717" i="1"/>
  <c r="T15" i="1"/>
  <c r="S2121" i="1"/>
  <c r="X2036" i="1"/>
  <c r="X1100" i="1"/>
  <c r="R18" i="1"/>
  <c r="Q720" i="1"/>
  <c r="Q2124" i="1"/>
  <c r="AF685" i="1"/>
  <c r="AF528" i="1"/>
  <c r="AF693" i="1"/>
  <c r="AF694" i="1"/>
  <c r="AF536" i="1"/>
  <c r="AF535" i="1"/>
  <c r="AF529" i="1"/>
  <c r="AF531" i="1"/>
  <c r="AF689" i="1"/>
  <c r="AF686" i="1"/>
  <c r="AF537" i="1"/>
  <c r="AF692" i="1"/>
  <c r="AF690" i="1"/>
  <c r="AF538" i="1"/>
  <c r="AF534" i="1"/>
  <c r="AF695" i="1"/>
  <c r="AF683" i="1"/>
  <c r="AF687" i="1"/>
  <c r="AF533" i="1"/>
  <c r="AF532" i="1"/>
  <c r="AF691" i="1"/>
  <c r="AF530" i="1"/>
  <c r="AF539" i="1"/>
  <c r="AF527" i="1"/>
  <c r="AF468" i="1"/>
  <c r="AF2340" i="1"/>
  <c r="AF684" i="1"/>
  <c r="AF688" i="1"/>
  <c r="B1430" i="1"/>
  <c r="G1431" i="1"/>
  <c r="A1431" i="1" s="1"/>
  <c r="B1665" i="1"/>
  <c r="G1666" i="1"/>
  <c r="A1666" i="1" s="1"/>
  <c r="A1978" i="1"/>
  <c r="B1743" i="1"/>
  <c r="G807" i="1"/>
  <c r="A807" i="1" s="1"/>
  <c r="G1509" i="1"/>
  <c r="A1509" i="1" s="1"/>
  <c r="J2130" i="1"/>
  <c r="H25" i="1"/>
  <c r="B806" i="1"/>
  <c r="P1248" i="1"/>
  <c r="G1744" i="1"/>
  <c r="A1744" i="1" s="1"/>
  <c r="J1482" i="1"/>
  <c r="B1508" i="1"/>
  <c r="V1563" i="1"/>
  <c r="V1797" i="1" s="1"/>
  <c r="G1587" i="1"/>
  <c r="A1587" i="1" s="1"/>
  <c r="B1352" i="1"/>
  <c r="G1353" i="1"/>
  <c r="A1353" i="1" s="1"/>
  <c r="B1586" i="1"/>
  <c r="I1505" i="1"/>
  <c r="L1506" i="1"/>
  <c r="G1822" i="1"/>
  <c r="A1822" i="1" s="1"/>
  <c r="B1821" i="1"/>
  <c r="M1506" i="1"/>
  <c r="X1506" i="1"/>
  <c r="G1900" i="1"/>
  <c r="A1900" i="1" s="1"/>
  <c r="Q1506" i="1"/>
  <c r="V1506" i="1"/>
  <c r="O1350" i="1"/>
  <c r="O1506" i="1" s="1"/>
  <c r="P1350" i="1"/>
  <c r="P1506" i="1" s="1"/>
  <c r="N1350" i="1"/>
  <c r="N1506" i="1" s="1"/>
  <c r="I1350" i="1"/>
  <c r="I1506" i="1" s="1"/>
  <c r="B1899" i="1"/>
  <c r="J1349" i="1"/>
  <c r="J1505" i="1" s="1"/>
  <c r="AG528" i="1"/>
  <c r="AG536" i="1"/>
  <c r="AG530" i="1"/>
  <c r="AG538" i="1"/>
  <c r="AG533" i="1"/>
  <c r="AG527" i="1"/>
  <c r="AG535" i="1"/>
  <c r="AG529" i="1"/>
  <c r="AG537" i="1"/>
  <c r="AG534" i="1"/>
  <c r="AG531" i="1"/>
  <c r="AG539" i="1"/>
  <c r="AG532" i="1"/>
  <c r="AF2" i="1"/>
  <c r="J52" i="24" s="1"/>
  <c r="R650" i="1"/>
  <c r="S650" i="1"/>
  <c r="T650" i="1"/>
  <c r="U650" i="1"/>
  <c r="W650" i="1"/>
  <c r="H650" i="1"/>
  <c r="X650" i="1"/>
  <c r="K650" i="1"/>
  <c r="AA650" i="1"/>
  <c r="AD650" i="1"/>
  <c r="AF650" i="1"/>
  <c r="I650" i="1"/>
  <c r="J650" i="1"/>
  <c r="L650" i="1"/>
  <c r="M650" i="1"/>
  <c r="N650" i="1"/>
  <c r="P650" i="1"/>
  <c r="Q650" i="1"/>
  <c r="V650" i="1"/>
  <c r="Y650" i="1"/>
  <c r="Z650" i="1"/>
  <c r="AB650" i="1"/>
  <c r="O650" i="1"/>
  <c r="AC650" i="1"/>
  <c r="AG468" i="1"/>
  <c r="AF3" i="1"/>
  <c r="K52" i="24" s="1"/>
  <c r="I1270" i="1"/>
  <c r="I1582" i="1" s="1"/>
  <c r="I1816" i="1" s="1"/>
  <c r="I1114" i="1"/>
  <c r="H1114" i="1"/>
  <c r="H725" i="1"/>
  <c r="H2051" i="1" s="1"/>
  <c r="H1270" i="1"/>
  <c r="H1582" i="1" s="1"/>
  <c r="I725" i="1"/>
  <c r="I2051" i="1" s="1"/>
  <c r="AF4" i="1"/>
  <c r="L52" i="24" s="1"/>
  <c r="AG684" i="1"/>
  <c r="AG685" i="1"/>
  <c r="AG686" i="1"/>
  <c r="AG687" i="1"/>
  <c r="AG688" i="1"/>
  <c r="AG695" i="1"/>
  <c r="AG689" i="1"/>
  <c r="AG693" i="1"/>
  <c r="AG690" i="1"/>
  <c r="AG694" i="1"/>
  <c r="AG691" i="1"/>
  <c r="AG692" i="1"/>
  <c r="AG683" i="1"/>
  <c r="J337" i="1"/>
  <c r="K337" i="1"/>
  <c r="AA337" i="1"/>
  <c r="L337" i="1"/>
  <c r="AB337" i="1"/>
  <c r="N337" i="1"/>
  <c r="AD337" i="1"/>
  <c r="T337" i="1"/>
  <c r="AF337" i="1"/>
  <c r="M337" i="1"/>
  <c r="O337" i="1"/>
  <c r="P337" i="1"/>
  <c r="Q337" i="1"/>
  <c r="U337" i="1"/>
  <c r="V337" i="1"/>
  <c r="R337" i="1"/>
  <c r="S337" i="1"/>
  <c r="Y337" i="1"/>
  <c r="Z337" i="1"/>
  <c r="X337" i="1"/>
  <c r="W337" i="1"/>
  <c r="AC337" i="1"/>
  <c r="AE337" i="1"/>
  <c r="H336" i="1"/>
  <c r="H2130" i="1" s="1"/>
  <c r="I336" i="1"/>
  <c r="I2130" i="1" s="1"/>
  <c r="AG2340" i="1"/>
  <c r="AF2334" i="1"/>
  <c r="AF2335" i="1"/>
  <c r="AF2336" i="1"/>
  <c r="AF2339" i="1"/>
  <c r="AF2337" i="1"/>
  <c r="AE2338" i="1"/>
  <c r="H1580" i="1"/>
  <c r="H1814" i="1" s="1"/>
  <c r="M1573" i="1"/>
  <c r="M1807" i="1" s="1"/>
  <c r="AE1495" i="1"/>
  <c r="AE1491" i="1"/>
  <c r="AE1489" i="1"/>
  <c r="AE1498" i="1"/>
  <c r="G2141" i="1"/>
  <c r="B2140" i="1"/>
  <c r="A2140" i="1"/>
  <c r="AE2109" i="1"/>
  <c r="Q2208" i="1"/>
  <c r="AE2110" i="1"/>
  <c r="AE2208" i="1"/>
  <c r="AE2108" i="1"/>
  <c r="L2208" i="1"/>
  <c r="A2217" i="1"/>
  <c r="B2217" i="1"/>
  <c r="G2218" i="1"/>
  <c r="I1571" i="1"/>
  <c r="I1805" i="1" s="1"/>
  <c r="J1567" i="1"/>
  <c r="J1801" i="1" s="1"/>
  <c r="AF1343" i="1"/>
  <c r="AE1493" i="1"/>
  <c r="Y1566" i="1"/>
  <c r="Y1800" i="1" s="1"/>
  <c r="AE1497" i="1"/>
  <c r="AE1501" i="1"/>
  <c r="AF1340" i="1"/>
  <c r="J1115" i="1"/>
  <c r="AF1341" i="1"/>
  <c r="AF1342" i="1"/>
  <c r="AF1344" i="1"/>
  <c r="AE1492" i="1"/>
  <c r="J1271" i="1"/>
  <c r="AF1345" i="1"/>
  <c r="Q1572" i="1"/>
  <c r="Q1806" i="1" s="1"/>
  <c r="T1567" i="1"/>
  <c r="T1801" i="1" s="1"/>
  <c r="AF1347" i="1"/>
  <c r="AF1335" i="1"/>
  <c r="AF1334" i="1"/>
  <c r="M1570" i="1"/>
  <c r="M1804" i="1" s="1"/>
  <c r="AF1348" i="1"/>
  <c r="S1565" i="1"/>
  <c r="S1799" i="1" s="1"/>
  <c r="Q1563" i="1"/>
  <c r="Q1797" i="1" s="1"/>
  <c r="AF1332" i="1"/>
  <c r="S1569" i="1"/>
  <c r="S1803" i="1" s="1"/>
  <c r="H1581" i="1"/>
  <c r="H1815" i="1" s="1"/>
  <c r="S1576" i="1"/>
  <c r="S1810" i="1" s="1"/>
  <c r="U1565" i="1"/>
  <c r="U1799" i="1" s="1"/>
  <c r="J1581" i="1"/>
  <c r="J1815" i="1" s="1"/>
  <c r="H1573" i="1"/>
  <c r="H1807" i="1" s="1"/>
  <c r="AE1503" i="1"/>
  <c r="L1567" i="1"/>
  <c r="L1801" i="1" s="1"/>
  <c r="I1573" i="1"/>
  <c r="I1807" i="1" s="1"/>
  <c r="T1565" i="1"/>
  <c r="T1799" i="1" s="1"/>
  <c r="AE1487" i="1"/>
  <c r="AE1486" i="1"/>
  <c r="AE1488" i="1"/>
  <c r="K1566" i="1"/>
  <c r="K1800" i="1" s="1"/>
  <c r="AE1485" i="1"/>
  <c r="AE1502" i="1"/>
  <c r="AB1564" i="1"/>
  <c r="AB1798" i="1" s="1"/>
  <c r="AE1504" i="1"/>
  <c r="U1569" i="1"/>
  <c r="U1803" i="1" s="1"/>
  <c r="AF649" i="1"/>
  <c r="AE1496" i="1"/>
  <c r="AF1346" i="1"/>
  <c r="I1572" i="1"/>
  <c r="I1806" i="1" s="1"/>
  <c r="AE1490" i="1"/>
  <c r="R1572" i="1"/>
  <c r="R1806" i="1" s="1"/>
  <c r="S1564" i="1"/>
  <c r="S1798" i="1" s="1"/>
  <c r="AF1328" i="1"/>
  <c r="AF1336" i="1"/>
  <c r="AD1251" i="1"/>
  <c r="AD1563" i="1" s="1"/>
  <c r="AD1797" i="1" s="1"/>
  <c r="AD2031" i="1"/>
  <c r="AD1252" i="1"/>
  <c r="AD1564" i="1" s="1"/>
  <c r="AD2032" i="1"/>
  <c r="K1578" i="1"/>
  <c r="K1812" i="1" s="1"/>
  <c r="G2056" i="1"/>
  <c r="B2055" i="1"/>
  <c r="A2055" i="1"/>
  <c r="G28" i="1"/>
  <c r="A27" i="1"/>
  <c r="B27" i="1"/>
  <c r="A104" i="1"/>
  <c r="B104" i="1"/>
  <c r="G105" i="1"/>
  <c r="A338" i="1"/>
  <c r="B338" i="1"/>
  <c r="G339" i="1"/>
  <c r="V1574" i="1"/>
  <c r="V1808" i="1" s="1"/>
  <c r="Q1567" i="1"/>
  <c r="Q1801" i="1" s="1"/>
  <c r="R1570" i="1"/>
  <c r="R1804" i="1" s="1"/>
  <c r="U1574" i="1"/>
  <c r="U1808" i="1" s="1"/>
  <c r="AF1350" i="1"/>
  <c r="Y1564" i="1"/>
  <c r="Y1798" i="1" s="1"/>
  <c r="W1574" i="1"/>
  <c r="W1808" i="1" s="1"/>
  <c r="V1569" i="1"/>
  <c r="V1803" i="1" s="1"/>
  <c r="Q1569" i="1"/>
  <c r="Q1803" i="1" s="1"/>
  <c r="AE1500" i="1"/>
  <c r="R1563" i="1"/>
  <c r="R1797" i="1" s="1"/>
  <c r="AF1337" i="1"/>
  <c r="AF1329" i="1"/>
  <c r="U1567" i="1"/>
  <c r="U1801" i="1" s="1"/>
  <c r="V1567" i="1"/>
  <c r="V1801" i="1" s="1"/>
  <c r="AD1250" i="1"/>
  <c r="W1566" i="1"/>
  <c r="W1800" i="1" s="1"/>
  <c r="Q1575" i="1"/>
  <c r="Q1809" i="1" s="1"/>
  <c r="B1978" i="1"/>
  <c r="G1979" i="1"/>
  <c r="AF1333" i="1"/>
  <c r="L1574" i="1"/>
  <c r="J1569" i="1"/>
  <c r="K1565" i="1"/>
  <c r="H1574" i="1"/>
  <c r="I1575" i="1"/>
  <c r="Q1571" i="1"/>
  <c r="AF1330" i="1"/>
  <c r="O1570" i="1"/>
  <c r="U1566" i="1"/>
  <c r="AB1563" i="1"/>
  <c r="O1567" i="1"/>
  <c r="AF1338" i="1"/>
  <c r="Z1567" i="1"/>
  <c r="K1580" i="1"/>
  <c r="R1566" i="1"/>
  <c r="K1573" i="1"/>
  <c r="I1567" i="1"/>
  <c r="P1571" i="1"/>
  <c r="I1576" i="1"/>
  <c r="Y1565" i="1"/>
  <c r="P1569" i="1"/>
  <c r="N1573" i="1"/>
  <c r="M1564" i="1"/>
  <c r="J1565" i="1"/>
  <c r="H1565" i="1"/>
  <c r="H1578" i="1"/>
  <c r="H1579" i="1"/>
  <c r="W1563" i="1"/>
  <c r="AF1339" i="1"/>
  <c r="AF1331" i="1"/>
  <c r="P1570" i="1"/>
  <c r="O1564" i="1"/>
  <c r="P1578" i="1"/>
  <c r="O1575" i="1"/>
  <c r="N1563" i="1"/>
  <c r="N1571" i="1"/>
  <c r="J1576" i="1"/>
  <c r="J1580" i="1"/>
  <c r="J1573" i="1"/>
  <c r="H1576" i="1"/>
  <c r="AE1484" i="1"/>
  <c r="X1565" i="1"/>
  <c r="V1570" i="1"/>
  <c r="T1574" i="1"/>
  <c r="S1571" i="1"/>
  <c r="S1570" i="1"/>
  <c r="Q1574" i="1"/>
  <c r="I1563" i="1"/>
  <c r="W1564" i="1"/>
  <c r="P1563" i="1"/>
  <c r="P1576" i="1"/>
  <c r="O1565" i="1"/>
  <c r="O1572" i="1"/>
  <c r="N1567" i="1"/>
  <c r="M1575" i="1"/>
  <c r="M1567" i="1"/>
  <c r="L1575" i="1"/>
  <c r="J1566" i="1"/>
  <c r="J1563" i="1"/>
  <c r="I1566" i="1"/>
  <c r="H1572" i="1"/>
  <c r="X1574" i="1"/>
  <c r="T1571" i="1"/>
  <c r="M1574" i="1"/>
  <c r="L1572" i="1"/>
  <c r="L1578" i="1"/>
  <c r="K1564" i="1"/>
  <c r="H1563" i="1"/>
  <c r="W1567" i="1"/>
  <c r="L1580" i="1"/>
  <c r="L1566" i="1"/>
  <c r="K1572" i="1"/>
  <c r="I1569" i="1"/>
  <c r="Z1564" i="1"/>
  <c r="X1564" i="1"/>
  <c r="U1571" i="1"/>
  <c r="T1566" i="1"/>
  <c r="AA1567" i="1"/>
  <c r="M1576" i="1"/>
  <c r="O1578" i="1"/>
  <c r="O1574" i="1"/>
  <c r="O1566" i="1"/>
  <c r="O1576" i="1"/>
  <c r="N1569" i="1"/>
  <c r="N1576" i="1"/>
  <c r="K1570" i="1"/>
  <c r="K1576" i="1"/>
  <c r="J1564" i="1"/>
  <c r="X1567" i="1"/>
  <c r="I1570" i="1"/>
  <c r="AC1563" i="1"/>
  <c r="P1575" i="1"/>
  <c r="M1563" i="1"/>
  <c r="L1564" i="1"/>
  <c r="L1573" i="1"/>
  <c r="L1570" i="1"/>
  <c r="H1570" i="1"/>
  <c r="H1566" i="1"/>
  <c r="AB1250" i="1"/>
  <c r="Y1484" i="1"/>
  <c r="X1250" i="1"/>
  <c r="X1320" i="1" s="1"/>
  <c r="X1484" i="1"/>
  <c r="S1250" i="1"/>
  <c r="S1320" i="1" s="1"/>
  <c r="V1499" i="1"/>
  <c r="T1250" i="1"/>
  <c r="T1320" i="1" s="1"/>
  <c r="T1572" i="1"/>
  <c r="R1490" i="1"/>
  <c r="S1484" i="1"/>
  <c r="V1565" i="1"/>
  <c r="AA1484" i="1"/>
  <c r="AC1250" i="1"/>
  <c r="Z1565" i="1"/>
  <c r="P1574" i="1"/>
  <c r="N1265" i="1"/>
  <c r="O1563" i="1"/>
  <c r="N1565" i="1"/>
  <c r="K1579" i="1"/>
  <c r="J1265" i="1"/>
  <c r="J1574" i="1"/>
  <c r="J1579" i="1"/>
  <c r="J1578" i="1"/>
  <c r="I1564" i="1"/>
  <c r="Y1555" i="1"/>
  <c r="Y1490" i="1"/>
  <c r="AA1250" i="1"/>
  <c r="AA1499" i="1"/>
  <c r="X1563" i="1"/>
  <c r="X1566" i="1"/>
  <c r="T1499" i="1"/>
  <c r="P1256" i="1"/>
  <c r="P1321" i="1" s="1"/>
  <c r="Q1564" i="1"/>
  <c r="S1574" i="1"/>
  <c r="R1573" i="1"/>
  <c r="R1574" i="1"/>
  <c r="Z1563" i="1"/>
  <c r="AB1484" i="1"/>
  <c r="AA1564" i="1"/>
  <c r="AE1494" i="1"/>
  <c r="O1499" i="1"/>
  <c r="O1265" i="1"/>
  <c r="L1579" i="1"/>
  <c r="K1265" i="1"/>
  <c r="K1574" i="1"/>
  <c r="I1581" i="1"/>
  <c r="Y1250" i="1"/>
  <c r="Y1320" i="1" s="1"/>
  <c r="V1256" i="1"/>
  <c r="W1565" i="1"/>
  <c r="W1256" i="1"/>
  <c r="S1499" i="1"/>
  <c r="T1564" i="1"/>
  <c r="Q1565" i="1"/>
  <c r="S1567" i="1"/>
  <c r="Q1573" i="1"/>
  <c r="AC1499" i="1"/>
  <c r="Z1555" i="1"/>
  <c r="Z1490" i="1"/>
  <c r="Y1567" i="1"/>
  <c r="Z1250" i="1"/>
  <c r="I1499" i="1"/>
  <c r="H1265" i="1"/>
  <c r="H1571" i="1"/>
  <c r="I1580" i="1"/>
  <c r="AB1499" i="1"/>
  <c r="W1555" i="1"/>
  <c r="W1490" i="1"/>
  <c r="S1490" i="1"/>
  <c r="R1256" i="1"/>
  <c r="Q1484" i="1"/>
  <c r="U1555" i="1"/>
  <c r="U1490" i="1"/>
  <c r="T1490" i="1"/>
  <c r="V1564" i="1"/>
  <c r="AE1506" i="1"/>
  <c r="AD1499" i="1"/>
  <c r="AD1484" i="1"/>
  <c r="AD1096" i="1"/>
  <c r="P1573" i="1"/>
  <c r="P1567" i="1"/>
  <c r="P1565" i="1"/>
  <c r="N1575" i="1"/>
  <c r="M1578" i="1"/>
  <c r="L1565" i="1"/>
  <c r="M1571" i="1"/>
  <c r="M1499" i="1"/>
  <c r="L1265" i="1"/>
  <c r="K1563" i="1"/>
  <c r="K1571" i="1"/>
  <c r="H1564" i="1"/>
  <c r="I1265" i="1"/>
  <c r="J1571" i="1"/>
  <c r="AC1484" i="1"/>
  <c r="AD1555" i="1"/>
  <c r="AD1490" i="1"/>
  <c r="X1499" i="1"/>
  <c r="X1555" i="1"/>
  <c r="X1490" i="1"/>
  <c r="V1484" i="1"/>
  <c r="S1256" i="1"/>
  <c r="R1567" i="1"/>
  <c r="R1484" i="1"/>
  <c r="T1563" i="1"/>
  <c r="R1564" i="1"/>
  <c r="T1569" i="1"/>
  <c r="T1256" i="1"/>
  <c r="AC1555" i="1"/>
  <c r="AC1490" i="1"/>
  <c r="AA1563" i="1"/>
  <c r="AD1095" i="1"/>
  <c r="P1564" i="1"/>
  <c r="N1564" i="1"/>
  <c r="N1578" i="1"/>
  <c r="N1572" i="1"/>
  <c r="M1580" i="1"/>
  <c r="M1265" i="1"/>
  <c r="L1499" i="1"/>
  <c r="J1575" i="1"/>
  <c r="AA1555" i="1"/>
  <c r="AA1490" i="1"/>
  <c r="AB1555" i="1"/>
  <c r="AB1490" i="1"/>
  <c r="W1250" i="1"/>
  <c r="W1320" i="1" s="1"/>
  <c r="W1484" i="1"/>
  <c r="V1250" i="1"/>
  <c r="V1320" i="1" s="1"/>
  <c r="Q1570" i="1"/>
  <c r="U1250" i="1"/>
  <c r="U1320" i="1" s="1"/>
  <c r="Q1250" i="1"/>
  <c r="Q1320" i="1" s="1"/>
  <c r="U1563" i="1"/>
  <c r="R1565" i="1"/>
  <c r="AE705" i="1"/>
  <c r="AE1251" i="1" s="1"/>
  <c r="AD1094" i="1"/>
  <c r="P1572" i="1"/>
  <c r="O1571" i="1"/>
  <c r="O1573" i="1"/>
  <c r="L1576" i="1"/>
  <c r="L1571" i="1"/>
  <c r="K1499" i="1"/>
  <c r="H1575" i="1"/>
  <c r="I1578" i="1"/>
  <c r="I1565" i="1"/>
  <c r="Y1563" i="1"/>
  <c r="Y1574" i="1"/>
  <c r="U1484" i="1"/>
  <c r="R1499" i="1"/>
  <c r="R1569" i="1"/>
  <c r="S1566" i="1"/>
  <c r="Q1256" i="1"/>
  <c r="Q1321" i="1" s="1"/>
  <c r="T1570" i="1"/>
  <c r="Q1566" i="1"/>
  <c r="Q1576" i="1"/>
  <c r="V1555" i="1"/>
  <c r="V1490" i="1"/>
  <c r="U1564" i="1"/>
  <c r="Q1499" i="1"/>
  <c r="U1256" i="1"/>
  <c r="R1571" i="1"/>
  <c r="T1484" i="1"/>
  <c r="AE1499" i="1"/>
  <c r="P1499" i="1"/>
  <c r="O1569" i="1"/>
  <c r="N1499" i="1"/>
  <c r="N1566" i="1"/>
  <c r="N1570" i="1"/>
  <c r="N1574" i="1"/>
  <c r="M1572" i="1"/>
  <c r="L1563" i="1"/>
  <c r="K1575" i="1"/>
  <c r="J1572" i="1"/>
  <c r="H1569" i="1"/>
  <c r="K1569" i="1"/>
  <c r="H1499" i="1"/>
  <c r="I1579" i="1"/>
  <c r="J1570" i="1"/>
  <c r="J1499" i="1"/>
  <c r="H1567" i="1"/>
  <c r="I1574" i="1"/>
  <c r="Y1499" i="1"/>
  <c r="X1256" i="1"/>
  <c r="W1499" i="1"/>
  <c r="U1499" i="1"/>
  <c r="R1250" i="1"/>
  <c r="R1320" i="1" s="1"/>
  <c r="R1576" i="1"/>
  <c r="U1570" i="1"/>
  <c r="V1566" i="1"/>
  <c r="Q1490" i="1"/>
  <c r="S1572" i="1"/>
  <c r="S1563" i="1"/>
  <c r="Z1499" i="1"/>
  <c r="Z1484" i="1"/>
  <c r="AC1564" i="1"/>
  <c r="P1250" i="1"/>
  <c r="P1320" i="1" s="1"/>
  <c r="P1484" i="1"/>
  <c r="P1566" i="1"/>
  <c r="P1490" i="1"/>
  <c r="O1256" i="1"/>
  <c r="O1321" i="1" s="1"/>
  <c r="O1484" i="1"/>
  <c r="O1250" i="1"/>
  <c r="O1320" i="1" s="1"/>
  <c r="O1490" i="1"/>
  <c r="N1490" i="1"/>
  <c r="N1250" i="1"/>
  <c r="N1320" i="1" s="1"/>
  <c r="N1256" i="1"/>
  <c r="N1321" i="1" s="1"/>
  <c r="N1484" i="1"/>
  <c r="L1484" i="1"/>
  <c r="M1566" i="1"/>
  <c r="M1256" i="1"/>
  <c r="M1321" i="1" s="1"/>
  <c r="M1490" i="1"/>
  <c r="M1250" i="1"/>
  <c r="M1320" i="1" s="1"/>
  <c r="M1484" i="1"/>
  <c r="L1490" i="1"/>
  <c r="L1250" i="1"/>
  <c r="L1320" i="1" s="1"/>
  <c r="L1256" i="1"/>
  <c r="J1484" i="1"/>
  <c r="K1490" i="1"/>
  <c r="K1250" i="1"/>
  <c r="K1320" i="1" s="1"/>
  <c r="H1490" i="1"/>
  <c r="K1256" i="1"/>
  <c r="K1321" i="1" s="1"/>
  <c r="K1484" i="1"/>
  <c r="J1490" i="1"/>
  <c r="K1567" i="1"/>
  <c r="J1256" i="1"/>
  <c r="J1321" i="1" s="1"/>
  <c r="J1250" i="1"/>
  <c r="J1320" i="1" s="1"/>
  <c r="I1250" i="1"/>
  <c r="I1320" i="1" s="1"/>
  <c r="I1256" i="1"/>
  <c r="I1321" i="1" s="1"/>
  <c r="H1250" i="1"/>
  <c r="H1320" i="1" s="1"/>
  <c r="H1256" i="1"/>
  <c r="H1321" i="1" s="1"/>
  <c r="I1490" i="1"/>
  <c r="I1484" i="1"/>
  <c r="H1484" i="1"/>
  <c r="AE696" i="1"/>
  <c r="AE704" i="1"/>
  <c r="AE706" i="1"/>
  <c r="K1271" i="1"/>
  <c r="J726" i="1"/>
  <c r="J2052" i="1" s="1"/>
  <c r="AF628" i="1"/>
  <c r="AF2188" i="1" s="1"/>
  <c r="AF334" i="1"/>
  <c r="AF638" i="1"/>
  <c r="AF2198" i="1" s="1"/>
  <c r="AF629" i="1"/>
  <c r="AF2189" i="1" s="1"/>
  <c r="AF646" i="1"/>
  <c r="AF2206" i="1" s="1"/>
  <c r="AF644" i="1"/>
  <c r="AF2204" i="1" s="1"/>
  <c r="B1196" i="1"/>
  <c r="G1197" i="1"/>
  <c r="A1197" i="1" s="1"/>
  <c r="B1118" i="1"/>
  <c r="G1119" i="1"/>
  <c r="A1119" i="1" s="1"/>
  <c r="AF639" i="1"/>
  <c r="AF2199" i="1" s="1"/>
  <c r="AE697" i="1"/>
  <c r="B1040" i="1"/>
  <c r="G1041" i="1"/>
  <c r="A1041" i="1" s="1"/>
  <c r="AF328" i="1"/>
  <c r="AF329" i="1"/>
  <c r="AF635" i="1"/>
  <c r="AF2195" i="1" s="1"/>
  <c r="AF322" i="1"/>
  <c r="AF336" i="1"/>
  <c r="AF641" i="1"/>
  <c r="AF2201" i="1" s="1"/>
  <c r="AF640" i="1"/>
  <c r="AF2200" i="1" s="1"/>
  <c r="AF325" i="1"/>
  <c r="AF634" i="1"/>
  <c r="AF2194" i="1" s="1"/>
  <c r="AF318" i="1"/>
  <c r="AF327" i="1"/>
  <c r="AF647" i="1"/>
  <c r="AF2207" i="1" s="1"/>
  <c r="AF627" i="1"/>
  <c r="AF2187" i="1" s="1"/>
  <c r="AF321" i="1"/>
  <c r="AF633" i="1"/>
  <c r="AF2193" i="1" s="1"/>
  <c r="AF315" i="1"/>
  <c r="AF324" i="1"/>
  <c r="AF648" i="1"/>
  <c r="AF2208" i="1" s="1"/>
  <c r="AF326" i="1"/>
  <c r="AF636" i="1"/>
  <c r="AF2196" i="1" s="1"/>
  <c r="AF320" i="1"/>
  <c r="AF333" i="1"/>
  <c r="AF637" i="1"/>
  <c r="AF2197" i="1" s="1"/>
  <c r="AF632" i="1"/>
  <c r="AF2192" i="1" s="1"/>
  <c r="AF317" i="1"/>
  <c r="AF314" i="1"/>
  <c r="AF645" i="1"/>
  <c r="AF2205" i="1" s="1"/>
  <c r="AF643" i="1"/>
  <c r="AF2203" i="1" s="1"/>
  <c r="AF642" i="1"/>
  <c r="AF2202" i="1" s="1"/>
  <c r="AF330" i="1"/>
  <c r="AF323" i="1"/>
  <c r="AF631" i="1"/>
  <c r="AF2191" i="1" s="1"/>
  <c r="AF630" i="1"/>
  <c r="AF2190" i="1" s="1"/>
  <c r="AF316" i="1"/>
  <c r="AF335" i="1"/>
  <c r="AF332" i="1"/>
  <c r="AF331" i="1"/>
  <c r="AF319" i="1"/>
  <c r="AF626" i="1"/>
  <c r="AF2186" i="1" s="1"/>
  <c r="G964" i="1"/>
  <c r="A964" i="1" s="1"/>
  <c r="B963" i="1"/>
  <c r="B728" i="1"/>
  <c r="G729" i="1"/>
  <c r="A729" i="1" s="1"/>
  <c r="G574" i="1"/>
  <c r="A574" i="1" s="1"/>
  <c r="B573" i="1"/>
  <c r="B494" i="1"/>
  <c r="G495" i="1"/>
  <c r="A495" i="1" s="1"/>
  <c r="AC2209" i="1"/>
  <c r="U2209" i="1"/>
  <c r="M2209" i="1"/>
  <c r="AB2209" i="1"/>
  <c r="T2209" i="1"/>
  <c r="L2209" i="1"/>
  <c r="S2209" i="1"/>
  <c r="K2209" i="1"/>
  <c r="Z2209" i="1"/>
  <c r="R2209" i="1"/>
  <c r="J2209" i="1"/>
  <c r="X2209" i="1"/>
  <c r="P2209" i="1"/>
  <c r="H2209" i="1"/>
  <c r="W2209" i="1"/>
  <c r="V2209" i="1"/>
  <c r="Q2209" i="1"/>
  <c r="O2209" i="1"/>
  <c r="AE2209" i="1"/>
  <c r="I2209" i="1"/>
  <c r="AD2209" i="1"/>
  <c r="Y2209" i="1"/>
  <c r="N2209" i="1"/>
  <c r="B416" i="1"/>
  <c r="G417" i="1"/>
  <c r="A417" i="1" s="1"/>
  <c r="B184" i="1"/>
  <c r="G185" i="1"/>
  <c r="A185" i="1" s="1"/>
  <c r="G1276" i="1" l="1"/>
  <c r="A1276" i="1" s="1"/>
  <c r="B1275" i="1"/>
  <c r="AH462" i="1"/>
  <c r="AH2337" i="1"/>
  <c r="AH2336" i="1"/>
  <c r="AH2334" i="1"/>
  <c r="AH331" i="1"/>
  <c r="AH626" i="1"/>
  <c r="AH1344" i="1"/>
  <c r="AH1500" i="1" s="1"/>
  <c r="AH1340" i="1"/>
  <c r="AH1496" i="1" s="1"/>
  <c r="AH641" i="1"/>
  <c r="AH318" i="1"/>
  <c r="AH629" i="1"/>
  <c r="AH2189" i="1" s="1"/>
  <c r="AH150" i="1"/>
  <c r="AH2339" i="1"/>
  <c r="AH1339" i="1"/>
  <c r="AH1495" i="1" s="1"/>
  <c r="AH1351" i="1"/>
  <c r="AH647" i="1"/>
  <c r="AH2207" i="1" s="1"/>
  <c r="AH330" i="1"/>
  <c r="AH463" i="1"/>
  <c r="AH634" i="1"/>
  <c r="AH2194" i="1" s="1"/>
  <c r="AH315" i="1"/>
  <c r="AH2335" i="1"/>
  <c r="AH1476" i="1"/>
  <c r="AH1342" i="1"/>
  <c r="AH1498" i="1" s="1"/>
  <c r="AH649" i="1"/>
  <c r="AH2209" i="1" s="1"/>
  <c r="AH337" i="1"/>
  <c r="AH336" i="1"/>
  <c r="AH321" i="1"/>
  <c r="AH1334" i="1"/>
  <c r="AE2" i="25"/>
  <c r="AG3" i="11"/>
  <c r="AF3" i="11" s="1"/>
  <c r="AE3" i="11" s="1"/>
  <c r="AD3" i="11" s="1"/>
  <c r="AC3" i="11" s="1"/>
  <c r="AB3" i="11" s="1"/>
  <c r="AA3" i="11" s="1"/>
  <c r="Z3" i="11" s="1"/>
  <c r="Y3" i="11" s="1"/>
  <c r="X3" i="11" s="1"/>
  <c r="W3" i="11" s="1"/>
  <c r="V3" i="11" s="1"/>
  <c r="U3" i="11" s="1"/>
  <c r="T3" i="11" s="1"/>
  <c r="S3" i="11" s="1"/>
  <c r="R3" i="11" s="1"/>
  <c r="Q3" i="11" s="1"/>
  <c r="P3" i="11" s="1"/>
  <c r="O3" i="11" s="1"/>
  <c r="N3" i="11" s="1"/>
  <c r="M3" i="11" s="1"/>
  <c r="L3" i="11" s="1"/>
  <c r="K3" i="11" s="1"/>
  <c r="J3" i="11" s="1"/>
  <c r="I3" i="11" s="1"/>
  <c r="H3" i="11" s="1"/>
  <c r="A2" i="11" s="1"/>
  <c r="AH651" i="1"/>
  <c r="AH693" i="1"/>
  <c r="AH2253" i="1" s="1"/>
  <c r="AH538" i="1"/>
  <c r="AH1086" i="1"/>
  <c r="AH539" i="1"/>
  <c r="AH691" i="1"/>
  <c r="AH2251" i="1" s="1"/>
  <c r="AH692" i="1"/>
  <c r="AH2252" i="1" s="1"/>
  <c r="AH1008" i="1"/>
  <c r="AH528" i="1"/>
  <c r="AH1088" i="1"/>
  <c r="AH234" i="1"/>
  <c r="AH530" i="1"/>
  <c r="AH531" i="1"/>
  <c r="AH1092" i="1"/>
  <c r="AH694" i="1"/>
  <c r="AH2254" i="1" s="1"/>
  <c r="AH690" i="1"/>
  <c r="AH2250" i="1" s="1"/>
  <c r="AH1009" i="1"/>
  <c r="AH532" i="1"/>
  <c r="AH1089" i="1"/>
  <c r="AH624" i="1"/>
  <c r="AH683" i="1"/>
  <c r="AH2243" i="1" s="1"/>
  <c r="AH534" i="1"/>
  <c r="AH535" i="1"/>
  <c r="AH684" i="1"/>
  <c r="AH2244" i="1" s="1"/>
  <c r="AH536" i="1"/>
  <c r="AH1794" i="1"/>
  <c r="AH533" i="1"/>
  <c r="AH537" i="1"/>
  <c r="AH689" i="1"/>
  <c r="AH2249" i="1" s="1"/>
  <c r="AH1011" i="1"/>
  <c r="AH685" i="1"/>
  <c r="AH2245" i="1" s="1"/>
  <c r="AH1789" i="1"/>
  <c r="AH686" i="1"/>
  <c r="AH2246" i="1" s="1"/>
  <c r="AH2340" i="1"/>
  <c r="AH527" i="1"/>
  <c r="AH468" i="1"/>
  <c r="AH687" i="1"/>
  <c r="AH2247" i="1" s="1"/>
  <c r="AH1010" i="1"/>
  <c r="AH529" i="1"/>
  <c r="AH688" i="1"/>
  <c r="AH2248" i="1" s="1"/>
  <c r="AH1791" i="1"/>
  <c r="AH1790" i="1"/>
  <c r="AH695" i="1"/>
  <c r="AH2255" i="1" s="1"/>
  <c r="AH1788" i="1"/>
  <c r="AH1793" i="1"/>
  <c r="AH1087" i="1"/>
  <c r="AH1091" i="1"/>
  <c r="AH1014" i="1"/>
  <c r="AH1013" i="1"/>
  <c r="AH334" i="1"/>
  <c r="AH633" i="1"/>
  <c r="AH2193" i="1" s="1"/>
  <c r="AH332" i="1"/>
  <c r="AH635" i="1"/>
  <c r="AH2195" i="1" s="1"/>
  <c r="AH325" i="1"/>
  <c r="AH327" i="1"/>
  <c r="AH640" i="1"/>
  <c r="AH1331" i="1"/>
  <c r="AH1487" i="1" s="1"/>
  <c r="AH1333" i="1"/>
  <c r="AH1489" i="1" s="1"/>
  <c r="AH316" i="1"/>
  <c r="AH642" i="1"/>
  <c r="AH2202" i="1" s="1"/>
  <c r="AH639" i="1"/>
  <c r="AH2199" i="1" s="1"/>
  <c r="AH637" i="1"/>
  <c r="AH1335" i="1"/>
  <c r="AH1491" i="1" s="1"/>
  <c r="AH644" i="1"/>
  <c r="AH2204" i="1" s="1"/>
  <c r="AH628" i="1"/>
  <c r="AH2188" i="1" s="1"/>
  <c r="AH1337" i="1"/>
  <c r="AH1493" i="1" s="1"/>
  <c r="Z1351" i="1"/>
  <c r="Z1507" i="1" s="1"/>
  <c r="AH328" i="1"/>
  <c r="AH1332" i="1"/>
  <c r="AH1345" i="1"/>
  <c r="AH1501" i="1" s="1"/>
  <c r="AH648" i="1"/>
  <c r="AH646" i="1"/>
  <c r="AH2206" i="1" s="1"/>
  <c r="AH1479" i="1"/>
  <c r="AH1338" i="1"/>
  <c r="AH1494" i="1" s="1"/>
  <c r="AH619" i="1"/>
  <c r="AH632" i="1"/>
  <c r="AH326" i="1"/>
  <c r="AH324" i="1"/>
  <c r="AH317" i="1"/>
  <c r="AH627" i="1"/>
  <c r="AH2187" i="1" s="1"/>
  <c r="AH1346" i="1"/>
  <c r="AH1341" i="1"/>
  <c r="AH1350" i="1"/>
  <c r="AH1506" i="1" s="1"/>
  <c r="AH643" i="1"/>
  <c r="AH1329" i="1"/>
  <c r="AH1485" i="1" s="1"/>
  <c r="AH852" i="1"/>
  <c r="AH1343" i="1"/>
  <c r="K1352" i="1"/>
  <c r="K1508" i="1" s="1"/>
  <c r="AH630" i="1"/>
  <c r="AH2190" i="1" s="1"/>
  <c r="AH636" i="1"/>
  <c r="AH2196" i="1" s="1"/>
  <c r="AH319" i="1"/>
  <c r="AH1336" i="1"/>
  <c r="AH1478" i="1"/>
  <c r="AH333" i="1"/>
  <c r="G262" i="1"/>
  <c r="A262" i="1" s="1"/>
  <c r="AH631" i="1"/>
  <c r="AH2191" i="1" s="1"/>
  <c r="AH306" i="1"/>
  <c r="AH1330" i="1"/>
  <c r="AH1486" i="1" s="1"/>
  <c r="AH638" i="1"/>
  <c r="AH2198" i="1" s="1"/>
  <c r="AH228" i="1"/>
  <c r="AH1347" i="1"/>
  <c r="AH1503" i="1" s="1"/>
  <c r="AH645" i="1"/>
  <c r="AH323" i="1"/>
  <c r="AH329" i="1"/>
  <c r="AH1348" i="1"/>
  <c r="AH1504" i="1" s="1"/>
  <c r="AH151" i="1"/>
  <c r="AH320" i="1"/>
  <c r="H26" i="1"/>
  <c r="B261" i="1"/>
  <c r="I26" i="1"/>
  <c r="M1579" i="1"/>
  <c r="M1813" i="1" s="1"/>
  <c r="AA2209" i="1"/>
  <c r="R1321" i="1"/>
  <c r="I1351" i="1"/>
  <c r="I1507" i="1" s="1"/>
  <c r="Z1320" i="1"/>
  <c r="V1351" i="1"/>
  <c r="V1507" i="1" s="1"/>
  <c r="T1351" i="1"/>
  <c r="T1507" i="1" s="1"/>
  <c r="R1248" i="1"/>
  <c r="K1480" i="1"/>
  <c r="L1480" i="1"/>
  <c r="AG854" i="1"/>
  <c r="P1265" i="1"/>
  <c r="AF1399" i="1"/>
  <c r="AG540" i="1"/>
  <c r="AG307" i="1"/>
  <c r="AF856" i="1"/>
  <c r="AF1246" i="1"/>
  <c r="AD60" i="25"/>
  <c r="J1480" i="1"/>
  <c r="AG857" i="1"/>
  <c r="AC46" i="25"/>
  <c r="AG306" i="1"/>
  <c r="AE650" i="1"/>
  <c r="L1321" i="1"/>
  <c r="AG151" i="1"/>
  <c r="AG618" i="1"/>
  <c r="H1480" i="1"/>
  <c r="AG619" i="1"/>
  <c r="H18" i="25"/>
  <c r="AG853" i="1"/>
  <c r="AG855" i="1"/>
  <c r="I1480" i="1"/>
  <c r="T1248" i="1"/>
  <c r="G886" i="1"/>
  <c r="A886" i="1" s="1"/>
  <c r="AG930" i="1"/>
  <c r="M1480" i="1"/>
  <c r="AG229" i="1"/>
  <c r="K1115" i="1"/>
  <c r="AG541" i="1"/>
  <c r="AG931" i="1"/>
  <c r="AG150" i="1"/>
  <c r="AG1482" i="1"/>
  <c r="AG228" i="1"/>
  <c r="B885" i="1"/>
  <c r="AF1398" i="1"/>
  <c r="AG852" i="1"/>
  <c r="AG858" i="1"/>
  <c r="J1246" i="1"/>
  <c r="AF1792" i="1"/>
  <c r="AG1090" i="1"/>
  <c r="AG2247" i="1"/>
  <c r="AF2253" i="1"/>
  <c r="AG2244" i="1"/>
  <c r="AF2244" i="1"/>
  <c r="AF1012" i="1"/>
  <c r="AF546" i="1"/>
  <c r="AF2246" i="1"/>
  <c r="AG2248" i="1"/>
  <c r="AG1792" i="1"/>
  <c r="AG1012" i="1"/>
  <c r="AG2252" i="1"/>
  <c r="AF2247" i="1"/>
  <c r="AG2251" i="1"/>
  <c r="AF2251" i="1"/>
  <c r="AF2243" i="1"/>
  <c r="AF1090" i="1"/>
  <c r="AG2249" i="1"/>
  <c r="AF2245" i="1"/>
  <c r="AG2255" i="1"/>
  <c r="AF2255" i="1"/>
  <c r="AG2246" i="1"/>
  <c r="AF2249" i="1"/>
  <c r="AG2254" i="1"/>
  <c r="AF2250" i="1"/>
  <c r="AG2253" i="1"/>
  <c r="AF2252" i="1"/>
  <c r="AF2254" i="1"/>
  <c r="AG2245" i="1"/>
  <c r="AG2250" i="1"/>
  <c r="AG546" i="1"/>
  <c r="AF2248" i="1"/>
  <c r="AF1351" i="1"/>
  <c r="B651" i="1"/>
  <c r="G652" i="1"/>
  <c r="A652" i="1" s="1"/>
  <c r="X1351" i="1"/>
  <c r="X1507" i="1" s="1"/>
  <c r="G1432" i="1"/>
  <c r="A1432" i="1" s="1"/>
  <c r="B1431" i="1"/>
  <c r="H1352" i="1"/>
  <c r="H1508" i="1" s="1"/>
  <c r="N1351" i="1"/>
  <c r="N1507" i="1" s="1"/>
  <c r="AC1352" i="1"/>
  <c r="AC1508" i="1" s="1"/>
  <c r="R1351" i="1"/>
  <c r="R1507" i="1" s="1"/>
  <c r="Y1352" i="1"/>
  <c r="Y1508" i="1" s="1"/>
  <c r="W1352" i="1"/>
  <c r="W1508" i="1" s="1"/>
  <c r="AA1352" i="1"/>
  <c r="AA1508" i="1" s="1"/>
  <c r="P1351" i="1"/>
  <c r="P1507" i="1" s="1"/>
  <c r="K1351" i="1"/>
  <c r="K1507" i="1" s="1"/>
  <c r="J1351" i="1"/>
  <c r="J1507" i="1" s="1"/>
  <c r="S1352" i="1"/>
  <c r="S1508" i="1" s="1"/>
  <c r="Q1352" i="1"/>
  <c r="Q1508" i="1" s="1"/>
  <c r="U1352" i="1"/>
  <c r="U1508" i="1" s="1"/>
  <c r="O1352" i="1"/>
  <c r="O1508" i="1" s="1"/>
  <c r="AG1352" i="1"/>
  <c r="M1352" i="1"/>
  <c r="M1508" i="1" s="1"/>
  <c r="AE1352" i="1"/>
  <c r="AE1508" i="1" s="1"/>
  <c r="AB1351" i="1"/>
  <c r="AB1507" i="1" s="1"/>
  <c r="AD1351" i="1"/>
  <c r="AD1507" i="1" s="1"/>
  <c r="K2130" i="1"/>
  <c r="K726" i="1"/>
  <c r="K2052" i="1" s="1"/>
  <c r="M24" i="1"/>
  <c r="L2130" i="1"/>
  <c r="L726" i="1"/>
  <c r="L2052" i="1" s="1"/>
  <c r="V13" i="1"/>
  <c r="U2119" i="1"/>
  <c r="U715" i="1"/>
  <c r="R2124" i="1"/>
  <c r="R720" i="1"/>
  <c r="S18" i="1"/>
  <c r="W713" i="1"/>
  <c r="W2117" i="1"/>
  <c r="X11" i="1"/>
  <c r="V2039" i="1"/>
  <c r="V1103" i="1"/>
  <c r="V1259" i="1"/>
  <c r="V1571" i="1" s="1"/>
  <c r="V1805" i="1" s="1"/>
  <c r="L725" i="1"/>
  <c r="L2129" i="1"/>
  <c r="M23" i="1"/>
  <c r="Q2123" i="1"/>
  <c r="R17" i="1"/>
  <c r="Q719" i="1"/>
  <c r="V714" i="1"/>
  <c r="W12" i="1"/>
  <c r="V2118" i="1"/>
  <c r="Q2046" i="1"/>
  <c r="Q1110" i="1"/>
  <c r="Q1266" i="1"/>
  <c r="Q1578" i="1" s="1"/>
  <c r="Q1812" i="1" s="1"/>
  <c r="K2050" i="1"/>
  <c r="K1114" i="1"/>
  <c r="AD7" i="1"/>
  <c r="AC2113" i="1"/>
  <c r="AC709" i="1"/>
  <c r="U2040" i="1"/>
  <c r="U1104" i="1"/>
  <c r="U1260" i="1"/>
  <c r="U1572" i="1" s="1"/>
  <c r="U1806" i="1" s="1"/>
  <c r="P2045" i="1"/>
  <c r="P1109" i="1"/>
  <c r="AA8" i="1"/>
  <c r="Z710" i="1"/>
  <c r="Z2114" i="1"/>
  <c r="AB2035" i="1"/>
  <c r="AB1099" i="1"/>
  <c r="AB1255" i="1"/>
  <c r="AB1567" i="1" s="1"/>
  <c r="AB1801" i="1" s="1"/>
  <c r="N2047" i="1"/>
  <c r="N1111" i="1"/>
  <c r="N1267" i="1"/>
  <c r="N1579" i="1" s="1"/>
  <c r="N1813" i="1" s="1"/>
  <c r="AC707" i="1"/>
  <c r="AD5" i="1"/>
  <c r="AC2111" i="1"/>
  <c r="O2048" i="1"/>
  <c r="O1112" i="1"/>
  <c r="O1268" i="1"/>
  <c r="O1580" i="1" s="1"/>
  <c r="O1814" i="1" s="1"/>
  <c r="X2037" i="1"/>
  <c r="X1101" i="1"/>
  <c r="X1257" i="1"/>
  <c r="X1569" i="1" s="1"/>
  <c r="X1803" i="1" s="1"/>
  <c r="AA1098" i="1"/>
  <c r="AA1164" i="1" s="1"/>
  <c r="AA2034" i="1"/>
  <c r="AA2100" i="1" s="1"/>
  <c r="AA1254" i="1"/>
  <c r="AA1566" i="1" s="1"/>
  <c r="AA1800" i="1" s="1"/>
  <c r="AB2033" i="1"/>
  <c r="AB1097" i="1"/>
  <c r="AB1253" i="1"/>
  <c r="AB1565" i="1" s="1"/>
  <c r="AB1799" i="1" s="1"/>
  <c r="P722" i="1"/>
  <c r="P2126" i="1"/>
  <c r="Q20" i="1"/>
  <c r="T2044" i="1"/>
  <c r="T1108" i="1"/>
  <c r="T1264" i="1"/>
  <c r="T1576" i="1" s="1"/>
  <c r="T1810" i="1" s="1"/>
  <c r="U2122" i="1"/>
  <c r="V16" i="1"/>
  <c r="U718" i="1"/>
  <c r="Y2115" i="1"/>
  <c r="Y711" i="1"/>
  <c r="Z9" i="1"/>
  <c r="W2038" i="1"/>
  <c r="W1102" i="1"/>
  <c r="W1258" i="1"/>
  <c r="W1570" i="1" s="1"/>
  <c r="W1804" i="1" s="1"/>
  <c r="AB2120" i="1"/>
  <c r="AC14" i="1"/>
  <c r="AB716" i="1"/>
  <c r="I25" i="1"/>
  <c r="J25" i="1" s="1"/>
  <c r="K25" i="1" s="1"/>
  <c r="AB708" i="1"/>
  <c r="AB774" i="1" s="1"/>
  <c r="AB2112" i="1"/>
  <c r="AC6" i="1"/>
  <c r="M723" i="1"/>
  <c r="M2127" i="1"/>
  <c r="N21" i="1"/>
  <c r="K1270" i="1"/>
  <c r="K1582" i="1" s="1"/>
  <c r="K1816" i="1" s="1"/>
  <c r="Y1100" i="1"/>
  <c r="Y2036" i="1"/>
  <c r="O2125" i="1"/>
  <c r="O721" i="1"/>
  <c r="P19" i="1"/>
  <c r="T2121" i="1"/>
  <c r="T717" i="1"/>
  <c r="U15" i="1"/>
  <c r="S2043" i="1"/>
  <c r="S2101" i="1" s="1"/>
  <c r="S1107" i="1"/>
  <c r="S1165" i="1" s="1"/>
  <c r="S1263" i="1"/>
  <c r="S1575" i="1" s="1"/>
  <c r="S1809" i="1" s="1"/>
  <c r="Y1256" i="1"/>
  <c r="X712" i="1"/>
  <c r="Y10" i="1"/>
  <c r="X2116" i="1"/>
  <c r="L2049" i="1"/>
  <c r="L1113" i="1"/>
  <c r="L1269" i="1"/>
  <c r="L1581" i="1" s="1"/>
  <c r="L1815" i="1" s="1"/>
  <c r="L2128" i="1"/>
  <c r="L724" i="1"/>
  <c r="M22" i="1"/>
  <c r="T2041" i="1"/>
  <c r="T1105" i="1"/>
  <c r="T1261" i="1"/>
  <c r="T1573" i="1" s="1"/>
  <c r="T1807" i="1" s="1"/>
  <c r="AA2042" i="1"/>
  <c r="AA1106" i="1"/>
  <c r="AA1262" i="1"/>
  <c r="AA1574" i="1" s="1"/>
  <c r="AA1808" i="1" s="1"/>
  <c r="G1667" i="1"/>
  <c r="A1667" i="1" s="1"/>
  <c r="B1666" i="1"/>
  <c r="AF702" i="1"/>
  <c r="B1744" i="1"/>
  <c r="G1745" i="1"/>
  <c r="A1745" i="1" s="1"/>
  <c r="G1354" i="1"/>
  <c r="A1354" i="1" s="1"/>
  <c r="B1353" i="1"/>
  <c r="B807" i="1"/>
  <c r="G808" i="1"/>
  <c r="A808" i="1" s="1"/>
  <c r="A1979" i="1"/>
  <c r="G1510" i="1"/>
  <c r="A1510" i="1" s="1"/>
  <c r="B1509" i="1"/>
  <c r="B1587" i="1"/>
  <c r="G1588" i="1"/>
  <c r="A1588" i="1" s="1"/>
  <c r="I1482" i="1"/>
  <c r="H1482" i="1"/>
  <c r="G1823" i="1"/>
  <c r="A1823" i="1" s="1"/>
  <c r="B1822" i="1"/>
  <c r="G1901" i="1"/>
  <c r="A1901" i="1" s="1"/>
  <c r="B1900" i="1"/>
  <c r="K1350" i="1"/>
  <c r="K1506" i="1" s="1"/>
  <c r="J1350" i="1"/>
  <c r="J1506" i="1" s="1"/>
  <c r="K1349" i="1"/>
  <c r="K1505" i="1" s="1"/>
  <c r="K1583" i="1" s="1"/>
  <c r="K1817" i="1" s="1"/>
  <c r="J1583" i="1"/>
  <c r="J1817" i="1" s="1"/>
  <c r="M1351" i="1"/>
  <c r="M1507" i="1" s="1"/>
  <c r="L1351" i="1"/>
  <c r="L1507" i="1" s="1"/>
  <c r="H651" i="1"/>
  <c r="X651" i="1"/>
  <c r="I651" i="1"/>
  <c r="Y651" i="1"/>
  <c r="J651" i="1"/>
  <c r="Z651" i="1"/>
  <c r="K651" i="1"/>
  <c r="AA651" i="1"/>
  <c r="M651" i="1"/>
  <c r="N651" i="1"/>
  <c r="Q651" i="1"/>
  <c r="AG651" i="1"/>
  <c r="L651" i="1"/>
  <c r="O651" i="1"/>
  <c r="P651" i="1"/>
  <c r="R651" i="1"/>
  <c r="T651" i="1"/>
  <c r="U651" i="1"/>
  <c r="V651" i="1"/>
  <c r="W651" i="1"/>
  <c r="AB651" i="1"/>
  <c r="AE651" i="1"/>
  <c r="S651" i="1"/>
  <c r="AF651" i="1"/>
  <c r="AG2" i="1"/>
  <c r="AG1347" i="1"/>
  <c r="AG1503" i="1" s="1"/>
  <c r="AG337" i="1"/>
  <c r="AG1330" i="1"/>
  <c r="AG1486" i="1" s="1"/>
  <c r="AG650" i="1"/>
  <c r="AG645" i="1"/>
  <c r="AG2205" i="1" s="1"/>
  <c r="AG1333" i="1"/>
  <c r="AG1489" i="1" s="1"/>
  <c r="AG1334" i="1"/>
  <c r="AG1328" i="1"/>
  <c r="AG640" i="1"/>
  <c r="AG2200" i="1" s="1"/>
  <c r="AG333" i="1"/>
  <c r="AG318" i="1"/>
  <c r="I1115" i="1"/>
  <c r="I1271" i="1"/>
  <c r="I1583" i="1" s="1"/>
  <c r="I1817" i="1" s="1"/>
  <c r="H1115" i="1"/>
  <c r="AG320" i="1"/>
  <c r="H1271" i="1"/>
  <c r="H1583" i="1" s="1"/>
  <c r="H1817" i="1" s="1"/>
  <c r="AG646" i="1"/>
  <c r="AG2206" i="1" s="1"/>
  <c r="AG638" i="1"/>
  <c r="AG2198" i="1" s="1"/>
  <c r="AG317" i="1"/>
  <c r="AG332" i="1"/>
  <c r="AG315" i="1"/>
  <c r="AG334" i="1"/>
  <c r="AG632" i="1"/>
  <c r="AG2192" i="1" s="1"/>
  <c r="AG336" i="1"/>
  <c r="AG630" i="1"/>
  <c r="AG2190" i="1" s="1"/>
  <c r="AG631" i="1"/>
  <c r="AG2191" i="1" s="1"/>
  <c r="AG644" i="1"/>
  <c r="AG2204" i="1" s="1"/>
  <c r="AG628" i="1"/>
  <c r="AG2188" i="1" s="1"/>
  <c r="AG329" i="1"/>
  <c r="AG319" i="1"/>
  <c r="AG639" i="1"/>
  <c r="AG2199" i="1" s="1"/>
  <c r="AG327" i="1"/>
  <c r="AG641" i="1"/>
  <c r="AG648" i="1"/>
  <c r="AG2208" i="1" s="1"/>
  <c r="AG316" i="1"/>
  <c r="AG324" i="1"/>
  <c r="AG322" i="1"/>
  <c r="AG335" i="1"/>
  <c r="AG626" i="1"/>
  <c r="AG2186" i="1" s="1"/>
  <c r="AG323" i="1"/>
  <c r="AG314" i="1"/>
  <c r="AG321" i="1"/>
  <c r="AG326" i="1"/>
  <c r="AG635" i="1"/>
  <c r="AG2195" i="1" s="1"/>
  <c r="AG325" i="1"/>
  <c r="AG331" i="1"/>
  <c r="AG328" i="1"/>
  <c r="AG647" i="1"/>
  <c r="AG2207" i="1" s="1"/>
  <c r="AG643" i="1"/>
  <c r="AG2203" i="1" s="1"/>
  <c r="I726" i="1"/>
  <c r="H726" i="1"/>
  <c r="H2052" i="1" s="1"/>
  <c r="AG3" i="1"/>
  <c r="AG627" i="1"/>
  <c r="AG2187" i="1" s="1"/>
  <c r="AG4" i="1"/>
  <c r="AG642" i="1"/>
  <c r="AG2202" i="1" s="1"/>
  <c r="AG330" i="1"/>
  <c r="AG634" i="1"/>
  <c r="AG2194" i="1" s="1"/>
  <c r="AG1345" i="1"/>
  <c r="AG1501" i="1" s="1"/>
  <c r="AG649" i="1"/>
  <c r="AG2209" i="1" s="1"/>
  <c r="AG629" i="1"/>
  <c r="AG636" i="1"/>
  <c r="AG2196" i="1" s="1"/>
  <c r="AG637" i="1"/>
  <c r="AG2197" i="1" s="1"/>
  <c r="AG633" i="1"/>
  <c r="Q338" i="1"/>
  <c r="R338" i="1"/>
  <c r="T338" i="1"/>
  <c r="J338" i="1"/>
  <c r="Z338" i="1"/>
  <c r="AA338" i="1"/>
  <c r="AB338" i="1"/>
  <c r="AC338" i="1"/>
  <c r="AD338" i="1"/>
  <c r="K338" i="1"/>
  <c r="AE338" i="1"/>
  <c r="L338" i="1"/>
  <c r="AF338" i="1"/>
  <c r="M338" i="1"/>
  <c r="N338" i="1"/>
  <c r="O338" i="1"/>
  <c r="P338" i="1"/>
  <c r="S338" i="1"/>
  <c r="Y338" i="1"/>
  <c r="U338" i="1"/>
  <c r="V338" i="1"/>
  <c r="W338" i="1"/>
  <c r="X338" i="1"/>
  <c r="AG2243" i="1"/>
  <c r="AG702" i="1"/>
  <c r="H337" i="1"/>
  <c r="H2131" i="1" s="1"/>
  <c r="I337" i="1"/>
  <c r="AG1348" i="1"/>
  <c r="AG1504" i="1" s="1"/>
  <c r="AG1342" i="1"/>
  <c r="AG1498" i="1" s="1"/>
  <c r="AG1340" i="1"/>
  <c r="AG1496" i="1" s="1"/>
  <c r="AG463" i="1"/>
  <c r="AG1343" i="1"/>
  <c r="AG1339" i="1"/>
  <c r="AG1495" i="1" s="1"/>
  <c r="AG1341" i="1"/>
  <c r="AG1336" i="1"/>
  <c r="AG1492" i="1" s="1"/>
  <c r="AG462" i="1"/>
  <c r="AG1335" i="1"/>
  <c r="AG1332" i="1"/>
  <c r="AG1488" i="1" s="1"/>
  <c r="AG1344" i="1"/>
  <c r="AF2338" i="1"/>
  <c r="AG1350" i="1"/>
  <c r="AG1506" i="1" s="1"/>
  <c r="AG1346" i="1"/>
  <c r="AG1502" i="1" s="1"/>
  <c r="AG1331" i="1"/>
  <c r="AG1351" i="1"/>
  <c r="AG1338" i="1"/>
  <c r="AG1329" i="1"/>
  <c r="AG2339" i="1"/>
  <c r="AG2335" i="1"/>
  <c r="AG2336" i="1"/>
  <c r="AG1337" i="1"/>
  <c r="AG1493" i="1" s="1"/>
  <c r="AG2337" i="1"/>
  <c r="AG2334" i="1"/>
  <c r="AF1504" i="1"/>
  <c r="AF1501" i="1"/>
  <c r="AF1499" i="1"/>
  <c r="AF1502" i="1"/>
  <c r="AF1496" i="1"/>
  <c r="AF1488" i="1"/>
  <c r="AF1498" i="1"/>
  <c r="AF1503" i="1"/>
  <c r="AF1492" i="1"/>
  <c r="G2142" i="1"/>
  <c r="B2141" i="1"/>
  <c r="A2141" i="1"/>
  <c r="AF2209" i="1"/>
  <c r="AF2109" i="1"/>
  <c r="AF2110" i="1"/>
  <c r="AF2108" i="1"/>
  <c r="A2218" i="1"/>
  <c r="B2218" i="1"/>
  <c r="G2219" i="1"/>
  <c r="AE1554" i="1"/>
  <c r="AF704" i="1"/>
  <c r="AE1563" i="1"/>
  <c r="AE1797" i="1" s="1"/>
  <c r="AE1555" i="1"/>
  <c r="AD1562" i="1"/>
  <c r="AD1796" i="1" s="1"/>
  <c r="AF1486" i="1"/>
  <c r="AF1506" i="1"/>
  <c r="AF1495" i="1"/>
  <c r="AF1493" i="1"/>
  <c r="AF1489" i="1"/>
  <c r="AE1252" i="1"/>
  <c r="AE1564" i="1" s="1"/>
  <c r="AE1798" i="1" s="1"/>
  <c r="AE2032" i="1"/>
  <c r="AE1095" i="1"/>
  <c r="AE2031" i="1"/>
  <c r="AE1250" i="1"/>
  <c r="AE2030" i="1"/>
  <c r="B2056" i="1"/>
  <c r="A2056" i="1"/>
  <c r="G2057" i="1"/>
  <c r="A105" i="1"/>
  <c r="G106" i="1"/>
  <c r="B105" i="1"/>
  <c r="S1568" i="1"/>
  <c r="S1802" i="1" s="1"/>
  <c r="A339" i="1"/>
  <c r="G340" i="1"/>
  <c r="B339" i="1"/>
  <c r="G29" i="1"/>
  <c r="A28" i="1"/>
  <c r="B28" i="1"/>
  <c r="K1801" i="1"/>
  <c r="M1800" i="1"/>
  <c r="P1800" i="1"/>
  <c r="AC1798" i="1"/>
  <c r="S1797" i="1"/>
  <c r="S1806" i="1"/>
  <c r="V1800" i="1"/>
  <c r="U1804" i="1"/>
  <c r="R1810" i="1"/>
  <c r="I1808" i="1"/>
  <c r="H1801" i="1"/>
  <c r="J1816" i="1"/>
  <c r="J1804" i="1"/>
  <c r="I1813" i="1"/>
  <c r="K1803" i="1"/>
  <c r="H1803" i="1"/>
  <c r="J1806" i="1"/>
  <c r="K1809" i="1"/>
  <c r="L1797" i="1"/>
  <c r="M1806" i="1"/>
  <c r="N1808" i="1"/>
  <c r="N1804" i="1"/>
  <c r="N1800" i="1"/>
  <c r="O1803" i="1"/>
  <c r="R1805" i="1"/>
  <c r="U1798" i="1"/>
  <c r="Q1810" i="1"/>
  <c r="Q1800" i="1"/>
  <c r="T1804" i="1"/>
  <c r="S1800" i="1"/>
  <c r="R1803" i="1"/>
  <c r="Y1808" i="1"/>
  <c r="Y1797" i="1"/>
  <c r="I1799" i="1"/>
  <c r="I1812" i="1"/>
  <c r="H1809" i="1"/>
  <c r="L1805" i="1"/>
  <c r="L1810" i="1"/>
  <c r="O1807" i="1"/>
  <c r="O1805" i="1"/>
  <c r="P1806" i="1"/>
  <c r="R1799" i="1"/>
  <c r="U1797" i="1"/>
  <c r="Q1804" i="1"/>
  <c r="J1809" i="1"/>
  <c r="M1814" i="1"/>
  <c r="N1806" i="1"/>
  <c r="N1812" i="1"/>
  <c r="N1798" i="1"/>
  <c r="P1798" i="1"/>
  <c r="AA1797" i="1"/>
  <c r="T1803" i="1"/>
  <c r="R1798" i="1"/>
  <c r="T1797" i="1"/>
  <c r="R1801" i="1"/>
  <c r="J1805" i="1"/>
  <c r="H1798" i="1"/>
  <c r="K1805" i="1"/>
  <c r="K1797" i="1"/>
  <c r="M1805" i="1"/>
  <c r="L1799" i="1"/>
  <c r="M1812" i="1"/>
  <c r="N1809" i="1"/>
  <c r="P1799" i="1"/>
  <c r="P1801" i="1"/>
  <c r="P1807" i="1"/>
  <c r="V1798" i="1"/>
  <c r="I1814" i="1"/>
  <c r="H1805" i="1"/>
  <c r="Y1801" i="1"/>
  <c r="Q1807" i="1"/>
  <c r="S1801" i="1"/>
  <c r="Q1799" i="1"/>
  <c r="T1798" i="1"/>
  <c r="W1799" i="1"/>
  <c r="I1815" i="1"/>
  <c r="K1808" i="1"/>
  <c r="L1813" i="1"/>
  <c r="M1799" i="1"/>
  <c r="AA1798" i="1"/>
  <c r="Z1797" i="1"/>
  <c r="R1808" i="1"/>
  <c r="R1807" i="1"/>
  <c r="S1808" i="1"/>
  <c r="Q1798" i="1"/>
  <c r="X1800" i="1"/>
  <c r="X1797" i="1"/>
  <c r="I1798" i="1"/>
  <c r="J1812" i="1"/>
  <c r="J1813" i="1"/>
  <c r="J1808" i="1"/>
  <c r="K1813" i="1"/>
  <c r="M1803" i="1"/>
  <c r="N1799" i="1"/>
  <c r="O1797" i="1"/>
  <c r="P1808" i="1"/>
  <c r="Z1799" i="1"/>
  <c r="V1799" i="1"/>
  <c r="T1806" i="1"/>
  <c r="H1800" i="1"/>
  <c r="H1804" i="1"/>
  <c r="K1815" i="1"/>
  <c r="L1804" i="1"/>
  <c r="L1807" i="1"/>
  <c r="L1798" i="1"/>
  <c r="M1797" i="1"/>
  <c r="P1809" i="1"/>
  <c r="AC1797" i="1"/>
  <c r="I1804" i="1"/>
  <c r="X1801" i="1"/>
  <c r="J1798" i="1"/>
  <c r="K1810" i="1"/>
  <c r="K1804" i="1"/>
  <c r="N1810" i="1"/>
  <c r="N1803" i="1"/>
  <c r="O1810" i="1"/>
  <c r="O1800" i="1"/>
  <c r="O1808" i="1"/>
  <c r="O1812" i="1"/>
  <c r="M1810" i="1"/>
  <c r="AA1801" i="1"/>
  <c r="T1800" i="1"/>
  <c r="U1805" i="1"/>
  <c r="X1798" i="1"/>
  <c r="Z1798" i="1"/>
  <c r="I1803" i="1"/>
  <c r="K1806" i="1"/>
  <c r="L1800" i="1"/>
  <c r="L1814" i="1"/>
  <c r="W1801" i="1"/>
  <c r="H1797" i="1"/>
  <c r="Z1800" i="1"/>
  <c r="K1798" i="1"/>
  <c r="L1812" i="1"/>
  <c r="L1806" i="1"/>
  <c r="M1808" i="1"/>
  <c r="T1805" i="1"/>
  <c r="W1803" i="1"/>
  <c r="X1808" i="1"/>
  <c r="H1806" i="1"/>
  <c r="I1800" i="1"/>
  <c r="J1797" i="1"/>
  <c r="J1800" i="1"/>
  <c r="L1809" i="1"/>
  <c r="M1801" i="1"/>
  <c r="M1809" i="1"/>
  <c r="N1801" i="1"/>
  <c r="O1806" i="1"/>
  <c r="O1799" i="1"/>
  <c r="P1810" i="1"/>
  <c r="P1797" i="1"/>
  <c r="W1798" i="1"/>
  <c r="I1797" i="1"/>
  <c r="Q1808" i="1"/>
  <c r="S1804" i="1"/>
  <c r="S1805" i="1"/>
  <c r="T1808" i="1"/>
  <c r="V1804" i="1"/>
  <c r="X1799" i="1"/>
  <c r="H1810" i="1"/>
  <c r="J1807" i="1"/>
  <c r="J1814" i="1"/>
  <c r="J1810" i="1"/>
  <c r="N1805" i="1"/>
  <c r="N1797" i="1"/>
  <c r="O1809" i="1"/>
  <c r="P1812" i="1"/>
  <c r="O1798" i="1"/>
  <c r="P1804" i="1"/>
  <c r="AD1798" i="1"/>
  <c r="W1797" i="1"/>
  <c r="H1813" i="1"/>
  <c r="H1812" i="1"/>
  <c r="H1799" i="1"/>
  <c r="J1799" i="1"/>
  <c r="M1798" i="1"/>
  <c r="N1807" i="1"/>
  <c r="P1803" i="1"/>
  <c r="Y1799" i="1"/>
  <c r="I1810" i="1"/>
  <c r="P1805" i="1"/>
  <c r="I1801" i="1"/>
  <c r="L1803" i="1"/>
  <c r="K1807" i="1"/>
  <c r="R1800" i="1"/>
  <c r="K1814" i="1"/>
  <c r="Z1801" i="1"/>
  <c r="O1801" i="1"/>
  <c r="AB1797" i="1"/>
  <c r="U1800" i="1"/>
  <c r="O1804" i="1"/>
  <c r="Q1805" i="1"/>
  <c r="I1809" i="1"/>
  <c r="H1808" i="1"/>
  <c r="K1799" i="1"/>
  <c r="J1803" i="1"/>
  <c r="L1808" i="1"/>
  <c r="H1816" i="1"/>
  <c r="R1809" i="1"/>
  <c r="G1980" i="1"/>
  <c r="B1979" i="1"/>
  <c r="M1577" i="1"/>
  <c r="I1577" i="1"/>
  <c r="R1568" i="1"/>
  <c r="I1562" i="1"/>
  <c r="H1568" i="1"/>
  <c r="J1562" i="1"/>
  <c r="M1568" i="1"/>
  <c r="N1568" i="1"/>
  <c r="T1554" i="1"/>
  <c r="V1562" i="1"/>
  <c r="Y1562" i="1"/>
  <c r="T1562" i="1"/>
  <c r="K1562" i="1"/>
  <c r="Q1562" i="1"/>
  <c r="T1568" i="1"/>
  <c r="W1568" i="1"/>
  <c r="O1577" i="1"/>
  <c r="X1554" i="1"/>
  <c r="AB1562" i="1"/>
  <c r="V1554" i="1"/>
  <c r="K1577" i="1"/>
  <c r="P1568" i="1"/>
  <c r="X1562" i="1"/>
  <c r="R1562" i="1"/>
  <c r="U1568" i="1"/>
  <c r="U1562" i="1"/>
  <c r="W1554" i="1"/>
  <c r="R1554" i="1"/>
  <c r="AC1554" i="1"/>
  <c r="H1577" i="1"/>
  <c r="AB1554" i="1"/>
  <c r="N1577" i="1"/>
  <c r="AA1554" i="1"/>
  <c r="V1568" i="1"/>
  <c r="J1577" i="1"/>
  <c r="J1568" i="1"/>
  <c r="K1568" i="1"/>
  <c r="U1554" i="1"/>
  <c r="W1562" i="1"/>
  <c r="AA1562" i="1"/>
  <c r="S1562" i="1"/>
  <c r="Z1554" i="1"/>
  <c r="X1568" i="1"/>
  <c r="Q1554" i="1"/>
  <c r="S1554" i="1"/>
  <c r="Y1554" i="1"/>
  <c r="I1568" i="1"/>
  <c r="L1568" i="1"/>
  <c r="M1562" i="1"/>
  <c r="O1568" i="1"/>
  <c r="P1562" i="1"/>
  <c r="Q1568" i="1"/>
  <c r="L1577" i="1"/>
  <c r="AD1554" i="1"/>
  <c r="Z1562" i="1"/>
  <c r="AC1562" i="1"/>
  <c r="H1562" i="1"/>
  <c r="L1562" i="1"/>
  <c r="M1554" i="1"/>
  <c r="M1632" i="1" s="1"/>
  <c r="L1554" i="1"/>
  <c r="N1554" i="1"/>
  <c r="N1562" i="1"/>
  <c r="O1562" i="1"/>
  <c r="O1554" i="1"/>
  <c r="P1554" i="1"/>
  <c r="P1632" i="1" s="1"/>
  <c r="AE1096" i="1"/>
  <c r="AF706" i="1"/>
  <c r="AE1094" i="1"/>
  <c r="AF705" i="1"/>
  <c r="J1116" i="1"/>
  <c r="J1272" i="1"/>
  <c r="G1277" i="1"/>
  <c r="A1277" i="1" s="1"/>
  <c r="B1276" i="1"/>
  <c r="G1198" i="1"/>
  <c r="A1198" i="1" s="1"/>
  <c r="B1197" i="1"/>
  <c r="G1120" i="1"/>
  <c r="A1120" i="1" s="1"/>
  <c r="B1119" i="1"/>
  <c r="B1041" i="1"/>
  <c r="G1042" i="1"/>
  <c r="A1042" i="1" s="1"/>
  <c r="AF697" i="1"/>
  <c r="AF696" i="1"/>
  <c r="G965" i="1"/>
  <c r="A965" i="1" s="1"/>
  <c r="B964" i="1"/>
  <c r="G730" i="1"/>
  <c r="A730" i="1" s="1"/>
  <c r="B729" i="1"/>
  <c r="G575" i="1"/>
  <c r="A575" i="1" s="1"/>
  <c r="B574" i="1"/>
  <c r="AH652" i="1" s="1"/>
  <c r="B495" i="1"/>
  <c r="G496" i="1"/>
  <c r="A496" i="1" s="1"/>
  <c r="AB2210" i="1"/>
  <c r="T2210" i="1"/>
  <c r="L2210" i="1"/>
  <c r="AA2210" i="1"/>
  <c r="S2210" i="1"/>
  <c r="K2210" i="1"/>
  <c r="Z2210" i="1"/>
  <c r="R2210" i="1"/>
  <c r="J2210" i="1"/>
  <c r="Y2210" i="1"/>
  <c r="Q2210" i="1"/>
  <c r="I2210" i="1"/>
  <c r="W2210" i="1"/>
  <c r="O2210" i="1"/>
  <c r="U2210" i="1"/>
  <c r="P2210" i="1"/>
  <c r="N2210" i="1"/>
  <c r="AF2210" i="1"/>
  <c r="M2210" i="1"/>
  <c r="AC2210" i="1"/>
  <c r="AD2210" i="1"/>
  <c r="X2210" i="1"/>
  <c r="V2210" i="1"/>
  <c r="H2210" i="1"/>
  <c r="G418" i="1"/>
  <c r="A418" i="1" s="1"/>
  <c r="B417" i="1"/>
  <c r="G186" i="1"/>
  <c r="A186" i="1" s="1"/>
  <c r="B185" i="1"/>
  <c r="AH1481" i="1" l="1"/>
  <c r="AH1507" i="1"/>
  <c r="AH858" i="1"/>
  <c r="AH540" i="1"/>
  <c r="AH930" i="1"/>
  <c r="AH314" i="1"/>
  <c r="AH854" i="1"/>
  <c r="AH1328" i="1"/>
  <c r="AH1484" i="1" s="1"/>
  <c r="AH2203" i="1"/>
  <c r="AH931" i="1"/>
  <c r="AH1477" i="1"/>
  <c r="AH1480" i="1" s="1"/>
  <c r="AH1482" i="1"/>
  <c r="AH853" i="1"/>
  <c r="AH339" i="1"/>
  <c r="AH1492" i="1"/>
  <c r="AH2208" i="1"/>
  <c r="AH541" i="1"/>
  <c r="AH307" i="1"/>
  <c r="AH335" i="1"/>
  <c r="AH1497" i="1"/>
  <c r="AH322" i="1"/>
  <c r="AH1502" i="1"/>
  <c r="AH2197" i="1"/>
  <c r="AH2200" i="1"/>
  <c r="AH229" i="1"/>
  <c r="AH2205" i="1"/>
  <c r="AH618" i="1"/>
  <c r="AH1488" i="1"/>
  <c r="AH855" i="1"/>
  <c r="AH856" i="1" s="1"/>
  <c r="AH857" i="1"/>
  <c r="AH650" i="1"/>
  <c r="AH2210" i="1" s="1"/>
  <c r="H27" i="1"/>
  <c r="AE30" i="25"/>
  <c r="AE60" i="25" s="1"/>
  <c r="AH1248" i="1"/>
  <c r="AH1090" i="1"/>
  <c r="AH1792" i="1"/>
  <c r="AH1012" i="1"/>
  <c r="AH702" i="1"/>
  <c r="AH2262" i="1" s="1"/>
  <c r="AH338" i="1"/>
  <c r="AH546" i="1"/>
  <c r="AH1243" i="1"/>
  <c r="AG2210" i="1"/>
  <c r="AH1399" i="1"/>
  <c r="AH1555" i="1" s="1"/>
  <c r="G263" i="1"/>
  <c r="A263" i="1" s="1"/>
  <c r="AH1398" i="1"/>
  <c r="AH1554" i="1" s="1"/>
  <c r="B262" i="1"/>
  <c r="AH1490" i="1"/>
  <c r="AH3" i="1"/>
  <c r="AE46" i="25" s="1"/>
  <c r="AH384" i="1"/>
  <c r="AH696" i="1"/>
  <c r="AH2186" i="1"/>
  <c r="AH1242" i="1"/>
  <c r="AH697" i="1"/>
  <c r="AH2257" i="1" s="1"/>
  <c r="AH2192" i="1"/>
  <c r="AH2201" i="1"/>
  <c r="AH2" i="1"/>
  <c r="AH2108" i="1" s="1"/>
  <c r="J1352" i="1"/>
  <c r="J1508" i="1" s="1"/>
  <c r="AH4" i="1"/>
  <c r="L20" i="24" s="1"/>
  <c r="L87" i="24" s="1"/>
  <c r="U1353" i="1"/>
  <c r="U1509" i="1" s="1"/>
  <c r="I1352" i="1"/>
  <c r="I1508" i="1" s="1"/>
  <c r="AH385" i="1"/>
  <c r="AH1499" i="1"/>
  <c r="AG2211" i="1"/>
  <c r="AH2211" i="1"/>
  <c r="AH2338" i="1"/>
  <c r="AH1352" i="1"/>
  <c r="AH1508" i="1" s="1"/>
  <c r="J26" i="1"/>
  <c r="K26" i="1" s="1"/>
  <c r="L26" i="1" s="1"/>
  <c r="M26" i="1" s="1"/>
  <c r="M2132" i="1" s="1"/>
  <c r="N26" i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A1320" i="1"/>
  <c r="AA1632" i="1" s="1"/>
  <c r="AC1353" i="1"/>
  <c r="AC1509" i="1" s="1"/>
  <c r="O1353" i="1"/>
  <c r="O1509" i="1" s="1"/>
  <c r="S1353" i="1"/>
  <c r="S1509" i="1" s="1"/>
  <c r="Q1353" i="1"/>
  <c r="Q1509" i="1" s="1"/>
  <c r="AD46" i="25"/>
  <c r="B886" i="1"/>
  <c r="H1354" i="1" s="1"/>
  <c r="H1510" i="1" s="1"/>
  <c r="B1432" i="1"/>
  <c r="G887" i="1"/>
  <c r="A887" i="1" s="1"/>
  <c r="G1433" i="1"/>
  <c r="A1433" i="1" s="1"/>
  <c r="H76" i="25"/>
  <c r="AG1398" i="1"/>
  <c r="AD651" i="1"/>
  <c r="AG1353" i="1"/>
  <c r="AG1509" i="1" s="1"/>
  <c r="G653" i="1"/>
  <c r="A653" i="1" s="1"/>
  <c r="AE1562" i="1"/>
  <c r="AE1796" i="1" s="1"/>
  <c r="AE1353" i="1"/>
  <c r="AE1509" i="1" s="1"/>
  <c r="AG1399" i="1"/>
  <c r="S1321" i="1"/>
  <c r="M1353" i="1"/>
  <c r="M1509" i="1" s="1"/>
  <c r="B652" i="1"/>
  <c r="J1353" i="1"/>
  <c r="J1509" i="1" s="1"/>
  <c r="H1353" i="1"/>
  <c r="H1509" i="1" s="1"/>
  <c r="I2052" i="1"/>
  <c r="Z1353" i="1"/>
  <c r="Z1509" i="1" s="1"/>
  <c r="AG1242" i="1"/>
  <c r="Y1568" i="1"/>
  <c r="Y1802" i="1" s="1"/>
  <c r="X1352" i="1"/>
  <c r="X1508" i="1" s="1"/>
  <c r="AG1243" i="1"/>
  <c r="Y1353" i="1"/>
  <c r="Y1509" i="1" s="1"/>
  <c r="AB1352" i="1"/>
  <c r="AB1508" i="1" s="1"/>
  <c r="AC651" i="1"/>
  <c r="W1353" i="1"/>
  <c r="W1509" i="1" s="1"/>
  <c r="AG856" i="1"/>
  <c r="AG1499" i="1"/>
  <c r="AE2210" i="1"/>
  <c r="P1577" i="1"/>
  <c r="P1811" i="1" s="1"/>
  <c r="AG1248" i="1"/>
  <c r="AG2262" i="1"/>
  <c r="AF2262" i="1"/>
  <c r="P1866" i="1"/>
  <c r="M1866" i="1"/>
  <c r="V1352" i="1"/>
  <c r="V1508" i="1" s="1"/>
  <c r="Z1352" i="1"/>
  <c r="Z1508" i="1" s="1"/>
  <c r="T1352" i="1"/>
  <c r="T1508" i="1" s="1"/>
  <c r="P1352" i="1"/>
  <c r="P1508" i="1" s="1"/>
  <c r="R1352" i="1"/>
  <c r="R1508" i="1" s="1"/>
  <c r="N1352" i="1"/>
  <c r="N1508" i="1" s="1"/>
  <c r="AF1352" i="1"/>
  <c r="AD1352" i="1"/>
  <c r="AD1508" i="1" s="1"/>
  <c r="L1116" i="1"/>
  <c r="L1352" i="1"/>
  <c r="L1508" i="1" s="1"/>
  <c r="K1272" i="1"/>
  <c r="L1272" i="1"/>
  <c r="L1584" i="1" s="1"/>
  <c r="L1818" i="1" s="1"/>
  <c r="K2131" i="1"/>
  <c r="K727" i="1"/>
  <c r="K1273" i="1" s="1"/>
  <c r="K1585" i="1" s="1"/>
  <c r="K1819" i="1" s="1"/>
  <c r="L25" i="1"/>
  <c r="M2128" i="1"/>
  <c r="M724" i="1"/>
  <c r="N22" i="1"/>
  <c r="W1103" i="1"/>
  <c r="W2039" i="1"/>
  <c r="W1259" i="1"/>
  <c r="J727" i="1"/>
  <c r="J2053" i="1" s="1"/>
  <c r="J2131" i="1"/>
  <c r="AA2114" i="1"/>
  <c r="AB8" i="1"/>
  <c r="AA710" i="1"/>
  <c r="AC2112" i="1"/>
  <c r="AC708" i="1"/>
  <c r="AC774" i="1" s="1"/>
  <c r="AD6" i="1"/>
  <c r="AD72" i="1" s="1"/>
  <c r="Y2037" i="1"/>
  <c r="Y1101" i="1"/>
  <c r="Y1257" i="1"/>
  <c r="R2046" i="1"/>
  <c r="R1110" i="1"/>
  <c r="R1266" i="1"/>
  <c r="R1578" i="1" s="1"/>
  <c r="R1812" i="1" s="1"/>
  <c r="U717" i="1"/>
  <c r="V15" i="1"/>
  <c r="U2121" i="1"/>
  <c r="AD2111" i="1"/>
  <c r="AD707" i="1"/>
  <c r="AE5" i="1"/>
  <c r="L2050" i="1"/>
  <c r="L1114" i="1"/>
  <c r="L1270" i="1"/>
  <c r="L1582" i="1" s="1"/>
  <c r="L1816" i="1" s="1"/>
  <c r="M2049" i="1"/>
  <c r="M1113" i="1"/>
  <c r="M1269" i="1"/>
  <c r="AA9" i="1"/>
  <c r="Z2115" i="1"/>
  <c r="Z711" i="1"/>
  <c r="S2124" i="1"/>
  <c r="T18" i="1"/>
  <c r="S720" i="1"/>
  <c r="T2043" i="1"/>
  <c r="T2101" i="1" s="1"/>
  <c r="T1107" i="1"/>
  <c r="T1165" i="1" s="1"/>
  <c r="T1263" i="1"/>
  <c r="T1321" i="1" s="1"/>
  <c r="AB2034" i="1"/>
  <c r="AB2100" i="1" s="1"/>
  <c r="AB1098" i="1"/>
  <c r="AB1164" i="1" s="1"/>
  <c r="AB1254" i="1"/>
  <c r="AB1320" i="1" s="1"/>
  <c r="AC2033" i="1"/>
  <c r="AC1097" i="1"/>
  <c r="AC1253" i="1"/>
  <c r="U2044" i="1"/>
  <c r="U1108" i="1"/>
  <c r="U1264" i="1"/>
  <c r="U1576" i="1" s="1"/>
  <c r="U1810" i="1" s="1"/>
  <c r="U2041" i="1"/>
  <c r="U1105" i="1"/>
  <c r="U1261" i="1"/>
  <c r="P721" i="1"/>
  <c r="P2125" i="1"/>
  <c r="Q19" i="1"/>
  <c r="V2119" i="1"/>
  <c r="V715" i="1"/>
  <c r="W13" i="1"/>
  <c r="R20" i="1"/>
  <c r="Q2126" i="1"/>
  <c r="Q722" i="1"/>
  <c r="M2129" i="1"/>
  <c r="M725" i="1"/>
  <c r="N23" i="1"/>
  <c r="AB2042" i="1"/>
  <c r="AB1106" i="1"/>
  <c r="AB1262" i="1"/>
  <c r="AB1574" i="1" s="1"/>
  <c r="AB1808" i="1" s="1"/>
  <c r="V2122" i="1"/>
  <c r="W16" i="1"/>
  <c r="V718" i="1"/>
  <c r="W2118" i="1"/>
  <c r="W714" i="1"/>
  <c r="X12" i="1"/>
  <c r="O2047" i="1"/>
  <c r="O1111" i="1"/>
  <c r="O1267" i="1"/>
  <c r="AC2120" i="1"/>
  <c r="AC716" i="1"/>
  <c r="AD14" i="1"/>
  <c r="Q2045" i="1"/>
  <c r="Q1109" i="1"/>
  <c r="Q1265" i="1"/>
  <c r="S17" i="1"/>
  <c r="R2123" i="1"/>
  <c r="R719" i="1"/>
  <c r="AD2113" i="1"/>
  <c r="AE7" i="1"/>
  <c r="AD709" i="1"/>
  <c r="Y2116" i="1"/>
  <c r="Y712" i="1"/>
  <c r="Z10" i="1"/>
  <c r="X2038" i="1"/>
  <c r="X1102" i="1"/>
  <c r="X1258" i="1"/>
  <c r="I2131" i="1"/>
  <c r="P2048" i="1"/>
  <c r="P1112" i="1"/>
  <c r="P1268" i="1"/>
  <c r="P1580" i="1" s="1"/>
  <c r="P1814" i="1" s="1"/>
  <c r="L2051" i="1"/>
  <c r="L1271" i="1"/>
  <c r="X713" i="1"/>
  <c r="X2117" i="1"/>
  <c r="Y11" i="1"/>
  <c r="M726" i="1"/>
  <c r="M2130" i="1"/>
  <c r="N24" i="1"/>
  <c r="V1104" i="1"/>
  <c r="V2040" i="1"/>
  <c r="V1260" i="1"/>
  <c r="AC1255" i="1"/>
  <c r="AC1567" i="1" s="1"/>
  <c r="AC1801" i="1" s="1"/>
  <c r="AC1099" i="1"/>
  <c r="AC2035" i="1"/>
  <c r="O21" i="1"/>
  <c r="N723" i="1"/>
  <c r="N2127" i="1"/>
  <c r="Z2036" i="1"/>
  <c r="Z1100" i="1"/>
  <c r="Z1256" i="1"/>
  <c r="B1667" i="1"/>
  <c r="G1668" i="1"/>
  <c r="A1668" i="1" s="1"/>
  <c r="B1745" i="1"/>
  <c r="B1354" i="1"/>
  <c r="B808" i="1"/>
  <c r="G1355" i="1"/>
  <c r="A1355" i="1" s="1"/>
  <c r="G1746" i="1"/>
  <c r="A1746" i="1" s="1"/>
  <c r="G809" i="1"/>
  <c r="A809" i="1" s="1"/>
  <c r="A1980" i="1"/>
  <c r="B1510" i="1"/>
  <c r="G1511" i="1"/>
  <c r="A1511" i="1" s="1"/>
  <c r="B1588" i="1"/>
  <c r="G1589" i="1"/>
  <c r="A1589" i="1" s="1"/>
  <c r="B1823" i="1"/>
  <c r="G1824" i="1"/>
  <c r="A1824" i="1" s="1"/>
  <c r="B1901" i="1"/>
  <c r="G1902" i="1"/>
  <c r="A1902" i="1" s="1"/>
  <c r="K1116" i="1"/>
  <c r="J1584" i="1"/>
  <c r="J1818" i="1" s="1"/>
  <c r="L1349" i="1"/>
  <c r="L1505" i="1" s="1"/>
  <c r="L1115" i="1"/>
  <c r="N652" i="1"/>
  <c r="AD652" i="1"/>
  <c r="O652" i="1"/>
  <c r="P652" i="1"/>
  <c r="AF652" i="1"/>
  <c r="Q652" i="1"/>
  <c r="S652" i="1"/>
  <c r="T652" i="1"/>
  <c r="W652" i="1"/>
  <c r="H652" i="1"/>
  <c r="I652" i="1"/>
  <c r="J652" i="1"/>
  <c r="K652" i="1"/>
  <c r="L652" i="1"/>
  <c r="M652" i="1"/>
  <c r="R652" i="1"/>
  <c r="U652" i="1"/>
  <c r="X652" i="1"/>
  <c r="Y652" i="1"/>
  <c r="Z652" i="1"/>
  <c r="AA652" i="1"/>
  <c r="AB652" i="1"/>
  <c r="AC652" i="1"/>
  <c r="V652" i="1"/>
  <c r="H28" i="1"/>
  <c r="I1272" i="1"/>
  <c r="I1584" i="1" s="1"/>
  <c r="I1818" i="1" s="1"/>
  <c r="I1116" i="1"/>
  <c r="AG706" i="1"/>
  <c r="AG1096" i="1" s="1"/>
  <c r="H1116" i="1"/>
  <c r="AG384" i="1"/>
  <c r="AG2201" i="1"/>
  <c r="AG704" i="1"/>
  <c r="AG2110" i="1"/>
  <c r="AG696" i="1"/>
  <c r="AG2108" i="1"/>
  <c r="AG705" i="1"/>
  <c r="AG1251" i="1" s="1"/>
  <c r="AG2189" i="1"/>
  <c r="I727" i="1"/>
  <c r="I2053" i="1" s="1"/>
  <c r="AG385" i="1"/>
  <c r="H1272" i="1"/>
  <c r="AG2109" i="1"/>
  <c r="H727" i="1"/>
  <c r="H2053" i="1" s="1"/>
  <c r="AG2193" i="1"/>
  <c r="AG697" i="1"/>
  <c r="H338" i="1"/>
  <c r="H2132" i="1" s="1"/>
  <c r="I338" i="1"/>
  <c r="I2132" i="1" s="1"/>
  <c r="AG2338" i="1"/>
  <c r="I27" i="1"/>
  <c r="AG338" i="1"/>
  <c r="G2143" i="1"/>
  <c r="B2142" i="1"/>
  <c r="A2142" i="1"/>
  <c r="A2219" i="1"/>
  <c r="G2220" i="1"/>
  <c r="B2219" i="1"/>
  <c r="AF1250" i="1"/>
  <c r="AF2030" i="1"/>
  <c r="AF1251" i="1"/>
  <c r="AF2031" i="1"/>
  <c r="AF1252" i="1"/>
  <c r="AF2032" i="1"/>
  <c r="A2057" i="1"/>
  <c r="G2058" i="1"/>
  <c r="B2057" i="1"/>
  <c r="A106" i="1"/>
  <c r="B106" i="1"/>
  <c r="AH340" i="1" s="1"/>
  <c r="G107" i="1"/>
  <c r="G30" i="1"/>
  <c r="A29" i="1"/>
  <c r="B29" i="1"/>
  <c r="A340" i="1"/>
  <c r="G341" i="1"/>
  <c r="B340" i="1"/>
  <c r="O1796" i="1"/>
  <c r="N1796" i="1"/>
  <c r="L1796" i="1"/>
  <c r="H1796" i="1"/>
  <c r="AC1796" i="1"/>
  <c r="Z1796" i="1"/>
  <c r="L1811" i="1"/>
  <c r="Q1802" i="1"/>
  <c r="P1796" i="1"/>
  <c r="O1802" i="1"/>
  <c r="M1796" i="1"/>
  <c r="L1802" i="1"/>
  <c r="I1802" i="1"/>
  <c r="X1802" i="1"/>
  <c r="S1796" i="1"/>
  <c r="AA1796" i="1"/>
  <c r="W1796" i="1"/>
  <c r="K1802" i="1"/>
  <c r="J1802" i="1"/>
  <c r="J1811" i="1"/>
  <c r="V1802" i="1"/>
  <c r="N1811" i="1"/>
  <c r="H1811" i="1"/>
  <c r="U1796" i="1"/>
  <c r="U1802" i="1"/>
  <c r="R1796" i="1"/>
  <c r="X1796" i="1"/>
  <c r="P1802" i="1"/>
  <c r="K1811" i="1"/>
  <c r="AB1796" i="1"/>
  <c r="O1811" i="1"/>
  <c r="W1802" i="1"/>
  <c r="T1802" i="1"/>
  <c r="Q1796" i="1"/>
  <c r="K1796" i="1"/>
  <c r="T1796" i="1"/>
  <c r="Y1796" i="1"/>
  <c r="V1796" i="1"/>
  <c r="N1802" i="1"/>
  <c r="M1802" i="1"/>
  <c r="J1796" i="1"/>
  <c r="H1802" i="1"/>
  <c r="I1796" i="1"/>
  <c r="R1802" i="1"/>
  <c r="I1811" i="1"/>
  <c r="M1811" i="1"/>
  <c r="G1981" i="1"/>
  <c r="B1980" i="1"/>
  <c r="L1632" i="1"/>
  <c r="O1632" i="1"/>
  <c r="U1632" i="1"/>
  <c r="W1632" i="1"/>
  <c r="R1632" i="1"/>
  <c r="N1632" i="1"/>
  <c r="Z1632" i="1"/>
  <c r="Q1632" i="1"/>
  <c r="V1632" i="1"/>
  <c r="X1632" i="1"/>
  <c r="T1632" i="1"/>
  <c r="Y1632" i="1"/>
  <c r="S1632" i="1"/>
  <c r="AF1095" i="1"/>
  <c r="AF1096" i="1"/>
  <c r="AF1094" i="1"/>
  <c r="G1278" i="1"/>
  <c r="A1278" i="1" s="1"/>
  <c r="B1277" i="1"/>
  <c r="G1199" i="1"/>
  <c r="A1199" i="1" s="1"/>
  <c r="B1198" i="1"/>
  <c r="B1120" i="1"/>
  <c r="G1121" i="1"/>
  <c r="A1121" i="1" s="1"/>
  <c r="G1043" i="1"/>
  <c r="A1043" i="1" s="1"/>
  <c r="B1042" i="1"/>
  <c r="B965" i="1"/>
  <c r="G966" i="1"/>
  <c r="A966" i="1" s="1"/>
  <c r="G731" i="1"/>
  <c r="A731" i="1" s="1"/>
  <c r="B730" i="1"/>
  <c r="G576" i="1"/>
  <c r="A576" i="1" s="1"/>
  <c r="B575" i="1"/>
  <c r="AH653" i="1" s="1"/>
  <c r="B496" i="1"/>
  <c r="G497" i="1"/>
  <c r="A497" i="1" s="1"/>
  <c r="AA2211" i="1"/>
  <c r="S2211" i="1"/>
  <c r="K2211" i="1"/>
  <c r="Z2211" i="1"/>
  <c r="R2211" i="1"/>
  <c r="J2211" i="1"/>
  <c r="Y2211" i="1"/>
  <c r="Q2211" i="1"/>
  <c r="I2211" i="1"/>
  <c r="AF2211" i="1"/>
  <c r="X2211" i="1"/>
  <c r="P2211" i="1"/>
  <c r="H2211" i="1"/>
  <c r="V2211" i="1"/>
  <c r="N2211" i="1"/>
  <c r="O2211" i="1"/>
  <c r="M2211" i="1"/>
  <c r="AE2211" i="1"/>
  <c r="L2211" i="1"/>
  <c r="W2211" i="1"/>
  <c r="T2211" i="1"/>
  <c r="AB2211" i="1"/>
  <c r="U2211" i="1"/>
  <c r="G419" i="1"/>
  <c r="A419" i="1" s="1"/>
  <c r="B418" i="1"/>
  <c r="B186" i="1"/>
  <c r="G187" i="1"/>
  <c r="A187" i="1" s="1"/>
  <c r="B263" i="1" l="1"/>
  <c r="G264" i="1"/>
  <c r="A264" i="1" s="1"/>
  <c r="K20" i="24"/>
  <c r="K87" i="24" s="1"/>
  <c r="M728" i="1"/>
  <c r="M1118" i="1" s="1"/>
  <c r="J20" i="24"/>
  <c r="J87" i="24" s="1"/>
  <c r="J728" i="1"/>
  <c r="J2054" i="1" s="1"/>
  <c r="K728" i="1"/>
  <c r="K2054" i="1" s="1"/>
  <c r="J2132" i="1"/>
  <c r="L728" i="1"/>
  <c r="L2054" i="1" s="1"/>
  <c r="K2132" i="1"/>
  <c r="AH1353" i="1"/>
  <c r="AH1509" i="1" s="1"/>
  <c r="J28" i="1"/>
  <c r="J27" i="1"/>
  <c r="K27" i="1" s="1"/>
  <c r="AH2212" i="1"/>
  <c r="AH728" i="1"/>
  <c r="AH2132" i="1"/>
  <c r="AH2109" i="1"/>
  <c r="AH705" i="1"/>
  <c r="AH704" i="1"/>
  <c r="AH2256" i="1"/>
  <c r="P1353" i="1"/>
  <c r="P1509" i="1" s="1"/>
  <c r="T1353" i="1"/>
  <c r="T1509" i="1" s="1"/>
  <c r="AH706" i="1"/>
  <c r="AH2110" i="1"/>
  <c r="V1353" i="1"/>
  <c r="V1509" i="1" s="1"/>
  <c r="L2132" i="1"/>
  <c r="AB1353" i="1"/>
  <c r="AB1509" i="1" s="1"/>
  <c r="N1354" i="1"/>
  <c r="N1510" i="1" s="1"/>
  <c r="AH1354" i="1"/>
  <c r="AH1510" i="1" s="1"/>
  <c r="K1354" i="1"/>
  <c r="K1510" i="1" s="1"/>
  <c r="AF728" i="1"/>
  <c r="AF2054" i="1" s="1"/>
  <c r="W2132" i="1"/>
  <c r="Z728" i="1"/>
  <c r="Z2054" i="1" s="1"/>
  <c r="U2132" i="1"/>
  <c r="AE728" i="1"/>
  <c r="AE2054" i="1" s="1"/>
  <c r="Y1354" i="1"/>
  <c r="Y1510" i="1" s="1"/>
  <c r="AF2132" i="1"/>
  <c r="AA728" i="1"/>
  <c r="AA2054" i="1" s="1"/>
  <c r="AC728" i="1"/>
  <c r="AC2054" i="1" s="1"/>
  <c r="Q728" i="1"/>
  <c r="Q2054" i="1" s="1"/>
  <c r="S1354" i="1"/>
  <c r="S1510" i="1" s="1"/>
  <c r="P2132" i="1"/>
  <c r="T1354" i="1"/>
  <c r="T1510" i="1" s="1"/>
  <c r="T2132" i="1"/>
  <c r="X2132" i="1"/>
  <c r="S728" i="1"/>
  <c r="S2054" i="1" s="1"/>
  <c r="AG1354" i="1"/>
  <c r="AG1510" i="1" s="1"/>
  <c r="Z2132" i="1"/>
  <c r="O728" i="1"/>
  <c r="O2054" i="1" s="1"/>
  <c r="N2132" i="1"/>
  <c r="W728" i="1"/>
  <c r="W1274" i="1" s="1"/>
  <c r="W1586" i="1" s="1"/>
  <c r="W1820" i="1" s="1"/>
  <c r="N728" i="1"/>
  <c r="N1274" i="1" s="1"/>
  <c r="N1586" i="1" s="1"/>
  <c r="N1820" i="1" s="1"/>
  <c r="L27" i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L1354" i="1"/>
  <c r="L1510" i="1" s="1"/>
  <c r="T728" i="1"/>
  <c r="T2054" i="1" s="1"/>
  <c r="Y2132" i="1"/>
  <c r="AD1354" i="1"/>
  <c r="AD1510" i="1" s="1"/>
  <c r="R2132" i="1"/>
  <c r="AB2132" i="1"/>
  <c r="U728" i="1"/>
  <c r="U2054" i="1" s="1"/>
  <c r="P728" i="1"/>
  <c r="P2054" i="1" s="1"/>
  <c r="AE2132" i="1"/>
  <c r="V728" i="1"/>
  <c r="V2054" i="1" s="1"/>
  <c r="AA2132" i="1"/>
  <c r="Y728" i="1"/>
  <c r="Y2054" i="1" s="1"/>
  <c r="R728" i="1"/>
  <c r="R1274" i="1" s="1"/>
  <c r="R1586" i="1" s="1"/>
  <c r="R1820" i="1" s="1"/>
  <c r="Q2132" i="1"/>
  <c r="AD2132" i="1"/>
  <c r="X728" i="1"/>
  <c r="X2054" i="1" s="1"/>
  <c r="S2132" i="1"/>
  <c r="AD728" i="1"/>
  <c r="AD1274" i="1" s="1"/>
  <c r="AD1586" i="1" s="1"/>
  <c r="AD1820" i="1" s="1"/>
  <c r="AB728" i="1"/>
  <c r="AB2054" i="1" s="1"/>
  <c r="AC2132" i="1"/>
  <c r="V2132" i="1"/>
  <c r="O2132" i="1"/>
  <c r="AB1354" i="1"/>
  <c r="AB1510" i="1" s="1"/>
  <c r="AA1354" i="1"/>
  <c r="AA1510" i="1" s="1"/>
  <c r="N1353" i="1"/>
  <c r="N1509" i="1" s="1"/>
  <c r="W1354" i="1"/>
  <c r="W1510" i="1" s="1"/>
  <c r="R1353" i="1"/>
  <c r="R1509" i="1" s="1"/>
  <c r="Q1354" i="1"/>
  <c r="Q1510" i="1" s="1"/>
  <c r="L1353" i="1"/>
  <c r="L1509" i="1" s="1"/>
  <c r="B653" i="1"/>
  <c r="B1433" i="1"/>
  <c r="G654" i="1"/>
  <c r="A654" i="1" s="1"/>
  <c r="G1434" i="1"/>
  <c r="A1434" i="1" s="1"/>
  <c r="K1353" i="1"/>
  <c r="K1509" i="1" s="1"/>
  <c r="B887" i="1"/>
  <c r="AC1355" i="1" s="1"/>
  <c r="AC1511" i="1" s="1"/>
  <c r="AD2211" i="1"/>
  <c r="G888" i="1"/>
  <c r="A888" i="1" s="1"/>
  <c r="B1668" i="1"/>
  <c r="AC2211" i="1"/>
  <c r="G1669" i="1"/>
  <c r="A1669" i="1" s="1"/>
  <c r="AD1353" i="1"/>
  <c r="AD1509" i="1" s="1"/>
  <c r="I1353" i="1"/>
  <c r="I1509" i="1" s="1"/>
  <c r="AG1250" i="1"/>
  <c r="M1581" i="1"/>
  <c r="M1815" i="1" s="1"/>
  <c r="AG652" i="1"/>
  <c r="U1573" i="1"/>
  <c r="U1807" i="1" s="1"/>
  <c r="Q1577" i="1"/>
  <c r="Q1811" i="1" s="1"/>
  <c r="K1584" i="1"/>
  <c r="K1818" i="1" s="1"/>
  <c r="AA1353" i="1"/>
  <c r="AA1509" i="1" s="1"/>
  <c r="X1570" i="1"/>
  <c r="X1804" i="1" s="1"/>
  <c r="H1584" i="1"/>
  <c r="H1818" i="1" s="1"/>
  <c r="AE652" i="1"/>
  <c r="AF1353" i="1"/>
  <c r="AF1509" i="1" s="1"/>
  <c r="X1353" i="1"/>
  <c r="X1509" i="1" s="1"/>
  <c r="O1579" i="1"/>
  <c r="O1813" i="1" s="1"/>
  <c r="L1866" i="1"/>
  <c r="W1866" i="1"/>
  <c r="U1866" i="1"/>
  <c r="O1866" i="1"/>
  <c r="S1866" i="1"/>
  <c r="AA1866" i="1"/>
  <c r="AG2256" i="1"/>
  <c r="T1866" i="1"/>
  <c r="Z1866" i="1"/>
  <c r="AG2257" i="1"/>
  <c r="V1866" i="1"/>
  <c r="Q1866" i="1"/>
  <c r="N1866" i="1"/>
  <c r="Y1866" i="1"/>
  <c r="X1866" i="1"/>
  <c r="R1866" i="1"/>
  <c r="B809" i="1"/>
  <c r="K2053" i="1"/>
  <c r="J1273" i="1"/>
  <c r="J1117" i="1"/>
  <c r="L1583" i="1"/>
  <c r="L1817" i="1" s="1"/>
  <c r="K1117" i="1"/>
  <c r="S20" i="1"/>
  <c r="R722" i="1"/>
  <c r="R2126" i="1"/>
  <c r="W1571" i="1"/>
  <c r="W1805" i="1" s="1"/>
  <c r="T720" i="1"/>
  <c r="U18" i="1"/>
  <c r="T2124" i="1"/>
  <c r="Z1568" i="1"/>
  <c r="Z1802" i="1" s="1"/>
  <c r="S2123" i="1"/>
  <c r="T17" i="1"/>
  <c r="S719" i="1"/>
  <c r="Z1101" i="1"/>
  <c r="Z2037" i="1"/>
  <c r="Z1257" i="1"/>
  <c r="Z1569" i="1" s="1"/>
  <c r="Z1803" i="1" s="1"/>
  <c r="V717" i="1"/>
  <c r="W15" i="1"/>
  <c r="V2121" i="1"/>
  <c r="M2050" i="1"/>
  <c r="M1114" i="1"/>
  <c r="M1270" i="1"/>
  <c r="M1582" i="1" s="1"/>
  <c r="M1816" i="1" s="1"/>
  <c r="W715" i="1"/>
  <c r="W2119" i="1"/>
  <c r="X13" i="1"/>
  <c r="AC1565" i="1"/>
  <c r="AC1799" i="1" s="1"/>
  <c r="U2043" i="1"/>
  <c r="U2101" i="1" s="1"/>
  <c r="U1107" i="1"/>
  <c r="U1165" i="1" s="1"/>
  <c r="U1263" i="1"/>
  <c r="U1575" i="1" s="1"/>
  <c r="U1809" i="1" s="1"/>
  <c r="AC8" i="1"/>
  <c r="AB2114" i="1"/>
  <c r="AB710" i="1"/>
  <c r="P2047" i="1"/>
  <c r="P1111" i="1"/>
  <c r="P1267" i="1"/>
  <c r="T1575" i="1"/>
  <c r="T1809" i="1" s="1"/>
  <c r="Y1569" i="1"/>
  <c r="Y1803" i="1" s="1"/>
  <c r="W1104" i="1"/>
  <c r="W2040" i="1"/>
  <c r="W1260" i="1"/>
  <c r="W1572" i="1" s="1"/>
  <c r="W1806" i="1" s="1"/>
  <c r="AE707" i="1"/>
  <c r="AF5" i="1"/>
  <c r="M52" i="24" s="1"/>
  <c r="AE2111" i="1"/>
  <c r="R2045" i="1"/>
  <c r="R1109" i="1"/>
  <c r="R1265" i="1"/>
  <c r="AD1097" i="1"/>
  <c r="AD1253" i="1"/>
  <c r="AD2033" i="1"/>
  <c r="AA2036" i="1"/>
  <c r="AA1100" i="1"/>
  <c r="AA1256" i="1"/>
  <c r="Y713" i="1"/>
  <c r="Y2117" i="1"/>
  <c r="Z11" i="1"/>
  <c r="Y2038" i="1"/>
  <c r="Y1102" i="1"/>
  <c r="Y1258" i="1"/>
  <c r="Y1570" i="1" s="1"/>
  <c r="Y1804" i="1" s="1"/>
  <c r="AD1255" i="1"/>
  <c r="AD1567" i="1" s="1"/>
  <c r="AD1801" i="1" s="1"/>
  <c r="AD2035" i="1"/>
  <c r="AD1099" i="1"/>
  <c r="S2046" i="1"/>
  <c r="S1110" i="1"/>
  <c r="S1266" i="1"/>
  <c r="S1578" i="1" s="1"/>
  <c r="S1812" i="1" s="1"/>
  <c r="N2049" i="1"/>
  <c r="N1113" i="1"/>
  <c r="N1269" i="1"/>
  <c r="AE14" i="1"/>
  <c r="AD716" i="1"/>
  <c r="AD2120" i="1"/>
  <c r="N725" i="1"/>
  <c r="N2129" i="1"/>
  <c r="O23" i="1"/>
  <c r="AB1566" i="1"/>
  <c r="AB1800" i="1" s="1"/>
  <c r="AB1632" i="1"/>
  <c r="L727" i="1"/>
  <c r="M25" i="1"/>
  <c r="L2131" i="1"/>
  <c r="Q2048" i="1"/>
  <c r="Q1112" i="1"/>
  <c r="Q1268" i="1"/>
  <c r="Q1580" i="1" s="1"/>
  <c r="Q1814" i="1" s="1"/>
  <c r="X2118" i="1"/>
  <c r="X714" i="1"/>
  <c r="Y12" i="1"/>
  <c r="AD708" i="1"/>
  <c r="AD774" i="1" s="1"/>
  <c r="AE6" i="1"/>
  <c r="AD2112" i="1"/>
  <c r="V1572" i="1"/>
  <c r="V1806" i="1" s="1"/>
  <c r="V2044" i="1"/>
  <c r="V1108" i="1"/>
  <c r="V1264" i="1"/>
  <c r="V1576" i="1" s="1"/>
  <c r="V1810" i="1" s="1"/>
  <c r="N2128" i="1"/>
  <c r="O22" i="1"/>
  <c r="N724" i="1"/>
  <c r="Z2116" i="1"/>
  <c r="Z712" i="1"/>
  <c r="AA10" i="1"/>
  <c r="V1105" i="1"/>
  <c r="V2041" i="1"/>
  <c r="V1261" i="1"/>
  <c r="V1573" i="1" s="1"/>
  <c r="V1807" i="1" s="1"/>
  <c r="P21" i="1"/>
  <c r="O723" i="1"/>
  <c r="O2127" i="1"/>
  <c r="X2039" i="1"/>
  <c r="X1103" i="1"/>
  <c r="X1259" i="1"/>
  <c r="X1571" i="1" s="1"/>
  <c r="X1805" i="1" s="1"/>
  <c r="AC2042" i="1"/>
  <c r="AC1106" i="1"/>
  <c r="AC1262" i="1"/>
  <c r="AC1574" i="1" s="1"/>
  <c r="AC1808" i="1" s="1"/>
  <c r="M2051" i="1"/>
  <c r="M1271" i="1"/>
  <c r="R19" i="1"/>
  <c r="Q2125" i="1"/>
  <c r="Q721" i="1"/>
  <c r="AE2113" i="1"/>
  <c r="AF7" i="1"/>
  <c r="O52" i="24" s="1"/>
  <c r="AE709" i="1"/>
  <c r="AC2034" i="1"/>
  <c r="AC2100" i="1" s="1"/>
  <c r="AC1254" i="1"/>
  <c r="AC1566" i="1" s="1"/>
  <c r="AC1800" i="1" s="1"/>
  <c r="AC1098" i="1"/>
  <c r="AC1164" i="1" s="1"/>
  <c r="W2122" i="1"/>
  <c r="X16" i="1"/>
  <c r="W718" i="1"/>
  <c r="N2130" i="1"/>
  <c r="N726" i="1"/>
  <c r="O24" i="1"/>
  <c r="M2052" i="1"/>
  <c r="M1272" i="1"/>
  <c r="M1584" i="1" s="1"/>
  <c r="M1818" i="1" s="1"/>
  <c r="M1116" i="1"/>
  <c r="AA2115" i="1"/>
  <c r="AA711" i="1"/>
  <c r="AB9" i="1"/>
  <c r="G810" i="1"/>
  <c r="A810" i="1" s="1"/>
  <c r="B1355" i="1"/>
  <c r="G1356" i="1"/>
  <c r="A1356" i="1" s="1"/>
  <c r="B1746" i="1"/>
  <c r="G1747" i="1"/>
  <c r="A1747" i="1" s="1"/>
  <c r="B1511" i="1"/>
  <c r="G1512" i="1"/>
  <c r="A1512" i="1" s="1"/>
  <c r="B1589" i="1"/>
  <c r="G1825" i="1"/>
  <c r="A1825" i="1" s="1"/>
  <c r="G1590" i="1"/>
  <c r="A1590" i="1" s="1"/>
  <c r="A1981" i="1"/>
  <c r="B1902" i="1"/>
  <c r="G1903" i="1"/>
  <c r="A1903" i="1" s="1"/>
  <c r="B1824" i="1"/>
  <c r="I1354" i="1"/>
  <c r="I1510" i="1" s="1"/>
  <c r="M1349" i="1"/>
  <c r="M1115" i="1"/>
  <c r="T653" i="1"/>
  <c r="U653" i="1"/>
  <c r="V653" i="1"/>
  <c r="W653" i="1"/>
  <c r="I653" i="1"/>
  <c r="Y653" i="1"/>
  <c r="J653" i="1"/>
  <c r="Z653" i="1"/>
  <c r="K653" i="1"/>
  <c r="AG653" i="1"/>
  <c r="L653" i="1"/>
  <c r="M653" i="1"/>
  <c r="N653" i="1"/>
  <c r="O653" i="1"/>
  <c r="P653" i="1"/>
  <c r="Q653" i="1"/>
  <c r="R653" i="1"/>
  <c r="X653" i="1"/>
  <c r="AA653" i="1"/>
  <c r="AB653" i="1"/>
  <c r="AC653" i="1"/>
  <c r="AD653" i="1"/>
  <c r="AE653" i="1"/>
  <c r="H653" i="1"/>
  <c r="S653" i="1"/>
  <c r="AF653" i="1"/>
  <c r="H29" i="1"/>
  <c r="AG1094" i="1"/>
  <c r="AG1252" i="1"/>
  <c r="AG1564" i="1" s="1"/>
  <c r="AG1798" i="1" s="1"/>
  <c r="AG2032" i="1"/>
  <c r="AG2030" i="1"/>
  <c r="AG1095" i="1"/>
  <c r="H1273" i="1"/>
  <c r="H1585" i="1" s="1"/>
  <c r="H1819" i="1" s="1"/>
  <c r="AG2031" i="1"/>
  <c r="H1117" i="1"/>
  <c r="I1117" i="1"/>
  <c r="I1273" i="1"/>
  <c r="I1585" i="1" s="1"/>
  <c r="I1819" i="1" s="1"/>
  <c r="I728" i="1"/>
  <c r="I1274" i="1" s="1"/>
  <c r="I1586" i="1" s="1"/>
  <c r="I1820" i="1" s="1"/>
  <c r="M340" i="1"/>
  <c r="AC340" i="1"/>
  <c r="N340" i="1"/>
  <c r="AD340" i="1"/>
  <c r="P340" i="1"/>
  <c r="AF340" i="1"/>
  <c r="V340" i="1"/>
  <c r="R340" i="1"/>
  <c r="S340" i="1"/>
  <c r="T340" i="1"/>
  <c r="U340" i="1"/>
  <c r="W340" i="1"/>
  <c r="X340" i="1"/>
  <c r="AA340" i="1"/>
  <c r="AB340" i="1"/>
  <c r="AE340" i="1"/>
  <c r="AG340" i="1"/>
  <c r="J340" i="1"/>
  <c r="O340" i="1"/>
  <c r="Q340" i="1"/>
  <c r="K340" i="1"/>
  <c r="L340" i="1"/>
  <c r="Y340" i="1"/>
  <c r="Z340" i="1"/>
  <c r="H728" i="1"/>
  <c r="H2054" i="1" s="1"/>
  <c r="H339" i="1"/>
  <c r="H2133" i="1" s="1"/>
  <c r="I28" i="1"/>
  <c r="K28" i="1"/>
  <c r="L28" i="1" s="1"/>
  <c r="M28" i="1" s="1"/>
  <c r="N28" i="1" s="1"/>
  <c r="O28" i="1" s="1"/>
  <c r="P28" i="1" s="1"/>
  <c r="AG2132" i="1"/>
  <c r="AG728" i="1"/>
  <c r="G2144" i="1"/>
  <c r="B2143" i="1"/>
  <c r="A2143" i="1"/>
  <c r="G2221" i="1"/>
  <c r="B2220" i="1"/>
  <c r="A2220" i="1"/>
  <c r="AD1118" i="1"/>
  <c r="AF1564" i="1"/>
  <c r="M1274" i="1"/>
  <c r="M1586" i="1" s="1"/>
  <c r="M1820" i="1" s="1"/>
  <c r="M2054" i="1"/>
  <c r="G2059" i="1"/>
  <c r="B2058" i="1"/>
  <c r="A2058" i="1"/>
  <c r="G31" i="1"/>
  <c r="A30" i="1"/>
  <c r="B30" i="1"/>
  <c r="A107" i="1"/>
  <c r="B107" i="1"/>
  <c r="AH341" i="1" s="1"/>
  <c r="G108" i="1"/>
  <c r="A341" i="1"/>
  <c r="B341" i="1"/>
  <c r="G342" i="1"/>
  <c r="B1981" i="1"/>
  <c r="G1982" i="1"/>
  <c r="Y1118" i="1"/>
  <c r="L1118" i="1"/>
  <c r="G1279" i="1"/>
  <c r="A1279" i="1" s="1"/>
  <c r="B1278" i="1"/>
  <c r="B1199" i="1"/>
  <c r="G1200" i="1"/>
  <c r="A1200" i="1" s="1"/>
  <c r="B1121" i="1"/>
  <c r="G1122" i="1"/>
  <c r="A1122" i="1" s="1"/>
  <c r="B1043" i="1"/>
  <c r="G1044" i="1"/>
  <c r="A1044" i="1" s="1"/>
  <c r="G967" i="1"/>
  <c r="A967" i="1" s="1"/>
  <c r="B966" i="1"/>
  <c r="B731" i="1"/>
  <c r="G732" i="1"/>
  <c r="A732" i="1" s="1"/>
  <c r="B576" i="1"/>
  <c r="AH654" i="1" s="1"/>
  <c r="G577" i="1"/>
  <c r="A577" i="1" s="1"/>
  <c r="B497" i="1"/>
  <c r="G498" i="1"/>
  <c r="A498" i="1" s="1"/>
  <c r="Z2212" i="1"/>
  <c r="R2212" i="1"/>
  <c r="J2212" i="1"/>
  <c r="Y2212" i="1"/>
  <c r="Q2212" i="1"/>
  <c r="I2212" i="1"/>
  <c r="AF2212" i="1"/>
  <c r="X2212" i="1"/>
  <c r="P2212" i="1"/>
  <c r="H2212" i="1"/>
  <c r="W2212" i="1"/>
  <c r="O2212" i="1"/>
  <c r="AC2212" i="1"/>
  <c r="U2212" i="1"/>
  <c r="M2212" i="1"/>
  <c r="L2212" i="1"/>
  <c r="AD2212" i="1"/>
  <c r="K2212" i="1"/>
  <c r="AB2212" i="1"/>
  <c r="AA2212" i="1"/>
  <c r="T2212" i="1"/>
  <c r="V2212" i="1"/>
  <c r="S2212" i="1"/>
  <c r="N2212" i="1"/>
  <c r="B419" i="1"/>
  <c r="G420" i="1"/>
  <c r="A420" i="1" s="1"/>
  <c r="G265" i="1"/>
  <c r="A265" i="1" s="1"/>
  <c r="B264" i="1"/>
  <c r="B187" i="1"/>
  <c r="G188" i="1"/>
  <c r="A188" i="1" s="1"/>
  <c r="P1354" i="1" l="1"/>
  <c r="P1510" i="1" s="1"/>
  <c r="J1118" i="1"/>
  <c r="J1274" i="1"/>
  <c r="J1586" i="1" s="1"/>
  <c r="J1820" i="1" s="1"/>
  <c r="L1274" i="1"/>
  <c r="L1586" i="1" s="1"/>
  <c r="K1274" i="1"/>
  <c r="K1586" i="1" s="1"/>
  <c r="K1820" i="1" s="1"/>
  <c r="K1118" i="1"/>
  <c r="AA1274" i="1"/>
  <c r="AA1586" i="1" s="1"/>
  <c r="B1434" i="1"/>
  <c r="AA1355" i="1"/>
  <c r="AA1511" i="1" s="1"/>
  <c r="AE1274" i="1"/>
  <c r="AE1586" i="1" s="1"/>
  <c r="AE1820" i="1" s="1"/>
  <c r="AB1274" i="1"/>
  <c r="AB1586" i="1" s="1"/>
  <c r="AB1820" i="1" s="1"/>
  <c r="AG1355" i="1"/>
  <c r="AG1511" i="1" s="1"/>
  <c r="W2054" i="1"/>
  <c r="O1274" i="1"/>
  <c r="O1586" i="1" s="1"/>
  <c r="O1820" i="1" s="1"/>
  <c r="Z1118" i="1"/>
  <c r="O1118" i="1"/>
  <c r="Z1274" i="1"/>
  <c r="Z1586" i="1" s="1"/>
  <c r="Z1820" i="1" s="1"/>
  <c r="AE1118" i="1"/>
  <c r="Y1274" i="1"/>
  <c r="Y1586" i="1" s="1"/>
  <c r="Y1820" i="1" s="1"/>
  <c r="AC1274" i="1"/>
  <c r="AC1586" i="1" s="1"/>
  <c r="AC1820" i="1" s="1"/>
  <c r="AC1118" i="1"/>
  <c r="AB1118" i="1"/>
  <c r="J1354" i="1"/>
  <c r="J1510" i="1" s="1"/>
  <c r="Q28" i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H2134" i="1" s="1"/>
  <c r="O1354" i="1"/>
  <c r="O1510" i="1" s="1"/>
  <c r="AE1354" i="1"/>
  <c r="AE1510" i="1" s="1"/>
  <c r="Q1274" i="1"/>
  <c r="Q1586" i="1" s="1"/>
  <c r="Q1820" i="1" s="1"/>
  <c r="Q1118" i="1"/>
  <c r="W1118" i="1"/>
  <c r="AH729" i="1"/>
  <c r="AH2133" i="1"/>
  <c r="AH1118" i="1"/>
  <c r="AH2054" i="1"/>
  <c r="AH1274" i="1"/>
  <c r="AH1586" i="1" s="1"/>
  <c r="AE1355" i="1"/>
  <c r="AE1511" i="1" s="1"/>
  <c r="AF1274" i="1"/>
  <c r="AF1118" i="1"/>
  <c r="AG2212" i="1"/>
  <c r="X1118" i="1"/>
  <c r="X1274" i="1"/>
  <c r="X1586" i="1" s="1"/>
  <c r="X1820" i="1" s="1"/>
  <c r="AH2030" i="1"/>
  <c r="AH1094" i="1"/>
  <c r="AH1250" i="1"/>
  <c r="AG2213" i="1"/>
  <c r="AH2213" i="1"/>
  <c r="AH1095" i="1"/>
  <c r="AH2031" i="1"/>
  <c r="AH1251" i="1"/>
  <c r="AH1563" i="1" s="1"/>
  <c r="AH2032" i="1"/>
  <c r="AH1096" i="1"/>
  <c r="AH1252" i="1"/>
  <c r="AH1564" i="1" s="1"/>
  <c r="R1354" i="1"/>
  <c r="R1510" i="1" s="1"/>
  <c r="H1355" i="1"/>
  <c r="H1511" i="1" s="1"/>
  <c r="M1354" i="1"/>
  <c r="M1510" i="1" s="1"/>
  <c r="X1354" i="1"/>
  <c r="X1510" i="1" s="1"/>
  <c r="G1435" i="1"/>
  <c r="A1435" i="1" s="1"/>
  <c r="AA1118" i="1"/>
  <c r="N1118" i="1"/>
  <c r="N2054" i="1"/>
  <c r="R2054" i="1"/>
  <c r="Z1354" i="1"/>
  <c r="Z1510" i="1" s="1"/>
  <c r="R1118" i="1"/>
  <c r="U1354" i="1"/>
  <c r="U1510" i="1" s="1"/>
  <c r="S1274" i="1"/>
  <c r="S1586" i="1" s="1"/>
  <c r="S1820" i="1" s="1"/>
  <c r="S1118" i="1"/>
  <c r="G1670" i="1"/>
  <c r="A1670" i="1" s="1"/>
  <c r="T1274" i="1"/>
  <c r="T1586" i="1" s="1"/>
  <c r="T1820" i="1" s="1"/>
  <c r="B1669" i="1"/>
  <c r="P1274" i="1"/>
  <c r="P1586" i="1" s="1"/>
  <c r="P1820" i="1" s="1"/>
  <c r="AF1354" i="1"/>
  <c r="AF1510" i="1" s="1"/>
  <c r="V1354" i="1"/>
  <c r="V1510" i="1" s="1"/>
  <c r="V1118" i="1"/>
  <c r="T1118" i="1"/>
  <c r="AD2054" i="1"/>
  <c r="V1274" i="1"/>
  <c r="V1586" i="1" s="1"/>
  <c r="V1820" i="1" s="1"/>
  <c r="B888" i="1"/>
  <c r="AA1356" i="1" s="1"/>
  <c r="AA1512" i="1" s="1"/>
  <c r="U1274" i="1"/>
  <c r="U1586" i="1" s="1"/>
  <c r="U1820" i="1" s="1"/>
  <c r="U1118" i="1"/>
  <c r="P1118" i="1"/>
  <c r="AC1354" i="1"/>
  <c r="AC1510" i="1" s="1"/>
  <c r="B654" i="1"/>
  <c r="G655" i="1"/>
  <c r="A655" i="1" s="1"/>
  <c r="G889" i="1"/>
  <c r="A889" i="1" s="1"/>
  <c r="X1355" i="1"/>
  <c r="X1511" i="1" s="1"/>
  <c r="T1355" i="1"/>
  <c r="T1511" i="1" s="1"/>
  <c r="O1355" i="1"/>
  <c r="O1511" i="1" s="1"/>
  <c r="M1355" i="1"/>
  <c r="M1511" i="1" s="1"/>
  <c r="K1355" i="1"/>
  <c r="K1511" i="1" s="1"/>
  <c r="AE2212" i="1"/>
  <c r="U1321" i="1"/>
  <c r="U1633" i="1" s="1"/>
  <c r="R1577" i="1"/>
  <c r="R1811" i="1" s="1"/>
  <c r="J1585" i="1"/>
  <c r="J1819" i="1" s="1"/>
  <c r="M1505" i="1"/>
  <c r="M1583" i="1" s="1"/>
  <c r="M1817" i="1" s="1"/>
  <c r="P1579" i="1"/>
  <c r="P1813" i="1" s="1"/>
  <c r="N1581" i="1"/>
  <c r="N1815" i="1" s="1"/>
  <c r="AC1320" i="1"/>
  <c r="AC1632" i="1" s="1"/>
  <c r="AB1866" i="1"/>
  <c r="G1826" i="1"/>
  <c r="A1826" i="1" s="1"/>
  <c r="B1825" i="1"/>
  <c r="J2134" i="1"/>
  <c r="B1512" i="1"/>
  <c r="B810" i="1"/>
  <c r="B1356" i="1"/>
  <c r="G811" i="1"/>
  <c r="A811" i="1" s="1"/>
  <c r="G1357" i="1"/>
  <c r="A1357" i="1" s="1"/>
  <c r="G1748" i="1"/>
  <c r="A1748" i="1" s="1"/>
  <c r="B1747" i="1"/>
  <c r="T2046" i="1"/>
  <c r="T1110" i="1"/>
  <c r="T1266" i="1"/>
  <c r="T1578" i="1" s="1"/>
  <c r="T1812" i="1" s="1"/>
  <c r="AF707" i="1"/>
  <c r="AG5" i="1"/>
  <c r="AF2111" i="1"/>
  <c r="O2049" i="1"/>
  <c r="O1113" i="1"/>
  <c r="O1269" i="1"/>
  <c r="L2053" i="1"/>
  <c r="L1117" i="1"/>
  <c r="L1273" i="1"/>
  <c r="R2048" i="1"/>
  <c r="R1112" i="1"/>
  <c r="R1268" i="1"/>
  <c r="R1580" i="1" s="1"/>
  <c r="R1814" i="1" s="1"/>
  <c r="J29" i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H2135" i="1" s="1"/>
  <c r="P2127" i="1"/>
  <c r="P723" i="1"/>
  <c r="Q21" i="1"/>
  <c r="T20" i="1"/>
  <c r="S722" i="1"/>
  <c r="S2126" i="1"/>
  <c r="Z2038" i="1"/>
  <c r="Z1102" i="1"/>
  <c r="Z1258" i="1"/>
  <c r="AD1106" i="1"/>
  <c r="AD2042" i="1"/>
  <c r="AD1262" i="1"/>
  <c r="AD1574" i="1" s="1"/>
  <c r="AD1808" i="1" s="1"/>
  <c r="AB2036" i="1"/>
  <c r="AB1100" i="1"/>
  <c r="AB1256" i="1"/>
  <c r="P24" i="1"/>
  <c r="O726" i="1"/>
  <c r="O2130" i="1"/>
  <c r="Q2047" i="1"/>
  <c r="Q1111" i="1"/>
  <c r="Q1267" i="1"/>
  <c r="O2129" i="1"/>
  <c r="P23" i="1"/>
  <c r="O725" i="1"/>
  <c r="U17" i="1"/>
  <c r="T2123" i="1"/>
  <c r="T719" i="1"/>
  <c r="N2134" i="1"/>
  <c r="Y2039" i="1"/>
  <c r="Y1103" i="1"/>
  <c r="Y1259" i="1"/>
  <c r="Y1571" i="1" s="1"/>
  <c r="Y1805" i="1" s="1"/>
  <c r="X15" i="1"/>
  <c r="W717" i="1"/>
  <c r="W2121" i="1"/>
  <c r="AA2037" i="1"/>
  <c r="AA1101" i="1"/>
  <c r="AA1257" i="1"/>
  <c r="AA1569" i="1" s="1"/>
  <c r="AA1803" i="1" s="1"/>
  <c r="AD8" i="1"/>
  <c r="AC710" i="1"/>
  <c r="AC2114" i="1"/>
  <c r="AG7" i="1"/>
  <c r="AH7" i="1" s="1"/>
  <c r="AF709" i="1"/>
  <c r="AF2113" i="1"/>
  <c r="S2045" i="1"/>
  <c r="S1109" i="1"/>
  <c r="S1265" i="1"/>
  <c r="N2052" i="1"/>
  <c r="N1272" i="1"/>
  <c r="N1584" i="1" s="1"/>
  <c r="N1818" i="1" s="1"/>
  <c r="N1116" i="1"/>
  <c r="AE2112" i="1"/>
  <c r="AE708" i="1"/>
  <c r="AE774" i="1" s="1"/>
  <c r="AF6" i="1"/>
  <c r="N52" i="24" s="1"/>
  <c r="Y13" i="1"/>
  <c r="X2119" i="1"/>
  <c r="X715" i="1"/>
  <c r="P2134" i="1"/>
  <c r="AF14" i="1"/>
  <c r="AE2120" i="1"/>
  <c r="AE716" i="1"/>
  <c r="U720" i="1"/>
  <c r="U2124" i="1"/>
  <c r="V18" i="1"/>
  <c r="Z2117" i="1"/>
  <c r="AA11" i="1"/>
  <c r="Z713" i="1"/>
  <c r="AB2115" i="1"/>
  <c r="AB711" i="1"/>
  <c r="AC9" i="1"/>
  <c r="AE2035" i="1"/>
  <c r="AE1099" i="1"/>
  <c r="AE1255" i="1"/>
  <c r="AE1567" i="1" s="1"/>
  <c r="AE1801" i="1" s="1"/>
  <c r="V2043" i="1"/>
  <c r="V1107" i="1"/>
  <c r="V1165" i="1" s="1"/>
  <c r="V1263" i="1"/>
  <c r="V1575" i="1" s="1"/>
  <c r="V1809" i="1" s="1"/>
  <c r="N25" i="1"/>
  <c r="M2131" i="1"/>
  <c r="M727" i="1"/>
  <c r="AA1568" i="1"/>
  <c r="AA1802" i="1" s="1"/>
  <c r="X2134" i="1"/>
  <c r="L2134" i="1"/>
  <c r="R2134" i="1"/>
  <c r="R2125" i="1"/>
  <c r="S19" i="1"/>
  <c r="R721" i="1"/>
  <c r="AD2034" i="1"/>
  <c r="AD2100" i="1" s="1"/>
  <c r="AD1098" i="1"/>
  <c r="AD1164" i="1" s="1"/>
  <c r="AD1254" i="1"/>
  <c r="AD1566" i="1" s="1"/>
  <c r="AD1800" i="1" s="1"/>
  <c r="N2051" i="1"/>
  <c r="N1271" i="1"/>
  <c r="AD1565" i="1"/>
  <c r="AD1799" i="1" s="1"/>
  <c r="Y16" i="1"/>
  <c r="X2122" i="1"/>
  <c r="X718" i="1"/>
  <c r="X2040" i="1"/>
  <c r="X1104" i="1"/>
  <c r="X1260" i="1"/>
  <c r="N2050" i="1"/>
  <c r="N1114" i="1"/>
  <c r="N1270" i="1"/>
  <c r="N1582" i="1" s="1"/>
  <c r="N1816" i="1" s="1"/>
  <c r="P22" i="1"/>
  <c r="O724" i="1"/>
  <c r="O2128" i="1"/>
  <c r="AE1253" i="1"/>
  <c r="AE2033" i="1"/>
  <c r="AE1097" i="1"/>
  <c r="W2044" i="1"/>
  <c r="W1108" i="1"/>
  <c r="W1264" i="1"/>
  <c r="W1576" i="1" s="1"/>
  <c r="W1810" i="1" s="1"/>
  <c r="AB10" i="1"/>
  <c r="AA712" i="1"/>
  <c r="AA2116" i="1"/>
  <c r="Y714" i="1"/>
  <c r="Z12" i="1"/>
  <c r="Y2118" i="1"/>
  <c r="W1105" i="1"/>
  <c r="W2041" i="1"/>
  <c r="W1261" i="1"/>
  <c r="G1591" i="1"/>
  <c r="A1591" i="1" s="1"/>
  <c r="G1904" i="1"/>
  <c r="A1904" i="1" s="1"/>
  <c r="G1513" i="1"/>
  <c r="A1513" i="1" s="1"/>
  <c r="B1590" i="1"/>
  <c r="B1903" i="1"/>
  <c r="A1982" i="1"/>
  <c r="AB1355" i="1"/>
  <c r="AB1511" i="1" s="1"/>
  <c r="N1349" i="1"/>
  <c r="N1505" i="1" s="1"/>
  <c r="N1115" i="1"/>
  <c r="I1355" i="1"/>
  <c r="I1511" i="1" s="1"/>
  <c r="J654" i="1"/>
  <c r="Z654" i="1"/>
  <c r="K654" i="1"/>
  <c r="AA654" i="1"/>
  <c r="L654" i="1"/>
  <c r="AB654" i="1"/>
  <c r="M654" i="1"/>
  <c r="AC654" i="1"/>
  <c r="O654" i="1"/>
  <c r="AE654" i="1"/>
  <c r="P654" i="1"/>
  <c r="AF654" i="1"/>
  <c r="H654" i="1"/>
  <c r="I654" i="1"/>
  <c r="N654" i="1"/>
  <c r="Q654" i="1"/>
  <c r="R654" i="1"/>
  <c r="S654" i="1"/>
  <c r="T654" i="1"/>
  <c r="V654" i="1"/>
  <c r="W654" i="1"/>
  <c r="X654" i="1"/>
  <c r="Y654" i="1"/>
  <c r="AD654" i="1"/>
  <c r="AG654" i="1"/>
  <c r="U654" i="1"/>
  <c r="H30" i="1"/>
  <c r="I1118" i="1"/>
  <c r="I2054" i="1"/>
  <c r="H729" i="1"/>
  <c r="H2055" i="1" s="1"/>
  <c r="H1274" i="1"/>
  <c r="H1586" i="1" s="1"/>
  <c r="H1820" i="1" s="1"/>
  <c r="H1118" i="1"/>
  <c r="S341" i="1"/>
  <c r="T341" i="1"/>
  <c r="V341" i="1"/>
  <c r="L341" i="1"/>
  <c r="AB341" i="1"/>
  <c r="M341" i="1"/>
  <c r="AG341" i="1"/>
  <c r="N341" i="1"/>
  <c r="O341" i="1"/>
  <c r="P341" i="1"/>
  <c r="Q341" i="1"/>
  <c r="R341" i="1"/>
  <c r="AE341" i="1"/>
  <c r="AF341" i="1"/>
  <c r="J341" i="1"/>
  <c r="U341" i="1"/>
  <c r="W341" i="1"/>
  <c r="K341" i="1"/>
  <c r="Z341" i="1"/>
  <c r="AA341" i="1"/>
  <c r="Y341" i="1"/>
  <c r="AC341" i="1"/>
  <c r="AD341" i="1"/>
  <c r="X341" i="1"/>
  <c r="Q2134" i="1"/>
  <c r="AE2134" i="1"/>
  <c r="U2134" i="1"/>
  <c r="H340" i="1"/>
  <c r="H2134" i="1" s="1"/>
  <c r="I340" i="1"/>
  <c r="I2134" i="1" s="1"/>
  <c r="I339" i="1"/>
  <c r="M2134" i="1"/>
  <c r="O2134" i="1"/>
  <c r="K2134" i="1"/>
  <c r="I29" i="1"/>
  <c r="AC2134" i="1"/>
  <c r="Y2134" i="1"/>
  <c r="AG1118" i="1"/>
  <c r="AG2054" i="1"/>
  <c r="AG1274" i="1"/>
  <c r="B2144" i="1"/>
  <c r="A2144" i="1"/>
  <c r="G2145" i="1"/>
  <c r="A2221" i="1"/>
  <c r="B2221" i="1"/>
  <c r="G2222" i="1"/>
  <c r="O730" i="1"/>
  <c r="O2056" i="1" s="1"/>
  <c r="J730" i="1"/>
  <c r="J1276" i="1" s="1"/>
  <c r="U730" i="1"/>
  <c r="U1276" i="1" s="1"/>
  <c r="K730" i="1"/>
  <c r="K2056" i="1" s="1"/>
  <c r="AF1798" i="1"/>
  <c r="Q730" i="1"/>
  <c r="Q1276" i="1" s="1"/>
  <c r="Q1588" i="1" s="1"/>
  <c r="Q1822" i="1" s="1"/>
  <c r="W730" i="1"/>
  <c r="W1276" i="1" s="1"/>
  <c r="W1588" i="1" s="1"/>
  <c r="W1822" i="1" s="1"/>
  <c r="AE730" i="1"/>
  <c r="AE2056" i="1" s="1"/>
  <c r="B2059" i="1"/>
  <c r="A2059" i="1"/>
  <c r="G2060" i="1"/>
  <c r="A108" i="1"/>
  <c r="G109" i="1"/>
  <c r="B108" i="1"/>
  <c r="AH342" i="1" s="1"/>
  <c r="A342" i="1"/>
  <c r="G343" i="1"/>
  <c r="B342" i="1"/>
  <c r="G32" i="1"/>
  <c r="A31" i="1"/>
  <c r="B31" i="1"/>
  <c r="AA1820" i="1"/>
  <c r="L1820" i="1"/>
  <c r="B1982" i="1"/>
  <c r="G1983" i="1"/>
  <c r="R730" i="1"/>
  <c r="L730" i="1"/>
  <c r="N730" i="1"/>
  <c r="P730" i="1"/>
  <c r="P2056" i="1" s="1"/>
  <c r="Y730" i="1"/>
  <c r="Y2056" i="1" s="1"/>
  <c r="S730" i="1"/>
  <c r="S2056" i="1" s="1"/>
  <c r="M730" i="1"/>
  <c r="B1279" i="1"/>
  <c r="G1280" i="1"/>
  <c r="A1280" i="1" s="1"/>
  <c r="G1201" i="1"/>
  <c r="A1201" i="1" s="1"/>
  <c r="B1200" i="1"/>
  <c r="G1123" i="1"/>
  <c r="A1123" i="1" s="1"/>
  <c r="B1122" i="1"/>
  <c r="G1045" i="1"/>
  <c r="A1045" i="1" s="1"/>
  <c r="B1044" i="1"/>
  <c r="B967" i="1"/>
  <c r="G968" i="1"/>
  <c r="A968" i="1" s="1"/>
  <c r="G733" i="1"/>
  <c r="A733" i="1" s="1"/>
  <c r="B732" i="1"/>
  <c r="B577" i="1"/>
  <c r="AH655" i="1" s="1"/>
  <c r="G578" i="1"/>
  <c r="A578" i="1" s="1"/>
  <c r="G499" i="1"/>
  <c r="A499" i="1" s="1"/>
  <c r="B498" i="1"/>
  <c r="Y2213" i="1"/>
  <c r="Q2213" i="1"/>
  <c r="I2213" i="1"/>
  <c r="AF2213" i="1"/>
  <c r="X2213" i="1"/>
  <c r="P2213" i="1"/>
  <c r="H2213" i="1"/>
  <c r="AE2213" i="1"/>
  <c r="W2213" i="1"/>
  <c r="O2213" i="1"/>
  <c r="AD2213" i="1"/>
  <c r="V2213" i="1"/>
  <c r="N2213" i="1"/>
  <c r="AB2213" i="1"/>
  <c r="T2213" i="1"/>
  <c r="L2213" i="1"/>
  <c r="AC2213" i="1"/>
  <c r="J2213" i="1"/>
  <c r="AA2213" i="1"/>
  <c r="Z2213" i="1"/>
  <c r="U2213" i="1"/>
  <c r="R2213" i="1"/>
  <c r="S2213" i="1"/>
  <c r="M2213" i="1"/>
  <c r="K2213" i="1"/>
  <c r="G421" i="1"/>
  <c r="A421" i="1" s="1"/>
  <c r="B420" i="1"/>
  <c r="G266" i="1"/>
  <c r="A266" i="1" s="1"/>
  <c r="B265" i="1"/>
  <c r="G189" i="1"/>
  <c r="A189" i="1" s="1"/>
  <c r="B188" i="1"/>
  <c r="AF730" i="1" l="1"/>
  <c r="AF2056" i="1" s="1"/>
  <c r="AG2134" i="1"/>
  <c r="V2134" i="1"/>
  <c r="AA730" i="1"/>
  <c r="AA1276" i="1" s="1"/>
  <c r="AA1588" i="1" s="1"/>
  <c r="AA1822" i="1" s="1"/>
  <c r="S2134" i="1"/>
  <c r="V730" i="1"/>
  <c r="V2056" i="1" s="1"/>
  <c r="AB730" i="1"/>
  <c r="AB2056" i="1" s="1"/>
  <c r="AG730" i="1"/>
  <c r="AG2056" i="1" s="1"/>
  <c r="T2134" i="1"/>
  <c r="AA2134" i="1"/>
  <c r="Z730" i="1"/>
  <c r="Z2056" i="1" s="1"/>
  <c r="AD730" i="1"/>
  <c r="AD2056" i="1" s="1"/>
  <c r="AC730" i="1"/>
  <c r="AC2056" i="1" s="1"/>
  <c r="X730" i="1"/>
  <c r="X2056" i="1" s="1"/>
  <c r="T730" i="1"/>
  <c r="T1120" i="1" s="1"/>
  <c r="W2134" i="1"/>
  <c r="AF1355" i="1"/>
  <c r="AF1511" i="1" s="1"/>
  <c r="AH1355" i="1"/>
  <c r="AH1511" i="1" s="1"/>
  <c r="Z1355" i="1"/>
  <c r="Z1511" i="1" s="1"/>
  <c r="AB2134" i="1"/>
  <c r="AF2134" i="1"/>
  <c r="AD1355" i="1"/>
  <c r="AD1511" i="1" s="1"/>
  <c r="J1588" i="1"/>
  <c r="J1822" i="1" s="1"/>
  <c r="Y1355" i="1"/>
  <c r="Y1511" i="1" s="1"/>
  <c r="Z2134" i="1"/>
  <c r="AD2134" i="1"/>
  <c r="B1357" i="1"/>
  <c r="AH730" i="1"/>
  <c r="AH1120" i="1" s="1"/>
  <c r="AG1356" i="1"/>
  <c r="AG1512" i="1" s="1"/>
  <c r="AH709" i="1"/>
  <c r="AH2113" i="1"/>
  <c r="U1588" i="1"/>
  <c r="U1822" i="1" s="1"/>
  <c r="AH1798" i="1"/>
  <c r="AH5" i="1"/>
  <c r="M20" i="24" s="1"/>
  <c r="M87" i="24" s="1"/>
  <c r="AH1797" i="1"/>
  <c r="G1436" i="1"/>
  <c r="A1436" i="1" s="1"/>
  <c r="AH1820" i="1"/>
  <c r="AG2214" i="1"/>
  <c r="B1435" i="1"/>
  <c r="AH731" i="1"/>
  <c r="AE1356" i="1"/>
  <c r="AE1512" i="1" s="1"/>
  <c r="AH1562" i="1"/>
  <c r="AH1275" i="1"/>
  <c r="AH1587" i="1" s="1"/>
  <c r="AH1119" i="1"/>
  <c r="AH2055" i="1"/>
  <c r="G656" i="1"/>
  <c r="A656" i="1" s="1"/>
  <c r="G1671" i="1"/>
  <c r="A1671" i="1" s="1"/>
  <c r="H1356" i="1"/>
  <c r="H1512" i="1" s="1"/>
  <c r="AC1356" i="1"/>
  <c r="AC1512" i="1" s="1"/>
  <c r="P1355" i="1"/>
  <c r="P1511" i="1" s="1"/>
  <c r="R1355" i="1"/>
  <c r="R1511" i="1" s="1"/>
  <c r="B655" i="1"/>
  <c r="B1670" i="1"/>
  <c r="G1749" i="1"/>
  <c r="A1749" i="1" s="1"/>
  <c r="G1905" i="1"/>
  <c r="A1905" i="1" s="1"/>
  <c r="N1355" i="1"/>
  <c r="N1511" i="1" s="1"/>
  <c r="L1355" i="1"/>
  <c r="L1511" i="1" s="1"/>
  <c r="G1358" i="1"/>
  <c r="A1358" i="1" s="1"/>
  <c r="B1748" i="1"/>
  <c r="Q1355" i="1"/>
  <c r="Q1511" i="1" s="1"/>
  <c r="J1355" i="1"/>
  <c r="J1511" i="1" s="1"/>
  <c r="U1355" i="1"/>
  <c r="U1511" i="1" s="1"/>
  <c r="B889" i="1"/>
  <c r="H1357" i="1" s="1"/>
  <c r="H1513" i="1" s="1"/>
  <c r="S1355" i="1"/>
  <c r="S1511" i="1" s="1"/>
  <c r="G890" i="1"/>
  <c r="A890" i="1" s="1"/>
  <c r="V1321" i="1"/>
  <c r="V1633" i="1" s="1"/>
  <c r="AD1320" i="1"/>
  <c r="AD1632" i="1" s="1"/>
  <c r="G812" i="1"/>
  <c r="A812" i="1" s="1"/>
  <c r="B811" i="1"/>
  <c r="G1827" i="1"/>
  <c r="A1827" i="1" s="1"/>
  <c r="Q1579" i="1"/>
  <c r="Q1813" i="1" s="1"/>
  <c r="S1577" i="1"/>
  <c r="S1811" i="1" s="1"/>
  <c r="B1826" i="1"/>
  <c r="L1585" i="1"/>
  <c r="L1819" i="1" s="1"/>
  <c r="Z1570" i="1"/>
  <c r="Z1804" i="1" s="1"/>
  <c r="O1581" i="1"/>
  <c r="O1815" i="1" s="1"/>
  <c r="AC1866" i="1"/>
  <c r="U1867" i="1"/>
  <c r="B1904" i="1"/>
  <c r="AB1101" i="1"/>
  <c r="AB2037" i="1"/>
  <c r="AB1257" i="1"/>
  <c r="AB1569" i="1" s="1"/>
  <c r="AB1803" i="1" s="1"/>
  <c r="T2045" i="1"/>
  <c r="T1109" i="1"/>
  <c r="T1265" i="1"/>
  <c r="AB11" i="1"/>
  <c r="AA2117" i="1"/>
  <c r="AA713" i="1"/>
  <c r="AE1098" i="1"/>
  <c r="AE1164" i="1" s="1"/>
  <c r="AE1254" i="1"/>
  <c r="AE1566" i="1" s="1"/>
  <c r="AE1800" i="1" s="1"/>
  <c r="AE2034" i="1"/>
  <c r="AE2100" i="1" s="1"/>
  <c r="U2123" i="1"/>
  <c r="V17" i="1"/>
  <c r="U719" i="1"/>
  <c r="V2135" i="1"/>
  <c r="AE1565" i="1"/>
  <c r="AE1799" i="1" s="1"/>
  <c r="M2053" i="1"/>
  <c r="M1117" i="1"/>
  <c r="M1273" i="1"/>
  <c r="O2051" i="1"/>
  <c r="O1271" i="1"/>
  <c r="W1573" i="1"/>
  <c r="W1807" i="1" s="1"/>
  <c r="Z2135" i="1"/>
  <c r="N1583" i="1"/>
  <c r="N1817" i="1" s="1"/>
  <c r="Q22" i="1"/>
  <c r="P724" i="1"/>
  <c r="P2128" i="1"/>
  <c r="AE2042" i="1"/>
  <c r="AE1106" i="1"/>
  <c r="AE1262" i="1"/>
  <c r="AE1574" i="1" s="1"/>
  <c r="AE1808" i="1" s="1"/>
  <c r="W1107" i="1"/>
  <c r="W2043" i="1"/>
  <c r="W1263" i="1"/>
  <c r="W1575" i="1" s="1"/>
  <c r="W1809" i="1" s="1"/>
  <c r="X2044" i="1"/>
  <c r="X1108" i="1"/>
  <c r="X1264" i="1"/>
  <c r="X1576" i="1" s="1"/>
  <c r="X1810" i="1" s="1"/>
  <c r="AB2135" i="1"/>
  <c r="P725" i="1"/>
  <c r="P2129" i="1"/>
  <c r="Q23" i="1"/>
  <c r="X2121" i="1"/>
  <c r="X717" i="1"/>
  <c r="Y15" i="1"/>
  <c r="AB2116" i="1"/>
  <c r="AB712" i="1"/>
  <c r="AC10" i="1"/>
  <c r="R2135" i="1"/>
  <c r="R2047" i="1"/>
  <c r="R1111" i="1"/>
  <c r="R1267" i="1"/>
  <c r="O1272" i="1"/>
  <c r="O1584" i="1" s="1"/>
  <c r="O1818" i="1" s="1"/>
  <c r="O1116" i="1"/>
  <c r="O2052" i="1"/>
  <c r="S2048" i="1"/>
  <c r="S1112" i="1"/>
  <c r="S1268" i="1"/>
  <c r="S1580" i="1" s="1"/>
  <c r="S1814" i="1" s="1"/>
  <c r="P2049" i="1"/>
  <c r="P1113" i="1"/>
  <c r="P1269" i="1"/>
  <c r="AG6" i="1"/>
  <c r="AH6" i="1" s="1"/>
  <c r="AF2112" i="1"/>
  <c r="AF708" i="1"/>
  <c r="AF774" i="1" s="1"/>
  <c r="L2135" i="1"/>
  <c r="T19" i="1"/>
  <c r="S2125" i="1"/>
  <c r="S721" i="1"/>
  <c r="Q24" i="1"/>
  <c r="P2130" i="1"/>
  <c r="P726" i="1"/>
  <c r="T2126" i="1"/>
  <c r="T722" i="1"/>
  <c r="U20" i="1"/>
  <c r="AF72" i="1"/>
  <c r="T2135" i="1"/>
  <c r="W18" i="1"/>
  <c r="V720" i="1"/>
  <c r="V2124" i="1"/>
  <c r="O2050" i="1"/>
  <c r="O1114" i="1"/>
  <c r="O1270" i="1"/>
  <c r="O1582" i="1" s="1"/>
  <c r="O1816" i="1" s="1"/>
  <c r="U2046" i="1"/>
  <c r="U1110" i="1"/>
  <c r="U1266" i="1"/>
  <c r="U1578" i="1" s="1"/>
  <c r="U1812" i="1" s="1"/>
  <c r="AF2135" i="1"/>
  <c r="AF716" i="1"/>
  <c r="AF2120" i="1"/>
  <c r="AG14" i="1"/>
  <c r="AH14" i="1" s="1"/>
  <c r="X2135" i="1"/>
  <c r="P2135" i="1"/>
  <c r="X1572" i="1"/>
  <c r="X1806" i="1" s="1"/>
  <c r="X2041" i="1"/>
  <c r="X1105" i="1"/>
  <c r="X1261" i="1"/>
  <c r="X1573" i="1" s="1"/>
  <c r="X1807" i="1" s="1"/>
  <c r="Z2118" i="1"/>
  <c r="Z714" i="1"/>
  <c r="AA12" i="1"/>
  <c r="N2131" i="1"/>
  <c r="O25" i="1"/>
  <c r="N727" i="1"/>
  <c r="AA2038" i="1"/>
  <c r="AA1102" i="1"/>
  <c r="AA1258" i="1"/>
  <c r="AD2135" i="1"/>
  <c r="AF1255" i="1"/>
  <c r="AF1567" i="1" s="1"/>
  <c r="AF1801" i="1" s="1"/>
  <c r="AF2035" i="1"/>
  <c r="AF1099" i="1"/>
  <c r="AG707" i="1"/>
  <c r="AG2111" i="1"/>
  <c r="AC2036" i="1"/>
  <c r="AC1256" i="1"/>
  <c r="AC1100" i="1"/>
  <c r="Z16" i="1"/>
  <c r="Y2122" i="1"/>
  <c r="Y718" i="1"/>
  <c r="Z2039" i="1"/>
  <c r="Z1103" i="1"/>
  <c r="Z1259" i="1"/>
  <c r="AD2114" i="1"/>
  <c r="AD710" i="1"/>
  <c r="AE8" i="1"/>
  <c r="J2135" i="1"/>
  <c r="Y2040" i="1"/>
  <c r="Y1104" i="1"/>
  <c r="Y1260" i="1"/>
  <c r="N2135" i="1"/>
  <c r="AC711" i="1"/>
  <c r="AD9" i="1"/>
  <c r="AC2115" i="1"/>
  <c r="Z13" i="1"/>
  <c r="Y2119" i="1"/>
  <c r="Y715" i="1"/>
  <c r="AG709" i="1"/>
  <c r="AG2113" i="1"/>
  <c r="AB1568" i="1"/>
  <c r="AB1802" i="1" s="1"/>
  <c r="R21" i="1"/>
  <c r="Q2127" i="1"/>
  <c r="Q723" i="1"/>
  <c r="AF1097" i="1"/>
  <c r="AF2033" i="1"/>
  <c r="AF1253" i="1"/>
  <c r="B1591" i="1"/>
  <c r="G1592" i="1"/>
  <c r="A1592" i="1" s="1"/>
  <c r="B1513" i="1"/>
  <c r="G1514" i="1"/>
  <c r="A1514" i="1" s="1"/>
  <c r="A1983" i="1"/>
  <c r="Z1356" i="1"/>
  <c r="Z1512" i="1" s="1"/>
  <c r="O1349" i="1"/>
  <c r="O1505" i="1" s="1"/>
  <c r="O1115" i="1"/>
  <c r="P655" i="1"/>
  <c r="AF655" i="1"/>
  <c r="Q655" i="1"/>
  <c r="AG655" i="1"/>
  <c r="R655" i="1"/>
  <c r="S655" i="1"/>
  <c r="U655" i="1"/>
  <c r="V655" i="1"/>
  <c r="I655" i="1"/>
  <c r="AE655" i="1"/>
  <c r="J655" i="1"/>
  <c r="K655" i="1"/>
  <c r="L655" i="1"/>
  <c r="M655" i="1"/>
  <c r="N655" i="1"/>
  <c r="O655" i="1"/>
  <c r="T655" i="1"/>
  <c r="X655" i="1"/>
  <c r="Y655" i="1"/>
  <c r="Z655" i="1"/>
  <c r="AA655" i="1"/>
  <c r="AB655" i="1"/>
  <c r="AC655" i="1"/>
  <c r="H655" i="1"/>
  <c r="AD655" i="1"/>
  <c r="W655" i="1"/>
  <c r="H31" i="1"/>
  <c r="W2135" i="1"/>
  <c r="AG1120" i="1"/>
  <c r="H1275" i="1"/>
  <c r="H1587" i="1" s="1"/>
  <c r="H1821" i="1" s="1"/>
  <c r="H1119" i="1"/>
  <c r="H730" i="1"/>
  <c r="H1276" i="1" s="1"/>
  <c r="H1588" i="1" s="1"/>
  <c r="H1822" i="1" s="1"/>
  <c r="AG731" i="1"/>
  <c r="AG1121" i="1" s="1"/>
  <c r="AG2135" i="1"/>
  <c r="Y342" i="1"/>
  <c r="J342" i="1"/>
  <c r="Z342" i="1"/>
  <c r="L342" i="1"/>
  <c r="AB342" i="1"/>
  <c r="R342" i="1"/>
  <c r="AD342" i="1"/>
  <c r="AE342" i="1"/>
  <c r="K342" i="1"/>
  <c r="AF342" i="1"/>
  <c r="M342" i="1"/>
  <c r="AG342" i="1"/>
  <c r="N342" i="1"/>
  <c r="O342" i="1"/>
  <c r="Q342" i="1"/>
  <c r="W342" i="1"/>
  <c r="S342" i="1"/>
  <c r="P342" i="1"/>
  <c r="T342" i="1"/>
  <c r="X342" i="1"/>
  <c r="U342" i="1"/>
  <c r="V342" i="1"/>
  <c r="AC342" i="1"/>
  <c r="AA342" i="1"/>
  <c r="I730" i="1"/>
  <c r="I2056" i="1" s="1"/>
  <c r="Y2135" i="1"/>
  <c r="H341" i="1"/>
  <c r="H2135" i="1" s="1"/>
  <c r="I341" i="1"/>
  <c r="I2135" i="1" s="1"/>
  <c r="I2133" i="1"/>
  <c r="I729" i="1"/>
  <c r="J339" i="1"/>
  <c r="U2135" i="1"/>
  <c r="AC2135" i="1"/>
  <c r="M2135" i="1"/>
  <c r="S2135" i="1"/>
  <c r="AA2135" i="1"/>
  <c r="Q2135" i="1"/>
  <c r="K2135" i="1"/>
  <c r="AE2135" i="1"/>
  <c r="O2135" i="1"/>
  <c r="I30" i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G2146" i="1"/>
  <c r="B2145" i="1"/>
  <c r="A2145" i="1"/>
  <c r="B2222" i="1"/>
  <c r="A2222" i="1"/>
  <c r="G2223" i="1"/>
  <c r="K1120" i="1"/>
  <c r="J1120" i="1"/>
  <c r="O1120" i="1"/>
  <c r="O1276" i="1"/>
  <c r="O1588" i="1" s="1"/>
  <c r="O1822" i="1" s="1"/>
  <c r="AA1120" i="1"/>
  <c r="AA2056" i="1"/>
  <c r="U1120" i="1"/>
  <c r="J2056" i="1"/>
  <c r="AF1276" i="1"/>
  <c r="AF1588" i="1" s="1"/>
  <c r="AF1120" i="1"/>
  <c r="Q1120" i="1"/>
  <c r="L731" i="1"/>
  <c r="L2057" i="1" s="1"/>
  <c r="AB731" i="1"/>
  <c r="AB1277" i="1" s="1"/>
  <c r="AB1589" i="1" s="1"/>
  <c r="AB1823" i="1" s="1"/>
  <c r="W1120" i="1"/>
  <c r="U2056" i="1"/>
  <c r="K1276" i="1"/>
  <c r="K1588" i="1" s="1"/>
  <c r="K1822" i="1" s="1"/>
  <c r="Q2056" i="1"/>
  <c r="W2056" i="1"/>
  <c r="AE1276" i="1"/>
  <c r="AE1588" i="1" s="1"/>
  <c r="AE1822" i="1" s="1"/>
  <c r="AE1120" i="1"/>
  <c r="AC731" i="1"/>
  <c r="AC2057" i="1" s="1"/>
  <c r="M731" i="1"/>
  <c r="M1277" i="1" s="1"/>
  <c r="M1589" i="1" s="1"/>
  <c r="M1823" i="1" s="1"/>
  <c r="Y731" i="1"/>
  <c r="Y2057" i="1" s="1"/>
  <c r="J731" i="1"/>
  <c r="J1277" i="1" s="1"/>
  <c r="L1276" i="1"/>
  <c r="L1588" i="1" s="1"/>
  <c r="L1822" i="1" s="1"/>
  <c r="L2056" i="1"/>
  <c r="T731" i="1"/>
  <c r="T1121" i="1" s="1"/>
  <c r="M1276" i="1"/>
  <c r="M1588" i="1" s="1"/>
  <c r="M1822" i="1" s="1"/>
  <c r="M2056" i="1"/>
  <c r="R1276" i="1"/>
  <c r="R1588" i="1" s="1"/>
  <c r="R1822" i="1" s="1"/>
  <c r="R2056" i="1"/>
  <c r="P731" i="1"/>
  <c r="P1121" i="1" s="1"/>
  <c r="V1276" i="1"/>
  <c r="V1588" i="1" s="1"/>
  <c r="V1822" i="1" s="1"/>
  <c r="N1276" i="1"/>
  <c r="N1588" i="1" s="1"/>
  <c r="N1822" i="1" s="1"/>
  <c r="N2056" i="1"/>
  <c r="W731" i="1"/>
  <c r="G2061" i="1"/>
  <c r="B2060" i="1"/>
  <c r="A2060" i="1"/>
  <c r="K731" i="1"/>
  <c r="K1121" i="1" s="1"/>
  <c r="A343" i="1"/>
  <c r="B343" i="1"/>
  <c r="G344" i="1"/>
  <c r="G33" i="1"/>
  <c r="A32" i="1"/>
  <c r="B32" i="1"/>
  <c r="A109" i="1"/>
  <c r="B109" i="1"/>
  <c r="AH343" i="1" s="1"/>
  <c r="G110" i="1"/>
  <c r="AD731" i="1"/>
  <c r="G1984" i="1"/>
  <c r="B1983" i="1"/>
  <c r="N1120" i="1"/>
  <c r="V1120" i="1"/>
  <c r="R1120" i="1"/>
  <c r="Y1120" i="1"/>
  <c r="Y1276" i="1"/>
  <c r="Y1588" i="1" s="1"/>
  <c r="AD1276" i="1"/>
  <c r="AD1588" i="1" s="1"/>
  <c r="M1120" i="1"/>
  <c r="P1120" i="1"/>
  <c r="P1276" i="1"/>
  <c r="P1588" i="1" s="1"/>
  <c r="AC1120" i="1"/>
  <c r="L1120" i="1"/>
  <c r="S1120" i="1"/>
  <c r="S1276" i="1"/>
  <c r="S1588" i="1" s="1"/>
  <c r="N731" i="1"/>
  <c r="AA731" i="1"/>
  <c r="AA2057" i="1" s="1"/>
  <c r="AF731" i="1"/>
  <c r="V731" i="1"/>
  <c r="V2057" i="1" s="1"/>
  <c r="O731" i="1"/>
  <c r="O2057" i="1" s="1"/>
  <c r="Z731" i="1"/>
  <c r="Z2057" i="1" s="1"/>
  <c r="S731" i="1"/>
  <c r="S2057" i="1" s="1"/>
  <c r="U731" i="1"/>
  <c r="U2057" i="1" s="1"/>
  <c r="AE731" i="1"/>
  <c r="AE2057" i="1" s="1"/>
  <c r="R731" i="1"/>
  <c r="R2057" i="1" s="1"/>
  <c r="X731" i="1"/>
  <c r="X2057" i="1" s="1"/>
  <c r="Q731" i="1"/>
  <c r="Q2057" i="1" s="1"/>
  <c r="G1281" i="1"/>
  <c r="A1281" i="1" s="1"/>
  <c r="B1280" i="1"/>
  <c r="B1201" i="1"/>
  <c r="G1202" i="1"/>
  <c r="A1202" i="1" s="1"/>
  <c r="B1123" i="1"/>
  <c r="G1124" i="1"/>
  <c r="A1124" i="1" s="1"/>
  <c r="B1045" i="1"/>
  <c r="G1046" i="1"/>
  <c r="A1046" i="1" s="1"/>
  <c r="B968" i="1"/>
  <c r="G969" i="1"/>
  <c r="A969" i="1" s="1"/>
  <c r="B733" i="1"/>
  <c r="G734" i="1"/>
  <c r="A734" i="1" s="1"/>
  <c r="B578" i="1"/>
  <c r="AH656" i="1" s="1"/>
  <c r="G579" i="1"/>
  <c r="A579" i="1" s="1"/>
  <c r="G500" i="1"/>
  <c r="A500" i="1" s="1"/>
  <c r="B499" i="1"/>
  <c r="AF2214" i="1"/>
  <c r="X2214" i="1"/>
  <c r="P2214" i="1"/>
  <c r="H2214" i="1"/>
  <c r="AE2214" i="1"/>
  <c r="W2214" i="1"/>
  <c r="O2214" i="1"/>
  <c r="AD2214" i="1"/>
  <c r="V2214" i="1"/>
  <c r="N2214" i="1"/>
  <c r="AC2214" i="1"/>
  <c r="U2214" i="1"/>
  <c r="M2214" i="1"/>
  <c r="AA2214" i="1"/>
  <c r="S2214" i="1"/>
  <c r="K2214" i="1"/>
  <c r="Z2214" i="1"/>
  <c r="Y2214" i="1"/>
  <c r="T2214" i="1"/>
  <c r="R2214" i="1"/>
  <c r="L2214" i="1"/>
  <c r="AB2214" i="1"/>
  <c r="Q2214" i="1"/>
  <c r="J2214" i="1"/>
  <c r="I2214" i="1"/>
  <c r="B421" i="1"/>
  <c r="G422" i="1"/>
  <c r="A422" i="1" s="1"/>
  <c r="B266" i="1"/>
  <c r="G267" i="1"/>
  <c r="A267" i="1" s="1"/>
  <c r="B189" i="1"/>
  <c r="AH230" i="1" s="1"/>
  <c r="G190" i="1"/>
  <c r="A190" i="1" s="1"/>
  <c r="Z1276" i="1" l="1"/>
  <c r="Z1588" i="1" s="1"/>
  <c r="X1276" i="1"/>
  <c r="X1588" i="1" s="1"/>
  <c r="T2056" i="1"/>
  <c r="T1276" i="1"/>
  <c r="T1588" i="1" s="1"/>
  <c r="T1822" i="1" s="1"/>
  <c r="X1120" i="1"/>
  <c r="AD1120" i="1"/>
  <c r="Z1120" i="1"/>
  <c r="AB1276" i="1"/>
  <c r="AB1588" i="1" s="1"/>
  <c r="AB1120" i="1"/>
  <c r="AG1276" i="1"/>
  <c r="AG1588" i="1" s="1"/>
  <c r="AG1822" i="1" s="1"/>
  <c r="AC1276" i="1"/>
  <c r="AC1588" i="1" s="1"/>
  <c r="AC1822" i="1" s="1"/>
  <c r="I1356" i="1"/>
  <c r="I1512" i="1" s="1"/>
  <c r="AH1276" i="1"/>
  <c r="AH1588" i="1" s="1"/>
  <c r="AH1822" i="1" s="1"/>
  <c r="AF1356" i="1"/>
  <c r="AF1512" i="1" s="1"/>
  <c r="B890" i="1"/>
  <c r="AA1358" i="1" s="1"/>
  <c r="AA1514" i="1" s="1"/>
  <c r="B1671" i="1"/>
  <c r="AH1356" i="1"/>
  <c r="AH1512" i="1" s="1"/>
  <c r="AH732" i="1"/>
  <c r="AH1278" i="1" s="1"/>
  <c r="AH2056" i="1"/>
  <c r="AB1356" i="1"/>
  <c r="AB1512" i="1" s="1"/>
  <c r="G1672" i="1"/>
  <c r="A1672" i="1" s="1"/>
  <c r="G657" i="1"/>
  <c r="A657" i="1" s="1"/>
  <c r="B656" i="1"/>
  <c r="M1357" i="1"/>
  <c r="M1513" i="1" s="1"/>
  <c r="O1357" i="1"/>
  <c r="O1513" i="1" s="1"/>
  <c r="AD1356" i="1"/>
  <c r="AD1512" i="1" s="1"/>
  <c r="AH2136" i="1"/>
  <c r="AH716" i="1"/>
  <c r="AH2120" i="1"/>
  <c r="AG2215" i="1"/>
  <c r="AH2215" i="1"/>
  <c r="B1436" i="1"/>
  <c r="B1749" i="1"/>
  <c r="AH707" i="1"/>
  <c r="AH2111" i="1"/>
  <c r="AH72" i="1"/>
  <c r="G1750" i="1"/>
  <c r="A1750" i="1" s="1"/>
  <c r="AH1796" i="1"/>
  <c r="G1437" i="1"/>
  <c r="A1437" i="1" s="1"/>
  <c r="AH1121" i="1"/>
  <c r="AH2057" i="1"/>
  <c r="AH2035" i="1"/>
  <c r="AH1099" i="1"/>
  <c r="AH1255" i="1"/>
  <c r="AH1567" i="1" s="1"/>
  <c r="G891" i="1"/>
  <c r="A891" i="1" s="1"/>
  <c r="B1905" i="1"/>
  <c r="AH708" i="1"/>
  <c r="AH2112" i="1"/>
  <c r="AH1277" i="1"/>
  <c r="AH1589" i="1" s="1"/>
  <c r="G1906" i="1"/>
  <c r="A1906" i="1" s="1"/>
  <c r="AH2214" i="1"/>
  <c r="AH1821" i="1"/>
  <c r="J1589" i="1"/>
  <c r="J1823" i="1" s="1"/>
  <c r="B1358" i="1"/>
  <c r="G1359" i="1"/>
  <c r="A1359" i="1" s="1"/>
  <c r="V1121" i="1"/>
  <c r="G813" i="1"/>
  <c r="A813" i="1" s="1"/>
  <c r="B812" i="1"/>
  <c r="AE1320" i="1"/>
  <c r="AE1632" i="1" s="1"/>
  <c r="B1827" i="1"/>
  <c r="R1579" i="1"/>
  <c r="R1813" i="1" s="1"/>
  <c r="G1828" i="1"/>
  <c r="A1828" i="1" s="1"/>
  <c r="AG72" i="1"/>
  <c r="AG2178" i="1" s="1"/>
  <c r="N20" i="24"/>
  <c r="T1577" i="1"/>
  <c r="T1811" i="1" s="1"/>
  <c r="P1581" i="1"/>
  <c r="P1815" i="1" s="1"/>
  <c r="M1585" i="1"/>
  <c r="M1819" i="1" s="1"/>
  <c r="AD1866" i="1"/>
  <c r="V1867" i="1"/>
  <c r="G1593" i="1"/>
  <c r="A1593" i="1" s="1"/>
  <c r="B1592" i="1"/>
  <c r="P2136" i="1"/>
  <c r="AF1098" i="1"/>
  <c r="AF1254" i="1"/>
  <c r="AF1566" i="1" s="1"/>
  <c r="AF1800" i="1" s="1"/>
  <c r="AF2034" i="1"/>
  <c r="AF2100" i="1" s="1"/>
  <c r="J2136" i="1"/>
  <c r="S21" i="1"/>
  <c r="R2127" i="1"/>
  <c r="R723" i="1"/>
  <c r="AC1568" i="1"/>
  <c r="AC1802" i="1" s="1"/>
  <c r="N1273" i="1"/>
  <c r="N1117" i="1"/>
  <c r="N2053" i="1"/>
  <c r="AG716" i="1"/>
  <c r="AG2120" i="1"/>
  <c r="O727" i="1"/>
  <c r="P25" i="1"/>
  <c r="O2131" i="1"/>
  <c r="AG2112" i="1"/>
  <c r="AG708" i="1"/>
  <c r="AG774" i="1" s="1"/>
  <c r="AB2117" i="1"/>
  <c r="AC11" i="1"/>
  <c r="AB713" i="1"/>
  <c r="AF1106" i="1"/>
  <c r="AF1262" i="1"/>
  <c r="AF1574" i="1" s="1"/>
  <c r="AF1808" i="1" s="1"/>
  <c r="AF2042" i="1"/>
  <c r="AD10" i="1"/>
  <c r="AC2116" i="1"/>
  <c r="AC712" i="1"/>
  <c r="Z2136" i="1"/>
  <c r="AE2114" i="1"/>
  <c r="AF8" i="1"/>
  <c r="AE710" i="1"/>
  <c r="X2043" i="1"/>
  <c r="X1107" i="1"/>
  <c r="X1263" i="1"/>
  <c r="X1575" i="1" s="1"/>
  <c r="X1809" i="1" s="1"/>
  <c r="AD1100" i="1"/>
  <c r="AD1256" i="1"/>
  <c r="AD2036" i="1"/>
  <c r="Z15" i="1"/>
  <c r="Y2121" i="1"/>
  <c r="Y717" i="1"/>
  <c r="AA13" i="1"/>
  <c r="Z715" i="1"/>
  <c r="Z2119" i="1"/>
  <c r="P2052" i="1"/>
  <c r="P1116" i="1"/>
  <c r="P1272" i="1"/>
  <c r="P1584" i="1" s="1"/>
  <c r="P1818" i="1" s="1"/>
  <c r="R23" i="1"/>
  <c r="Q725" i="1"/>
  <c r="Q2129" i="1"/>
  <c r="P2050" i="1"/>
  <c r="P1270" i="1"/>
  <c r="P1582" i="1" s="1"/>
  <c r="P1816" i="1" s="1"/>
  <c r="P1114" i="1"/>
  <c r="AD711" i="1"/>
  <c r="AE9" i="1"/>
  <c r="AD2115" i="1"/>
  <c r="Q2130" i="1"/>
  <c r="Q726" i="1"/>
  <c r="R24" i="1"/>
  <c r="Q2128" i="1"/>
  <c r="R22" i="1"/>
  <c r="Q724" i="1"/>
  <c r="U2045" i="1"/>
  <c r="U1109" i="1"/>
  <c r="U1265" i="1"/>
  <c r="N2136" i="1"/>
  <c r="AC1101" i="1"/>
  <c r="AC2037" i="1"/>
  <c r="AC1257" i="1"/>
  <c r="AC1569" i="1" s="1"/>
  <c r="AC1803" i="1" s="1"/>
  <c r="Y1108" i="1"/>
  <c r="Y2044" i="1"/>
  <c r="Y1264" i="1"/>
  <c r="Y1576" i="1" s="1"/>
  <c r="Y1810" i="1" s="1"/>
  <c r="P2051" i="1"/>
  <c r="P1271" i="1"/>
  <c r="W17" i="1"/>
  <c r="V2123" i="1"/>
  <c r="V719" i="1"/>
  <c r="V2136" i="1"/>
  <c r="AD2136" i="1"/>
  <c r="O1583" i="1"/>
  <c r="O1817" i="1" s="1"/>
  <c r="S2047" i="1"/>
  <c r="S1111" i="1"/>
  <c r="S1267" i="1"/>
  <c r="T2136" i="1"/>
  <c r="J31" i="1"/>
  <c r="Q2049" i="1"/>
  <c r="Q1113" i="1"/>
  <c r="Q1269" i="1"/>
  <c r="AA2039" i="1"/>
  <c r="AA1103" i="1"/>
  <c r="AA1259" i="1"/>
  <c r="O2136" i="1"/>
  <c r="AG1253" i="1"/>
  <c r="AG2033" i="1"/>
  <c r="AG1097" i="1"/>
  <c r="T2048" i="1"/>
  <c r="T1112" i="1"/>
  <c r="T1268" i="1"/>
  <c r="T1580" i="1" s="1"/>
  <c r="T1814" i="1" s="1"/>
  <c r="Z1571" i="1"/>
  <c r="Z1805" i="1" s="1"/>
  <c r="R2136" i="1"/>
  <c r="AA16" i="1"/>
  <c r="Z2122" i="1"/>
  <c r="Z718" i="1"/>
  <c r="V2046" i="1"/>
  <c r="V1110" i="1"/>
  <c r="V1266" i="1"/>
  <c r="V1578" i="1" s="1"/>
  <c r="V1812" i="1" s="1"/>
  <c r="Y1572" i="1"/>
  <c r="Y1806" i="1" s="1"/>
  <c r="AB12" i="1"/>
  <c r="AA2118" i="1"/>
  <c r="AA714" i="1"/>
  <c r="AB1102" i="1"/>
  <c r="AB2038" i="1"/>
  <c r="AB1258" i="1"/>
  <c r="AG1255" i="1"/>
  <c r="AG1567" i="1" s="1"/>
  <c r="AG1801" i="1" s="1"/>
  <c r="AG1099" i="1"/>
  <c r="AG2035" i="1"/>
  <c r="Z2040" i="1"/>
  <c r="Z1104" i="1"/>
  <c r="Z1260" i="1"/>
  <c r="U2126" i="1"/>
  <c r="V20" i="1"/>
  <c r="U722" i="1"/>
  <c r="Y2041" i="1"/>
  <c r="Y1105" i="1"/>
  <c r="Y1261" i="1"/>
  <c r="Y1573" i="1" s="1"/>
  <c r="Y1807" i="1" s="1"/>
  <c r="AF2136" i="1"/>
  <c r="X2136" i="1"/>
  <c r="AB2136" i="1"/>
  <c r="AA1570" i="1"/>
  <c r="AA1804" i="1" s="1"/>
  <c r="W720" i="1"/>
  <c r="W2124" i="1"/>
  <c r="X18" i="1"/>
  <c r="T2125" i="1"/>
  <c r="T721" i="1"/>
  <c r="U19" i="1"/>
  <c r="G1515" i="1"/>
  <c r="A1515" i="1" s="1"/>
  <c r="B1514" i="1"/>
  <c r="A1984" i="1"/>
  <c r="H2056" i="1"/>
  <c r="P1357" i="1"/>
  <c r="P1513" i="1" s="1"/>
  <c r="J1358" i="1"/>
  <c r="J1514" i="1" s="1"/>
  <c r="O1358" i="1"/>
  <c r="O1514" i="1" s="1"/>
  <c r="P1349" i="1"/>
  <c r="P1505" i="1" s="1"/>
  <c r="P1115" i="1"/>
  <c r="AG732" i="1"/>
  <c r="AG2058" i="1" s="1"/>
  <c r="I1357" i="1"/>
  <c r="I1513" i="1" s="1"/>
  <c r="V656" i="1"/>
  <c r="W656" i="1"/>
  <c r="H656" i="1"/>
  <c r="X656" i="1"/>
  <c r="I656" i="1"/>
  <c r="Y656" i="1"/>
  <c r="K656" i="1"/>
  <c r="AA656" i="1"/>
  <c r="L656" i="1"/>
  <c r="AB656" i="1"/>
  <c r="AG656" i="1"/>
  <c r="J656" i="1"/>
  <c r="M656" i="1"/>
  <c r="N656" i="1"/>
  <c r="O656" i="1"/>
  <c r="P656" i="1"/>
  <c r="Q656" i="1"/>
  <c r="R656" i="1"/>
  <c r="T656" i="1"/>
  <c r="U656" i="1"/>
  <c r="Z656" i="1"/>
  <c r="AC656" i="1"/>
  <c r="AD656" i="1"/>
  <c r="AE656" i="1"/>
  <c r="AF656" i="1"/>
  <c r="S656" i="1"/>
  <c r="H32" i="1"/>
  <c r="H1120" i="1"/>
  <c r="AG2057" i="1"/>
  <c r="AG1277" i="1"/>
  <c r="AG1589" i="1" s="1"/>
  <c r="AG1823" i="1" s="1"/>
  <c r="H731" i="1"/>
  <c r="H1277" i="1" s="1"/>
  <c r="H1589" i="1" s="1"/>
  <c r="H1823" i="1" s="1"/>
  <c r="I1276" i="1"/>
  <c r="I1588" i="1" s="1"/>
  <c r="I1822" i="1" s="1"/>
  <c r="I731" i="1"/>
  <c r="I2057" i="1" s="1"/>
  <c r="I1120" i="1"/>
  <c r="AG2136" i="1"/>
  <c r="AE343" i="1"/>
  <c r="AF343" i="1"/>
  <c r="R343" i="1"/>
  <c r="X343" i="1"/>
  <c r="Y343" i="1"/>
  <c r="Z343" i="1"/>
  <c r="AA343" i="1"/>
  <c r="AB343" i="1"/>
  <c r="AC343" i="1"/>
  <c r="AD343" i="1"/>
  <c r="V343" i="1"/>
  <c r="S343" i="1"/>
  <c r="T343" i="1"/>
  <c r="U343" i="1"/>
  <c r="W343" i="1"/>
  <c r="AG343" i="1"/>
  <c r="AC2136" i="1"/>
  <c r="Q2136" i="1"/>
  <c r="H342" i="1"/>
  <c r="H2136" i="1" s="1"/>
  <c r="I342" i="1"/>
  <c r="I2136" i="1" s="1"/>
  <c r="J2133" i="1"/>
  <c r="J729" i="1"/>
  <c r="K339" i="1"/>
  <c r="I2055" i="1"/>
  <c r="I1119" i="1"/>
  <c r="I1275" i="1"/>
  <c r="I1587" i="1" s="1"/>
  <c r="I1821" i="1" s="1"/>
  <c r="AE2136" i="1"/>
  <c r="I31" i="1"/>
  <c r="L2136" i="1"/>
  <c r="AA2136" i="1"/>
  <c r="M2136" i="1"/>
  <c r="K2136" i="1"/>
  <c r="Y2136" i="1"/>
  <c r="W2136" i="1"/>
  <c r="U2136" i="1"/>
  <c r="K31" i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H2137" i="1" s="1"/>
  <c r="S2136" i="1"/>
  <c r="A2146" i="1"/>
  <c r="G2147" i="1"/>
  <c r="B2146" i="1"/>
  <c r="A2223" i="1"/>
  <c r="B2223" i="1"/>
  <c r="G2224" i="1"/>
  <c r="AB1121" i="1"/>
  <c r="AB2057" i="1"/>
  <c r="J1121" i="1"/>
  <c r="L1121" i="1"/>
  <c r="L1277" i="1"/>
  <c r="L1589" i="1" s="1"/>
  <c r="L1823" i="1" s="1"/>
  <c r="AC1121" i="1"/>
  <c r="M1121" i="1"/>
  <c r="AC1277" i="1"/>
  <c r="AC1589" i="1" s="1"/>
  <c r="AC1823" i="1" s="1"/>
  <c r="Y1121" i="1"/>
  <c r="Q732" i="1"/>
  <c r="Q1278" i="1" s="1"/>
  <c r="M2057" i="1"/>
  <c r="J2057" i="1"/>
  <c r="AF732" i="1"/>
  <c r="AF2058" i="1" s="1"/>
  <c r="Y1277" i="1"/>
  <c r="Y1589" i="1" s="1"/>
  <c r="Y1823" i="1" s="1"/>
  <c r="AF1822" i="1"/>
  <c r="Z732" i="1"/>
  <c r="Z1278" i="1" s="1"/>
  <c r="Z1590" i="1" s="1"/>
  <c r="Z1824" i="1" s="1"/>
  <c r="K732" i="1"/>
  <c r="K2058" i="1" s="1"/>
  <c r="O732" i="1"/>
  <c r="O1278" i="1" s="1"/>
  <c r="P1277" i="1"/>
  <c r="P1589" i="1" s="1"/>
  <c r="P1823" i="1" s="1"/>
  <c r="P2057" i="1"/>
  <c r="T1277" i="1"/>
  <c r="T1589" i="1" s="1"/>
  <c r="T1823" i="1" s="1"/>
  <c r="T2057" i="1"/>
  <c r="AD1277" i="1"/>
  <c r="AD1589" i="1" s="1"/>
  <c r="AD1823" i="1" s="1"/>
  <c r="AD2057" i="1"/>
  <c r="AD1121" i="1"/>
  <c r="S732" i="1"/>
  <c r="N1277" i="1"/>
  <c r="N1589" i="1" s="1"/>
  <c r="N1823" i="1" s="1"/>
  <c r="N2057" i="1"/>
  <c r="K1277" i="1"/>
  <c r="K1589" i="1" s="1"/>
  <c r="K1823" i="1" s="1"/>
  <c r="K2057" i="1"/>
  <c r="W1277" i="1"/>
  <c r="W2057" i="1"/>
  <c r="AF1277" i="1"/>
  <c r="AF2057" i="1"/>
  <c r="G2062" i="1"/>
  <c r="B2061" i="1"/>
  <c r="A2061" i="1"/>
  <c r="T732" i="1"/>
  <c r="Y732" i="1"/>
  <c r="G34" i="1"/>
  <c r="A33" i="1"/>
  <c r="B33" i="1"/>
  <c r="A344" i="1"/>
  <c r="G345" i="1"/>
  <c r="B344" i="1"/>
  <c r="A110" i="1"/>
  <c r="B110" i="1"/>
  <c r="AH344" i="1" s="1"/>
  <c r="G111" i="1"/>
  <c r="Z1822" i="1"/>
  <c r="S1822" i="1"/>
  <c r="X1822" i="1"/>
  <c r="AB1822" i="1"/>
  <c r="P1822" i="1"/>
  <c r="AD1822" i="1"/>
  <c r="Y1822" i="1"/>
  <c r="G1985" i="1"/>
  <c r="B1984" i="1"/>
  <c r="O1121" i="1"/>
  <c r="O1277" i="1"/>
  <c r="O1589" i="1" s="1"/>
  <c r="U1121" i="1"/>
  <c r="U1277" i="1"/>
  <c r="U1589" i="1" s="1"/>
  <c r="V1277" i="1"/>
  <c r="Q1121" i="1"/>
  <c r="Q1277" i="1"/>
  <c r="Q1589" i="1" s="1"/>
  <c r="S1121" i="1"/>
  <c r="S1277" i="1"/>
  <c r="S1589" i="1" s="1"/>
  <c r="AF1121" i="1"/>
  <c r="AA1121" i="1"/>
  <c r="AA1277" i="1"/>
  <c r="AA1589" i="1" s="1"/>
  <c r="X1121" i="1"/>
  <c r="X1277" i="1"/>
  <c r="X1589" i="1" s="1"/>
  <c r="R1121" i="1"/>
  <c r="R1277" i="1"/>
  <c r="R1589" i="1" s="1"/>
  <c r="N1121" i="1"/>
  <c r="AE1121" i="1"/>
  <c r="AE1277" i="1"/>
  <c r="AE1589" i="1" s="1"/>
  <c r="Z1121" i="1"/>
  <c r="Z1277" i="1"/>
  <c r="Z1589" i="1" s="1"/>
  <c r="M732" i="1"/>
  <c r="M2058" i="1" s="1"/>
  <c r="R732" i="1"/>
  <c r="R2058" i="1" s="1"/>
  <c r="L732" i="1"/>
  <c r="L2058" i="1" s="1"/>
  <c r="W732" i="1"/>
  <c r="W2058" i="1" s="1"/>
  <c r="X732" i="1"/>
  <c r="AC732" i="1"/>
  <c r="AC2058" i="1" s="1"/>
  <c r="AB732" i="1"/>
  <c r="AB2058" i="1" s="1"/>
  <c r="N732" i="1"/>
  <c r="N2058" i="1" s="1"/>
  <c r="J732" i="1"/>
  <c r="J2058" i="1" s="1"/>
  <c r="AA732" i="1"/>
  <c r="AA2058" i="1" s="1"/>
  <c r="V732" i="1"/>
  <c r="U732" i="1"/>
  <c r="U2058" i="1" s="1"/>
  <c r="AE732" i="1"/>
  <c r="AE2058" i="1" s="1"/>
  <c r="P732" i="1"/>
  <c r="P2058" i="1" s="1"/>
  <c r="AD732" i="1"/>
  <c r="H1358" i="1"/>
  <c r="H1514" i="1" s="1"/>
  <c r="G1282" i="1"/>
  <c r="A1282" i="1" s="1"/>
  <c r="B1281" i="1"/>
  <c r="G1203" i="1"/>
  <c r="A1203" i="1" s="1"/>
  <c r="B1202" i="1"/>
  <c r="G1125" i="1"/>
  <c r="A1125" i="1" s="1"/>
  <c r="B1124" i="1"/>
  <c r="B1046" i="1"/>
  <c r="G1047" i="1"/>
  <c r="A1047" i="1" s="1"/>
  <c r="G970" i="1"/>
  <c r="A970" i="1" s="1"/>
  <c r="B969" i="1"/>
  <c r="G735" i="1"/>
  <c r="A735" i="1" s="1"/>
  <c r="B734" i="1"/>
  <c r="B579" i="1"/>
  <c r="AH657" i="1" s="1"/>
  <c r="G580" i="1"/>
  <c r="A580" i="1" s="1"/>
  <c r="B500" i="1"/>
  <c r="G501" i="1"/>
  <c r="A501" i="1" s="1"/>
  <c r="AF2215" i="1"/>
  <c r="AE2215" i="1"/>
  <c r="AD2215" i="1"/>
  <c r="AC2215" i="1"/>
  <c r="W2215" i="1"/>
  <c r="O2215" i="1"/>
  <c r="V2215" i="1"/>
  <c r="N2215" i="1"/>
  <c r="U2215" i="1"/>
  <c r="M2215" i="1"/>
  <c r="AB2215" i="1"/>
  <c r="T2215" i="1"/>
  <c r="L2215" i="1"/>
  <c r="Z2215" i="1"/>
  <c r="R2215" i="1"/>
  <c r="J2215" i="1"/>
  <c r="X2215" i="1"/>
  <c r="S2215" i="1"/>
  <c r="Q2215" i="1"/>
  <c r="P2215" i="1"/>
  <c r="I2215" i="1"/>
  <c r="AA2215" i="1"/>
  <c r="Y2215" i="1"/>
  <c r="K2215" i="1"/>
  <c r="H2215" i="1"/>
  <c r="G423" i="1"/>
  <c r="A423" i="1" s="1"/>
  <c r="B422" i="1"/>
  <c r="G268" i="1"/>
  <c r="A268" i="1" s="1"/>
  <c r="B267" i="1"/>
  <c r="G191" i="1"/>
  <c r="A191" i="1" s="1"/>
  <c r="B190" i="1"/>
  <c r="Q1358" i="1" l="1"/>
  <c r="Q1514" i="1" s="1"/>
  <c r="AG1358" i="1"/>
  <c r="AG1514" i="1" s="1"/>
  <c r="W1358" i="1"/>
  <c r="W1514" i="1" s="1"/>
  <c r="M1358" i="1"/>
  <c r="M1514" i="1" s="1"/>
  <c r="AC1358" i="1"/>
  <c r="AC1514" i="1" s="1"/>
  <c r="U1358" i="1"/>
  <c r="U1514" i="1" s="1"/>
  <c r="S1358" i="1"/>
  <c r="S1514" i="1" s="1"/>
  <c r="Y1358" i="1"/>
  <c r="Y1514" i="1" s="1"/>
  <c r="AE1358" i="1"/>
  <c r="AE1514" i="1" s="1"/>
  <c r="B1906" i="1"/>
  <c r="B657" i="1"/>
  <c r="G658" i="1"/>
  <c r="A658" i="1" s="1"/>
  <c r="B1750" i="1"/>
  <c r="G1673" i="1"/>
  <c r="A1673" i="1" s="1"/>
  <c r="B1672" i="1"/>
  <c r="B1437" i="1"/>
  <c r="W1355" i="1"/>
  <c r="W1511" i="1" s="1"/>
  <c r="J1357" i="1"/>
  <c r="J1513" i="1" s="1"/>
  <c r="G1751" i="1"/>
  <c r="A1751" i="1" s="1"/>
  <c r="L1357" i="1"/>
  <c r="L1513" i="1" s="1"/>
  <c r="G1438" i="1"/>
  <c r="A1438" i="1" s="1"/>
  <c r="K1357" i="1"/>
  <c r="K1513" i="1" s="1"/>
  <c r="AH2058" i="1"/>
  <c r="AH1590" i="1"/>
  <c r="AH1824" i="1" s="1"/>
  <c r="AH1122" i="1"/>
  <c r="N1357" i="1"/>
  <c r="N1513" i="1" s="1"/>
  <c r="B813" i="1"/>
  <c r="G814" i="1"/>
  <c r="A814" i="1" s="1"/>
  <c r="V1355" i="1"/>
  <c r="V1511" i="1" s="1"/>
  <c r="V1589" i="1" s="1"/>
  <c r="V1823" i="1" s="1"/>
  <c r="AH733" i="1"/>
  <c r="AH2059" i="1" s="1"/>
  <c r="AG2216" i="1"/>
  <c r="AH2216" i="1"/>
  <c r="AH2034" i="1"/>
  <c r="AH1098" i="1"/>
  <c r="AH1254" i="1"/>
  <c r="AH1566" i="1" s="1"/>
  <c r="AH2178" i="1"/>
  <c r="AH308" i="1"/>
  <c r="B891" i="1"/>
  <c r="O1359" i="1" s="1"/>
  <c r="O1515" i="1" s="1"/>
  <c r="G892" i="1"/>
  <c r="A892" i="1" s="1"/>
  <c r="AH2033" i="1"/>
  <c r="AH1097" i="1"/>
  <c r="AH1253" i="1"/>
  <c r="AH774" i="1"/>
  <c r="AH1358" i="1"/>
  <c r="AH1514" i="1" s="1"/>
  <c r="G1907" i="1"/>
  <c r="A1907" i="1" s="1"/>
  <c r="AH1823" i="1"/>
  <c r="AH1801" i="1"/>
  <c r="B1359" i="1"/>
  <c r="G1360" i="1"/>
  <c r="A1360" i="1" s="1"/>
  <c r="AH2042" i="1"/>
  <c r="AH1106" i="1"/>
  <c r="AH1262" i="1"/>
  <c r="AH1574" i="1" s="1"/>
  <c r="G1829" i="1"/>
  <c r="A1829" i="1" s="1"/>
  <c r="B1593" i="1"/>
  <c r="G1594" i="1"/>
  <c r="A1594" i="1" s="1"/>
  <c r="S1579" i="1"/>
  <c r="S1813" i="1" s="1"/>
  <c r="B1828" i="1"/>
  <c r="U1577" i="1"/>
  <c r="U1811" i="1" s="1"/>
  <c r="N87" i="24"/>
  <c r="N1585" i="1"/>
  <c r="N1819" i="1" s="1"/>
  <c r="Z1572" i="1"/>
  <c r="Z1806" i="1" s="1"/>
  <c r="Q1581" i="1"/>
  <c r="Q1815" i="1" s="1"/>
  <c r="AA1571" i="1"/>
  <c r="AA1805" i="1" s="1"/>
  <c r="AF1320" i="1"/>
  <c r="AF1164" i="1"/>
  <c r="AE1866" i="1"/>
  <c r="G1516" i="1"/>
  <c r="A1516" i="1" s="1"/>
  <c r="B1515" i="1"/>
  <c r="R2049" i="1"/>
  <c r="R1113" i="1"/>
  <c r="R1269" i="1"/>
  <c r="W719" i="1"/>
  <c r="X17" i="1"/>
  <c r="W2123" i="1"/>
  <c r="AB2137" i="1"/>
  <c r="AC12" i="1"/>
  <c r="AB714" i="1"/>
  <c r="AB2118" i="1"/>
  <c r="Q1272" i="1"/>
  <c r="Q1584" i="1" s="1"/>
  <c r="Q1818" i="1" s="1"/>
  <c r="Q2052" i="1"/>
  <c r="Q1116" i="1"/>
  <c r="AA718" i="1"/>
  <c r="AB16" i="1"/>
  <c r="AA2122" i="1"/>
  <c r="AB1570" i="1"/>
  <c r="AB1804" i="1" s="1"/>
  <c r="AD11" i="1"/>
  <c r="AC713" i="1"/>
  <c r="AC2117" i="1"/>
  <c r="Q2050" i="1"/>
  <c r="Q1270" i="1"/>
  <c r="Q1582" i="1" s="1"/>
  <c r="Q1816" i="1" s="1"/>
  <c r="Q1114" i="1"/>
  <c r="J32" i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H2138" i="1" s="1"/>
  <c r="S22" i="1"/>
  <c r="R2128" i="1"/>
  <c r="R724" i="1"/>
  <c r="T21" i="1"/>
  <c r="S2127" i="1"/>
  <c r="S723" i="1"/>
  <c r="AA2040" i="1"/>
  <c r="AA1104" i="1"/>
  <c r="AA1260" i="1"/>
  <c r="R2130" i="1"/>
  <c r="S24" i="1"/>
  <c r="R726" i="1"/>
  <c r="AF2114" i="1"/>
  <c r="AF710" i="1"/>
  <c r="AG8" i="1"/>
  <c r="AH8" i="1" s="1"/>
  <c r="U2048" i="1"/>
  <c r="U1112" i="1"/>
  <c r="U1268" i="1"/>
  <c r="U1580" i="1" s="1"/>
  <c r="U1814" i="1" s="1"/>
  <c r="Z1105" i="1"/>
  <c r="Z2041" i="1"/>
  <c r="Z1261" i="1"/>
  <c r="P727" i="1"/>
  <c r="P2131" i="1"/>
  <c r="Q25" i="1"/>
  <c r="V2137" i="1"/>
  <c r="Q2051" i="1"/>
  <c r="Q1271" i="1"/>
  <c r="AD2137" i="1"/>
  <c r="AG1254" i="1"/>
  <c r="AG1566" i="1" s="1"/>
  <c r="AG1800" i="1" s="1"/>
  <c r="AG1098" i="1"/>
  <c r="AG2034" i="1"/>
  <c r="AG2100" i="1" s="1"/>
  <c r="Z2137" i="1"/>
  <c r="X2137" i="1"/>
  <c r="AD1101" i="1"/>
  <c r="AD1257" i="1"/>
  <c r="AD1569" i="1" s="1"/>
  <c r="AD1803" i="1" s="1"/>
  <c r="AD2037" i="1"/>
  <c r="Y18" i="1"/>
  <c r="X720" i="1"/>
  <c r="X2124" i="1"/>
  <c r="Z2121" i="1"/>
  <c r="AA15" i="1"/>
  <c r="Z717" i="1"/>
  <c r="AE10" i="1"/>
  <c r="AD712" i="1"/>
  <c r="AD2116" i="1"/>
  <c r="AG1262" i="1"/>
  <c r="AG1574" i="1" s="1"/>
  <c r="AG1808" i="1" s="1"/>
  <c r="AG2042" i="1"/>
  <c r="AG1106" i="1"/>
  <c r="AB1103" i="1"/>
  <c r="AB2039" i="1"/>
  <c r="AB1259" i="1"/>
  <c r="R2137" i="1"/>
  <c r="S23" i="1"/>
  <c r="R2129" i="1"/>
  <c r="R725" i="1"/>
  <c r="V722" i="1"/>
  <c r="V2126" i="1"/>
  <c r="W20" i="1"/>
  <c r="Y1107" i="1"/>
  <c r="Y2043" i="1"/>
  <c r="Y1263" i="1"/>
  <c r="Y1575" i="1" s="1"/>
  <c r="Y1809" i="1" s="1"/>
  <c r="W2046" i="1"/>
  <c r="W1110" i="1"/>
  <c r="W1266" i="1"/>
  <c r="W1578" i="1" s="1"/>
  <c r="W1812" i="1" s="1"/>
  <c r="AD1568" i="1"/>
  <c r="AD1802" i="1" s="1"/>
  <c r="V2045" i="1"/>
  <c r="V1109" i="1"/>
  <c r="V1265" i="1"/>
  <c r="AE1256" i="1"/>
  <c r="AE2036" i="1"/>
  <c r="AE1100" i="1"/>
  <c r="U721" i="1"/>
  <c r="V19" i="1"/>
  <c r="U2125" i="1"/>
  <c r="AA2119" i="1"/>
  <c r="AB13" i="1"/>
  <c r="AA715" i="1"/>
  <c r="O1117" i="1"/>
  <c r="O1273" i="1"/>
  <c r="O2053" i="1"/>
  <c r="T2047" i="1"/>
  <c r="T1111" i="1"/>
  <c r="T1267" i="1"/>
  <c r="AE2115" i="1"/>
  <c r="AE711" i="1"/>
  <c r="AF9" i="1"/>
  <c r="AC2038" i="1"/>
  <c r="AC1102" i="1"/>
  <c r="AC1258" i="1"/>
  <c r="AF2137" i="1"/>
  <c r="T2137" i="1"/>
  <c r="P1583" i="1"/>
  <c r="P1817" i="1" s="1"/>
  <c r="Z2044" i="1"/>
  <c r="Z1108" i="1"/>
  <c r="Z1264" i="1"/>
  <c r="Z1576" i="1" s="1"/>
  <c r="Z1810" i="1" s="1"/>
  <c r="A1985" i="1"/>
  <c r="P1244" i="1"/>
  <c r="Q1357" i="1"/>
  <c r="Q1513" i="1" s="1"/>
  <c r="P1358" i="1"/>
  <c r="P1514" i="1" s="1"/>
  <c r="W1589" i="1"/>
  <c r="W1823" i="1" s="1"/>
  <c r="V1358" i="1"/>
  <c r="V1514" i="1" s="1"/>
  <c r="T1358" i="1"/>
  <c r="T1514" i="1" s="1"/>
  <c r="R1358" i="1"/>
  <c r="R1514" i="1" s="1"/>
  <c r="K1358" i="1"/>
  <c r="K1514" i="1" s="1"/>
  <c r="AG1122" i="1"/>
  <c r="AG1278" i="1"/>
  <c r="AG1590" i="1" s="1"/>
  <c r="AG1824" i="1" s="1"/>
  <c r="AD1358" i="1"/>
  <c r="AD1514" i="1" s="1"/>
  <c r="X1358" i="1"/>
  <c r="X1514" i="1" s="1"/>
  <c r="N1358" i="1"/>
  <c r="N1514" i="1" s="1"/>
  <c r="AF1358" i="1"/>
  <c r="AF1514" i="1" s="1"/>
  <c r="AB1358" i="1"/>
  <c r="AB1514" i="1" s="1"/>
  <c r="Z1358" i="1"/>
  <c r="Z1514" i="1" s="1"/>
  <c r="I1358" i="1"/>
  <c r="I1514" i="1" s="1"/>
  <c r="L1358" i="1"/>
  <c r="L1514" i="1" s="1"/>
  <c r="K1122" i="1"/>
  <c r="J1356" i="1"/>
  <c r="J1512" i="1" s="1"/>
  <c r="Q1349" i="1"/>
  <c r="Q1505" i="1" s="1"/>
  <c r="Q1115" i="1"/>
  <c r="L657" i="1"/>
  <c r="AB657" i="1"/>
  <c r="M657" i="1"/>
  <c r="AC657" i="1"/>
  <c r="N657" i="1"/>
  <c r="AD657" i="1"/>
  <c r="O657" i="1"/>
  <c r="AE657" i="1"/>
  <c r="Q657" i="1"/>
  <c r="AG657" i="1"/>
  <c r="R657" i="1"/>
  <c r="H657" i="1"/>
  <c r="I657" i="1"/>
  <c r="J657" i="1"/>
  <c r="K657" i="1"/>
  <c r="P657" i="1"/>
  <c r="S657" i="1"/>
  <c r="T657" i="1"/>
  <c r="V657" i="1"/>
  <c r="W657" i="1"/>
  <c r="X657" i="1"/>
  <c r="Y657" i="1"/>
  <c r="Z657" i="1"/>
  <c r="AA657" i="1"/>
  <c r="U657" i="1"/>
  <c r="AF657" i="1"/>
  <c r="H2057" i="1"/>
  <c r="H33" i="1"/>
  <c r="H1121" i="1"/>
  <c r="I1277" i="1"/>
  <c r="I1589" i="1" s="1"/>
  <c r="I1823" i="1" s="1"/>
  <c r="I1121" i="1"/>
  <c r="H732" i="1"/>
  <c r="H2058" i="1" s="1"/>
  <c r="I732" i="1"/>
  <c r="I2058" i="1" s="1"/>
  <c r="AG2137" i="1"/>
  <c r="AG733" i="1"/>
  <c r="AG1279" i="1" s="1"/>
  <c r="U344" i="1"/>
  <c r="V344" i="1"/>
  <c r="X344" i="1"/>
  <c r="N344" i="1"/>
  <c r="AD344" i="1"/>
  <c r="S344" i="1"/>
  <c r="T344" i="1"/>
  <c r="W344" i="1"/>
  <c r="Y344" i="1"/>
  <c r="Z344" i="1"/>
  <c r="AA344" i="1"/>
  <c r="AB344" i="1"/>
  <c r="AC344" i="1"/>
  <c r="AF344" i="1"/>
  <c r="J344" i="1"/>
  <c r="AE344" i="1"/>
  <c r="AG344" i="1"/>
  <c r="K344" i="1"/>
  <c r="O344" i="1"/>
  <c r="P344" i="1"/>
  <c r="Q344" i="1"/>
  <c r="R344" i="1"/>
  <c r="M344" i="1"/>
  <c r="L344" i="1"/>
  <c r="Y2137" i="1"/>
  <c r="AE2137" i="1"/>
  <c r="H343" i="1"/>
  <c r="H2137" i="1" s="1"/>
  <c r="K729" i="1"/>
  <c r="K2133" i="1"/>
  <c r="L339" i="1"/>
  <c r="J1119" i="1"/>
  <c r="J2055" i="1"/>
  <c r="J1275" i="1"/>
  <c r="W2137" i="1"/>
  <c r="U2137" i="1"/>
  <c r="AC2137" i="1"/>
  <c r="AA2137" i="1"/>
  <c r="S2137" i="1"/>
  <c r="I32" i="1"/>
  <c r="B2147" i="1"/>
  <c r="A2147" i="1"/>
  <c r="G2148" i="1"/>
  <c r="A2224" i="1"/>
  <c r="G2225" i="1"/>
  <c r="B2224" i="1"/>
  <c r="Z1122" i="1"/>
  <c r="AF1122" i="1"/>
  <c r="Q2058" i="1"/>
  <c r="AF1278" i="1"/>
  <c r="AF1590" i="1" s="1"/>
  <c r="Z2058" i="1"/>
  <c r="K1278" i="1"/>
  <c r="X733" i="1"/>
  <c r="X2059" i="1" s="1"/>
  <c r="AF1589" i="1"/>
  <c r="O2058" i="1"/>
  <c r="AE733" i="1"/>
  <c r="AE2059" i="1" s="1"/>
  <c r="Y733" i="1"/>
  <c r="AD1278" i="1"/>
  <c r="AD1590" i="1" s="1"/>
  <c r="AD1824" i="1" s="1"/>
  <c r="AD2058" i="1"/>
  <c r="X1278" i="1"/>
  <c r="X2058" i="1"/>
  <c r="Y1278" i="1"/>
  <c r="Y2058" i="1"/>
  <c r="S1278" i="1"/>
  <c r="S2058" i="1"/>
  <c r="V1278" i="1"/>
  <c r="V2058" i="1"/>
  <c r="T1278" i="1"/>
  <c r="T2058" i="1"/>
  <c r="B2062" i="1"/>
  <c r="A2062" i="1"/>
  <c r="G2063" i="1"/>
  <c r="A345" i="1"/>
  <c r="B345" i="1"/>
  <c r="G346" i="1"/>
  <c r="A111" i="1"/>
  <c r="G112" i="1"/>
  <c r="B111" i="1"/>
  <c r="AH345" i="1" s="1"/>
  <c r="G35" i="1"/>
  <c r="A34" i="1"/>
  <c r="B34" i="1"/>
  <c r="Z1823" i="1"/>
  <c r="AE1823" i="1"/>
  <c r="R1823" i="1"/>
  <c r="X1823" i="1"/>
  <c r="AA1823" i="1"/>
  <c r="S1823" i="1"/>
  <c r="Q1823" i="1"/>
  <c r="U1823" i="1"/>
  <c r="O1823" i="1"/>
  <c r="B1985" i="1"/>
  <c r="G1986" i="1"/>
  <c r="G1674" i="1"/>
  <c r="A1674" i="1" s="1"/>
  <c r="L1278" i="1"/>
  <c r="AA1122" i="1"/>
  <c r="AA1278" i="1"/>
  <c r="AA1590" i="1" s="1"/>
  <c r="R1278" i="1"/>
  <c r="AE1122" i="1"/>
  <c r="AE1278" i="1"/>
  <c r="AE1590" i="1" s="1"/>
  <c r="AD1122" i="1"/>
  <c r="AC1122" i="1"/>
  <c r="AC1278" i="1"/>
  <c r="AC1590" i="1" s="1"/>
  <c r="P1278" i="1"/>
  <c r="U1278" i="1"/>
  <c r="M1278" i="1"/>
  <c r="N1278" i="1"/>
  <c r="J1122" i="1"/>
  <c r="J1278" i="1"/>
  <c r="AB1122" i="1"/>
  <c r="AB1278" i="1"/>
  <c r="AB1590" i="1" s="1"/>
  <c r="W1278" i="1"/>
  <c r="AA733" i="1"/>
  <c r="AA2059" i="1" s="1"/>
  <c r="T733" i="1"/>
  <c r="T2059" i="1" s="1"/>
  <c r="AC733" i="1"/>
  <c r="AC2059" i="1" s="1"/>
  <c r="Z733" i="1"/>
  <c r="Z2059" i="1" s="1"/>
  <c r="AB733" i="1"/>
  <c r="AB2059" i="1" s="1"/>
  <c r="AD733" i="1"/>
  <c r="AF733" i="1"/>
  <c r="U733" i="1"/>
  <c r="S733" i="1"/>
  <c r="S2059" i="1" s="1"/>
  <c r="W733" i="1"/>
  <c r="W2059" i="1" s="1"/>
  <c r="V733" i="1"/>
  <c r="R733" i="1"/>
  <c r="G1283" i="1"/>
  <c r="A1283" i="1" s="1"/>
  <c r="B1282" i="1"/>
  <c r="G1204" i="1"/>
  <c r="A1204" i="1" s="1"/>
  <c r="B1203" i="1"/>
  <c r="G1126" i="1"/>
  <c r="A1126" i="1" s="1"/>
  <c r="B1125" i="1"/>
  <c r="G1048" i="1"/>
  <c r="A1048" i="1" s="1"/>
  <c r="B1047" i="1"/>
  <c r="B970" i="1"/>
  <c r="G971" i="1"/>
  <c r="A971" i="1" s="1"/>
  <c r="G736" i="1"/>
  <c r="A736" i="1" s="1"/>
  <c r="B735" i="1"/>
  <c r="B580" i="1"/>
  <c r="G581" i="1"/>
  <c r="A581" i="1" s="1"/>
  <c r="G502" i="1"/>
  <c r="A502" i="1" s="1"/>
  <c r="B501" i="1"/>
  <c r="Z2216" i="1"/>
  <c r="R2216" i="1"/>
  <c r="J2216" i="1"/>
  <c r="Y2216" i="1"/>
  <c r="Q2216" i="1"/>
  <c r="I2216" i="1"/>
  <c r="AF2216" i="1"/>
  <c r="X2216" i="1"/>
  <c r="P2216" i="1"/>
  <c r="H2216" i="1"/>
  <c r="AE2216" i="1"/>
  <c r="W2216" i="1"/>
  <c r="O2216" i="1"/>
  <c r="AD2216" i="1"/>
  <c r="V2216" i="1"/>
  <c r="N2216" i="1"/>
  <c r="AC2216" i="1"/>
  <c r="U2216" i="1"/>
  <c r="M2216" i="1"/>
  <c r="AB2216" i="1"/>
  <c r="T2216" i="1"/>
  <c r="L2216" i="1"/>
  <c r="AA2216" i="1"/>
  <c r="S2216" i="1"/>
  <c r="K2216" i="1"/>
  <c r="G424" i="1"/>
  <c r="A424" i="1" s="1"/>
  <c r="B423" i="1"/>
  <c r="G269" i="1"/>
  <c r="A269" i="1" s="1"/>
  <c r="B268" i="1"/>
  <c r="G192" i="1"/>
  <c r="A192" i="1" s="1"/>
  <c r="B191" i="1"/>
  <c r="B658" i="1" l="1"/>
  <c r="B1673" i="1"/>
  <c r="G659" i="1"/>
  <c r="A659" i="1" s="1"/>
  <c r="G1439" i="1"/>
  <c r="A1439" i="1" s="1"/>
  <c r="G1752" i="1"/>
  <c r="A1752" i="1" s="1"/>
  <c r="B1751" i="1"/>
  <c r="B1438" i="1"/>
  <c r="B1907" i="1"/>
  <c r="W1121" i="1"/>
  <c r="B814" i="1"/>
  <c r="G815" i="1"/>
  <c r="A815" i="1" s="1"/>
  <c r="U1359" i="1"/>
  <c r="U1515" i="1" s="1"/>
  <c r="G1908" i="1"/>
  <c r="A1908" i="1" s="1"/>
  <c r="G1361" i="1"/>
  <c r="A1361" i="1" s="1"/>
  <c r="AH1164" i="1"/>
  <c r="H1359" i="1"/>
  <c r="H1515" i="1" s="1"/>
  <c r="AH2100" i="1"/>
  <c r="B892" i="1"/>
  <c r="AH1360" i="1" s="1"/>
  <c r="B1594" i="1"/>
  <c r="G893" i="1"/>
  <c r="A893" i="1" s="1"/>
  <c r="G1595" i="1"/>
  <c r="A1595" i="1" s="1"/>
  <c r="B1360" i="1"/>
  <c r="AH1808" i="1"/>
  <c r="AH1279" i="1"/>
  <c r="AH734" i="1"/>
  <c r="AH1280" i="1" s="1"/>
  <c r="AH1592" i="1" s="1"/>
  <c r="AH1565" i="1"/>
  <c r="AH1320" i="1"/>
  <c r="AH1800" i="1"/>
  <c r="AH1244" i="1"/>
  <c r="AH710" i="1"/>
  <c r="AH2114" i="1"/>
  <c r="AH658" i="1"/>
  <c r="AG2217" i="1"/>
  <c r="AH2217" i="1"/>
  <c r="G1830" i="1"/>
  <c r="A1830" i="1" s="1"/>
  <c r="B1829" i="1"/>
  <c r="AG1320" i="1"/>
  <c r="B1516" i="1"/>
  <c r="G1517" i="1"/>
  <c r="A1517" i="1" s="1"/>
  <c r="V1577" i="1"/>
  <c r="V1811" i="1" s="1"/>
  <c r="T1579" i="1"/>
  <c r="T1813" i="1" s="1"/>
  <c r="AB1571" i="1"/>
  <c r="AB1805" i="1" s="1"/>
  <c r="O1585" i="1"/>
  <c r="O1819" i="1" s="1"/>
  <c r="R1581" i="1"/>
  <c r="R1815" i="1" s="1"/>
  <c r="J1587" i="1"/>
  <c r="J1821" i="1" s="1"/>
  <c r="AG1164" i="1"/>
  <c r="P2138" i="1"/>
  <c r="AC2039" i="1"/>
  <c r="AC1103" i="1"/>
  <c r="AC1259" i="1"/>
  <c r="AC1571" i="1" s="1"/>
  <c r="AC1805" i="1" s="1"/>
  <c r="AF2138" i="1"/>
  <c r="AE2037" i="1"/>
  <c r="AE1101" i="1"/>
  <c r="AE1257" i="1"/>
  <c r="AE1569" i="1" s="1"/>
  <c r="AE1803" i="1" s="1"/>
  <c r="U2047" i="1"/>
  <c r="U1111" i="1"/>
  <c r="U1267" i="1"/>
  <c r="Q2131" i="1"/>
  <c r="Q727" i="1"/>
  <c r="R25" i="1"/>
  <c r="AE11" i="1"/>
  <c r="AD713" i="1"/>
  <c r="AD2117" i="1"/>
  <c r="AB715" i="1"/>
  <c r="AB2119" i="1"/>
  <c r="AC13" i="1"/>
  <c r="X2046" i="1"/>
  <c r="X1110" i="1"/>
  <c r="X1266" i="1"/>
  <c r="X1578" i="1" s="1"/>
  <c r="X1812" i="1" s="1"/>
  <c r="J2138" i="1"/>
  <c r="AF2115" i="1"/>
  <c r="AF711" i="1"/>
  <c r="AG9" i="1"/>
  <c r="AH9" i="1" s="1"/>
  <c r="W19" i="1"/>
  <c r="V721" i="1"/>
  <c r="V2125" i="1"/>
  <c r="Z18" i="1"/>
  <c r="Y2124" i="1"/>
  <c r="Y720" i="1"/>
  <c r="S726" i="1"/>
  <c r="S2130" i="1"/>
  <c r="T24" i="1"/>
  <c r="AA1572" i="1"/>
  <c r="AA1806" i="1" s="1"/>
  <c r="Y17" i="1"/>
  <c r="X719" i="1"/>
  <c r="X2123" i="1"/>
  <c r="AD2138" i="1"/>
  <c r="T22" i="1"/>
  <c r="S724" i="1"/>
  <c r="S2128" i="1"/>
  <c r="AB2040" i="1"/>
  <c r="AB1104" i="1"/>
  <c r="AB1260" i="1"/>
  <c r="Z2138" i="1"/>
  <c r="X20" i="1"/>
  <c r="W722" i="1"/>
  <c r="W2126" i="1"/>
  <c r="S2049" i="1"/>
  <c r="S1113" i="1"/>
  <c r="S1269" i="1"/>
  <c r="AB718" i="1"/>
  <c r="AC16" i="1"/>
  <c r="AB2122" i="1"/>
  <c r="S725" i="1"/>
  <c r="S2129" i="1"/>
  <c r="T23" i="1"/>
  <c r="AG710" i="1"/>
  <c r="AG2114" i="1"/>
  <c r="AC1570" i="1"/>
  <c r="AC1804" i="1" s="1"/>
  <c r="L2138" i="1"/>
  <c r="AA2044" i="1"/>
  <c r="AA1108" i="1"/>
  <c r="AA1264" i="1"/>
  <c r="AA1576" i="1" s="1"/>
  <c r="AA1810" i="1" s="1"/>
  <c r="Z1107" i="1"/>
  <c r="Z2043" i="1"/>
  <c r="Z1263" i="1"/>
  <c r="N2138" i="1"/>
  <c r="V2048" i="1"/>
  <c r="V1112" i="1"/>
  <c r="V1268" i="1"/>
  <c r="V1580" i="1" s="1"/>
  <c r="V1814" i="1" s="1"/>
  <c r="U21" i="1"/>
  <c r="T723" i="1"/>
  <c r="T2127" i="1"/>
  <c r="AA2121" i="1"/>
  <c r="AA717" i="1"/>
  <c r="AB15" i="1"/>
  <c r="AA1105" i="1"/>
  <c r="AA2041" i="1"/>
  <c r="AA1261" i="1"/>
  <c r="AA1573" i="1" s="1"/>
  <c r="AA1807" i="1" s="1"/>
  <c r="AF2036" i="1"/>
  <c r="AF1256" i="1"/>
  <c r="AF1100" i="1"/>
  <c r="P2053" i="1"/>
  <c r="P1117" i="1"/>
  <c r="P1273" i="1"/>
  <c r="P1585" i="1" s="1"/>
  <c r="P1819" i="1" s="1"/>
  <c r="W2045" i="1"/>
  <c r="W1109" i="1"/>
  <c r="W1265" i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H2139" i="1" s="1"/>
  <c r="R2138" i="1"/>
  <c r="Q1583" i="1"/>
  <c r="Q1817" i="1" s="1"/>
  <c r="R2051" i="1"/>
  <c r="R1271" i="1"/>
  <c r="AD1102" i="1"/>
  <c r="AD2038" i="1"/>
  <c r="AD1258" i="1"/>
  <c r="R2050" i="1"/>
  <c r="R1114" i="1"/>
  <c r="R1270" i="1"/>
  <c r="R1582" i="1" s="1"/>
  <c r="R1816" i="1" s="1"/>
  <c r="X2138" i="1"/>
  <c r="AD12" i="1"/>
  <c r="AC2118" i="1"/>
  <c r="AC714" i="1"/>
  <c r="V2138" i="1"/>
  <c r="R2052" i="1"/>
  <c r="R1272" i="1"/>
  <c r="R1584" i="1" s="1"/>
  <c r="R1818" i="1" s="1"/>
  <c r="R1116" i="1"/>
  <c r="AB2138" i="1"/>
  <c r="AE1568" i="1"/>
  <c r="AE1802" i="1" s="1"/>
  <c r="Z1573" i="1"/>
  <c r="Z1807" i="1" s="1"/>
  <c r="T2138" i="1"/>
  <c r="AE712" i="1"/>
  <c r="AE2116" i="1"/>
  <c r="AF10" i="1"/>
  <c r="A1986" i="1"/>
  <c r="R1357" i="1"/>
  <c r="R1513" i="1" s="1"/>
  <c r="N1359" i="1"/>
  <c r="N1515" i="1" s="1"/>
  <c r="J1590" i="1"/>
  <c r="J1824" i="1" s="1"/>
  <c r="R1359" i="1"/>
  <c r="R1515" i="1" s="1"/>
  <c r="S1359" i="1"/>
  <c r="S1515" i="1" s="1"/>
  <c r="R1349" i="1"/>
  <c r="R1505" i="1" s="1"/>
  <c r="R1115" i="1"/>
  <c r="K1356" i="1"/>
  <c r="K1512" i="1" s="1"/>
  <c r="K1590" i="1" s="1"/>
  <c r="K1824" i="1" s="1"/>
  <c r="H1278" i="1"/>
  <c r="H1590" i="1" s="1"/>
  <c r="H1824" i="1" s="1"/>
  <c r="H1122" i="1"/>
  <c r="I1278" i="1"/>
  <c r="I1590" i="1" s="1"/>
  <c r="I1824" i="1" s="1"/>
  <c r="I1122" i="1"/>
  <c r="AG2059" i="1"/>
  <c r="AE2138" i="1"/>
  <c r="AG734" i="1"/>
  <c r="AG1124" i="1" s="1"/>
  <c r="AG2138" i="1"/>
  <c r="K345" i="1"/>
  <c r="AA345" i="1"/>
  <c r="L345" i="1"/>
  <c r="AB345" i="1"/>
  <c r="N345" i="1"/>
  <c r="AD345" i="1"/>
  <c r="T345" i="1"/>
  <c r="P345" i="1"/>
  <c r="Q345" i="1"/>
  <c r="R345" i="1"/>
  <c r="S345" i="1"/>
  <c r="U345" i="1"/>
  <c r="V345" i="1"/>
  <c r="AF345" i="1"/>
  <c r="AG345" i="1"/>
  <c r="O345" i="1"/>
  <c r="M345" i="1"/>
  <c r="J345" i="1"/>
  <c r="Y345" i="1"/>
  <c r="Z345" i="1"/>
  <c r="X345" i="1"/>
  <c r="AC345" i="1"/>
  <c r="W345" i="1"/>
  <c r="AE345" i="1"/>
  <c r="O2138" i="1"/>
  <c r="H733" i="1"/>
  <c r="H1279" i="1" s="1"/>
  <c r="H1591" i="1" s="1"/>
  <c r="H1825" i="1" s="1"/>
  <c r="U2138" i="1"/>
  <c r="H344" i="1"/>
  <c r="H2138" i="1" s="1"/>
  <c r="I344" i="1"/>
  <c r="I2138" i="1" s="1"/>
  <c r="L2133" i="1"/>
  <c r="L729" i="1"/>
  <c r="M339" i="1"/>
  <c r="K1275" i="1"/>
  <c r="K1119" i="1"/>
  <c r="K2055" i="1"/>
  <c r="I343" i="1"/>
  <c r="W2138" i="1"/>
  <c r="S2138" i="1"/>
  <c r="M2138" i="1"/>
  <c r="K2138" i="1"/>
  <c r="AA2138" i="1"/>
  <c r="Q2138" i="1"/>
  <c r="Y2138" i="1"/>
  <c r="AC2138" i="1"/>
  <c r="I33" i="1"/>
  <c r="G2149" i="1"/>
  <c r="B2148" i="1"/>
  <c r="A2148" i="1"/>
  <c r="B2225" i="1"/>
  <c r="G2226" i="1"/>
  <c r="A2225" i="1"/>
  <c r="AA734" i="1"/>
  <c r="AA1280" i="1" s="1"/>
  <c r="AA1592" i="1" s="1"/>
  <c r="AA1826" i="1" s="1"/>
  <c r="R734" i="1"/>
  <c r="R2060" i="1" s="1"/>
  <c r="O734" i="1"/>
  <c r="O1124" i="1" s="1"/>
  <c r="M734" i="1"/>
  <c r="M1280" i="1" s="1"/>
  <c r="M1592" i="1" s="1"/>
  <c r="M1826" i="1" s="1"/>
  <c r="U734" i="1"/>
  <c r="U1280" i="1" s="1"/>
  <c r="U1592" i="1" s="1"/>
  <c r="U1826" i="1" s="1"/>
  <c r="V734" i="1"/>
  <c r="V1280" i="1" s="1"/>
  <c r="V1592" i="1" s="1"/>
  <c r="V1826" i="1" s="1"/>
  <c r="X734" i="1"/>
  <c r="X2060" i="1" s="1"/>
  <c r="X1279" i="1"/>
  <c r="T734" i="1"/>
  <c r="T1280" i="1" s="1"/>
  <c r="T1592" i="1" s="1"/>
  <c r="T1826" i="1" s="1"/>
  <c r="AB734" i="1"/>
  <c r="AB2060" i="1" s="1"/>
  <c r="AF1824" i="1"/>
  <c r="AF1823" i="1"/>
  <c r="AE1279" i="1"/>
  <c r="R1279" i="1"/>
  <c r="R2059" i="1"/>
  <c r="V1279" i="1"/>
  <c r="V2059" i="1"/>
  <c r="AF1279" i="1"/>
  <c r="AF2059" i="1"/>
  <c r="AE734" i="1"/>
  <c r="AE1124" i="1" s="1"/>
  <c r="AD1279" i="1"/>
  <c r="AD2059" i="1"/>
  <c r="U1279" i="1"/>
  <c r="U2059" i="1"/>
  <c r="Y1279" i="1"/>
  <c r="Y2059" i="1"/>
  <c r="G2064" i="1"/>
  <c r="B2063" i="1"/>
  <c r="A2063" i="1"/>
  <c r="G36" i="1"/>
  <c r="A35" i="1"/>
  <c r="B35" i="1"/>
  <c r="A112" i="1"/>
  <c r="B112" i="1"/>
  <c r="G113" i="1"/>
  <c r="A346" i="1"/>
  <c r="G347" i="1"/>
  <c r="B346" i="1"/>
  <c r="AB1824" i="1"/>
  <c r="AC1824" i="1"/>
  <c r="AE1824" i="1"/>
  <c r="AA1824" i="1"/>
  <c r="G1987" i="1"/>
  <c r="B1986" i="1"/>
  <c r="B1908" i="1"/>
  <c r="G1909" i="1"/>
  <c r="A1909" i="1" s="1"/>
  <c r="B1752" i="1"/>
  <c r="B1674" i="1"/>
  <c r="G1675" i="1"/>
  <c r="A1675" i="1" s="1"/>
  <c r="B1439" i="1"/>
  <c r="G1440" i="1"/>
  <c r="A1440" i="1" s="1"/>
  <c r="W1279" i="1"/>
  <c r="Z1279" i="1"/>
  <c r="S1279" i="1"/>
  <c r="AC1279" i="1"/>
  <c r="T1279" i="1"/>
  <c r="AB1279" i="1"/>
  <c r="AA1279" i="1"/>
  <c r="Z734" i="1"/>
  <c r="S734" i="1"/>
  <c r="S2060" i="1" s="1"/>
  <c r="AF734" i="1"/>
  <c r="N734" i="1"/>
  <c r="N2060" i="1" s="1"/>
  <c r="P734" i="1"/>
  <c r="P2060" i="1" s="1"/>
  <c r="AD734" i="1"/>
  <c r="AD2060" i="1" s="1"/>
  <c r="Q734" i="1"/>
  <c r="Q2060" i="1" s="1"/>
  <c r="L734" i="1"/>
  <c r="L2060" i="1" s="1"/>
  <c r="AC734" i="1"/>
  <c r="AC2060" i="1" s="1"/>
  <c r="W734" i="1"/>
  <c r="W2060" i="1" s="1"/>
  <c r="Y734" i="1"/>
  <c r="Y2060" i="1" s="1"/>
  <c r="J734" i="1"/>
  <c r="J2060" i="1" s="1"/>
  <c r="K734" i="1"/>
  <c r="K2060" i="1" s="1"/>
  <c r="B1283" i="1"/>
  <c r="G1284" i="1"/>
  <c r="A1284" i="1" s="1"/>
  <c r="B1204" i="1"/>
  <c r="G1205" i="1"/>
  <c r="A1205" i="1" s="1"/>
  <c r="B1126" i="1"/>
  <c r="G1127" i="1"/>
  <c r="A1127" i="1" s="1"/>
  <c r="B1048" i="1"/>
  <c r="G1049" i="1"/>
  <c r="A1049" i="1" s="1"/>
  <c r="G972" i="1"/>
  <c r="A972" i="1" s="1"/>
  <c r="B971" i="1"/>
  <c r="B736" i="1"/>
  <c r="G737" i="1"/>
  <c r="A737" i="1" s="1"/>
  <c r="B659" i="1"/>
  <c r="G660" i="1"/>
  <c r="A660" i="1" s="1"/>
  <c r="G582" i="1"/>
  <c r="A582" i="1" s="1"/>
  <c r="B581" i="1"/>
  <c r="AH659" i="1" s="1"/>
  <c r="H1244" i="1"/>
  <c r="G503" i="1"/>
  <c r="A503" i="1" s="1"/>
  <c r="B502" i="1"/>
  <c r="Y2217" i="1"/>
  <c r="Q2217" i="1"/>
  <c r="I2217" i="1"/>
  <c r="AF2217" i="1"/>
  <c r="X2217" i="1"/>
  <c r="P2217" i="1"/>
  <c r="H2217" i="1"/>
  <c r="AE2217" i="1"/>
  <c r="W2217" i="1"/>
  <c r="O2217" i="1"/>
  <c r="AD2217" i="1"/>
  <c r="V2217" i="1"/>
  <c r="N2217" i="1"/>
  <c r="AC2217" i="1"/>
  <c r="U2217" i="1"/>
  <c r="M2217" i="1"/>
  <c r="AB2217" i="1"/>
  <c r="T2217" i="1"/>
  <c r="L2217" i="1"/>
  <c r="AA2217" i="1"/>
  <c r="S2217" i="1"/>
  <c r="K2217" i="1"/>
  <c r="Z2217" i="1"/>
  <c r="J2217" i="1"/>
  <c r="R2217" i="1"/>
  <c r="B424" i="1"/>
  <c r="G425" i="1"/>
  <c r="A425" i="1" s="1"/>
  <c r="G270" i="1"/>
  <c r="A270" i="1" s="1"/>
  <c r="B269" i="1"/>
  <c r="B192" i="1"/>
  <c r="G193" i="1"/>
  <c r="A193" i="1" s="1"/>
  <c r="G894" i="1" l="1"/>
  <c r="A894" i="1" s="1"/>
  <c r="B893" i="1"/>
  <c r="G1753" i="1"/>
  <c r="A1753" i="1" s="1"/>
  <c r="T1359" i="1"/>
  <c r="T1515" i="1" s="1"/>
  <c r="G816" i="1"/>
  <c r="A816" i="1" s="1"/>
  <c r="B815" i="1"/>
  <c r="B1595" i="1"/>
  <c r="Q1359" i="1"/>
  <c r="Q1515" i="1" s="1"/>
  <c r="P1359" i="1"/>
  <c r="P1515" i="1" s="1"/>
  <c r="G1596" i="1"/>
  <c r="A1596" i="1" s="1"/>
  <c r="AF1360" i="1"/>
  <c r="V1360" i="1"/>
  <c r="G1362" i="1"/>
  <c r="A1362" i="1" s="1"/>
  <c r="B1361" i="1"/>
  <c r="P1360" i="1"/>
  <c r="B1517" i="1"/>
  <c r="AH542" i="1"/>
  <c r="G1518" i="1"/>
  <c r="A1518" i="1" s="1"/>
  <c r="AH2115" i="1"/>
  <c r="AH711" i="1"/>
  <c r="B1830" i="1"/>
  <c r="G1831" i="1"/>
  <c r="A1831" i="1" s="1"/>
  <c r="AH2036" i="1"/>
  <c r="AH1100" i="1"/>
  <c r="AH1256" i="1"/>
  <c r="AH1516" i="1"/>
  <c r="AH1826" i="1"/>
  <c r="AH1632" i="1"/>
  <c r="AH2218" i="1"/>
  <c r="AH1799" i="1"/>
  <c r="AH346" i="1"/>
  <c r="AH2060" i="1"/>
  <c r="AH1124" i="1"/>
  <c r="AH735" i="1"/>
  <c r="AA658" i="1"/>
  <c r="K1587" i="1"/>
  <c r="K1821" i="1" s="1"/>
  <c r="AE658" i="1"/>
  <c r="Z658" i="1"/>
  <c r="W658" i="1"/>
  <c r="Z1575" i="1"/>
  <c r="Z1809" i="1" s="1"/>
  <c r="Z1321" i="1"/>
  <c r="Z1633" i="1" s="1"/>
  <c r="S1581" i="1"/>
  <c r="S1815" i="1" s="1"/>
  <c r="Q658" i="1"/>
  <c r="AC658" i="1"/>
  <c r="X658" i="1"/>
  <c r="Y658" i="1"/>
  <c r="U658" i="1"/>
  <c r="V658" i="1"/>
  <c r="T658" i="1"/>
  <c r="P658" i="1"/>
  <c r="S658" i="1"/>
  <c r="H34" i="1"/>
  <c r="O658" i="1"/>
  <c r="R658" i="1"/>
  <c r="M658" i="1"/>
  <c r="H1360" i="1"/>
  <c r="J658" i="1"/>
  <c r="AB658" i="1"/>
  <c r="N658" i="1"/>
  <c r="L658" i="1"/>
  <c r="AF658" i="1"/>
  <c r="U1579" i="1"/>
  <c r="U1813" i="1" s="1"/>
  <c r="AG658" i="1"/>
  <c r="AD658" i="1"/>
  <c r="I658" i="1"/>
  <c r="K658" i="1"/>
  <c r="W1577" i="1"/>
  <c r="W1811" i="1" s="1"/>
  <c r="R1583" i="1"/>
  <c r="R1817" i="1" s="1"/>
  <c r="R2131" i="1"/>
  <c r="S25" i="1"/>
  <c r="R727" i="1"/>
  <c r="AC1260" i="1"/>
  <c r="AC2040" i="1"/>
  <c r="AC1104" i="1"/>
  <c r="Y719" i="1"/>
  <c r="Z17" i="1"/>
  <c r="Y2123" i="1"/>
  <c r="X2139" i="1"/>
  <c r="T2139" i="1"/>
  <c r="V21" i="1"/>
  <c r="U2127" i="1"/>
  <c r="U723" i="1"/>
  <c r="W2048" i="1"/>
  <c r="W1112" i="1"/>
  <c r="W1268" i="1"/>
  <c r="W1580" i="1" s="1"/>
  <c r="W1814" i="1" s="1"/>
  <c r="V2139" i="1"/>
  <c r="Z2139" i="1"/>
  <c r="AD2139" i="1"/>
  <c r="Y20" i="1"/>
  <c r="X722" i="1"/>
  <c r="X2126" i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F1257" i="1"/>
  <c r="AF2037" i="1"/>
  <c r="AF1101" i="1"/>
  <c r="X2045" i="1"/>
  <c r="X1109" i="1"/>
  <c r="X1265" i="1"/>
  <c r="AD1570" i="1"/>
  <c r="AD1804" i="1" s="1"/>
  <c r="L2139" i="1"/>
  <c r="AG2036" i="1"/>
  <c r="AG1256" i="1"/>
  <c r="AG1100" i="1"/>
  <c r="AF2116" i="1"/>
  <c r="AF712" i="1"/>
  <c r="AG10" i="1"/>
  <c r="AH10" i="1" s="1"/>
  <c r="Q1273" i="1"/>
  <c r="Q1585" i="1" s="1"/>
  <c r="Q1819" i="1" s="1"/>
  <c r="Q1117" i="1"/>
  <c r="Q2053" i="1"/>
  <c r="T2130" i="1"/>
  <c r="U24" i="1"/>
  <c r="T726" i="1"/>
  <c r="S2052" i="1"/>
  <c r="S1272" i="1"/>
  <c r="S1584" i="1" s="1"/>
  <c r="S1818" i="1" s="1"/>
  <c r="S1116" i="1"/>
  <c r="AB1105" i="1"/>
  <c r="AB2041" i="1"/>
  <c r="AB1261" i="1"/>
  <c r="AC2122" i="1"/>
  <c r="AD16" i="1"/>
  <c r="AC718" i="1"/>
  <c r="T2129" i="1"/>
  <c r="T725" i="1"/>
  <c r="U23" i="1"/>
  <c r="AB1572" i="1"/>
  <c r="AB1806" i="1" s="1"/>
  <c r="Y2046" i="1"/>
  <c r="Y1110" i="1"/>
  <c r="Y1266" i="1"/>
  <c r="Y1578" i="1" s="1"/>
  <c r="Y1812" i="1" s="1"/>
  <c r="AF2139" i="1"/>
  <c r="S2050" i="1"/>
  <c r="S1114" i="1"/>
  <c r="S1270" i="1"/>
  <c r="S1582" i="1" s="1"/>
  <c r="S1816" i="1" s="1"/>
  <c r="U22" i="1"/>
  <c r="T724" i="1"/>
  <c r="T2128" i="1"/>
  <c r="AA2043" i="1"/>
  <c r="AA2101" i="1" s="1"/>
  <c r="AA1107" i="1"/>
  <c r="AA1263" i="1"/>
  <c r="AG2115" i="1"/>
  <c r="AG711" i="1"/>
  <c r="AB2139" i="1"/>
  <c r="AD1259" i="1"/>
  <c r="AD1571" i="1" s="1"/>
  <c r="AD1805" i="1" s="1"/>
  <c r="AD2039" i="1"/>
  <c r="AD1103" i="1"/>
  <c r="V2047" i="1"/>
  <c r="V1111" i="1"/>
  <c r="V1267" i="1"/>
  <c r="AE1102" i="1"/>
  <c r="AE1258" i="1"/>
  <c r="AE2038" i="1"/>
  <c r="AB717" i="1"/>
  <c r="AB2121" i="1"/>
  <c r="AC15" i="1"/>
  <c r="AB2044" i="1"/>
  <c r="AB1108" i="1"/>
  <c r="AB1264" i="1"/>
  <c r="AB1576" i="1" s="1"/>
  <c r="AB1810" i="1" s="1"/>
  <c r="W2125" i="1"/>
  <c r="X19" i="1"/>
  <c r="W721" i="1"/>
  <c r="R2139" i="1"/>
  <c r="AD2118" i="1"/>
  <c r="AD714" i="1"/>
  <c r="AE12" i="1"/>
  <c r="P2139" i="1"/>
  <c r="T2049" i="1"/>
  <c r="T1113" i="1"/>
  <c r="T1269" i="1"/>
  <c r="N2139" i="1"/>
  <c r="J2139" i="1"/>
  <c r="AD13" i="1"/>
  <c r="AC715" i="1"/>
  <c r="AC2119" i="1"/>
  <c r="S2051" i="1"/>
  <c r="S1271" i="1"/>
  <c r="Z720" i="1"/>
  <c r="Z2124" i="1"/>
  <c r="AA18" i="1"/>
  <c r="AE713" i="1"/>
  <c r="AE2117" i="1"/>
  <c r="AF11" i="1"/>
  <c r="R1123" i="1"/>
  <c r="S1123" i="1"/>
  <c r="A1987" i="1"/>
  <c r="R1360" i="1"/>
  <c r="X1360" i="1"/>
  <c r="T1360" i="1"/>
  <c r="AD1360" i="1"/>
  <c r="Z1360" i="1"/>
  <c r="R1591" i="1"/>
  <c r="R1825" i="1" s="1"/>
  <c r="S1349" i="1"/>
  <c r="S1505" i="1" s="1"/>
  <c r="S1115" i="1"/>
  <c r="L1356" i="1"/>
  <c r="L1512" i="1" s="1"/>
  <c r="L1590" i="1" s="1"/>
  <c r="L1824" i="1" s="1"/>
  <c r="L1122" i="1"/>
  <c r="AC1361" i="1"/>
  <c r="AC1517" i="1" s="1"/>
  <c r="S1361" i="1"/>
  <c r="S1517" i="1" s="1"/>
  <c r="U1361" i="1"/>
  <c r="U1517" i="1" s="1"/>
  <c r="W1361" i="1"/>
  <c r="W1517" i="1" s="1"/>
  <c r="Y1361" i="1"/>
  <c r="Y1517" i="1" s="1"/>
  <c r="Z1361" i="1"/>
  <c r="Z1517" i="1" s="1"/>
  <c r="V1359" i="1"/>
  <c r="V1515" i="1" s="1"/>
  <c r="AG2060" i="1"/>
  <c r="H659" i="1"/>
  <c r="X659" i="1"/>
  <c r="I659" i="1"/>
  <c r="J659" i="1"/>
  <c r="Z659" i="1"/>
  <c r="K659" i="1"/>
  <c r="AA659" i="1"/>
  <c r="M659" i="1"/>
  <c r="N659" i="1"/>
  <c r="AD659" i="1"/>
  <c r="AE659" i="1"/>
  <c r="AF659" i="1"/>
  <c r="AG659" i="1"/>
  <c r="L659" i="1"/>
  <c r="O659" i="1"/>
  <c r="P659" i="1"/>
  <c r="Q659" i="1"/>
  <c r="R659" i="1"/>
  <c r="T659" i="1"/>
  <c r="U659" i="1"/>
  <c r="V659" i="1"/>
  <c r="W659" i="1"/>
  <c r="Y659" i="1"/>
  <c r="AB659" i="1"/>
  <c r="S659" i="1"/>
  <c r="AC659" i="1"/>
  <c r="H35" i="1"/>
  <c r="AG1280" i="1"/>
  <c r="AG1592" i="1" s="1"/>
  <c r="AG1826" i="1" s="1"/>
  <c r="O2139" i="1"/>
  <c r="H1123" i="1"/>
  <c r="K2139" i="1"/>
  <c r="H734" i="1"/>
  <c r="H1124" i="1" s="1"/>
  <c r="H2059" i="1"/>
  <c r="AG735" i="1"/>
  <c r="AG2061" i="1" s="1"/>
  <c r="AG2139" i="1"/>
  <c r="M2139" i="1"/>
  <c r="S2139" i="1"/>
  <c r="Y2139" i="1"/>
  <c r="I734" i="1"/>
  <c r="I2060" i="1" s="1"/>
  <c r="H345" i="1"/>
  <c r="H2139" i="1" s="1"/>
  <c r="I345" i="1"/>
  <c r="I2139" i="1" s="1"/>
  <c r="I2137" i="1"/>
  <c r="I733" i="1"/>
  <c r="J343" i="1"/>
  <c r="M729" i="1"/>
  <c r="M2133" i="1"/>
  <c r="N339" i="1"/>
  <c r="L1119" i="1"/>
  <c r="L2055" i="1"/>
  <c r="L1275" i="1"/>
  <c r="U2139" i="1"/>
  <c r="AC2139" i="1"/>
  <c r="W2139" i="1"/>
  <c r="Q2139" i="1"/>
  <c r="AA2139" i="1"/>
  <c r="AE2139" i="1"/>
  <c r="I34" i="1"/>
  <c r="B2149" i="1"/>
  <c r="G2150" i="1"/>
  <c r="A2149" i="1"/>
  <c r="AA1124" i="1"/>
  <c r="AA2060" i="1"/>
  <c r="A2226" i="1"/>
  <c r="B2226" i="1"/>
  <c r="G2227" i="1"/>
  <c r="R1280" i="1"/>
  <c r="R1592" i="1" s="1"/>
  <c r="R1826" i="1" s="1"/>
  <c r="O2060" i="1"/>
  <c r="O1280" i="1"/>
  <c r="O1592" i="1" s="1"/>
  <c r="O1826" i="1" s="1"/>
  <c r="R1124" i="1"/>
  <c r="T1124" i="1"/>
  <c r="X1124" i="1"/>
  <c r="T735" i="1"/>
  <c r="T2061" i="1" s="1"/>
  <c r="V1124" i="1"/>
  <c r="U2060" i="1"/>
  <c r="M1124" i="1"/>
  <c r="M2060" i="1"/>
  <c r="U1124" i="1"/>
  <c r="V2060" i="1"/>
  <c r="X1280" i="1"/>
  <c r="X1592" i="1" s="1"/>
  <c r="X1826" i="1" s="1"/>
  <c r="U735" i="1"/>
  <c r="U1281" i="1" s="1"/>
  <c r="U1593" i="1" s="1"/>
  <c r="U1827" i="1" s="1"/>
  <c r="J735" i="1"/>
  <c r="J1281" i="1" s="1"/>
  <c r="AB1280" i="1"/>
  <c r="AB1592" i="1" s="1"/>
  <c r="AB1826" i="1" s="1"/>
  <c r="AB1124" i="1"/>
  <c r="T2060" i="1"/>
  <c r="K735" i="1"/>
  <c r="K1281" i="1" s="1"/>
  <c r="AC735" i="1"/>
  <c r="AC1281" i="1" s="1"/>
  <c r="AF2060" i="1"/>
  <c r="Z735" i="1"/>
  <c r="Z1281" i="1" s="1"/>
  <c r="Q735" i="1"/>
  <c r="Q2061" i="1" s="1"/>
  <c r="W735" i="1"/>
  <c r="W1281" i="1" s="1"/>
  <c r="N735" i="1"/>
  <c r="N1281" i="1" s="1"/>
  <c r="N1593" i="1" s="1"/>
  <c r="N1827" i="1" s="1"/>
  <c r="X735" i="1"/>
  <c r="X1281" i="1" s="1"/>
  <c r="O735" i="1"/>
  <c r="O1125" i="1" s="1"/>
  <c r="R735" i="1"/>
  <c r="R1125" i="1" s="1"/>
  <c r="AE735" i="1"/>
  <c r="Z1280" i="1"/>
  <c r="Z1592" i="1" s="1"/>
  <c r="Z1826" i="1" s="1"/>
  <c r="Z2060" i="1"/>
  <c r="AE1280" i="1"/>
  <c r="AE1592" i="1" s="1"/>
  <c r="AE1826" i="1" s="1"/>
  <c r="AE2060" i="1"/>
  <c r="B2064" i="1"/>
  <c r="A2064" i="1"/>
  <c r="G2065" i="1"/>
  <c r="A113" i="1"/>
  <c r="B113" i="1"/>
  <c r="AH347" i="1" s="1"/>
  <c r="G114" i="1"/>
  <c r="A347" i="1"/>
  <c r="B347" i="1"/>
  <c r="G348" i="1"/>
  <c r="G37" i="1"/>
  <c r="A36" i="1"/>
  <c r="B36" i="1"/>
  <c r="G1988" i="1"/>
  <c r="B1987" i="1"/>
  <c r="G1910" i="1"/>
  <c r="A1910" i="1" s="1"/>
  <c r="B1909" i="1"/>
  <c r="G1754" i="1"/>
  <c r="A1754" i="1" s="1"/>
  <c r="B1753" i="1"/>
  <c r="G1676" i="1"/>
  <c r="A1676" i="1" s="1"/>
  <c r="B1675" i="1"/>
  <c r="B1440" i="1"/>
  <c r="G1441" i="1"/>
  <c r="A1441" i="1" s="1"/>
  <c r="J1124" i="1"/>
  <c r="J1280" i="1"/>
  <c r="J1592" i="1" s="1"/>
  <c r="L1124" i="1"/>
  <c r="L1280" i="1"/>
  <c r="L1592" i="1" s="1"/>
  <c r="P1124" i="1"/>
  <c r="P1280" i="1"/>
  <c r="P1592" i="1" s="1"/>
  <c r="Z1124" i="1"/>
  <c r="Y1124" i="1"/>
  <c r="Y1280" i="1"/>
  <c r="Y1592" i="1" s="1"/>
  <c r="N1124" i="1"/>
  <c r="N1280" i="1"/>
  <c r="N1592" i="1" s="1"/>
  <c r="AC1124" i="1"/>
  <c r="AC1280" i="1"/>
  <c r="AC1592" i="1" s="1"/>
  <c r="W1124" i="1"/>
  <c r="W1280" i="1"/>
  <c r="W1592" i="1" s="1"/>
  <c r="AF1124" i="1"/>
  <c r="AF1280" i="1"/>
  <c r="Q1124" i="1"/>
  <c r="Q1280" i="1"/>
  <c r="Q1592" i="1" s="1"/>
  <c r="S1124" i="1"/>
  <c r="S1280" i="1"/>
  <c r="S1592" i="1" s="1"/>
  <c r="K1124" i="1"/>
  <c r="K1280" i="1"/>
  <c r="K1592" i="1" s="1"/>
  <c r="AD1124" i="1"/>
  <c r="AD1280" i="1"/>
  <c r="AD1592" i="1" s="1"/>
  <c r="AD735" i="1"/>
  <c r="AD2061" i="1" s="1"/>
  <c r="V735" i="1"/>
  <c r="AB735" i="1"/>
  <c r="AB2061" i="1" s="1"/>
  <c r="M735" i="1"/>
  <c r="M2061" i="1" s="1"/>
  <c r="AA735" i="1"/>
  <c r="P735" i="1"/>
  <c r="P2061" i="1" s="1"/>
  <c r="Y735" i="1"/>
  <c r="Y2061" i="1" s="1"/>
  <c r="AF735" i="1"/>
  <c r="S735" i="1"/>
  <c r="L735" i="1"/>
  <c r="L2061" i="1" s="1"/>
  <c r="H1361" i="1"/>
  <c r="H1517" i="1" s="1"/>
  <c r="G1285" i="1"/>
  <c r="A1285" i="1" s="1"/>
  <c r="B1284" i="1"/>
  <c r="G1206" i="1"/>
  <c r="A1206" i="1" s="1"/>
  <c r="B1205" i="1"/>
  <c r="G1128" i="1"/>
  <c r="A1128" i="1" s="1"/>
  <c r="B1127" i="1"/>
  <c r="B1049" i="1"/>
  <c r="G1050" i="1"/>
  <c r="A1050" i="1" s="1"/>
  <c r="H658" i="1"/>
  <c r="G973" i="1"/>
  <c r="A973" i="1" s="1"/>
  <c r="B972" i="1"/>
  <c r="B894" i="1"/>
  <c r="G895" i="1"/>
  <c r="A895" i="1" s="1"/>
  <c r="G817" i="1"/>
  <c r="A817" i="1" s="1"/>
  <c r="B816" i="1"/>
  <c r="G738" i="1"/>
  <c r="A738" i="1" s="1"/>
  <c r="B737" i="1"/>
  <c r="G661" i="1"/>
  <c r="A661" i="1" s="1"/>
  <c r="B660" i="1"/>
  <c r="G583" i="1"/>
  <c r="A583" i="1" s="1"/>
  <c r="B582" i="1"/>
  <c r="AH660" i="1" s="1"/>
  <c r="B503" i="1"/>
  <c r="G504" i="1"/>
  <c r="A504" i="1" s="1"/>
  <c r="G426" i="1"/>
  <c r="A426" i="1" s="1"/>
  <c r="B425" i="1"/>
  <c r="B270" i="1"/>
  <c r="G271" i="1"/>
  <c r="A271" i="1" s="1"/>
  <c r="G194" i="1"/>
  <c r="A194" i="1" s="1"/>
  <c r="B193" i="1"/>
  <c r="N1360" i="1" l="1"/>
  <c r="I1359" i="1"/>
  <c r="I1515" i="1" s="1"/>
  <c r="B1596" i="1"/>
  <c r="AB1360" i="1"/>
  <c r="G1597" i="1"/>
  <c r="A1597" i="1" s="1"/>
  <c r="G1363" i="1"/>
  <c r="A1363" i="1" s="1"/>
  <c r="B1518" i="1"/>
  <c r="Z2218" i="1"/>
  <c r="B1362" i="1"/>
  <c r="G1519" i="1"/>
  <c r="A1519" i="1" s="1"/>
  <c r="B1831" i="1"/>
  <c r="G1832" i="1"/>
  <c r="A1832" i="1" s="1"/>
  <c r="Q1360" i="1"/>
  <c r="V2218" i="1"/>
  <c r="M2218" i="1"/>
  <c r="N2218" i="1"/>
  <c r="AE2218" i="1"/>
  <c r="T2218" i="1"/>
  <c r="P2218" i="1"/>
  <c r="AG2219" i="1"/>
  <c r="AH2219" i="1"/>
  <c r="AH2061" i="1"/>
  <c r="AG2218" i="1"/>
  <c r="AH1866" i="1"/>
  <c r="AH1568" i="1"/>
  <c r="AH736" i="1"/>
  <c r="AH2140" i="1"/>
  <c r="AH2116" i="1"/>
  <c r="AH712" i="1"/>
  <c r="AA2218" i="1"/>
  <c r="AH1101" i="1"/>
  <c r="AH2037" i="1"/>
  <c r="AH1257" i="1"/>
  <c r="AH1569" i="1" s="1"/>
  <c r="L2218" i="1"/>
  <c r="AH1281" i="1"/>
  <c r="AF2218" i="1"/>
  <c r="O2218" i="1"/>
  <c r="W2218" i="1"/>
  <c r="I2218" i="1"/>
  <c r="R2218" i="1"/>
  <c r="AC2218" i="1"/>
  <c r="AB2218" i="1"/>
  <c r="Q2218" i="1"/>
  <c r="Y2218" i="1"/>
  <c r="J2218" i="1"/>
  <c r="U2218" i="1"/>
  <c r="AF346" i="1"/>
  <c r="AF2140" i="1" s="1"/>
  <c r="W346" i="1"/>
  <c r="W736" i="1" s="1"/>
  <c r="S2218" i="1"/>
  <c r="Y346" i="1"/>
  <c r="Y736" i="1" s="1"/>
  <c r="AD1516" i="1"/>
  <c r="AB1573" i="1"/>
  <c r="AB1807" i="1" s="1"/>
  <c r="U1360" i="1"/>
  <c r="O346" i="1"/>
  <c r="O2140" i="1" s="1"/>
  <c r="X1516" i="1"/>
  <c r="R1516" i="1"/>
  <c r="AA1360" i="1"/>
  <c r="V1579" i="1"/>
  <c r="V1813" i="1" s="1"/>
  <c r="P346" i="1"/>
  <c r="P736" i="1" s="1"/>
  <c r="S1360" i="1"/>
  <c r="AG1360" i="1"/>
  <c r="AE1570" i="1"/>
  <c r="AE1804" i="1" s="1"/>
  <c r="O1360" i="1"/>
  <c r="AE1360" i="1"/>
  <c r="AB346" i="1"/>
  <c r="AB2140" i="1" s="1"/>
  <c r="L346" i="1"/>
  <c r="L2140" i="1" s="1"/>
  <c r="AD2218" i="1"/>
  <c r="L1587" i="1"/>
  <c r="L1821" i="1" s="1"/>
  <c r="AD346" i="1"/>
  <c r="AD736" i="1" s="1"/>
  <c r="AE346" i="1"/>
  <c r="AE2140" i="1" s="1"/>
  <c r="AC346" i="1"/>
  <c r="AC2140" i="1" s="1"/>
  <c r="K346" i="1"/>
  <c r="K2140" i="1" s="1"/>
  <c r="T1516" i="1"/>
  <c r="Y1360" i="1"/>
  <c r="J346" i="1"/>
  <c r="J736" i="1" s="1"/>
  <c r="W1360" i="1"/>
  <c r="X346" i="1"/>
  <c r="X2140" i="1" s="1"/>
  <c r="T346" i="1"/>
  <c r="T2140" i="1" s="1"/>
  <c r="P1516" i="1"/>
  <c r="AC1360" i="1"/>
  <c r="H1516" i="1"/>
  <c r="AB1516" i="1"/>
  <c r="V1516" i="1"/>
  <c r="V346" i="1"/>
  <c r="V736" i="1" s="1"/>
  <c r="K2218" i="1"/>
  <c r="U346" i="1"/>
  <c r="U736" i="1" s="1"/>
  <c r="R346" i="1"/>
  <c r="R736" i="1" s="1"/>
  <c r="X1577" i="1"/>
  <c r="X1811" i="1" s="1"/>
  <c r="AA346" i="1"/>
  <c r="AA736" i="1" s="1"/>
  <c r="Z346" i="1"/>
  <c r="Z736" i="1" s="1"/>
  <c r="X2218" i="1"/>
  <c r="S346" i="1"/>
  <c r="S2140" i="1" s="1"/>
  <c r="AG346" i="1"/>
  <c r="AG736" i="1" s="1"/>
  <c r="N346" i="1"/>
  <c r="N2140" i="1" s="1"/>
  <c r="M346" i="1"/>
  <c r="M2140" i="1" s="1"/>
  <c r="Q346" i="1"/>
  <c r="Q736" i="1" s="1"/>
  <c r="Z1516" i="1"/>
  <c r="N1516" i="1"/>
  <c r="T1581" i="1"/>
  <c r="T1815" i="1" s="1"/>
  <c r="Z1867" i="1"/>
  <c r="Z20" i="1"/>
  <c r="Y722" i="1"/>
  <c r="Y2126" i="1"/>
  <c r="AA17" i="1"/>
  <c r="Z719" i="1"/>
  <c r="Z2123" i="1"/>
  <c r="Y2045" i="1"/>
  <c r="Y1109" i="1"/>
  <c r="Y1265" i="1"/>
  <c r="AG11" i="1"/>
  <c r="AH11" i="1" s="1"/>
  <c r="AF713" i="1"/>
  <c r="AF2117" i="1"/>
  <c r="X2048" i="1"/>
  <c r="X1112" i="1"/>
  <c r="X1268" i="1"/>
  <c r="X1580" i="1" s="1"/>
  <c r="X1814" i="1" s="1"/>
  <c r="AA720" i="1"/>
  <c r="AB18" i="1"/>
  <c r="AA2124" i="1"/>
  <c r="U726" i="1"/>
  <c r="V24" i="1"/>
  <c r="U2130" i="1"/>
  <c r="Z2046" i="1"/>
  <c r="Z1110" i="1"/>
  <c r="Z1266" i="1"/>
  <c r="Z1578" i="1" s="1"/>
  <c r="Z1812" i="1" s="1"/>
  <c r="AE2118" i="1"/>
  <c r="AF12" i="1"/>
  <c r="AE714" i="1"/>
  <c r="W21" i="1"/>
  <c r="V723" i="1"/>
  <c r="V2127" i="1"/>
  <c r="S1583" i="1"/>
  <c r="S1817" i="1" s="1"/>
  <c r="AC1572" i="1"/>
  <c r="AC1806" i="1" s="1"/>
  <c r="AG1257" i="1"/>
  <c r="AG2037" i="1"/>
  <c r="AG1101" i="1"/>
  <c r="U2129" i="1"/>
  <c r="V23" i="1"/>
  <c r="U725" i="1"/>
  <c r="T2052" i="1"/>
  <c r="T1116" i="1"/>
  <c r="T1272" i="1"/>
  <c r="T1584" i="1" s="1"/>
  <c r="T1818" i="1" s="1"/>
  <c r="W2047" i="1"/>
  <c r="W1111" i="1"/>
  <c r="W1267" i="1"/>
  <c r="R1273" i="1"/>
  <c r="R1117" i="1"/>
  <c r="R2053" i="1"/>
  <c r="T2051" i="1"/>
  <c r="T1271" i="1"/>
  <c r="Y19" i="1"/>
  <c r="X721" i="1"/>
  <c r="X2125" i="1"/>
  <c r="S727" i="1"/>
  <c r="S2131" i="1"/>
  <c r="T25" i="1"/>
  <c r="AD715" i="1"/>
  <c r="AD2119" i="1"/>
  <c r="AE13" i="1"/>
  <c r="AE2039" i="1"/>
  <c r="AE1259" i="1"/>
  <c r="AE1103" i="1"/>
  <c r="AD1104" i="1"/>
  <c r="AD2040" i="1"/>
  <c r="AD1260" i="1"/>
  <c r="T2050" i="1"/>
  <c r="T1114" i="1"/>
  <c r="T1270" i="1"/>
  <c r="T1582" i="1" s="1"/>
  <c r="T1816" i="1" s="1"/>
  <c r="AC1264" i="1"/>
  <c r="AC1576" i="1" s="1"/>
  <c r="AC1810" i="1" s="1"/>
  <c r="AC2044" i="1"/>
  <c r="AC1108" i="1"/>
  <c r="U2128" i="1"/>
  <c r="U724" i="1"/>
  <c r="V22" i="1"/>
  <c r="AD2122" i="1"/>
  <c r="AE16" i="1"/>
  <c r="AD718" i="1"/>
  <c r="AG712" i="1"/>
  <c r="AG2116" i="1"/>
  <c r="U2049" i="1"/>
  <c r="U1113" i="1"/>
  <c r="U1269" i="1"/>
  <c r="AC2121" i="1"/>
  <c r="AD15" i="1"/>
  <c r="AC717" i="1"/>
  <c r="AB2043" i="1"/>
  <c r="AB1107" i="1"/>
  <c r="AB1263" i="1"/>
  <c r="AA1575" i="1"/>
  <c r="AA1809" i="1" s="1"/>
  <c r="AC2041" i="1"/>
  <c r="AC1105" i="1"/>
  <c r="AC1261" i="1"/>
  <c r="AC1573" i="1" s="1"/>
  <c r="AC1807" i="1" s="1"/>
  <c r="AF1102" i="1"/>
  <c r="AF2038" i="1"/>
  <c r="AF1258" i="1"/>
  <c r="T1357" i="1"/>
  <c r="T1513" i="1" s="1"/>
  <c r="T1591" i="1" s="1"/>
  <c r="T1825" i="1" s="1"/>
  <c r="S1357" i="1"/>
  <c r="S1513" i="1" s="1"/>
  <c r="S1591" i="1" s="1"/>
  <c r="S1825" i="1" s="1"/>
  <c r="A1988" i="1"/>
  <c r="T1361" i="1"/>
  <c r="T1517" i="1" s="1"/>
  <c r="R1361" i="1"/>
  <c r="R1517" i="1" s="1"/>
  <c r="J1361" i="1"/>
  <c r="J1517" i="1" s="1"/>
  <c r="V1361" i="1"/>
  <c r="V1517" i="1" s="1"/>
  <c r="X1361" i="1"/>
  <c r="X1517" i="1" s="1"/>
  <c r="AB1361" i="1"/>
  <c r="AB1517" i="1" s="1"/>
  <c r="AD1361" i="1"/>
  <c r="AD1517" i="1" s="1"/>
  <c r="K1361" i="1"/>
  <c r="K1517" i="1" s="1"/>
  <c r="AE1361" i="1"/>
  <c r="AE1517" i="1" s="1"/>
  <c r="L1361" i="1"/>
  <c r="L1517" i="1" s="1"/>
  <c r="M1361" i="1"/>
  <c r="M1517" i="1" s="1"/>
  <c r="O1361" i="1"/>
  <c r="O1517" i="1" s="1"/>
  <c r="K1125" i="1"/>
  <c r="J1359" i="1"/>
  <c r="J1515" i="1" s="1"/>
  <c r="J1593" i="1" s="1"/>
  <c r="J1827" i="1" s="1"/>
  <c r="K1362" i="1"/>
  <c r="K1518" i="1" s="1"/>
  <c r="AB1362" i="1"/>
  <c r="AB1518" i="1" s="1"/>
  <c r="M1362" i="1"/>
  <c r="M1518" i="1" s="1"/>
  <c r="Q1362" i="1"/>
  <c r="Q1518" i="1" s="1"/>
  <c r="I1361" i="1"/>
  <c r="I1517" i="1" s="1"/>
  <c r="AA1361" i="1"/>
  <c r="AA1517" i="1" s="1"/>
  <c r="N1361" i="1"/>
  <c r="N1517" i="1" s="1"/>
  <c r="T1349" i="1"/>
  <c r="T1505" i="1" s="1"/>
  <c r="T1115" i="1"/>
  <c r="W1359" i="1"/>
  <c r="W1515" i="1" s="1"/>
  <c r="W1593" i="1" s="1"/>
  <c r="W1827" i="1" s="1"/>
  <c r="X1125" i="1"/>
  <c r="I1360" i="1"/>
  <c r="M1356" i="1"/>
  <c r="M1512" i="1" s="1"/>
  <c r="M1590" i="1" s="1"/>
  <c r="M1824" i="1" s="1"/>
  <c r="M1122" i="1"/>
  <c r="H660" i="1"/>
  <c r="I660" i="1"/>
  <c r="Y660" i="1"/>
  <c r="J660" i="1"/>
  <c r="Z660" i="1"/>
  <c r="K660" i="1"/>
  <c r="AA660" i="1"/>
  <c r="M660" i="1"/>
  <c r="AC660" i="1"/>
  <c r="N660" i="1"/>
  <c r="Q660" i="1"/>
  <c r="AG660" i="1"/>
  <c r="R660" i="1"/>
  <c r="O660" i="1"/>
  <c r="P660" i="1"/>
  <c r="U660" i="1"/>
  <c r="V660" i="1"/>
  <c r="W660" i="1"/>
  <c r="AB660" i="1"/>
  <c r="AF660" i="1"/>
  <c r="H36" i="1"/>
  <c r="H1280" i="1"/>
  <c r="H1592" i="1" s="1"/>
  <c r="H1826" i="1" s="1"/>
  <c r="H2060" i="1"/>
  <c r="I1280" i="1"/>
  <c r="I1592" i="1" s="1"/>
  <c r="I1826" i="1" s="1"/>
  <c r="AG1281" i="1"/>
  <c r="I1124" i="1"/>
  <c r="W347" i="1"/>
  <c r="X347" i="1"/>
  <c r="J347" i="1"/>
  <c r="Z347" i="1"/>
  <c r="AA347" i="1"/>
  <c r="AB347" i="1"/>
  <c r="K347" i="1"/>
  <c r="AC347" i="1"/>
  <c r="L347" i="1"/>
  <c r="AD347" i="1"/>
  <c r="M347" i="1"/>
  <c r="AE347" i="1"/>
  <c r="P347" i="1"/>
  <c r="T347" i="1"/>
  <c r="Q347" i="1"/>
  <c r="AF347" i="1"/>
  <c r="R347" i="1"/>
  <c r="S347" i="1"/>
  <c r="U347" i="1"/>
  <c r="V347" i="1"/>
  <c r="Y347" i="1"/>
  <c r="AG347" i="1"/>
  <c r="N347" i="1"/>
  <c r="O347" i="1"/>
  <c r="I735" i="1"/>
  <c r="I2061" i="1" s="1"/>
  <c r="H735" i="1"/>
  <c r="H2061" i="1" s="1"/>
  <c r="H346" i="1"/>
  <c r="H2140" i="1" s="1"/>
  <c r="I346" i="1"/>
  <c r="I736" i="1" s="1"/>
  <c r="N2133" i="1"/>
  <c r="N729" i="1"/>
  <c r="O339" i="1"/>
  <c r="M2055" i="1"/>
  <c r="M1119" i="1"/>
  <c r="M1275" i="1"/>
  <c r="M1587" i="1" s="1"/>
  <c r="M1821" i="1" s="1"/>
  <c r="J2137" i="1"/>
  <c r="J733" i="1"/>
  <c r="K343" i="1"/>
  <c r="I2059" i="1"/>
  <c r="I1123" i="1"/>
  <c r="I1279" i="1"/>
  <c r="I1591" i="1" s="1"/>
  <c r="I1825" i="1" s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B2150" i="1"/>
  <c r="A2150" i="1"/>
  <c r="G2151" i="1"/>
  <c r="H2218" i="1"/>
  <c r="B2227" i="1"/>
  <c r="A2227" i="1"/>
  <c r="G2228" i="1"/>
  <c r="Q1125" i="1"/>
  <c r="T1125" i="1"/>
  <c r="T1281" i="1"/>
  <c r="T1593" i="1" s="1"/>
  <c r="T1827" i="1" s="1"/>
  <c r="J1125" i="1"/>
  <c r="U1125" i="1"/>
  <c r="Q1281" i="1"/>
  <c r="Q1593" i="1" s="1"/>
  <c r="Q1827" i="1" s="1"/>
  <c r="J2061" i="1"/>
  <c r="W1125" i="1"/>
  <c r="AC2061" i="1"/>
  <c r="U2061" i="1"/>
  <c r="N1125" i="1"/>
  <c r="W2061" i="1"/>
  <c r="X2061" i="1"/>
  <c r="K2061" i="1"/>
  <c r="AF2061" i="1"/>
  <c r="Z2061" i="1"/>
  <c r="AF1592" i="1"/>
  <c r="AF1826" i="1" s="1"/>
  <c r="N2061" i="1"/>
  <c r="S1281" i="1"/>
  <c r="S1593" i="1" s="1"/>
  <c r="S1827" i="1" s="1"/>
  <c r="S2061" i="1"/>
  <c r="R1281" i="1"/>
  <c r="R1593" i="1" s="1"/>
  <c r="R1827" i="1" s="1"/>
  <c r="R2061" i="1"/>
  <c r="AE1281" i="1"/>
  <c r="AE2061" i="1"/>
  <c r="O1281" i="1"/>
  <c r="O1593" i="1" s="1"/>
  <c r="O1827" i="1" s="1"/>
  <c r="O2061" i="1"/>
  <c r="AA1281" i="1"/>
  <c r="AA2061" i="1"/>
  <c r="V1281" i="1"/>
  <c r="V1593" i="1" s="1"/>
  <c r="V1827" i="1" s="1"/>
  <c r="V2061" i="1"/>
  <c r="A2065" i="1"/>
  <c r="G2066" i="1"/>
  <c r="B2065" i="1"/>
  <c r="G38" i="1"/>
  <c r="A37" i="1"/>
  <c r="B37" i="1"/>
  <c r="A348" i="1"/>
  <c r="G349" i="1"/>
  <c r="B348" i="1"/>
  <c r="A114" i="1"/>
  <c r="G115" i="1"/>
  <c r="B114" i="1"/>
  <c r="AH348" i="1" s="1"/>
  <c r="AD1826" i="1"/>
  <c r="K1826" i="1"/>
  <c r="S1826" i="1"/>
  <c r="Q1826" i="1"/>
  <c r="W1826" i="1"/>
  <c r="AC1826" i="1"/>
  <c r="N1826" i="1"/>
  <c r="Y1826" i="1"/>
  <c r="P1826" i="1"/>
  <c r="L1826" i="1"/>
  <c r="J1826" i="1"/>
  <c r="G1989" i="1"/>
  <c r="B1988" i="1"/>
  <c r="G1911" i="1"/>
  <c r="A1911" i="1" s="1"/>
  <c r="B1910" i="1"/>
  <c r="G1755" i="1"/>
  <c r="A1755" i="1" s="1"/>
  <c r="B1754" i="1"/>
  <c r="G1677" i="1"/>
  <c r="A1677" i="1" s="1"/>
  <c r="B1676" i="1"/>
  <c r="G1598" i="1"/>
  <c r="A1598" i="1" s="1"/>
  <c r="B1597" i="1"/>
  <c r="G1442" i="1"/>
  <c r="A1442" i="1" s="1"/>
  <c r="B1441" i="1"/>
  <c r="P1125" i="1"/>
  <c r="P1281" i="1"/>
  <c r="P1593" i="1" s="1"/>
  <c r="V1125" i="1"/>
  <c r="AD1281" i="1"/>
  <c r="L1281" i="1"/>
  <c r="AF1281" i="1"/>
  <c r="Y1281" i="1"/>
  <c r="M1281" i="1"/>
  <c r="S1125" i="1"/>
  <c r="AB1281" i="1"/>
  <c r="G1364" i="1"/>
  <c r="A1364" i="1" s="1"/>
  <c r="B1363" i="1"/>
  <c r="H1362" i="1"/>
  <c r="H1518" i="1" s="1"/>
  <c r="G1286" i="1"/>
  <c r="A1286" i="1" s="1"/>
  <c r="B1285" i="1"/>
  <c r="B1206" i="1"/>
  <c r="G1207" i="1"/>
  <c r="A1207" i="1" s="1"/>
  <c r="B1128" i="1"/>
  <c r="G1129" i="1"/>
  <c r="A1129" i="1" s="1"/>
  <c r="G1051" i="1"/>
  <c r="A1051" i="1" s="1"/>
  <c r="B1050" i="1"/>
  <c r="G974" i="1"/>
  <c r="A974" i="1" s="1"/>
  <c r="B973" i="1"/>
  <c r="G896" i="1"/>
  <c r="A896" i="1" s="1"/>
  <c r="B895" i="1"/>
  <c r="G818" i="1"/>
  <c r="A818" i="1" s="1"/>
  <c r="B817" i="1"/>
  <c r="G739" i="1"/>
  <c r="A739" i="1" s="1"/>
  <c r="B738" i="1"/>
  <c r="G662" i="1"/>
  <c r="A662" i="1" s="1"/>
  <c r="B661" i="1"/>
  <c r="G584" i="1"/>
  <c r="A584" i="1" s="1"/>
  <c r="B583" i="1"/>
  <c r="AH661" i="1" s="1"/>
  <c r="G505" i="1"/>
  <c r="A505" i="1" s="1"/>
  <c r="B504" i="1"/>
  <c r="AE2219" i="1"/>
  <c r="W2219" i="1"/>
  <c r="O2219" i="1"/>
  <c r="AD2219" i="1"/>
  <c r="V2219" i="1"/>
  <c r="N2219" i="1"/>
  <c r="AC2219" i="1"/>
  <c r="U2219" i="1"/>
  <c r="M2219" i="1"/>
  <c r="AB2219" i="1"/>
  <c r="T2219" i="1"/>
  <c r="L2219" i="1"/>
  <c r="AA2219" i="1"/>
  <c r="S2219" i="1"/>
  <c r="K2219" i="1"/>
  <c r="Z2219" i="1"/>
  <c r="R2219" i="1"/>
  <c r="J2219" i="1"/>
  <c r="Y2219" i="1"/>
  <c r="Q2219" i="1"/>
  <c r="I2219" i="1"/>
  <c r="P2219" i="1"/>
  <c r="H2219" i="1"/>
  <c r="AF2219" i="1"/>
  <c r="X2219" i="1"/>
  <c r="B426" i="1"/>
  <c r="G427" i="1"/>
  <c r="A427" i="1" s="1"/>
  <c r="B271" i="1"/>
  <c r="G272" i="1"/>
  <c r="A272" i="1" s="1"/>
  <c r="B194" i="1"/>
  <c r="G195" i="1"/>
  <c r="A195" i="1" s="1"/>
  <c r="G1833" i="1" l="1"/>
  <c r="A1833" i="1" s="1"/>
  <c r="B1519" i="1"/>
  <c r="G1520" i="1"/>
  <c r="A1520" i="1" s="1"/>
  <c r="B1832" i="1"/>
  <c r="N736" i="1"/>
  <c r="O736" i="1"/>
  <c r="O2062" i="1" s="1"/>
  <c r="AF736" i="1"/>
  <c r="AF2062" i="1" s="1"/>
  <c r="W2140" i="1"/>
  <c r="U2140" i="1"/>
  <c r="AH737" i="1"/>
  <c r="AH2063" i="1" s="1"/>
  <c r="AH713" i="1"/>
  <c r="AH2117" i="1"/>
  <c r="AH1102" i="1"/>
  <c r="AH2038" i="1"/>
  <c r="AH1258" i="1"/>
  <c r="AH2141" i="1"/>
  <c r="AG2220" i="1"/>
  <c r="AH1126" i="1"/>
  <c r="AH2062" i="1"/>
  <c r="AH1282" i="1"/>
  <c r="AH1802" i="1"/>
  <c r="AH1803" i="1"/>
  <c r="M736" i="1"/>
  <c r="M2062" i="1" s="1"/>
  <c r="AE736" i="1"/>
  <c r="AE2062" i="1" s="1"/>
  <c r="AD2140" i="1"/>
  <c r="Q2140" i="1"/>
  <c r="AA2140" i="1"/>
  <c r="P2140" i="1"/>
  <c r="J2140" i="1"/>
  <c r="R2140" i="1"/>
  <c r="X736" i="1"/>
  <c r="X2062" i="1" s="1"/>
  <c r="Z2140" i="1"/>
  <c r="S736" i="1"/>
  <c r="S1126" i="1" s="1"/>
  <c r="AB736" i="1"/>
  <c r="AB1126" i="1" s="1"/>
  <c r="T1583" i="1"/>
  <c r="T1817" i="1" s="1"/>
  <c r="AG2140" i="1"/>
  <c r="Q2062" i="1"/>
  <c r="AG2062" i="1"/>
  <c r="Y1282" i="1"/>
  <c r="V2062" i="1"/>
  <c r="J2062" i="1"/>
  <c r="P1282" i="1"/>
  <c r="U1516" i="1"/>
  <c r="AA2062" i="1"/>
  <c r="AD660" i="1"/>
  <c r="AA1362" i="1"/>
  <c r="AA1518" i="1" s="1"/>
  <c r="W1579" i="1"/>
  <c r="W1813" i="1" s="1"/>
  <c r="V1362" i="1"/>
  <c r="V1518" i="1" s="1"/>
  <c r="S1516" i="1"/>
  <c r="V2140" i="1"/>
  <c r="R2062" i="1"/>
  <c r="AE1362" i="1"/>
  <c r="K736" i="1"/>
  <c r="K1282" i="1" s="1"/>
  <c r="I1516" i="1"/>
  <c r="R1585" i="1"/>
  <c r="R1819" i="1" s="1"/>
  <c r="U2062" i="1"/>
  <c r="Z2062" i="1"/>
  <c r="Y2140" i="1"/>
  <c r="U1581" i="1"/>
  <c r="U1815" i="1" s="1"/>
  <c r="L736" i="1"/>
  <c r="L2062" i="1" s="1"/>
  <c r="Q1516" i="1"/>
  <c r="AA1516" i="1"/>
  <c r="AC1516" i="1"/>
  <c r="AE660" i="1"/>
  <c r="AC736" i="1"/>
  <c r="O1516" i="1"/>
  <c r="AE1516" i="1"/>
  <c r="T736" i="1"/>
  <c r="T660" i="1"/>
  <c r="AD1282" i="1"/>
  <c r="S660" i="1"/>
  <c r="X660" i="1"/>
  <c r="Y1577" i="1"/>
  <c r="Y1811" i="1" s="1"/>
  <c r="Y1516" i="1"/>
  <c r="L660" i="1"/>
  <c r="W1516" i="1"/>
  <c r="Z2141" i="1"/>
  <c r="R2141" i="1"/>
  <c r="AD2044" i="1"/>
  <c r="AD1264" i="1"/>
  <c r="AD1576" i="1" s="1"/>
  <c r="AD1810" i="1" s="1"/>
  <c r="AD1108" i="1"/>
  <c r="AE2122" i="1"/>
  <c r="AE718" i="1"/>
  <c r="AF16" i="1"/>
  <c r="W23" i="1"/>
  <c r="V725" i="1"/>
  <c r="V2129" i="1"/>
  <c r="AE1260" i="1"/>
  <c r="AE1572" i="1" s="1"/>
  <c r="AE1806" i="1" s="1"/>
  <c r="AE2040" i="1"/>
  <c r="AE1104" i="1"/>
  <c r="AA719" i="1"/>
  <c r="AB17" i="1"/>
  <c r="AA2123" i="1"/>
  <c r="Y2125" i="1"/>
  <c r="Z19" i="1"/>
  <c r="Y721" i="1"/>
  <c r="AA1110" i="1"/>
  <c r="AA2046" i="1"/>
  <c r="AA1266" i="1"/>
  <c r="AA1578" i="1" s="1"/>
  <c r="AA1812" i="1" s="1"/>
  <c r="X2141" i="1"/>
  <c r="V2049" i="1"/>
  <c r="V1113" i="1"/>
  <c r="V1269" i="1"/>
  <c r="AF2141" i="1"/>
  <c r="U2051" i="1"/>
  <c r="U1271" i="1"/>
  <c r="W723" i="1"/>
  <c r="W2127" i="1"/>
  <c r="X21" i="1"/>
  <c r="Z1109" i="1"/>
  <c r="Z2045" i="1"/>
  <c r="Z1265" i="1"/>
  <c r="T2141" i="1"/>
  <c r="AB1575" i="1"/>
  <c r="AB1809" i="1" s="1"/>
  <c r="AE1571" i="1"/>
  <c r="AE1805" i="1" s="1"/>
  <c r="AG12" i="1"/>
  <c r="AH12" i="1" s="1"/>
  <c r="AF2118" i="1"/>
  <c r="AF714" i="1"/>
  <c r="V726" i="1"/>
  <c r="W24" i="1"/>
  <c r="V2130" i="1"/>
  <c r="AD1572" i="1"/>
  <c r="AD1806" i="1" s="1"/>
  <c r="V2128" i="1"/>
  <c r="V724" i="1"/>
  <c r="W22" i="1"/>
  <c r="U2050" i="1"/>
  <c r="U1270" i="1"/>
  <c r="U1582" i="1" s="1"/>
  <c r="U1816" i="1" s="1"/>
  <c r="U1114" i="1"/>
  <c r="AE2119" i="1"/>
  <c r="AF13" i="1"/>
  <c r="AE715" i="1"/>
  <c r="AF1103" i="1"/>
  <c r="AF1259" i="1"/>
  <c r="AF1571" i="1" s="1"/>
  <c r="AF1805" i="1" s="1"/>
  <c r="AF2039" i="1"/>
  <c r="AB2141" i="1"/>
  <c r="U1272" i="1"/>
  <c r="U1584" i="1" s="1"/>
  <c r="U1818" i="1" s="1"/>
  <c r="U2052" i="1"/>
  <c r="U1116" i="1"/>
  <c r="V2141" i="1"/>
  <c r="AD2141" i="1"/>
  <c r="AC2043" i="1"/>
  <c r="AC1107" i="1"/>
  <c r="AC1263" i="1"/>
  <c r="AC1575" i="1" s="1"/>
  <c r="AC1809" i="1" s="1"/>
  <c r="AG2117" i="1"/>
  <c r="AG713" i="1"/>
  <c r="AD717" i="1"/>
  <c r="AD2121" i="1"/>
  <c r="AE15" i="1"/>
  <c r="AD1105" i="1"/>
  <c r="AD1261" i="1"/>
  <c r="AD1573" i="1" s="1"/>
  <c r="AD1807" i="1" s="1"/>
  <c r="AD2041" i="1"/>
  <c r="S2053" i="1"/>
  <c r="S1273" i="1"/>
  <c r="S1117" i="1"/>
  <c r="X2047" i="1"/>
  <c r="X1111" i="1"/>
  <c r="X1267" i="1"/>
  <c r="AG1102" i="1"/>
  <c r="AG1258" i="1"/>
  <c r="AG2038" i="1"/>
  <c r="J2141" i="1"/>
  <c r="Y2048" i="1"/>
  <c r="Y1112" i="1"/>
  <c r="Y1268" i="1"/>
  <c r="Y1580" i="1" s="1"/>
  <c r="Y1814" i="1" s="1"/>
  <c r="AA20" i="1"/>
  <c r="Z722" i="1"/>
  <c r="Z2126" i="1"/>
  <c r="T2131" i="1"/>
  <c r="T727" i="1"/>
  <c r="U25" i="1"/>
  <c r="AB720" i="1"/>
  <c r="AC18" i="1"/>
  <c r="AB2124" i="1"/>
  <c r="N2141" i="1"/>
  <c r="AF1570" i="1"/>
  <c r="AF1804" i="1" s="1"/>
  <c r="AG1126" i="1"/>
  <c r="J1362" i="1"/>
  <c r="J1518" i="1" s="1"/>
  <c r="U1357" i="1"/>
  <c r="U1513" i="1" s="1"/>
  <c r="U1591" i="1" s="1"/>
  <c r="U1825" i="1" s="1"/>
  <c r="T1123" i="1"/>
  <c r="A1989" i="1"/>
  <c r="L1362" i="1"/>
  <c r="L1518" i="1" s="1"/>
  <c r="I1282" i="1"/>
  <c r="AG1282" i="1"/>
  <c r="P1245" i="1"/>
  <c r="P1246" i="1" s="1"/>
  <c r="AD1362" i="1"/>
  <c r="AD1518" i="1" s="1"/>
  <c r="P1362" i="1"/>
  <c r="P1518" i="1" s="1"/>
  <c r="T1362" i="1"/>
  <c r="N1362" i="1"/>
  <c r="N1518" i="1" s="1"/>
  <c r="Z1362" i="1"/>
  <c r="R1362" i="1"/>
  <c r="R1518" i="1" s="1"/>
  <c r="X1362" i="1"/>
  <c r="X1518" i="1" s="1"/>
  <c r="J1360" i="1"/>
  <c r="X1359" i="1"/>
  <c r="X1515" i="1" s="1"/>
  <c r="X1593" i="1" s="1"/>
  <c r="X1827" i="1" s="1"/>
  <c r="U1349" i="1"/>
  <c r="U1115" i="1"/>
  <c r="K1359" i="1"/>
  <c r="K1515" i="1" s="1"/>
  <c r="K1593" i="1" s="1"/>
  <c r="K1827" i="1" s="1"/>
  <c r="P1361" i="1"/>
  <c r="N1356" i="1"/>
  <c r="N1512" i="1" s="1"/>
  <c r="N1590" i="1" s="1"/>
  <c r="N1824" i="1" s="1"/>
  <c r="N1122" i="1"/>
  <c r="I1362" i="1"/>
  <c r="I1518" i="1" s="1"/>
  <c r="AF1361" i="1"/>
  <c r="N661" i="1"/>
  <c r="AD661" i="1"/>
  <c r="O661" i="1"/>
  <c r="AE661" i="1"/>
  <c r="AF661" i="1"/>
  <c r="Q661" i="1"/>
  <c r="AG661" i="1"/>
  <c r="S661" i="1"/>
  <c r="T661" i="1"/>
  <c r="W661" i="1"/>
  <c r="H661" i="1"/>
  <c r="X661" i="1"/>
  <c r="R661" i="1"/>
  <c r="U661" i="1"/>
  <c r="Z661" i="1"/>
  <c r="AA661" i="1"/>
  <c r="J661" i="1"/>
  <c r="K661" i="1"/>
  <c r="L661" i="1"/>
  <c r="K2141" i="1"/>
  <c r="H37" i="1"/>
  <c r="H736" i="1"/>
  <c r="I1281" i="1"/>
  <c r="I1593" i="1" s="1"/>
  <c r="I1827" i="1" s="1"/>
  <c r="I1125" i="1"/>
  <c r="AG737" i="1"/>
  <c r="AG2141" i="1"/>
  <c r="H1281" i="1"/>
  <c r="H1593" i="1" s="1"/>
  <c r="H1827" i="1" s="1"/>
  <c r="AF348" i="1"/>
  <c r="R348" i="1"/>
  <c r="AG348" i="1"/>
  <c r="S348" i="1"/>
  <c r="T348" i="1"/>
  <c r="U348" i="1"/>
  <c r="N348" i="1"/>
  <c r="O348" i="1"/>
  <c r="X348" i="1"/>
  <c r="V348" i="1"/>
  <c r="AB348" i="1"/>
  <c r="W348" i="1"/>
  <c r="Z348" i="1"/>
  <c r="AA348" i="1"/>
  <c r="J348" i="1"/>
  <c r="K348" i="1"/>
  <c r="AD348" i="1"/>
  <c r="AE348" i="1"/>
  <c r="H1125" i="1"/>
  <c r="I2140" i="1"/>
  <c r="K2137" i="1"/>
  <c r="K733" i="1"/>
  <c r="L343" i="1"/>
  <c r="J1279" i="1"/>
  <c r="J1123" i="1"/>
  <c r="J2059" i="1"/>
  <c r="H347" i="1"/>
  <c r="H2141" i="1" s="1"/>
  <c r="I347" i="1"/>
  <c r="I2141" i="1" s="1"/>
  <c r="W2141" i="1"/>
  <c r="O2133" i="1"/>
  <c r="O729" i="1"/>
  <c r="P339" i="1"/>
  <c r="N1275" i="1"/>
  <c r="N1587" i="1" s="1"/>
  <c r="N1821" i="1" s="1"/>
  <c r="N2055" i="1"/>
  <c r="N1119" i="1"/>
  <c r="S2141" i="1"/>
  <c r="AC2141" i="1"/>
  <c r="AA2141" i="1"/>
  <c r="Y2141" i="1"/>
  <c r="M2141" i="1"/>
  <c r="O2141" i="1"/>
  <c r="L2141" i="1"/>
  <c r="AE2141" i="1"/>
  <c r="U2141" i="1"/>
  <c r="I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P2141" i="1"/>
  <c r="Q2141" i="1"/>
  <c r="B2151" i="1"/>
  <c r="A2151" i="1"/>
  <c r="G2152" i="1"/>
  <c r="G2229" i="1"/>
  <c r="B2228" i="1"/>
  <c r="A2228" i="1"/>
  <c r="O1282" i="1"/>
  <c r="P1126" i="1"/>
  <c r="Y2062" i="1"/>
  <c r="O1126" i="1"/>
  <c r="Y1126" i="1"/>
  <c r="Q1126" i="1"/>
  <c r="U737" i="1"/>
  <c r="U1283" i="1" s="1"/>
  <c r="U1595" i="1" s="1"/>
  <c r="U1829" i="1" s="1"/>
  <c r="AF737" i="1"/>
  <c r="AF1283" i="1" s="1"/>
  <c r="W737" i="1"/>
  <c r="W1127" i="1" s="1"/>
  <c r="Q737" i="1"/>
  <c r="Q1283" i="1" s="1"/>
  <c r="L737" i="1"/>
  <c r="I1126" i="1"/>
  <c r="Q1282" i="1"/>
  <c r="P2062" i="1"/>
  <c r="AA737" i="1"/>
  <c r="AA2063" i="1" s="1"/>
  <c r="K737" i="1"/>
  <c r="AD2062" i="1"/>
  <c r="AD1126" i="1"/>
  <c r="AD737" i="1"/>
  <c r="AD2063" i="1" s="1"/>
  <c r="AC737" i="1"/>
  <c r="AC1283" i="1" s="1"/>
  <c r="AC1595" i="1" s="1"/>
  <c r="AC1829" i="1" s="1"/>
  <c r="V737" i="1"/>
  <c r="V1283" i="1" s="1"/>
  <c r="V1595" i="1" s="1"/>
  <c r="V1829" i="1" s="1"/>
  <c r="I2062" i="1"/>
  <c r="W1282" i="1"/>
  <c r="W2062" i="1"/>
  <c r="N1282" i="1"/>
  <c r="N2062" i="1"/>
  <c r="G2067" i="1"/>
  <c r="B2066" i="1"/>
  <c r="A2066" i="1"/>
  <c r="A115" i="1"/>
  <c r="B115" i="1"/>
  <c r="AH349" i="1" s="1"/>
  <c r="G116" i="1"/>
  <c r="A349" i="1"/>
  <c r="G350" i="1"/>
  <c r="B349" i="1"/>
  <c r="G39" i="1"/>
  <c r="A38" i="1"/>
  <c r="B38" i="1"/>
  <c r="P1827" i="1"/>
  <c r="B1989" i="1"/>
  <c r="G1990" i="1"/>
  <c r="B1911" i="1"/>
  <c r="G1912" i="1"/>
  <c r="A1912" i="1" s="1"/>
  <c r="B1833" i="1"/>
  <c r="G1834" i="1"/>
  <c r="A1834" i="1" s="1"/>
  <c r="B1755" i="1"/>
  <c r="G1756" i="1"/>
  <c r="A1756" i="1" s="1"/>
  <c r="B1677" i="1"/>
  <c r="G1678" i="1"/>
  <c r="A1678" i="1" s="1"/>
  <c r="G1599" i="1"/>
  <c r="A1599" i="1" s="1"/>
  <c r="B1598" i="1"/>
  <c r="G1521" i="1"/>
  <c r="A1521" i="1" s="1"/>
  <c r="B1520" i="1"/>
  <c r="G1443" i="1"/>
  <c r="A1443" i="1" s="1"/>
  <c r="B1442" i="1"/>
  <c r="W1126" i="1"/>
  <c r="AE1126" i="1"/>
  <c r="AE1282" i="1"/>
  <c r="U1126" i="1"/>
  <c r="U1282" i="1"/>
  <c r="Z1126" i="1"/>
  <c r="Z1282" i="1"/>
  <c r="AA1126" i="1"/>
  <c r="AA1282" i="1"/>
  <c r="R1126" i="1"/>
  <c r="R1282" i="1"/>
  <c r="V1126" i="1"/>
  <c r="V1282" i="1"/>
  <c r="N1126" i="1"/>
  <c r="J1126" i="1"/>
  <c r="J1282" i="1"/>
  <c r="G1365" i="1"/>
  <c r="A1365" i="1" s="1"/>
  <c r="B1364" i="1"/>
  <c r="X737" i="1"/>
  <c r="X2063" i="1" s="1"/>
  <c r="J737" i="1"/>
  <c r="J2063" i="1" s="1"/>
  <c r="Y737" i="1"/>
  <c r="Y2063" i="1" s="1"/>
  <c r="M737" i="1"/>
  <c r="M2063" i="1" s="1"/>
  <c r="Z737" i="1"/>
  <c r="Z2063" i="1" s="1"/>
  <c r="N737" i="1"/>
  <c r="AB737" i="1"/>
  <c r="AB2063" i="1" s="1"/>
  <c r="S737" i="1"/>
  <c r="S2063" i="1" s="1"/>
  <c r="T737" i="1"/>
  <c r="AE737" i="1"/>
  <c r="P737" i="1"/>
  <c r="P2063" i="1" s="1"/>
  <c r="O737" i="1"/>
  <c r="O2063" i="1" s="1"/>
  <c r="R737" i="1"/>
  <c r="R2063" i="1" s="1"/>
  <c r="H1363" i="1"/>
  <c r="H1519" i="1" s="1"/>
  <c r="G1287" i="1"/>
  <c r="A1287" i="1" s="1"/>
  <c r="B1286" i="1"/>
  <c r="B1207" i="1"/>
  <c r="G1208" i="1"/>
  <c r="A1208" i="1" s="1"/>
  <c r="B1129" i="1"/>
  <c r="G1130" i="1"/>
  <c r="A1130" i="1" s="1"/>
  <c r="B1051" i="1"/>
  <c r="G1052" i="1"/>
  <c r="A1052" i="1" s="1"/>
  <c r="G975" i="1"/>
  <c r="A975" i="1" s="1"/>
  <c r="B974" i="1"/>
  <c r="G897" i="1"/>
  <c r="A897" i="1" s="1"/>
  <c r="B896" i="1"/>
  <c r="G819" i="1"/>
  <c r="A819" i="1" s="1"/>
  <c r="B818" i="1"/>
  <c r="B739" i="1"/>
  <c r="G740" i="1"/>
  <c r="A740" i="1" s="1"/>
  <c r="G663" i="1"/>
  <c r="A663" i="1" s="1"/>
  <c r="B662" i="1"/>
  <c r="B584" i="1"/>
  <c r="AH662" i="1" s="1"/>
  <c r="G585" i="1"/>
  <c r="A585" i="1" s="1"/>
  <c r="B505" i="1"/>
  <c r="G506" i="1"/>
  <c r="A506" i="1" s="1"/>
  <c r="V2220" i="1"/>
  <c r="N2220" i="1"/>
  <c r="AC2220" i="1"/>
  <c r="U2220" i="1"/>
  <c r="M2220" i="1"/>
  <c r="AB2220" i="1"/>
  <c r="AA2220" i="1"/>
  <c r="K2220" i="1"/>
  <c r="Z2220" i="1"/>
  <c r="R2220" i="1"/>
  <c r="J2220" i="1"/>
  <c r="Y2220" i="1"/>
  <c r="Q2220" i="1"/>
  <c r="I2220" i="1"/>
  <c r="AF2220" i="1"/>
  <c r="P2220" i="1"/>
  <c r="H2220" i="1"/>
  <c r="O2220" i="1"/>
  <c r="W2220" i="1"/>
  <c r="B427" i="1"/>
  <c r="G428" i="1"/>
  <c r="A428" i="1" s="1"/>
  <c r="G273" i="1"/>
  <c r="A273" i="1" s="1"/>
  <c r="B272" i="1"/>
  <c r="B195" i="1"/>
  <c r="G196" i="1"/>
  <c r="A196" i="1" s="1"/>
  <c r="M1282" i="1" l="1"/>
  <c r="AH1127" i="1"/>
  <c r="AH1283" i="1"/>
  <c r="AF1126" i="1"/>
  <c r="AF1282" i="1"/>
  <c r="X1282" i="1"/>
  <c r="X1594" i="1" s="1"/>
  <c r="X1828" i="1" s="1"/>
  <c r="AB1282" i="1"/>
  <c r="AB1594" i="1" s="1"/>
  <c r="AB1828" i="1" s="1"/>
  <c r="AB2062" i="1"/>
  <c r="S2062" i="1"/>
  <c r="S1282" i="1"/>
  <c r="S1594" i="1" s="1"/>
  <c r="S1828" i="1" s="1"/>
  <c r="X2220" i="1"/>
  <c r="AH738" i="1"/>
  <c r="AH1284" i="1" s="1"/>
  <c r="AD2220" i="1"/>
  <c r="AH1570" i="1"/>
  <c r="AH2142" i="1"/>
  <c r="AH1594" i="1"/>
  <c r="AG2221" i="1"/>
  <c r="AH2221" i="1"/>
  <c r="X1126" i="1"/>
  <c r="AH2039" i="1"/>
  <c r="AH1103" i="1"/>
  <c r="AH1259" i="1"/>
  <c r="AH1571" i="1" s="1"/>
  <c r="AH1361" i="1"/>
  <c r="AH2220" i="1"/>
  <c r="AH714" i="1"/>
  <c r="AH2118" i="1"/>
  <c r="T2220" i="1"/>
  <c r="S2220" i="1"/>
  <c r="AE2220" i="1"/>
  <c r="AE1518" i="1"/>
  <c r="S1362" i="1"/>
  <c r="R1594" i="1"/>
  <c r="R1828" i="1" s="1"/>
  <c r="M661" i="1"/>
  <c r="T1518" i="1"/>
  <c r="Q1361" i="1"/>
  <c r="L2220" i="1"/>
  <c r="H1126" i="1"/>
  <c r="AD1594" i="1"/>
  <c r="AD1828" i="1" s="1"/>
  <c r="Q348" i="1"/>
  <c r="Q738" i="1" s="1"/>
  <c r="Q2064" i="1" s="1"/>
  <c r="I661" i="1"/>
  <c r="O1362" i="1"/>
  <c r="AC348" i="1"/>
  <c r="AC738" i="1" s="1"/>
  <c r="AB661" i="1"/>
  <c r="P348" i="1"/>
  <c r="P738" i="1" s="1"/>
  <c r="Y1594" i="1"/>
  <c r="Y1828" i="1" s="1"/>
  <c r="U1594" i="1"/>
  <c r="U1828" i="1" s="1"/>
  <c r="W1594" i="1"/>
  <c r="W1828" i="1" s="1"/>
  <c r="Y661" i="1"/>
  <c r="Z1518" i="1"/>
  <c r="AC2062" i="1"/>
  <c r="AC661" i="1"/>
  <c r="U1505" i="1"/>
  <c r="U1583" i="1" s="1"/>
  <c r="U1817" i="1" s="1"/>
  <c r="L1282" i="1"/>
  <c r="U1362" i="1"/>
  <c r="P1517" i="1"/>
  <c r="AA1594" i="1"/>
  <c r="AA1828" i="1" s="1"/>
  <c r="N1594" i="1"/>
  <c r="N1828" i="1" s="1"/>
  <c r="AC1282" i="1"/>
  <c r="J1591" i="1"/>
  <c r="J1825" i="1" s="1"/>
  <c r="J1322" i="1"/>
  <c r="Y348" i="1"/>
  <c r="Y2142" i="1" s="1"/>
  <c r="W1362" i="1"/>
  <c r="AE1594" i="1"/>
  <c r="AE1828" i="1" s="1"/>
  <c r="L348" i="1"/>
  <c r="L2142" i="1" s="1"/>
  <c r="J1516" i="1"/>
  <c r="J1594" i="1" s="1"/>
  <c r="J1828" i="1" s="1"/>
  <c r="I1594" i="1"/>
  <c r="I1828" i="1" s="1"/>
  <c r="AC1362" i="1"/>
  <c r="Z1577" i="1"/>
  <c r="Z1811" i="1" s="1"/>
  <c r="Z1594" i="1"/>
  <c r="Z1828" i="1" s="1"/>
  <c r="Q1594" i="1"/>
  <c r="Q1828" i="1" s="1"/>
  <c r="O1594" i="1"/>
  <c r="O1828" i="1" s="1"/>
  <c r="X1579" i="1"/>
  <c r="X1813" i="1" s="1"/>
  <c r="T1282" i="1"/>
  <c r="M348" i="1"/>
  <c r="M738" i="1" s="1"/>
  <c r="M2064" i="1" s="1"/>
  <c r="V661" i="1"/>
  <c r="AF1517" i="1"/>
  <c r="AF1595" i="1" s="1"/>
  <c r="AG1361" i="1"/>
  <c r="S1585" i="1"/>
  <c r="S1819" i="1" s="1"/>
  <c r="K1126" i="1"/>
  <c r="P1594" i="1"/>
  <c r="P1828" i="1" s="1"/>
  <c r="V1594" i="1"/>
  <c r="V1828" i="1" s="1"/>
  <c r="V1581" i="1"/>
  <c r="V1815" i="1" s="1"/>
  <c r="AC1126" i="1"/>
  <c r="P661" i="1"/>
  <c r="T2062" i="1"/>
  <c r="T1126" i="1"/>
  <c r="K2062" i="1"/>
  <c r="Y1362" i="1"/>
  <c r="AE717" i="1"/>
  <c r="AE2121" i="1"/>
  <c r="AF15" i="1"/>
  <c r="AA19" i="1"/>
  <c r="Z2125" i="1"/>
  <c r="Z721" i="1"/>
  <c r="Z2142" i="1"/>
  <c r="AE1108" i="1"/>
  <c r="AE1264" i="1"/>
  <c r="AE1576" i="1" s="1"/>
  <c r="AE1810" i="1" s="1"/>
  <c r="AE2044" i="1"/>
  <c r="AD18" i="1"/>
  <c r="AC2124" i="1"/>
  <c r="AC720" i="1"/>
  <c r="W724" i="1"/>
  <c r="W2128" i="1"/>
  <c r="X22" i="1"/>
  <c r="V2142" i="1"/>
  <c r="AB1110" i="1"/>
  <c r="AB2046" i="1"/>
  <c r="AB1266" i="1"/>
  <c r="AB1578" i="1" s="1"/>
  <c r="AB1812" i="1" s="1"/>
  <c r="AG1570" i="1"/>
  <c r="AG1804" i="1" s="1"/>
  <c r="AD2043" i="1"/>
  <c r="AD1263" i="1"/>
  <c r="AD1575" i="1" s="1"/>
  <c r="AD1809" i="1" s="1"/>
  <c r="AD1107" i="1"/>
  <c r="X723" i="1"/>
  <c r="X2127" i="1"/>
  <c r="Y21" i="1"/>
  <c r="AB2142" i="1"/>
  <c r="X24" i="1"/>
  <c r="W2130" i="1"/>
  <c r="W726" i="1"/>
  <c r="W725" i="1"/>
  <c r="W2129" i="1"/>
  <c r="X23" i="1"/>
  <c r="AG16" i="1"/>
  <c r="AH16" i="1" s="1"/>
  <c r="AF718" i="1"/>
  <c r="AF2122" i="1"/>
  <c r="V2050" i="1"/>
  <c r="V1114" i="1"/>
  <c r="V1270" i="1"/>
  <c r="V1582" i="1" s="1"/>
  <c r="V1816" i="1" s="1"/>
  <c r="X2142" i="1"/>
  <c r="AD2142" i="1"/>
  <c r="V25" i="1"/>
  <c r="U727" i="1"/>
  <c r="U2131" i="1"/>
  <c r="V2052" i="1"/>
  <c r="V1272" i="1"/>
  <c r="V1584" i="1" s="1"/>
  <c r="V1818" i="1" s="1"/>
  <c r="V1116" i="1"/>
  <c r="W2049" i="1"/>
  <c r="W1113" i="1"/>
  <c r="W1269" i="1"/>
  <c r="AB2123" i="1"/>
  <c r="AC17" i="1"/>
  <c r="AB719" i="1"/>
  <c r="V2051" i="1"/>
  <c r="V1271" i="1"/>
  <c r="Y2047" i="1"/>
  <c r="Y1111" i="1"/>
  <c r="Y1267" i="1"/>
  <c r="T1273" i="1"/>
  <c r="T2053" i="1"/>
  <c r="T1117" i="1"/>
  <c r="AG1259" i="1"/>
  <c r="AG1571" i="1" s="1"/>
  <c r="AG1805" i="1" s="1"/>
  <c r="AG2039" i="1"/>
  <c r="AG1103" i="1"/>
  <c r="AA2045" i="1"/>
  <c r="AA1109" i="1"/>
  <c r="AA1265" i="1"/>
  <c r="Z2048" i="1"/>
  <c r="Z1112" i="1"/>
  <c r="Z1268" i="1"/>
  <c r="Z1580" i="1" s="1"/>
  <c r="Z1814" i="1" s="1"/>
  <c r="N2142" i="1"/>
  <c r="AE2041" i="1"/>
  <c r="AE1261" i="1"/>
  <c r="AE1105" i="1"/>
  <c r="AF1104" i="1"/>
  <c r="AF1260" i="1"/>
  <c r="AF2040" i="1"/>
  <c r="AA2126" i="1"/>
  <c r="AA722" i="1"/>
  <c r="AB20" i="1"/>
  <c r="T2142" i="1"/>
  <c r="J2142" i="1"/>
  <c r="R2142" i="1"/>
  <c r="AF2119" i="1"/>
  <c r="AG13" i="1"/>
  <c r="AH13" i="1" s="1"/>
  <c r="AF715" i="1"/>
  <c r="AF2142" i="1"/>
  <c r="J37" i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G714" i="1"/>
  <c r="AG2118" i="1"/>
  <c r="U1123" i="1"/>
  <c r="L1283" i="1"/>
  <c r="L1595" i="1" s="1"/>
  <c r="L1829" i="1" s="1"/>
  <c r="A1990" i="1"/>
  <c r="K1283" i="1"/>
  <c r="K1595" i="1" s="1"/>
  <c r="K1829" i="1" s="1"/>
  <c r="AG1127" i="1"/>
  <c r="H1282" i="1"/>
  <c r="V1357" i="1"/>
  <c r="V1513" i="1" s="1"/>
  <c r="V1591" i="1" s="1"/>
  <c r="V1825" i="1" s="1"/>
  <c r="V1123" i="1"/>
  <c r="L1359" i="1"/>
  <c r="L1515" i="1" s="1"/>
  <c r="L1593" i="1" s="1"/>
  <c r="L1827" i="1" s="1"/>
  <c r="L1125" i="1"/>
  <c r="AC1364" i="1"/>
  <c r="AC1520" i="1" s="1"/>
  <c r="K1364" i="1"/>
  <c r="K1520" i="1" s="1"/>
  <c r="AE1364" i="1"/>
  <c r="AE1520" i="1" s="1"/>
  <c r="M1364" i="1"/>
  <c r="M1520" i="1" s="1"/>
  <c r="AG1364" i="1"/>
  <c r="N1364" i="1"/>
  <c r="N1520" i="1" s="1"/>
  <c r="P1364" i="1"/>
  <c r="P1520" i="1" s="1"/>
  <c r="U1364" i="1"/>
  <c r="U1520" i="1" s="1"/>
  <c r="Y1364" i="1"/>
  <c r="Y1520" i="1" s="1"/>
  <c r="W1364" i="1"/>
  <c r="W1520" i="1" s="1"/>
  <c r="AA1364" i="1"/>
  <c r="AA1520" i="1" s="1"/>
  <c r="V1349" i="1"/>
  <c r="V1505" i="1" s="1"/>
  <c r="V1115" i="1"/>
  <c r="Y1359" i="1"/>
  <c r="Y1515" i="1" s="1"/>
  <c r="Y1593" i="1" s="1"/>
  <c r="Y1827" i="1" s="1"/>
  <c r="Y1125" i="1"/>
  <c r="K1360" i="1"/>
  <c r="O1356" i="1"/>
  <c r="O1512" i="1" s="1"/>
  <c r="O1590" i="1" s="1"/>
  <c r="O1824" i="1" s="1"/>
  <c r="O1122" i="1"/>
  <c r="T662" i="1"/>
  <c r="V662" i="1"/>
  <c r="W662" i="1"/>
  <c r="I662" i="1"/>
  <c r="Y662" i="1"/>
  <c r="J662" i="1"/>
  <c r="Z662" i="1"/>
  <c r="M662" i="1"/>
  <c r="AC662" i="1"/>
  <c r="N662" i="1"/>
  <c r="X662" i="1"/>
  <c r="AB662" i="1"/>
  <c r="AE662" i="1"/>
  <c r="AF662" i="1"/>
  <c r="AG662" i="1"/>
  <c r="H662" i="1"/>
  <c r="K662" i="1"/>
  <c r="L662" i="1"/>
  <c r="O662" i="1"/>
  <c r="P662" i="1"/>
  <c r="Q662" i="1"/>
  <c r="H2062" i="1"/>
  <c r="H38" i="1"/>
  <c r="AG2063" i="1"/>
  <c r="AG1283" i="1"/>
  <c r="AG738" i="1"/>
  <c r="AG2064" i="1" s="1"/>
  <c r="AG2142" i="1"/>
  <c r="W349" i="1"/>
  <c r="Y349" i="1"/>
  <c r="J349" i="1"/>
  <c r="Z349" i="1"/>
  <c r="K349" i="1"/>
  <c r="P349" i="1"/>
  <c r="S349" i="1"/>
  <c r="AD349" i="1"/>
  <c r="Q349" i="1"/>
  <c r="R349" i="1"/>
  <c r="T349" i="1"/>
  <c r="AC349" i="1"/>
  <c r="L349" i="1"/>
  <c r="AG349" i="1"/>
  <c r="M349" i="1"/>
  <c r="N349" i="1"/>
  <c r="AF349" i="1"/>
  <c r="H737" i="1"/>
  <c r="H2063" i="1" s="1"/>
  <c r="P2133" i="1"/>
  <c r="P729" i="1"/>
  <c r="O2055" i="1"/>
  <c r="O1119" i="1"/>
  <c r="O1275" i="1"/>
  <c r="O1587" i="1" s="1"/>
  <c r="O1821" i="1" s="1"/>
  <c r="H348" i="1"/>
  <c r="H2142" i="1" s="1"/>
  <c r="I348" i="1"/>
  <c r="I2142" i="1" s="1"/>
  <c r="I737" i="1"/>
  <c r="Q339" i="1"/>
  <c r="L733" i="1"/>
  <c r="L2137" i="1"/>
  <c r="M343" i="1"/>
  <c r="K2142" i="1"/>
  <c r="AA2142" i="1"/>
  <c r="K1279" i="1"/>
  <c r="K2059" i="1"/>
  <c r="K1123" i="1"/>
  <c r="O2142" i="1"/>
  <c r="W2142" i="1"/>
  <c r="U2142" i="1"/>
  <c r="I37" i="1"/>
  <c r="S2142" i="1"/>
  <c r="AE2142" i="1"/>
  <c r="B2152" i="1"/>
  <c r="A2152" i="1"/>
  <c r="G2153" i="1"/>
  <c r="B2229" i="1"/>
  <c r="A2229" i="1"/>
  <c r="G2230" i="1"/>
  <c r="AF1127" i="1"/>
  <c r="AD1127" i="1"/>
  <c r="AF2063" i="1"/>
  <c r="W2063" i="1"/>
  <c r="U1127" i="1"/>
  <c r="L1127" i="1"/>
  <c r="Q1127" i="1"/>
  <c r="W1283" i="1"/>
  <c r="W1595" i="1" s="1"/>
  <c r="W1829" i="1" s="1"/>
  <c r="J738" i="1"/>
  <c r="J1284" i="1" s="1"/>
  <c r="J1596" i="1" s="1"/>
  <c r="J1830" i="1" s="1"/>
  <c r="U2063" i="1"/>
  <c r="AA1283" i="1"/>
  <c r="AA1595" i="1" s="1"/>
  <c r="AA1829" i="1" s="1"/>
  <c r="AA1127" i="1"/>
  <c r="W738" i="1"/>
  <c r="AD1283" i="1"/>
  <c r="AD1595" i="1" s="1"/>
  <c r="AD1829" i="1" s="1"/>
  <c r="Q2063" i="1"/>
  <c r="AC1127" i="1"/>
  <c r="L2063" i="1"/>
  <c r="K1127" i="1"/>
  <c r="V1127" i="1"/>
  <c r="AF738" i="1"/>
  <c r="AF2064" i="1" s="1"/>
  <c r="V2063" i="1"/>
  <c r="AC2063" i="1"/>
  <c r="K2063" i="1"/>
  <c r="AB738" i="1"/>
  <c r="AB2064" i="1" s="1"/>
  <c r="R738" i="1"/>
  <c r="R1284" i="1" s="1"/>
  <c r="R1596" i="1" s="1"/>
  <c r="R1830" i="1" s="1"/>
  <c r="AE1283" i="1"/>
  <c r="AE1595" i="1" s="1"/>
  <c r="AE1829" i="1" s="1"/>
  <c r="AE2063" i="1"/>
  <c r="T1283" i="1"/>
  <c r="T1595" i="1" s="1"/>
  <c r="T1829" i="1" s="1"/>
  <c r="T2063" i="1"/>
  <c r="N1283" i="1"/>
  <c r="N1595" i="1" s="1"/>
  <c r="N1829" i="1" s="1"/>
  <c r="N2063" i="1"/>
  <c r="B2067" i="1"/>
  <c r="A2067" i="1"/>
  <c r="G2068" i="1"/>
  <c r="G40" i="1"/>
  <c r="A39" i="1"/>
  <c r="B39" i="1"/>
  <c r="A350" i="1"/>
  <c r="B350" i="1"/>
  <c r="G351" i="1"/>
  <c r="A116" i="1"/>
  <c r="G117" i="1"/>
  <c r="B116" i="1"/>
  <c r="AH350" i="1" s="1"/>
  <c r="T1127" i="1"/>
  <c r="B1990" i="1"/>
  <c r="G1991" i="1"/>
  <c r="B1912" i="1"/>
  <c r="G1913" i="1"/>
  <c r="A1913" i="1" s="1"/>
  <c r="G1835" i="1"/>
  <c r="A1835" i="1" s="1"/>
  <c r="B1834" i="1"/>
  <c r="G1757" i="1"/>
  <c r="A1757" i="1" s="1"/>
  <c r="B1756" i="1"/>
  <c r="B1678" i="1"/>
  <c r="G1679" i="1"/>
  <c r="A1679" i="1" s="1"/>
  <c r="B1599" i="1"/>
  <c r="G1600" i="1"/>
  <c r="A1600" i="1" s="1"/>
  <c r="G1522" i="1"/>
  <c r="A1522" i="1" s="1"/>
  <c r="B1521" i="1"/>
  <c r="B1443" i="1"/>
  <c r="G1444" i="1"/>
  <c r="A1444" i="1" s="1"/>
  <c r="N1127" i="1"/>
  <c r="AE1127" i="1"/>
  <c r="AB1127" i="1"/>
  <c r="AB1283" i="1"/>
  <c r="AB1595" i="1" s="1"/>
  <c r="J1127" i="1"/>
  <c r="J1283" i="1"/>
  <c r="J1595" i="1" s="1"/>
  <c r="Y1127" i="1"/>
  <c r="Y1283" i="1"/>
  <c r="Y1595" i="1" s="1"/>
  <c r="Z1127" i="1"/>
  <c r="Z1283" i="1"/>
  <c r="Z1595" i="1" s="1"/>
  <c r="X1127" i="1"/>
  <c r="X1283" i="1"/>
  <c r="X1595" i="1" s="1"/>
  <c r="R1127" i="1"/>
  <c r="R1283" i="1"/>
  <c r="R1595" i="1" s="1"/>
  <c r="S1127" i="1"/>
  <c r="S1283" i="1"/>
  <c r="S1595" i="1" s="1"/>
  <c r="O1127" i="1"/>
  <c r="O1283" i="1"/>
  <c r="O1595" i="1" s="1"/>
  <c r="P1127" i="1"/>
  <c r="P1283" i="1"/>
  <c r="M1127" i="1"/>
  <c r="M1283" i="1"/>
  <c r="M1595" i="1" s="1"/>
  <c r="B1365" i="1"/>
  <c r="G1366" i="1"/>
  <c r="A1366" i="1" s="1"/>
  <c r="U738" i="1"/>
  <c r="S738" i="1"/>
  <c r="S2064" i="1" s="1"/>
  <c r="K738" i="1"/>
  <c r="V738" i="1"/>
  <c r="AA738" i="1"/>
  <c r="AA2064" i="1" s="1"/>
  <c r="N738" i="1"/>
  <c r="T738" i="1"/>
  <c r="O738" i="1"/>
  <c r="X738" i="1"/>
  <c r="X2064" i="1" s="1"/>
  <c r="AE738" i="1"/>
  <c r="AD738" i="1"/>
  <c r="Z738" i="1"/>
  <c r="H1364" i="1"/>
  <c r="B1287" i="1"/>
  <c r="G1288" i="1"/>
  <c r="A1288" i="1" s="1"/>
  <c r="G1209" i="1"/>
  <c r="A1209" i="1" s="1"/>
  <c r="B1208" i="1"/>
  <c r="G1131" i="1"/>
  <c r="A1131" i="1" s="1"/>
  <c r="B1130" i="1"/>
  <c r="G1053" i="1"/>
  <c r="A1053" i="1" s="1"/>
  <c r="B1052" i="1"/>
  <c r="G976" i="1"/>
  <c r="A976" i="1" s="1"/>
  <c r="B975" i="1"/>
  <c r="B897" i="1"/>
  <c r="G898" i="1"/>
  <c r="A898" i="1" s="1"/>
  <c r="B819" i="1"/>
  <c r="G820" i="1"/>
  <c r="A820" i="1" s="1"/>
  <c r="G741" i="1"/>
  <c r="A741" i="1" s="1"/>
  <c r="B740" i="1"/>
  <c r="B663" i="1"/>
  <c r="G664" i="1"/>
  <c r="A664" i="1" s="1"/>
  <c r="B585" i="1"/>
  <c r="AH663" i="1" s="1"/>
  <c r="G586" i="1"/>
  <c r="A586" i="1" s="1"/>
  <c r="B506" i="1"/>
  <c r="G507" i="1"/>
  <c r="A507" i="1" s="1"/>
  <c r="U2221" i="1"/>
  <c r="T2221" i="1"/>
  <c r="L2221" i="1"/>
  <c r="AA2221" i="1"/>
  <c r="S2221" i="1"/>
  <c r="K2221" i="1"/>
  <c r="Z2221" i="1"/>
  <c r="R2221" i="1"/>
  <c r="J2221" i="1"/>
  <c r="Q2221" i="1"/>
  <c r="AF2221" i="1"/>
  <c r="X2221" i="1"/>
  <c r="H2221" i="1"/>
  <c r="AE2221" i="1"/>
  <c r="W2221" i="1"/>
  <c r="O2221" i="1"/>
  <c r="AD2221" i="1"/>
  <c r="N2221" i="1"/>
  <c r="G429" i="1"/>
  <c r="A429" i="1" s="1"/>
  <c r="B428" i="1"/>
  <c r="B273" i="1"/>
  <c r="G274" i="1"/>
  <c r="A274" i="1" s="1"/>
  <c r="G197" i="1"/>
  <c r="A197" i="1" s="1"/>
  <c r="B196" i="1"/>
  <c r="P2221" i="1" l="1"/>
  <c r="AH1364" i="1"/>
  <c r="AH1520" i="1" s="1"/>
  <c r="M2142" i="1"/>
  <c r="AH2064" i="1"/>
  <c r="AB2221" i="1"/>
  <c r="AC2142" i="1"/>
  <c r="AH2143" i="1"/>
  <c r="AH739" i="1"/>
  <c r="AH1517" i="1"/>
  <c r="AH1595" i="1" s="1"/>
  <c r="AH715" i="1"/>
  <c r="AH2119" i="1"/>
  <c r="AH1805" i="1"/>
  <c r="AH1804" i="1"/>
  <c r="AH2122" i="1"/>
  <c r="AH718" i="1"/>
  <c r="AH2040" i="1"/>
  <c r="AH1104" i="1"/>
  <c r="AH1260" i="1"/>
  <c r="P2142" i="1"/>
  <c r="AG2222" i="1"/>
  <c r="AH2222" i="1"/>
  <c r="AH1828" i="1"/>
  <c r="L738" i="1"/>
  <c r="L2064" i="1" s="1"/>
  <c r="Y738" i="1"/>
  <c r="Y2064" i="1" s="1"/>
  <c r="M2221" i="1"/>
  <c r="AC2221" i="1"/>
  <c r="P1595" i="1"/>
  <c r="P1829" i="1" s="1"/>
  <c r="Q2142" i="1"/>
  <c r="Y2221" i="1"/>
  <c r="AD662" i="1"/>
  <c r="T1585" i="1"/>
  <c r="T1819" i="1" s="1"/>
  <c r="V2221" i="1"/>
  <c r="S662" i="1"/>
  <c r="Y1579" i="1"/>
  <c r="Y1813" i="1" s="1"/>
  <c r="W1518" i="1"/>
  <c r="K1516" i="1"/>
  <c r="K1594" i="1" s="1"/>
  <c r="K1828" i="1" s="1"/>
  <c r="R662" i="1"/>
  <c r="Y1518" i="1"/>
  <c r="U1518" i="1"/>
  <c r="S1518" i="1"/>
  <c r="AC1594" i="1"/>
  <c r="AC1828" i="1" s="1"/>
  <c r="AB349" i="1"/>
  <c r="AB739" i="1" s="1"/>
  <c r="H1520" i="1"/>
  <c r="H1594" i="1"/>
  <c r="H1828" i="1" s="1"/>
  <c r="AA1577" i="1"/>
  <c r="AA1811" i="1" s="1"/>
  <c r="W1128" i="1"/>
  <c r="Z2064" i="1"/>
  <c r="U662" i="1"/>
  <c r="W1581" i="1"/>
  <c r="W1815" i="1" s="1"/>
  <c r="AG1517" i="1"/>
  <c r="AG1595" i="1" s="1"/>
  <c r="AG1829" i="1" s="1"/>
  <c r="X349" i="1"/>
  <c r="X739" i="1" s="1"/>
  <c r="U349" i="1"/>
  <c r="U2143" i="1" s="1"/>
  <c r="AE349" i="1"/>
  <c r="AE739" i="1" s="1"/>
  <c r="AE2065" i="1" s="1"/>
  <c r="AF1362" i="1"/>
  <c r="Q1517" i="1"/>
  <c r="Q1595" i="1" s="1"/>
  <c r="Q1829" i="1" s="1"/>
  <c r="K1591" i="1"/>
  <c r="K1825" i="1" s="1"/>
  <c r="K1322" i="1"/>
  <c r="AA662" i="1"/>
  <c r="I1283" i="1"/>
  <c r="V349" i="1"/>
  <c r="V2143" i="1" s="1"/>
  <c r="I2221" i="1"/>
  <c r="O349" i="1"/>
  <c r="O2143" i="1" s="1"/>
  <c r="AA349" i="1"/>
  <c r="AA739" i="1" s="1"/>
  <c r="T1594" i="1"/>
  <c r="T1828" i="1" s="1"/>
  <c r="AC1518" i="1"/>
  <c r="O1518" i="1"/>
  <c r="V1583" i="1"/>
  <c r="V1817" i="1" s="1"/>
  <c r="AF1261" i="1"/>
  <c r="AF1573" i="1" s="1"/>
  <c r="AF1807" i="1" s="1"/>
  <c r="AF2041" i="1"/>
  <c r="AF1105" i="1"/>
  <c r="U2053" i="1"/>
  <c r="U1117" i="1"/>
  <c r="U1273" i="1"/>
  <c r="Z2047" i="1"/>
  <c r="Z1111" i="1"/>
  <c r="Z1267" i="1"/>
  <c r="AD2143" i="1"/>
  <c r="W25" i="1"/>
  <c r="V2131" i="1"/>
  <c r="V727" i="1"/>
  <c r="Y24" i="1"/>
  <c r="X726" i="1"/>
  <c r="X2130" i="1"/>
  <c r="AE18" i="1"/>
  <c r="AD2124" i="1"/>
  <c r="AD720" i="1"/>
  <c r="W2051" i="1"/>
  <c r="W1271" i="1"/>
  <c r="X2128" i="1"/>
  <c r="Y22" i="1"/>
  <c r="X724" i="1"/>
  <c r="AA2125" i="1"/>
  <c r="AB19" i="1"/>
  <c r="AA721" i="1"/>
  <c r="P2143" i="1"/>
  <c r="Y723" i="1"/>
  <c r="Y2127" i="1"/>
  <c r="Z21" i="1"/>
  <c r="W2050" i="1"/>
  <c r="W1114" i="1"/>
  <c r="W1270" i="1"/>
  <c r="W1582" i="1" s="1"/>
  <c r="W1816" i="1" s="1"/>
  <c r="AG15" i="1"/>
  <c r="AF2121" i="1"/>
  <c r="AF717" i="1"/>
  <c r="AF2143" i="1"/>
  <c r="T2143" i="1"/>
  <c r="AE1573" i="1"/>
  <c r="AE1807" i="1" s="1"/>
  <c r="W2052" i="1"/>
  <c r="W1116" i="1"/>
  <c r="W1272" i="1"/>
  <c r="W1584" i="1" s="1"/>
  <c r="W1818" i="1" s="1"/>
  <c r="N2143" i="1"/>
  <c r="Z2143" i="1"/>
  <c r="AB722" i="1"/>
  <c r="AB2126" i="1"/>
  <c r="AC20" i="1"/>
  <c r="AB2045" i="1"/>
  <c r="AB1109" i="1"/>
  <c r="AB1265" i="1"/>
  <c r="X2049" i="1"/>
  <c r="X1113" i="1"/>
  <c r="X1269" i="1"/>
  <c r="AE2043" i="1"/>
  <c r="AE1107" i="1"/>
  <c r="AE1263" i="1"/>
  <c r="AE1575" i="1" s="1"/>
  <c r="AE1809" i="1" s="1"/>
  <c r="AG1260" i="1"/>
  <c r="AG1104" i="1"/>
  <c r="AG2040" i="1"/>
  <c r="AG2122" i="1"/>
  <c r="AG718" i="1"/>
  <c r="X725" i="1"/>
  <c r="Y23" i="1"/>
  <c r="X2129" i="1"/>
  <c r="R2143" i="1"/>
  <c r="AG2119" i="1"/>
  <c r="AG715" i="1"/>
  <c r="J2143" i="1"/>
  <c r="AA2048" i="1"/>
  <c r="AA1112" i="1"/>
  <c r="AA1268" i="1"/>
  <c r="AA1580" i="1" s="1"/>
  <c r="AA1814" i="1" s="1"/>
  <c r="AC2123" i="1"/>
  <c r="AD17" i="1"/>
  <c r="AC719" i="1"/>
  <c r="L2143" i="1"/>
  <c r="AF1108" i="1"/>
  <c r="AF1264" i="1"/>
  <c r="AF1576" i="1" s="1"/>
  <c r="AF1810" i="1" s="1"/>
  <c r="AF2044" i="1"/>
  <c r="AC1110" i="1"/>
  <c r="AC2046" i="1"/>
  <c r="AC1266" i="1"/>
  <c r="AC1578" i="1" s="1"/>
  <c r="AC1812" i="1" s="1"/>
  <c r="X1364" i="1"/>
  <c r="X1520" i="1" s="1"/>
  <c r="V1364" i="1"/>
  <c r="V1520" i="1" s="1"/>
  <c r="A1991" i="1"/>
  <c r="T1364" i="1"/>
  <c r="T1520" i="1" s="1"/>
  <c r="AB1364" i="1"/>
  <c r="AB1520" i="1" s="1"/>
  <c r="Z1364" i="1"/>
  <c r="Z1520" i="1" s="1"/>
  <c r="AD1364" i="1"/>
  <c r="AD1520" i="1" s="1"/>
  <c r="AF1364" i="1"/>
  <c r="AF1520" i="1" s="1"/>
  <c r="S1364" i="1"/>
  <c r="S1520" i="1" s="1"/>
  <c r="L1364" i="1"/>
  <c r="L1520" i="1" s="1"/>
  <c r="J1364" i="1"/>
  <c r="J1520" i="1" s="1"/>
  <c r="W1349" i="1"/>
  <c r="W1505" i="1" s="1"/>
  <c r="W1115" i="1"/>
  <c r="I1363" i="1"/>
  <c r="I1364" i="1"/>
  <c r="I1520" i="1" s="1"/>
  <c r="P1356" i="1"/>
  <c r="P1512" i="1" s="1"/>
  <c r="P1590" i="1" s="1"/>
  <c r="P1824" i="1" s="1"/>
  <c r="P1122" i="1"/>
  <c r="L1360" i="1"/>
  <c r="L1126" i="1"/>
  <c r="M1359" i="1"/>
  <c r="M1515" i="1" s="1"/>
  <c r="M1593" i="1" s="1"/>
  <c r="M1827" i="1" s="1"/>
  <c r="M1125" i="1"/>
  <c r="K1365" i="1"/>
  <c r="K1521" i="1" s="1"/>
  <c r="Z1359" i="1"/>
  <c r="Z1515" i="1" s="1"/>
  <c r="Z1593" i="1" s="1"/>
  <c r="Z1827" i="1" s="1"/>
  <c r="Z1125" i="1"/>
  <c r="O1364" i="1"/>
  <c r="O1520" i="1" s="1"/>
  <c r="W1357" i="1"/>
  <c r="W1513" i="1" s="1"/>
  <c r="W1591" i="1" s="1"/>
  <c r="W1825" i="1" s="1"/>
  <c r="W1123" i="1"/>
  <c r="Z663" i="1"/>
  <c r="AA663" i="1"/>
  <c r="L663" i="1"/>
  <c r="AC663" i="1"/>
  <c r="O663" i="1"/>
  <c r="AE663" i="1"/>
  <c r="P663" i="1"/>
  <c r="AF663" i="1"/>
  <c r="S663" i="1"/>
  <c r="T663" i="1"/>
  <c r="AD663" i="1"/>
  <c r="AG663" i="1"/>
  <c r="Q663" i="1"/>
  <c r="R663" i="1"/>
  <c r="U663" i="1"/>
  <c r="W663" i="1"/>
  <c r="X663" i="1"/>
  <c r="N663" i="1"/>
  <c r="Y663" i="1"/>
  <c r="AG1284" i="1"/>
  <c r="H39" i="1"/>
  <c r="AG2143" i="1"/>
  <c r="AG739" i="1"/>
  <c r="AG2065" i="1" s="1"/>
  <c r="H1127" i="1"/>
  <c r="L350" i="1"/>
  <c r="AB350" i="1"/>
  <c r="M350" i="1"/>
  <c r="AC350" i="1"/>
  <c r="N350" i="1"/>
  <c r="O350" i="1"/>
  <c r="AE350" i="1"/>
  <c r="P350" i="1"/>
  <c r="AF350" i="1"/>
  <c r="AG350" i="1"/>
  <c r="R350" i="1"/>
  <c r="S350" i="1"/>
  <c r="U350" i="1"/>
  <c r="V350" i="1"/>
  <c r="Z350" i="1"/>
  <c r="W350" i="1"/>
  <c r="AA350" i="1"/>
  <c r="X350" i="1"/>
  <c r="Y350" i="1"/>
  <c r="K350" i="1"/>
  <c r="J350" i="1"/>
  <c r="Y2143" i="1"/>
  <c r="H1283" i="1"/>
  <c r="H1595" i="1" s="1"/>
  <c r="H1829" i="1" s="1"/>
  <c r="H738" i="1"/>
  <c r="H2064" i="1" s="1"/>
  <c r="Q2143" i="1"/>
  <c r="S2143" i="1"/>
  <c r="I2063" i="1"/>
  <c r="I738" i="1"/>
  <c r="I2064" i="1" s="1"/>
  <c r="L2059" i="1"/>
  <c r="L1123" i="1"/>
  <c r="L1279" i="1"/>
  <c r="L1591" i="1" s="1"/>
  <c r="L1825" i="1" s="1"/>
  <c r="Q729" i="1"/>
  <c r="Q2133" i="1"/>
  <c r="R339" i="1"/>
  <c r="N343" i="1"/>
  <c r="I1127" i="1"/>
  <c r="M2137" i="1"/>
  <c r="M733" i="1"/>
  <c r="H349" i="1"/>
  <c r="H2143" i="1" s="1"/>
  <c r="I349" i="1"/>
  <c r="I739" i="1" s="1"/>
  <c r="I2065" i="1" s="1"/>
  <c r="P2055" i="1"/>
  <c r="P1119" i="1"/>
  <c r="P1275" i="1"/>
  <c r="P1587" i="1" s="1"/>
  <c r="P1821" i="1" s="1"/>
  <c r="K2143" i="1"/>
  <c r="AC2143" i="1"/>
  <c r="W2143" i="1"/>
  <c r="I38" i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M2143" i="1"/>
  <c r="AG1520" i="1"/>
  <c r="B2153" i="1"/>
  <c r="G2154" i="1"/>
  <c r="A2153" i="1"/>
  <c r="G2231" i="1"/>
  <c r="A2230" i="1"/>
  <c r="B2230" i="1"/>
  <c r="J2064" i="1"/>
  <c r="J1128" i="1"/>
  <c r="W2064" i="1"/>
  <c r="W1284" i="1"/>
  <c r="R1128" i="1"/>
  <c r="AF1284" i="1"/>
  <c r="AF1128" i="1"/>
  <c r="AB1284" i="1"/>
  <c r="AB1596" i="1" s="1"/>
  <c r="AB1830" i="1" s="1"/>
  <c r="AF739" i="1"/>
  <c r="AB1128" i="1"/>
  <c r="AD739" i="1"/>
  <c r="AD1285" i="1" s="1"/>
  <c r="L739" i="1"/>
  <c r="R739" i="1"/>
  <c r="Q739" i="1"/>
  <c r="Q1285" i="1" s="1"/>
  <c r="R2064" i="1"/>
  <c r="AF1829" i="1"/>
  <c r="Z739" i="1"/>
  <c r="Z1285" i="1" s="1"/>
  <c r="AE1284" i="1"/>
  <c r="AE2064" i="1"/>
  <c r="P1284" i="1"/>
  <c r="P2064" i="1"/>
  <c r="U1284" i="1"/>
  <c r="U2064" i="1"/>
  <c r="V1284" i="1"/>
  <c r="V2064" i="1"/>
  <c r="AC1284" i="1"/>
  <c r="AC2064" i="1"/>
  <c r="O1284" i="1"/>
  <c r="O2064" i="1"/>
  <c r="K1284" i="1"/>
  <c r="K1596" i="1" s="1"/>
  <c r="K1830" i="1" s="1"/>
  <c r="K2064" i="1"/>
  <c r="N1284" i="1"/>
  <c r="N2064" i="1"/>
  <c r="T1284" i="1"/>
  <c r="T1596" i="1" s="1"/>
  <c r="T1830" i="1" s="1"/>
  <c r="T2064" i="1"/>
  <c r="AD1284" i="1"/>
  <c r="AD1596" i="1" s="1"/>
  <c r="AD1830" i="1" s="1"/>
  <c r="AD2064" i="1"/>
  <c r="G2069" i="1"/>
  <c r="B2068" i="1"/>
  <c r="A2068" i="1"/>
  <c r="A117" i="1"/>
  <c r="G118" i="1"/>
  <c r="B117" i="1"/>
  <c r="AH351" i="1" s="1"/>
  <c r="A351" i="1"/>
  <c r="G352" i="1"/>
  <c r="B351" i="1"/>
  <c r="G41" i="1"/>
  <c r="A40" i="1"/>
  <c r="B40" i="1"/>
  <c r="M1829" i="1"/>
  <c r="O1829" i="1"/>
  <c r="S1829" i="1"/>
  <c r="R1829" i="1"/>
  <c r="X1829" i="1"/>
  <c r="Z1829" i="1"/>
  <c r="Y1829" i="1"/>
  <c r="J1829" i="1"/>
  <c r="AB1829" i="1"/>
  <c r="G1992" i="1"/>
  <c r="B1991" i="1"/>
  <c r="G1914" i="1"/>
  <c r="A1914" i="1" s="1"/>
  <c r="B1913" i="1"/>
  <c r="G1836" i="1"/>
  <c r="A1836" i="1" s="1"/>
  <c r="B1835" i="1"/>
  <c r="O1128" i="1"/>
  <c r="G1758" i="1"/>
  <c r="A1758" i="1" s="1"/>
  <c r="B1757" i="1"/>
  <c r="G1680" i="1"/>
  <c r="A1680" i="1" s="1"/>
  <c r="B1679" i="1"/>
  <c r="G1601" i="1"/>
  <c r="A1601" i="1" s="1"/>
  <c r="B1600" i="1"/>
  <c r="G1523" i="1"/>
  <c r="A1523" i="1" s="1"/>
  <c r="B1522" i="1"/>
  <c r="G1445" i="1"/>
  <c r="A1445" i="1" s="1"/>
  <c r="B1444" i="1"/>
  <c r="V1128" i="1"/>
  <c r="AC1128" i="1"/>
  <c r="N1128" i="1"/>
  <c r="Z1128" i="1"/>
  <c r="Z1284" i="1"/>
  <c r="Q1128" i="1"/>
  <c r="Q1284" i="1"/>
  <c r="M1128" i="1"/>
  <c r="M1284" i="1"/>
  <c r="M1596" i="1" s="1"/>
  <c r="S1128" i="1"/>
  <c r="S1284" i="1"/>
  <c r="U1128" i="1"/>
  <c r="AE1128" i="1"/>
  <c r="AA1128" i="1"/>
  <c r="AA1284" i="1"/>
  <c r="AA1596" i="1" s="1"/>
  <c r="P1128" i="1"/>
  <c r="X1128" i="1"/>
  <c r="X1284" i="1"/>
  <c r="X1596" i="1" s="1"/>
  <c r="AD1128" i="1"/>
  <c r="T1128" i="1"/>
  <c r="K1128" i="1"/>
  <c r="B1366" i="1"/>
  <c r="G1367" i="1"/>
  <c r="A1367" i="1" s="1"/>
  <c r="J739" i="1"/>
  <c r="T739" i="1"/>
  <c r="Y739" i="1"/>
  <c r="Y2065" i="1" s="1"/>
  <c r="N739" i="1"/>
  <c r="K739" i="1"/>
  <c r="M739" i="1"/>
  <c r="M2065" i="1" s="1"/>
  <c r="AC739" i="1"/>
  <c r="S739" i="1"/>
  <c r="S2065" i="1" s="1"/>
  <c r="P739" i="1"/>
  <c r="P2065" i="1" s="1"/>
  <c r="W739" i="1"/>
  <c r="W2065" i="1" s="1"/>
  <c r="G1289" i="1"/>
  <c r="A1289" i="1" s="1"/>
  <c r="B1288" i="1"/>
  <c r="B1209" i="1"/>
  <c r="G1210" i="1"/>
  <c r="A1210" i="1" s="1"/>
  <c r="B1131" i="1"/>
  <c r="G1132" i="1"/>
  <c r="A1132" i="1" s="1"/>
  <c r="G1054" i="1"/>
  <c r="A1054" i="1" s="1"/>
  <c r="B1053" i="1"/>
  <c r="B976" i="1"/>
  <c r="G977" i="1"/>
  <c r="A977" i="1" s="1"/>
  <c r="B898" i="1"/>
  <c r="G899" i="1"/>
  <c r="A899" i="1" s="1"/>
  <c r="B820" i="1"/>
  <c r="G821" i="1"/>
  <c r="A821" i="1" s="1"/>
  <c r="B741" i="1"/>
  <c r="G742" i="1"/>
  <c r="A742" i="1" s="1"/>
  <c r="B664" i="1"/>
  <c r="G665" i="1"/>
  <c r="A665" i="1" s="1"/>
  <c r="B586" i="1"/>
  <c r="AH664" i="1" s="1"/>
  <c r="G587" i="1"/>
  <c r="A587" i="1" s="1"/>
  <c r="G508" i="1"/>
  <c r="A508" i="1" s="1"/>
  <c r="B507" i="1"/>
  <c r="AB2222" i="1"/>
  <c r="T2222" i="1"/>
  <c r="L2222" i="1"/>
  <c r="K2222" i="1"/>
  <c r="Z2222" i="1"/>
  <c r="J2222" i="1"/>
  <c r="Y2222" i="1"/>
  <c r="Q2222" i="1"/>
  <c r="I2222" i="1"/>
  <c r="AF2222" i="1"/>
  <c r="X2222" i="1"/>
  <c r="P2222" i="1"/>
  <c r="H2222" i="1"/>
  <c r="AE2222" i="1"/>
  <c r="W2222" i="1"/>
  <c r="O2222" i="1"/>
  <c r="V2222" i="1"/>
  <c r="N2222" i="1"/>
  <c r="AC2222" i="1"/>
  <c r="M2222" i="1"/>
  <c r="B429" i="1"/>
  <c r="G430" i="1"/>
  <c r="A430" i="1" s="1"/>
  <c r="G275" i="1"/>
  <c r="A275" i="1" s="1"/>
  <c r="B274" i="1"/>
  <c r="B197" i="1"/>
  <c r="G198" i="1"/>
  <c r="A198" i="1" s="1"/>
  <c r="AH740" i="1" l="1"/>
  <c r="AH1130" i="1" s="1"/>
  <c r="O739" i="1"/>
  <c r="O1285" i="1" s="1"/>
  <c r="S2222" i="1"/>
  <c r="U2222" i="1"/>
  <c r="AG73" i="1"/>
  <c r="AG2179" i="1" s="1"/>
  <c r="AH15" i="1"/>
  <c r="AG1128" i="1"/>
  <c r="AH2041" i="1"/>
  <c r="AH1105" i="1"/>
  <c r="AH1261" i="1"/>
  <c r="AH1573" i="1" s="1"/>
  <c r="AH1829" i="1"/>
  <c r="AH1572" i="1"/>
  <c r="AH2065" i="1"/>
  <c r="AH1108" i="1"/>
  <c r="AH2044" i="1"/>
  <c r="AH1264" i="1"/>
  <c r="AH1576" i="1" s="1"/>
  <c r="L1284" i="1"/>
  <c r="L1596" i="1" s="1"/>
  <c r="L1830" i="1" s="1"/>
  <c r="AH1285" i="1"/>
  <c r="Y1284" i="1"/>
  <c r="Y1596" i="1" s="1"/>
  <c r="Y1830" i="1" s="1"/>
  <c r="L1128" i="1"/>
  <c r="AH2144" i="1"/>
  <c r="AG2223" i="1"/>
  <c r="V739" i="1"/>
  <c r="V2065" i="1" s="1"/>
  <c r="Y1128" i="1"/>
  <c r="AC1596" i="1"/>
  <c r="AC1830" i="1" s="1"/>
  <c r="AE2143" i="1"/>
  <c r="R2222" i="1"/>
  <c r="W1596" i="1"/>
  <c r="W1830" i="1" s="1"/>
  <c r="AB2143" i="1"/>
  <c r="U739" i="1"/>
  <c r="U1285" i="1" s="1"/>
  <c r="S1596" i="1"/>
  <c r="S1830" i="1" s="1"/>
  <c r="AB2065" i="1"/>
  <c r="X2065" i="1"/>
  <c r="AA2065" i="1"/>
  <c r="X2143" i="1"/>
  <c r="M663" i="1"/>
  <c r="AB663" i="1"/>
  <c r="AC2065" i="1"/>
  <c r="K2065" i="1"/>
  <c r="J2065" i="1"/>
  <c r="O1596" i="1"/>
  <c r="O1830" i="1" s="1"/>
  <c r="L1516" i="1"/>
  <c r="L1594" i="1" s="1"/>
  <c r="L1828" i="1" s="1"/>
  <c r="AD2222" i="1"/>
  <c r="AA2222" i="1"/>
  <c r="R1285" i="1"/>
  <c r="K663" i="1"/>
  <c r="Z1579" i="1"/>
  <c r="Z1813" i="1" s="1"/>
  <c r="N2065" i="1"/>
  <c r="AA2143" i="1"/>
  <c r="J663" i="1"/>
  <c r="X1581" i="1"/>
  <c r="X1815" i="1" s="1"/>
  <c r="N1596" i="1"/>
  <c r="N1830" i="1" s="1"/>
  <c r="Q1596" i="1"/>
  <c r="Q1830" i="1" s="1"/>
  <c r="AF2065" i="1"/>
  <c r="AB1577" i="1"/>
  <c r="AB1811" i="1" s="1"/>
  <c r="AG1362" i="1"/>
  <c r="AD350" i="1"/>
  <c r="AD2144" i="1" s="1"/>
  <c r="V663" i="1"/>
  <c r="V1596" i="1"/>
  <c r="V1830" i="1" s="1"/>
  <c r="Q350" i="1"/>
  <c r="Q2144" i="1" s="1"/>
  <c r="I1595" i="1"/>
  <c r="I1829" i="1" s="1"/>
  <c r="AE1596" i="1"/>
  <c r="AE1830" i="1" s="1"/>
  <c r="T350" i="1"/>
  <c r="T740" i="1" s="1"/>
  <c r="I663" i="1"/>
  <c r="H1365" i="1"/>
  <c r="U1585" i="1"/>
  <c r="U1819" i="1" s="1"/>
  <c r="U1596" i="1"/>
  <c r="U1830" i="1" s="1"/>
  <c r="Z1596" i="1"/>
  <c r="Z1830" i="1" s="1"/>
  <c r="I1519" i="1"/>
  <c r="P1596" i="1"/>
  <c r="P1830" i="1" s="1"/>
  <c r="AD2046" i="1"/>
  <c r="AD1110" i="1"/>
  <c r="AD1266" i="1"/>
  <c r="AD1578" i="1" s="1"/>
  <c r="AD1812" i="1" s="1"/>
  <c r="J2144" i="1"/>
  <c r="AF2144" i="1"/>
  <c r="AB2048" i="1"/>
  <c r="AB1268" i="1"/>
  <c r="AB1580" i="1" s="1"/>
  <c r="AB1814" i="1" s="1"/>
  <c r="AB1112" i="1"/>
  <c r="P2144" i="1"/>
  <c r="AG2041" i="1"/>
  <c r="AG1105" i="1"/>
  <c r="AG1261" i="1"/>
  <c r="AG1573" i="1" s="1"/>
  <c r="AG1807" i="1" s="1"/>
  <c r="AE720" i="1"/>
  <c r="AE2124" i="1"/>
  <c r="AF18" i="1"/>
  <c r="R2144" i="1"/>
  <c r="W1583" i="1"/>
  <c r="W1817" i="1" s="1"/>
  <c r="AB2144" i="1"/>
  <c r="L2144" i="1"/>
  <c r="AG1264" i="1"/>
  <c r="AG1576" i="1" s="1"/>
  <c r="AG1810" i="1" s="1"/>
  <c r="AG2044" i="1"/>
  <c r="AG1108" i="1"/>
  <c r="Y2049" i="1"/>
  <c r="Y1113" i="1"/>
  <c r="Y1269" i="1"/>
  <c r="X2052" i="1"/>
  <c r="X1116" i="1"/>
  <c r="X1272" i="1"/>
  <c r="X1584" i="1" s="1"/>
  <c r="X1818" i="1" s="1"/>
  <c r="AC722" i="1"/>
  <c r="AC2126" i="1"/>
  <c r="AD20" i="1"/>
  <c r="Y724" i="1"/>
  <c r="Z22" i="1"/>
  <c r="Y2128" i="1"/>
  <c r="AA1111" i="1"/>
  <c r="AA2047" i="1"/>
  <c r="AA1267" i="1"/>
  <c r="Z24" i="1"/>
  <c r="Y726" i="1"/>
  <c r="Y2130" i="1"/>
  <c r="Z2144" i="1"/>
  <c r="AC2045" i="1"/>
  <c r="AC1265" i="1"/>
  <c r="AC1109" i="1"/>
  <c r="Z2127" i="1"/>
  <c r="Z723" i="1"/>
  <c r="AA21" i="1"/>
  <c r="X2144" i="1"/>
  <c r="N2144" i="1"/>
  <c r="AB2125" i="1"/>
  <c r="AC19" i="1"/>
  <c r="AB721" i="1"/>
  <c r="V2053" i="1"/>
  <c r="V1117" i="1"/>
  <c r="V1273" i="1"/>
  <c r="AG2121" i="1"/>
  <c r="AG717" i="1"/>
  <c r="Y2129" i="1"/>
  <c r="Y725" i="1"/>
  <c r="Z23" i="1"/>
  <c r="AF2043" i="1"/>
  <c r="AF1107" i="1"/>
  <c r="AF1263" i="1"/>
  <c r="V2144" i="1"/>
  <c r="AD719" i="1"/>
  <c r="AE17" i="1"/>
  <c r="AD2123" i="1"/>
  <c r="X2051" i="1"/>
  <c r="X1271" i="1"/>
  <c r="X2050" i="1"/>
  <c r="X1270" i="1"/>
  <c r="X1582" i="1" s="1"/>
  <c r="X1816" i="1" s="1"/>
  <c r="X1114" i="1"/>
  <c r="X25" i="1"/>
  <c r="W2131" i="1"/>
  <c r="W727" i="1"/>
  <c r="A1992" i="1"/>
  <c r="AG740" i="1"/>
  <c r="AG2066" i="1" s="1"/>
  <c r="L1365" i="1"/>
  <c r="L1521" i="1" s="1"/>
  <c r="Q1364" i="1"/>
  <c r="Q1520" i="1" s="1"/>
  <c r="R1364" i="1"/>
  <c r="R1520" i="1" s="1"/>
  <c r="J1365" i="1"/>
  <c r="J1521" i="1" s="1"/>
  <c r="I1365" i="1"/>
  <c r="I1521" i="1" s="1"/>
  <c r="M1365" i="1"/>
  <c r="M1521" i="1" s="1"/>
  <c r="K1366" i="1"/>
  <c r="K1522" i="1" s="1"/>
  <c r="M1360" i="1"/>
  <c r="M1126" i="1"/>
  <c r="X1357" i="1"/>
  <c r="X1513" i="1" s="1"/>
  <c r="X1591" i="1" s="1"/>
  <c r="X1825" i="1" s="1"/>
  <c r="X1123" i="1"/>
  <c r="Q1356" i="1"/>
  <c r="Q1512" i="1" s="1"/>
  <c r="Q1590" i="1" s="1"/>
  <c r="Q1824" i="1" s="1"/>
  <c r="Q1122" i="1"/>
  <c r="AA1359" i="1"/>
  <c r="AA1515" i="1" s="1"/>
  <c r="AA1593" i="1" s="1"/>
  <c r="AA1827" i="1" s="1"/>
  <c r="AA1125" i="1"/>
  <c r="J1363" i="1"/>
  <c r="X1349" i="1"/>
  <c r="X1505" i="1" s="1"/>
  <c r="X1115" i="1"/>
  <c r="AF664" i="1"/>
  <c r="Q664" i="1"/>
  <c r="AG664" i="1"/>
  <c r="R664" i="1"/>
  <c r="V664" i="1"/>
  <c r="I664" i="1"/>
  <c r="Y664" i="1"/>
  <c r="J664" i="1"/>
  <c r="Z664" i="1"/>
  <c r="H664" i="1"/>
  <c r="K664" i="1"/>
  <c r="M664" i="1"/>
  <c r="N664" i="1"/>
  <c r="O664" i="1"/>
  <c r="W664" i="1"/>
  <c r="X664" i="1"/>
  <c r="AA664" i="1"/>
  <c r="AB664" i="1"/>
  <c r="AC664" i="1"/>
  <c r="AD664" i="1"/>
  <c r="T664" i="1"/>
  <c r="AE664" i="1"/>
  <c r="H40" i="1"/>
  <c r="AG1285" i="1"/>
  <c r="I1284" i="1"/>
  <c r="I1596" i="1" s="1"/>
  <c r="I1830" i="1" s="1"/>
  <c r="I1128" i="1"/>
  <c r="AG2144" i="1"/>
  <c r="S351" i="1"/>
  <c r="T351" i="1"/>
  <c r="N351" i="1"/>
  <c r="O351" i="1"/>
  <c r="Q351" i="1"/>
  <c r="AC351" i="1"/>
  <c r="Z351" i="1"/>
  <c r="AF351" i="1"/>
  <c r="AE351" i="1"/>
  <c r="M351" i="1"/>
  <c r="K351" i="1"/>
  <c r="AG351" i="1"/>
  <c r="AD351" i="1"/>
  <c r="H1284" i="1"/>
  <c r="H1596" i="1" s="1"/>
  <c r="H1830" i="1" s="1"/>
  <c r="H1128" i="1"/>
  <c r="AC2144" i="1"/>
  <c r="Y2144" i="1"/>
  <c r="AE2144" i="1"/>
  <c r="N2137" i="1"/>
  <c r="N733" i="1"/>
  <c r="O343" i="1"/>
  <c r="R2133" i="1"/>
  <c r="R729" i="1"/>
  <c r="S339" i="1"/>
  <c r="H350" i="1"/>
  <c r="H2144" i="1" s="1"/>
  <c r="I350" i="1"/>
  <c r="I2144" i="1" s="1"/>
  <c r="I2143" i="1"/>
  <c r="H739" i="1"/>
  <c r="Q2055" i="1"/>
  <c r="Q1275" i="1"/>
  <c r="Q1587" i="1" s="1"/>
  <c r="Q1821" i="1" s="1"/>
  <c r="Q1119" i="1"/>
  <c r="M1279" i="1"/>
  <c r="M1591" i="1" s="1"/>
  <c r="M1825" i="1" s="1"/>
  <c r="M2059" i="1"/>
  <c r="M1123" i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U2144" i="1"/>
  <c r="W2144" i="1"/>
  <c r="AA2144" i="1"/>
  <c r="S2144" i="1"/>
  <c r="O2144" i="1"/>
  <c r="M2144" i="1"/>
  <c r="K2144" i="1"/>
  <c r="A2154" i="1"/>
  <c r="G2155" i="1"/>
  <c r="B2154" i="1"/>
  <c r="A2231" i="1"/>
  <c r="B2231" i="1"/>
  <c r="G2232" i="1"/>
  <c r="X1285" i="1"/>
  <c r="I1129" i="1"/>
  <c r="AF1285" i="1"/>
  <c r="N740" i="1"/>
  <c r="N2066" i="1" s="1"/>
  <c r="AA1285" i="1"/>
  <c r="I1285" i="1"/>
  <c r="L2065" i="1"/>
  <c r="L1285" i="1"/>
  <c r="AD2065" i="1"/>
  <c r="Q2065" i="1"/>
  <c r="R2065" i="1"/>
  <c r="K740" i="1"/>
  <c r="K1286" i="1" s="1"/>
  <c r="K1598" i="1" s="1"/>
  <c r="K1832" i="1" s="1"/>
  <c r="O740" i="1"/>
  <c r="Z2065" i="1"/>
  <c r="V740" i="1"/>
  <c r="V1286" i="1" s="1"/>
  <c r="V1598" i="1" s="1"/>
  <c r="V1832" i="1" s="1"/>
  <c r="AF740" i="1"/>
  <c r="AF1286" i="1" s="1"/>
  <c r="W740" i="1"/>
  <c r="W1286" i="1" s="1"/>
  <c r="W1598" i="1" s="1"/>
  <c r="W1832" i="1" s="1"/>
  <c r="T1285" i="1"/>
  <c r="T2065" i="1"/>
  <c r="B2069" i="1"/>
  <c r="G2070" i="1"/>
  <c r="A2069" i="1"/>
  <c r="G42" i="1"/>
  <c r="A41" i="1"/>
  <c r="B41" i="1"/>
  <c r="A352" i="1"/>
  <c r="B352" i="1"/>
  <c r="G353" i="1"/>
  <c r="A118" i="1"/>
  <c r="G119" i="1"/>
  <c r="B118" i="1"/>
  <c r="AH352" i="1" s="1"/>
  <c r="X1830" i="1"/>
  <c r="AA1830" i="1"/>
  <c r="M1830" i="1"/>
  <c r="G1993" i="1"/>
  <c r="B1992" i="1"/>
  <c r="G1915" i="1"/>
  <c r="A1915" i="1" s="1"/>
  <c r="B1914" i="1"/>
  <c r="G1837" i="1"/>
  <c r="A1837" i="1" s="1"/>
  <c r="B1836" i="1"/>
  <c r="G1759" i="1"/>
  <c r="A1759" i="1" s="1"/>
  <c r="B1758" i="1"/>
  <c r="G1681" i="1"/>
  <c r="A1681" i="1" s="1"/>
  <c r="B1680" i="1"/>
  <c r="G1602" i="1"/>
  <c r="A1602" i="1" s="1"/>
  <c r="B1601" i="1"/>
  <c r="G1524" i="1"/>
  <c r="A1524" i="1" s="1"/>
  <c r="B1523" i="1"/>
  <c r="G1446" i="1"/>
  <c r="A1446" i="1" s="1"/>
  <c r="B1445" i="1"/>
  <c r="K1285" i="1"/>
  <c r="M1285" i="1"/>
  <c r="AE1285" i="1"/>
  <c r="W1285" i="1"/>
  <c r="AC1285" i="1"/>
  <c r="N1285" i="1"/>
  <c r="J1129" i="1"/>
  <c r="J1285" i="1"/>
  <c r="P1285" i="1"/>
  <c r="Y1285" i="1"/>
  <c r="S1285" i="1"/>
  <c r="AB1285" i="1"/>
  <c r="G1368" i="1"/>
  <c r="A1368" i="1" s="1"/>
  <c r="B1367" i="1"/>
  <c r="AB740" i="1"/>
  <c r="AE740" i="1"/>
  <c r="AE2066" i="1" s="1"/>
  <c r="R740" i="1"/>
  <c r="U740" i="1"/>
  <c r="U2066" i="1" s="1"/>
  <c r="X740" i="1"/>
  <c r="X2066" i="1" s="1"/>
  <c r="S740" i="1"/>
  <c r="S2066" i="1" s="1"/>
  <c r="J740" i="1"/>
  <c r="J2066" i="1" s="1"/>
  <c r="Z740" i="1"/>
  <c r="Z2066" i="1" s="1"/>
  <c r="P740" i="1"/>
  <c r="P2066" i="1" s="1"/>
  <c r="M740" i="1"/>
  <c r="M2066" i="1" s="1"/>
  <c r="AA740" i="1"/>
  <c r="AC740" i="1"/>
  <c r="AC2066" i="1" s="1"/>
  <c r="L740" i="1"/>
  <c r="Y740" i="1"/>
  <c r="H1366" i="1"/>
  <c r="H1522" i="1" s="1"/>
  <c r="G1290" i="1"/>
  <c r="A1290" i="1" s="1"/>
  <c r="B1289" i="1"/>
  <c r="B1210" i="1"/>
  <c r="G1211" i="1"/>
  <c r="A1211" i="1" s="1"/>
  <c r="G1133" i="1"/>
  <c r="A1133" i="1" s="1"/>
  <c r="B1132" i="1"/>
  <c r="B1054" i="1"/>
  <c r="G1055" i="1"/>
  <c r="A1055" i="1" s="1"/>
  <c r="H663" i="1"/>
  <c r="G978" i="1"/>
  <c r="A978" i="1" s="1"/>
  <c r="B977" i="1"/>
  <c r="G900" i="1"/>
  <c r="A900" i="1" s="1"/>
  <c r="B899" i="1"/>
  <c r="G822" i="1"/>
  <c r="A822" i="1" s="1"/>
  <c r="B821" i="1"/>
  <c r="G743" i="1"/>
  <c r="A743" i="1" s="1"/>
  <c r="B742" i="1"/>
  <c r="G666" i="1"/>
  <c r="A666" i="1" s="1"/>
  <c r="B665" i="1"/>
  <c r="G588" i="1"/>
  <c r="A588" i="1" s="1"/>
  <c r="B587" i="1"/>
  <c r="AH665" i="1" s="1"/>
  <c r="B508" i="1"/>
  <c r="G509" i="1"/>
  <c r="A509" i="1" s="1"/>
  <c r="AA2223" i="1"/>
  <c r="S2223" i="1"/>
  <c r="Z2223" i="1"/>
  <c r="R2223" i="1"/>
  <c r="Y2223" i="1"/>
  <c r="Q2223" i="1"/>
  <c r="AF2223" i="1"/>
  <c r="X2223" i="1"/>
  <c r="P2223" i="1"/>
  <c r="AE2223" i="1"/>
  <c r="W2223" i="1"/>
  <c r="O2223" i="1"/>
  <c r="AD2223" i="1"/>
  <c r="N2223" i="1"/>
  <c r="AC2223" i="1"/>
  <c r="U2223" i="1"/>
  <c r="T2223" i="1"/>
  <c r="L2223" i="1"/>
  <c r="B430" i="1"/>
  <c r="G431" i="1"/>
  <c r="A431" i="1" s="1"/>
  <c r="G276" i="1"/>
  <c r="A276" i="1" s="1"/>
  <c r="B275" i="1"/>
  <c r="B198" i="1"/>
  <c r="G199" i="1"/>
  <c r="A199" i="1" s="1"/>
  <c r="AH1286" i="1" l="1"/>
  <c r="AH1598" i="1" s="1"/>
  <c r="AH1832" i="1" s="1"/>
  <c r="V2223" i="1"/>
  <c r="AH2066" i="1"/>
  <c r="V1285" i="1"/>
  <c r="U2065" i="1"/>
  <c r="O2065" i="1"/>
  <c r="I2223" i="1"/>
  <c r="AH1806" i="1"/>
  <c r="AH1807" i="1"/>
  <c r="AH2145" i="1"/>
  <c r="AH741" i="1"/>
  <c r="AH2224" i="1"/>
  <c r="AH2223" i="1"/>
  <c r="AH1362" i="1"/>
  <c r="AH1128" i="1"/>
  <c r="AH1810" i="1"/>
  <c r="AH717" i="1"/>
  <c r="AH2121" i="1"/>
  <c r="K2223" i="1"/>
  <c r="J2223" i="1"/>
  <c r="T2144" i="1"/>
  <c r="I1597" i="1"/>
  <c r="I1831" i="1" s="1"/>
  <c r="L351" i="1"/>
  <c r="L741" i="1" s="1"/>
  <c r="L2067" i="1" s="1"/>
  <c r="W351" i="1"/>
  <c r="W2145" i="1" s="1"/>
  <c r="V351" i="1"/>
  <c r="V2145" i="1" s="1"/>
  <c r="H1521" i="1"/>
  <c r="Q740" i="1"/>
  <c r="Q2066" i="1" s="1"/>
  <c r="AC1577" i="1"/>
  <c r="AC1811" i="1" s="1"/>
  <c r="K1129" i="1"/>
  <c r="X351" i="1"/>
  <c r="X741" i="1" s="1"/>
  <c r="X2067" i="1" s="1"/>
  <c r="S664" i="1"/>
  <c r="R351" i="1"/>
  <c r="R2145" i="1" s="1"/>
  <c r="H2065" i="1"/>
  <c r="Y1581" i="1"/>
  <c r="Y1815" i="1" s="1"/>
  <c r="AB2223" i="1"/>
  <c r="U351" i="1"/>
  <c r="U741" i="1" s="1"/>
  <c r="U1287" i="1" s="1"/>
  <c r="U664" i="1"/>
  <c r="J351" i="1"/>
  <c r="J2145" i="1" s="1"/>
  <c r="AA351" i="1"/>
  <c r="AA2145" i="1" s="1"/>
  <c r="AD740" i="1"/>
  <c r="AD1286" i="1" s="1"/>
  <c r="O1286" i="1"/>
  <c r="Y351" i="1"/>
  <c r="Y2145" i="1" s="1"/>
  <c r="P664" i="1"/>
  <c r="M1516" i="1"/>
  <c r="M1594" i="1" s="1"/>
  <c r="M1828" i="1" s="1"/>
  <c r="V1585" i="1"/>
  <c r="V1819" i="1" s="1"/>
  <c r="AB351" i="1"/>
  <c r="AB741" i="1" s="1"/>
  <c r="AB2067" i="1" s="1"/>
  <c r="J1519" i="1"/>
  <c r="J1597" i="1" s="1"/>
  <c r="J1831" i="1" s="1"/>
  <c r="M2223" i="1"/>
  <c r="L664" i="1"/>
  <c r="AA1579" i="1"/>
  <c r="AA1813" i="1" s="1"/>
  <c r="P351" i="1"/>
  <c r="P2145" i="1" s="1"/>
  <c r="X1583" i="1"/>
  <c r="X1817" i="1" s="1"/>
  <c r="AG1286" i="1"/>
  <c r="AG1598" i="1" s="1"/>
  <c r="AG1832" i="1" s="1"/>
  <c r="AG1130" i="1"/>
  <c r="AD1109" i="1"/>
  <c r="AD1265" i="1"/>
  <c r="AD2045" i="1"/>
  <c r="Z2130" i="1"/>
  <c r="Z726" i="1"/>
  <c r="AA24" i="1"/>
  <c r="AB2047" i="1"/>
  <c r="AB1111" i="1"/>
  <c r="AB1267" i="1"/>
  <c r="AA23" i="1"/>
  <c r="Z725" i="1"/>
  <c r="Z2129" i="1"/>
  <c r="AA2127" i="1"/>
  <c r="AB21" i="1"/>
  <c r="AA723" i="1"/>
  <c r="Z2145" i="1"/>
  <c r="Y25" i="1"/>
  <c r="X727" i="1"/>
  <c r="X2131" i="1"/>
  <c r="Y2051" i="1"/>
  <c r="Y1271" i="1"/>
  <c r="Z2049" i="1"/>
  <c r="Z1113" i="1"/>
  <c r="Z1269" i="1"/>
  <c r="Z724" i="1"/>
  <c r="Z2128" i="1"/>
  <c r="AA22" i="1"/>
  <c r="Y2050" i="1"/>
  <c r="Y1270" i="1"/>
  <c r="Y1582" i="1" s="1"/>
  <c r="Y1816" i="1" s="1"/>
  <c r="Y1114" i="1"/>
  <c r="AC721" i="1"/>
  <c r="AC2125" i="1"/>
  <c r="AD19" i="1"/>
  <c r="AD2126" i="1"/>
  <c r="AD722" i="1"/>
  <c r="AE20" i="1"/>
  <c r="AF2145" i="1"/>
  <c r="W1273" i="1"/>
  <c r="W2053" i="1"/>
  <c r="W1117" i="1"/>
  <c r="AC2048" i="1"/>
  <c r="AC1268" i="1"/>
  <c r="AC1580" i="1" s="1"/>
  <c r="AC1814" i="1" s="1"/>
  <c r="AC1112" i="1"/>
  <c r="AD2145" i="1"/>
  <c r="AG1263" i="1"/>
  <c r="AG1107" i="1"/>
  <c r="AG2043" i="1"/>
  <c r="AF720" i="1"/>
  <c r="AF2124" i="1"/>
  <c r="AG18" i="1"/>
  <c r="AH18" i="1" s="1"/>
  <c r="T2145" i="1"/>
  <c r="AE1266" i="1"/>
  <c r="AE1578" i="1" s="1"/>
  <c r="AE1812" i="1" s="1"/>
  <c r="AE2046" i="1"/>
  <c r="AE1110" i="1"/>
  <c r="N2145" i="1"/>
  <c r="AF17" i="1"/>
  <c r="AE719" i="1"/>
  <c r="AE2123" i="1"/>
  <c r="Y1116" i="1"/>
  <c r="Y2052" i="1"/>
  <c r="Y1272" i="1"/>
  <c r="Y1584" i="1" s="1"/>
  <c r="Y1818" i="1" s="1"/>
  <c r="A1993" i="1"/>
  <c r="L1366" i="1"/>
  <c r="L1522" i="1" s="1"/>
  <c r="AG741" i="1"/>
  <c r="AG2067" i="1" s="1"/>
  <c r="N1366" i="1"/>
  <c r="N1522" i="1" s="1"/>
  <c r="M1366" i="1"/>
  <c r="M1522" i="1" s="1"/>
  <c r="AB1359" i="1"/>
  <c r="AB1515" i="1" s="1"/>
  <c r="AB1593" i="1" s="1"/>
  <c r="AB1827" i="1" s="1"/>
  <c r="AB1125" i="1"/>
  <c r="I1366" i="1"/>
  <c r="I1522" i="1" s="1"/>
  <c r="R1356" i="1"/>
  <c r="R1512" i="1" s="1"/>
  <c r="R1590" i="1" s="1"/>
  <c r="R1824" i="1" s="1"/>
  <c r="R1122" i="1"/>
  <c r="Y1357" i="1"/>
  <c r="Y1513" i="1" s="1"/>
  <c r="Y1591" i="1" s="1"/>
  <c r="Y1825" i="1" s="1"/>
  <c r="Y1123" i="1"/>
  <c r="Y1349" i="1"/>
  <c r="Y1505" i="1" s="1"/>
  <c r="Y1115" i="1"/>
  <c r="J1366" i="1"/>
  <c r="J1522" i="1" s="1"/>
  <c r="K1363" i="1"/>
  <c r="N1365" i="1"/>
  <c r="N1521" i="1" s="1"/>
  <c r="V665" i="1"/>
  <c r="W665" i="1"/>
  <c r="H665" i="1"/>
  <c r="X665" i="1"/>
  <c r="Y665" i="1"/>
  <c r="K665" i="1"/>
  <c r="AA665" i="1"/>
  <c r="L665" i="1"/>
  <c r="AB665" i="1"/>
  <c r="O665" i="1"/>
  <c r="AE665" i="1"/>
  <c r="P665" i="1"/>
  <c r="AF665" i="1"/>
  <c r="J665" i="1"/>
  <c r="N665" i="1"/>
  <c r="Q665" i="1"/>
  <c r="R665" i="1"/>
  <c r="S665" i="1"/>
  <c r="T665" i="1"/>
  <c r="U665" i="1"/>
  <c r="AC665" i="1"/>
  <c r="AD665" i="1"/>
  <c r="AG665" i="1"/>
  <c r="Z665" i="1"/>
  <c r="AG2224" i="1"/>
  <c r="H41" i="1"/>
  <c r="X352" i="1"/>
  <c r="J352" i="1"/>
  <c r="Y352" i="1"/>
  <c r="Z352" i="1"/>
  <c r="K352" i="1"/>
  <c r="AA352" i="1"/>
  <c r="L352" i="1"/>
  <c r="AB352" i="1"/>
  <c r="AC352" i="1"/>
  <c r="M352" i="1"/>
  <c r="P352" i="1"/>
  <c r="S352" i="1"/>
  <c r="R352" i="1"/>
  <c r="T352" i="1"/>
  <c r="AD352" i="1"/>
  <c r="U352" i="1"/>
  <c r="V352" i="1"/>
  <c r="W352" i="1"/>
  <c r="O352" i="1"/>
  <c r="AF352" i="1"/>
  <c r="N352" i="1"/>
  <c r="AG352" i="1"/>
  <c r="H1129" i="1"/>
  <c r="H740" i="1"/>
  <c r="H2066" i="1" s="1"/>
  <c r="O2145" i="1"/>
  <c r="AE2145" i="1"/>
  <c r="H1285" i="1"/>
  <c r="H1597" i="1" s="1"/>
  <c r="H1831" i="1" s="1"/>
  <c r="I740" i="1"/>
  <c r="S2133" i="1"/>
  <c r="S729" i="1"/>
  <c r="T339" i="1"/>
  <c r="H351" i="1"/>
  <c r="H2145" i="1" s="1"/>
  <c r="I351" i="1"/>
  <c r="I2145" i="1" s="1"/>
  <c r="R1275" i="1"/>
  <c r="R1587" i="1" s="1"/>
  <c r="R1821" i="1" s="1"/>
  <c r="R2055" i="1"/>
  <c r="R1119" i="1"/>
  <c r="O2137" i="1"/>
  <c r="O733" i="1"/>
  <c r="Q343" i="1"/>
  <c r="P343" i="1"/>
  <c r="AC2145" i="1"/>
  <c r="N2059" i="1"/>
  <c r="N1123" i="1"/>
  <c r="N1279" i="1"/>
  <c r="N1591" i="1" s="1"/>
  <c r="N1825" i="1" s="1"/>
  <c r="S2145" i="1"/>
  <c r="Q2145" i="1"/>
  <c r="M2145" i="1"/>
  <c r="K2145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G2145" i="1"/>
  <c r="B2155" i="1"/>
  <c r="A2155" i="1"/>
  <c r="G2156" i="1"/>
  <c r="H2223" i="1"/>
  <c r="G2233" i="1"/>
  <c r="B2232" i="1"/>
  <c r="A2232" i="1"/>
  <c r="N1286" i="1"/>
  <c r="N1598" i="1" s="1"/>
  <c r="N1832" i="1" s="1"/>
  <c r="N1130" i="1"/>
  <c r="V1130" i="1"/>
  <c r="O1130" i="1"/>
  <c r="M741" i="1"/>
  <c r="M1287" i="1" s="1"/>
  <c r="M1599" i="1" s="1"/>
  <c r="M1833" i="1" s="1"/>
  <c r="O741" i="1"/>
  <c r="K1130" i="1"/>
  <c r="W1130" i="1"/>
  <c r="K2066" i="1"/>
  <c r="AE741" i="1"/>
  <c r="V2066" i="1"/>
  <c r="O2066" i="1"/>
  <c r="AF2066" i="1"/>
  <c r="AF1130" i="1"/>
  <c r="AF1598" i="1"/>
  <c r="W2066" i="1"/>
  <c r="T741" i="1"/>
  <c r="T1287" i="1" s="1"/>
  <c r="L1286" i="1"/>
  <c r="L1598" i="1" s="1"/>
  <c r="L1832" i="1" s="1"/>
  <c r="L2066" i="1"/>
  <c r="AA1286" i="1"/>
  <c r="AA1598" i="1" s="1"/>
  <c r="AA1832" i="1" s="1"/>
  <c r="AA2066" i="1"/>
  <c r="R1286" i="1"/>
  <c r="R1598" i="1" s="1"/>
  <c r="R1832" i="1" s="1"/>
  <c r="R2066" i="1"/>
  <c r="T1286" i="1"/>
  <c r="T1598" i="1" s="1"/>
  <c r="T1832" i="1" s="1"/>
  <c r="T2066" i="1"/>
  <c r="AB1286" i="1"/>
  <c r="AB1598" i="1" s="1"/>
  <c r="AB1832" i="1" s="1"/>
  <c r="AB2066" i="1"/>
  <c r="Y1286" i="1"/>
  <c r="Y1598" i="1" s="1"/>
  <c r="Y1832" i="1" s="1"/>
  <c r="Y2066" i="1"/>
  <c r="B2070" i="1"/>
  <c r="A2070" i="1"/>
  <c r="G2071" i="1"/>
  <c r="A353" i="1"/>
  <c r="G354" i="1"/>
  <c r="B353" i="1"/>
  <c r="A119" i="1"/>
  <c r="G120" i="1"/>
  <c r="B119" i="1"/>
  <c r="AH353" i="1" s="1"/>
  <c r="G43" i="1"/>
  <c r="A42" i="1"/>
  <c r="B42" i="1"/>
  <c r="B1993" i="1"/>
  <c r="G1994" i="1"/>
  <c r="B1915" i="1"/>
  <c r="G1916" i="1"/>
  <c r="A1916" i="1" s="1"/>
  <c r="B1837" i="1"/>
  <c r="G1838" i="1"/>
  <c r="A1838" i="1" s="1"/>
  <c r="B1759" i="1"/>
  <c r="G1760" i="1"/>
  <c r="A1760" i="1" s="1"/>
  <c r="B1681" i="1"/>
  <c r="G1682" i="1"/>
  <c r="A1682" i="1" s="1"/>
  <c r="G1603" i="1"/>
  <c r="A1603" i="1" s="1"/>
  <c r="B1602" i="1"/>
  <c r="G1525" i="1"/>
  <c r="A1525" i="1" s="1"/>
  <c r="B1524" i="1"/>
  <c r="G1447" i="1"/>
  <c r="A1447" i="1" s="1"/>
  <c r="B1446" i="1"/>
  <c r="R1130" i="1"/>
  <c r="T1130" i="1"/>
  <c r="AB1130" i="1"/>
  <c r="Y1130" i="1"/>
  <c r="S1130" i="1"/>
  <c r="S1286" i="1"/>
  <c r="S1598" i="1" s="1"/>
  <c r="AE1130" i="1"/>
  <c r="AE1286" i="1"/>
  <c r="AE1598" i="1" s="1"/>
  <c r="P1130" i="1"/>
  <c r="P1286" i="1"/>
  <c r="P1598" i="1" s="1"/>
  <c r="Z1130" i="1"/>
  <c r="Z1286" i="1"/>
  <c r="X1130" i="1"/>
  <c r="X1286" i="1"/>
  <c r="X1598" i="1" s="1"/>
  <c r="AA1130" i="1"/>
  <c r="M1130" i="1"/>
  <c r="M1286" i="1"/>
  <c r="L1130" i="1"/>
  <c r="U1130" i="1"/>
  <c r="U1286" i="1"/>
  <c r="AC1130" i="1"/>
  <c r="AC1286" i="1"/>
  <c r="AC1598" i="1" s="1"/>
  <c r="J1130" i="1"/>
  <c r="J1286" i="1"/>
  <c r="J1598" i="1" s="1"/>
  <c r="G1369" i="1"/>
  <c r="A1369" i="1" s="1"/>
  <c r="B1368" i="1"/>
  <c r="N741" i="1"/>
  <c r="N2067" i="1" s="1"/>
  <c r="AF741" i="1"/>
  <c r="Z741" i="1"/>
  <c r="K741" i="1"/>
  <c r="K2067" i="1" s="1"/>
  <c r="AD741" i="1"/>
  <c r="AD2067" i="1" s="1"/>
  <c r="S741" i="1"/>
  <c r="S2067" i="1" s="1"/>
  <c r="AC741" i="1"/>
  <c r="AC2067" i="1" s="1"/>
  <c r="Q741" i="1"/>
  <c r="H1367" i="1"/>
  <c r="H1523" i="1" s="1"/>
  <c r="G1291" i="1"/>
  <c r="A1291" i="1" s="1"/>
  <c r="B1290" i="1"/>
  <c r="G1212" i="1"/>
  <c r="A1212" i="1" s="1"/>
  <c r="B1211" i="1"/>
  <c r="G1134" i="1"/>
  <c r="A1134" i="1" s="1"/>
  <c r="B1133" i="1"/>
  <c r="G1056" i="1"/>
  <c r="A1056" i="1" s="1"/>
  <c r="B1055" i="1"/>
  <c r="G979" i="1"/>
  <c r="A979" i="1" s="1"/>
  <c r="B978" i="1"/>
  <c r="G901" i="1"/>
  <c r="A901" i="1" s="1"/>
  <c r="B900" i="1"/>
  <c r="G823" i="1"/>
  <c r="A823" i="1" s="1"/>
  <c r="B822" i="1"/>
  <c r="G744" i="1"/>
  <c r="A744" i="1" s="1"/>
  <c r="B743" i="1"/>
  <c r="G667" i="1"/>
  <c r="A667" i="1" s="1"/>
  <c r="B666" i="1"/>
  <c r="G589" i="1"/>
  <c r="A589" i="1" s="1"/>
  <c r="B588" i="1"/>
  <c r="AH666" i="1" s="1"/>
  <c r="G510" i="1"/>
  <c r="A510" i="1" s="1"/>
  <c r="B509" i="1"/>
  <c r="Z2224" i="1"/>
  <c r="R2224" i="1"/>
  <c r="J2224" i="1"/>
  <c r="Y2224" i="1"/>
  <c r="Q2224" i="1"/>
  <c r="I2224" i="1"/>
  <c r="AF2224" i="1"/>
  <c r="X2224" i="1"/>
  <c r="H2224" i="1"/>
  <c r="AE2224" i="1"/>
  <c r="W2224" i="1"/>
  <c r="O2224" i="1"/>
  <c r="AD2224" i="1"/>
  <c r="V2224" i="1"/>
  <c r="N2224" i="1"/>
  <c r="AC2224" i="1"/>
  <c r="M2224" i="1"/>
  <c r="AB2224" i="1"/>
  <c r="T2224" i="1"/>
  <c r="K2224" i="1"/>
  <c r="AA2224" i="1"/>
  <c r="G432" i="1"/>
  <c r="A432" i="1" s="1"/>
  <c r="B431" i="1"/>
  <c r="G277" i="1"/>
  <c r="A277" i="1" s="1"/>
  <c r="B276" i="1"/>
  <c r="G200" i="1"/>
  <c r="A200" i="1" s="1"/>
  <c r="B199" i="1"/>
  <c r="U2145" i="1" l="1"/>
  <c r="P741" i="1"/>
  <c r="AH1107" i="1"/>
  <c r="AH2043" i="1"/>
  <c r="AH1263" i="1"/>
  <c r="AH2146" i="1"/>
  <c r="AH742" i="1"/>
  <c r="AH2067" i="1"/>
  <c r="AH1518" i="1"/>
  <c r="AH1596" i="1" s="1"/>
  <c r="AH1287" i="1"/>
  <c r="V741" i="1"/>
  <c r="V2067" i="1" s="1"/>
  <c r="AD1130" i="1"/>
  <c r="W741" i="1"/>
  <c r="W2067" i="1" s="1"/>
  <c r="AG2225" i="1"/>
  <c r="AH2225" i="1"/>
  <c r="J741" i="1"/>
  <c r="J1287" i="1" s="1"/>
  <c r="J1599" i="1" s="1"/>
  <c r="J1833" i="1" s="1"/>
  <c r="AH720" i="1"/>
  <c r="AH2124" i="1"/>
  <c r="Z932" i="1"/>
  <c r="S2224" i="1"/>
  <c r="AA741" i="1"/>
  <c r="AA2067" i="1" s="1"/>
  <c r="X2145" i="1"/>
  <c r="Y741" i="1"/>
  <c r="Y1287" i="1" s="1"/>
  <c r="R741" i="1"/>
  <c r="R2067" i="1" s="1"/>
  <c r="AB2145" i="1"/>
  <c r="L2224" i="1"/>
  <c r="O1598" i="1"/>
  <c r="O1832" i="1" s="1"/>
  <c r="I665" i="1"/>
  <c r="Z1598" i="1"/>
  <c r="Z1832" i="1" s="1"/>
  <c r="U2224" i="1"/>
  <c r="AD2066" i="1"/>
  <c r="AD1577" i="1"/>
  <c r="AD1811" i="1" s="1"/>
  <c r="AD1598" i="1"/>
  <c r="AD1832" i="1" s="1"/>
  <c r="I1286" i="1"/>
  <c r="M665" i="1"/>
  <c r="Q1286" i="1"/>
  <c r="AE352" i="1"/>
  <c r="AE2146" i="1" s="1"/>
  <c r="Q352" i="1"/>
  <c r="Q742" i="1" s="1"/>
  <c r="Q2068" i="1" s="1"/>
  <c r="O1287" i="1"/>
  <c r="K1519" i="1"/>
  <c r="K1597" i="1" s="1"/>
  <c r="K1831" i="1" s="1"/>
  <c r="L2145" i="1"/>
  <c r="W1585" i="1"/>
  <c r="W1819" i="1" s="1"/>
  <c r="U1598" i="1"/>
  <c r="U1832" i="1" s="1"/>
  <c r="Q1130" i="1"/>
  <c r="Z1581" i="1"/>
  <c r="Z1815" i="1" s="1"/>
  <c r="AB1579" i="1"/>
  <c r="AB1813" i="1" s="1"/>
  <c r="P2224" i="1"/>
  <c r="M1598" i="1"/>
  <c r="M1832" i="1" s="1"/>
  <c r="AG1287" i="1"/>
  <c r="AF1110" i="1"/>
  <c r="AF1266" i="1"/>
  <c r="AF2046" i="1"/>
  <c r="R2146" i="1"/>
  <c r="AF20" i="1"/>
  <c r="AE2126" i="1"/>
  <c r="AE722" i="1"/>
  <c r="AD1112" i="1"/>
  <c r="AD1268" i="1"/>
  <c r="AD1580" i="1" s="1"/>
  <c r="AD1814" i="1" s="1"/>
  <c r="AD2048" i="1"/>
  <c r="J41" i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H2147" i="1" s="1"/>
  <c r="T2146" i="1"/>
  <c r="Z2050" i="1"/>
  <c r="Z1114" i="1"/>
  <c r="Z1270" i="1"/>
  <c r="Z1582" i="1" s="1"/>
  <c r="Z1816" i="1" s="1"/>
  <c r="P2146" i="1"/>
  <c r="AA724" i="1"/>
  <c r="AA2128" i="1"/>
  <c r="AB22" i="1"/>
  <c r="AA2130" i="1"/>
  <c r="AB24" i="1"/>
  <c r="AA726" i="1"/>
  <c r="X2146" i="1"/>
  <c r="Z2052" i="1"/>
  <c r="Z1116" i="1"/>
  <c r="Z1272" i="1"/>
  <c r="Z1584" i="1" s="1"/>
  <c r="Z1818" i="1" s="1"/>
  <c r="Z2146" i="1"/>
  <c r="AC21" i="1"/>
  <c r="AB2127" i="1"/>
  <c r="AB723" i="1"/>
  <c r="AB2146" i="1"/>
  <c r="AD2125" i="1"/>
  <c r="AD721" i="1"/>
  <c r="AE19" i="1"/>
  <c r="X1273" i="1"/>
  <c r="X1117" i="1"/>
  <c r="X2053" i="1"/>
  <c r="AG2124" i="1"/>
  <c r="AG720" i="1"/>
  <c r="V2146" i="1"/>
  <c r="N2146" i="1"/>
  <c r="L2146" i="1"/>
  <c r="Z25" i="1"/>
  <c r="Y727" i="1"/>
  <c r="Y2131" i="1"/>
  <c r="AE1109" i="1"/>
  <c r="AE1265" i="1"/>
  <c r="AE2045" i="1"/>
  <c r="AF2146" i="1"/>
  <c r="Y1583" i="1"/>
  <c r="Y1817" i="1" s="1"/>
  <c r="AC2047" i="1"/>
  <c r="AC1267" i="1"/>
  <c r="AC1111" i="1"/>
  <c r="J2146" i="1"/>
  <c r="Z2051" i="1"/>
  <c r="Z1271" i="1"/>
  <c r="AD2146" i="1"/>
  <c r="AF719" i="1"/>
  <c r="AF2123" i="1"/>
  <c r="AG17" i="1"/>
  <c r="AH17" i="1" s="1"/>
  <c r="AA2129" i="1"/>
  <c r="AB23" i="1"/>
  <c r="AA725" i="1"/>
  <c r="AA2049" i="1"/>
  <c r="AA1113" i="1"/>
  <c r="AA1269" i="1"/>
  <c r="A1994" i="1"/>
  <c r="L1367" i="1"/>
  <c r="L1523" i="1" s="1"/>
  <c r="N1367" i="1"/>
  <c r="N1523" i="1" s="1"/>
  <c r="M1367" i="1"/>
  <c r="M1523" i="1" s="1"/>
  <c r="O1366" i="1"/>
  <c r="O1522" i="1" s="1"/>
  <c r="P1131" i="1"/>
  <c r="O1365" i="1"/>
  <c r="O1521" i="1" s="1"/>
  <c r="L1363" i="1"/>
  <c r="L1129" i="1"/>
  <c r="Z1357" i="1"/>
  <c r="Z1513" i="1" s="1"/>
  <c r="Z1591" i="1" s="1"/>
  <c r="Z1825" i="1" s="1"/>
  <c r="Z1123" i="1"/>
  <c r="S1356" i="1"/>
  <c r="S1512" i="1" s="1"/>
  <c r="S1590" i="1" s="1"/>
  <c r="S1824" i="1" s="1"/>
  <c r="S1122" i="1"/>
  <c r="AC1359" i="1"/>
  <c r="AC1515" i="1" s="1"/>
  <c r="AC1593" i="1" s="1"/>
  <c r="AC1827" i="1" s="1"/>
  <c r="AC1125" i="1"/>
  <c r="Z1349" i="1"/>
  <c r="Z1115" i="1"/>
  <c r="L666" i="1"/>
  <c r="AB666" i="1"/>
  <c r="M666" i="1"/>
  <c r="AC666" i="1"/>
  <c r="N666" i="1"/>
  <c r="AD666" i="1"/>
  <c r="O666" i="1"/>
  <c r="AE666" i="1"/>
  <c r="Q666" i="1"/>
  <c r="AG666" i="1"/>
  <c r="R666" i="1"/>
  <c r="U666" i="1"/>
  <c r="V666" i="1"/>
  <c r="P666" i="1"/>
  <c r="S666" i="1"/>
  <c r="T666" i="1"/>
  <c r="W666" i="1"/>
  <c r="X666" i="1"/>
  <c r="Y666" i="1"/>
  <c r="Z666" i="1"/>
  <c r="AA666" i="1"/>
  <c r="H666" i="1"/>
  <c r="I666" i="1"/>
  <c r="J666" i="1"/>
  <c r="K666" i="1"/>
  <c r="AF666" i="1"/>
  <c r="H42" i="1"/>
  <c r="H1286" i="1"/>
  <c r="AG742" i="1"/>
  <c r="AG1288" i="1" s="1"/>
  <c r="AG2146" i="1"/>
  <c r="H1130" i="1"/>
  <c r="AD353" i="1"/>
  <c r="AE353" i="1"/>
  <c r="AF353" i="1"/>
  <c r="AG353" i="1"/>
  <c r="V353" i="1"/>
  <c r="Z353" i="1"/>
  <c r="W353" i="1"/>
  <c r="X353" i="1"/>
  <c r="AA353" i="1"/>
  <c r="Y353" i="1"/>
  <c r="AB353" i="1"/>
  <c r="AC353" i="1"/>
  <c r="I1130" i="1"/>
  <c r="I2066" i="1"/>
  <c r="S2146" i="1"/>
  <c r="W2146" i="1"/>
  <c r="H741" i="1"/>
  <c r="H2067" i="1" s="1"/>
  <c r="AC2146" i="1"/>
  <c r="P2137" i="1"/>
  <c r="P733" i="1"/>
  <c r="K2146" i="1"/>
  <c r="O2059" i="1"/>
  <c r="O1123" i="1"/>
  <c r="O1279" i="1"/>
  <c r="O1591" i="1" s="1"/>
  <c r="O1825" i="1" s="1"/>
  <c r="T2133" i="1"/>
  <c r="T729" i="1"/>
  <c r="I741" i="1"/>
  <c r="I1287" i="1" s="1"/>
  <c r="I1599" i="1" s="1"/>
  <c r="I1833" i="1" s="1"/>
  <c r="U339" i="1"/>
  <c r="S2055" i="1"/>
  <c r="S1119" i="1"/>
  <c r="S1275" i="1"/>
  <c r="S1587" i="1" s="1"/>
  <c r="S1821" i="1" s="1"/>
  <c r="H352" i="1"/>
  <c r="H2146" i="1" s="1"/>
  <c r="I352" i="1"/>
  <c r="I2146" i="1" s="1"/>
  <c r="Q733" i="1"/>
  <c r="Q2137" i="1"/>
  <c r="O2146" i="1"/>
  <c r="Y2146" i="1"/>
  <c r="M2146" i="1"/>
  <c r="I41" i="1"/>
  <c r="AA2146" i="1"/>
  <c r="U2146" i="1"/>
  <c r="A2156" i="1"/>
  <c r="G2157" i="1"/>
  <c r="B2156" i="1"/>
  <c r="B2233" i="1"/>
  <c r="G2234" i="1"/>
  <c r="A2233" i="1"/>
  <c r="U2067" i="1"/>
  <c r="O2067" i="1"/>
  <c r="U742" i="1"/>
  <c r="O1131" i="1"/>
  <c r="O742" i="1"/>
  <c r="O1288" i="1" s="1"/>
  <c r="M1131" i="1"/>
  <c r="Y742" i="1"/>
  <c r="Y2068" i="1" s="1"/>
  <c r="P742" i="1"/>
  <c r="P1288" i="1" s="1"/>
  <c r="M2067" i="1"/>
  <c r="X742" i="1"/>
  <c r="X1288" i="1" s="1"/>
  <c r="AE2067" i="1"/>
  <c r="AA742" i="1"/>
  <c r="AA1288" i="1" s="1"/>
  <c r="AE1287" i="1"/>
  <c r="J742" i="1"/>
  <c r="J1288" i="1" s="1"/>
  <c r="J1600" i="1" s="1"/>
  <c r="J1834" i="1" s="1"/>
  <c r="AB1287" i="1"/>
  <c r="AF2067" i="1"/>
  <c r="Z742" i="1"/>
  <c r="Z2068" i="1" s="1"/>
  <c r="T2067" i="1"/>
  <c r="AF1832" i="1"/>
  <c r="AC742" i="1"/>
  <c r="AC2068" i="1" s="1"/>
  <c r="R742" i="1"/>
  <c r="R2068" i="1" s="1"/>
  <c r="P1287" i="1"/>
  <c r="P2067" i="1"/>
  <c r="Z1287" i="1"/>
  <c r="Z2067" i="1"/>
  <c r="Q1287" i="1"/>
  <c r="Q2067" i="1"/>
  <c r="G2072" i="1"/>
  <c r="B2071" i="1"/>
  <c r="A2071" i="1"/>
  <c r="A43" i="1"/>
  <c r="B43" i="1"/>
  <c r="G44" i="1"/>
  <c r="A120" i="1"/>
  <c r="G121" i="1"/>
  <c r="B120" i="1"/>
  <c r="AH354" i="1" s="1"/>
  <c r="A354" i="1"/>
  <c r="G355" i="1"/>
  <c r="B354" i="1"/>
  <c r="J1832" i="1"/>
  <c r="AC1832" i="1"/>
  <c r="X1832" i="1"/>
  <c r="P1832" i="1"/>
  <c r="AE1832" i="1"/>
  <c r="S1832" i="1"/>
  <c r="G1995" i="1"/>
  <c r="B1994" i="1"/>
  <c r="G1917" i="1"/>
  <c r="A1917" i="1" s="1"/>
  <c r="B1916" i="1"/>
  <c r="G1839" i="1"/>
  <c r="A1839" i="1" s="1"/>
  <c r="B1838" i="1"/>
  <c r="G1761" i="1"/>
  <c r="A1761" i="1" s="1"/>
  <c r="B1760" i="1"/>
  <c r="B1682" i="1"/>
  <c r="G1683" i="1"/>
  <c r="A1683" i="1" s="1"/>
  <c r="B1603" i="1"/>
  <c r="G1604" i="1"/>
  <c r="A1604" i="1" s="1"/>
  <c r="B1525" i="1"/>
  <c r="G1526" i="1"/>
  <c r="A1526" i="1" s="1"/>
  <c r="B1447" i="1"/>
  <c r="G1448" i="1"/>
  <c r="A1448" i="1" s="1"/>
  <c r="AC1287" i="1"/>
  <c r="AF1287" i="1"/>
  <c r="L1131" i="1"/>
  <c r="L1287" i="1"/>
  <c r="L1599" i="1" s="1"/>
  <c r="X1287" i="1"/>
  <c r="AD1287" i="1"/>
  <c r="K1131" i="1"/>
  <c r="K1287" i="1"/>
  <c r="K1599" i="1" s="1"/>
  <c r="S1287" i="1"/>
  <c r="N1131" i="1"/>
  <c r="N1287" i="1"/>
  <c r="N1599" i="1" s="1"/>
  <c r="B1369" i="1"/>
  <c r="G1370" i="1"/>
  <c r="A1370" i="1" s="1"/>
  <c r="T742" i="1"/>
  <c r="T2068" i="1" s="1"/>
  <c r="S742" i="1"/>
  <c r="AF742" i="1"/>
  <c r="M742" i="1"/>
  <c r="W742" i="1"/>
  <c r="W2068" i="1" s="1"/>
  <c r="L742" i="1"/>
  <c r="L2068" i="1" s="1"/>
  <c r="V742" i="1"/>
  <c r="V2068" i="1" s="1"/>
  <c r="AB742" i="1"/>
  <c r="AB2068" i="1" s="1"/>
  <c r="N742" i="1"/>
  <c r="N2068" i="1" s="1"/>
  <c r="K742" i="1"/>
  <c r="K2068" i="1" s="1"/>
  <c r="AD742" i="1"/>
  <c r="AD2068" i="1" s="1"/>
  <c r="H1368" i="1"/>
  <c r="B1291" i="1"/>
  <c r="G1292" i="1"/>
  <c r="A1292" i="1" s="1"/>
  <c r="B1212" i="1"/>
  <c r="G1213" i="1"/>
  <c r="A1213" i="1" s="1"/>
  <c r="B1134" i="1"/>
  <c r="G1135" i="1"/>
  <c r="A1135" i="1" s="1"/>
  <c r="B1056" i="1"/>
  <c r="G1057" i="1"/>
  <c r="A1057" i="1" s="1"/>
  <c r="G980" i="1"/>
  <c r="A980" i="1" s="1"/>
  <c r="B979" i="1"/>
  <c r="B901" i="1"/>
  <c r="AH1369" i="1" s="1"/>
  <c r="AH1525" i="1" s="1"/>
  <c r="G902" i="1"/>
  <c r="A902" i="1" s="1"/>
  <c r="B823" i="1"/>
  <c r="G824" i="1"/>
  <c r="A824" i="1" s="1"/>
  <c r="B744" i="1"/>
  <c r="G745" i="1"/>
  <c r="A745" i="1" s="1"/>
  <c r="G668" i="1"/>
  <c r="A668" i="1" s="1"/>
  <c r="B667" i="1"/>
  <c r="B589" i="1"/>
  <c r="AH667" i="1" s="1"/>
  <c r="G590" i="1"/>
  <c r="A590" i="1" s="1"/>
  <c r="G511" i="1"/>
  <c r="A511" i="1" s="1"/>
  <c r="B510" i="1"/>
  <c r="Y2225" i="1"/>
  <c r="Q2225" i="1"/>
  <c r="AF2225" i="1"/>
  <c r="X2225" i="1"/>
  <c r="P2225" i="1"/>
  <c r="H2225" i="1"/>
  <c r="AE2225" i="1"/>
  <c r="W2225" i="1"/>
  <c r="O2225" i="1"/>
  <c r="AD2225" i="1"/>
  <c r="V2225" i="1"/>
  <c r="N2225" i="1"/>
  <c r="AC2225" i="1"/>
  <c r="U2225" i="1"/>
  <c r="AB2225" i="1"/>
  <c r="T2225" i="1"/>
  <c r="L2225" i="1"/>
  <c r="AA2225" i="1"/>
  <c r="S2225" i="1"/>
  <c r="K2225" i="1"/>
  <c r="R2225" i="1"/>
  <c r="Z2225" i="1"/>
  <c r="J2225" i="1"/>
  <c r="B432" i="1"/>
  <c r="G433" i="1"/>
  <c r="A433" i="1" s="1"/>
  <c r="G278" i="1"/>
  <c r="A278" i="1" s="1"/>
  <c r="B277" i="1"/>
  <c r="G201" i="1"/>
  <c r="A201" i="1" s="1"/>
  <c r="B200" i="1"/>
  <c r="AE742" i="1" l="1"/>
  <c r="AA1287" i="1"/>
  <c r="V1287" i="1"/>
  <c r="Y2067" i="1"/>
  <c r="J2067" i="1"/>
  <c r="R1287" i="1"/>
  <c r="W1287" i="1"/>
  <c r="AH2068" i="1"/>
  <c r="I2225" i="1"/>
  <c r="AH1575" i="1"/>
  <c r="AH1321" i="1"/>
  <c r="AH1830" i="1"/>
  <c r="J1131" i="1"/>
  <c r="AH719" i="1"/>
  <c r="AH2123" i="1"/>
  <c r="AH1288" i="1"/>
  <c r="AG2226" i="1"/>
  <c r="AH2226" i="1"/>
  <c r="AH743" i="1"/>
  <c r="AH2046" i="1"/>
  <c r="AH1110" i="1"/>
  <c r="AH1266" i="1"/>
  <c r="AH1578" i="1" s="1"/>
  <c r="O1599" i="1"/>
  <c r="O1833" i="1" s="1"/>
  <c r="AC1579" i="1"/>
  <c r="AC1813" i="1" s="1"/>
  <c r="X1585" i="1"/>
  <c r="X1819" i="1" s="1"/>
  <c r="I1598" i="1"/>
  <c r="I1832" i="1" s="1"/>
  <c r="AA1581" i="1"/>
  <c r="AA1815" i="1" s="1"/>
  <c r="M2225" i="1"/>
  <c r="Q2146" i="1"/>
  <c r="AE1577" i="1"/>
  <c r="AE1811" i="1" s="1"/>
  <c r="L1519" i="1"/>
  <c r="L1597" i="1" s="1"/>
  <c r="L1831" i="1" s="1"/>
  <c r="Q1598" i="1"/>
  <c r="Q1832" i="1" s="1"/>
  <c r="H1598" i="1"/>
  <c r="H1832" i="1" s="1"/>
  <c r="Z1505" i="1"/>
  <c r="Z1583" i="1" s="1"/>
  <c r="Z1817" i="1" s="1"/>
  <c r="Z1400" i="1"/>
  <c r="AA932" i="1"/>
  <c r="H1524" i="1"/>
  <c r="AD2147" i="1"/>
  <c r="AF19" i="1"/>
  <c r="AE2125" i="1"/>
  <c r="AE721" i="1"/>
  <c r="V2147" i="1"/>
  <c r="AA2051" i="1"/>
  <c r="AA1271" i="1"/>
  <c r="AE1112" i="1"/>
  <c r="AE2048" i="1"/>
  <c r="AE1268" i="1"/>
  <c r="AE1580" i="1" s="1"/>
  <c r="AE1814" i="1" s="1"/>
  <c r="AB2129" i="1"/>
  <c r="AC23" i="1"/>
  <c r="AB725" i="1"/>
  <c r="AC22" i="1"/>
  <c r="AB2128" i="1"/>
  <c r="AB724" i="1"/>
  <c r="AG20" i="1"/>
  <c r="AH20" i="1" s="1"/>
  <c r="AF2126" i="1"/>
  <c r="AF722" i="1"/>
  <c r="AG719" i="1"/>
  <c r="AG2123" i="1"/>
  <c r="Y1273" i="1"/>
  <c r="Y2053" i="1"/>
  <c r="Y1117" i="1"/>
  <c r="AA2050" i="1"/>
  <c r="AA1114" i="1"/>
  <c r="AA1270" i="1"/>
  <c r="AA1582" i="1" s="1"/>
  <c r="AA1816" i="1" s="1"/>
  <c r="AD2047" i="1"/>
  <c r="AD1267" i="1"/>
  <c r="AD1111" i="1"/>
  <c r="AF2045" i="1"/>
  <c r="AF1109" i="1"/>
  <c r="AF1265" i="1"/>
  <c r="Z2131" i="1"/>
  <c r="Z727" i="1"/>
  <c r="AA25" i="1"/>
  <c r="X2147" i="1"/>
  <c r="AA2052" i="1"/>
  <c r="AA1272" i="1"/>
  <c r="AA1584" i="1" s="1"/>
  <c r="AA1818" i="1" s="1"/>
  <c r="AA1116" i="1"/>
  <c r="AB2049" i="1"/>
  <c r="AB1113" i="1"/>
  <c r="AB1269" i="1"/>
  <c r="AG2046" i="1"/>
  <c r="AG1266" i="1"/>
  <c r="AG1110" i="1"/>
  <c r="AC24" i="1"/>
  <c r="AB726" i="1"/>
  <c r="AB2130" i="1"/>
  <c r="Z2147" i="1"/>
  <c r="AB2147" i="1"/>
  <c r="AF2147" i="1"/>
  <c r="AC2127" i="1"/>
  <c r="AD21" i="1"/>
  <c r="AC723" i="1"/>
  <c r="A1995" i="1"/>
  <c r="P1366" i="1"/>
  <c r="P1522" i="1" s="1"/>
  <c r="P1600" i="1" s="1"/>
  <c r="P1834" i="1" s="1"/>
  <c r="O1600" i="1"/>
  <c r="O1834" i="1" s="1"/>
  <c r="AD1359" i="1"/>
  <c r="AD1515" i="1" s="1"/>
  <c r="AD1593" i="1" s="1"/>
  <c r="AD1827" i="1" s="1"/>
  <c r="AD1125" i="1"/>
  <c r="T1356" i="1"/>
  <c r="T1512" i="1" s="1"/>
  <c r="T1590" i="1" s="1"/>
  <c r="T1824" i="1" s="1"/>
  <c r="T1122" i="1"/>
  <c r="M1363" i="1"/>
  <c r="M1129" i="1"/>
  <c r="P1365" i="1"/>
  <c r="P1521" i="1" s="1"/>
  <c r="P1599" i="1" s="1"/>
  <c r="P1833" i="1" s="1"/>
  <c r="U1369" i="1"/>
  <c r="U1525" i="1" s="1"/>
  <c r="W1369" i="1"/>
  <c r="W1525" i="1" s="1"/>
  <c r="Y1369" i="1"/>
  <c r="Y1525" i="1" s="1"/>
  <c r="AA1369" i="1"/>
  <c r="AA1525" i="1" s="1"/>
  <c r="AC1369" i="1"/>
  <c r="AC1525" i="1" s="1"/>
  <c r="AF1369" i="1"/>
  <c r="AE1369" i="1"/>
  <c r="AE1525" i="1" s="1"/>
  <c r="AA1357" i="1"/>
  <c r="AA1513" i="1" s="1"/>
  <c r="AA1591" i="1" s="1"/>
  <c r="AA1825" i="1" s="1"/>
  <c r="AA1123" i="1"/>
  <c r="I1367" i="1"/>
  <c r="I1523" i="1" s="1"/>
  <c r="AA1349" i="1"/>
  <c r="AA1115" i="1"/>
  <c r="R667" i="1"/>
  <c r="S667" i="1"/>
  <c r="T667" i="1"/>
  <c r="U667" i="1"/>
  <c r="W667" i="1"/>
  <c r="H667" i="1"/>
  <c r="X667" i="1"/>
  <c r="K667" i="1"/>
  <c r="AA667" i="1"/>
  <c r="L667" i="1"/>
  <c r="AB667" i="1"/>
  <c r="V667" i="1"/>
  <c r="Y667" i="1"/>
  <c r="Z667" i="1"/>
  <c r="AC667" i="1"/>
  <c r="AD667" i="1"/>
  <c r="AE667" i="1"/>
  <c r="AF667" i="1"/>
  <c r="AG667" i="1"/>
  <c r="I667" i="1"/>
  <c r="J667" i="1"/>
  <c r="M667" i="1"/>
  <c r="N667" i="1"/>
  <c r="O667" i="1"/>
  <c r="P667" i="1"/>
  <c r="Q667" i="1"/>
  <c r="AG2068" i="1"/>
  <c r="H43" i="1"/>
  <c r="W2147" i="1"/>
  <c r="AG743" i="1"/>
  <c r="AG2147" i="1"/>
  <c r="H1287" i="1"/>
  <c r="H1599" i="1" s="1"/>
  <c r="H1833" i="1" s="1"/>
  <c r="H1131" i="1"/>
  <c r="T354" i="1"/>
  <c r="V354" i="1"/>
  <c r="U354" i="1"/>
  <c r="W354" i="1"/>
  <c r="X354" i="1"/>
  <c r="Y354" i="1"/>
  <c r="N354" i="1"/>
  <c r="R354" i="1"/>
  <c r="O354" i="1"/>
  <c r="P354" i="1"/>
  <c r="Q354" i="1"/>
  <c r="AC354" i="1"/>
  <c r="S354" i="1"/>
  <c r="Z354" i="1"/>
  <c r="AB354" i="1"/>
  <c r="AA354" i="1"/>
  <c r="AF354" i="1"/>
  <c r="AD354" i="1"/>
  <c r="AG354" i="1"/>
  <c r="AE354" i="1"/>
  <c r="I2067" i="1"/>
  <c r="H742" i="1"/>
  <c r="H2068" i="1" s="1"/>
  <c r="I1131" i="1"/>
  <c r="AC2147" i="1"/>
  <c r="U2133" i="1"/>
  <c r="U729" i="1"/>
  <c r="V339" i="1"/>
  <c r="H353" i="1"/>
  <c r="H2147" i="1" s="1"/>
  <c r="I742" i="1"/>
  <c r="I2068" i="1" s="1"/>
  <c r="T2055" i="1"/>
  <c r="T1119" i="1"/>
  <c r="T1275" i="1"/>
  <c r="T1587" i="1" s="1"/>
  <c r="T1821" i="1" s="1"/>
  <c r="P2059" i="1"/>
  <c r="P1123" i="1"/>
  <c r="P1279" i="1"/>
  <c r="P1591" i="1" s="1"/>
  <c r="P1825" i="1" s="1"/>
  <c r="Q2059" i="1"/>
  <c r="Q1123" i="1"/>
  <c r="Q1279" i="1"/>
  <c r="Q1591" i="1" s="1"/>
  <c r="Q1825" i="1" s="1"/>
  <c r="Y2147" i="1"/>
  <c r="AE2147" i="1"/>
  <c r="I42" i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A2147" i="1"/>
  <c r="G2158" i="1"/>
  <c r="B2157" i="1"/>
  <c r="A2157" i="1"/>
  <c r="A2234" i="1"/>
  <c r="B2234" i="1"/>
  <c r="G2235" i="1"/>
  <c r="U1288" i="1"/>
  <c r="U2068" i="1"/>
  <c r="O1132" i="1"/>
  <c r="O2068" i="1"/>
  <c r="P2068" i="1"/>
  <c r="AE2068" i="1"/>
  <c r="AE1288" i="1"/>
  <c r="Y1288" i="1"/>
  <c r="P1132" i="1"/>
  <c r="AB743" i="1"/>
  <c r="AB1289" i="1" s="1"/>
  <c r="X2068" i="1"/>
  <c r="J1132" i="1"/>
  <c r="AE743" i="1"/>
  <c r="AE1289" i="1" s="1"/>
  <c r="AC1288" i="1"/>
  <c r="J2068" i="1"/>
  <c r="AA2068" i="1"/>
  <c r="Z1288" i="1"/>
  <c r="R1288" i="1"/>
  <c r="S1288" i="1"/>
  <c r="S2068" i="1"/>
  <c r="M1288" i="1"/>
  <c r="M1600" i="1" s="1"/>
  <c r="M1834" i="1" s="1"/>
  <c r="M2068" i="1"/>
  <c r="W743" i="1"/>
  <c r="AF1288" i="1"/>
  <c r="AF2068" i="1"/>
  <c r="B2072" i="1"/>
  <c r="A2072" i="1"/>
  <c r="G2073" i="1"/>
  <c r="A121" i="1"/>
  <c r="B121" i="1"/>
  <c r="AH355" i="1" s="1"/>
  <c r="G122" i="1"/>
  <c r="A44" i="1"/>
  <c r="G45" i="1"/>
  <c r="B44" i="1"/>
  <c r="A355" i="1"/>
  <c r="G356" i="1"/>
  <c r="B355" i="1"/>
  <c r="N1833" i="1"/>
  <c r="K1833" i="1"/>
  <c r="L1833" i="1"/>
  <c r="G1996" i="1"/>
  <c r="B1995" i="1"/>
  <c r="G1918" i="1"/>
  <c r="A1918" i="1" s="1"/>
  <c r="B1917" i="1"/>
  <c r="G1840" i="1"/>
  <c r="A1840" i="1" s="1"/>
  <c r="B1839" i="1"/>
  <c r="G1762" i="1"/>
  <c r="A1762" i="1" s="1"/>
  <c r="B1761" i="1"/>
  <c r="G1684" i="1"/>
  <c r="A1684" i="1" s="1"/>
  <c r="B1683" i="1"/>
  <c r="B1604" i="1"/>
  <c r="G1605" i="1"/>
  <c r="A1605" i="1" s="1"/>
  <c r="B1526" i="1"/>
  <c r="G1527" i="1"/>
  <c r="A1527" i="1" s="1"/>
  <c r="B1448" i="1"/>
  <c r="G1449" i="1"/>
  <c r="A1449" i="1" s="1"/>
  <c r="N1132" i="1"/>
  <c r="N1288" i="1"/>
  <c r="N1600" i="1" s="1"/>
  <c r="AB1288" i="1"/>
  <c r="W1288" i="1"/>
  <c r="V1288" i="1"/>
  <c r="M1132" i="1"/>
  <c r="Q1288" i="1"/>
  <c r="T1288" i="1"/>
  <c r="L1132" i="1"/>
  <c r="L1288" i="1"/>
  <c r="L1600" i="1" s="1"/>
  <c r="AD1288" i="1"/>
  <c r="K1132" i="1"/>
  <c r="K1288" i="1"/>
  <c r="K1600" i="1" s="1"/>
  <c r="G1371" i="1"/>
  <c r="A1371" i="1" s="1"/>
  <c r="B1370" i="1"/>
  <c r="V743" i="1"/>
  <c r="V2069" i="1" s="1"/>
  <c r="Y743" i="1"/>
  <c r="Y2069" i="1" s="1"/>
  <c r="AA743" i="1"/>
  <c r="AA2069" i="1" s="1"/>
  <c r="X743" i="1"/>
  <c r="X2069" i="1" s="1"/>
  <c r="Z743" i="1"/>
  <c r="Z2069" i="1" s="1"/>
  <c r="AC743" i="1"/>
  <c r="AC2069" i="1" s="1"/>
  <c r="AD743" i="1"/>
  <c r="AF743" i="1"/>
  <c r="H1369" i="1"/>
  <c r="H1525" i="1" s="1"/>
  <c r="G1293" i="1"/>
  <c r="A1293" i="1" s="1"/>
  <c r="B1292" i="1"/>
  <c r="G1214" i="1"/>
  <c r="A1214" i="1" s="1"/>
  <c r="B1213" i="1"/>
  <c r="G1136" i="1"/>
  <c r="A1136" i="1" s="1"/>
  <c r="B1135" i="1"/>
  <c r="B1057" i="1"/>
  <c r="G1058" i="1"/>
  <c r="A1058" i="1" s="1"/>
  <c r="G981" i="1"/>
  <c r="A981" i="1" s="1"/>
  <c r="B980" i="1"/>
  <c r="B902" i="1"/>
  <c r="G903" i="1"/>
  <c r="A903" i="1" s="1"/>
  <c r="G825" i="1"/>
  <c r="A825" i="1" s="1"/>
  <c r="B824" i="1"/>
  <c r="G746" i="1"/>
  <c r="A746" i="1" s="1"/>
  <c r="B745" i="1"/>
  <c r="G669" i="1"/>
  <c r="A669" i="1" s="1"/>
  <c r="B668" i="1"/>
  <c r="B590" i="1"/>
  <c r="G591" i="1"/>
  <c r="A591" i="1" s="1"/>
  <c r="B511" i="1"/>
  <c r="G512" i="1"/>
  <c r="A512" i="1" s="1"/>
  <c r="AF2226" i="1"/>
  <c r="X2226" i="1"/>
  <c r="P2226" i="1"/>
  <c r="H2226" i="1"/>
  <c r="AE2226" i="1"/>
  <c r="W2226" i="1"/>
  <c r="O2226" i="1"/>
  <c r="AD2226" i="1"/>
  <c r="V2226" i="1"/>
  <c r="N2226" i="1"/>
  <c r="AC2226" i="1"/>
  <c r="U2226" i="1"/>
  <c r="M2226" i="1"/>
  <c r="AB2226" i="1"/>
  <c r="T2226" i="1"/>
  <c r="L2226" i="1"/>
  <c r="AA2226" i="1"/>
  <c r="S2226" i="1"/>
  <c r="K2226" i="1"/>
  <c r="Z2226" i="1"/>
  <c r="R2226" i="1"/>
  <c r="J2226" i="1"/>
  <c r="Y2226" i="1"/>
  <c r="Q2226" i="1"/>
  <c r="I2226" i="1"/>
  <c r="G434" i="1"/>
  <c r="A434" i="1" s="1"/>
  <c r="B433" i="1"/>
  <c r="G279" i="1"/>
  <c r="A279" i="1" s="1"/>
  <c r="B278" i="1"/>
  <c r="B201" i="1"/>
  <c r="G202" i="1"/>
  <c r="A202" i="1" s="1"/>
  <c r="AH1809" i="1" l="1"/>
  <c r="AH2069" i="1"/>
  <c r="AH1633" i="1"/>
  <c r="AH2045" i="1"/>
  <c r="AH1109" i="1"/>
  <c r="AH1265" i="1"/>
  <c r="AH722" i="1"/>
  <c r="AH2126" i="1"/>
  <c r="AH1812" i="1"/>
  <c r="AH2148" i="1"/>
  <c r="AH744" i="1"/>
  <c r="AH668" i="1"/>
  <c r="AG2227" i="1"/>
  <c r="AH2227" i="1"/>
  <c r="AH1289" i="1"/>
  <c r="AB932" i="1"/>
  <c r="AF1577" i="1"/>
  <c r="AF1811" i="1" s="1"/>
  <c r="AD1579" i="1"/>
  <c r="AD1813" i="1" s="1"/>
  <c r="Y1585" i="1"/>
  <c r="Y1819" i="1" s="1"/>
  <c r="M1519" i="1"/>
  <c r="M1597" i="1" s="1"/>
  <c r="M1831" i="1" s="1"/>
  <c r="AB1581" i="1"/>
  <c r="AB1815" i="1" s="1"/>
  <c r="AD2069" i="1"/>
  <c r="AA1505" i="1"/>
  <c r="AA1583" i="1" s="1"/>
  <c r="AA1817" i="1" s="1"/>
  <c r="AA1400" i="1"/>
  <c r="X1369" i="1"/>
  <c r="X1525" i="1" s="1"/>
  <c r="Z1369" i="1"/>
  <c r="Z1525" i="1" s="1"/>
  <c r="AD24" i="1"/>
  <c r="AC2130" i="1"/>
  <c r="AC726" i="1"/>
  <c r="AG2045" i="1"/>
  <c r="AG1109" i="1"/>
  <c r="AG1265" i="1"/>
  <c r="AA727" i="1"/>
  <c r="AB25" i="1"/>
  <c r="AA2131" i="1"/>
  <c r="AF1268" i="1"/>
  <c r="AF1580" i="1" s="1"/>
  <c r="AF1814" i="1" s="1"/>
  <c r="AF2048" i="1"/>
  <c r="AF1112" i="1"/>
  <c r="AC725" i="1"/>
  <c r="AD23" i="1"/>
  <c r="AC2129" i="1"/>
  <c r="P2148" i="1"/>
  <c r="V2148" i="1"/>
  <c r="AB2148" i="1"/>
  <c r="AB2052" i="1"/>
  <c r="AB1116" i="1"/>
  <c r="AB1272" i="1"/>
  <c r="AB1584" i="1" s="1"/>
  <c r="AB1818" i="1" s="1"/>
  <c r="AG2126" i="1"/>
  <c r="AG722" i="1"/>
  <c r="AD2148" i="1"/>
  <c r="AF2148" i="1"/>
  <c r="Z1117" i="1"/>
  <c r="Z1273" i="1"/>
  <c r="Z2053" i="1"/>
  <c r="R2148" i="1"/>
  <c r="AB2050" i="1"/>
  <c r="AB1270" i="1"/>
  <c r="AB1582" i="1" s="1"/>
  <c r="AB1816" i="1" s="1"/>
  <c r="AB1114" i="1"/>
  <c r="AE1111" i="1"/>
  <c r="AE1267" i="1"/>
  <c r="AE2047" i="1"/>
  <c r="AB2051" i="1"/>
  <c r="AB1271" i="1"/>
  <c r="T2148" i="1"/>
  <c r="AG2148" i="1"/>
  <c r="N2148" i="1"/>
  <c r="AC1269" i="1"/>
  <c r="AC2049" i="1"/>
  <c r="AC1113" i="1"/>
  <c r="AE21" i="1"/>
  <c r="AD723" i="1"/>
  <c r="AD2127" i="1"/>
  <c r="AD22" i="1"/>
  <c r="AC2128" i="1"/>
  <c r="AC724" i="1"/>
  <c r="AG19" i="1"/>
  <c r="AH19" i="1" s="1"/>
  <c r="AF721" i="1"/>
  <c r="AF2125" i="1"/>
  <c r="X2148" i="1"/>
  <c r="Z2148" i="1"/>
  <c r="A1996" i="1"/>
  <c r="Q1132" i="1"/>
  <c r="J1369" i="1"/>
  <c r="J1525" i="1" s="1"/>
  <c r="O1367" i="1"/>
  <c r="O1523" i="1" s="1"/>
  <c r="AB1369" i="1"/>
  <c r="AB1525" i="1" s="1"/>
  <c r="P1369" i="1"/>
  <c r="P1525" i="1" s="1"/>
  <c r="AG1369" i="1"/>
  <c r="T1369" i="1"/>
  <c r="T1525" i="1" s="1"/>
  <c r="AD1369" i="1"/>
  <c r="AD1525" i="1" s="1"/>
  <c r="K1369" i="1"/>
  <c r="K1525" i="1" s="1"/>
  <c r="Q1369" i="1"/>
  <c r="Q1525" i="1" s="1"/>
  <c r="U1356" i="1"/>
  <c r="U1512" i="1" s="1"/>
  <c r="U1590" i="1" s="1"/>
  <c r="U1824" i="1" s="1"/>
  <c r="U1122" i="1"/>
  <c r="AB1349" i="1"/>
  <c r="AB1115" i="1"/>
  <c r="J1367" i="1"/>
  <c r="I1368" i="1"/>
  <c r="I1524" i="1" s="1"/>
  <c r="J933" i="1"/>
  <c r="AB1357" i="1"/>
  <c r="AB1513" i="1" s="1"/>
  <c r="AB1591" i="1" s="1"/>
  <c r="AB1825" i="1" s="1"/>
  <c r="AB1123" i="1"/>
  <c r="Q1365" i="1"/>
  <c r="Q1521" i="1" s="1"/>
  <c r="Q1599" i="1" s="1"/>
  <c r="Q1833" i="1" s="1"/>
  <c r="Q1131" i="1"/>
  <c r="V1369" i="1"/>
  <c r="V1525" i="1" s="1"/>
  <c r="I1369" i="1"/>
  <c r="I1525" i="1" s="1"/>
  <c r="AE1359" i="1"/>
  <c r="AE1515" i="1" s="1"/>
  <c r="AE1593" i="1" s="1"/>
  <c r="AE1827" i="1" s="1"/>
  <c r="AE1125" i="1"/>
  <c r="P1367" i="1"/>
  <c r="P1523" i="1" s="1"/>
  <c r="N1363" i="1"/>
  <c r="N1129" i="1"/>
  <c r="AG1289" i="1"/>
  <c r="AG2069" i="1"/>
  <c r="H1288" i="1"/>
  <c r="AE2148" i="1"/>
  <c r="AG744" i="1"/>
  <c r="AG2070" i="1" s="1"/>
  <c r="H1132" i="1"/>
  <c r="Z355" i="1"/>
  <c r="AB355" i="1"/>
  <c r="AA355" i="1"/>
  <c r="AC355" i="1"/>
  <c r="N355" i="1"/>
  <c r="AD355" i="1"/>
  <c r="O355" i="1"/>
  <c r="AE355" i="1"/>
  <c r="P355" i="1"/>
  <c r="X355" i="1"/>
  <c r="Q355" i="1"/>
  <c r="R355" i="1"/>
  <c r="T355" i="1"/>
  <c r="S355" i="1"/>
  <c r="U355" i="1"/>
  <c r="V355" i="1"/>
  <c r="W355" i="1"/>
  <c r="Y355" i="1"/>
  <c r="AG355" i="1"/>
  <c r="AF355" i="1"/>
  <c r="W2148" i="1"/>
  <c r="H743" i="1"/>
  <c r="H2069" i="1" s="1"/>
  <c r="I1288" i="1"/>
  <c r="I1132" i="1"/>
  <c r="O2148" i="1"/>
  <c r="S2148" i="1"/>
  <c r="H354" i="1"/>
  <c r="H2148" i="1" s="1"/>
  <c r="I353" i="1"/>
  <c r="V2133" i="1"/>
  <c r="V729" i="1"/>
  <c r="W339" i="1"/>
  <c r="U2055" i="1"/>
  <c r="U1119" i="1"/>
  <c r="U1275" i="1"/>
  <c r="U1587" i="1" s="1"/>
  <c r="U1821" i="1" s="1"/>
  <c r="U2148" i="1"/>
  <c r="AA2148" i="1"/>
  <c r="AC2148" i="1"/>
  <c r="Q2148" i="1"/>
  <c r="Y2148" i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B2158" i="1"/>
  <c r="G2159" i="1"/>
  <c r="A2158" i="1"/>
  <c r="B2235" i="1"/>
  <c r="A2235" i="1"/>
  <c r="G2236" i="1"/>
  <c r="AE744" i="1"/>
  <c r="AE1290" i="1" s="1"/>
  <c r="AB2069" i="1"/>
  <c r="Z744" i="1"/>
  <c r="Z1290" i="1" s="1"/>
  <c r="AE2069" i="1"/>
  <c r="Q744" i="1"/>
  <c r="AD744" i="1"/>
  <c r="AD1290" i="1" s="1"/>
  <c r="T744" i="1"/>
  <c r="T2070" i="1" s="1"/>
  <c r="O744" i="1"/>
  <c r="O1290" i="1" s="1"/>
  <c r="U744" i="1"/>
  <c r="W1289" i="1"/>
  <c r="W2069" i="1"/>
  <c r="AF1289" i="1"/>
  <c r="AF2069" i="1"/>
  <c r="A2073" i="1"/>
  <c r="G2074" i="1"/>
  <c r="B2073" i="1"/>
  <c r="A45" i="1"/>
  <c r="B45" i="1"/>
  <c r="G46" i="1"/>
  <c r="A122" i="1"/>
  <c r="B122" i="1"/>
  <c r="G123" i="1"/>
  <c r="A356" i="1"/>
  <c r="B356" i="1"/>
  <c r="G357" i="1"/>
  <c r="K1834" i="1"/>
  <c r="L1834" i="1"/>
  <c r="N1834" i="1"/>
  <c r="G1997" i="1"/>
  <c r="B1996" i="1"/>
  <c r="G1919" i="1"/>
  <c r="A1919" i="1" s="1"/>
  <c r="B1918" i="1"/>
  <c r="G1841" i="1"/>
  <c r="A1841" i="1" s="1"/>
  <c r="B1840" i="1"/>
  <c r="G1763" i="1"/>
  <c r="A1763" i="1" s="1"/>
  <c r="B1762" i="1"/>
  <c r="G1685" i="1"/>
  <c r="A1685" i="1" s="1"/>
  <c r="B1684" i="1"/>
  <c r="G1606" i="1"/>
  <c r="A1606" i="1" s="1"/>
  <c r="B1605" i="1"/>
  <c r="G1528" i="1"/>
  <c r="A1528" i="1" s="1"/>
  <c r="B1527" i="1"/>
  <c r="G1450" i="1"/>
  <c r="A1450" i="1" s="1"/>
  <c r="B1449" i="1"/>
  <c r="AC1289" i="1"/>
  <c r="V1289" i="1"/>
  <c r="AA1289" i="1"/>
  <c r="Y1289" i="1"/>
  <c r="Z1289" i="1"/>
  <c r="AD1289" i="1"/>
  <c r="X1289" i="1"/>
  <c r="G1372" i="1"/>
  <c r="A1372" i="1" s="1"/>
  <c r="B1371" i="1"/>
  <c r="AC744" i="1"/>
  <c r="AC2070" i="1" s="1"/>
  <c r="S744" i="1"/>
  <c r="S2070" i="1" s="1"/>
  <c r="N744" i="1"/>
  <c r="N2070" i="1" s="1"/>
  <c r="V744" i="1"/>
  <c r="V2070" i="1" s="1"/>
  <c r="X744" i="1"/>
  <c r="X2070" i="1" s="1"/>
  <c r="Y744" i="1"/>
  <c r="Y2070" i="1" s="1"/>
  <c r="AA744" i="1"/>
  <c r="AA2070" i="1" s="1"/>
  <c r="AB744" i="1"/>
  <c r="AB2070" i="1" s="1"/>
  <c r="P744" i="1"/>
  <c r="P2070" i="1" s="1"/>
  <c r="R744" i="1"/>
  <c r="R2070" i="1" s="1"/>
  <c r="AF744" i="1"/>
  <c r="W744" i="1"/>
  <c r="G1294" i="1"/>
  <c r="A1294" i="1" s="1"/>
  <c r="B1293" i="1"/>
  <c r="G1215" i="1"/>
  <c r="A1215" i="1" s="1"/>
  <c r="B1214" i="1"/>
  <c r="B1136" i="1"/>
  <c r="G1137" i="1"/>
  <c r="A1137" i="1" s="1"/>
  <c r="G1059" i="1"/>
  <c r="A1059" i="1" s="1"/>
  <c r="B1058" i="1"/>
  <c r="G982" i="1"/>
  <c r="A982" i="1" s="1"/>
  <c r="B981" i="1"/>
  <c r="G904" i="1"/>
  <c r="A904" i="1" s="1"/>
  <c r="B903" i="1"/>
  <c r="AH1371" i="1" s="1"/>
  <c r="AH1527" i="1" s="1"/>
  <c r="G826" i="1"/>
  <c r="A826" i="1" s="1"/>
  <c r="B825" i="1"/>
  <c r="B746" i="1"/>
  <c r="G747" i="1"/>
  <c r="A747" i="1" s="1"/>
  <c r="G670" i="1"/>
  <c r="A670" i="1" s="1"/>
  <c r="B669" i="1"/>
  <c r="B591" i="1"/>
  <c r="AH669" i="1" s="1"/>
  <c r="G592" i="1"/>
  <c r="A592" i="1" s="1"/>
  <c r="B512" i="1"/>
  <c r="G513" i="1"/>
  <c r="A513" i="1" s="1"/>
  <c r="L1245" i="1"/>
  <c r="H1245" i="1"/>
  <c r="H1246" i="1" s="1"/>
  <c r="AE2227" i="1"/>
  <c r="W2227" i="1"/>
  <c r="O2227" i="1"/>
  <c r="AD2227" i="1"/>
  <c r="V2227" i="1"/>
  <c r="N2227" i="1"/>
  <c r="AC2227" i="1"/>
  <c r="U2227" i="1"/>
  <c r="M2227" i="1"/>
  <c r="AB2227" i="1"/>
  <c r="T2227" i="1"/>
  <c r="L2227" i="1"/>
  <c r="AA465" i="1"/>
  <c r="S2227" i="1"/>
  <c r="K2227" i="1"/>
  <c r="Z465" i="1"/>
  <c r="R465" i="1"/>
  <c r="J465" i="1"/>
  <c r="Y2227" i="1"/>
  <c r="Q2227" i="1"/>
  <c r="I2227" i="1"/>
  <c r="H2227" i="1"/>
  <c r="AF2227" i="1"/>
  <c r="X2227" i="1"/>
  <c r="P2227" i="1"/>
  <c r="G435" i="1"/>
  <c r="A435" i="1" s="1"/>
  <c r="B434" i="1"/>
  <c r="B279" i="1"/>
  <c r="G280" i="1"/>
  <c r="A280" i="1" s="1"/>
  <c r="G203" i="1"/>
  <c r="A203" i="1" s="1"/>
  <c r="B202" i="1"/>
  <c r="AH745" i="1" l="1"/>
  <c r="AH543" i="1"/>
  <c r="AH544" i="1" s="1"/>
  <c r="U1290" i="1"/>
  <c r="AH2070" i="1"/>
  <c r="AH1291" i="1"/>
  <c r="AH1603" i="1" s="1"/>
  <c r="AH2149" i="1"/>
  <c r="AH1867" i="1"/>
  <c r="AH1135" i="1"/>
  <c r="AH2071" i="1"/>
  <c r="AH1290" i="1"/>
  <c r="AH721" i="1"/>
  <c r="AH2125" i="1"/>
  <c r="AH2048" i="1"/>
  <c r="AH1112" i="1"/>
  <c r="AH1268" i="1"/>
  <c r="AH1580" i="1" s="1"/>
  <c r="AH1577" i="1"/>
  <c r="AH356" i="1"/>
  <c r="P668" i="1"/>
  <c r="Y668" i="1"/>
  <c r="I1600" i="1"/>
  <c r="I1834" i="1" s="1"/>
  <c r="AF668" i="1"/>
  <c r="AE668" i="1"/>
  <c r="H668" i="1"/>
  <c r="K1367" i="1"/>
  <c r="Z1585" i="1"/>
  <c r="Z1819" i="1" s="1"/>
  <c r="X1370" i="1"/>
  <c r="X668" i="1"/>
  <c r="J1523" i="1"/>
  <c r="AB668" i="1"/>
  <c r="AC1581" i="1"/>
  <c r="AC1815" i="1" s="1"/>
  <c r="H1370" i="1"/>
  <c r="R668" i="1"/>
  <c r="N1519" i="1"/>
  <c r="N1597" i="1" s="1"/>
  <c r="N1831" i="1" s="1"/>
  <c r="AB1505" i="1"/>
  <c r="AB1583" i="1" s="1"/>
  <c r="AB1817" i="1" s="1"/>
  <c r="AB1400" i="1"/>
  <c r="AD668" i="1"/>
  <c r="AG1577" i="1"/>
  <c r="AG1811" i="1" s="1"/>
  <c r="N668" i="1"/>
  <c r="S668" i="1"/>
  <c r="AG668" i="1"/>
  <c r="AC668" i="1"/>
  <c r="L668" i="1"/>
  <c r="M668" i="1"/>
  <c r="AE1579" i="1"/>
  <c r="AE1813" i="1" s="1"/>
  <c r="W668" i="1"/>
  <c r="H1600" i="1"/>
  <c r="H1834" i="1" s="1"/>
  <c r="V668" i="1"/>
  <c r="AA668" i="1"/>
  <c r="I668" i="1"/>
  <c r="AC932" i="1"/>
  <c r="U668" i="1"/>
  <c r="K668" i="1"/>
  <c r="J668" i="1"/>
  <c r="O668" i="1"/>
  <c r="Q668" i="1"/>
  <c r="H44" i="1"/>
  <c r="T668" i="1"/>
  <c r="Z668" i="1"/>
  <c r="P1370" i="1"/>
  <c r="N1370" i="1"/>
  <c r="AB2149" i="1"/>
  <c r="AF1111" i="1"/>
  <c r="AF1267" i="1"/>
  <c r="AF2047" i="1"/>
  <c r="X2149" i="1"/>
  <c r="AC2050" i="1"/>
  <c r="AC1114" i="1"/>
  <c r="AC1270" i="1"/>
  <c r="AC1582" i="1" s="1"/>
  <c r="AC1816" i="1" s="1"/>
  <c r="AA2053" i="1"/>
  <c r="AA1117" i="1"/>
  <c r="AA1273" i="1"/>
  <c r="AD2049" i="1"/>
  <c r="AD1113" i="1"/>
  <c r="AD1269" i="1"/>
  <c r="AF21" i="1"/>
  <c r="AE723" i="1"/>
  <c r="AE2127" i="1"/>
  <c r="AB727" i="1"/>
  <c r="AC25" i="1"/>
  <c r="AB2131" i="1"/>
  <c r="R2149" i="1"/>
  <c r="AG2125" i="1"/>
  <c r="AG721" i="1"/>
  <c r="J44" i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O2149" i="1"/>
  <c r="AC2052" i="1"/>
  <c r="AC1272" i="1"/>
  <c r="AC1584" i="1" s="1"/>
  <c r="AC1818" i="1" s="1"/>
  <c r="AC1116" i="1"/>
  <c r="Z2149" i="1"/>
  <c r="T2149" i="1"/>
  <c r="P2149" i="1"/>
  <c r="AF2149" i="1"/>
  <c r="N2149" i="1"/>
  <c r="AD726" i="1"/>
  <c r="AD2130" i="1"/>
  <c r="AE24" i="1"/>
  <c r="AE22" i="1"/>
  <c r="AD2128" i="1"/>
  <c r="AD724" i="1"/>
  <c r="AD2149" i="1"/>
  <c r="AE23" i="1"/>
  <c r="AD2129" i="1"/>
  <c r="AD725" i="1"/>
  <c r="AG1268" i="1"/>
  <c r="AG1580" i="1" s="1"/>
  <c r="AG1814" i="1" s="1"/>
  <c r="AG1112" i="1"/>
  <c r="AG2048" i="1"/>
  <c r="V2149" i="1"/>
  <c r="AC1271" i="1"/>
  <c r="AC2051" i="1"/>
  <c r="A1997" i="1"/>
  <c r="Q1366" i="1"/>
  <c r="Q1522" i="1" s="1"/>
  <c r="Q1600" i="1" s="1"/>
  <c r="Q1834" i="1" s="1"/>
  <c r="R1366" i="1"/>
  <c r="R1522" i="1" s="1"/>
  <c r="R1600" i="1" s="1"/>
  <c r="R1834" i="1" s="1"/>
  <c r="T1370" i="1"/>
  <c r="J1370" i="1"/>
  <c r="R1370" i="1"/>
  <c r="AB1370" i="1"/>
  <c r="AD1370" i="1"/>
  <c r="L1370" i="1"/>
  <c r="V1370" i="1"/>
  <c r="AF1370" i="1"/>
  <c r="AF1359" i="1"/>
  <c r="AF1515" i="1" s="1"/>
  <c r="AF1593" i="1" s="1"/>
  <c r="AF1827" i="1" s="1"/>
  <c r="AF1125" i="1"/>
  <c r="AC1349" i="1"/>
  <c r="AC1115" i="1"/>
  <c r="Z1370" i="1"/>
  <c r="V1356" i="1"/>
  <c r="V1512" i="1" s="1"/>
  <c r="V1590" i="1" s="1"/>
  <c r="V1824" i="1" s="1"/>
  <c r="V1122" i="1"/>
  <c r="R1365" i="1"/>
  <c r="R1521" i="1" s="1"/>
  <c r="R1599" i="1" s="1"/>
  <c r="R1833" i="1" s="1"/>
  <c r="R1131" i="1"/>
  <c r="Y1371" i="1"/>
  <c r="Y1527" i="1" s="1"/>
  <c r="AA1371" i="1"/>
  <c r="AA1527" i="1" s="1"/>
  <c r="K1371" i="1"/>
  <c r="K1527" i="1" s="1"/>
  <c r="AC1371" i="1"/>
  <c r="AC1527" i="1" s="1"/>
  <c r="M1371" i="1"/>
  <c r="M1527" i="1" s="1"/>
  <c r="AE1371" i="1"/>
  <c r="AE1527" i="1" s="1"/>
  <c r="O1371" i="1"/>
  <c r="O1527" i="1" s="1"/>
  <c r="AF1371" i="1"/>
  <c r="Q1371" i="1"/>
  <c r="Q1527" i="1" s="1"/>
  <c r="R1371" i="1"/>
  <c r="R1527" i="1" s="1"/>
  <c r="U1371" i="1"/>
  <c r="U1527" i="1" s="1"/>
  <c r="W1371" i="1"/>
  <c r="W1527" i="1" s="1"/>
  <c r="AC1357" i="1"/>
  <c r="AC1513" i="1" s="1"/>
  <c r="AC1591" i="1" s="1"/>
  <c r="AC1825" i="1" s="1"/>
  <c r="AC1123" i="1"/>
  <c r="O1363" i="1"/>
  <c r="O1129" i="1"/>
  <c r="J1368" i="1"/>
  <c r="J1524" i="1" s="1"/>
  <c r="K933" i="1"/>
  <c r="S1369" i="1"/>
  <c r="S1525" i="1" s="1"/>
  <c r="R1369" i="1"/>
  <c r="R1525" i="1" s="1"/>
  <c r="L1369" i="1"/>
  <c r="L1525" i="1" s="1"/>
  <c r="Q1367" i="1"/>
  <c r="Q1523" i="1" s="1"/>
  <c r="N669" i="1"/>
  <c r="AD669" i="1"/>
  <c r="O669" i="1"/>
  <c r="AE669" i="1"/>
  <c r="P669" i="1"/>
  <c r="AF669" i="1"/>
  <c r="Q669" i="1"/>
  <c r="AG669" i="1"/>
  <c r="S669" i="1"/>
  <c r="T669" i="1"/>
  <c r="W669" i="1"/>
  <c r="H669" i="1"/>
  <c r="X669" i="1"/>
  <c r="I669" i="1"/>
  <c r="J669" i="1"/>
  <c r="K669" i="1"/>
  <c r="L669" i="1"/>
  <c r="M669" i="1"/>
  <c r="U669" i="1"/>
  <c r="V669" i="1"/>
  <c r="Y669" i="1"/>
  <c r="Z669" i="1"/>
  <c r="AA669" i="1"/>
  <c r="AB669" i="1"/>
  <c r="AC669" i="1"/>
  <c r="R669" i="1"/>
  <c r="S2149" i="1"/>
  <c r="AG1290" i="1"/>
  <c r="H45" i="1"/>
  <c r="AA2149" i="1"/>
  <c r="AG745" i="1"/>
  <c r="AG2071" i="1" s="1"/>
  <c r="AG2149" i="1"/>
  <c r="H744" i="1"/>
  <c r="H1290" i="1" s="1"/>
  <c r="H1602" i="1" s="1"/>
  <c r="H1836" i="1" s="1"/>
  <c r="H1289" i="1"/>
  <c r="H1601" i="1" s="1"/>
  <c r="H1835" i="1" s="1"/>
  <c r="H1133" i="1"/>
  <c r="AC2149" i="1"/>
  <c r="W729" i="1"/>
  <c r="W2133" i="1"/>
  <c r="X339" i="1"/>
  <c r="V2055" i="1"/>
  <c r="V1119" i="1"/>
  <c r="V1275" i="1"/>
  <c r="V1587" i="1" s="1"/>
  <c r="V1821" i="1" s="1"/>
  <c r="I2147" i="1"/>
  <c r="I743" i="1"/>
  <c r="J353" i="1"/>
  <c r="H355" i="1"/>
  <c r="H2149" i="1" s="1"/>
  <c r="I354" i="1"/>
  <c r="Q2149" i="1"/>
  <c r="I44" i="1"/>
  <c r="Y2149" i="1"/>
  <c r="W2149" i="1"/>
  <c r="U2149" i="1"/>
  <c r="AE2149" i="1"/>
  <c r="B2159" i="1"/>
  <c r="A2159" i="1"/>
  <c r="G2160" i="1"/>
  <c r="Z2227" i="1"/>
  <c r="J2227" i="1"/>
  <c r="R2227" i="1"/>
  <c r="AA2227" i="1"/>
  <c r="G2237" i="1"/>
  <c r="B2236" i="1"/>
  <c r="A2236" i="1"/>
  <c r="AE2070" i="1"/>
  <c r="X745" i="1"/>
  <c r="X1291" i="1" s="1"/>
  <c r="X1603" i="1" s="1"/>
  <c r="X1837" i="1" s="1"/>
  <c r="Q2070" i="1"/>
  <c r="Q1290" i="1"/>
  <c r="Z2070" i="1"/>
  <c r="AD2070" i="1"/>
  <c r="T1290" i="1"/>
  <c r="T745" i="1"/>
  <c r="T2071" i="1" s="1"/>
  <c r="S745" i="1"/>
  <c r="S1291" i="1" s="1"/>
  <c r="AC745" i="1"/>
  <c r="AC2071" i="1" s="1"/>
  <c r="U2070" i="1"/>
  <c r="P745" i="1"/>
  <c r="P1291" i="1" s="1"/>
  <c r="P1603" i="1" s="1"/>
  <c r="P1837" i="1" s="1"/>
  <c r="O2070" i="1"/>
  <c r="N745" i="1"/>
  <c r="N1291" i="1" s="1"/>
  <c r="AF1290" i="1"/>
  <c r="AF2070" i="1"/>
  <c r="W1290" i="1"/>
  <c r="W2070" i="1"/>
  <c r="G2075" i="1"/>
  <c r="B2074" i="1"/>
  <c r="A2074" i="1"/>
  <c r="A123" i="1"/>
  <c r="G124" i="1"/>
  <c r="B123" i="1"/>
  <c r="AH357" i="1" s="1"/>
  <c r="A46" i="1"/>
  <c r="B46" i="1"/>
  <c r="G47" i="1"/>
  <c r="A357" i="1"/>
  <c r="G358" i="1"/>
  <c r="B357" i="1"/>
  <c r="B1997" i="1"/>
  <c r="G1998" i="1"/>
  <c r="B1919" i="1"/>
  <c r="G1920" i="1"/>
  <c r="A1920" i="1" s="1"/>
  <c r="B1841" i="1"/>
  <c r="G1842" i="1"/>
  <c r="A1842" i="1" s="1"/>
  <c r="B1763" i="1"/>
  <c r="G1764" i="1"/>
  <c r="A1764" i="1" s="1"/>
  <c r="B1685" i="1"/>
  <c r="G1686" i="1"/>
  <c r="A1686" i="1" s="1"/>
  <c r="G1607" i="1"/>
  <c r="A1607" i="1" s="1"/>
  <c r="B1606" i="1"/>
  <c r="G1529" i="1"/>
  <c r="A1529" i="1" s="1"/>
  <c r="B1528" i="1"/>
  <c r="G1451" i="1"/>
  <c r="A1451" i="1" s="1"/>
  <c r="B1450" i="1"/>
  <c r="R1290" i="1"/>
  <c r="AC1290" i="1"/>
  <c r="AA1290" i="1"/>
  <c r="N1290" i="1"/>
  <c r="Y1290" i="1"/>
  <c r="S1290" i="1"/>
  <c r="P1290" i="1"/>
  <c r="X1290" i="1"/>
  <c r="AB1290" i="1"/>
  <c r="V1290" i="1"/>
  <c r="G1373" i="1"/>
  <c r="A1373" i="1" s="1"/>
  <c r="B1372" i="1"/>
  <c r="Y745" i="1"/>
  <c r="Y2071" i="1" s="1"/>
  <c r="O745" i="1"/>
  <c r="O2071" i="1" s="1"/>
  <c r="Z745" i="1"/>
  <c r="Z1135" i="1" s="1"/>
  <c r="U745" i="1"/>
  <c r="U2071" i="1" s="1"/>
  <c r="AB745" i="1"/>
  <c r="AB2071" i="1" s="1"/>
  <c r="R745" i="1"/>
  <c r="R2071" i="1" s="1"/>
  <c r="AE745" i="1"/>
  <c r="AE2071" i="1" s="1"/>
  <c r="AF745" i="1"/>
  <c r="AA745" i="1"/>
  <c r="AA1135" i="1" s="1"/>
  <c r="V745" i="1"/>
  <c r="V2071" i="1" s="1"/>
  <c r="Q745" i="1"/>
  <c r="Q2071" i="1" s="1"/>
  <c r="W745" i="1"/>
  <c r="W2071" i="1" s="1"/>
  <c r="AD745" i="1"/>
  <c r="H1371" i="1"/>
  <c r="H1527" i="1" s="1"/>
  <c r="G1295" i="1"/>
  <c r="A1295" i="1" s="1"/>
  <c r="B1294" i="1"/>
  <c r="B1215" i="1"/>
  <c r="G1216" i="1"/>
  <c r="A1216" i="1" s="1"/>
  <c r="B1137" i="1"/>
  <c r="G1138" i="1"/>
  <c r="A1138" i="1" s="1"/>
  <c r="B1059" i="1"/>
  <c r="G1060" i="1"/>
  <c r="A1060" i="1" s="1"/>
  <c r="G983" i="1"/>
  <c r="A983" i="1" s="1"/>
  <c r="B982" i="1"/>
  <c r="G905" i="1"/>
  <c r="A905" i="1" s="1"/>
  <c r="B904" i="1"/>
  <c r="G827" i="1"/>
  <c r="A827" i="1" s="1"/>
  <c r="B826" i="1"/>
  <c r="B747" i="1"/>
  <c r="G748" i="1"/>
  <c r="A748" i="1" s="1"/>
  <c r="G671" i="1"/>
  <c r="A671" i="1" s="1"/>
  <c r="B670" i="1"/>
  <c r="G593" i="1"/>
  <c r="A593" i="1" s="1"/>
  <c r="B592" i="1"/>
  <c r="B513" i="1"/>
  <c r="G514" i="1"/>
  <c r="A514" i="1" s="1"/>
  <c r="S2228" i="1"/>
  <c r="K2228" i="1"/>
  <c r="Y2228" i="1"/>
  <c r="AF2228" i="1"/>
  <c r="B435" i="1"/>
  <c r="G436" i="1"/>
  <c r="A436" i="1" s="1"/>
  <c r="G281" i="1"/>
  <c r="A281" i="1" s="1"/>
  <c r="B280" i="1"/>
  <c r="B203" i="1"/>
  <c r="G204" i="1"/>
  <c r="A204" i="1" s="1"/>
  <c r="L2228" i="1" l="1"/>
  <c r="T2228" i="1"/>
  <c r="P2228" i="1"/>
  <c r="AC2228" i="1"/>
  <c r="AH1359" i="1"/>
  <c r="AH1515" i="1" s="1"/>
  <c r="AH1593" i="1" s="1"/>
  <c r="AH1125" i="1"/>
  <c r="AH1811" i="1"/>
  <c r="AH1370" i="1"/>
  <c r="V2228" i="1"/>
  <c r="AH1814" i="1"/>
  <c r="AH1837" i="1"/>
  <c r="AH746" i="1"/>
  <c r="AG2228" i="1"/>
  <c r="AG2229" i="1"/>
  <c r="AH2229" i="1"/>
  <c r="AH1323" i="1"/>
  <c r="Z2228" i="1"/>
  <c r="W2228" i="1"/>
  <c r="AE2228" i="1"/>
  <c r="H2228" i="1"/>
  <c r="M2228" i="1"/>
  <c r="AH2047" i="1"/>
  <c r="AH1111" i="1"/>
  <c r="AH1267" i="1"/>
  <c r="AH670" i="1"/>
  <c r="AH2150" i="1"/>
  <c r="AH2228" i="1"/>
  <c r="O2228" i="1"/>
  <c r="X2228" i="1"/>
  <c r="AD932" i="1"/>
  <c r="U2228" i="1"/>
  <c r="I2228" i="1"/>
  <c r="J2228" i="1"/>
  <c r="N2228" i="1"/>
  <c r="Q2228" i="1"/>
  <c r="AD2228" i="1"/>
  <c r="K356" i="1"/>
  <c r="K746" i="1" s="1"/>
  <c r="T356" i="1"/>
  <c r="T746" i="1" s="1"/>
  <c r="N1526" i="1"/>
  <c r="U356" i="1"/>
  <c r="U746" i="1" s="1"/>
  <c r="P1526" i="1"/>
  <c r="AC1370" i="1"/>
  <c r="M1370" i="1"/>
  <c r="J1401" i="1"/>
  <c r="K1523" i="1"/>
  <c r="W1370" i="1"/>
  <c r="AG356" i="1"/>
  <c r="AG746" i="1" s="1"/>
  <c r="AD1581" i="1"/>
  <c r="AD1815" i="1" s="1"/>
  <c r="H1526" i="1"/>
  <c r="V356" i="1"/>
  <c r="V2150" i="1" s="1"/>
  <c r="S356" i="1"/>
  <c r="S746" i="1" s="1"/>
  <c r="AF1526" i="1"/>
  <c r="AA1370" i="1"/>
  <c r="Q1370" i="1"/>
  <c r="AE1370" i="1"/>
  <c r="O356" i="1"/>
  <c r="O746" i="1" s="1"/>
  <c r="I1370" i="1"/>
  <c r="J356" i="1"/>
  <c r="J746" i="1" s="1"/>
  <c r="Q356" i="1"/>
  <c r="Q746" i="1" s="1"/>
  <c r="O1519" i="1"/>
  <c r="O1597" i="1" s="1"/>
  <c r="O1831" i="1" s="1"/>
  <c r="K1370" i="1"/>
  <c r="S1370" i="1"/>
  <c r="AF356" i="1"/>
  <c r="AF2150" i="1" s="1"/>
  <c r="L1526" i="1"/>
  <c r="AA1585" i="1"/>
  <c r="AA1819" i="1" s="1"/>
  <c r="AF1579" i="1"/>
  <c r="AF1813" i="1" s="1"/>
  <c r="L356" i="1"/>
  <c r="L746" i="1" s="1"/>
  <c r="AE356" i="1"/>
  <c r="AE746" i="1" s="1"/>
  <c r="R2228" i="1"/>
  <c r="AD356" i="1"/>
  <c r="AD2150" i="1" s="1"/>
  <c r="R356" i="1"/>
  <c r="R746" i="1" s="1"/>
  <c r="V1526" i="1"/>
  <c r="Y356" i="1"/>
  <c r="Y746" i="1" s="1"/>
  <c r="X356" i="1"/>
  <c r="X746" i="1" s="1"/>
  <c r="P356" i="1"/>
  <c r="P2150" i="1" s="1"/>
  <c r="AD1526" i="1"/>
  <c r="AA2228" i="1"/>
  <c r="AA356" i="1"/>
  <c r="AA2150" i="1" s="1"/>
  <c r="AB1526" i="1"/>
  <c r="AC1505" i="1"/>
  <c r="AC1583" i="1" s="1"/>
  <c r="AC1817" i="1" s="1"/>
  <c r="AC1400" i="1"/>
  <c r="W356" i="1"/>
  <c r="W2150" i="1" s="1"/>
  <c r="R1526" i="1"/>
  <c r="Z356" i="1"/>
  <c r="Z2150" i="1" s="1"/>
  <c r="Y1370" i="1"/>
  <c r="J1526" i="1"/>
  <c r="U1370" i="1"/>
  <c r="Z1526" i="1"/>
  <c r="AC356" i="1"/>
  <c r="AC746" i="1" s="1"/>
  <c r="AB2228" i="1"/>
  <c r="N356" i="1"/>
  <c r="N2150" i="1" s="1"/>
  <c r="T1526" i="1"/>
  <c r="AG1370" i="1"/>
  <c r="AB356" i="1"/>
  <c r="AB746" i="1" s="1"/>
  <c r="M356" i="1"/>
  <c r="M746" i="1" s="1"/>
  <c r="O1370" i="1"/>
  <c r="X1526" i="1"/>
  <c r="AE2128" i="1"/>
  <c r="AF22" i="1"/>
  <c r="AE724" i="1"/>
  <c r="AD2052" i="1"/>
  <c r="AD1272" i="1"/>
  <c r="AD1584" i="1" s="1"/>
  <c r="AD1818" i="1" s="1"/>
  <c r="AD1116" i="1"/>
  <c r="AD2051" i="1"/>
  <c r="AD1271" i="1"/>
  <c r="AC727" i="1"/>
  <c r="AC2131" i="1"/>
  <c r="AD25" i="1"/>
  <c r="AF23" i="1"/>
  <c r="AE2129" i="1"/>
  <c r="AE725" i="1"/>
  <c r="AB1117" i="1"/>
  <c r="AB1273" i="1"/>
  <c r="AB2053" i="1"/>
  <c r="AG2047" i="1"/>
  <c r="AG1111" i="1"/>
  <c r="AG1267" i="1"/>
  <c r="AE1269" i="1"/>
  <c r="AE1113" i="1"/>
  <c r="AE2049" i="1"/>
  <c r="AD1270" i="1"/>
  <c r="AD1582" i="1" s="1"/>
  <c r="AD1816" i="1" s="1"/>
  <c r="AD2050" i="1"/>
  <c r="AD1114" i="1"/>
  <c r="AG21" i="1"/>
  <c r="AH21" i="1" s="1"/>
  <c r="AF2127" i="1"/>
  <c r="AF723" i="1"/>
  <c r="J45" i="1"/>
  <c r="AE726" i="1"/>
  <c r="AE2130" i="1"/>
  <c r="AF24" i="1"/>
  <c r="V1371" i="1"/>
  <c r="V1527" i="1" s="1"/>
  <c r="A1998" i="1"/>
  <c r="R1132" i="1"/>
  <c r="S1366" i="1"/>
  <c r="S1522" i="1" s="1"/>
  <c r="S1600" i="1" s="1"/>
  <c r="S1834" i="1" s="1"/>
  <c r="AD1371" i="1"/>
  <c r="AD1527" i="1" s="1"/>
  <c r="AB1371" i="1"/>
  <c r="AB1527" i="1" s="1"/>
  <c r="L1371" i="1"/>
  <c r="L1527" i="1" s="1"/>
  <c r="X1371" i="1"/>
  <c r="X1527" i="1" s="1"/>
  <c r="T1371" i="1"/>
  <c r="T1527" i="1" s="1"/>
  <c r="AG1371" i="1"/>
  <c r="AG1527" i="1" s="1"/>
  <c r="S1603" i="1"/>
  <c r="S1837" i="1" s="1"/>
  <c r="N1371" i="1"/>
  <c r="N1527" i="1" s="1"/>
  <c r="P1371" i="1"/>
  <c r="P1527" i="1" s="1"/>
  <c r="S1371" i="1"/>
  <c r="S1527" i="1" s="1"/>
  <c r="I1371" i="1"/>
  <c r="I1527" i="1" s="1"/>
  <c r="W1372" i="1"/>
  <c r="W1528" i="1" s="1"/>
  <c r="Y1372" i="1"/>
  <c r="Y1528" i="1" s="1"/>
  <c r="AA1372" i="1"/>
  <c r="AA1528" i="1" s="1"/>
  <c r="AC1372" i="1"/>
  <c r="AC1528" i="1" s="1"/>
  <c r="AG1372" i="1"/>
  <c r="Q1372" i="1"/>
  <c r="Q1528" i="1" s="1"/>
  <c r="K1368" i="1"/>
  <c r="K1524" i="1" s="1"/>
  <c r="L933" i="1"/>
  <c r="J1371" i="1"/>
  <c r="J1527" i="1" s="1"/>
  <c r="AD1349" i="1"/>
  <c r="AD1115" i="1"/>
  <c r="P1363" i="1"/>
  <c r="P1129" i="1"/>
  <c r="AG1359" i="1"/>
  <c r="AG1515" i="1" s="1"/>
  <c r="AG1593" i="1" s="1"/>
  <c r="AG1827" i="1" s="1"/>
  <c r="AG1125" i="1"/>
  <c r="R1367" i="1"/>
  <c r="R1523" i="1" s="1"/>
  <c r="AD1357" i="1"/>
  <c r="AD1513" i="1" s="1"/>
  <c r="AD1591" i="1" s="1"/>
  <c r="AD1825" i="1" s="1"/>
  <c r="AD1123" i="1"/>
  <c r="S1365" i="1"/>
  <c r="S1521" i="1" s="1"/>
  <c r="S1599" i="1" s="1"/>
  <c r="S1833" i="1" s="1"/>
  <c r="S1131" i="1"/>
  <c r="M1369" i="1"/>
  <c r="M1525" i="1" s="1"/>
  <c r="N1135" i="1"/>
  <c r="Z1371" i="1"/>
  <c r="Z1527" i="1" s="1"/>
  <c r="W1356" i="1"/>
  <c r="W1512" i="1" s="1"/>
  <c r="W1590" i="1" s="1"/>
  <c r="W1824" i="1" s="1"/>
  <c r="W1122" i="1"/>
  <c r="T670" i="1"/>
  <c r="U670" i="1"/>
  <c r="W670" i="1"/>
  <c r="I670" i="1"/>
  <c r="Y670" i="1"/>
  <c r="Z670" i="1"/>
  <c r="AC670" i="1"/>
  <c r="H670" i="1"/>
  <c r="K670" i="1"/>
  <c r="P670" i="1"/>
  <c r="AA670" i="1"/>
  <c r="AE670" i="1"/>
  <c r="AF670" i="1"/>
  <c r="X670" i="1"/>
  <c r="AG1291" i="1"/>
  <c r="AG1135" i="1"/>
  <c r="H46" i="1"/>
  <c r="H1134" i="1"/>
  <c r="V357" i="1"/>
  <c r="X357" i="1"/>
  <c r="W357" i="1"/>
  <c r="Y357" i="1"/>
  <c r="J357" i="1"/>
  <c r="Z357" i="1"/>
  <c r="K357" i="1"/>
  <c r="AA357" i="1"/>
  <c r="N357" i="1"/>
  <c r="O357" i="1"/>
  <c r="AB357" i="1"/>
  <c r="P357" i="1"/>
  <c r="Q357" i="1"/>
  <c r="R357" i="1"/>
  <c r="AC357" i="1"/>
  <c r="S357" i="1"/>
  <c r="T357" i="1"/>
  <c r="U357" i="1"/>
  <c r="AF357" i="1"/>
  <c r="AE357" i="1"/>
  <c r="L357" i="1"/>
  <c r="AD357" i="1"/>
  <c r="M357" i="1"/>
  <c r="H2070" i="1"/>
  <c r="H745" i="1"/>
  <c r="H1135" i="1" s="1"/>
  <c r="I2148" i="1"/>
  <c r="I744" i="1"/>
  <c r="K353" i="1"/>
  <c r="H356" i="1"/>
  <c r="H2150" i="1" s="1"/>
  <c r="I356" i="1"/>
  <c r="I2150" i="1" s="1"/>
  <c r="I1289" i="1"/>
  <c r="I1601" i="1" s="1"/>
  <c r="I1835" i="1" s="1"/>
  <c r="I1133" i="1"/>
  <c r="I2069" i="1"/>
  <c r="J2147" i="1"/>
  <c r="J743" i="1"/>
  <c r="J354" i="1"/>
  <c r="I355" i="1"/>
  <c r="X2133" i="1"/>
  <c r="X729" i="1"/>
  <c r="Y339" i="1"/>
  <c r="W2055" i="1"/>
  <c r="W1275" i="1"/>
  <c r="W1587" i="1" s="1"/>
  <c r="W1821" i="1" s="1"/>
  <c r="W1119" i="1"/>
  <c r="I45" i="1"/>
  <c r="K45" i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B2160" i="1"/>
  <c r="A2160" i="1"/>
  <c r="G2161" i="1"/>
  <c r="X1135" i="1"/>
  <c r="G2238" i="1"/>
  <c r="B2237" i="1"/>
  <c r="A2237" i="1"/>
  <c r="X2071" i="1"/>
  <c r="S1135" i="1"/>
  <c r="T1135" i="1"/>
  <c r="AC1135" i="1"/>
  <c r="P2071" i="1"/>
  <c r="T1291" i="1"/>
  <c r="T1603" i="1" s="1"/>
  <c r="T1837" i="1" s="1"/>
  <c r="AC1291" i="1"/>
  <c r="AC1603" i="1" s="1"/>
  <c r="AC1837" i="1" s="1"/>
  <c r="S2071" i="1"/>
  <c r="P1135" i="1"/>
  <c r="N2071" i="1"/>
  <c r="AF1527" i="1"/>
  <c r="AF2071" i="1"/>
  <c r="AD1291" i="1"/>
  <c r="AD1603" i="1" s="1"/>
  <c r="AD1837" i="1" s="1"/>
  <c r="AD2071" i="1"/>
  <c r="Z1291" i="1"/>
  <c r="Z1603" i="1" s="1"/>
  <c r="Z1837" i="1" s="1"/>
  <c r="Z2071" i="1"/>
  <c r="AA1291" i="1"/>
  <c r="AA1603" i="1" s="1"/>
  <c r="AA1837" i="1" s="1"/>
  <c r="AA2071" i="1"/>
  <c r="B2075" i="1"/>
  <c r="A2075" i="1"/>
  <c r="G2076" i="1"/>
  <c r="A47" i="1"/>
  <c r="G48" i="1"/>
  <c r="B47" i="1"/>
  <c r="A124" i="1"/>
  <c r="B124" i="1"/>
  <c r="AH358" i="1" s="1"/>
  <c r="G125" i="1"/>
  <c r="A358" i="1"/>
  <c r="B358" i="1"/>
  <c r="G359" i="1"/>
  <c r="B1998" i="1"/>
  <c r="G1999" i="1"/>
  <c r="G1921" i="1"/>
  <c r="A1921" i="1" s="1"/>
  <c r="B1920" i="1"/>
  <c r="G1843" i="1"/>
  <c r="A1843" i="1" s="1"/>
  <c r="B1842" i="1"/>
  <c r="G1765" i="1"/>
  <c r="A1765" i="1" s="1"/>
  <c r="B1764" i="1"/>
  <c r="G1687" i="1"/>
  <c r="A1687" i="1" s="1"/>
  <c r="B1686" i="1"/>
  <c r="B1607" i="1"/>
  <c r="G1608" i="1"/>
  <c r="A1608" i="1" s="1"/>
  <c r="B1529" i="1"/>
  <c r="G1530" i="1"/>
  <c r="A1530" i="1" s="1"/>
  <c r="B1451" i="1"/>
  <c r="G1452" i="1"/>
  <c r="A1452" i="1" s="1"/>
  <c r="AE1135" i="1"/>
  <c r="AE1291" i="1"/>
  <c r="AE1603" i="1" s="1"/>
  <c r="Y1135" i="1"/>
  <c r="Y1291" i="1"/>
  <c r="Y1603" i="1" s="1"/>
  <c r="AB1135" i="1"/>
  <c r="AB1291" i="1"/>
  <c r="AB1603" i="1" s="1"/>
  <c r="W1135" i="1"/>
  <c r="W1291" i="1"/>
  <c r="W1603" i="1" s="1"/>
  <c r="U1135" i="1"/>
  <c r="U1291" i="1"/>
  <c r="U1603" i="1" s="1"/>
  <c r="Q1135" i="1"/>
  <c r="Q1291" i="1"/>
  <c r="Q1603" i="1" s="1"/>
  <c r="V1135" i="1"/>
  <c r="V1291" i="1"/>
  <c r="V1603" i="1" s="1"/>
  <c r="R1135" i="1"/>
  <c r="R1291" i="1"/>
  <c r="R1603" i="1" s="1"/>
  <c r="AF1135" i="1"/>
  <c r="AF1291" i="1"/>
  <c r="AD1135" i="1"/>
  <c r="O1291" i="1"/>
  <c r="B1373" i="1"/>
  <c r="G1374" i="1"/>
  <c r="A1374" i="1" s="1"/>
  <c r="H1372" i="1"/>
  <c r="H1528" i="1" s="1"/>
  <c r="B1295" i="1"/>
  <c r="G1296" i="1"/>
  <c r="A1296" i="1" s="1"/>
  <c r="G1217" i="1"/>
  <c r="A1217" i="1" s="1"/>
  <c r="B1216" i="1"/>
  <c r="G1139" i="1"/>
  <c r="A1139" i="1" s="1"/>
  <c r="B1138" i="1"/>
  <c r="G1061" i="1"/>
  <c r="A1061" i="1" s="1"/>
  <c r="B1060" i="1"/>
  <c r="B983" i="1"/>
  <c r="G984" i="1"/>
  <c r="A984" i="1" s="1"/>
  <c r="B905" i="1"/>
  <c r="AH1373" i="1" s="1"/>
  <c r="AH1529" i="1" s="1"/>
  <c r="G906" i="1"/>
  <c r="A906" i="1" s="1"/>
  <c r="B827" i="1"/>
  <c r="G828" i="1"/>
  <c r="A828" i="1" s="1"/>
  <c r="G749" i="1"/>
  <c r="A749" i="1" s="1"/>
  <c r="B748" i="1"/>
  <c r="B671" i="1"/>
  <c r="G672" i="1"/>
  <c r="A672" i="1" s="1"/>
  <c r="G594" i="1"/>
  <c r="A594" i="1" s="1"/>
  <c r="B593" i="1"/>
  <c r="AH671" i="1" s="1"/>
  <c r="B514" i="1"/>
  <c r="G515" i="1"/>
  <c r="A515" i="1" s="1"/>
  <c r="AC2229" i="1"/>
  <c r="U2229" i="1"/>
  <c r="M2229" i="1"/>
  <c r="AB2229" i="1"/>
  <c r="T2229" i="1"/>
  <c r="L2229" i="1"/>
  <c r="AA2229" i="1"/>
  <c r="S2229" i="1"/>
  <c r="K2229" i="1"/>
  <c r="Z2229" i="1"/>
  <c r="R2229" i="1"/>
  <c r="J2229" i="1"/>
  <c r="Y2229" i="1"/>
  <c r="Q2229" i="1"/>
  <c r="I2229" i="1"/>
  <c r="AF2229" i="1"/>
  <c r="X2229" i="1"/>
  <c r="P2229" i="1"/>
  <c r="H2229" i="1"/>
  <c r="AE2229" i="1"/>
  <c r="W2229" i="1"/>
  <c r="O2229" i="1"/>
  <c r="V2229" i="1"/>
  <c r="N2229" i="1"/>
  <c r="AD2229" i="1"/>
  <c r="G437" i="1"/>
  <c r="A437" i="1" s="1"/>
  <c r="B436" i="1"/>
  <c r="G282" i="1"/>
  <c r="A282" i="1" s="1"/>
  <c r="B281" i="1"/>
  <c r="B204" i="1"/>
  <c r="G205" i="1"/>
  <c r="A205" i="1" s="1"/>
  <c r="V746" i="1" l="1"/>
  <c r="Q2150" i="1"/>
  <c r="Y2150" i="1"/>
  <c r="Z746" i="1"/>
  <c r="Z1292" i="1" s="1"/>
  <c r="AA746" i="1"/>
  <c r="AC2150" i="1"/>
  <c r="AG2150" i="1"/>
  <c r="AF746" i="1"/>
  <c r="AF1136" i="1" s="1"/>
  <c r="AH2151" i="1"/>
  <c r="AH1579" i="1"/>
  <c r="L2150" i="1"/>
  <c r="AH1526" i="1"/>
  <c r="S2150" i="1"/>
  <c r="AH723" i="1"/>
  <c r="AH2127" i="1"/>
  <c r="AH1136" i="1"/>
  <c r="AH2072" i="1"/>
  <c r="AH1827" i="1"/>
  <c r="AH1292" i="1"/>
  <c r="AH747" i="1"/>
  <c r="AH1293" i="1" s="1"/>
  <c r="AH1605" i="1" s="1"/>
  <c r="AH2230" i="1"/>
  <c r="AE2150" i="1"/>
  <c r="K2150" i="1"/>
  <c r="T2150" i="1"/>
  <c r="N746" i="1"/>
  <c r="N1136" i="1" s="1"/>
  <c r="O2150" i="1"/>
  <c r="R2150" i="1"/>
  <c r="AD746" i="1"/>
  <c r="AD1136" i="1" s="1"/>
  <c r="M2150" i="1"/>
  <c r="U2150" i="1"/>
  <c r="AB2150" i="1"/>
  <c r="J2150" i="1"/>
  <c r="W746" i="1"/>
  <c r="W2072" i="1" s="1"/>
  <c r="X2150" i="1"/>
  <c r="X2072" i="1"/>
  <c r="AC2072" i="1"/>
  <c r="AE1581" i="1"/>
  <c r="AE1815" i="1" s="1"/>
  <c r="Q2072" i="1"/>
  <c r="L670" i="1"/>
  <c r="M1526" i="1"/>
  <c r="K1526" i="1"/>
  <c r="AA1136" i="1"/>
  <c r="AD670" i="1"/>
  <c r="AG1526" i="1"/>
  <c r="AC1526" i="1"/>
  <c r="V2072" i="1"/>
  <c r="N670" i="1"/>
  <c r="AD1505" i="1"/>
  <c r="AD1583" i="1" s="1"/>
  <c r="AD1817" i="1" s="1"/>
  <c r="AD1400" i="1"/>
  <c r="AA1526" i="1"/>
  <c r="AG1292" i="1"/>
  <c r="AE932" i="1"/>
  <c r="AB1585" i="1"/>
  <c r="AB1819" i="1" s="1"/>
  <c r="L2072" i="1"/>
  <c r="AG670" i="1"/>
  <c r="M670" i="1"/>
  <c r="J670" i="1"/>
  <c r="U1526" i="1"/>
  <c r="I1526" i="1"/>
  <c r="K2072" i="1"/>
  <c r="AB670" i="1"/>
  <c r="Q1526" i="1"/>
  <c r="AG1579" i="1"/>
  <c r="AG1813" i="1" s="1"/>
  <c r="O2072" i="1"/>
  <c r="M1136" i="1"/>
  <c r="P746" i="1"/>
  <c r="P1136" i="1" s="1"/>
  <c r="R1136" i="1"/>
  <c r="S1526" i="1"/>
  <c r="W1526" i="1"/>
  <c r="P1519" i="1"/>
  <c r="P1597" i="1" s="1"/>
  <c r="P1831" i="1" s="1"/>
  <c r="K1401" i="1"/>
  <c r="T2072" i="1"/>
  <c r="AB1292" i="1"/>
  <c r="O1526" i="1"/>
  <c r="AE2072" i="1"/>
  <c r="J2072" i="1"/>
  <c r="R670" i="1"/>
  <c r="V670" i="1"/>
  <c r="AE1526" i="1"/>
  <c r="O670" i="1"/>
  <c r="Y1526" i="1"/>
  <c r="S670" i="1"/>
  <c r="Q670" i="1"/>
  <c r="J2151" i="1"/>
  <c r="AE2052" i="1"/>
  <c r="AE1116" i="1"/>
  <c r="AE1272" i="1"/>
  <c r="AE1584" i="1" s="1"/>
  <c r="AE1818" i="1" s="1"/>
  <c r="T2151" i="1"/>
  <c r="W2151" i="1"/>
  <c r="AD2131" i="1"/>
  <c r="AE25" i="1"/>
  <c r="AD727" i="1"/>
  <c r="AA2151" i="1"/>
  <c r="S2151" i="1"/>
  <c r="X2151" i="1"/>
  <c r="AG723" i="1"/>
  <c r="AG2127" i="1"/>
  <c r="AD2151" i="1"/>
  <c r="AG23" i="1"/>
  <c r="AH23" i="1" s="1"/>
  <c r="AF725" i="1"/>
  <c r="AF2129" i="1"/>
  <c r="Y2151" i="1"/>
  <c r="AC2151" i="1"/>
  <c r="V2151" i="1"/>
  <c r="AC1117" i="1"/>
  <c r="AC1273" i="1"/>
  <c r="AC2053" i="1"/>
  <c r="AE1271" i="1"/>
  <c r="AE2051" i="1"/>
  <c r="U2151" i="1"/>
  <c r="R2151" i="1"/>
  <c r="AG24" i="1"/>
  <c r="AH24" i="1" s="1"/>
  <c r="AF2130" i="1"/>
  <c r="AF726" i="1"/>
  <c r="Q2151" i="1"/>
  <c r="L2151" i="1"/>
  <c r="P2151" i="1"/>
  <c r="AF2151" i="1"/>
  <c r="AF1113" i="1"/>
  <c r="AF2049" i="1"/>
  <c r="AF1269" i="1"/>
  <c r="AB2151" i="1"/>
  <c r="AE1114" i="1"/>
  <c r="AE1270" i="1"/>
  <c r="AE1582" i="1" s="1"/>
  <c r="AE1816" i="1" s="1"/>
  <c r="AE2050" i="1"/>
  <c r="AE2151" i="1"/>
  <c r="O2151" i="1"/>
  <c r="AF2128" i="1"/>
  <c r="AF724" i="1"/>
  <c r="AG22" i="1"/>
  <c r="AH22" i="1" s="1"/>
  <c r="Z2151" i="1"/>
  <c r="N2151" i="1"/>
  <c r="A1999" i="1"/>
  <c r="S1132" i="1"/>
  <c r="T1366" i="1"/>
  <c r="T1522" i="1" s="1"/>
  <c r="T1600" i="1" s="1"/>
  <c r="T1834" i="1" s="1"/>
  <c r="AG2072" i="1"/>
  <c r="AB1372" i="1"/>
  <c r="AB1528" i="1" s="1"/>
  <c r="AG1136" i="1"/>
  <c r="V1372" i="1"/>
  <c r="V1528" i="1" s="1"/>
  <c r="X1372" i="1"/>
  <c r="Z1372" i="1"/>
  <c r="Z1528" i="1" s="1"/>
  <c r="P1372" i="1"/>
  <c r="P1528" i="1" s="1"/>
  <c r="R1372" i="1"/>
  <c r="O1372" i="1"/>
  <c r="O1528" i="1" s="1"/>
  <c r="N1372" i="1"/>
  <c r="N1528" i="1" s="1"/>
  <c r="S1372" i="1"/>
  <c r="S1528" i="1" s="1"/>
  <c r="X1356" i="1"/>
  <c r="X1512" i="1" s="1"/>
  <c r="X1590" i="1" s="1"/>
  <c r="X1824" i="1" s="1"/>
  <c r="X1122" i="1"/>
  <c r="T1365" i="1"/>
  <c r="T1521" i="1" s="1"/>
  <c r="T1599" i="1" s="1"/>
  <c r="T1833" i="1" s="1"/>
  <c r="T1131" i="1"/>
  <c r="AF1372" i="1"/>
  <c r="AE1372" i="1"/>
  <c r="AE1528" i="1" s="1"/>
  <c r="AE1349" i="1"/>
  <c r="AE1115" i="1"/>
  <c r="N1369" i="1"/>
  <c r="N1525" i="1" s="1"/>
  <c r="N1603" i="1" s="1"/>
  <c r="N1837" i="1" s="1"/>
  <c r="AE1357" i="1"/>
  <c r="AE1513" i="1" s="1"/>
  <c r="AE1591" i="1" s="1"/>
  <c r="AE1825" i="1" s="1"/>
  <c r="AE1123" i="1"/>
  <c r="W1373" i="1"/>
  <c r="W1529" i="1" s="1"/>
  <c r="Y1373" i="1"/>
  <c r="Y1529" i="1" s="1"/>
  <c r="AA1373" i="1"/>
  <c r="AA1529" i="1" s="1"/>
  <c r="AC1373" i="1"/>
  <c r="AC1529" i="1" s="1"/>
  <c r="AD1373" i="1"/>
  <c r="AD1529" i="1" s="1"/>
  <c r="AG1373" i="1"/>
  <c r="L1368" i="1"/>
  <c r="M933" i="1"/>
  <c r="S1367" i="1"/>
  <c r="S1523" i="1" s="1"/>
  <c r="AD1372" i="1"/>
  <c r="AD1528" i="1" s="1"/>
  <c r="Q1363" i="1"/>
  <c r="Q1129" i="1"/>
  <c r="J671" i="1"/>
  <c r="L671" i="1"/>
  <c r="AB671" i="1"/>
  <c r="M671" i="1"/>
  <c r="AC671" i="1"/>
  <c r="O671" i="1"/>
  <c r="P671" i="1"/>
  <c r="S671" i="1"/>
  <c r="T671" i="1"/>
  <c r="N671" i="1"/>
  <c r="Q671" i="1"/>
  <c r="R671" i="1"/>
  <c r="U671" i="1"/>
  <c r="V671" i="1"/>
  <c r="W671" i="1"/>
  <c r="X671" i="1"/>
  <c r="Y671" i="1"/>
  <c r="AG671" i="1"/>
  <c r="H671" i="1"/>
  <c r="AD671" i="1"/>
  <c r="I671" i="1"/>
  <c r="H47" i="1"/>
  <c r="H2071" i="1"/>
  <c r="L358" i="1"/>
  <c r="AB358" i="1"/>
  <c r="AD358" i="1"/>
  <c r="M358" i="1"/>
  <c r="N358" i="1"/>
  <c r="O358" i="1"/>
  <c r="AF358" i="1"/>
  <c r="Q358" i="1"/>
  <c r="AG358" i="1"/>
  <c r="J358" i="1"/>
  <c r="K358" i="1"/>
  <c r="S358" i="1"/>
  <c r="T358" i="1"/>
  <c r="R358" i="1"/>
  <c r="U358" i="1"/>
  <c r="V358" i="1"/>
  <c r="Y358" i="1"/>
  <c r="AE358" i="1"/>
  <c r="AA358" i="1"/>
  <c r="H746" i="1"/>
  <c r="H1291" i="1"/>
  <c r="H1603" i="1" s="1"/>
  <c r="H1837" i="1" s="1"/>
  <c r="I2149" i="1"/>
  <c r="I745" i="1"/>
  <c r="J355" i="1"/>
  <c r="K354" i="1"/>
  <c r="J2069" i="1"/>
  <c r="J1133" i="1"/>
  <c r="J1289" i="1"/>
  <c r="J1601" i="1" s="1"/>
  <c r="J1835" i="1" s="1"/>
  <c r="K2151" i="1"/>
  <c r="J2148" i="1"/>
  <c r="J744" i="1"/>
  <c r="H357" i="1"/>
  <c r="H2151" i="1" s="1"/>
  <c r="I357" i="1"/>
  <c r="I2151" i="1" s="1"/>
  <c r="I746" i="1"/>
  <c r="Y2133" i="1"/>
  <c r="Y729" i="1"/>
  <c r="K2147" i="1"/>
  <c r="K743" i="1"/>
  <c r="M2151" i="1"/>
  <c r="Z339" i="1"/>
  <c r="L353" i="1"/>
  <c r="X2055" i="1"/>
  <c r="X1119" i="1"/>
  <c r="X1275" i="1"/>
  <c r="I2070" i="1"/>
  <c r="I1290" i="1"/>
  <c r="I1602" i="1" s="1"/>
  <c r="I1836" i="1" s="1"/>
  <c r="I1134" i="1"/>
  <c r="I46" i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G357" i="1"/>
  <c r="G2162" i="1"/>
  <c r="B2161" i="1"/>
  <c r="A2161" i="1"/>
  <c r="A2238" i="1"/>
  <c r="B2238" i="1"/>
  <c r="G2239" i="1"/>
  <c r="W747" i="1"/>
  <c r="W1137" i="1" s="1"/>
  <c r="AB1136" i="1"/>
  <c r="Q1136" i="1"/>
  <c r="Q747" i="1"/>
  <c r="Q1293" i="1" s="1"/>
  <c r="Q1605" i="1" s="1"/>
  <c r="Q1839" i="1" s="1"/>
  <c r="AB2072" i="1"/>
  <c r="O747" i="1"/>
  <c r="O2073" i="1" s="1"/>
  <c r="Z1136" i="1"/>
  <c r="Z2072" i="1"/>
  <c r="J747" i="1"/>
  <c r="J1293" i="1" s="1"/>
  <c r="J1605" i="1" s="1"/>
  <c r="J1839" i="1" s="1"/>
  <c r="Q1292" i="1"/>
  <c r="AB747" i="1"/>
  <c r="AB1293" i="1" s="1"/>
  <c r="AB1605" i="1" s="1"/>
  <c r="AB1839" i="1" s="1"/>
  <c r="R2072" i="1"/>
  <c r="R1292" i="1"/>
  <c r="Y747" i="1"/>
  <c r="Y1293" i="1" s="1"/>
  <c r="Y1605" i="1" s="1"/>
  <c r="Y1839" i="1" s="1"/>
  <c r="S747" i="1"/>
  <c r="S2073" i="1" s="1"/>
  <c r="R747" i="1"/>
  <c r="R1293" i="1" s="1"/>
  <c r="R1605" i="1" s="1"/>
  <c r="R1839" i="1" s="1"/>
  <c r="AD747" i="1"/>
  <c r="AD2073" i="1" s="1"/>
  <c r="M747" i="1"/>
  <c r="M1293" i="1" s="1"/>
  <c r="M1605" i="1" s="1"/>
  <c r="M1839" i="1" s="1"/>
  <c r="T747" i="1"/>
  <c r="T1137" i="1" s="1"/>
  <c r="Y1292" i="1"/>
  <c r="Y2072" i="1"/>
  <c r="M1292" i="1"/>
  <c r="M2072" i="1"/>
  <c r="U1292" i="1"/>
  <c r="U2072" i="1"/>
  <c r="AA1292" i="1"/>
  <c r="AA2072" i="1"/>
  <c r="S1292" i="1"/>
  <c r="S2072" i="1"/>
  <c r="G2077" i="1"/>
  <c r="A2076" i="1"/>
  <c r="B2076" i="1"/>
  <c r="A125" i="1"/>
  <c r="B125" i="1"/>
  <c r="AH359" i="1" s="1"/>
  <c r="G126" i="1"/>
  <c r="A359" i="1"/>
  <c r="G360" i="1"/>
  <c r="B359" i="1"/>
  <c r="A48" i="1"/>
  <c r="B48" i="1"/>
  <c r="G49" i="1"/>
  <c r="R1837" i="1"/>
  <c r="V1837" i="1"/>
  <c r="Q1837" i="1"/>
  <c r="U1837" i="1"/>
  <c r="W1837" i="1"/>
  <c r="AB1837" i="1"/>
  <c r="Y1837" i="1"/>
  <c r="AE1837" i="1"/>
  <c r="G2000" i="1"/>
  <c r="B1999" i="1"/>
  <c r="G1922" i="1"/>
  <c r="A1922" i="1" s="1"/>
  <c r="B1921" i="1"/>
  <c r="G1844" i="1"/>
  <c r="A1844" i="1" s="1"/>
  <c r="B1843" i="1"/>
  <c r="G1766" i="1"/>
  <c r="A1766" i="1" s="1"/>
  <c r="B1765" i="1"/>
  <c r="G1688" i="1"/>
  <c r="A1688" i="1" s="1"/>
  <c r="B1687" i="1"/>
  <c r="G1609" i="1"/>
  <c r="A1609" i="1" s="1"/>
  <c r="B1608" i="1"/>
  <c r="B1530" i="1"/>
  <c r="G1531" i="1"/>
  <c r="A1531" i="1" s="1"/>
  <c r="G1453" i="1"/>
  <c r="A1453" i="1" s="1"/>
  <c r="B1452" i="1"/>
  <c r="Y1136" i="1"/>
  <c r="S1136" i="1"/>
  <c r="K1136" i="1"/>
  <c r="K1292" i="1"/>
  <c r="U1136" i="1"/>
  <c r="X1136" i="1"/>
  <c r="X1292" i="1"/>
  <c r="L1136" i="1"/>
  <c r="L1292" i="1"/>
  <c r="AC1136" i="1"/>
  <c r="AC1292" i="1"/>
  <c r="O1136" i="1"/>
  <c r="O1292" i="1"/>
  <c r="AE1136" i="1"/>
  <c r="AE1292" i="1"/>
  <c r="T1136" i="1"/>
  <c r="T1292" i="1"/>
  <c r="V1136" i="1"/>
  <c r="V1292" i="1"/>
  <c r="J1136" i="1"/>
  <c r="J1292" i="1"/>
  <c r="B1374" i="1"/>
  <c r="G1375" i="1"/>
  <c r="A1375" i="1" s="1"/>
  <c r="U747" i="1"/>
  <c r="U2073" i="1" s="1"/>
  <c r="Z747" i="1"/>
  <c r="Z2073" i="1" s="1"/>
  <c r="X747" i="1"/>
  <c r="X2073" i="1" s="1"/>
  <c r="AA747" i="1"/>
  <c r="AC747" i="1"/>
  <c r="N747" i="1"/>
  <c r="N2073" i="1" s="1"/>
  <c r="P747" i="1"/>
  <c r="P2073" i="1" s="1"/>
  <c r="AE747" i="1"/>
  <c r="AE2073" i="1" s="1"/>
  <c r="V747" i="1"/>
  <c r="V2073" i="1" s="1"/>
  <c r="AF747" i="1"/>
  <c r="L747" i="1"/>
  <c r="K747" i="1"/>
  <c r="K2073" i="1" s="1"/>
  <c r="G1297" i="1"/>
  <c r="A1297" i="1" s="1"/>
  <c r="B1296" i="1"/>
  <c r="B1217" i="1"/>
  <c r="G1218" i="1"/>
  <c r="A1218" i="1" s="1"/>
  <c r="B1139" i="1"/>
  <c r="G1140" i="1"/>
  <c r="A1140" i="1" s="1"/>
  <c r="B1061" i="1"/>
  <c r="G1062" i="1"/>
  <c r="A1062" i="1" s="1"/>
  <c r="G985" i="1"/>
  <c r="A985" i="1" s="1"/>
  <c r="B984" i="1"/>
  <c r="B906" i="1"/>
  <c r="AH1374" i="1" s="1"/>
  <c r="AH1530" i="1" s="1"/>
  <c r="G907" i="1"/>
  <c r="A907" i="1" s="1"/>
  <c r="B828" i="1"/>
  <c r="G829" i="1"/>
  <c r="A829" i="1" s="1"/>
  <c r="B749" i="1"/>
  <c r="G750" i="1"/>
  <c r="A750" i="1" s="1"/>
  <c r="B672" i="1"/>
  <c r="G673" i="1"/>
  <c r="A673" i="1" s="1"/>
  <c r="G595" i="1"/>
  <c r="A595" i="1" s="1"/>
  <c r="B594" i="1"/>
  <c r="G516" i="1"/>
  <c r="A516" i="1" s="1"/>
  <c r="B515" i="1"/>
  <c r="T2230" i="1"/>
  <c r="AA2230" i="1"/>
  <c r="K2230" i="1"/>
  <c r="Z2230" i="1"/>
  <c r="Y2230" i="1"/>
  <c r="I2230" i="1"/>
  <c r="AF2230" i="1"/>
  <c r="X2230" i="1"/>
  <c r="P2230" i="1"/>
  <c r="H2230" i="1"/>
  <c r="AE2230" i="1"/>
  <c r="W2230" i="1"/>
  <c r="U2230" i="1"/>
  <c r="AC2230" i="1"/>
  <c r="B437" i="1"/>
  <c r="G438" i="1"/>
  <c r="A438" i="1" s="1"/>
  <c r="G283" i="1"/>
  <c r="A283" i="1" s="1"/>
  <c r="B282" i="1"/>
  <c r="G206" i="1"/>
  <c r="A206" i="1" s="1"/>
  <c r="B205" i="1"/>
  <c r="AB2230" i="1" l="1"/>
  <c r="AD2072" i="1"/>
  <c r="AD1292" i="1"/>
  <c r="N2072" i="1"/>
  <c r="AF2072" i="1"/>
  <c r="AF1292" i="1"/>
  <c r="AF1604" i="1" s="1"/>
  <c r="AF1838" i="1" s="1"/>
  <c r="AH748" i="1"/>
  <c r="AH1294" i="1" s="1"/>
  <c r="AG2230" i="1"/>
  <c r="R2230" i="1"/>
  <c r="W1292" i="1"/>
  <c r="W1604" i="1" s="1"/>
  <c r="W1838" i="1" s="1"/>
  <c r="N2230" i="1"/>
  <c r="W1136" i="1"/>
  <c r="AD2230" i="1"/>
  <c r="N1292" i="1"/>
  <c r="N1604" i="1" s="1"/>
  <c r="N1838" i="1" s="1"/>
  <c r="AH1839" i="1"/>
  <c r="AH2129" i="1"/>
  <c r="AH725" i="1"/>
  <c r="AH724" i="1"/>
  <c r="AH2128" i="1"/>
  <c r="AH2130" i="1"/>
  <c r="AH726" i="1"/>
  <c r="AH2152" i="1"/>
  <c r="AH1113" i="1"/>
  <c r="AH2049" i="1"/>
  <c r="AH1269" i="1"/>
  <c r="AH1604" i="1"/>
  <c r="AG2231" i="1"/>
  <c r="AH2231" i="1"/>
  <c r="AH1813" i="1"/>
  <c r="AH1372" i="1"/>
  <c r="AH1137" i="1"/>
  <c r="AH2073" i="1"/>
  <c r="AH672" i="1"/>
  <c r="V2230" i="1"/>
  <c r="O2230" i="1"/>
  <c r="P2072" i="1"/>
  <c r="S2230" i="1"/>
  <c r="M2230" i="1"/>
  <c r="AG1604" i="1"/>
  <c r="AG1838" i="1" s="1"/>
  <c r="J2230" i="1"/>
  <c r="L2230" i="1"/>
  <c r="L1604" i="1"/>
  <c r="L1838" i="1" s="1"/>
  <c r="AC1585" i="1"/>
  <c r="AC1819" i="1" s="1"/>
  <c r="P1292" i="1"/>
  <c r="V1604" i="1"/>
  <c r="V1838" i="1" s="1"/>
  <c r="X1587" i="1"/>
  <c r="X1821" i="1" s="1"/>
  <c r="X1322" i="1"/>
  <c r="W358" i="1"/>
  <c r="W2152" i="1" s="1"/>
  <c r="K671" i="1"/>
  <c r="P358" i="1"/>
  <c r="P748" i="1" s="1"/>
  <c r="P1294" i="1" s="1"/>
  <c r="P1606" i="1" s="1"/>
  <c r="P1840" i="1" s="1"/>
  <c r="Z671" i="1"/>
  <c r="X358" i="1"/>
  <c r="X2152" i="1" s="1"/>
  <c r="AB1604" i="1"/>
  <c r="AB1838" i="1" s="1"/>
  <c r="K1604" i="1"/>
  <c r="K1838" i="1" s="1"/>
  <c r="S1604" i="1"/>
  <c r="S1838" i="1" s="1"/>
  <c r="Q1519" i="1"/>
  <c r="Q1597" i="1" s="1"/>
  <c r="Q1831" i="1" s="1"/>
  <c r="Q2230" i="1"/>
  <c r="AA1604" i="1"/>
  <c r="AA1838" i="1" s="1"/>
  <c r="O1604" i="1"/>
  <c r="O1838" i="1" s="1"/>
  <c r="R1604" i="1"/>
  <c r="R1838" i="1" s="1"/>
  <c r="Y1604" i="1"/>
  <c r="Y1838" i="1" s="1"/>
  <c r="AF1581" i="1"/>
  <c r="AF1815" i="1" s="1"/>
  <c r="H1373" i="1"/>
  <c r="AD1604" i="1"/>
  <c r="AD1838" i="1" s="1"/>
  <c r="AF671" i="1"/>
  <c r="R1528" i="1"/>
  <c r="S1373" i="1"/>
  <c r="S1529" i="1" s="1"/>
  <c r="X1604" i="1"/>
  <c r="X1838" i="1" s="1"/>
  <c r="H2072" i="1"/>
  <c r="AE1505" i="1"/>
  <c r="AE1583" i="1" s="1"/>
  <c r="AE1817" i="1" s="1"/>
  <c r="AE1400" i="1"/>
  <c r="M1604" i="1"/>
  <c r="M1838" i="1" s="1"/>
  <c r="J1604" i="1"/>
  <c r="J1838" i="1" s="1"/>
  <c r="AA671" i="1"/>
  <c r="T1604" i="1"/>
  <c r="T1838" i="1" s="1"/>
  <c r="U1604" i="1"/>
  <c r="U1838" i="1" s="1"/>
  <c r="Q1604" i="1"/>
  <c r="Q1838" i="1" s="1"/>
  <c r="AE671" i="1"/>
  <c r="AF932" i="1"/>
  <c r="AC358" i="1"/>
  <c r="AC2152" i="1" s="1"/>
  <c r="AE1604" i="1"/>
  <c r="AE1838" i="1" s="1"/>
  <c r="AC1604" i="1"/>
  <c r="AC1838" i="1" s="1"/>
  <c r="I2072" i="1"/>
  <c r="Z358" i="1"/>
  <c r="Z2152" i="1" s="1"/>
  <c r="L1524" i="1"/>
  <c r="L1401" i="1"/>
  <c r="X1528" i="1"/>
  <c r="Z1604" i="1"/>
  <c r="Z1838" i="1" s="1"/>
  <c r="AG2129" i="1"/>
  <c r="AG725" i="1"/>
  <c r="AG2130" i="1"/>
  <c r="AG726" i="1"/>
  <c r="V2152" i="1"/>
  <c r="AD2152" i="1"/>
  <c r="R2152" i="1"/>
  <c r="J2152" i="1"/>
  <c r="AG2128" i="1"/>
  <c r="AG724" i="1"/>
  <c r="AD2053" i="1"/>
  <c r="AD1117" i="1"/>
  <c r="AD1273" i="1"/>
  <c r="L2152" i="1"/>
  <c r="AF1270" i="1"/>
  <c r="AF1582" i="1" s="1"/>
  <c r="AF1816" i="1" s="1"/>
  <c r="AF2050" i="1"/>
  <c r="AF1114" i="1"/>
  <c r="AE2131" i="1"/>
  <c r="AF25" i="1"/>
  <c r="AE727" i="1"/>
  <c r="AG2049" i="1"/>
  <c r="AG1269" i="1"/>
  <c r="AG1113" i="1"/>
  <c r="T2152" i="1"/>
  <c r="AF2152" i="1"/>
  <c r="AB2152" i="1"/>
  <c r="N2152" i="1"/>
  <c r="AF1272" i="1"/>
  <c r="AF1584" i="1" s="1"/>
  <c r="AF1818" i="1" s="1"/>
  <c r="AF2052" i="1"/>
  <c r="AF1116" i="1"/>
  <c r="AF1271" i="1"/>
  <c r="AF2051" i="1"/>
  <c r="U1132" i="1"/>
  <c r="T1132" i="1"/>
  <c r="A2000" i="1"/>
  <c r="V1373" i="1"/>
  <c r="X1373" i="1"/>
  <c r="X1529" i="1" s="1"/>
  <c r="Z1373" i="1"/>
  <c r="AB1373" i="1"/>
  <c r="AF1373" i="1"/>
  <c r="R1373" i="1"/>
  <c r="R1529" i="1" s="1"/>
  <c r="R1363" i="1"/>
  <c r="R1129" i="1"/>
  <c r="O1369" i="1"/>
  <c r="O1525" i="1" s="1"/>
  <c r="O1603" i="1" s="1"/>
  <c r="O1837" i="1" s="1"/>
  <c r="O1135" i="1"/>
  <c r="AF1349" i="1"/>
  <c r="AF1115" i="1"/>
  <c r="T1367" i="1"/>
  <c r="T1523" i="1" s="1"/>
  <c r="M1368" i="1"/>
  <c r="N933" i="1"/>
  <c r="U1365" i="1"/>
  <c r="U1521" i="1" s="1"/>
  <c r="U1599" i="1" s="1"/>
  <c r="U1833" i="1" s="1"/>
  <c r="U1131" i="1"/>
  <c r="Y1356" i="1"/>
  <c r="Y1512" i="1" s="1"/>
  <c r="Y1590" i="1" s="1"/>
  <c r="Y1824" i="1" s="1"/>
  <c r="Y1122" i="1"/>
  <c r="I1372" i="1"/>
  <c r="P1374" i="1"/>
  <c r="P1530" i="1" s="1"/>
  <c r="S1374" i="1"/>
  <c r="S1530" i="1" s="1"/>
  <c r="U1374" i="1"/>
  <c r="U1530" i="1" s="1"/>
  <c r="K1374" i="1"/>
  <c r="K1530" i="1" s="1"/>
  <c r="AC1374" i="1"/>
  <c r="AC1530" i="1" s="1"/>
  <c r="AE1374" i="1"/>
  <c r="AE1530" i="1" s="1"/>
  <c r="M1374" i="1"/>
  <c r="M1530" i="1" s="1"/>
  <c r="O1374" i="1"/>
  <c r="O1530" i="1" s="1"/>
  <c r="AG1374" i="1"/>
  <c r="AF1357" i="1"/>
  <c r="AF1513" i="1" s="1"/>
  <c r="AF1591" i="1" s="1"/>
  <c r="AF1825" i="1" s="1"/>
  <c r="AF1123" i="1"/>
  <c r="T1372" i="1"/>
  <c r="P672" i="1"/>
  <c r="AF672" i="1"/>
  <c r="AG672" i="1"/>
  <c r="R672" i="1"/>
  <c r="U672" i="1"/>
  <c r="V672" i="1"/>
  <c r="Y672" i="1"/>
  <c r="J672" i="1"/>
  <c r="Z672" i="1"/>
  <c r="T672" i="1"/>
  <c r="W672" i="1"/>
  <c r="X672" i="1"/>
  <c r="AA672" i="1"/>
  <c r="AB672" i="1"/>
  <c r="AC672" i="1"/>
  <c r="AD672" i="1"/>
  <c r="AE672" i="1"/>
  <c r="H672" i="1"/>
  <c r="K672" i="1"/>
  <c r="M672" i="1"/>
  <c r="N672" i="1"/>
  <c r="O672" i="1"/>
  <c r="H48" i="1"/>
  <c r="S2152" i="1"/>
  <c r="AG2152" i="1"/>
  <c r="AG748" i="1"/>
  <c r="AG2074" i="1" s="1"/>
  <c r="H1292" i="1"/>
  <c r="H1136" i="1"/>
  <c r="R359" i="1"/>
  <c r="S359" i="1"/>
  <c r="V359" i="1"/>
  <c r="W359" i="1"/>
  <c r="K359" i="1"/>
  <c r="AF359" i="1"/>
  <c r="L359" i="1"/>
  <c r="X359" i="1"/>
  <c r="N359" i="1"/>
  <c r="P359" i="1"/>
  <c r="U359" i="1"/>
  <c r="Y359" i="1"/>
  <c r="AC359" i="1"/>
  <c r="AD359" i="1"/>
  <c r="AE359" i="1"/>
  <c r="Z359" i="1"/>
  <c r="J359" i="1"/>
  <c r="Y2152" i="1"/>
  <c r="AA2152" i="1"/>
  <c r="K2152" i="1"/>
  <c r="U2152" i="1"/>
  <c r="I1292" i="1"/>
  <c r="AE2152" i="1"/>
  <c r="I747" i="1"/>
  <c r="I2073" i="1" s="1"/>
  <c r="I1136" i="1"/>
  <c r="L2147" i="1"/>
  <c r="L743" i="1"/>
  <c r="O2152" i="1"/>
  <c r="M353" i="1"/>
  <c r="Z2133" i="1"/>
  <c r="Z729" i="1"/>
  <c r="K2148" i="1"/>
  <c r="K744" i="1"/>
  <c r="J2070" i="1"/>
  <c r="J1290" i="1"/>
  <c r="J1602" i="1" s="1"/>
  <c r="J1836" i="1" s="1"/>
  <c r="J1134" i="1"/>
  <c r="AA339" i="1"/>
  <c r="M354" i="1"/>
  <c r="L354" i="1"/>
  <c r="M2152" i="1"/>
  <c r="J2149" i="1"/>
  <c r="J745" i="1"/>
  <c r="K2069" i="1"/>
  <c r="K1133" i="1"/>
  <c r="K1289" i="1"/>
  <c r="K1601" i="1" s="1"/>
  <c r="K1835" i="1" s="1"/>
  <c r="K355" i="1"/>
  <c r="H358" i="1"/>
  <c r="H2152" i="1" s="1"/>
  <c r="I358" i="1"/>
  <c r="I2152" i="1" s="1"/>
  <c r="I1291" i="1"/>
  <c r="I1603" i="1" s="1"/>
  <c r="I1837" i="1" s="1"/>
  <c r="I1135" i="1"/>
  <c r="I2071" i="1"/>
  <c r="H747" i="1"/>
  <c r="H1293" i="1" s="1"/>
  <c r="H1605" i="1" s="1"/>
  <c r="H1839" i="1" s="1"/>
  <c r="Y1119" i="1"/>
  <c r="Y2055" i="1"/>
  <c r="Y1275" i="1"/>
  <c r="Y1587" i="1" s="1"/>
  <c r="Y1821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H2153" i="1" s="1"/>
  <c r="Q2152" i="1"/>
  <c r="Q1137" i="1"/>
  <c r="AG2151" i="1"/>
  <c r="AG747" i="1"/>
  <c r="G2163" i="1"/>
  <c r="B2162" i="1"/>
  <c r="A2162" i="1"/>
  <c r="W2073" i="1"/>
  <c r="W1293" i="1"/>
  <c r="W1605" i="1" s="1"/>
  <c r="W1839" i="1" s="1"/>
  <c r="B2239" i="1"/>
  <c r="A2239" i="1"/>
  <c r="G2240" i="1"/>
  <c r="Q2073" i="1"/>
  <c r="O1137" i="1"/>
  <c r="O748" i="1"/>
  <c r="O1294" i="1" s="1"/>
  <c r="O1606" i="1" s="1"/>
  <c r="O1840" i="1" s="1"/>
  <c r="J748" i="1"/>
  <c r="J1294" i="1" s="1"/>
  <c r="J1137" i="1"/>
  <c r="S1137" i="1"/>
  <c r="J2073" i="1"/>
  <c r="R1137" i="1"/>
  <c r="O1293" i="1"/>
  <c r="O1605" i="1" s="1"/>
  <c r="O1839" i="1" s="1"/>
  <c r="V748" i="1"/>
  <c r="V1138" i="1" s="1"/>
  <c r="AD1137" i="1"/>
  <c r="AB1137" i="1"/>
  <c r="M748" i="1"/>
  <c r="AB2073" i="1"/>
  <c r="Y1137" i="1"/>
  <c r="Y2073" i="1"/>
  <c r="AD1293" i="1"/>
  <c r="AD1605" i="1" s="1"/>
  <c r="AD1839" i="1" s="1"/>
  <c r="S1293" i="1"/>
  <c r="S1605" i="1" s="1"/>
  <c r="S1839" i="1" s="1"/>
  <c r="R2073" i="1"/>
  <c r="M1137" i="1"/>
  <c r="AF2073" i="1"/>
  <c r="AB748" i="1"/>
  <c r="U748" i="1"/>
  <c r="U1294" i="1" s="1"/>
  <c r="R748" i="1"/>
  <c r="R2074" i="1" s="1"/>
  <c r="M2073" i="1"/>
  <c r="AC1293" i="1"/>
  <c r="AC1605" i="1" s="1"/>
  <c r="AC1839" i="1" s="1"/>
  <c r="AC2073" i="1"/>
  <c r="AA1293" i="1"/>
  <c r="AA1605" i="1" s="1"/>
  <c r="AA1839" i="1" s="1"/>
  <c r="AA2073" i="1"/>
  <c r="L1293" i="1"/>
  <c r="L1605" i="1" s="1"/>
  <c r="L1839" i="1" s="1"/>
  <c r="L2073" i="1"/>
  <c r="T1293" i="1"/>
  <c r="T1605" i="1" s="1"/>
  <c r="T1839" i="1" s="1"/>
  <c r="T2073" i="1"/>
  <c r="B2077" i="1"/>
  <c r="A2077" i="1"/>
  <c r="G2078" i="1"/>
  <c r="A360" i="1"/>
  <c r="B360" i="1"/>
  <c r="G361" i="1"/>
  <c r="A126" i="1"/>
  <c r="B126" i="1"/>
  <c r="AH360" i="1" s="1"/>
  <c r="G127" i="1"/>
  <c r="A49" i="1"/>
  <c r="G50" i="1"/>
  <c r="B49" i="1"/>
  <c r="G2001" i="1"/>
  <c r="B2000" i="1"/>
  <c r="G1923" i="1"/>
  <c r="A1923" i="1" s="1"/>
  <c r="B1922" i="1"/>
  <c r="G1845" i="1"/>
  <c r="A1845" i="1" s="1"/>
  <c r="B1844" i="1"/>
  <c r="G1767" i="1"/>
  <c r="A1767" i="1" s="1"/>
  <c r="B1766" i="1"/>
  <c r="G1689" i="1"/>
  <c r="A1689" i="1" s="1"/>
  <c r="B1688" i="1"/>
  <c r="G1610" i="1"/>
  <c r="A1610" i="1" s="1"/>
  <c r="B1609" i="1"/>
  <c r="G1532" i="1"/>
  <c r="A1532" i="1" s="1"/>
  <c r="B1531" i="1"/>
  <c r="G1454" i="1"/>
  <c r="A1454" i="1" s="1"/>
  <c r="B1453" i="1"/>
  <c r="AA1137" i="1"/>
  <c r="L1137" i="1"/>
  <c r="AC1137" i="1"/>
  <c r="K1137" i="1"/>
  <c r="K1293" i="1"/>
  <c r="K1605" i="1" s="1"/>
  <c r="AF1137" i="1"/>
  <c r="AF1293" i="1"/>
  <c r="U1137" i="1"/>
  <c r="U1293" i="1"/>
  <c r="U1605" i="1" s="1"/>
  <c r="N1137" i="1"/>
  <c r="N1293" i="1"/>
  <c r="N1605" i="1" s="1"/>
  <c r="X1137" i="1"/>
  <c r="X1293" i="1"/>
  <c r="X1605" i="1" s="1"/>
  <c r="V1137" i="1"/>
  <c r="V1293" i="1"/>
  <c r="V1605" i="1" s="1"/>
  <c r="AE1137" i="1"/>
  <c r="AE1293" i="1"/>
  <c r="AE1605" i="1" s="1"/>
  <c r="P1137" i="1"/>
  <c r="P1293" i="1"/>
  <c r="P1605" i="1" s="1"/>
  <c r="Z1137" i="1"/>
  <c r="Z1293" i="1"/>
  <c r="Z1605" i="1" s="1"/>
  <c r="G1376" i="1"/>
  <c r="A1376" i="1" s="1"/>
  <c r="B1375" i="1"/>
  <c r="AD748" i="1"/>
  <c r="AA748" i="1"/>
  <c r="AA2074" i="1" s="1"/>
  <c r="Q748" i="1"/>
  <c r="T748" i="1"/>
  <c r="AF748" i="1"/>
  <c r="S748" i="1"/>
  <c r="S2074" i="1" s="1"/>
  <c r="L748" i="1"/>
  <c r="L2074" i="1" s="1"/>
  <c r="K748" i="1"/>
  <c r="Y748" i="1"/>
  <c r="Y2074" i="1" s="1"/>
  <c r="N748" i="1"/>
  <c r="AE748" i="1"/>
  <c r="AE2074" i="1" s="1"/>
  <c r="H1374" i="1"/>
  <c r="H1530" i="1" s="1"/>
  <c r="G1298" i="1"/>
  <c r="A1298" i="1" s="1"/>
  <c r="B1297" i="1"/>
  <c r="G1219" i="1"/>
  <c r="A1219" i="1" s="1"/>
  <c r="B1218" i="1"/>
  <c r="G1141" i="1"/>
  <c r="A1141" i="1" s="1"/>
  <c r="B1140" i="1"/>
  <c r="B1062" i="1"/>
  <c r="G1063" i="1"/>
  <c r="A1063" i="1" s="1"/>
  <c r="G986" i="1"/>
  <c r="A986" i="1" s="1"/>
  <c r="B985" i="1"/>
  <c r="G908" i="1"/>
  <c r="A908" i="1" s="1"/>
  <c r="B907" i="1"/>
  <c r="AH1375" i="1" s="1"/>
  <c r="AH1531" i="1" s="1"/>
  <c r="G830" i="1"/>
  <c r="A830" i="1" s="1"/>
  <c r="B829" i="1"/>
  <c r="G751" i="1"/>
  <c r="A751" i="1" s="1"/>
  <c r="B750" i="1"/>
  <c r="G674" i="1"/>
  <c r="A674" i="1" s="1"/>
  <c r="B673" i="1"/>
  <c r="G596" i="1"/>
  <c r="A596" i="1" s="1"/>
  <c r="B595" i="1"/>
  <c r="AH673" i="1" s="1"/>
  <c r="G517" i="1"/>
  <c r="A517" i="1" s="1"/>
  <c r="B516" i="1"/>
  <c r="S2231" i="1"/>
  <c r="Z2231" i="1"/>
  <c r="R2231" i="1"/>
  <c r="J2231" i="1"/>
  <c r="Y2231" i="1"/>
  <c r="Q2231" i="1"/>
  <c r="I2231" i="1"/>
  <c r="X2231" i="1"/>
  <c r="P2231" i="1"/>
  <c r="H2231" i="1"/>
  <c r="W2231" i="1"/>
  <c r="O2231" i="1"/>
  <c r="AD2231" i="1"/>
  <c r="V2231" i="1"/>
  <c r="N2231" i="1"/>
  <c r="AC2231" i="1"/>
  <c r="U2231" i="1"/>
  <c r="M2231" i="1"/>
  <c r="AB2231" i="1"/>
  <c r="T2231" i="1"/>
  <c r="L2231" i="1"/>
  <c r="B438" i="1"/>
  <c r="G439" i="1"/>
  <c r="A439" i="1" s="1"/>
  <c r="G284" i="1"/>
  <c r="A284" i="1" s="1"/>
  <c r="B283" i="1"/>
  <c r="B206" i="1"/>
  <c r="G207" i="1"/>
  <c r="A207" i="1" s="1"/>
  <c r="AH2074" i="1" l="1"/>
  <c r="AH1138" i="1"/>
  <c r="AH1357" i="1"/>
  <c r="AH1513" i="1" s="1"/>
  <c r="AH1591" i="1" s="1"/>
  <c r="AH1123" i="1"/>
  <c r="AH1838" i="1"/>
  <c r="AH2050" i="1"/>
  <c r="AH1114" i="1"/>
  <c r="AH1270" i="1"/>
  <c r="AH1582" i="1" s="1"/>
  <c r="AH1581" i="1"/>
  <c r="AH1115" i="1"/>
  <c r="AH2051" i="1"/>
  <c r="AH1271" i="1"/>
  <c r="AG2232" i="1"/>
  <c r="AH2232" i="1"/>
  <c r="AH749" i="1"/>
  <c r="AH1295" i="1" s="1"/>
  <c r="AH1528" i="1"/>
  <c r="AH1606" i="1" s="1"/>
  <c r="AH1349" i="1"/>
  <c r="AH932" i="1"/>
  <c r="AF1400" i="1"/>
  <c r="AH1272" i="1"/>
  <c r="AH1584" i="1" s="1"/>
  <c r="AH2052" i="1"/>
  <c r="AH1116" i="1"/>
  <c r="AA2231" i="1"/>
  <c r="AC748" i="1"/>
  <c r="AC2074" i="1" s="1"/>
  <c r="W748" i="1"/>
  <c r="W2074" i="1" s="1"/>
  <c r="P2152" i="1"/>
  <c r="K2231" i="1"/>
  <c r="Z748" i="1"/>
  <c r="Z2074" i="1" s="1"/>
  <c r="T359" i="1"/>
  <c r="T749" i="1" s="1"/>
  <c r="S672" i="1"/>
  <c r="AD1585" i="1"/>
  <c r="AD1819" i="1" s="1"/>
  <c r="AE2231" i="1"/>
  <c r="M1524" i="1"/>
  <c r="M1401" i="1"/>
  <c r="AE1373" i="1"/>
  <c r="H1529" i="1"/>
  <c r="I1604" i="1"/>
  <c r="I1838" i="1" s="1"/>
  <c r="Q359" i="1"/>
  <c r="Q2153" i="1" s="1"/>
  <c r="Y1374" i="1"/>
  <c r="AB1529" i="1"/>
  <c r="H1604" i="1"/>
  <c r="H1838" i="1" s="1"/>
  <c r="I672" i="1"/>
  <c r="Q672" i="1"/>
  <c r="W1374" i="1"/>
  <c r="Z1529" i="1"/>
  <c r="P1604" i="1"/>
  <c r="P1838" i="1" s="1"/>
  <c r="V1529" i="1"/>
  <c r="AG1581" i="1"/>
  <c r="AG1815" i="1" s="1"/>
  <c r="AF2231" i="1"/>
  <c r="Q2074" i="1"/>
  <c r="M359" i="1"/>
  <c r="M749" i="1" s="1"/>
  <c r="M2075" i="1" s="1"/>
  <c r="T1528" i="1"/>
  <c r="AG932" i="1"/>
  <c r="R1519" i="1"/>
  <c r="R1597" i="1" s="1"/>
  <c r="R1831" i="1" s="1"/>
  <c r="M1294" i="1"/>
  <c r="O359" i="1"/>
  <c r="O2153" i="1" s="1"/>
  <c r="X748" i="1"/>
  <c r="X1294" i="1" s="1"/>
  <c r="AG359" i="1"/>
  <c r="AG2153" i="1" s="1"/>
  <c r="U1372" i="1"/>
  <c r="AA359" i="1"/>
  <c r="AA749" i="1" s="1"/>
  <c r="AA2075" i="1" s="1"/>
  <c r="L672" i="1"/>
  <c r="I1528" i="1"/>
  <c r="AB359" i="1"/>
  <c r="AB2153" i="1" s="1"/>
  <c r="AB1294" i="1"/>
  <c r="V2153" i="1"/>
  <c r="R2153" i="1"/>
  <c r="AE2053" i="1"/>
  <c r="AE1273" i="1"/>
  <c r="AE1117" i="1"/>
  <c r="AF2131" i="1"/>
  <c r="AG25" i="1"/>
  <c r="AH25" i="1" s="1"/>
  <c r="AF727" i="1"/>
  <c r="P2153" i="1"/>
  <c r="J48" i="1"/>
  <c r="N2153" i="1"/>
  <c r="AG1116" i="1"/>
  <c r="AG2052" i="1"/>
  <c r="AG1272" i="1"/>
  <c r="AG1584" i="1" s="1"/>
  <c r="AG1818" i="1" s="1"/>
  <c r="AF2153" i="1"/>
  <c r="AG2050" i="1"/>
  <c r="AG1114" i="1"/>
  <c r="AG1270" i="1"/>
  <c r="AG1582" i="1" s="1"/>
  <c r="AG1816" i="1" s="1"/>
  <c r="J2153" i="1"/>
  <c r="X2153" i="1"/>
  <c r="AG2051" i="1"/>
  <c r="AG1271" i="1"/>
  <c r="AD2153" i="1"/>
  <c r="Z2153" i="1"/>
  <c r="L2153" i="1"/>
  <c r="U1366" i="1"/>
  <c r="U1522" i="1" s="1"/>
  <c r="U1600" i="1" s="1"/>
  <c r="U1834" i="1" s="1"/>
  <c r="Z1374" i="1"/>
  <c r="Z1530" i="1" s="1"/>
  <c r="J1374" i="1"/>
  <c r="J1530" i="1" s="1"/>
  <c r="AB1374" i="1"/>
  <c r="AB1530" i="1" s="1"/>
  <c r="A2001" i="1"/>
  <c r="N1374" i="1"/>
  <c r="N1530" i="1" s="1"/>
  <c r="L1374" i="1"/>
  <c r="L1530" i="1" s="1"/>
  <c r="X1374" i="1"/>
  <c r="X1530" i="1" s="1"/>
  <c r="AD1374" i="1"/>
  <c r="R1374" i="1"/>
  <c r="Q1374" i="1"/>
  <c r="Q1530" i="1" s="1"/>
  <c r="T1374" i="1"/>
  <c r="T1530" i="1" s="1"/>
  <c r="V1374" i="1"/>
  <c r="V1530" i="1" s="1"/>
  <c r="AF1374" i="1"/>
  <c r="AG1357" i="1"/>
  <c r="AG1513" i="1" s="1"/>
  <c r="AG1591" i="1" s="1"/>
  <c r="AG1825" i="1" s="1"/>
  <c r="AG1123" i="1"/>
  <c r="V1365" i="1"/>
  <c r="V1521" i="1" s="1"/>
  <c r="V1599" i="1" s="1"/>
  <c r="V1833" i="1" s="1"/>
  <c r="V1131" i="1"/>
  <c r="AA1375" i="1"/>
  <c r="AA1531" i="1" s="1"/>
  <c r="J1375" i="1"/>
  <c r="J1531" i="1" s="1"/>
  <c r="AC1375" i="1"/>
  <c r="AC1531" i="1" s="1"/>
  <c r="M1375" i="1"/>
  <c r="M1531" i="1" s="1"/>
  <c r="AE1375" i="1"/>
  <c r="AE1531" i="1" s="1"/>
  <c r="AG1375" i="1"/>
  <c r="AG1531" i="1" s="1"/>
  <c r="S1375" i="1"/>
  <c r="S1531" i="1" s="1"/>
  <c r="W1375" i="1"/>
  <c r="W1531" i="1" s="1"/>
  <c r="U1375" i="1"/>
  <c r="U1531" i="1" s="1"/>
  <c r="Y1375" i="1"/>
  <c r="Y1531" i="1" s="1"/>
  <c r="O933" i="1"/>
  <c r="N1368" i="1"/>
  <c r="N1134" i="1"/>
  <c r="U1367" i="1"/>
  <c r="U1523" i="1" s="1"/>
  <c r="I1373" i="1"/>
  <c r="I1529" i="1" s="1"/>
  <c r="AG1349" i="1"/>
  <c r="AG1115" i="1"/>
  <c r="J1372" i="1"/>
  <c r="V1366" i="1"/>
  <c r="V1522" i="1" s="1"/>
  <c r="V1600" i="1" s="1"/>
  <c r="V1834" i="1" s="1"/>
  <c r="V1132" i="1"/>
  <c r="S1363" i="1"/>
  <c r="S1129" i="1"/>
  <c r="V673" i="1"/>
  <c r="W673" i="1"/>
  <c r="H673" i="1"/>
  <c r="I673" i="1"/>
  <c r="Y673" i="1"/>
  <c r="K673" i="1"/>
  <c r="AA673" i="1"/>
  <c r="L673" i="1"/>
  <c r="O673" i="1"/>
  <c r="AE673" i="1"/>
  <c r="Z673" i="1"/>
  <c r="AC673" i="1"/>
  <c r="AD673" i="1"/>
  <c r="AG673" i="1"/>
  <c r="N673" i="1"/>
  <c r="Q673" i="1"/>
  <c r="R673" i="1"/>
  <c r="S673" i="1"/>
  <c r="J673" i="1"/>
  <c r="U673" i="1"/>
  <c r="H49" i="1"/>
  <c r="AG1294" i="1"/>
  <c r="AG1138" i="1"/>
  <c r="Y2153" i="1"/>
  <c r="AE2153" i="1"/>
  <c r="U2153" i="1"/>
  <c r="J360" i="1"/>
  <c r="Y360" i="1"/>
  <c r="Z360" i="1"/>
  <c r="AB360" i="1"/>
  <c r="M360" i="1"/>
  <c r="AC360" i="1"/>
  <c r="AF360" i="1"/>
  <c r="N360" i="1"/>
  <c r="O360" i="1"/>
  <c r="AG360" i="1"/>
  <c r="K360" i="1"/>
  <c r="P360" i="1"/>
  <c r="S360" i="1"/>
  <c r="Q360" i="1"/>
  <c r="R360" i="1"/>
  <c r="W360" i="1"/>
  <c r="V360" i="1"/>
  <c r="U360" i="1"/>
  <c r="T360" i="1"/>
  <c r="AA360" i="1"/>
  <c r="AE360" i="1"/>
  <c r="I1293" i="1"/>
  <c r="I1605" i="1" s="1"/>
  <c r="I1839" i="1" s="1"/>
  <c r="I1137" i="1"/>
  <c r="W2153" i="1"/>
  <c r="H2073" i="1"/>
  <c r="AC2153" i="1"/>
  <c r="AA2153" i="1"/>
  <c r="H1137" i="1"/>
  <c r="AB339" i="1"/>
  <c r="K2070" i="1"/>
  <c r="K1134" i="1"/>
  <c r="K1290" i="1"/>
  <c r="K1602" i="1" s="1"/>
  <c r="K1836" i="1" s="1"/>
  <c r="S2153" i="1"/>
  <c r="K745" i="1"/>
  <c r="K2149" i="1"/>
  <c r="M355" i="1"/>
  <c r="L355" i="1"/>
  <c r="Z2055" i="1"/>
  <c r="Z1275" i="1"/>
  <c r="Z1587" i="1" s="1"/>
  <c r="Z1821" i="1" s="1"/>
  <c r="Z1119" i="1"/>
  <c r="M2147" i="1"/>
  <c r="M743" i="1"/>
  <c r="J1135" i="1"/>
  <c r="J2071" i="1"/>
  <c r="J1291" i="1"/>
  <c r="J1603" i="1" s="1"/>
  <c r="J1837" i="1" s="1"/>
  <c r="N353" i="1"/>
  <c r="H748" i="1"/>
  <c r="H1138" i="1" s="1"/>
  <c r="I748" i="1"/>
  <c r="L2069" i="1"/>
  <c r="L1133" i="1"/>
  <c r="L1289" i="1"/>
  <c r="L1601" i="1" s="1"/>
  <c r="L1835" i="1" s="1"/>
  <c r="L2148" i="1"/>
  <c r="L744" i="1"/>
  <c r="M744" i="1"/>
  <c r="M2148" i="1"/>
  <c r="H359" i="1"/>
  <c r="H2153" i="1" s="1"/>
  <c r="I359" i="1"/>
  <c r="I2153" i="1" s="1"/>
  <c r="AA729" i="1"/>
  <c r="AA2133" i="1"/>
  <c r="O1138" i="1"/>
  <c r="K2153" i="1"/>
  <c r="I48" i="1"/>
  <c r="K48" i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G2073" i="1"/>
  <c r="AG1137" i="1"/>
  <c r="AG1293" i="1"/>
  <c r="B2163" i="1"/>
  <c r="A2163" i="1"/>
  <c r="G2164" i="1"/>
  <c r="G2241" i="1"/>
  <c r="A2240" i="1"/>
  <c r="B2240" i="1"/>
  <c r="J1138" i="1"/>
  <c r="O2074" i="1"/>
  <c r="J2074" i="1"/>
  <c r="R1138" i="1"/>
  <c r="AB1138" i="1"/>
  <c r="V2074" i="1"/>
  <c r="V1294" i="1"/>
  <c r="V1606" i="1" s="1"/>
  <c r="V1840" i="1" s="1"/>
  <c r="N749" i="1"/>
  <c r="P1138" i="1"/>
  <c r="Y749" i="1"/>
  <c r="P2074" i="1"/>
  <c r="P749" i="1"/>
  <c r="P1295" i="1" s="1"/>
  <c r="M2074" i="1"/>
  <c r="R1294" i="1"/>
  <c r="AB2074" i="1"/>
  <c r="L749" i="1"/>
  <c r="L2075" i="1" s="1"/>
  <c r="U1138" i="1"/>
  <c r="U2074" i="1"/>
  <c r="AC749" i="1"/>
  <c r="AC1295" i="1" s="1"/>
  <c r="AC1607" i="1" s="1"/>
  <c r="AC1841" i="1" s="1"/>
  <c r="AF2074" i="1"/>
  <c r="AF1605" i="1"/>
  <c r="AF1839" i="1" s="1"/>
  <c r="U749" i="1"/>
  <c r="K1294" i="1"/>
  <c r="K2074" i="1"/>
  <c r="K749" i="1"/>
  <c r="AD1294" i="1"/>
  <c r="AD1606" i="1" s="1"/>
  <c r="AD1840" i="1" s="1"/>
  <c r="AD2074" i="1"/>
  <c r="T1294" i="1"/>
  <c r="T2074" i="1"/>
  <c r="N1294" i="1"/>
  <c r="N1606" i="1" s="1"/>
  <c r="N1840" i="1" s="1"/>
  <c r="N2074" i="1"/>
  <c r="B2078" i="1"/>
  <c r="A2078" i="1"/>
  <c r="G2079" i="1"/>
  <c r="A50" i="1"/>
  <c r="G51" i="1"/>
  <c r="B50" i="1"/>
  <c r="A127" i="1"/>
  <c r="G128" i="1"/>
  <c r="B127" i="1"/>
  <c r="AH361" i="1" s="1"/>
  <c r="A361" i="1"/>
  <c r="G362" i="1"/>
  <c r="B361" i="1"/>
  <c r="Z1839" i="1"/>
  <c r="P1839" i="1"/>
  <c r="AE1839" i="1"/>
  <c r="V1839" i="1"/>
  <c r="X1839" i="1"/>
  <c r="N1839" i="1"/>
  <c r="U1839" i="1"/>
  <c r="K1839" i="1"/>
  <c r="B2001" i="1"/>
  <c r="G2002" i="1"/>
  <c r="B1923" i="1"/>
  <c r="G1924" i="1"/>
  <c r="A1924" i="1" s="1"/>
  <c r="B1845" i="1"/>
  <c r="G1846" i="1"/>
  <c r="A1846" i="1" s="1"/>
  <c r="B1767" i="1"/>
  <c r="G1768" i="1"/>
  <c r="A1768" i="1" s="1"/>
  <c r="B1689" i="1"/>
  <c r="G1690" i="1"/>
  <c r="A1690" i="1" s="1"/>
  <c r="G1611" i="1"/>
  <c r="A1611" i="1" s="1"/>
  <c r="B1610" i="1"/>
  <c r="G1533" i="1"/>
  <c r="A1533" i="1" s="1"/>
  <c r="B1532" i="1"/>
  <c r="G1455" i="1"/>
  <c r="A1455" i="1" s="1"/>
  <c r="B1454" i="1"/>
  <c r="T1138" i="1"/>
  <c r="AF1138" i="1"/>
  <c r="AF1294" i="1"/>
  <c r="AD1138" i="1"/>
  <c r="Y1138" i="1"/>
  <c r="Y1294" i="1"/>
  <c r="L1294" i="1"/>
  <c r="AE1138" i="1"/>
  <c r="AE1294" i="1"/>
  <c r="S1138" i="1"/>
  <c r="S1294" i="1"/>
  <c r="N1138" i="1"/>
  <c r="Q1138" i="1"/>
  <c r="Q1294" i="1"/>
  <c r="AA1138" i="1"/>
  <c r="AA1294" i="1"/>
  <c r="AA1606" i="1" s="1"/>
  <c r="G1377" i="1"/>
  <c r="A1377" i="1" s="1"/>
  <c r="B1376" i="1"/>
  <c r="AF749" i="1"/>
  <c r="J749" i="1"/>
  <c r="J2075" i="1" s="1"/>
  <c r="S749" i="1"/>
  <c r="Q749" i="1"/>
  <c r="Q2075" i="1" s="1"/>
  <c r="W749" i="1"/>
  <c r="R749" i="1"/>
  <c r="Z749" i="1"/>
  <c r="Z2075" i="1" s="1"/>
  <c r="V749" i="1"/>
  <c r="AE749" i="1"/>
  <c r="X749" i="1"/>
  <c r="X2075" i="1" s="1"/>
  <c r="AD749" i="1"/>
  <c r="AD2075" i="1" s="1"/>
  <c r="H1375" i="1"/>
  <c r="H1531" i="1" s="1"/>
  <c r="G1299" i="1"/>
  <c r="A1299" i="1" s="1"/>
  <c r="B1298" i="1"/>
  <c r="G1220" i="1"/>
  <c r="A1220" i="1" s="1"/>
  <c r="B1219" i="1"/>
  <c r="G1142" i="1"/>
  <c r="A1142" i="1" s="1"/>
  <c r="B1141" i="1"/>
  <c r="G1064" i="1"/>
  <c r="A1064" i="1" s="1"/>
  <c r="B1063" i="1"/>
  <c r="B986" i="1"/>
  <c r="G987" i="1"/>
  <c r="A987" i="1" s="1"/>
  <c r="G909" i="1"/>
  <c r="A909" i="1" s="1"/>
  <c r="B908" i="1"/>
  <c r="G831" i="1"/>
  <c r="A831" i="1" s="1"/>
  <c r="B830" i="1"/>
  <c r="G752" i="1"/>
  <c r="A752" i="1" s="1"/>
  <c r="B751" i="1"/>
  <c r="G675" i="1"/>
  <c r="A675" i="1" s="1"/>
  <c r="B674" i="1"/>
  <c r="B596" i="1"/>
  <c r="AH674" i="1" s="1"/>
  <c r="G597" i="1"/>
  <c r="A597" i="1" s="1"/>
  <c r="G518" i="1"/>
  <c r="A518" i="1" s="1"/>
  <c r="B517" i="1"/>
  <c r="Z2232" i="1"/>
  <c r="R2232" i="1"/>
  <c r="J2232" i="1"/>
  <c r="Y2232" i="1"/>
  <c r="AF2232" i="1"/>
  <c r="X2232" i="1"/>
  <c r="P2232" i="1"/>
  <c r="H2232" i="1"/>
  <c r="AE2232" i="1"/>
  <c r="W2232" i="1"/>
  <c r="O2232" i="1"/>
  <c r="AD2232" i="1"/>
  <c r="V2232" i="1"/>
  <c r="N2232" i="1"/>
  <c r="AC2232" i="1"/>
  <c r="U2232" i="1"/>
  <c r="M2232" i="1"/>
  <c r="AB2232" i="1"/>
  <c r="T2232" i="1"/>
  <c r="K2232" i="1"/>
  <c r="AA2232" i="1"/>
  <c r="G440" i="1"/>
  <c r="A440" i="1" s="1"/>
  <c r="B439" i="1"/>
  <c r="G285" i="1"/>
  <c r="A285" i="1" s="1"/>
  <c r="B284" i="1"/>
  <c r="G208" i="1"/>
  <c r="A208" i="1" s="1"/>
  <c r="B207" i="1"/>
  <c r="AH750" i="1" l="1"/>
  <c r="T1606" i="1"/>
  <c r="T1840" i="1" s="1"/>
  <c r="AC1138" i="1"/>
  <c r="AC1294" i="1"/>
  <c r="AC1606" i="1" s="1"/>
  <c r="AC1840" i="1" s="1"/>
  <c r="Q2232" i="1"/>
  <c r="M2153" i="1"/>
  <c r="W1294" i="1"/>
  <c r="W1606" i="1" s="1"/>
  <c r="W1840" i="1" s="1"/>
  <c r="W1138" i="1"/>
  <c r="X1138" i="1"/>
  <c r="I2232" i="1"/>
  <c r="AH1296" i="1"/>
  <c r="AH1608" i="1" s="1"/>
  <c r="AH1842" i="1" s="1"/>
  <c r="AH1607" i="1"/>
  <c r="AH1818" i="1"/>
  <c r="AH1840" i="1"/>
  <c r="AH1815" i="1"/>
  <c r="AH2154" i="1"/>
  <c r="AH1816" i="1"/>
  <c r="AH727" i="1"/>
  <c r="AH2131" i="1"/>
  <c r="AH74" i="1"/>
  <c r="AH2075" i="1"/>
  <c r="AH1139" i="1"/>
  <c r="AH1825" i="1"/>
  <c r="AH1140" i="1"/>
  <c r="AH2076" i="1"/>
  <c r="O749" i="1"/>
  <c r="O1295" i="1" s="1"/>
  <c r="AH1505" i="1"/>
  <c r="AH1583" i="1" s="1"/>
  <c r="AH1400" i="1"/>
  <c r="AG2233" i="1"/>
  <c r="AH2233" i="1"/>
  <c r="Y1295" i="1"/>
  <c r="Y1607" i="1" s="1"/>
  <c r="Y1841" i="1" s="1"/>
  <c r="AB749" i="1"/>
  <c r="AB1139" i="1" s="1"/>
  <c r="L2232" i="1"/>
  <c r="T2075" i="1"/>
  <c r="U1528" i="1"/>
  <c r="U1606" i="1" s="1"/>
  <c r="U1840" i="1" s="1"/>
  <c r="AF673" i="1"/>
  <c r="P673" i="1"/>
  <c r="S2075" i="1"/>
  <c r="I1294" i="1"/>
  <c r="I1606" i="1" s="1"/>
  <c r="I1840" i="1" s="1"/>
  <c r="AG749" i="1"/>
  <c r="AG2075" i="1" s="1"/>
  <c r="X2074" i="1"/>
  <c r="Y1606" i="1"/>
  <c r="Y1840" i="1" s="1"/>
  <c r="W1530" i="1"/>
  <c r="W2075" i="1"/>
  <c r="AB673" i="1"/>
  <c r="J1528" i="1"/>
  <c r="J1606" i="1" s="1"/>
  <c r="J1840" i="1" s="1"/>
  <c r="N1295" i="1"/>
  <c r="T2153" i="1"/>
  <c r="K1138" i="1"/>
  <c r="R1530" i="1"/>
  <c r="AB1606" i="1"/>
  <c r="AB1840" i="1" s="1"/>
  <c r="S1519" i="1"/>
  <c r="S1597" i="1" s="1"/>
  <c r="S1831" i="1" s="1"/>
  <c r="AA1374" i="1"/>
  <c r="X360" i="1"/>
  <c r="X2154" i="1" s="1"/>
  <c r="R1606" i="1"/>
  <c r="R1840" i="1" s="1"/>
  <c r="T673" i="1"/>
  <c r="AD1530" i="1"/>
  <c r="AE1585" i="1"/>
  <c r="AE1819" i="1" s="1"/>
  <c r="AG1400" i="1"/>
  <c r="Y1530" i="1"/>
  <c r="X1606" i="1"/>
  <c r="X1840" i="1" s="1"/>
  <c r="AE2075" i="1"/>
  <c r="Q1606" i="1"/>
  <c r="Q1840" i="1" s="1"/>
  <c r="U1139" i="1"/>
  <c r="T1373" i="1"/>
  <c r="X673" i="1"/>
  <c r="Z1294" i="1"/>
  <c r="Z1138" i="1"/>
  <c r="M673" i="1"/>
  <c r="AE1529" i="1"/>
  <c r="AE1606" i="1"/>
  <c r="AE1840" i="1" s="1"/>
  <c r="L360" i="1"/>
  <c r="L750" i="1" s="1"/>
  <c r="L2076" i="1" s="1"/>
  <c r="S1606" i="1"/>
  <c r="S1840" i="1" s="1"/>
  <c r="U1295" i="1"/>
  <c r="I1374" i="1"/>
  <c r="N1524" i="1"/>
  <c r="N1602" i="1" s="1"/>
  <c r="N1836" i="1" s="1"/>
  <c r="N1401" i="1"/>
  <c r="AD360" i="1"/>
  <c r="AD2154" i="1" s="1"/>
  <c r="S2232" i="1"/>
  <c r="P2154" i="1"/>
  <c r="AB2154" i="1"/>
  <c r="AG2131" i="1"/>
  <c r="AG727" i="1"/>
  <c r="T2154" i="1"/>
  <c r="Z2154" i="1"/>
  <c r="AF2154" i="1"/>
  <c r="V2154" i="1"/>
  <c r="R2154" i="1"/>
  <c r="J2154" i="1"/>
  <c r="AF2053" i="1"/>
  <c r="AF1273" i="1"/>
  <c r="AF1117" i="1"/>
  <c r="N2154" i="1"/>
  <c r="R1375" i="1"/>
  <c r="R1531" i="1" s="1"/>
  <c r="A2002" i="1"/>
  <c r="X1375" i="1"/>
  <c r="X1531" i="1" s="1"/>
  <c r="V1375" i="1"/>
  <c r="V1531" i="1" s="1"/>
  <c r="AF1375" i="1"/>
  <c r="AF1531" i="1" s="1"/>
  <c r="T1375" i="1"/>
  <c r="T1531" i="1" s="1"/>
  <c r="L1375" i="1"/>
  <c r="L1531" i="1" s="1"/>
  <c r="K1375" i="1"/>
  <c r="K1531" i="1" s="1"/>
  <c r="Z1375" i="1"/>
  <c r="AB1375" i="1"/>
  <c r="AB1531" i="1" s="1"/>
  <c r="O1375" i="1"/>
  <c r="O1531" i="1" s="1"/>
  <c r="N1375" i="1"/>
  <c r="N1531" i="1" s="1"/>
  <c r="AD1375" i="1"/>
  <c r="AD1531" i="1" s="1"/>
  <c r="O1368" i="1"/>
  <c r="O1134" i="1"/>
  <c r="U1376" i="1"/>
  <c r="U1532" i="1" s="1"/>
  <c r="W1376" i="1"/>
  <c r="W1532" i="1" s="1"/>
  <c r="Y1376" i="1"/>
  <c r="Y1532" i="1" s="1"/>
  <c r="AC1376" i="1"/>
  <c r="AC1532" i="1" s="1"/>
  <c r="K1376" i="1"/>
  <c r="K1532" i="1" s="1"/>
  <c r="M1376" i="1"/>
  <c r="M1532" i="1" s="1"/>
  <c r="O1376" i="1"/>
  <c r="O1532" i="1" s="1"/>
  <c r="Q1376" i="1"/>
  <c r="Q1532" i="1" s="1"/>
  <c r="W1366" i="1"/>
  <c r="W1522" i="1" s="1"/>
  <c r="W1600" i="1" s="1"/>
  <c r="W1834" i="1" s="1"/>
  <c r="W1132" i="1"/>
  <c r="T1363" i="1"/>
  <c r="T1129" i="1"/>
  <c r="K1372" i="1"/>
  <c r="I1375" i="1"/>
  <c r="I1531" i="1" s="1"/>
  <c r="K1139" i="1"/>
  <c r="J1373" i="1"/>
  <c r="J1529" i="1" s="1"/>
  <c r="W1365" i="1"/>
  <c r="W1521" i="1" s="1"/>
  <c r="W1599" i="1" s="1"/>
  <c r="W1833" i="1" s="1"/>
  <c r="W1131" i="1"/>
  <c r="V1367" i="1"/>
  <c r="V1523" i="1" s="1"/>
  <c r="V1601" i="1" s="1"/>
  <c r="V1835" i="1" s="1"/>
  <c r="V1133" i="1"/>
  <c r="L674" i="1"/>
  <c r="AB674" i="1"/>
  <c r="M674" i="1"/>
  <c r="AC674" i="1"/>
  <c r="N674" i="1"/>
  <c r="AD674" i="1"/>
  <c r="AE674" i="1"/>
  <c r="Q674" i="1"/>
  <c r="AG674" i="1"/>
  <c r="U674" i="1"/>
  <c r="V674" i="1"/>
  <c r="AF674" i="1"/>
  <c r="H674" i="1"/>
  <c r="I674" i="1"/>
  <c r="J674" i="1"/>
  <c r="K674" i="1"/>
  <c r="S674" i="1"/>
  <c r="T674" i="1"/>
  <c r="W674" i="1"/>
  <c r="X674" i="1"/>
  <c r="Y674" i="1"/>
  <c r="Z674" i="1"/>
  <c r="P674" i="1"/>
  <c r="H50" i="1"/>
  <c r="AG750" i="1"/>
  <c r="AG2076" i="1" s="1"/>
  <c r="AG2154" i="1"/>
  <c r="H749" i="1"/>
  <c r="H2075" i="1" s="1"/>
  <c r="N361" i="1"/>
  <c r="AD361" i="1"/>
  <c r="AE361" i="1"/>
  <c r="AF361" i="1"/>
  <c r="R361" i="1"/>
  <c r="AA361" i="1"/>
  <c r="AB361" i="1"/>
  <c r="AC361" i="1"/>
  <c r="J361" i="1"/>
  <c r="Q361" i="1"/>
  <c r="T361" i="1"/>
  <c r="L361" i="1"/>
  <c r="M361" i="1"/>
  <c r="W361" i="1"/>
  <c r="U361" i="1"/>
  <c r="Z361" i="1"/>
  <c r="Y361" i="1"/>
  <c r="V361" i="1"/>
  <c r="X361" i="1"/>
  <c r="H2074" i="1"/>
  <c r="H1294" i="1"/>
  <c r="W2154" i="1"/>
  <c r="AA2154" i="1"/>
  <c r="I749" i="1"/>
  <c r="I1295" i="1" s="1"/>
  <c r="I1607" i="1" s="1"/>
  <c r="I1841" i="1" s="1"/>
  <c r="I1138" i="1"/>
  <c r="S2154" i="1"/>
  <c r="M1289" i="1"/>
  <c r="M1601" i="1" s="1"/>
  <c r="M1835" i="1" s="1"/>
  <c r="M2069" i="1"/>
  <c r="M1133" i="1"/>
  <c r="H360" i="1"/>
  <c r="H2154" i="1" s="1"/>
  <c r="I360" i="1"/>
  <c r="I2154" i="1" s="1"/>
  <c r="M1290" i="1"/>
  <c r="M1602" i="1" s="1"/>
  <c r="M1836" i="1" s="1"/>
  <c r="M2070" i="1"/>
  <c r="M1134" i="1"/>
  <c r="L2070" i="1"/>
  <c r="L1134" i="1"/>
  <c r="L1290" i="1"/>
  <c r="L1602" i="1" s="1"/>
  <c r="L1836" i="1" s="1"/>
  <c r="AE2154" i="1"/>
  <c r="L2149" i="1"/>
  <c r="L745" i="1"/>
  <c r="K2071" i="1"/>
  <c r="K1135" i="1"/>
  <c r="K1291" i="1"/>
  <c r="K1603" i="1" s="1"/>
  <c r="K1837" i="1" s="1"/>
  <c r="AC2154" i="1"/>
  <c r="N2147" i="1"/>
  <c r="N743" i="1"/>
  <c r="M2149" i="1"/>
  <c r="M745" i="1"/>
  <c r="O353" i="1"/>
  <c r="U2154" i="1"/>
  <c r="I2074" i="1"/>
  <c r="AA2055" i="1"/>
  <c r="AA1119" i="1"/>
  <c r="AA1275" i="1"/>
  <c r="AB2133" i="1"/>
  <c r="AB729" i="1"/>
  <c r="AC339" i="1"/>
  <c r="K2154" i="1"/>
  <c r="Q2154" i="1"/>
  <c r="O2154" i="1"/>
  <c r="Y2154" i="1"/>
  <c r="I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H2155" i="1" s="1"/>
  <c r="M2154" i="1"/>
  <c r="AG1605" i="1"/>
  <c r="AG1839" i="1" s="1"/>
  <c r="B2164" i="1"/>
  <c r="G2165" i="1"/>
  <c r="A2164" i="1"/>
  <c r="G2242" i="1"/>
  <c r="B2241" i="1"/>
  <c r="A2241" i="1"/>
  <c r="Y1139" i="1"/>
  <c r="N2075" i="1"/>
  <c r="Y2075" i="1"/>
  <c r="P2075" i="1"/>
  <c r="L1295" i="1"/>
  <c r="R750" i="1"/>
  <c r="R2076" i="1" s="1"/>
  <c r="AC750" i="1"/>
  <c r="AC2076" i="1" s="1"/>
  <c r="Q750" i="1"/>
  <c r="Q2076" i="1" s="1"/>
  <c r="AC1139" i="1"/>
  <c r="J750" i="1"/>
  <c r="J1296" i="1" s="1"/>
  <c r="J1608" i="1" s="1"/>
  <c r="J1842" i="1" s="1"/>
  <c r="AC2075" i="1"/>
  <c r="W750" i="1"/>
  <c r="W1296" i="1" s="1"/>
  <c r="M750" i="1"/>
  <c r="M1296" i="1" s="1"/>
  <c r="M1608" i="1" s="1"/>
  <c r="M1842" i="1" s="1"/>
  <c r="V750" i="1"/>
  <c r="V2076" i="1" s="1"/>
  <c r="U2075" i="1"/>
  <c r="Y750" i="1"/>
  <c r="Y1140" i="1" s="1"/>
  <c r="R1295" i="1"/>
  <c r="R1607" i="1" s="1"/>
  <c r="R1841" i="1" s="1"/>
  <c r="R2075" i="1"/>
  <c r="AF1295" i="1"/>
  <c r="AF2075" i="1"/>
  <c r="K1295" i="1"/>
  <c r="K2075" i="1"/>
  <c r="V1295" i="1"/>
  <c r="V1607" i="1" s="1"/>
  <c r="V1841" i="1" s="1"/>
  <c r="V2075" i="1"/>
  <c r="G2080" i="1"/>
  <c r="B2079" i="1"/>
  <c r="A2079" i="1"/>
  <c r="A128" i="1"/>
  <c r="G129" i="1"/>
  <c r="B128" i="1"/>
  <c r="AH362" i="1" s="1"/>
  <c r="A51" i="1"/>
  <c r="B51" i="1"/>
  <c r="G52" i="1"/>
  <c r="A362" i="1"/>
  <c r="G363" i="1"/>
  <c r="B362" i="1"/>
  <c r="AA1840" i="1"/>
  <c r="B2002" i="1"/>
  <c r="G2003" i="1"/>
  <c r="B1924" i="1"/>
  <c r="G1925" i="1"/>
  <c r="A1925" i="1" s="1"/>
  <c r="G1847" i="1"/>
  <c r="A1847" i="1" s="1"/>
  <c r="B1846" i="1"/>
  <c r="B1768" i="1"/>
  <c r="G1769" i="1"/>
  <c r="A1769" i="1" s="1"/>
  <c r="B1690" i="1"/>
  <c r="G1691" i="1"/>
  <c r="A1691" i="1" s="1"/>
  <c r="B1611" i="1"/>
  <c r="G1612" i="1"/>
  <c r="A1612" i="1" s="1"/>
  <c r="B1533" i="1"/>
  <c r="G1534" i="1"/>
  <c r="A1534" i="1" s="1"/>
  <c r="B1455" i="1"/>
  <c r="G1456" i="1"/>
  <c r="A1456" i="1" s="1"/>
  <c r="V1139" i="1"/>
  <c r="AE1139" i="1"/>
  <c r="AE1295" i="1"/>
  <c r="M1295" i="1"/>
  <c r="S1139" i="1"/>
  <c r="S1295" i="1"/>
  <c r="S1607" i="1" s="1"/>
  <c r="J1139" i="1"/>
  <c r="J1295" i="1"/>
  <c r="T1139" i="1"/>
  <c r="T1295" i="1"/>
  <c r="R1139" i="1"/>
  <c r="AA1139" i="1"/>
  <c r="AA1295" i="1"/>
  <c r="Z1139" i="1"/>
  <c r="Z1295" i="1"/>
  <c r="Z1607" i="1" s="1"/>
  <c r="AD1139" i="1"/>
  <c r="AD1295" i="1"/>
  <c r="AD1607" i="1" s="1"/>
  <c r="Q1295" i="1"/>
  <c r="X1139" i="1"/>
  <c r="X1295" i="1"/>
  <c r="X1607" i="1" s="1"/>
  <c r="AF1139" i="1"/>
  <c r="W1139" i="1"/>
  <c r="W1295" i="1"/>
  <c r="W1607" i="1" s="1"/>
  <c r="B1377" i="1"/>
  <c r="G1378" i="1"/>
  <c r="A1378" i="1" s="1"/>
  <c r="K750" i="1"/>
  <c r="K2076" i="1" s="1"/>
  <c r="N750" i="1"/>
  <c r="N2076" i="1" s="1"/>
  <c r="AD750" i="1"/>
  <c r="AD2076" i="1" s="1"/>
  <c r="Z750" i="1"/>
  <c r="AA750" i="1"/>
  <c r="AA2076" i="1" s="1"/>
  <c r="P750" i="1"/>
  <c r="P2076" i="1" s="1"/>
  <c r="AF750" i="1"/>
  <c r="AB750" i="1"/>
  <c r="O750" i="1"/>
  <c r="O2076" i="1" s="1"/>
  <c r="U750" i="1"/>
  <c r="U2076" i="1" s="1"/>
  <c r="T750" i="1"/>
  <c r="T2076" i="1" s="1"/>
  <c r="AE750" i="1"/>
  <c r="AE2076" i="1" s="1"/>
  <c r="S750" i="1"/>
  <c r="S2076" i="1" s="1"/>
  <c r="H1376" i="1"/>
  <c r="H1532" i="1" s="1"/>
  <c r="B1299" i="1"/>
  <c r="G1300" i="1"/>
  <c r="A1300" i="1" s="1"/>
  <c r="B1220" i="1"/>
  <c r="G1221" i="1"/>
  <c r="A1221" i="1" s="1"/>
  <c r="B1142" i="1"/>
  <c r="G1143" i="1"/>
  <c r="A1143" i="1" s="1"/>
  <c r="B1064" i="1"/>
  <c r="G1065" i="1"/>
  <c r="A1065" i="1" s="1"/>
  <c r="G988" i="1"/>
  <c r="A988" i="1" s="1"/>
  <c r="B987" i="1"/>
  <c r="B909" i="1"/>
  <c r="AH1377" i="1" s="1"/>
  <c r="AH1533" i="1" s="1"/>
  <c r="G910" i="1"/>
  <c r="A910" i="1" s="1"/>
  <c r="B831" i="1"/>
  <c r="G832" i="1"/>
  <c r="A832" i="1" s="1"/>
  <c r="B752" i="1"/>
  <c r="G753" i="1"/>
  <c r="A753" i="1" s="1"/>
  <c r="B675" i="1"/>
  <c r="G676" i="1"/>
  <c r="A676" i="1" s="1"/>
  <c r="G598" i="1"/>
  <c r="A598" i="1" s="1"/>
  <c r="B597" i="1"/>
  <c r="AH675" i="1" s="1"/>
  <c r="G519" i="1"/>
  <c r="A519" i="1" s="1"/>
  <c r="B518" i="1"/>
  <c r="Y2233" i="1"/>
  <c r="Q2233" i="1"/>
  <c r="I2233" i="1"/>
  <c r="AF2233" i="1"/>
  <c r="H2233" i="1"/>
  <c r="AE2233" i="1"/>
  <c r="W2233" i="1"/>
  <c r="O2233" i="1"/>
  <c r="AD2233" i="1"/>
  <c r="V2233" i="1"/>
  <c r="N2233" i="1"/>
  <c r="AC2233" i="1"/>
  <c r="U2233" i="1"/>
  <c r="L2233" i="1"/>
  <c r="AA2233" i="1"/>
  <c r="S2233" i="1"/>
  <c r="K2233" i="1"/>
  <c r="Z2233" i="1"/>
  <c r="J2233" i="1"/>
  <c r="R2233" i="1"/>
  <c r="B440" i="1"/>
  <c r="G441" i="1"/>
  <c r="A441" i="1" s="1"/>
  <c r="B285" i="1"/>
  <c r="G286" i="1"/>
  <c r="A286" i="1" s="1"/>
  <c r="G209" i="1"/>
  <c r="A209" i="1" s="1"/>
  <c r="B208" i="1"/>
  <c r="X2233" i="1" l="1"/>
  <c r="X750" i="1"/>
  <c r="P2233" i="1"/>
  <c r="AB1295" i="1"/>
  <c r="AB1607" i="1" s="1"/>
  <c r="AB1841" i="1" s="1"/>
  <c r="AG1295" i="1"/>
  <c r="O2075" i="1"/>
  <c r="AB2075" i="1"/>
  <c r="AH1556" i="1"/>
  <c r="AH1817" i="1"/>
  <c r="AG2234" i="1"/>
  <c r="AH2234" i="1"/>
  <c r="AH1117" i="1"/>
  <c r="AH2053" i="1"/>
  <c r="AH1273" i="1"/>
  <c r="AH776" i="1"/>
  <c r="AH751" i="1"/>
  <c r="AH1297" i="1" s="1"/>
  <c r="AH1841" i="1"/>
  <c r="T2233" i="1"/>
  <c r="L2154" i="1"/>
  <c r="M2233" i="1"/>
  <c r="AB2233" i="1"/>
  <c r="W1608" i="1"/>
  <c r="W1842" i="1" s="1"/>
  <c r="S361" i="1"/>
  <c r="S2155" i="1" s="1"/>
  <c r="Z1531" i="1"/>
  <c r="R674" i="1"/>
  <c r="I1530" i="1"/>
  <c r="AG1139" i="1"/>
  <c r="O361" i="1"/>
  <c r="O2155" i="1" s="1"/>
  <c r="U1373" i="1"/>
  <c r="O674" i="1"/>
  <c r="K1528" i="1"/>
  <c r="K1606" i="1" s="1"/>
  <c r="K1840" i="1" s="1"/>
  <c r="H1606" i="1"/>
  <c r="H1840" i="1" s="1"/>
  <c r="S1376" i="1"/>
  <c r="AE1607" i="1"/>
  <c r="AE1841" i="1" s="1"/>
  <c r="T1519" i="1"/>
  <c r="T1597" i="1" s="1"/>
  <c r="T1831" i="1" s="1"/>
  <c r="AA674" i="1"/>
  <c r="P361" i="1"/>
  <c r="P2155" i="1" s="1"/>
  <c r="K361" i="1"/>
  <c r="K751" i="1" s="1"/>
  <c r="O1524" i="1"/>
  <c r="O1602" i="1" s="1"/>
  <c r="O1836" i="1" s="1"/>
  <c r="O1401" i="1"/>
  <c r="AA1607" i="1"/>
  <c r="AA1841" i="1" s="1"/>
  <c r="AG361" i="1"/>
  <c r="AG2155" i="1" s="1"/>
  <c r="AA1530" i="1"/>
  <c r="AA1587" i="1"/>
  <c r="AA1821" i="1" s="1"/>
  <c r="AA1322" i="1"/>
  <c r="Z1606" i="1"/>
  <c r="Z1840" i="1" s="1"/>
  <c r="T1529" i="1"/>
  <c r="T1607" i="1" s="1"/>
  <c r="T1841" i="1" s="1"/>
  <c r="Y2155" i="1"/>
  <c r="AE2155" i="1"/>
  <c r="T2155" i="1"/>
  <c r="N2155" i="1"/>
  <c r="Q2155" i="1"/>
  <c r="L2155" i="1"/>
  <c r="J2155" i="1"/>
  <c r="R2155" i="1"/>
  <c r="AF2155" i="1"/>
  <c r="W2155" i="1"/>
  <c r="AD2155" i="1"/>
  <c r="AC2155" i="1"/>
  <c r="U2155" i="1"/>
  <c r="X2155" i="1"/>
  <c r="AB2155" i="1"/>
  <c r="Z2155" i="1"/>
  <c r="AG1273" i="1"/>
  <c r="AG1117" i="1"/>
  <c r="AG2053" i="1"/>
  <c r="V2155" i="1"/>
  <c r="AA2155" i="1"/>
  <c r="R1376" i="1"/>
  <c r="R1532" i="1" s="1"/>
  <c r="A2003" i="1"/>
  <c r="P1376" i="1"/>
  <c r="P1532" i="1" s="1"/>
  <c r="T1376" i="1"/>
  <c r="T1532" i="1" s="1"/>
  <c r="V1376" i="1"/>
  <c r="V1532" i="1" s="1"/>
  <c r="X1376" i="1"/>
  <c r="X1532" i="1" s="1"/>
  <c r="AB1376" i="1"/>
  <c r="N1376" i="1"/>
  <c r="N1532" i="1" s="1"/>
  <c r="L1376" i="1"/>
  <c r="L1532" i="1" s="1"/>
  <c r="J1607" i="1"/>
  <c r="J1841" i="1" s="1"/>
  <c r="Q1375" i="1"/>
  <c r="Q1531" i="1" s="1"/>
  <c r="P1375" i="1"/>
  <c r="P1531" i="1" s="1"/>
  <c r="AE1376" i="1"/>
  <c r="I1376" i="1"/>
  <c r="I1532" i="1" s="1"/>
  <c r="AD1376" i="1"/>
  <c r="AD1532" i="1" s="1"/>
  <c r="J1376" i="1"/>
  <c r="J1532" i="1" s="1"/>
  <c r="U1363" i="1"/>
  <c r="U1129" i="1"/>
  <c r="W1367" i="1"/>
  <c r="W1523" i="1" s="1"/>
  <c r="W1601" i="1" s="1"/>
  <c r="W1835" i="1" s="1"/>
  <c r="W1133" i="1"/>
  <c r="X1366" i="1"/>
  <c r="X1522" i="1" s="1"/>
  <c r="X1600" i="1" s="1"/>
  <c r="X1834" i="1" s="1"/>
  <c r="X1132" i="1"/>
  <c r="X1365" i="1"/>
  <c r="X1521" i="1" s="1"/>
  <c r="X1599" i="1" s="1"/>
  <c r="X1833" i="1" s="1"/>
  <c r="X1131" i="1"/>
  <c r="O1377" i="1"/>
  <c r="O1533" i="1" s="1"/>
  <c r="AG1377" i="1"/>
  <c r="AG1533" i="1" s="1"/>
  <c r="Q1377" i="1"/>
  <c r="Q1533" i="1" s="1"/>
  <c r="S1377" i="1"/>
  <c r="S1533" i="1" s="1"/>
  <c r="U1377" i="1"/>
  <c r="U1533" i="1" s="1"/>
  <c r="W1377" i="1"/>
  <c r="Y1377" i="1"/>
  <c r="Y1533" i="1" s="1"/>
  <c r="AA1377" i="1"/>
  <c r="AA1533" i="1" s="1"/>
  <c r="K1377" i="1"/>
  <c r="K1533" i="1" s="1"/>
  <c r="M1377" i="1"/>
  <c r="M1533" i="1" s="1"/>
  <c r="AC1377" i="1"/>
  <c r="AC1533" i="1" s="1"/>
  <c r="Z1376" i="1"/>
  <c r="Z1532" i="1" s="1"/>
  <c r="K1373" i="1"/>
  <c r="K1529" i="1" s="1"/>
  <c r="K1607" i="1" s="1"/>
  <c r="K1841" i="1" s="1"/>
  <c r="Q933" i="1"/>
  <c r="P1368" i="1"/>
  <c r="P1134" i="1"/>
  <c r="L1372" i="1"/>
  <c r="L1138" i="1"/>
  <c r="R675" i="1"/>
  <c r="S675" i="1"/>
  <c r="T675" i="1"/>
  <c r="U675" i="1"/>
  <c r="W675" i="1"/>
  <c r="H675" i="1"/>
  <c r="X675" i="1"/>
  <c r="K675" i="1"/>
  <c r="AA675" i="1"/>
  <c r="L675" i="1"/>
  <c r="AB675" i="1"/>
  <c r="I675" i="1"/>
  <c r="J675" i="1"/>
  <c r="N675" i="1"/>
  <c r="O675" i="1"/>
  <c r="P675" i="1"/>
  <c r="Q675" i="1"/>
  <c r="Y675" i="1"/>
  <c r="Z675" i="1"/>
  <c r="AC675" i="1"/>
  <c r="AD675" i="1"/>
  <c r="AE675" i="1"/>
  <c r="AF675" i="1"/>
  <c r="V675" i="1"/>
  <c r="AG675" i="1"/>
  <c r="H1295" i="1"/>
  <c r="H1607" i="1" s="1"/>
  <c r="H1841" i="1" s="1"/>
  <c r="AG1140" i="1"/>
  <c r="AG1296" i="1"/>
  <c r="H51" i="1"/>
  <c r="H1139" i="1"/>
  <c r="I1139" i="1"/>
  <c r="T362" i="1"/>
  <c r="V362" i="1"/>
  <c r="U362" i="1"/>
  <c r="X362" i="1"/>
  <c r="Y362" i="1"/>
  <c r="AA362" i="1"/>
  <c r="J362" i="1"/>
  <c r="N362" i="1"/>
  <c r="AB362" i="1"/>
  <c r="AD362" i="1"/>
  <c r="AC362" i="1"/>
  <c r="AE362" i="1"/>
  <c r="K362" i="1"/>
  <c r="AF362" i="1"/>
  <c r="L362" i="1"/>
  <c r="AG362" i="1"/>
  <c r="M362" i="1"/>
  <c r="R362" i="1"/>
  <c r="Q362" i="1"/>
  <c r="S362" i="1"/>
  <c r="W362" i="1"/>
  <c r="O362" i="1"/>
  <c r="P362" i="1"/>
  <c r="Z362" i="1"/>
  <c r="I2075" i="1"/>
  <c r="I750" i="1"/>
  <c r="I2076" i="1" s="1"/>
  <c r="H750" i="1"/>
  <c r="H1140" i="1" s="1"/>
  <c r="AD339" i="1"/>
  <c r="AB2055" i="1"/>
  <c r="AB1119" i="1"/>
  <c r="AB1275" i="1"/>
  <c r="L2071" i="1"/>
  <c r="L1135" i="1"/>
  <c r="L1291" i="1"/>
  <c r="L1603" i="1" s="1"/>
  <c r="L1837" i="1" s="1"/>
  <c r="P353" i="1"/>
  <c r="M2071" i="1"/>
  <c r="M1135" i="1"/>
  <c r="M1291" i="1"/>
  <c r="M1603" i="1" s="1"/>
  <c r="M1837" i="1" s="1"/>
  <c r="N2069" i="1"/>
  <c r="N1133" i="1"/>
  <c r="N1289" i="1"/>
  <c r="N1601" i="1" s="1"/>
  <c r="N1835" i="1" s="1"/>
  <c r="H361" i="1"/>
  <c r="H2155" i="1" s="1"/>
  <c r="I361" i="1"/>
  <c r="I2155" i="1" s="1"/>
  <c r="M2155" i="1"/>
  <c r="O2147" i="1"/>
  <c r="O743" i="1"/>
  <c r="AC729" i="1"/>
  <c r="AC2133" i="1"/>
  <c r="I50" i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G2166" i="1"/>
  <c r="B2165" i="1"/>
  <c r="A2165" i="1"/>
  <c r="A2242" i="1"/>
  <c r="B2242" i="1"/>
  <c r="G2243" i="1"/>
  <c r="V1140" i="1"/>
  <c r="AA751" i="1"/>
  <c r="V1296" i="1"/>
  <c r="V1608" i="1" s="1"/>
  <c r="V1842" i="1" s="1"/>
  <c r="R1296" i="1"/>
  <c r="R1608" i="1" s="1"/>
  <c r="R1842" i="1" s="1"/>
  <c r="J1140" i="1"/>
  <c r="R1140" i="1"/>
  <c r="W1140" i="1"/>
  <c r="AC1296" i="1"/>
  <c r="AC1140" i="1"/>
  <c r="L1296" i="1"/>
  <c r="L1608" i="1" s="1"/>
  <c r="L1842" i="1" s="1"/>
  <c r="L1140" i="1"/>
  <c r="Q1140" i="1"/>
  <c r="Q1296" i="1"/>
  <c r="J2076" i="1"/>
  <c r="X751" i="1"/>
  <c r="V751" i="1"/>
  <c r="V2077" i="1" s="1"/>
  <c r="N751" i="1"/>
  <c r="N1297" i="1" s="1"/>
  <c r="N1609" i="1" s="1"/>
  <c r="N1843" i="1" s="1"/>
  <c r="M1140" i="1"/>
  <c r="M2076" i="1"/>
  <c r="W2076" i="1"/>
  <c r="AF2076" i="1"/>
  <c r="AF751" i="1"/>
  <c r="AF1297" i="1" s="1"/>
  <c r="R751" i="1"/>
  <c r="R1297" i="1" s="1"/>
  <c r="R1609" i="1" s="1"/>
  <c r="R1843" i="1" s="1"/>
  <c r="AB1296" i="1"/>
  <c r="AB1608" i="1" s="1"/>
  <c r="AB1842" i="1" s="1"/>
  <c r="AB2076" i="1"/>
  <c r="Y1296" i="1"/>
  <c r="Y2076" i="1"/>
  <c r="X1296" i="1"/>
  <c r="X1608" i="1" s="1"/>
  <c r="X1842" i="1" s="1"/>
  <c r="X2076" i="1"/>
  <c r="Z1296" i="1"/>
  <c r="Z1608" i="1" s="1"/>
  <c r="Z1842" i="1" s="1"/>
  <c r="Z2076" i="1"/>
  <c r="B2080" i="1"/>
  <c r="A2080" i="1"/>
  <c r="G2081" i="1"/>
  <c r="A52" i="1"/>
  <c r="G53" i="1"/>
  <c r="B52" i="1"/>
  <c r="A129" i="1"/>
  <c r="G130" i="1"/>
  <c r="B129" i="1"/>
  <c r="AH363" i="1" s="1"/>
  <c r="A363" i="1"/>
  <c r="B363" i="1"/>
  <c r="G364" i="1"/>
  <c r="W1841" i="1"/>
  <c r="X1841" i="1"/>
  <c r="AD1841" i="1"/>
  <c r="Z1841" i="1"/>
  <c r="S1841" i="1"/>
  <c r="G2004" i="1"/>
  <c r="B2003" i="1"/>
  <c r="G1926" i="1"/>
  <c r="A1926" i="1" s="1"/>
  <c r="B1925" i="1"/>
  <c r="G1848" i="1"/>
  <c r="A1848" i="1" s="1"/>
  <c r="B1847" i="1"/>
  <c r="G1770" i="1"/>
  <c r="A1770" i="1" s="1"/>
  <c r="B1769" i="1"/>
  <c r="G1692" i="1"/>
  <c r="A1692" i="1" s="1"/>
  <c r="B1691" i="1"/>
  <c r="B1612" i="1"/>
  <c r="G1613" i="1"/>
  <c r="A1613" i="1" s="1"/>
  <c r="B1534" i="1"/>
  <c r="G1535" i="1"/>
  <c r="A1535" i="1" s="1"/>
  <c r="B1456" i="1"/>
  <c r="G1457" i="1"/>
  <c r="A1457" i="1" s="1"/>
  <c r="Z1140" i="1"/>
  <c r="AB1140" i="1"/>
  <c r="X1140" i="1"/>
  <c r="AA1140" i="1"/>
  <c r="AA1296" i="1"/>
  <c r="AD1140" i="1"/>
  <c r="AD1296" i="1"/>
  <c r="AD1608" i="1" s="1"/>
  <c r="U1140" i="1"/>
  <c r="U1296" i="1"/>
  <c r="U1608" i="1" s="1"/>
  <c r="O1140" i="1"/>
  <c r="O1296" i="1"/>
  <c r="O1608" i="1" s="1"/>
  <c r="N1140" i="1"/>
  <c r="N1296" i="1"/>
  <c r="N1608" i="1" s="1"/>
  <c r="S1140" i="1"/>
  <c r="S1296" i="1"/>
  <c r="S1608" i="1" s="1"/>
  <c r="AF1140" i="1"/>
  <c r="AF1296" i="1"/>
  <c r="P1140" i="1"/>
  <c r="P1296" i="1"/>
  <c r="AE1140" i="1"/>
  <c r="AE1296" i="1"/>
  <c r="AE1608" i="1" s="1"/>
  <c r="K1140" i="1"/>
  <c r="K1296" i="1"/>
  <c r="K1608" i="1" s="1"/>
  <c r="T1140" i="1"/>
  <c r="T1296" i="1"/>
  <c r="T1608" i="1" s="1"/>
  <c r="B1378" i="1"/>
  <c r="G1379" i="1"/>
  <c r="A1379" i="1" s="1"/>
  <c r="Q751" i="1"/>
  <c r="AE751" i="1"/>
  <c r="AE2077" i="1" s="1"/>
  <c r="T751" i="1"/>
  <c r="T2077" i="1" s="1"/>
  <c r="Z751" i="1"/>
  <c r="Z2077" i="1" s="1"/>
  <c r="J751" i="1"/>
  <c r="J2077" i="1" s="1"/>
  <c r="AC751" i="1"/>
  <c r="AC2077" i="1" s="1"/>
  <c r="Y751" i="1"/>
  <c r="Y2077" i="1" s="1"/>
  <c r="W751" i="1"/>
  <c r="W2077" i="1" s="1"/>
  <c r="U751" i="1"/>
  <c r="U2077" i="1" s="1"/>
  <c r="L751" i="1"/>
  <c r="L2077" i="1" s="1"/>
  <c r="M751" i="1"/>
  <c r="M2077" i="1" s="1"/>
  <c r="AB751" i="1"/>
  <c r="AB2077" i="1" s="1"/>
  <c r="AD751" i="1"/>
  <c r="H1377" i="1"/>
  <c r="G1301" i="1"/>
  <c r="A1301" i="1" s="1"/>
  <c r="B1300" i="1"/>
  <c r="G1222" i="1"/>
  <c r="A1222" i="1" s="1"/>
  <c r="B1221" i="1"/>
  <c r="G1144" i="1"/>
  <c r="A1144" i="1" s="1"/>
  <c r="B1143" i="1"/>
  <c r="B1065" i="1"/>
  <c r="G1066" i="1"/>
  <c r="A1066" i="1" s="1"/>
  <c r="B988" i="1"/>
  <c r="G989" i="1"/>
  <c r="A989" i="1" s="1"/>
  <c r="B910" i="1"/>
  <c r="G911" i="1"/>
  <c r="A911" i="1" s="1"/>
  <c r="B832" i="1"/>
  <c r="G833" i="1"/>
  <c r="A833" i="1" s="1"/>
  <c r="G754" i="1"/>
  <c r="A754" i="1" s="1"/>
  <c r="B753" i="1"/>
  <c r="B676" i="1"/>
  <c r="G677" i="1"/>
  <c r="A677" i="1" s="1"/>
  <c r="B598" i="1"/>
  <c r="AH676" i="1" s="1"/>
  <c r="G599" i="1"/>
  <c r="A599" i="1" s="1"/>
  <c r="B519" i="1"/>
  <c r="G520" i="1"/>
  <c r="A520" i="1" s="1"/>
  <c r="AF2234" i="1"/>
  <c r="X2234" i="1"/>
  <c r="P2234" i="1"/>
  <c r="H2234" i="1"/>
  <c r="AE2234" i="1"/>
  <c r="W2234" i="1"/>
  <c r="AD2234" i="1"/>
  <c r="V2234" i="1"/>
  <c r="N2234" i="1"/>
  <c r="AC2234" i="1"/>
  <c r="U2234" i="1"/>
  <c r="M2234" i="1"/>
  <c r="AB2234" i="1"/>
  <c r="T2234" i="1"/>
  <c r="L2234" i="1"/>
  <c r="S2234" i="1"/>
  <c r="K2234" i="1"/>
  <c r="Z2234" i="1"/>
  <c r="J2234" i="1"/>
  <c r="Y2234" i="1"/>
  <c r="Q2234" i="1"/>
  <c r="I2234" i="1"/>
  <c r="G442" i="1"/>
  <c r="A442" i="1" s="1"/>
  <c r="B441" i="1"/>
  <c r="B286" i="1"/>
  <c r="G287" i="1"/>
  <c r="A287" i="1" s="1"/>
  <c r="G210" i="1"/>
  <c r="A210" i="1" s="1"/>
  <c r="B209" i="1"/>
  <c r="AA2234" i="1" l="1"/>
  <c r="O751" i="1"/>
  <c r="S751" i="1"/>
  <c r="S1297" i="1" s="1"/>
  <c r="S1609" i="1" s="1"/>
  <c r="S1843" i="1" s="1"/>
  <c r="P751" i="1"/>
  <c r="P1297" i="1" s="1"/>
  <c r="P1609" i="1" s="1"/>
  <c r="P1843" i="1" s="1"/>
  <c r="R2234" i="1"/>
  <c r="AH752" i="1"/>
  <c r="AH1298" i="1" s="1"/>
  <c r="K2155" i="1"/>
  <c r="AH1609" i="1"/>
  <c r="AH2156" i="1"/>
  <c r="AG2235" i="1"/>
  <c r="AH2235" i="1"/>
  <c r="AH1141" i="1"/>
  <c r="AH2077" i="1"/>
  <c r="AH1585" i="1"/>
  <c r="AH1322" i="1"/>
  <c r="AA1297" i="1"/>
  <c r="AA1609" i="1" s="1"/>
  <c r="AA1843" i="1" s="1"/>
  <c r="AA1608" i="1"/>
  <c r="AA1842" i="1" s="1"/>
  <c r="AG751" i="1"/>
  <c r="AG2077" i="1" s="1"/>
  <c r="O2234" i="1"/>
  <c r="AA1376" i="1"/>
  <c r="K1297" i="1"/>
  <c r="K1609" i="1" s="1"/>
  <c r="K1843" i="1" s="1"/>
  <c r="AB1587" i="1"/>
  <c r="AB1821" i="1" s="1"/>
  <c r="AB1322" i="1"/>
  <c r="AB1532" i="1"/>
  <c r="H1533" i="1"/>
  <c r="W1533" i="1"/>
  <c r="U1519" i="1"/>
  <c r="U1597" i="1" s="1"/>
  <c r="U1831" i="1" s="1"/>
  <c r="S1532" i="1"/>
  <c r="U1529" i="1"/>
  <c r="U1607" i="1" s="1"/>
  <c r="U1841" i="1" s="1"/>
  <c r="X1297" i="1"/>
  <c r="X1609" i="1" s="1"/>
  <c r="X1843" i="1" s="1"/>
  <c r="L1528" i="1"/>
  <c r="L1606" i="1" s="1"/>
  <c r="L1840" i="1" s="1"/>
  <c r="AC1608" i="1"/>
  <c r="AC1842" i="1" s="1"/>
  <c r="Q2077" i="1"/>
  <c r="M675" i="1"/>
  <c r="P1608" i="1"/>
  <c r="P1842" i="1" s="1"/>
  <c r="Y1608" i="1"/>
  <c r="Y1842" i="1" s="1"/>
  <c r="Q1608" i="1"/>
  <c r="Q1842" i="1" s="1"/>
  <c r="P1524" i="1"/>
  <c r="P1602" i="1" s="1"/>
  <c r="P1836" i="1" s="1"/>
  <c r="P1401" i="1"/>
  <c r="AE1377" i="1"/>
  <c r="AE1533" i="1" s="1"/>
  <c r="AE1532" i="1"/>
  <c r="O2077" i="1"/>
  <c r="R2156" i="1"/>
  <c r="AD2156" i="1"/>
  <c r="T2156" i="1"/>
  <c r="AB2156" i="1"/>
  <c r="X2156" i="1"/>
  <c r="Z2156" i="1"/>
  <c r="N2156" i="1"/>
  <c r="P2156" i="1"/>
  <c r="J2156" i="1"/>
  <c r="V2156" i="1"/>
  <c r="L2156" i="1"/>
  <c r="AF2156" i="1"/>
  <c r="A2004" i="1"/>
  <c r="J1377" i="1"/>
  <c r="J1533" i="1" s="1"/>
  <c r="AB1377" i="1"/>
  <c r="AB1533" i="1" s="1"/>
  <c r="L1377" i="1"/>
  <c r="L1533" i="1" s="1"/>
  <c r="AD1377" i="1"/>
  <c r="AD1533" i="1" s="1"/>
  <c r="P1377" i="1"/>
  <c r="P1533" i="1" s="1"/>
  <c r="AF1377" i="1"/>
  <c r="AF1533" i="1" s="1"/>
  <c r="T1377" i="1"/>
  <c r="T1533" i="1" s="1"/>
  <c r="R1377" i="1"/>
  <c r="R1533" i="1" s="1"/>
  <c r="V1377" i="1"/>
  <c r="V1533" i="1" s="1"/>
  <c r="N1377" i="1"/>
  <c r="N1533" i="1" s="1"/>
  <c r="X1377" i="1"/>
  <c r="X1533" i="1" s="1"/>
  <c r="I1377" i="1"/>
  <c r="I1533" i="1" s="1"/>
  <c r="AF1376" i="1"/>
  <c r="AF1532" i="1" s="1"/>
  <c r="M1372" i="1"/>
  <c r="M1138" i="1"/>
  <c r="Y1365" i="1"/>
  <c r="Y1521" i="1" s="1"/>
  <c r="Y1599" i="1" s="1"/>
  <c r="Y1833" i="1" s="1"/>
  <c r="Y1131" i="1"/>
  <c r="R933" i="1"/>
  <c r="Q1368" i="1"/>
  <c r="Q1134" i="1"/>
  <c r="Y1366" i="1"/>
  <c r="Y1522" i="1" s="1"/>
  <c r="Y1600" i="1" s="1"/>
  <c r="Y1834" i="1" s="1"/>
  <c r="Y1132" i="1"/>
  <c r="L1373" i="1"/>
  <c r="L1529" i="1" s="1"/>
  <c r="L1607" i="1" s="1"/>
  <c r="L1841" i="1" s="1"/>
  <c r="L1139" i="1"/>
  <c r="X1367" i="1"/>
  <c r="X1523" i="1" s="1"/>
  <c r="X1601" i="1" s="1"/>
  <c r="X1835" i="1" s="1"/>
  <c r="X1133" i="1"/>
  <c r="Z1377" i="1"/>
  <c r="Z1533" i="1" s="1"/>
  <c r="AA1378" i="1"/>
  <c r="AA1534" i="1" s="1"/>
  <c r="AB1378" i="1"/>
  <c r="AB1534" i="1" s="1"/>
  <c r="K1378" i="1"/>
  <c r="K1534" i="1" s="1"/>
  <c r="AE1378" i="1"/>
  <c r="AE1534" i="1" s="1"/>
  <c r="M1378" i="1"/>
  <c r="M1534" i="1" s="1"/>
  <c r="AF1378" i="1"/>
  <c r="O1378" i="1"/>
  <c r="O1534" i="1" s="1"/>
  <c r="Q1378" i="1"/>
  <c r="Q1534" i="1" s="1"/>
  <c r="S1378" i="1"/>
  <c r="S1534" i="1" s="1"/>
  <c r="U1378" i="1"/>
  <c r="U1534" i="1" s="1"/>
  <c r="W1378" i="1"/>
  <c r="W1534" i="1" s="1"/>
  <c r="Y1378" i="1"/>
  <c r="V1363" i="1"/>
  <c r="V1129" i="1"/>
  <c r="H676" i="1"/>
  <c r="X676" i="1"/>
  <c r="I676" i="1"/>
  <c r="Y676" i="1"/>
  <c r="J676" i="1"/>
  <c r="Z676" i="1"/>
  <c r="K676" i="1"/>
  <c r="AA676" i="1"/>
  <c r="M676" i="1"/>
  <c r="AC676" i="1"/>
  <c r="N676" i="1"/>
  <c r="AD676" i="1"/>
  <c r="Q676" i="1"/>
  <c r="AG676" i="1"/>
  <c r="R676" i="1"/>
  <c r="L676" i="1"/>
  <c r="O676" i="1"/>
  <c r="P676" i="1"/>
  <c r="S676" i="1"/>
  <c r="T676" i="1"/>
  <c r="U676" i="1"/>
  <c r="V676" i="1"/>
  <c r="W676" i="1"/>
  <c r="AE676" i="1"/>
  <c r="AF676" i="1"/>
  <c r="AB676" i="1"/>
  <c r="H52" i="1"/>
  <c r="I1296" i="1"/>
  <c r="I1140" i="1"/>
  <c r="H751" i="1"/>
  <c r="H2077" i="1" s="1"/>
  <c r="H1296" i="1"/>
  <c r="AG2156" i="1"/>
  <c r="AG752" i="1"/>
  <c r="AG2078" i="1" s="1"/>
  <c r="J363" i="1"/>
  <c r="Z363" i="1"/>
  <c r="AB363" i="1"/>
  <c r="K363" i="1"/>
  <c r="AA363" i="1"/>
  <c r="L363" i="1"/>
  <c r="N363" i="1"/>
  <c r="AD363" i="1"/>
  <c r="AE363" i="1"/>
  <c r="V363" i="1"/>
  <c r="W363" i="1"/>
  <c r="AC363" i="1"/>
  <c r="X363" i="1"/>
  <c r="Y363" i="1"/>
  <c r="AF363" i="1"/>
  <c r="AG363" i="1"/>
  <c r="R363" i="1"/>
  <c r="M363" i="1"/>
  <c r="P363" i="1"/>
  <c r="T363" i="1"/>
  <c r="U363" i="1"/>
  <c r="Q363" i="1"/>
  <c r="S363" i="1"/>
  <c r="AC2156" i="1"/>
  <c r="H2076" i="1"/>
  <c r="I751" i="1"/>
  <c r="I1141" i="1" s="1"/>
  <c r="M2156" i="1"/>
  <c r="S2156" i="1"/>
  <c r="AA2156" i="1"/>
  <c r="Q2156" i="1"/>
  <c r="W2156" i="1"/>
  <c r="AE2156" i="1"/>
  <c r="P2147" i="1"/>
  <c r="P743" i="1"/>
  <c r="AC2055" i="1"/>
  <c r="AC1119" i="1"/>
  <c r="AC1275" i="1"/>
  <c r="AC1587" i="1" s="1"/>
  <c r="AC1821" i="1" s="1"/>
  <c r="O1289" i="1"/>
  <c r="O1601" i="1" s="1"/>
  <c r="O1835" i="1" s="1"/>
  <c r="O1133" i="1"/>
  <c r="O2069" i="1"/>
  <c r="Q353" i="1"/>
  <c r="O2156" i="1"/>
  <c r="H362" i="1"/>
  <c r="H2156" i="1" s="1"/>
  <c r="I362" i="1"/>
  <c r="I2156" i="1" s="1"/>
  <c r="AD2133" i="1"/>
  <c r="AD729" i="1"/>
  <c r="U2156" i="1"/>
  <c r="AE339" i="1"/>
  <c r="K2156" i="1"/>
  <c r="Y2156" i="1"/>
  <c r="I51" i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H2157" i="1" s="1"/>
  <c r="AA1141" i="1"/>
  <c r="G2167" i="1"/>
  <c r="B2166" i="1"/>
  <c r="A2166" i="1"/>
  <c r="AA2077" i="1"/>
  <c r="B2243" i="1"/>
  <c r="A2243" i="1"/>
  <c r="G2244" i="1"/>
  <c r="V1141" i="1"/>
  <c r="S1141" i="1"/>
  <c r="O752" i="1"/>
  <c r="O2078" i="1" s="1"/>
  <c r="V1297" i="1"/>
  <c r="V1609" i="1" s="1"/>
  <c r="V1843" i="1" s="1"/>
  <c r="N1141" i="1"/>
  <c r="X1141" i="1"/>
  <c r="AF1141" i="1"/>
  <c r="X2077" i="1"/>
  <c r="P1141" i="1"/>
  <c r="K752" i="1"/>
  <c r="K1298" i="1" s="1"/>
  <c r="K1610" i="1" s="1"/>
  <c r="K1844" i="1" s="1"/>
  <c r="T752" i="1"/>
  <c r="T2078" i="1" s="1"/>
  <c r="N2077" i="1"/>
  <c r="K1141" i="1"/>
  <c r="P752" i="1"/>
  <c r="P1298" i="1" s="1"/>
  <c r="P1610" i="1" s="1"/>
  <c r="P1844" i="1" s="1"/>
  <c r="P2077" i="1"/>
  <c r="S752" i="1"/>
  <c r="S2078" i="1" s="1"/>
  <c r="K2077" i="1"/>
  <c r="S2077" i="1"/>
  <c r="AF2077" i="1"/>
  <c r="R1141" i="1"/>
  <c r="R2077" i="1"/>
  <c r="AF1609" i="1"/>
  <c r="M752" i="1"/>
  <c r="M2078" i="1" s="1"/>
  <c r="X752" i="1"/>
  <c r="X1298" i="1" s="1"/>
  <c r="X1610" i="1" s="1"/>
  <c r="X1844" i="1" s="1"/>
  <c r="Z752" i="1"/>
  <c r="Z1298" i="1" s="1"/>
  <c r="Z1610" i="1" s="1"/>
  <c r="Z1844" i="1" s="1"/>
  <c r="AE752" i="1"/>
  <c r="N752" i="1"/>
  <c r="N2078" i="1" s="1"/>
  <c r="R752" i="1"/>
  <c r="R1142" i="1" s="1"/>
  <c r="AD1297" i="1"/>
  <c r="AD1609" i="1" s="1"/>
  <c r="AD1843" i="1" s="1"/>
  <c r="AD2077" i="1"/>
  <c r="A2081" i="1"/>
  <c r="G2082" i="1"/>
  <c r="B2081" i="1"/>
  <c r="A130" i="1"/>
  <c r="B130" i="1"/>
  <c r="AH364" i="1" s="1"/>
  <c r="G131" i="1"/>
  <c r="A364" i="1"/>
  <c r="B364" i="1"/>
  <c r="G365" i="1"/>
  <c r="A53" i="1"/>
  <c r="B53" i="1"/>
  <c r="G54" i="1"/>
  <c r="T1842" i="1"/>
  <c r="K1842" i="1"/>
  <c r="AE1842" i="1"/>
  <c r="S1842" i="1"/>
  <c r="N1842" i="1"/>
  <c r="O1842" i="1"/>
  <c r="U1842" i="1"/>
  <c r="AD1842" i="1"/>
  <c r="G2005" i="1"/>
  <c r="B2004" i="1"/>
  <c r="G1927" i="1"/>
  <c r="A1927" i="1" s="1"/>
  <c r="B1926" i="1"/>
  <c r="G1849" i="1"/>
  <c r="A1849" i="1" s="1"/>
  <c r="B1848" i="1"/>
  <c r="G1771" i="1"/>
  <c r="A1771" i="1" s="1"/>
  <c r="B1770" i="1"/>
  <c r="G1693" i="1"/>
  <c r="A1693" i="1" s="1"/>
  <c r="B1692" i="1"/>
  <c r="G1614" i="1"/>
  <c r="A1614" i="1" s="1"/>
  <c r="B1613" i="1"/>
  <c r="G1536" i="1"/>
  <c r="A1536" i="1" s="1"/>
  <c r="B1535" i="1"/>
  <c r="G1458" i="1"/>
  <c r="A1458" i="1" s="1"/>
  <c r="B1457" i="1"/>
  <c r="AD1141" i="1"/>
  <c r="AC1141" i="1"/>
  <c r="AC1297" i="1"/>
  <c r="AC1609" i="1" s="1"/>
  <c r="L1141" i="1"/>
  <c r="L1297" i="1"/>
  <c r="L1609" i="1" s="1"/>
  <c r="O1141" i="1"/>
  <c r="O1297" i="1"/>
  <c r="O1609" i="1" s="1"/>
  <c r="U1141" i="1"/>
  <c r="U1297" i="1"/>
  <c r="T1141" i="1"/>
  <c r="T1297" i="1"/>
  <c r="T1609" i="1" s="1"/>
  <c r="W1141" i="1"/>
  <c r="W1297" i="1"/>
  <c r="AE1141" i="1"/>
  <c r="AE1297" i="1"/>
  <c r="AE1609" i="1" s="1"/>
  <c r="Y1141" i="1"/>
  <c r="Y1297" i="1"/>
  <c r="Y1609" i="1" s="1"/>
  <c r="Q1141" i="1"/>
  <c r="Q1297" i="1"/>
  <c r="Q1609" i="1" s="1"/>
  <c r="AB1141" i="1"/>
  <c r="AB1297" i="1"/>
  <c r="AB1609" i="1" s="1"/>
  <c r="J1141" i="1"/>
  <c r="J1297" i="1"/>
  <c r="M1141" i="1"/>
  <c r="M1297" i="1"/>
  <c r="Z1141" i="1"/>
  <c r="Z1297" i="1"/>
  <c r="Z1609" i="1" s="1"/>
  <c r="G1380" i="1"/>
  <c r="A1380" i="1" s="1"/>
  <c r="B1379" i="1"/>
  <c r="AF752" i="1"/>
  <c r="Y752" i="1"/>
  <c r="Y2078" i="1" s="1"/>
  <c r="AD752" i="1"/>
  <c r="AD2078" i="1" s="1"/>
  <c r="J752" i="1"/>
  <c r="J2078" i="1" s="1"/>
  <c r="AA752" i="1"/>
  <c r="AA2078" i="1" s="1"/>
  <c r="V752" i="1"/>
  <c r="W752" i="1"/>
  <c r="AC752" i="1"/>
  <c r="AC2078" i="1" s="1"/>
  <c r="L752" i="1"/>
  <c r="L2078" i="1" s="1"/>
  <c r="U752" i="1"/>
  <c r="U2078" i="1" s="1"/>
  <c r="Q752" i="1"/>
  <c r="Q2078" i="1" s="1"/>
  <c r="AB752" i="1"/>
  <c r="AB2078" i="1" s="1"/>
  <c r="H1378" i="1"/>
  <c r="H1534" i="1" s="1"/>
  <c r="G1302" i="1"/>
  <c r="A1302" i="1" s="1"/>
  <c r="B1301" i="1"/>
  <c r="G1223" i="1"/>
  <c r="A1223" i="1" s="1"/>
  <c r="B1222" i="1"/>
  <c r="B1144" i="1"/>
  <c r="G1145" i="1"/>
  <c r="A1145" i="1" s="1"/>
  <c r="G1067" i="1"/>
  <c r="A1067" i="1" s="1"/>
  <c r="B1066" i="1"/>
  <c r="B989" i="1"/>
  <c r="G990" i="1"/>
  <c r="A990" i="1" s="1"/>
  <c r="G912" i="1"/>
  <c r="A912" i="1" s="1"/>
  <c r="B911" i="1"/>
  <c r="G834" i="1"/>
  <c r="A834" i="1" s="1"/>
  <c r="B833" i="1"/>
  <c r="G755" i="1"/>
  <c r="A755" i="1" s="1"/>
  <c r="B754" i="1"/>
  <c r="G678" i="1"/>
  <c r="A678" i="1" s="1"/>
  <c r="B677" i="1"/>
  <c r="B599" i="1"/>
  <c r="AH677" i="1" s="1"/>
  <c r="G600" i="1"/>
  <c r="A600" i="1" s="1"/>
  <c r="B520" i="1"/>
  <c r="G521" i="1"/>
  <c r="A521" i="1" s="1"/>
  <c r="AE2235" i="1"/>
  <c r="W2235" i="1"/>
  <c r="O2235" i="1"/>
  <c r="AD2235" i="1"/>
  <c r="V2235" i="1"/>
  <c r="N2235" i="1"/>
  <c r="AC2235" i="1"/>
  <c r="U2235" i="1"/>
  <c r="AB2235" i="1"/>
  <c r="T2235" i="1"/>
  <c r="L2235" i="1"/>
  <c r="AA2235" i="1"/>
  <c r="S2235" i="1"/>
  <c r="K2235" i="1"/>
  <c r="Z2235" i="1"/>
  <c r="R2235" i="1"/>
  <c r="J2235" i="1"/>
  <c r="Y2235" i="1"/>
  <c r="Q2235" i="1"/>
  <c r="I2235" i="1"/>
  <c r="X2235" i="1"/>
  <c r="H2235" i="1"/>
  <c r="AF2235" i="1"/>
  <c r="P2235" i="1"/>
  <c r="G443" i="1"/>
  <c r="A443" i="1" s="1"/>
  <c r="B442" i="1"/>
  <c r="B287" i="1"/>
  <c r="G288" i="1"/>
  <c r="A288" i="1" s="1"/>
  <c r="G211" i="1"/>
  <c r="A211" i="1" s="1"/>
  <c r="B210" i="1"/>
  <c r="AH2078" i="1" l="1"/>
  <c r="AH753" i="1"/>
  <c r="AH2079" i="1" s="1"/>
  <c r="AH1634" i="1"/>
  <c r="AH1324" i="1"/>
  <c r="AG2236" i="1"/>
  <c r="AH2236" i="1"/>
  <c r="AH1819" i="1"/>
  <c r="AG1297" i="1"/>
  <c r="AG1609" i="1" s="1"/>
  <c r="AG1843" i="1" s="1"/>
  <c r="AG1141" i="1"/>
  <c r="AG1376" i="1"/>
  <c r="AG1532" i="1" s="1"/>
  <c r="AH1843" i="1"/>
  <c r="M2235" i="1"/>
  <c r="J1609" i="1"/>
  <c r="J1843" i="1" s="1"/>
  <c r="U1609" i="1"/>
  <c r="Q1524" i="1"/>
  <c r="Q1602" i="1" s="1"/>
  <c r="Q1836" i="1" s="1"/>
  <c r="Q1401" i="1"/>
  <c r="W2078" i="1"/>
  <c r="AE1298" i="1"/>
  <c r="AE1610" i="1" s="1"/>
  <c r="AE1844" i="1" s="1"/>
  <c r="M1528" i="1"/>
  <c r="M1606" i="1" s="1"/>
  <c r="M1840" i="1" s="1"/>
  <c r="Y1534" i="1"/>
  <c r="M1609" i="1"/>
  <c r="M1843" i="1" s="1"/>
  <c r="O363" i="1"/>
  <c r="O753" i="1" s="1"/>
  <c r="AA1532" i="1"/>
  <c r="V1519" i="1"/>
  <c r="V1597" i="1" s="1"/>
  <c r="V1831" i="1" s="1"/>
  <c r="W1609" i="1"/>
  <c r="W1843" i="1" s="1"/>
  <c r="I1608" i="1"/>
  <c r="I1842" i="1" s="1"/>
  <c r="H1608" i="1"/>
  <c r="H1842" i="1" s="1"/>
  <c r="J2157" i="1"/>
  <c r="AD2157" i="1"/>
  <c r="T2157" i="1"/>
  <c r="N2157" i="1"/>
  <c r="P2157" i="1"/>
  <c r="L2157" i="1"/>
  <c r="X2157" i="1"/>
  <c r="V2157" i="1"/>
  <c r="AF2157" i="1"/>
  <c r="R2157" i="1"/>
  <c r="AB2157" i="1"/>
  <c r="Z2157" i="1"/>
  <c r="A2005" i="1"/>
  <c r="AC1378" i="1"/>
  <c r="AC1534" i="1" s="1"/>
  <c r="V1378" i="1"/>
  <c r="V1534" i="1" s="1"/>
  <c r="X1378" i="1"/>
  <c r="X1534" i="1" s="1"/>
  <c r="Z1378" i="1"/>
  <c r="Z1534" i="1" s="1"/>
  <c r="J1378" i="1"/>
  <c r="J1534" i="1" s="1"/>
  <c r="AD1378" i="1"/>
  <c r="AD1534" i="1" s="1"/>
  <c r="R1378" i="1"/>
  <c r="R1534" i="1" s="1"/>
  <c r="P1378" i="1"/>
  <c r="P1534" i="1" s="1"/>
  <c r="T1378" i="1"/>
  <c r="T1534" i="1" s="1"/>
  <c r="L1378" i="1"/>
  <c r="Y1367" i="1"/>
  <c r="Y1523" i="1" s="1"/>
  <c r="Y1601" i="1" s="1"/>
  <c r="Y1835" i="1" s="1"/>
  <c r="Y1133" i="1"/>
  <c r="M1373" i="1"/>
  <c r="M1529" i="1" s="1"/>
  <c r="M1607" i="1" s="1"/>
  <c r="M1841" i="1" s="1"/>
  <c r="M1139" i="1"/>
  <c r="W1363" i="1"/>
  <c r="W1129" i="1"/>
  <c r="Z1366" i="1"/>
  <c r="Z1522" i="1" s="1"/>
  <c r="Z1600" i="1" s="1"/>
  <c r="Z1834" i="1" s="1"/>
  <c r="Z1132" i="1"/>
  <c r="I1378" i="1"/>
  <c r="I1534" i="1" s="1"/>
  <c r="S933" i="1"/>
  <c r="R1368" i="1"/>
  <c r="R1134" i="1"/>
  <c r="N1378" i="1"/>
  <c r="N1534" i="1" s="1"/>
  <c r="U1379" i="1"/>
  <c r="W1379" i="1"/>
  <c r="W1535" i="1" s="1"/>
  <c r="Y1379" i="1"/>
  <c r="Y1535" i="1" s="1"/>
  <c r="Z1379" i="1"/>
  <c r="Z1535" i="1" s="1"/>
  <c r="K1379" i="1"/>
  <c r="AC1379" i="1"/>
  <c r="AC1535" i="1" s="1"/>
  <c r="L1379" i="1"/>
  <c r="L1535" i="1" s="1"/>
  <c r="AE1379" i="1"/>
  <c r="AE1535" i="1" s="1"/>
  <c r="O1379" i="1"/>
  <c r="O1535" i="1" s="1"/>
  <c r="Q1379" i="1"/>
  <c r="Q1535" i="1" s="1"/>
  <c r="S1379" i="1"/>
  <c r="S1535" i="1" s="1"/>
  <c r="AG1379" i="1"/>
  <c r="Z1365" i="1"/>
  <c r="Z1521" i="1" s="1"/>
  <c r="Z1599" i="1" s="1"/>
  <c r="Z1833" i="1" s="1"/>
  <c r="Z1131" i="1"/>
  <c r="N677" i="1"/>
  <c r="AD677" i="1"/>
  <c r="O677" i="1"/>
  <c r="AE677" i="1"/>
  <c r="P677" i="1"/>
  <c r="AF677" i="1"/>
  <c r="Q677" i="1"/>
  <c r="AG677" i="1"/>
  <c r="S677" i="1"/>
  <c r="T677" i="1"/>
  <c r="W677" i="1"/>
  <c r="H677" i="1"/>
  <c r="X677" i="1"/>
  <c r="R677" i="1"/>
  <c r="U677" i="1"/>
  <c r="V677" i="1"/>
  <c r="Y677" i="1"/>
  <c r="Z677" i="1"/>
  <c r="AA677" i="1"/>
  <c r="AB677" i="1"/>
  <c r="AC677" i="1"/>
  <c r="I677" i="1"/>
  <c r="J677" i="1"/>
  <c r="K677" i="1"/>
  <c r="L677" i="1"/>
  <c r="M677" i="1"/>
  <c r="H1297" i="1"/>
  <c r="H1609" i="1" s="1"/>
  <c r="H1843" i="1" s="1"/>
  <c r="H1141" i="1"/>
  <c r="H53" i="1"/>
  <c r="AG1298" i="1"/>
  <c r="AG1142" i="1"/>
  <c r="I2077" i="1"/>
  <c r="I1297" i="1"/>
  <c r="I1609" i="1" s="1"/>
  <c r="I1843" i="1" s="1"/>
  <c r="AG753" i="1"/>
  <c r="AG2079" i="1" s="1"/>
  <c r="AG2157" i="1"/>
  <c r="P364" i="1"/>
  <c r="AF364" i="1"/>
  <c r="Q364" i="1"/>
  <c r="AG364" i="1"/>
  <c r="T364" i="1"/>
  <c r="U364" i="1"/>
  <c r="S364" i="1"/>
  <c r="X364" i="1"/>
  <c r="Y364" i="1"/>
  <c r="AC364" i="1"/>
  <c r="V364" i="1"/>
  <c r="W364" i="1"/>
  <c r="Z364" i="1"/>
  <c r="AA364" i="1"/>
  <c r="AB364" i="1"/>
  <c r="M364" i="1"/>
  <c r="AD364" i="1"/>
  <c r="AE364" i="1"/>
  <c r="N364" i="1"/>
  <c r="R364" i="1"/>
  <c r="J364" i="1"/>
  <c r="K364" i="1"/>
  <c r="L364" i="1"/>
  <c r="O364" i="1"/>
  <c r="AF339" i="1"/>
  <c r="AF729" i="1" s="1"/>
  <c r="AG339" i="1"/>
  <c r="K2157" i="1"/>
  <c r="W2157" i="1"/>
  <c r="AA2157" i="1"/>
  <c r="Y2157" i="1"/>
  <c r="I752" i="1"/>
  <c r="AD1275" i="1"/>
  <c r="AD1587" i="1" s="1"/>
  <c r="AD1821" i="1" s="1"/>
  <c r="AD2055" i="1"/>
  <c r="AD1119" i="1"/>
  <c r="Q2157" i="1"/>
  <c r="Q2147" i="1"/>
  <c r="Q743" i="1"/>
  <c r="R353" i="1"/>
  <c r="H363" i="1"/>
  <c r="H2157" i="1" s="1"/>
  <c r="I363" i="1"/>
  <c r="I753" i="1" s="1"/>
  <c r="I1299" i="1" s="1"/>
  <c r="I1611" i="1" s="1"/>
  <c r="I1845" i="1" s="1"/>
  <c r="H752" i="1"/>
  <c r="H2078" i="1" s="1"/>
  <c r="AE2133" i="1"/>
  <c r="AE729" i="1"/>
  <c r="P2069" i="1"/>
  <c r="P1133" i="1"/>
  <c r="P1289" i="1"/>
  <c r="P1601" i="1" s="1"/>
  <c r="P1835" i="1" s="1"/>
  <c r="AE2157" i="1"/>
  <c r="M2157" i="1"/>
  <c r="U2157" i="1"/>
  <c r="AC2157" i="1"/>
  <c r="S2157" i="1"/>
  <c r="I52" i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O1142" i="1"/>
  <c r="B2167" i="1"/>
  <c r="A2167" i="1"/>
  <c r="G2168" i="1"/>
  <c r="G2245" i="1"/>
  <c r="B2244" i="1"/>
  <c r="A2244" i="1"/>
  <c r="O1298" i="1"/>
  <c r="O1610" i="1" s="1"/>
  <c r="O1844" i="1" s="1"/>
  <c r="K1142" i="1"/>
  <c r="P1142" i="1"/>
  <c r="T1298" i="1"/>
  <c r="T1610" i="1" s="1"/>
  <c r="T1844" i="1" s="1"/>
  <c r="N1142" i="1"/>
  <c r="T1142" i="1"/>
  <c r="T753" i="1"/>
  <c r="T1299" i="1" s="1"/>
  <c r="T1611" i="1" s="1"/>
  <c r="T1845" i="1" s="1"/>
  <c r="P2078" i="1"/>
  <c r="S1142" i="1"/>
  <c r="P753" i="1"/>
  <c r="P1299" i="1" s="1"/>
  <c r="P1611" i="1" s="1"/>
  <c r="P1845" i="1" s="1"/>
  <c r="M753" i="1"/>
  <c r="M1299" i="1" s="1"/>
  <c r="M1611" i="1" s="1"/>
  <c r="M1845" i="1" s="1"/>
  <c r="M1142" i="1"/>
  <c r="M1298" i="1"/>
  <c r="M1610" i="1" s="1"/>
  <c r="M1844" i="1" s="1"/>
  <c r="S1298" i="1"/>
  <c r="S1610" i="1" s="1"/>
  <c r="S1844" i="1" s="1"/>
  <c r="K2078" i="1"/>
  <c r="X1142" i="1"/>
  <c r="AC753" i="1"/>
  <c r="AC2079" i="1" s="1"/>
  <c r="AE1142" i="1"/>
  <c r="U753" i="1"/>
  <c r="U1299" i="1" s="1"/>
  <c r="U1611" i="1" s="1"/>
  <c r="U1845" i="1" s="1"/>
  <c r="N1298" i="1"/>
  <c r="N1610" i="1" s="1"/>
  <c r="N1844" i="1" s="1"/>
  <c r="Z2078" i="1"/>
  <c r="Z1142" i="1"/>
  <c r="AF1534" i="1"/>
  <c r="X2078" i="1"/>
  <c r="AF1843" i="1"/>
  <c r="AE2078" i="1"/>
  <c r="R753" i="1"/>
  <c r="R1299" i="1" s="1"/>
  <c r="R1611" i="1" s="1"/>
  <c r="R1845" i="1" s="1"/>
  <c r="V753" i="1"/>
  <c r="V1143" i="1" s="1"/>
  <c r="V1298" i="1"/>
  <c r="V1610" i="1" s="1"/>
  <c r="V1844" i="1" s="1"/>
  <c r="V2078" i="1"/>
  <c r="R1298" i="1"/>
  <c r="R2078" i="1"/>
  <c r="W753" i="1"/>
  <c r="W1143" i="1" s="1"/>
  <c r="AF1298" i="1"/>
  <c r="AF2078" i="1"/>
  <c r="G2083" i="1"/>
  <c r="B2082" i="1"/>
  <c r="A2082" i="1"/>
  <c r="A365" i="1"/>
  <c r="B365" i="1"/>
  <c r="G366" i="1"/>
  <c r="A131" i="1"/>
  <c r="G132" i="1"/>
  <c r="B131" i="1"/>
  <c r="AH365" i="1" s="1"/>
  <c r="A54" i="1"/>
  <c r="B54" i="1"/>
  <c r="G55" i="1"/>
  <c r="Z1843" i="1"/>
  <c r="AB1843" i="1"/>
  <c r="Q1843" i="1"/>
  <c r="Y1843" i="1"/>
  <c r="AE1843" i="1"/>
  <c r="T1843" i="1"/>
  <c r="U1843" i="1"/>
  <c r="O1843" i="1"/>
  <c r="L1843" i="1"/>
  <c r="AC1843" i="1"/>
  <c r="B2005" i="1"/>
  <c r="G2006" i="1"/>
  <c r="B1927" i="1"/>
  <c r="G1928" i="1"/>
  <c r="A1928" i="1" s="1"/>
  <c r="B1849" i="1"/>
  <c r="G1850" i="1"/>
  <c r="A1850" i="1" s="1"/>
  <c r="B1771" i="1"/>
  <c r="G1772" i="1"/>
  <c r="A1772" i="1" s="1"/>
  <c r="B1693" i="1"/>
  <c r="G1694" i="1"/>
  <c r="A1694" i="1" s="1"/>
  <c r="G1615" i="1"/>
  <c r="A1615" i="1" s="1"/>
  <c r="B1614" i="1"/>
  <c r="G1537" i="1"/>
  <c r="A1537" i="1" s="1"/>
  <c r="B1536" i="1"/>
  <c r="G1459" i="1"/>
  <c r="A1459" i="1" s="1"/>
  <c r="B1458" i="1"/>
  <c r="AA1142" i="1"/>
  <c r="AA1298" i="1"/>
  <c r="J1142" i="1"/>
  <c r="J1298" i="1"/>
  <c r="J1610" i="1" s="1"/>
  <c r="L1142" i="1"/>
  <c r="L1298" i="1"/>
  <c r="L1610" i="1" s="1"/>
  <c r="AC1142" i="1"/>
  <c r="AC1298" i="1"/>
  <c r="AC1610" i="1" s="1"/>
  <c r="AB1142" i="1"/>
  <c r="AB1298" i="1"/>
  <c r="AB1610" i="1" s="1"/>
  <c r="W1142" i="1"/>
  <c r="W1298" i="1"/>
  <c r="W1610" i="1" s="1"/>
  <c r="AD1142" i="1"/>
  <c r="AD1298" i="1"/>
  <c r="AD1610" i="1" s="1"/>
  <c r="Q1142" i="1"/>
  <c r="Q1298" i="1"/>
  <c r="Y1142" i="1"/>
  <c r="Y1298" i="1"/>
  <c r="AF1142" i="1"/>
  <c r="U1142" i="1"/>
  <c r="U1298" i="1"/>
  <c r="U1610" i="1" s="1"/>
  <c r="V1142" i="1"/>
  <c r="G1381" i="1"/>
  <c r="A1381" i="1" s="1"/>
  <c r="B1380" i="1"/>
  <c r="AA753" i="1"/>
  <c r="S753" i="1"/>
  <c r="S2079" i="1" s="1"/>
  <c r="X753" i="1"/>
  <c r="J753" i="1"/>
  <c r="J2079" i="1" s="1"/>
  <c r="Y753" i="1"/>
  <c r="Y2079" i="1" s="1"/>
  <c r="Q753" i="1"/>
  <c r="Q2079" i="1" s="1"/>
  <c r="L753" i="1"/>
  <c r="L2079" i="1" s="1"/>
  <c r="N753" i="1"/>
  <c r="N2079" i="1" s="1"/>
  <c r="AB753" i="1"/>
  <c r="AF753" i="1"/>
  <c r="AD753" i="1"/>
  <c r="AD2079" i="1" s="1"/>
  <c r="AE753" i="1"/>
  <c r="AE2079" i="1" s="1"/>
  <c r="Z753" i="1"/>
  <c r="Z2079" i="1" s="1"/>
  <c r="K753" i="1"/>
  <c r="H1379" i="1"/>
  <c r="H1535" i="1" s="1"/>
  <c r="G1303" i="1"/>
  <c r="A1303" i="1" s="1"/>
  <c r="B1302" i="1"/>
  <c r="B1223" i="1"/>
  <c r="G1224" i="1"/>
  <c r="A1224" i="1" s="1"/>
  <c r="B1145" i="1"/>
  <c r="G1146" i="1"/>
  <c r="A1146" i="1" s="1"/>
  <c r="B1067" i="1"/>
  <c r="G1068" i="1"/>
  <c r="A1068" i="1" s="1"/>
  <c r="B990" i="1"/>
  <c r="G991" i="1"/>
  <c r="A991" i="1" s="1"/>
  <c r="G913" i="1"/>
  <c r="A913" i="1" s="1"/>
  <c r="B912" i="1"/>
  <c r="AH1380" i="1" s="1"/>
  <c r="AH1536" i="1" s="1"/>
  <c r="G835" i="1"/>
  <c r="A835" i="1" s="1"/>
  <c r="B834" i="1"/>
  <c r="B755" i="1"/>
  <c r="G756" i="1"/>
  <c r="A756" i="1" s="1"/>
  <c r="G679" i="1"/>
  <c r="A679" i="1" s="1"/>
  <c r="B678" i="1"/>
  <c r="G601" i="1"/>
  <c r="A601" i="1" s="1"/>
  <c r="B600" i="1"/>
  <c r="AH678" i="1" s="1"/>
  <c r="B521" i="1"/>
  <c r="G522" i="1"/>
  <c r="A522" i="1" s="1"/>
  <c r="AD2236" i="1"/>
  <c r="V2236" i="1"/>
  <c r="N2236" i="1"/>
  <c r="AC2236" i="1"/>
  <c r="U2236" i="1"/>
  <c r="M2236" i="1"/>
  <c r="AB2236" i="1"/>
  <c r="T2236" i="1"/>
  <c r="L2236" i="1"/>
  <c r="AA2236" i="1"/>
  <c r="S2236" i="1"/>
  <c r="K2236" i="1"/>
  <c r="Z2236" i="1"/>
  <c r="R2236" i="1"/>
  <c r="J2236" i="1"/>
  <c r="Y2236" i="1"/>
  <c r="Q2236" i="1"/>
  <c r="I2236" i="1"/>
  <c r="AF2236" i="1"/>
  <c r="X2236" i="1"/>
  <c r="P2236" i="1"/>
  <c r="H2236" i="1"/>
  <c r="AE2236" i="1"/>
  <c r="W2236" i="1"/>
  <c r="O2236" i="1"/>
  <c r="B443" i="1"/>
  <c r="G444" i="1"/>
  <c r="A444" i="1" s="1"/>
  <c r="G289" i="1"/>
  <c r="A289" i="1" s="1"/>
  <c r="B288" i="1"/>
  <c r="B211" i="1"/>
  <c r="G212" i="1"/>
  <c r="A212" i="1" s="1"/>
  <c r="O2157" i="1" l="1"/>
  <c r="AG1610" i="1"/>
  <c r="AG1844" i="1" s="1"/>
  <c r="AH754" i="1"/>
  <c r="AH1300" i="1" s="1"/>
  <c r="AH1299" i="1"/>
  <c r="AH1611" i="1" s="1"/>
  <c r="AH1143" i="1"/>
  <c r="AG2237" i="1"/>
  <c r="AH2237" i="1"/>
  <c r="AH1868" i="1"/>
  <c r="AH1376" i="1"/>
  <c r="AH1142" i="1"/>
  <c r="AG1378" i="1"/>
  <c r="AG1534" i="1" s="1"/>
  <c r="AH1378" i="1"/>
  <c r="AH1534" i="1" s="1"/>
  <c r="AH1379" i="1"/>
  <c r="AH1535" i="1" s="1"/>
  <c r="AH2158" i="1"/>
  <c r="I2078" i="1"/>
  <c r="U1535" i="1"/>
  <c r="K1535" i="1"/>
  <c r="L1534" i="1"/>
  <c r="R1524" i="1"/>
  <c r="R1602" i="1" s="1"/>
  <c r="R1836" i="1" s="1"/>
  <c r="R1401" i="1"/>
  <c r="R1610" i="1"/>
  <c r="R1844" i="1" s="1"/>
  <c r="W1519" i="1"/>
  <c r="W1597" i="1" s="1"/>
  <c r="W1831" i="1" s="1"/>
  <c r="Q1610" i="1"/>
  <c r="Q1844" i="1" s="1"/>
  <c r="O1299" i="1"/>
  <c r="O1611" i="1" s="1"/>
  <c r="O1845" i="1" s="1"/>
  <c r="Y1610" i="1"/>
  <c r="Y1844" i="1" s="1"/>
  <c r="AA1610" i="1"/>
  <c r="AA1844" i="1" s="1"/>
  <c r="Z2158" i="1"/>
  <c r="AF2158" i="1"/>
  <c r="V2158" i="1"/>
  <c r="L2158" i="1"/>
  <c r="AD2158" i="1"/>
  <c r="X2158" i="1"/>
  <c r="P2158" i="1"/>
  <c r="J2158" i="1"/>
  <c r="R2158" i="1"/>
  <c r="AB2158" i="1"/>
  <c r="N2158" i="1"/>
  <c r="T2158" i="1"/>
  <c r="R1379" i="1"/>
  <c r="R1535" i="1" s="1"/>
  <c r="P1379" i="1"/>
  <c r="P1535" i="1" s="1"/>
  <c r="A2006" i="1"/>
  <c r="AF1379" i="1"/>
  <c r="T1379" i="1"/>
  <c r="T1535" i="1" s="1"/>
  <c r="AA1379" i="1"/>
  <c r="V1379" i="1"/>
  <c r="V1535" i="1" s="1"/>
  <c r="X1379" i="1"/>
  <c r="X1535" i="1" s="1"/>
  <c r="J1379" i="1"/>
  <c r="J1535" i="1" s="1"/>
  <c r="AB1379" i="1"/>
  <c r="AB1535" i="1" s="1"/>
  <c r="N1379" i="1"/>
  <c r="N1535" i="1" s="1"/>
  <c r="AG754" i="1"/>
  <c r="AG1300" i="1" s="1"/>
  <c r="AD1379" i="1"/>
  <c r="AD1535" i="1" s="1"/>
  <c r="T933" i="1"/>
  <c r="S1368" i="1"/>
  <c r="S1134" i="1"/>
  <c r="M1380" i="1"/>
  <c r="M1536" i="1" s="1"/>
  <c r="O1380" i="1"/>
  <c r="O1536" i="1" s="1"/>
  <c r="AG1380" i="1"/>
  <c r="Q1380" i="1"/>
  <c r="Q1536" i="1" s="1"/>
  <c r="S1380" i="1"/>
  <c r="S1536" i="1" s="1"/>
  <c r="T1380" i="1"/>
  <c r="T1536" i="1" s="1"/>
  <c r="W1380" i="1"/>
  <c r="W1536" i="1" s="1"/>
  <c r="Y1380" i="1"/>
  <c r="Y1536" i="1" s="1"/>
  <c r="AA1380" i="1"/>
  <c r="AA1536" i="1" s="1"/>
  <c r="AC1380" i="1"/>
  <c r="AC1536" i="1" s="1"/>
  <c r="AE1380" i="1"/>
  <c r="AE1536" i="1" s="1"/>
  <c r="K1380" i="1"/>
  <c r="K1536" i="1" s="1"/>
  <c r="I1379" i="1"/>
  <c r="I1535" i="1" s="1"/>
  <c r="AA1366" i="1"/>
  <c r="AA1522" i="1" s="1"/>
  <c r="AA1600" i="1" s="1"/>
  <c r="AA1834" i="1" s="1"/>
  <c r="AA1132" i="1"/>
  <c r="AA1365" i="1"/>
  <c r="AA1521" i="1" s="1"/>
  <c r="AA1599" i="1" s="1"/>
  <c r="AA1833" i="1" s="1"/>
  <c r="AA1131" i="1"/>
  <c r="X1363" i="1"/>
  <c r="X1129" i="1"/>
  <c r="N1373" i="1"/>
  <c r="N1139" i="1"/>
  <c r="Z1367" i="1"/>
  <c r="Z1523" i="1" s="1"/>
  <c r="Z1601" i="1" s="1"/>
  <c r="Z1835" i="1" s="1"/>
  <c r="Z1133" i="1"/>
  <c r="AG1143" i="1"/>
  <c r="T678" i="1"/>
  <c r="U678" i="1"/>
  <c r="V678" i="1"/>
  <c r="W678" i="1"/>
  <c r="I678" i="1"/>
  <c r="Y678" i="1"/>
  <c r="J678" i="1"/>
  <c r="Z678" i="1"/>
  <c r="M678" i="1"/>
  <c r="AC678" i="1"/>
  <c r="N678" i="1"/>
  <c r="AD678" i="1"/>
  <c r="X678" i="1"/>
  <c r="AA678" i="1"/>
  <c r="AB678" i="1"/>
  <c r="AE678" i="1"/>
  <c r="AF678" i="1"/>
  <c r="AG678" i="1"/>
  <c r="K678" i="1"/>
  <c r="L678" i="1"/>
  <c r="O678" i="1"/>
  <c r="P678" i="1"/>
  <c r="Q678" i="1"/>
  <c r="R678" i="1"/>
  <c r="H678" i="1"/>
  <c r="S678" i="1"/>
  <c r="H54" i="1"/>
  <c r="AG1299" i="1"/>
  <c r="AG1611" i="1" s="1"/>
  <c r="AG1845" i="1" s="1"/>
  <c r="AG2158" i="1"/>
  <c r="AF2133" i="1"/>
  <c r="V365" i="1"/>
  <c r="W365" i="1"/>
  <c r="J365" i="1"/>
  <c r="Z365" i="1"/>
  <c r="AA365" i="1"/>
  <c r="K365" i="1"/>
  <c r="P365" i="1"/>
  <c r="Q365" i="1"/>
  <c r="AB365" i="1"/>
  <c r="R365" i="1"/>
  <c r="S365" i="1"/>
  <c r="T365" i="1"/>
  <c r="U365" i="1"/>
  <c r="X365" i="1"/>
  <c r="Y365" i="1"/>
  <c r="L365" i="1"/>
  <c r="AF365" i="1"/>
  <c r="O365" i="1"/>
  <c r="N365" i="1"/>
  <c r="AD365" i="1"/>
  <c r="AE365" i="1"/>
  <c r="M365" i="1"/>
  <c r="AG365" i="1"/>
  <c r="AC365" i="1"/>
  <c r="I1298" i="1"/>
  <c r="I1610" i="1" s="1"/>
  <c r="I1844" i="1" s="1"/>
  <c r="I1142" i="1"/>
  <c r="AG729" i="1"/>
  <c r="AG2133" i="1"/>
  <c r="I2157" i="1"/>
  <c r="AC2158" i="1"/>
  <c r="AA2158" i="1"/>
  <c r="AE1119" i="1"/>
  <c r="AE1275" i="1"/>
  <c r="AE2055" i="1"/>
  <c r="W2158" i="1"/>
  <c r="S353" i="1"/>
  <c r="Q2069" i="1"/>
  <c r="Q1133" i="1"/>
  <c r="Q1289" i="1"/>
  <c r="Q1601" i="1" s="1"/>
  <c r="Q1835" i="1" s="1"/>
  <c r="M2158" i="1"/>
  <c r="H1142" i="1"/>
  <c r="H1298" i="1"/>
  <c r="AF1275" i="1"/>
  <c r="AF1587" i="1" s="1"/>
  <c r="AF1821" i="1" s="1"/>
  <c r="AF1119" i="1"/>
  <c r="AF2055" i="1"/>
  <c r="H364" i="1"/>
  <c r="H2158" i="1" s="1"/>
  <c r="I364" i="1"/>
  <c r="I754" i="1" s="1"/>
  <c r="I2080" i="1" s="1"/>
  <c r="R2147" i="1"/>
  <c r="R743" i="1"/>
  <c r="H753" i="1"/>
  <c r="H2079" i="1" s="1"/>
  <c r="Q2158" i="1"/>
  <c r="O2158" i="1"/>
  <c r="AE2158" i="1"/>
  <c r="K2158" i="1"/>
  <c r="I53" i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U2158" i="1"/>
  <c r="S2158" i="1"/>
  <c r="Y2158" i="1"/>
  <c r="A2168" i="1"/>
  <c r="G2169" i="1"/>
  <c r="G2170" i="1" s="1"/>
  <c r="G2171" i="1" s="1"/>
  <c r="G2172" i="1" s="1"/>
  <c r="G2173" i="1" s="1"/>
  <c r="G2174" i="1" s="1"/>
  <c r="G2175" i="1" s="1"/>
  <c r="G2176" i="1" s="1"/>
  <c r="B2168" i="1"/>
  <c r="B2245" i="1"/>
  <c r="A2245" i="1"/>
  <c r="G2246" i="1"/>
  <c r="T1143" i="1"/>
  <c r="P1143" i="1"/>
  <c r="T2079" i="1"/>
  <c r="AC1143" i="1"/>
  <c r="M1143" i="1"/>
  <c r="O1143" i="1"/>
  <c r="U1143" i="1"/>
  <c r="AC1299" i="1"/>
  <c r="AC1611" i="1" s="1"/>
  <c r="AC1845" i="1" s="1"/>
  <c r="AD754" i="1"/>
  <c r="AD1300" i="1" s="1"/>
  <c r="AD1612" i="1" s="1"/>
  <c r="AD1846" i="1" s="1"/>
  <c r="M2079" i="1"/>
  <c r="P2079" i="1"/>
  <c r="T754" i="1"/>
  <c r="T2080" i="1" s="1"/>
  <c r="I1143" i="1"/>
  <c r="R1143" i="1"/>
  <c r="O2079" i="1"/>
  <c r="R754" i="1"/>
  <c r="R1300" i="1" s="1"/>
  <c r="R1612" i="1" s="1"/>
  <c r="R1846" i="1" s="1"/>
  <c r="P754" i="1"/>
  <c r="P2080" i="1" s="1"/>
  <c r="I2079" i="1"/>
  <c r="U2079" i="1"/>
  <c r="R2079" i="1"/>
  <c r="AB754" i="1"/>
  <c r="AB1300" i="1" s="1"/>
  <c r="AB1612" i="1" s="1"/>
  <c r="AB1846" i="1" s="1"/>
  <c r="AF2079" i="1"/>
  <c r="AF1610" i="1"/>
  <c r="M754" i="1"/>
  <c r="M1300" i="1" s="1"/>
  <c r="M1612" i="1" s="1"/>
  <c r="M1846" i="1" s="1"/>
  <c r="S754" i="1"/>
  <c r="S2080" i="1" s="1"/>
  <c r="L754" i="1"/>
  <c r="L1300" i="1" s="1"/>
  <c r="O754" i="1"/>
  <c r="O1300" i="1" s="1"/>
  <c r="O1612" i="1" s="1"/>
  <c r="O1846" i="1" s="1"/>
  <c r="W1299" i="1"/>
  <c r="W1611" i="1" s="1"/>
  <c r="W1845" i="1" s="1"/>
  <c r="W2079" i="1"/>
  <c r="X1299" i="1"/>
  <c r="X1611" i="1" s="1"/>
  <c r="X1845" i="1" s="1"/>
  <c r="X2079" i="1"/>
  <c r="V1299" i="1"/>
  <c r="V1611" i="1" s="1"/>
  <c r="V1845" i="1" s="1"/>
  <c r="V2079" i="1"/>
  <c r="K1299" i="1"/>
  <c r="K1611" i="1" s="1"/>
  <c r="K1845" i="1" s="1"/>
  <c r="K2079" i="1"/>
  <c r="AB1299" i="1"/>
  <c r="AB1611" i="1" s="1"/>
  <c r="AB1845" i="1" s="1"/>
  <c r="AB2079" i="1"/>
  <c r="AA1299" i="1"/>
  <c r="AA1611" i="1" s="1"/>
  <c r="AA1845" i="1" s="1"/>
  <c r="AA2079" i="1"/>
  <c r="B2083" i="1"/>
  <c r="A2083" i="1"/>
  <c r="G2084" i="1"/>
  <c r="A132" i="1"/>
  <c r="B132" i="1"/>
  <c r="AH366" i="1" s="1"/>
  <c r="G133" i="1"/>
  <c r="A366" i="1"/>
  <c r="B366" i="1"/>
  <c r="G367" i="1"/>
  <c r="A55" i="1"/>
  <c r="B55" i="1"/>
  <c r="G56" i="1"/>
  <c r="U1844" i="1"/>
  <c r="AD1844" i="1"/>
  <c r="W1844" i="1"/>
  <c r="AB1844" i="1"/>
  <c r="AC1844" i="1"/>
  <c r="L1844" i="1"/>
  <c r="J1844" i="1"/>
  <c r="B2006" i="1"/>
  <c r="G2007" i="1"/>
  <c r="B1928" i="1"/>
  <c r="G1929" i="1"/>
  <c r="A1929" i="1" s="1"/>
  <c r="G1851" i="1"/>
  <c r="A1851" i="1" s="1"/>
  <c r="B1850" i="1"/>
  <c r="B1772" i="1"/>
  <c r="G1773" i="1"/>
  <c r="A1773" i="1" s="1"/>
  <c r="G1695" i="1"/>
  <c r="A1695" i="1" s="1"/>
  <c r="B1694" i="1"/>
  <c r="B1615" i="1"/>
  <c r="G1616" i="1"/>
  <c r="A1616" i="1" s="1"/>
  <c r="B1537" i="1"/>
  <c r="G1538" i="1"/>
  <c r="A1538" i="1" s="1"/>
  <c r="B1459" i="1"/>
  <c r="G1460" i="1"/>
  <c r="A1460" i="1" s="1"/>
  <c r="AA1143" i="1"/>
  <c r="AF1143" i="1"/>
  <c r="AF1299" i="1"/>
  <c r="Y1143" i="1"/>
  <c r="Y1299" i="1"/>
  <c r="Y1611" i="1" s="1"/>
  <c r="Q1143" i="1"/>
  <c r="Q1299" i="1"/>
  <c r="Q1611" i="1" s="1"/>
  <c r="Z1143" i="1"/>
  <c r="Z1299" i="1"/>
  <c r="Z1611" i="1" s="1"/>
  <c r="J1143" i="1"/>
  <c r="J1299" i="1"/>
  <c r="J1611" i="1" s="1"/>
  <c r="AE1143" i="1"/>
  <c r="AE1299" i="1"/>
  <c r="AE1611" i="1" s="1"/>
  <c r="N1143" i="1"/>
  <c r="N1299" i="1"/>
  <c r="N1611" i="1" s="1"/>
  <c r="AD1143" i="1"/>
  <c r="AD1299" i="1"/>
  <c r="AD1611" i="1" s="1"/>
  <c r="AB1143" i="1"/>
  <c r="S1143" i="1"/>
  <c r="S1299" i="1"/>
  <c r="S1611" i="1" s="1"/>
  <c r="K1143" i="1"/>
  <c r="L1143" i="1"/>
  <c r="L1299" i="1"/>
  <c r="L1611" i="1" s="1"/>
  <c r="X1143" i="1"/>
  <c r="B1381" i="1"/>
  <c r="G1382" i="1"/>
  <c r="A1382" i="1" s="1"/>
  <c r="AF754" i="1"/>
  <c r="AC754" i="1"/>
  <c r="AC2080" i="1" s="1"/>
  <c r="AA754" i="1"/>
  <c r="AA2080" i="1" s="1"/>
  <c r="X754" i="1"/>
  <c r="X2080" i="1" s="1"/>
  <c r="K754" i="1"/>
  <c r="K2080" i="1" s="1"/>
  <c r="Q754" i="1"/>
  <c r="Q2080" i="1" s="1"/>
  <c r="AE754" i="1"/>
  <c r="AE2080" i="1" s="1"/>
  <c r="V754" i="1"/>
  <c r="V2080" i="1" s="1"/>
  <c r="Y754" i="1"/>
  <c r="J754" i="1"/>
  <c r="J2080" i="1" s="1"/>
  <c r="W754" i="1"/>
  <c r="W2080" i="1" s="1"/>
  <c r="N754" i="1"/>
  <c r="N2080" i="1" s="1"/>
  <c r="U754" i="1"/>
  <c r="U2080" i="1" s="1"/>
  <c r="Z754" i="1"/>
  <c r="Z2080" i="1" s="1"/>
  <c r="H1380" i="1"/>
  <c r="H1536" i="1" s="1"/>
  <c r="B1303" i="1"/>
  <c r="G1304" i="1"/>
  <c r="A1304" i="1" s="1"/>
  <c r="G1225" i="1"/>
  <c r="A1225" i="1" s="1"/>
  <c r="B1224" i="1"/>
  <c r="G1147" i="1"/>
  <c r="A1147" i="1" s="1"/>
  <c r="B1146" i="1"/>
  <c r="G1069" i="1"/>
  <c r="A1069" i="1" s="1"/>
  <c r="B1068" i="1"/>
  <c r="B991" i="1"/>
  <c r="G992" i="1"/>
  <c r="A992" i="1" s="1"/>
  <c r="B913" i="1"/>
  <c r="AH1381" i="1" s="1"/>
  <c r="AH1537" i="1" s="1"/>
  <c r="G914" i="1"/>
  <c r="A914" i="1" s="1"/>
  <c r="B835" i="1"/>
  <c r="G836" i="1"/>
  <c r="A836" i="1" s="1"/>
  <c r="G757" i="1"/>
  <c r="A757" i="1" s="1"/>
  <c r="B756" i="1"/>
  <c r="G680" i="1"/>
  <c r="A680" i="1" s="1"/>
  <c r="B679" i="1"/>
  <c r="B601" i="1"/>
  <c r="AH679" i="1" s="1"/>
  <c r="G602" i="1"/>
  <c r="A602" i="1" s="1"/>
  <c r="G523" i="1"/>
  <c r="A523" i="1" s="1"/>
  <c r="B522" i="1"/>
  <c r="AC2237" i="1"/>
  <c r="U2237" i="1"/>
  <c r="M2237" i="1"/>
  <c r="AB2237" i="1"/>
  <c r="T2237" i="1"/>
  <c r="L2237" i="1"/>
  <c r="AA2237" i="1"/>
  <c r="S2237" i="1"/>
  <c r="K2237" i="1"/>
  <c r="Z2237" i="1"/>
  <c r="R2237" i="1"/>
  <c r="J2237" i="1"/>
  <c r="Y2237" i="1"/>
  <c r="Q2237" i="1"/>
  <c r="I2237" i="1"/>
  <c r="AF2237" i="1"/>
  <c r="X2237" i="1"/>
  <c r="P2237" i="1"/>
  <c r="H2237" i="1"/>
  <c r="AE2237" i="1"/>
  <c r="W2237" i="1"/>
  <c r="O2237" i="1"/>
  <c r="N2237" i="1"/>
  <c r="AD2237" i="1"/>
  <c r="V2237" i="1"/>
  <c r="G445" i="1"/>
  <c r="A445" i="1" s="1"/>
  <c r="B444" i="1"/>
  <c r="G290" i="1"/>
  <c r="A290" i="1" s="1"/>
  <c r="B289" i="1"/>
  <c r="B212" i="1"/>
  <c r="G213" i="1"/>
  <c r="A213" i="1" s="1"/>
  <c r="AH2080" i="1" l="1"/>
  <c r="AH755" i="1"/>
  <c r="AH2081" i="1" s="1"/>
  <c r="L1612" i="1"/>
  <c r="L1846" i="1" s="1"/>
  <c r="AH1612" i="1"/>
  <c r="AH1846" i="1" s="1"/>
  <c r="AH1144" i="1"/>
  <c r="AG2238" i="1"/>
  <c r="AH2238" i="1"/>
  <c r="AH2159" i="1"/>
  <c r="AH1532" i="1"/>
  <c r="AH1610" i="1" s="1"/>
  <c r="AH2160" i="1"/>
  <c r="AG1612" i="1"/>
  <c r="AG1846" i="1" s="1"/>
  <c r="AH1845" i="1"/>
  <c r="AE1587" i="1"/>
  <c r="AE1821" i="1" s="1"/>
  <c r="AE1322" i="1"/>
  <c r="S1524" i="1"/>
  <c r="S1602" i="1" s="1"/>
  <c r="S1836" i="1" s="1"/>
  <c r="S1401" i="1"/>
  <c r="AA1535" i="1"/>
  <c r="M1379" i="1"/>
  <c r="X1519" i="1"/>
  <c r="X1597" i="1" s="1"/>
  <c r="X1831" i="1" s="1"/>
  <c r="H1610" i="1"/>
  <c r="H1844" i="1" s="1"/>
  <c r="N1529" i="1"/>
  <c r="N1607" i="1" s="1"/>
  <c r="N1841" i="1" s="1"/>
  <c r="Z2159" i="1"/>
  <c r="L2159" i="1"/>
  <c r="X2159" i="1"/>
  <c r="J2159" i="1"/>
  <c r="T2159" i="1"/>
  <c r="AD2159" i="1"/>
  <c r="AF2159" i="1"/>
  <c r="R2159" i="1"/>
  <c r="N2159" i="1"/>
  <c r="AB2159" i="1"/>
  <c r="V2159" i="1"/>
  <c r="AG2159" i="1"/>
  <c r="J54" i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P2159" i="1"/>
  <c r="A2007" i="1"/>
  <c r="J1380" i="1"/>
  <c r="J1536" i="1" s="1"/>
  <c r="AG2080" i="1"/>
  <c r="AG1144" i="1"/>
  <c r="AD1380" i="1"/>
  <c r="AD1536" i="1" s="1"/>
  <c r="L1380" i="1"/>
  <c r="AF1380" i="1"/>
  <c r="R1380" i="1"/>
  <c r="R1536" i="1" s="1"/>
  <c r="P1380" i="1"/>
  <c r="P1536" i="1" s="1"/>
  <c r="N1380" i="1"/>
  <c r="N1536" i="1" s="1"/>
  <c r="U1380" i="1"/>
  <c r="X1380" i="1"/>
  <c r="X1536" i="1" s="1"/>
  <c r="AB1380" i="1"/>
  <c r="AB1536" i="1" s="1"/>
  <c r="Z1380" i="1"/>
  <c r="Z1536" i="1" s="1"/>
  <c r="V1380" i="1"/>
  <c r="V1536" i="1" s="1"/>
  <c r="AB1366" i="1"/>
  <c r="AB1522" i="1" s="1"/>
  <c r="AB1600" i="1" s="1"/>
  <c r="AB1834" i="1" s="1"/>
  <c r="AB1132" i="1"/>
  <c r="AA1367" i="1"/>
  <c r="AA1523" i="1" s="1"/>
  <c r="AA1601" i="1" s="1"/>
  <c r="AA1835" i="1" s="1"/>
  <c r="AA1133" i="1"/>
  <c r="AB1365" i="1"/>
  <c r="AB1521" i="1" s="1"/>
  <c r="AB1599" i="1" s="1"/>
  <c r="AB1833" i="1" s="1"/>
  <c r="AB1131" i="1"/>
  <c r="O1373" i="1"/>
  <c r="O1139" i="1"/>
  <c r="X1381" i="1"/>
  <c r="X1537" i="1" s="1"/>
  <c r="AA1381" i="1"/>
  <c r="AA1537" i="1" s="1"/>
  <c r="AC1381" i="1"/>
  <c r="AC1537" i="1" s="1"/>
  <c r="AE1381" i="1"/>
  <c r="AE1537" i="1" s="1"/>
  <c r="O1381" i="1"/>
  <c r="O1537" i="1" s="1"/>
  <c r="AG1381" i="1"/>
  <c r="Q1381" i="1"/>
  <c r="Q1537" i="1" s="1"/>
  <c r="S1381" i="1"/>
  <c r="S1537" i="1" s="1"/>
  <c r="U1381" i="1"/>
  <c r="U1537" i="1" s="1"/>
  <c r="V1381" i="1"/>
  <c r="V1537" i="1" s="1"/>
  <c r="I1380" i="1"/>
  <c r="I1536" i="1" s="1"/>
  <c r="Y1363" i="1"/>
  <c r="Y1129" i="1"/>
  <c r="U933" i="1"/>
  <c r="T1368" i="1"/>
  <c r="T1134" i="1"/>
  <c r="J679" i="1"/>
  <c r="Z679" i="1"/>
  <c r="K679" i="1"/>
  <c r="AA679" i="1"/>
  <c r="L679" i="1"/>
  <c r="AB679" i="1"/>
  <c r="M679" i="1"/>
  <c r="AC679" i="1"/>
  <c r="O679" i="1"/>
  <c r="AE679" i="1"/>
  <c r="P679" i="1"/>
  <c r="AF679" i="1"/>
  <c r="S679" i="1"/>
  <c r="T679" i="1"/>
  <c r="AD679" i="1"/>
  <c r="AG679" i="1"/>
  <c r="H679" i="1"/>
  <c r="I679" i="1"/>
  <c r="Q679" i="1"/>
  <c r="R679" i="1"/>
  <c r="U679" i="1"/>
  <c r="V679" i="1"/>
  <c r="W679" i="1"/>
  <c r="X679" i="1"/>
  <c r="Y679" i="1"/>
  <c r="N679" i="1"/>
  <c r="H55" i="1"/>
  <c r="Q2159" i="1"/>
  <c r="AG755" i="1"/>
  <c r="AG1145" i="1" s="1"/>
  <c r="L366" i="1"/>
  <c r="AB366" i="1"/>
  <c r="M366" i="1"/>
  <c r="AC366" i="1"/>
  <c r="P366" i="1"/>
  <c r="AF366" i="1"/>
  <c r="Q366" i="1"/>
  <c r="AG366" i="1"/>
  <c r="J366" i="1"/>
  <c r="R366" i="1"/>
  <c r="K366" i="1"/>
  <c r="O366" i="1"/>
  <c r="N366" i="1"/>
  <c r="V366" i="1"/>
  <c r="S366" i="1"/>
  <c r="T366" i="1"/>
  <c r="U366" i="1"/>
  <c r="Z366" i="1"/>
  <c r="AD366" i="1"/>
  <c r="Y366" i="1"/>
  <c r="AE366" i="1"/>
  <c r="W366" i="1"/>
  <c r="AA366" i="1"/>
  <c r="X366" i="1"/>
  <c r="H1299" i="1"/>
  <c r="H1611" i="1" s="1"/>
  <c r="H1845" i="1" s="1"/>
  <c r="M2159" i="1"/>
  <c r="H1143" i="1"/>
  <c r="AG2055" i="1"/>
  <c r="AG1275" i="1"/>
  <c r="AG1119" i="1"/>
  <c r="I2158" i="1"/>
  <c r="K2159" i="1"/>
  <c r="U2159" i="1"/>
  <c r="AA2159" i="1"/>
  <c r="W2159" i="1"/>
  <c r="Y2159" i="1"/>
  <c r="H754" i="1"/>
  <c r="H1300" i="1" s="1"/>
  <c r="H1612" i="1" s="1"/>
  <c r="H1846" i="1" s="1"/>
  <c r="S2147" i="1"/>
  <c r="S743" i="1"/>
  <c r="S2159" i="1"/>
  <c r="U353" i="1"/>
  <c r="T353" i="1"/>
  <c r="R1133" i="1"/>
  <c r="R1289" i="1"/>
  <c r="R1601" i="1" s="1"/>
  <c r="R1835" i="1" s="1"/>
  <c r="R2069" i="1"/>
  <c r="AC2159" i="1"/>
  <c r="H365" i="1"/>
  <c r="H2159" i="1" s="1"/>
  <c r="I365" i="1"/>
  <c r="I2159" i="1" s="1"/>
  <c r="O2159" i="1"/>
  <c r="AE2159" i="1"/>
  <c r="I54" i="1"/>
  <c r="B2169" i="1"/>
  <c r="A2169" i="1"/>
  <c r="B2246" i="1"/>
  <c r="A2246" i="1"/>
  <c r="G2247" i="1"/>
  <c r="G2248" i="1" s="1"/>
  <c r="G2249" i="1" s="1"/>
  <c r="G2250" i="1" s="1"/>
  <c r="G2251" i="1" s="1"/>
  <c r="G2252" i="1" s="1"/>
  <c r="G2253" i="1" s="1"/>
  <c r="G2254" i="1" s="1"/>
  <c r="AD1144" i="1"/>
  <c r="AB1144" i="1"/>
  <c r="T1144" i="1"/>
  <c r="AD2080" i="1"/>
  <c r="P1300" i="1"/>
  <c r="P1612" i="1" s="1"/>
  <c r="P1846" i="1" s="1"/>
  <c r="R1144" i="1"/>
  <c r="P1144" i="1"/>
  <c r="M1144" i="1"/>
  <c r="T1300" i="1"/>
  <c r="T1612" i="1" s="1"/>
  <c r="T1846" i="1" s="1"/>
  <c r="AB2080" i="1"/>
  <c r="R2080" i="1"/>
  <c r="O1144" i="1"/>
  <c r="AE755" i="1"/>
  <c r="AE1301" i="1" s="1"/>
  <c r="AE1613" i="1" s="1"/>
  <c r="AE1847" i="1" s="1"/>
  <c r="O755" i="1"/>
  <c r="O2081" i="1" s="1"/>
  <c r="T755" i="1"/>
  <c r="T1301" i="1" s="1"/>
  <c r="T1613" i="1" s="1"/>
  <c r="T1847" i="1" s="1"/>
  <c r="Z755" i="1"/>
  <c r="Z1301" i="1" s="1"/>
  <c r="Z1613" i="1" s="1"/>
  <c r="Z1847" i="1" s="1"/>
  <c r="X755" i="1"/>
  <c r="X1301" i="1" s="1"/>
  <c r="X1613" i="1" s="1"/>
  <c r="X1847" i="1" s="1"/>
  <c r="S1144" i="1"/>
  <c r="AF2080" i="1"/>
  <c r="M2080" i="1"/>
  <c r="M755" i="1"/>
  <c r="M2081" i="1" s="1"/>
  <c r="L1144" i="1"/>
  <c r="L2080" i="1"/>
  <c r="S1300" i="1"/>
  <c r="S1612" i="1" s="1"/>
  <c r="S1846" i="1" s="1"/>
  <c r="AF1844" i="1"/>
  <c r="AF1611" i="1"/>
  <c r="AF1845" i="1" s="1"/>
  <c r="V755" i="1"/>
  <c r="V1301" i="1" s="1"/>
  <c r="V1613" i="1" s="1"/>
  <c r="V1847" i="1" s="1"/>
  <c r="N755" i="1"/>
  <c r="N1145" i="1" s="1"/>
  <c r="O2080" i="1"/>
  <c r="U755" i="1"/>
  <c r="U1301" i="1" s="1"/>
  <c r="U1613" i="1" s="1"/>
  <c r="U1847" i="1" s="1"/>
  <c r="W755" i="1"/>
  <c r="W1145" i="1" s="1"/>
  <c r="Y1300" i="1"/>
  <c r="Y1612" i="1" s="1"/>
  <c r="Y1846" i="1" s="1"/>
  <c r="Y2080" i="1"/>
  <c r="G2085" i="1"/>
  <c r="B2084" i="1"/>
  <c r="A2084" i="1"/>
  <c r="A367" i="1"/>
  <c r="G368" i="1"/>
  <c r="B367" i="1"/>
  <c r="A133" i="1"/>
  <c r="B133" i="1"/>
  <c r="AH367" i="1" s="1"/>
  <c r="G134" i="1"/>
  <c r="A56" i="1"/>
  <c r="G57" i="1"/>
  <c r="B56" i="1"/>
  <c r="L1845" i="1"/>
  <c r="S1845" i="1"/>
  <c r="AD1845" i="1"/>
  <c r="N1845" i="1"/>
  <c r="AE1845" i="1"/>
  <c r="J1845" i="1"/>
  <c r="Z1845" i="1"/>
  <c r="Q1845" i="1"/>
  <c r="Y1845" i="1"/>
  <c r="G2008" i="1"/>
  <c r="B2007" i="1"/>
  <c r="G1930" i="1"/>
  <c r="A1930" i="1" s="1"/>
  <c r="B1929" i="1"/>
  <c r="G1852" i="1"/>
  <c r="A1852" i="1" s="1"/>
  <c r="B1851" i="1"/>
  <c r="G1774" i="1"/>
  <c r="A1774" i="1" s="1"/>
  <c r="B1773" i="1"/>
  <c r="G1696" i="1"/>
  <c r="A1696" i="1" s="1"/>
  <c r="B1695" i="1"/>
  <c r="Y1144" i="1"/>
  <c r="B1616" i="1"/>
  <c r="G1617" i="1"/>
  <c r="A1617" i="1" s="1"/>
  <c r="G1539" i="1"/>
  <c r="A1539" i="1" s="1"/>
  <c r="B1538" i="1"/>
  <c r="B1460" i="1"/>
  <c r="G1461" i="1"/>
  <c r="A1461" i="1" s="1"/>
  <c r="AE1144" i="1"/>
  <c r="AE1300" i="1"/>
  <c r="AE1612" i="1" s="1"/>
  <c r="AA1144" i="1"/>
  <c r="AA1300" i="1"/>
  <c r="AA1612" i="1" s="1"/>
  <c r="W1144" i="1"/>
  <c r="W1300" i="1"/>
  <c r="W1612" i="1" s="1"/>
  <c r="Q1144" i="1"/>
  <c r="Q1300" i="1"/>
  <c r="Q1612" i="1" s="1"/>
  <c r="AC1144" i="1"/>
  <c r="AC1300" i="1"/>
  <c r="AC1612" i="1" s="1"/>
  <c r="Z1144" i="1"/>
  <c r="Z1300" i="1"/>
  <c r="Z1612" i="1" s="1"/>
  <c r="U1144" i="1"/>
  <c r="U1300" i="1"/>
  <c r="J1144" i="1"/>
  <c r="J1300" i="1"/>
  <c r="J1612" i="1" s="1"/>
  <c r="I1144" i="1"/>
  <c r="I1300" i="1"/>
  <c r="I1612" i="1" s="1"/>
  <c r="AF1144" i="1"/>
  <c r="AF1300" i="1"/>
  <c r="N1144" i="1"/>
  <c r="N1300" i="1"/>
  <c r="N1612" i="1" s="1"/>
  <c r="K1144" i="1"/>
  <c r="K1300" i="1"/>
  <c r="K1612" i="1" s="1"/>
  <c r="V1144" i="1"/>
  <c r="V1300" i="1"/>
  <c r="V1612" i="1" s="1"/>
  <c r="X1144" i="1"/>
  <c r="X1300" i="1"/>
  <c r="X1612" i="1" s="1"/>
  <c r="B1382" i="1"/>
  <c r="G1383" i="1"/>
  <c r="A1383" i="1" s="1"/>
  <c r="K755" i="1"/>
  <c r="K2081" i="1" s="1"/>
  <c r="AD755" i="1"/>
  <c r="AC755" i="1"/>
  <c r="AC2081" i="1" s="1"/>
  <c r="Q755" i="1"/>
  <c r="Q2081" i="1" s="1"/>
  <c r="AA755" i="1"/>
  <c r="AA2081" i="1" s="1"/>
  <c r="S755" i="1"/>
  <c r="S2081" i="1" s="1"/>
  <c r="J755" i="1"/>
  <c r="J2081" i="1" s="1"/>
  <c r="L755" i="1"/>
  <c r="AB755" i="1"/>
  <c r="AF755" i="1"/>
  <c r="P755" i="1"/>
  <c r="Y755" i="1"/>
  <c r="Y2081" i="1" s="1"/>
  <c r="R755" i="1"/>
  <c r="H1381" i="1"/>
  <c r="H1537" i="1" s="1"/>
  <c r="G1305" i="1"/>
  <c r="A1305" i="1" s="1"/>
  <c r="B1304" i="1"/>
  <c r="B1225" i="1"/>
  <c r="G1226" i="1"/>
  <c r="A1226" i="1" s="1"/>
  <c r="B1147" i="1"/>
  <c r="G1148" i="1"/>
  <c r="A1148" i="1" s="1"/>
  <c r="B1069" i="1"/>
  <c r="G1070" i="1"/>
  <c r="A1070" i="1" s="1"/>
  <c r="G993" i="1"/>
  <c r="A993" i="1" s="1"/>
  <c r="B992" i="1"/>
  <c r="B914" i="1"/>
  <c r="AH1382" i="1" s="1"/>
  <c r="AH1538" i="1" s="1"/>
  <c r="G915" i="1"/>
  <c r="A915" i="1" s="1"/>
  <c r="B836" i="1"/>
  <c r="G837" i="1"/>
  <c r="A837" i="1" s="1"/>
  <c r="B757" i="1"/>
  <c r="G758" i="1"/>
  <c r="A758" i="1" s="1"/>
  <c r="G681" i="1"/>
  <c r="A681" i="1" s="1"/>
  <c r="B680" i="1"/>
  <c r="G603" i="1"/>
  <c r="A603" i="1" s="1"/>
  <c r="B602" i="1"/>
  <c r="AH680" i="1" s="1"/>
  <c r="B523" i="1"/>
  <c r="G524" i="1"/>
  <c r="A524" i="1" s="1"/>
  <c r="AB2238" i="1"/>
  <c r="T2238" i="1"/>
  <c r="L2238" i="1"/>
  <c r="AA2238" i="1"/>
  <c r="S2238" i="1"/>
  <c r="K2238" i="1"/>
  <c r="Z2238" i="1"/>
  <c r="R2238" i="1"/>
  <c r="J2238" i="1"/>
  <c r="Y2238" i="1"/>
  <c r="Q2238" i="1"/>
  <c r="I2238" i="1"/>
  <c r="AF2238" i="1"/>
  <c r="X2238" i="1"/>
  <c r="P2238" i="1"/>
  <c r="H2238" i="1"/>
  <c r="AE2238" i="1"/>
  <c r="W2238" i="1"/>
  <c r="O2238" i="1"/>
  <c r="AD2238" i="1"/>
  <c r="V2238" i="1"/>
  <c r="N2238" i="1"/>
  <c r="AC2238" i="1"/>
  <c r="M2238" i="1"/>
  <c r="U2238" i="1"/>
  <c r="B445" i="1"/>
  <c r="G446" i="1"/>
  <c r="A446" i="1" s="1"/>
  <c r="G291" i="1"/>
  <c r="A291" i="1" s="1"/>
  <c r="B290" i="1"/>
  <c r="G214" i="1"/>
  <c r="A214" i="1" s="1"/>
  <c r="B213" i="1"/>
  <c r="AH1301" i="1" l="1"/>
  <c r="AH1613" i="1" s="1"/>
  <c r="AH1847" i="1" s="1"/>
  <c r="AH1145" i="1"/>
  <c r="AH1844" i="1"/>
  <c r="AH2239" i="1"/>
  <c r="AH756" i="1"/>
  <c r="AH1302" i="1" s="1"/>
  <c r="AH1614" i="1" s="1"/>
  <c r="U1612" i="1"/>
  <c r="U1846" i="1" s="1"/>
  <c r="L1536" i="1"/>
  <c r="T1524" i="1"/>
  <c r="T1602" i="1" s="1"/>
  <c r="T1836" i="1" s="1"/>
  <c r="T1401" i="1"/>
  <c r="U1536" i="1"/>
  <c r="O1529" i="1"/>
  <c r="O1607" i="1" s="1"/>
  <c r="O1841" i="1" s="1"/>
  <c r="M1535" i="1"/>
  <c r="Y1519" i="1"/>
  <c r="Y1597" i="1" s="1"/>
  <c r="Y1831" i="1" s="1"/>
  <c r="AA2160" i="1"/>
  <c r="J2160" i="1"/>
  <c r="S2160" i="1"/>
  <c r="R2160" i="1"/>
  <c r="N2160" i="1"/>
  <c r="AE2160" i="1"/>
  <c r="P2160" i="1"/>
  <c r="T2160" i="1"/>
  <c r="AG2160" i="1"/>
  <c r="AF2160" i="1"/>
  <c r="Y2160" i="1"/>
  <c r="AC2160" i="1"/>
  <c r="V2160" i="1"/>
  <c r="X2160" i="1"/>
  <c r="AD2160" i="1"/>
  <c r="Q2160" i="1"/>
  <c r="Z2160" i="1"/>
  <c r="AB2160" i="1"/>
  <c r="W2160" i="1"/>
  <c r="U2160" i="1"/>
  <c r="L2160" i="1"/>
  <c r="A2008" i="1"/>
  <c r="J1381" i="1"/>
  <c r="J1537" i="1" s="1"/>
  <c r="Z1381" i="1"/>
  <c r="Z1537" i="1" s="1"/>
  <c r="N1381" i="1"/>
  <c r="AB1381" i="1"/>
  <c r="AB1537" i="1" s="1"/>
  <c r="AF1381" i="1"/>
  <c r="T1381" i="1"/>
  <c r="T1537" i="1" s="1"/>
  <c r="P1381" i="1"/>
  <c r="P1537" i="1" s="1"/>
  <c r="R1381" i="1"/>
  <c r="R1537" i="1" s="1"/>
  <c r="K1381" i="1"/>
  <c r="AD1381" i="1"/>
  <c r="AD1537" i="1" s="1"/>
  <c r="W1381" i="1"/>
  <c r="W1537" i="1" s="1"/>
  <c r="M1381" i="1"/>
  <c r="M1537" i="1" s="1"/>
  <c r="L1381" i="1"/>
  <c r="L1537" i="1" s="1"/>
  <c r="Y1381" i="1"/>
  <c r="Y1537" i="1" s="1"/>
  <c r="V933" i="1"/>
  <c r="U1368" i="1"/>
  <c r="U1134" i="1"/>
  <c r="P1373" i="1"/>
  <c r="P1139" i="1"/>
  <c r="Z1363" i="1"/>
  <c r="Z1129" i="1"/>
  <c r="AC1365" i="1"/>
  <c r="AC1521" i="1" s="1"/>
  <c r="AC1599" i="1" s="1"/>
  <c r="AC1833" i="1" s="1"/>
  <c r="AC1131" i="1"/>
  <c r="Q1382" i="1"/>
  <c r="Q1538" i="1" s="1"/>
  <c r="S1382" i="1"/>
  <c r="S1538" i="1" s="1"/>
  <c r="U1382" i="1"/>
  <c r="U1538" i="1" s="1"/>
  <c r="W1382" i="1"/>
  <c r="W1538" i="1" s="1"/>
  <c r="X1382" i="1"/>
  <c r="X1538" i="1" s="1"/>
  <c r="AA1382" i="1"/>
  <c r="AA1538" i="1" s="1"/>
  <c r="K1382" i="1"/>
  <c r="K1538" i="1" s="1"/>
  <c r="L1382" i="1"/>
  <c r="L1538" i="1" s="1"/>
  <c r="AE1382" i="1"/>
  <c r="AE1538" i="1" s="1"/>
  <c r="N1382" i="1"/>
  <c r="N1538" i="1" s="1"/>
  <c r="AB1382" i="1"/>
  <c r="AB1538" i="1" s="1"/>
  <c r="AG1382" i="1"/>
  <c r="AG1538" i="1" s="1"/>
  <c r="AB1367" i="1"/>
  <c r="AB1523" i="1" s="1"/>
  <c r="AB1601" i="1" s="1"/>
  <c r="AB1835" i="1" s="1"/>
  <c r="AB1133" i="1"/>
  <c r="I1381" i="1"/>
  <c r="I1537" i="1" s="1"/>
  <c r="AC1366" i="1"/>
  <c r="AC1522" i="1" s="1"/>
  <c r="AC1600" i="1" s="1"/>
  <c r="AC1834" i="1" s="1"/>
  <c r="AC1132" i="1"/>
  <c r="P680" i="1"/>
  <c r="AF680" i="1"/>
  <c r="Q680" i="1"/>
  <c r="AG680" i="1"/>
  <c r="R680" i="1"/>
  <c r="S680" i="1"/>
  <c r="U680" i="1"/>
  <c r="V680" i="1"/>
  <c r="I680" i="1"/>
  <c r="Y680" i="1"/>
  <c r="AD680" i="1"/>
  <c r="AE680" i="1"/>
  <c r="H680" i="1"/>
  <c r="J680" i="1"/>
  <c r="K680" i="1"/>
  <c r="L680" i="1"/>
  <c r="M680" i="1"/>
  <c r="N680" i="1"/>
  <c r="T680" i="1"/>
  <c r="W680" i="1"/>
  <c r="X680" i="1"/>
  <c r="Z680" i="1"/>
  <c r="AA680" i="1"/>
  <c r="AB680" i="1"/>
  <c r="AC680" i="1"/>
  <c r="O680" i="1"/>
  <c r="AG2239" i="1"/>
  <c r="AG1301" i="1"/>
  <c r="AG2081" i="1"/>
  <c r="H56" i="1"/>
  <c r="AG756" i="1"/>
  <c r="AG1302" i="1" s="1"/>
  <c r="R367" i="1"/>
  <c r="S367" i="1"/>
  <c r="V367" i="1"/>
  <c r="AA367" i="1"/>
  <c r="AB367" i="1"/>
  <c r="K367" i="1"/>
  <c r="AE367" i="1"/>
  <c r="M367" i="1"/>
  <c r="P367" i="1"/>
  <c r="J367" i="1"/>
  <c r="AC367" i="1"/>
  <c r="AD367" i="1"/>
  <c r="L367" i="1"/>
  <c r="AF367" i="1"/>
  <c r="N367" i="1"/>
  <c r="AG367" i="1"/>
  <c r="O367" i="1"/>
  <c r="W367" i="1"/>
  <c r="U367" i="1"/>
  <c r="Q367" i="1"/>
  <c r="T367" i="1"/>
  <c r="X367" i="1"/>
  <c r="Z367" i="1"/>
  <c r="Y367" i="1"/>
  <c r="H2080" i="1"/>
  <c r="O2160" i="1"/>
  <c r="AG1587" i="1"/>
  <c r="AG1821" i="1" s="1"/>
  <c r="H1144" i="1"/>
  <c r="K2160" i="1"/>
  <c r="I755" i="1"/>
  <c r="I2081" i="1" s="1"/>
  <c r="H755" i="1"/>
  <c r="H2081" i="1" s="1"/>
  <c r="H366" i="1"/>
  <c r="H2160" i="1" s="1"/>
  <c r="I366" i="1"/>
  <c r="I2160" i="1" s="1"/>
  <c r="T2147" i="1"/>
  <c r="T743" i="1"/>
  <c r="U743" i="1"/>
  <c r="U2147" i="1"/>
  <c r="S2069" i="1"/>
  <c r="S1133" i="1"/>
  <c r="S1289" i="1"/>
  <c r="S1601" i="1" s="1"/>
  <c r="S1835" i="1" s="1"/>
  <c r="M2160" i="1"/>
  <c r="I55" i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H757" i="1" s="1"/>
  <c r="A2247" i="1"/>
  <c r="B2247" i="1"/>
  <c r="Z1145" i="1"/>
  <c r="AC756" i="1"/>
  <c r="AC1302" i="1" s="1"/>
  <c r="AC1614" i="1" s="1"/>
  <c r="AC1848" i="1" s="1"/>
  <c r="Z2081" i="1"/>
  <c r="N756" i="1"/>
  <c r="N2082" i="1" s="1"/>
  <c r="O1145" i="1"/>
  <c r="AA756" i="1"/>
  <c r="AA2082" i="1" s="1"/>
  <c r="AE1145" i="1"/>
  <c r="AE2081" i="1"/>
  <c r="O1301" i="1"/>
  <c r="O1613" i="1" s="1"/>
  <c r="O1847" i="1" s="1"/>
  <c r="X2081" i="1"/>
  <c r="U1145" i="1"/>
  <c r="T2081" i="1"/>
  <c r="T1145" i="1"/>
  <c r="X1145" i="1"/>
  <c r="R756" i="1"/>
  <c r="R2082" i="1" s="1"/>
  <c r="V1145" i="1"/>
  <c r="V2081" i="1"/>
  <c r="X756" i="1"/>
  <c r="X1302" i="1" s="1"/>
  <c r="X1614" i="1" s="1"/>
  <c r="X1848" i="1" s="1"/>
  <c r="M1145" i="1"/>
  <c r="M1301" i="1"/>
  <c r="AF2081" i="1"/>
  <c r="N2081" i="1"/>
  <c r="N1301" i="1"/>
  <c r="N1613" i="1" s="1"/>
  <c r="N1847" i="1" s="1"/>
  <c r="AF1612" i="1"/>
  <c r="AF1846" i="1" s="1"/>
  <c r="AF756" i="1"/>
  <c r="AF1302" i="1" s="1"/>
  <c r="AD756" i="1"/>
  <c r="AD2082" i="1" s="1"/>
  <c r="U2081" i="1"/>
  <c r="AB1301" i="1"/>
  <c r="AB1613" i="1" s="1"/>
  <c r="AB1847" i="1" s="1"/>
  <c r="AB2081" i="1"/>
  <c r="R1301" i="1"/>
  <c r="R1613" i="1" s="1"/>
  <c r="R1847" i="1" s="1"/>
  <c r="R2081" i="1"/>
  <c r="W1301" i="1"/>
  <c r="W1613" i="1" s="1"/>
  <c r="W1847" i="1" s="1"/>
  <c r="W2081" i="1"/>
  <c r="L1301" i="1"/>
  <c r="L1613" i="1" s="1"/>
  <c r="L1847" i="1" s="1"/>
  <c r="L2081" i="1"/>
  <c r="AD1301" i="1"/>
  <c r="AD1613" i="1" s="1"/>
  <c r="AD1847" i="1" s="1"/>
  <c r="AD2081" i="1"/>
  <c r="P1301" i="1"/>
  <c r="P1613" i="1" s="1"/>
  <c r="P1847" i="1" s="1"/>
  <c r="P2081" i="1"/>
  <c r="B2085" i="1"/>
  <c r="G2086" i="1"/>
  <c r="A2085" i="1"/>
  <c r="A134" i="1"/>
  <c r="B134" i="1"/>
  <c r="AH368" i="1" s="1"/>
  <c r="G135" i="1"/>
  <c r="A368" i="1"/>
  <c r="G369" i="1"/>
  <c r="B368" i="1"/>
  <c r="A57" i="1"/>
  <c r="G58" i="1"/>
  <c r="B57" i="1"/>
  <c r="X1846" i="1"/>
  <c r="V1846" i="1"/>
  <c r="K1846" i="1"/>
  <c r="N1846" i="1"/>
  <c r="I1846" i="1"/>
  <c r="J1846" i="1"/>
  <c r="Z1846" i="1"/>
  <c r="AC1846" i="1"/>
  <c r="Q1846" i="1"/>
  <c r="W1846" i="1"/>
  <c r="AA1846" i="1"/>
  <c r="AE1846" i="1"/>
  <c r="G2009" i="1"/>
  <c r="B2008" i="1"/>
  <c r="G1931" i="1"/>
  <c r="A1931" i="1" s="1"/>
  <c r="B1930" i="1"/>
  <c r="G1853" i="1"/>
  <c r="A1853" i="1" s="1"/>
  <c r="B1852" i="1"/>
  <c r="AD1145" i="1"/>
  <c r="G1775" i="1"/>
  <c r="A1775" i="1" s="1"/>
  <c r="B1774" i="1"/>
  <c r="G1697" i="1"/>
  <c r="A1697" i="1" s="1"/>
  <c r="B1696" i="1"/>
  <c r="G1618" i="1"/>
  <c r="A1618" i="1" s="1"/>
  <c r="B1617" i="1"/>
  <c r="G1540" i="1"/>
  <c r="A1540" i="1" s="1"/>
  <c r="B1539" i="1"/>
  <c r="G1462" i="1"/>
  <c r="A1462" i="1" s="1"/>
  <c r="B1461" i="1"/>
  <c r="P1145" i="1"/>
  <c r="AB1145" i="1"/>
  <c r="J1145" i="1"/>
  <c r="J1301" i="1"/>
  <c r="J1613" i="1" s="1"/>
  <c r="S1145" i="1"/>
  <c r="S1301" i="1"/>
  <c r="S1613" i="1" s="1"/>
  <c r="Q1145" i="1"/>
  <c r="Q1301" i="1"/>
  <c r="Q1613" i="1" s="1"/>
  <c r="AF1145" i="1"/>
  <c r="AF1301" i="1"/>
  <c r="L1145" i="1"/>
  <c r="Y1145" i="1"/>
  <c r="Y1301" i="1"/>
  <c r="Y1613" i="1" s="1"/>
  <c r="AC1145" i="1"/>
  <c r="AC1301" i="1"/>
  <c r="AC1613" i="1" s="1"/>
  <c r="R1145" i="1"/>
  <c r="AA1145" i="1"/>
  <c r="AA1301" i="1"/>
  <c r="AA1613" i="1" s="1"/>
  <c r="K1145" i="1"/>
  <c r="K1301" i="1"/>
  <c r="K1613" i="1" s="1"/>
  <c r="G1384" i="1"/>
  <c r="A1384" i="1" s="1"/>
  <c r="B1383" i="1"/>
  <c r="Q756" i="1"/>
  <c r="Q2082" i="1" s="1"/>
  <c r="U756" i="1"/>
  <c r="L756" i="1"/>
  <c r="L2082" i="1" s="1"/>
  <c r="AE756" i="1"/>
  <c r="AE2082" i="1" s="1"/>
  <c r="O756" i="1"/>
  <c r="O2082" i="1" s="1"/>
  <c r="Z756" i="1"/>
  <c r="Z2082" i="1" s="1"/>
  <c r="Y756" i="1"/>
  <c r="Y2082" i="1" s="1"/>
  <c r="J756" i="1"/>
  <c r="J2082" i="1" s="1"/>
  <c r="K756" i="1"/>
  <c r="K2082" i="1" s="1"/>
  <c r="V756" i="1"/>
  <c r="W756" i="1"/>
  <c r="W2082" i="1" s="1"/>
  <c r="S756" i="1"/>
  <c r="M756" i="1"/>
  <c r="M2082" i="1" s="1"/>
  <c r="T756" i="1"/>
  <c r="T2082" i="1" s="1"/>
  <c r="P756" i="1"/>
  <c r="P2082" i="1" s="1"/>
  <c r="AB756" i="1"/>
  <c r="AB2082" i="1" s="1"/>
  <c r="H1382" i="1"/>
  <c r="H1538" i="1" s="1"/>
  <c r="G1306" i="1"/>
  <c r="A1306" i="1" s="1"/>
  <c r="B1305" i="1"/>
  <c r="B1226" i="1"/>
  <c r="G1227" i="1"/>
  <c r="A1227" i="1" s="1"/>
  <c r="B1148" i="1"/>
  <c r="G1149" i="1"/>
  <c r="A1149" i="1" s="1"/>
  <c r="B1070" i="1"/>
  <c r="G1071" i="1"/>
  <c r="A1071" i="1" s="1"/>
  <c r="G994" i="1"/>
  <c r="A994" i="1" s="1"/>
  <c r="B993" i="1"/>
  <c r="G916" i="1"/>
  <c r="A916" i="1" s="1"/>
  <c r="B915" i="1"/>
  <c r="G838" i="1"/>
  <c r="A838" i="1" s="1"/>
  <c r="B837" i="1"/>
  <c r="B758" i="1"/>
  <c r="G759" i="1"/>
  <c r="A759" i="1" s="1"/>
  <c r="G682" i="1"/>
  <c r="A682" i="1" s="1"/>
  <c r="B681" i="1"/>
  <c r="G604" i="1"/>
  <c r="A604" i="1" s="1"/>
  <c r="B603" i="1"/>
  <c r="AH681" i="1" s="1"/>
  <c r="G525" i="1"/>
  <c r="A525" i="1" s="1"/>
  <c r="B524" i="1"/>
  <c r="AA2239" i="1"/>
  <c r="S2239" i="1"/>
  <c r="K2239" i="1"/>
  <c r="Z2239" i="1"/>
  <c r="R2239" i="1"/>
  <c r="J2239" i="1"/>
  <c r="Y2239" i="1"/>
  <c r="Q2239" i="1"/>
  <c r="I2239" i="1"/>
  <c r="AF2239" i="1"/>
  <c r="X2239" i="1"/>
  <c r="P2239" i="1"/>
  <c r="H2239" i="1"/>
  <c r="AE2239" i="1"/>
  <c r="W2239" i="1"/>
  <c r="O2239" i="1"/>
  <c r="AD2239" i="1"/>
  <c r="V2239" i="1"/>
  <c r="N2239" i="1"/>
  <c r="AC2239" i="1"/>
  <c r="U2239" i="1"/>
  <c r="M2239" i="1"/>
  <c r="AB2239" i="1"/>
  <c r="T2239" i="1"/>
  <c r="L2239" i="1"/>
  <c r="G447" i="1"/>
  <c r="A447" i="1" s="1"/>
  <c r="B446" i="1"/>
  <c r="G292" i="1"/>
  <c r="A292" i="1" s="1"/>
  <c r="B291" i="1"/>
  <c r="G215" i="1"/>
  <c r="A215" i="1" s="1"/>
  <c r="B214" i="1"/>
  <c r="AH2083" i="1" l="1"/>
  <c r="AH1147" i="1"/>
  <c r="AH2161" i="1"/>
  <c r="AH231" i="1"/>
  <c r="AH232" i="1" s="1"/>
  <c r="AH233" i="1"/>
  <c r="AH1303" i="1"/>
  <c r="AH1615" i="1" s="1"/>
  <c r="AH1848" i="1"/>
  <c r="AH2082" i="1"/>
  <c r="AH1146" i="1"/>
  <c r="AG2240" i="1"/>
  <c r="AH2240" i="1"/>
  <c r="M1613" i="1"/>
  <c r="M1847" i="1" s="1"/>
  <c r="U1524" i="1"/>
  <c r="U1602" i="1" s="1"/>
  <c r="U1836" i="1" s="1"/>
  <c r="U1401" i="1"/>
  <c r="K1537" i="1"/>
  <c r="Z1519" i="1"/>
  <c r="Z1597" i="1" s="1"/>
  <c r="Z1831" i="1" s="1"/>
  <c r="P1529" i="1"/>
  <c r="P1607" i="1" s="1"/>
  <c r="P1841" i="1" s="1"/>
  <c r="N1537" i="1"/>
  <c r="J2161" i="1"/>
  <c r="P2161" i="1"/>
  <c r="X2161" i="1"/>
  <c r="AB2161" i="1"/>
  <c r="J56" i="1"/>
  <c r="T2161" i="1"/>
  <c r="V2161" i="1"/>
  <c r="M2161" i="1"/>
  <c r="Z2161" i="1"/>
  <c r="N2161" i="1"/>
  <c r="R2161" i="1"/>
  <c r="AF2161" i="1"/>
  <c r="L2161" i="1"/>
  <c r="AD2161" i="1"/>
  <c r="A2009" i="1"/>
  <c r="R1382" i="1"/>
  <c r="R1538" i="1" s="1"/>
  <c r="T1382" i="1"/>
  <c r="T1538" i="1" s="1"/>
  <c r="V1382" i="1"/>
  <c r="V1538" i="1" s="1"/>
  <c r="J1382" i="1"/>
  <c r="J1538" i="1" s="1"/>
  <c r="Z1382" i="1"/>
  <c r="Z1538" i="1" s="1"/>
  <c r="AC1382" i="1"/>
  <c r="AC1538" i="1" s="1"/>
  <c r="AD1382" i="1"/>
  <c r="AD1538" i="1" s="1"/>
  <c r="AG2082" i="1"/>
  <c r="AF1382" i="1"/>
  <c r="AF1538" i="1" s="1"/>
  <c r="M1382" i="1"/>
  <c r="M1538" i="1" s="1"/>
  <c r="Y1382" i="1"/>
  <c r="Y1538" i="1" s="1"/>
  <c r="P1382" i="1"/>
  <c r="P1538" i="1" s="1"/>
  <c r="I1382" i="1"/>
  <c r="I1538" i="1" s="1"/>
  <c r="AD1365" i="1"/>
  <c r="AD1521" i="1" s="1"/>
  <c r="AD1599" i="1" s="1"/>
  <c r="AD1833" i="1" s="1"/>
  <c r="AD1131" i="1"/>
  <c r="AD1366" i="1"/>
  <c r="AD1522" i="1" s="1"/>
  <c r="AD1600" i="1" s="1"/>
  <c r="AD1834" i="1" s="1"/>
  <c r="AD1132" i="1"/>
  <c r="AA1363" i="1"/>
  <c r="AA1129" i="1"/>
  <c r="AC1367" i="1"/>
  <c r="AC1523" i="1" s="1"/>
  <c r="AC1601" i="1" s="1"/>
  <c r="AC1835" i="1" s="1"/>
  <c r="AC1133" i="1"/>
  <c r="Q1373" i="1"/>
  <c r="Q1139" i="1"/>
  <c r="AA1383" i="1"/>
  <c r="AA1539" i="1" s="1"/>
  <c r="K1383" i="1"/>
  <c r="K1539" i="1" s="1"/>
  <c r="AC1383" i="1"/>
  <c r="AC1539" i="1" s="1"/>
  <c r="L1383" i="1"/>
  <c r="L1539" i="1" s="1"/>
  <c r="O1383" i="1"/>
  <c r="O1539" i="1" s="1"/>
  <c r="AG1383" i="1"/>
  <c r="AG1539" i="1" s="1"/>
  <c r="S1383" i="1"/>
  <c r="S1539" i="1" s="1"/>
  <c r="T1383" i="1"/>
  <c r="T1539" i="1" s="1"/>
  <c r="W1383" i="1"/>
  <c r="W1539" i="1" s="1"/>
  <c r="AE1383" i="1"/>
  <c r="AE1539" i="1" s="1"/>
  <c r="Y1383" i="1"/>
  <c r="Y1539" i="1" s="1"/>
  <c r="W933" i="1"/>
  <c r="V1368" i="1"/>
  <c r="V1134" i="1"/>
  <c r="V681" i="1"/>
  <c r="W681" i="1"/>
  <c r="H681" i="1"/>
  <c r="X681" i="1"/>
  <c r="I681" i="1"/>
  <c r="Y681" i="1"/>
  <c r="K681" i="1"/>
  <c r="AA681" i="1"/>
  <c r="L681" i="1"/>
  <c r="AB681" i="1"/>
  <c r="O681" i="1"/>
  <c r="AE681" i="1"/>
  <c r="J681" i="1"/>
  <c r="M681" i="1"/>
  <c r="N681" i="1"/>
  <c r="P681" i="1"/>
  <c r="Q681" i="1"/>
  <c r="R681" i="1"/>
  <c r="T681" i="1"/>
  <c r="U681" i="1"/>
  <c r="Z681" i="1"/>
  <c r="AC681" i="1"/>
  <c r="AD681" i="1"/>
  <c r="AF681" i="1"/>
  <c r="S681" i="1"/>
  <c r="AG681" i="1"/>
  <c r="AG1146" i="1"/>
  <c r="H57" i="1"/>
  <c r="I1301" i="1"/>
  <c r="I1613" i="1" s="1"/>
  <c r="I1847" i="1" s="1"/>
  <c r="AG757" i="1"/>
  <c r="AG1147" i="1" s="1"/>
  <c r="AG2161" i="1"/>
  <c r="AE2161" i="1"/>
  <c r="I756" i="1"/>
  <c r="I1302" i="1" s="1"/>
  <c r="I1614" i="1" s="1"/>
  <c r="I1848" i="1" s="1"/>
  <c r="H756" i="1"/>
  <c r="H2082" i="1" s="1"/>
  <c r="X368" i="1"/>
  <c r="Y368" i="1"/>
  <c r="L368" i="1"/>
  <c r="AB368" i="1"/>
  <c r="T368" i="1"/>
  <c r="K368" i="1"/>
  <c r="U368" i="1"/>
  <c r="W368" i="1"/>
  <c r="V368" i="1"/>
  <c r="Z368" i="1"/>
  <c r="AE368" i="1"/>
  <c r="AA368" i="1"/>
  <c r="AC368" i="1"/>
  <c r="AD368" i="1"/>
  <c r="J368" i="1"/>
  <c r="P368" i="1"/>
  <c r="O368" i="1"/>
  <c r="Q368" i="1"/>
  <c r="R368" i="1"/>
  <c r="M368" i="1"/>
  <c r="N368" i="1"/>
  <c r="S368" i="1"/>
  <c r="AF368" i="1"/>
  <c r="AG368" i="1"/>
  <c r="S2161" i="1"/>
  <c r="I1145" i="1"/>
  <c r="H1145" i="1"/>
  <c r="H1301" i="1"/>
  <c r="H1613" i="1" s="1"/>
  <c r="H1847" i="1" s="1"/>
  <c r="U2161" i="1"/>
  <c r="Q2161" i="1"/>
  <c r="AA2161" i="1"/>
  <c r="K2161" i="1"/>
  <c r="Y2161" i="1"/>
  <c r="AC2161" i="1"/>
  <c r="W2161" i="1"/>
  <c r="U1133" i="1"/>
  <c r="U1289" i="1"/>
  <c r="U1601" i="1" s="1"/>
  <c r="U1835" i="1" s="1"/>
  <c r="U2069" i="1"/>
  <c r="T1289" i="1"/>
  <c r="T1601" i="1" s="1"/>
  <c r="T1835" i="1" s="1"/>
  <c r="T1133" i="1"/>
  <c r="T2069" i="1"/>
  <c r="H367" i="1"/>
  <c r="H2161" i="1" s="1"/>
  <c r="I367" i="1"/>
  <c r="I2161" i="1" s="1"/>
  <c r="O2161" i="1"/>
  <c r="K56" i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I56" i="1"/>
  <c r="B2170" i="1"/>
  <c r="A2170" i="1"/>
  <c r="AA1146" i="1"/>
  <c r="N1302" i="1"/>
  <c r="N1614" i="1" s="1"/>
  <c r="N1848" i="1" s="1"/>
  <c r="N1146" i="1"/>
  <c r="AC1146" i="1"/>
  <c r="AA1302" i="1"/>
  <c r="AA1614" i="1" s="1"/>
  <c r="AA1848" i="1" s="1"/>
  <c r="U757" i="1"/>
  <c r="U1303" i="1" s="1"/>
  <c r="U1615" i="1" s="1"/>
  <c r="U1849" i="1" s="1"/>
  <c r="AC2082" i="1"/>
  <c r="AD1146" i="1"/>
  <c r="X1146" i="1"/>
  <c r="R1302" i="1"/>
  <c r="R1614" i="1" s="1"/>
  <c r="R1848" i="1" s="1"/>
  <c r="R1146" i="1"/>
  <c r="AF1146" i="1"/>
  <c r="Z757" i="1"/>
  <c r="Z2083" i="1" s="1"/>
  <c r="X2082" i="1"/>
  <c r="AF757" i="1"/>
  <c r="AF1303" i="1" s="1"/>
  <c r="AD1302" i="1"/>
  <c r="AD1614" i="1" s="1"/>
  <c r="AD1848" i="1" s="1"/>
  <c r="AF2082" i="1"/>
  <c r="J757" i="1"/>
  <c r="J2083" i="1" s="1"/>
  <c r="O757" i="1"/>
  <c r="O1303" i="1" s="1"/>
  <c r="O1615" i="1" s="1"/>
  <c r="O1849" i="1" s="1"/>
  <c r="AC757" i="1"/>
  <c r="AC2083" i="1" s="1"/>
  <c r="S1302" i="1"/>
  <c r="S1614" i="1" s="1"/>
  <c r="S1848" i="1" s="1"/>
  <c r="S2082" i="1"/>
  <c r="U1302" i="1"/>
  <c r="U1614" i="1" s="1"/>
  <c r="U1848" i="1" s="1"/>
  <c r="U2082" i="1"/>
  <c r="W757" i="1"/>
  <c r="W1147" i="1" s="1"/>
  <c r="V1302" i="1"/>
  <c r="V1614" i="1" s="1"/>
  <c r="V1848" i="1" s="1"/>
  <c r="V2082" i="1"/>
  <c r="B2086" i="1"/>
  <c r="A2086" i="1"/>
  <c r="G2087" i="1"/>
  <c r="AD757" i="1"/>
  <c r="AD1147" i="1" s="1"/>
  <c r="A369" i="1"/>
  <c r="B369" i="1"/>
  <c r="G370" i="1"/>
  <c r="M757" i="1"/>
  <c r="M1147" i="1" s="1"/>
  <c r="A135" i="1"/>
  <c r="G136" i="1"/>
  <c r="B135" i="1"/>
  <c r="AH369" i="1" s="1"/>
  <c r="A58" i="1"/>
  <c r="G59" i="1"/>
  <c r="B58" i="1"/>
  <c r="K1847" i="1"/>
  <c r="AA1847" i="1"/>
  <c r="AC1847" i="1"/>
  <c r="Y1847" i="1"/>
  <c r="Q1847" i="1"/>
  <c r="S1847" i="1"/>
  <c r="J1847" i="1"/>
  <c r="B2009" i="1"/>
  <c r="G2010" i="1"/>
  <c r="B1931" i="1"/>
  <c r="G1932" i="1"/>
  <c r="A1932" i="1" s="1"/>
  <c r="B1853" i="1"/>
  <c r="G1854" i="1"/>
  <c r="A1854" i="1" s="1"/>
  <c r="V1146" i="1"/>
  <c r="B1775" i="1"/>
  <c r="G1776" i="1"/>
  <c r="A1776" i="1" s="1"/>
  <c r="B1697" i="1"/>
  <c r="G1698" i="1"/>
  <c r="A1698" i="1" s="1"/>
  <c r="G1619" i="1"/>
  <c r="A1619" i="1" s="1"/>
  <c r="B1618" i="1"/>
  <c r="G1541" i="1"/>
  <c r="A1541" i="1" s="1"/>
  <c r="B1540" i="1"/>
  <c r="G1463" i="1"/>
  <c r="A1463" i="1" s="1"/>
  <c r="B1462" i="1"/>
  <c r="U1146" i="1"/>
  <c r="T1146" i="1"/>
  <c r="T1302" i="1"/>
  <c r="T1614" i="1" s="1"/>
  <c r="Z1146" i="1"/>
  <c r="Z1302" i="1"/>
  <c r="Z1614" i="1" s="1"/>
  <c r="Q1146" i="1"/>
  <c r="Q1302" i="1"/>
  <c r="Q1614" i="1" s="1"/>
  <c r="O1146" i="1"/>
  <c r="O1302" i="1"/>
  <c r="O1614" i="1" s="1"/>
  <c r="K1146" i="1"/>
  <c r="K1302" i="1"/>
  <c r="K1614" i="1" s="1"/>
  <c r="AE1146" i="1"/>
  <c r="AE1302" i="1"/>
  <c r="AE1614" i="1" s="1"/>
  <c r="M1146" i="1"/>
  <c r="M1302" i="1"/>
  <c r="M1614" i="1" s="1"/>
  <c r="J1146" i="1"/>
  <c r="J1302" i="1"/>
  <c r="J1614" i="1" s="1"/>
  <c r="AB1146" i="1"/>
  <c r="AB1302" i="1"/>
  <c r="AB1614" i="1" s="1"/>
  <c r="W1146" i="1"/>
  <c r="W1302" i="1"/>
  <c r="W1614" i="1" s="1"/>
  <c r="L1146" i="1"/>
  <c r="L1302" i="1"/>
  <c r="L1614" i="1" s="1"/>
  <c r="P1146" i="1"/>
  <c r="P1302" i="1"/>
  <c r="P1614" i="1" s="1"/>
  <c r="S1146" i="1"/>
  <c r="Y1146" i="1"/>
  <c r="Y1302" i="1"/>
  <c r="Y1614" i="1" s="1"/>
  <c r="G1385" i="1"/>
  <c r="A1385" i="1" s="1"/>
  <c r="B1384" i="1"/>
  <c r="K757" i="1"/>
  <c r="K2083" i="1" s="1"/>
  <c r="T757" i="1"/>
  <c r="T2083" i="1" s="1"/>
  <c r="V757" i="1"/>
  <c r="V2083" i="1" s="1"/>
  <c r="N757" i="1"/>
  <c r="N2083" i="1" s="1"/>
  <c r="AB757" i="1"/>
  <c r="AB2083" i="1" s="1"/>
  <c r="Q757" i="1"/>
  <c r="Q2083" i="1" s="1"/>
  <c r="X757" i="1"/>
  <c r="X2083" i="1" s="1"/>
  <c r="AA757" i="1"/>
  <c r="AA2083" i="1" s="1"/>
  <c r="Y757" i="1"/>
  <c r="Y2083" i="1" s="1"/>
  <c r="S757" i="1"/>
  <c r="S2083" i="1" s="1"/>
  <c r="L757" i="1"/>
  <c r="L2083" i="1" s="1"/>
  <c r="R757" i="1"/>
  <c r="AE757" i="1"/>
  <c r="AE2083" i="1" s="1"/>
  <c r="P757" i="1"/>
  <c r="H1383" i="1"/>
  <c r="H1539" i="1" s="1"/>
  <c r="G1307" i="1"/>
  <c r="A1307" i="1" s="1"/>
  <c r="B1306" i="1"/>
  <c r="G1228" i="1"/>
  <c r="A1228" i="1" s="1"/>
  <c r="B1227" i="1"/>
  <c r="G1150" i="1"/>
  <c r="A1150" i="1" s="1"/>
  <c r="B1149" i="1"/>
  <c r="G1072" i="1"/>
  <c r="A1072" i="1" s="1"/>
  <c r="B1071" i="1"/>
  <c r="G995" i="1"/>
  <c r="A995" i="1" s="1"/>
  <c r="B994" i="1"/>
  <c r="G917" i="1"/>
  <c r="A917" i="1" s="1"/>
  <c r="B916" i="1"/>
  <c r="AH1384" i="1" s="1"/>
  <c r="AH1540" i="1" s="1"/>
  <c r="G839" i="1"/>
  <c r="A839" i="1" s="1"/>
  <c r="B838" i="1"/>
  <c r="G760" i="1"/>
  <c r="A760" i="1" s="1"/>
  <c r="B759" i="1"/>
  <c r="G683" i="1"/>
  <c r="A683" i="1" s="1"/>
  <c r="B682" i="1"/>
  <c r="B604" i="1"/>
  <c r="G605" i="1"/>
  <c r="A605" i="1" s="1"/>
  <c r="G526" i="1"/>
  <c r="A526" i="1" s="1"/>
  <c r="B525" i="1"/>
  <c r="Z2240" i="1"/>
  <c r="R2240" i="1"/>
  <c r="J2240" i="1"/>
  <c r="Y2240" i="1"/>
  <c r="Q2240" i="1"/>
  <c r="I2240" i="1"/>
  <c r="AF2240" i="1"/>
  <c r="X2240" i="1"/>
  <c r="P2240" i="1"/>
  <c r="H2240" i="1"/>
  <c r="AE2240" i="1"/>
  <c r="W2240" i="1"/>
  <c r="O2240" i="1"/>
  <c r="AD2240" i="1"/>
  <c r="V2240" i="1"/>
  <c r="N2240" i="1"/>
  <c r="AC2240" i="1"/>
  <c r="U2240" i="1"/>
  <c r="M2240" i="1"/>
  <c r="AB2240" i="1"/>
  <c r="T2240" i="1"/>
  <c r="L2240" i="1"/>
  <c r="AA2240" i="1"/>
  <c r="S2240" i="1"/>
  <c r="K2240" i="1"/>
  <c r="G448" i="1"/>
  <c r="A448" i="1" s="1"/>
  <c r="B447" i="1"/>
  <c r="G293" i="1"/>
  <c r="A293" i="1" s="1"/>
  <c r="B292" i="1"/>
  <c r="G216" i="1"/>
  <c r="A216" i="1" s="1"/>
  <c r="B215" i="1"/>
  <c r="AH758" i="1" l="1"/>
  <c r="AH1304" i="1" s="1"/>
  <c r="AH1616" i="1" s="1"/>
  <c r="AH1850" i="1" s="1"/>
  <c r="AH682" i="1"/>
  <c r="AH620" i="1"/>
  <c r="AH621" i="1"/>
  <c r="AH623" i="1"/>
  <c r="AH1849" i="1"/>
  <c r="AH2162" i="1"/>
  <c r="AG2241" i="1"/>
  <c r="AH2241" i="1"/>
  <c r="AH1383" i="1"/>
  <c r="R229" i="1"/>
  <c r="R230" i="1"/>
  <c r="R231" i="1"/>
  <c r="R233" i="1"/>
  <c r="V230" i="1"/>
  <c r="V231" i="1"/>
  <c r="V233" i="1"/>
  <c r="T230" i="1"/>
  <c r="T231" i="1"/>
  <c r="T233" i="1"/>
  <c r="AB230" i="1"/>
  <c r="AB231" i="1"/>
  <c r="AB233" i="1"/>
  <c r="M229" i="1"/>
  <c r="M230" i="1"/>
  <c r="M231" i="1"/>
  <c r="M233" i="1"/>
  <c r="V1524" i="1"/>
  <c r="V1602" i="1" s="1"/>
  <c r="V1836" i="1" s="1"/>
  <c r="V1401" i="1"/>
  <c r="K229" i="1"/>
  <c r="K230" i="1"/>
  <c r="K231" i="1"/>
  <c r="K233" i="1"/>
  <c r="L229" i="1"/>
  <c r="L230" i="1"/>
  <c r="L231" i="1"/>
  <c r="L233" i="1"/>
  <c r="J228" i="1"/>
  <c r="J229" i="1"/>
  <c r="J230" i="1"/>
  <c r="J231" i="1"/>
  <c r="J233" i="1"/>
  <c r="I229" i="1"/>
  <c r="I230" i="1"/>
  <c r="I231" i="1"/>
  <c r="I233" i="1"/>
  <c r="AA1519" i="1"/>
  <c r="AA1597" i="1" s="1"/>
  <c r="AA1831" i="1" s="1"/>
  <c r="AD230" i="1"/>
  <c r="AD231" i="1"/>
  <c r="AD233" i="1"/>
  <c r="Z230" i="1"/>
  <c r="Z231" i="1"/>
  <c r="Z233" i="1"/>
  <c r="H229" i="1"/>
  <c r="H230" i="1"/>
  <c r="H231" i="1"/>
  <c r="H233" i="1"/>
  <c r="U230" i="1"/>
  <c r="U231" i="1"/>
  <c r="U233" i="1"/>
  <c r="AG230" i="1"/>
  <c r="AG231" i="1"/>
  <c r="AG233" i="1"/>
  <c r="Y230" i="1"/>
  <c r="Y231" i="1"/>
  <c r="Y233" i="1"/>
  <c r="AF230" i="1"/>
  <c r="AF231" i="1"/>
  <c r="AF233" i="1"/>
  <c r="Q1529" i="1"/>
  <c r="Q1607" i="1" s="1"/>
  <c r="Q1841" i="1" s="1"/>
  <c r="W230" i="1"/>
  <c r="W231" i="1"/>
  <c r="W233" i="1"/>
  <c r="P229" i="1"/>
  <c r="P230" i="1"/>
  <c r="P231" i="1"/>
  <c r="P233" i="1"/>
  <c r="L1247" i="1"/>
  <c r="L1244" i="1"/>
  <c r="L1246" i="1" s="1"/>
  <c r="Q229" i="1"/>
  <c r="Q230" i="1"/>
  <c r="Q231" i="1"/>
  <c r="Q233" i="1"/>
  <c r="X230" i="1"/>
  <c r="X231" i="1"/>
  <c r="X233" i="1"/>
  <c r="AE230" i="1"/>
  <c r="AE231" i="1"/>
  <c r="AE233" i="1"/>
  <c r="AA230" i="1"/>
  <c r="AA231" i="1"/>
  <c r="AA233" i="1"/>
  <c r="N229" i="1"/>
  <c r="N230" i="1"/>
  <c r="N231" i="1"/>
  <c r="N233" i="1"/>
  <c r="AC230" i="1"/>
  <c r="AC231" i="1"/>
  <c r="AC233" i="1"/>
  <c r="S229" i="1"/>
  <c r="S230" i="1"/>
  <c r="S231" i="1"/>
  <c r="S233" i="1"/>
  <c r="O229" i="1"/>
  <c r="O230" i="1"/>
  <c r="O231" i="1"/>
  <c r="O233" i="1"/>
  <c r="O1382" i="1"/>
  <c r="J2162" i="1"/>
  <c r="X2162" i="1"/>
  <c r="AD2162" i="1"/>
  <c r="P2162" i="1"/>
  <c r="V2162" i="1"/>
  <c r="Z2162" i="1"/>
  <c r="N2162" i="1"/>
  <c r="T2162" i="1"/>
  <c r="AF2162" i="1"/>
  <c r="AB2162" i="1"/>
  <c r="AG2162" i="1"/>
  <c r="R2162" i="1"/>
  <c r="L2162" i="1"/>
  <c r="J57" i="1"/>
  <c r="A2010" i="1"/>
  <c r="V1383" i="1"/>
  <c r="V1539" i="1" s="1"/>
  <c r="AD1383" i="1"/>
  <c r="AD1539" i="1" s="1"/>
  <c r="AB1383" i="1"/>
  <c r="AB1539" i="1" s="1"/>
  <c r="Z1383" i="1"/>
  <c r="Z1539" i="1" s="1"/>
  <c r="X1383" i="1"/>
  <c r="X1539" i="1" s="1"/>
  <c r="J1383" i="1"/>
  <c r="J1539" i="1" s="1"/>
  <c r="M1383" i="1"/>
  <c r="M1539" i="1" s="1"/>
  <c r="N1383" i="1"/>
  <c r="N1539" i="1" s="1"/>
  <c r="U1383" i="1"/>
  <c r="U1539" i="1" s="1"/>
  <c r="AF1383" i="1"/>
  <c r="AF1539" i="1" s="1"/>
  <c r="AD1367" i="1"/>
  <c r="AD1523" i="1" s="1"/>
  <c r="AD1601" i="1" s="1"/>
  <c r="AD1835" i="1" s="1"/>
  <c r="AD1133" i="1"/>
  <c r="AB1363" i="1"/>
  <c r="AB1129" i="1"/>
  <c r="S1384" i="1"/>
  <c r="S1540" i="1" s="1"/>
  <c r="U1384" i="1"/>
  <c r="U1540" i="1" s="1"/>
  <c r="W1384" i="1"/>
  <c r="W1540" i="1" s="1"/>
  <c r="Y1384" i="1"/>
  <c r="Y1540" i="1" s="1"/>
  <c r="AA1384" i="1"/>
  <c r="AA1540" i="1" s="1"/>
  <c r="AC1384" i="1"/>
  <c r="AC1540" i="1" s="1"/>
  <c r="AE1384" i="1"/>
  <c r="AE1540" i="1" s="1"/>
  <c r="O1384" i="1"/>
  <c r="O1540" i="1" s="1"/>
  <c r="AG1384" i="1"/>
  <c r="Q1384" i="1"/>
  <c r="Q1540" i="1" s="1"/>
  <c r="X933" i="1"/>
  <c r="W1368" i="1"/>
  <c r="W1134" i="1"/>
  <c r="R1383" i="1"/>
  <c r="R1539" i="1" s="1"/>
  <c r="AE1366" i="1"/>
  <c r="AE1522" i="1" s="1"/>
  <c r="AE1600" i="1" s="1"/>
  <c r="AE1834" i="1" s="1"/>
  <c r="AE1132" i="1"/>
  <c r="I1383" i="1"/>
  <c r="I1539" i="1" s="1"/>
  <c r="AE1365" i="1"/>
  <c r="AE1521" i="1" s="1"/>
  <c r="AE1599" i="1" s="1"/>
  <c r="AE1833" i="1" s="1"/>
  <c r="AE1131" i="1"/>
  <c r="P1383" i="1"/>
  <c r="P1539" i="1" s="1"/>
  <c r="AG1303" i="1"/>
  <c r="I1146" i="1"/>
  <c r="AG2083" i="1"/>
  <c r="H58" i="1"/>
  <c r="H1146" i="1"/>
  <c r="H1302" i="1"/>
  <c r="H1614" i="1" s="1"/>
  <c r="H1848" i="1" s="1"/>
  <c r="I2082" i="1"/>
  <c r="AE2162" i="1"/>
  <c r="K57" i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G758" i="1"/>
  <c r="AG2084" i="1" s="1"/>
  <c r="W2162" i="1"/>
  <c r="I757" i="1"/>
  <c r="I2083" i="1" s="1"/>
  <c r="Y2162" i="1"/>
  <c r="M2162" i="1"/>
  <c r="Q2162" i="1"/>
  <c r="H368" i="1"/>
  <c r="H2162" i="1" s="1"/>
  <c r="I368" i="1"/>
  <c r="I2162" i="1" s="1"/>
  <c r="AC2162" i="1"/>
  <c r="K2162" i="1"/>
  <c r="U2162" i="1"/>
  <c r="O2162" i="1"/>
  <c r="H757" i="1"/>
  <c r="H2083" i="1" s="1"/>
  <c r="S2162" i="1"/>
  <c r="I57" i="1"/>
  <c r="AA2162" i="1"/>
  <c r="B2171" i="1"/>
  <c r="A2171" i="1"/>
  <c r="A2248" i="1"/>
  <c r="B2248" i="1"/>
  <c r="Z1147" i="1"/>
  <c r="U1147" i="1"/>
  <c r="U2083" i="1"/>
  <c r="R758" i="1"/>
  <c r="R1304" i="1" s="1"/>
  <c r="R1616" i="1" s="1"/>
  <c r="R1850" i="1" s="1"/>
  <c r="Z1303" i="1"/>
  <c r="Z1615" i="1" s="1"/>
  <c r="Z1849" i="1" s="1"/>
  <c r="AA758" i="1"/>
  <c r="AA1148" i="1" s="1"/>
  <c r="V758" i="1"/>
  <c r="V1304" i="1" s="1"/>
  <c r="V1616" i="1" s="1"/>
  <c r="V1850" i="1" s="1"/>
  <c r="AF1147" i="1"/>
  <c r="Y758" i="1"/>
  <c r="Y2084" i="1" s="1"/>
  <c r="AF2083" i="1"/>
  <c r="AF758" i="1"/>
  <c r="AF1148" i="1" s="1"/>
  <c r="J1147" i="1"/>
  <c r="AC1147" i="1"/>
  <c r="O1147" i="1"/>
  <c r="AC1303" i="1"/>
  <c r="AC1615" i="1" s="1"/>
  <c r="AC1849" i="1" s="1"/>
  <c r="J1303" i="1"/>
  <c r="J1615" i="1" s="1"/>
  <c r="J1849" i="1" s="1"/>
  <c r="O2083" i="1"/>
  <c r="T758" i="1"/>
  <c r="T2084" i="1" s="1"/>
  <c r="M758" i="1"/>
  <c r="M1148" i="1" s="1"/>
  <c r="N758" i="1"/>
  <c r="N2084" i="1" s="1"/>
  <c r="AB758" i="1"/>
  <c r="AB1304" i="1" s="1"/>
  <c r="AB1616" i="1" s="1"/>
  <c r="AB1850" i="1" s="1"/>
  <c r="L758" i="1"/>
  <c r="L1148" i="1" s="1"/>
  <c r="AD758" i="1"/>
  <c r="AD2084" i="1" s="1"/>
  <c r="J758" i="1"/>
  <c r="J1304" i="1" s="1"/>
  <c r="J1616" i="1" s="1"/>
  <c r="J1850" i="1" s="1"/>
  <c r="U758" i="1"/>
  <c r="U2084" i="1" s="1"/>
  <c r="Q758" i="1"/>
  <c r="Q1148" i="1" s="1"/>
  <c r="R1303" i="1"/>
  <c r="R1615" i="1" s="1"/>
  <c r="R1849" i="1" s="1"/>
  <c r="R2083" i="1"/>
  <c r="AD1303" i="1"/>
  <c r="AD1615" i="1" s="1"/>
  <c r="AD1849" i="1" s="1"/>
  <c r="AD2083" i="1"/>
  <c r="W1303" i="1"/>
  <c r="W1615" i="1" s="1"/>
  <c r="W1849" i="1" s="1"/>
  <c r="W2083" i="1"/>
  <c r="M1303" i="1"/>
  <c r="M1615" i="1" s="1"/>
  <c r="M1849" i="1" s="1"/>
  <c r="M2083" i="1"/>
  <c r="P1303" i="1"/>
  <c r="P1615" i="1" s="1"/>
  <c r="P1849" i="1" s="1"/>
  <c r="P2083" i="1"/>
  <c r="G2088" i="1"/>
  <c r="B2087" i="1"/>
  <c r="A2087" i="1"/>
  <c r="A136" i="1"/>
  <c r="B136" i="1"/>
  <c r="AH370" i="1" s="1"/>
  <c r="G137" i="1"/>
  <c r="A370" i="1"/>
  <c r="G371" i="1"/>
  <c r="B370" i="1"/>
  <c r="A59" i="1"/>
  <c r="B59" i="1"/>
  <c r="G60" i="1"/>
  <c r="Y1848" i="1"/>
  <c r="P1848" i="1"/>
  <c r="L1848" i="1"/>
  <c r="W1848" i="1"/>
  <c r="AB1848" i="1"/>
  <c r="J1848" i="1"/>
  <c r="M1848" i="1"/>
  <c r="AE1848" i="1"/>
  <c r="K1848" i="1"/>
  <c r="O1848" i="1"/>
  <c r="Q1848" i="1"/>
  <c r="Z1848" i="1"/>
  <c r="T1848" i="1"/>
  <c r="B2010" i="1"/>
  <c r="G2011" i="1"/>
  <c r="B1932" i="1"/>
  <c r="G1933" i="1"/>
  <c r="A1933" i="1" s="1"/>
  <c r="G1855" i="1"/>
  <c r="A1855" i="1" s="1"/>
  <c r="B1854" i="1"/>
  <c r="B1776" i="1"/>
  <c r="G1777" i="1"/>
  <c r="A1777" i="1" s="1"/>
  <c r="B1698" i="1"/>
  <c r="G1699" i="1"/>
  <c r="A1699" i="1" s="1"/>
  <c r="B1619" i="1"/>
  <c r="G1620" i="1"/>
  <c r="A1620" i="1" s="1"/>
  <c r="B1541" i="1"/>
  <c r="G1542" i="1"/>
  <c r="A1542" i="1" s="1"/>
  <c r="B1463" i="1"/>
  <c r="G1464" i="1"/>
  <c r="A1464" i="1" s="1"/>
  <c r="P1147" i="1"/>
  <c r="R1147" i="1"/>
  <c r="Y1147" i="1"/>
  <c r="Y1303" i="1"/>
  <c r="Y1615" i="1" s="1"/>
  <c r="AA1147" i="1"/>
  <c r="AA1303" i="1"/>
  <c r="AA1615" i="1" s="1"/>
  <c r="N1147" i="1"/>
  <c r="N1303" i="1"/>
  <c r="N1615" i="1" s="1"/>
  <c r="V1147" i="1"/>
  <c r="V1303" i="1"/>
  <c r="V1615" i="1" s="1"/>
  <c r="T1147" i="1"/>
  <c r="T1303" i="1"/>
  <c r="T1615" i="1" s="1"/>
  <c r="L1147" i="1"/>
  <c r="L1303" i="1"/>
  <c r="L1615" i="1" s="1"/>
  <c r="S1147" i="1"/>
  <c r="S1303" i="1"/>
  <c r="S1615" i="1" s="1"/>
  <c r="X1147" i="1"/>
  <c r="X1303" i="1"/>
  <c r="X1615" i="1" s="1"/>
  <c r="AE1147" i="1"/>
  <c r="AE1303" i="1"/>
  <c r="AE1615" i="1" s="1"/>
  <c r="Q1147" i="1"/>
  <c r="Q1303" i="1"/>
  <c r="Q1615" i="1" s="1"/>
  <c r="K1147" i="1"/>
  <c r="K1303" i="1"/>
  <c r="K1615" i="1" s="1"/>
  <c r="AB1147" i="1"/>
  <c r="AB1303" i="1"/>
  <c r="AB1615" i="1" s="1"/>
  <c r="B1385" i="1"/>
  <c r="G1386" i="1"/>
  <c r="A1386" i="1" s="1"/>
  <c r="X758" i="1"/>
  <c r="P758" i="1"/>
  <c r="P2084" i="1" s="1"/>
  <c r="S758" i="1"/>
  <c r="S2084" i="1" s="1"/>
  <c r="AC758" i="1"/>
  <c r="AC2084" i="1" s="1"/>
  <c r="K758" i="1"/>
  <c r="K2084" i="1" s="1"/>
  <c r="W758" i="1"/>
  <c r="W2084" i="1" s="1"/>
  <c r="O758" i="1"/>
  <c r="Z758" i="1"/>
  <c r="Z2084" i="1" s="1"/>
  <c r="AE758" i="1"/>
  <c r="AE2084" i="1" s="1"/>
  <c r="H1384" i="1"/>
  <c r="H1540" i="1" s="1"/>
  <c r="B1307" i="1"/>
  <c r="G1308" i="1"/>
  <c r="A1308" i="1" s="1"/>
  <c r="B1228" i="1"/>
  <c r="G1229" i="1"/>
  <c r="A1229" i="1" s="1"/>
  <c r="B1150" i="1"/>
  <c r="G1151" i="1"/>
  <c r="A1151" i="1" s="1"/>
  <c r="B1072" i="1"/>
  <c r="G1073" i="1"/>
  <c r="A1073" i="1" s="1"/>
  <c r="G996" i="1"/>
  <c r="A996" i="1" s="1"/>
  <c r="B995" i="1"/>
  <c r="B917" i="1"/>
  <c r="G918" i="1"/>
  <c r="A918" i="1" s="1"/>
  <c r="B839" i="1"/>
  <c r="G840" i="1"/>
  <c r="A840" i="1" s="1"/>
  <c r="B760" i="1"/>
  <c r="G761" i="1"/>
  <c r="A761" i="1" s="1"/>
  <c r="B683" i="1"/>
  <c r="G684" i="1"/>
  <c r="A684" i="1" s="1"/>
  <c r="G606" i="1"/>
  <c r="A606" i="1" s="1"/>
  <c r="B605" i="1"/>
  <c r="B526" i="1"/>
  <c r="G527" i="1"/>
  <c r="A527" i="1" s="1"/>
  <c r="Y2241" i="1"/>
  <c r="Q2241" i="1"/>
  <c r="I2241" i="1"/>
  <c r="AF2241" i="1"/>
  <c r="X2241" i="1"/>
  <c r="P2241" i="1"/>
  <c r="H2241" i="1"/>
  <c r="AE2241" i="1"/>
  <c r="W2241" i="1"/>
  <c r="O2241" i="1"/>
  <c r="AD2241" i="1"/>
  <c r="V2241" i="1"/>
  <c r="N2241" i="1"/>
  <c r="AC2241" i="1"/>
  <c r="U2241" i="1"/>
  <c r="M2241" i="1"/>
  <c r="AB2241" i="1"/>
  <c r="T2241" i="1"/>
  <c r="L2241" i="1"/>
  <c r="AA2241" i="1"/>
  <c r="S2241" i="1"/>
  <c r="K2241" i="1"/>
  <c r="Z2241" i="1"/>
  <c r="R2241" i="1"/>
  <c r="J2241" i="1"/>
  <c r="B448" i="1"/>
  <c r="G449" i="1"/>
  <c r="A449" i="1" s="1"/>
  <c r="AD384" i="1"/>
  <c r="AD2178" i="1" s="1"/>
  <c r="AD385" i="1"/>
  <c r="AD386" i="1"/>
  <c r="AD387" i="1"/>
  <c r="X384" i="1"/>
  <c r="X2178" i="1" s="1"/>
  <c r="X385" i="1"/>
  <c r="X386" i="1"/>
  <c r="X387" i="1"/>
  <c r="S384" i="1"/>
  <c r="S2178" i="1" s="1"/>
  <c r="S385" i="1"/>
  <c r="S386" i="1"/>
  <c r="S387" i="1"/>
  <c r="Y385" i="1"/>
  <c r="Y386" i="1"/>
  <c r="Y387" i="1"/>
  <c r="AE384" i="1"/>
  <c r="AE385" i="1"/>
  <c r="AE386" i="1"/>
  <c r="AE387" i="1"/>
  <c r="W384" i="1"/>
  <c r="W2178" i="1" s="1"/>
  <c r="W385" i="1"/>
  <c r="W386" i="1"/>
  <c r="W387" i="1"/>
  <c r="Q384" i="1"/>
  <c r="Q2178" i="1" s="1"/>
  <c r="Q385" i="1"/>
  <c r="Q386" i="1"/>
  <c r="Q387" i="1"/>
  <c r="U384" i="1"/>
  <c r="U2178" i="1" s="1"/>
  <c r="U385" i="1"/>
  <c r="U386" i="1"/>
  <c r="U387" i="1"/>
  <c r="R384" i="1"/>
  <c r="R2178" i="1" s="1"/>
  <c r="R385" i="1"/>
  <c r="R386" i="1"/>
  <c r="R387" i="1"/>
  <c r="N385" i="1"/>
  <c r="N386" i="1"/>
  <c r="N387" i="1"/>
  <c r="Z384" i="1"/>
  <c r="Z2178" i="1" s="1"/>
  <c r="Z385" i="1"/>
  <c r="Z386" i="1"/>
  <c r="Z387" i="1"/>
  <c r="O384" i="1"/>
  <c r="O2178" i="1" s="1"/>
  <c r="O385" i="1"/>
  <c r="O386" i="1"/>
  <c r="O387" i="1"/>
  <c r="AF384" i="1"/>
  <c r="AF385" i="1"/>
  <c r="AF386" i="1"/>
  <c r="AF387" i="1"/>
  <c r="AC384" i="1"/>
  <c r="AC385" i="1"/>
  <c r="AC386" i="1"/>
  <c r="AC387" i="1"/>
  <c r="V384" i="1"/>
  <c r="V2178" i="1" s="1"/>
  <c r="V385" i="1"/>
  <c r="V386" i="1"/>
  <c r="V387" i="1"/>
  <c r="T384" i="1"/>
  <c r="T2178" i="1" s="1"/>
  <c r="T385" i="1"/>
  <c r="T386" i="1"/>
  <c r="T387" i="1"/>
  <c r="AA384" i="1"/>
  <c r="AA2178" i="1" s="1"/>
  <c r="AA385" i="1"/>
  <c r="AA386" i="1"/>
  <c r="AA387" i="1"/>
  <c r="P384" i="1"/>
  <c r="P2178" i="1" s="1"/>
  <c r="P385" i="1"/>
  <c r="P386" i="1"/>
  <c r="P387" i="1"/>
  <c r="AB385" i="1"/>
  <c r="AB386" i="1"/>
  <c r="AB387" i="1"/>
  <c r="B293" i="1"/>
  <c r="G294" i="1"/>
  <c r="A294" i="1" s="1"/>
  <c r="B216" i="1"/>
  <c r="G217" i="1"/>
  <c r="A217" i="1" s="1"/>
  <c r="AH1148" i="1" l="1"/>
  <c r="AH2084" i="1"/>
  <c r="AH759" i="1"/>
  <c r="AH1149" i="1" s="1"/>
  <c r="AH1539" i="1"/>
  <c r="AH1403" i="1"/>
  <c r="AH1559" i="1" s="1"/>
  <c r="AH2163" i="1"/>
  <c r="AH622" i="1"/>
  <c r="AG467" i="1"/>
  <c r="AH2242" i="1"/>
  <c r="AH698" i="1"/>
  <c r="AH699" i="1"/>
  <c r="AH701" i="1"/>
  <c r="U232" i="1"/>
  <c r="AC232" i="1"/>
  <c r="T232" i="1"/>
  <c r="L232" i="1"/>
  <c r="V232" i="1"/>
  <c r="M232" i="1"/>
  <c r="O935" i="1"/>
  <c r="K232" i="1"/>
  <c r="Y232" i="1"/>
  <c r="AF682" i="1"/>
  <c r="AF701" i="1" s="1"/>
  <c r="AF620" i="1"/>
  <c r="AF621" i="1"/>
  <c r="AF623" i="1"/>
  <c r="Q682" i="1"/>
  <c r="Q701" i="1" s="1"/>
  <c r="Q619" i="1"/>
  <c r="Q620" i="1"/>
  <c r="Q621" i="1"/>
  <c r="Q623" i="1"/>
  <c r="AB1519" i="1"/>
  <c r="AB1597" i="1" s="1"/>
  <c r="AB1831" i="1" s="1"/>
  <c r="O1538" i="1"/>
  <c r="O1403" i="1"/>
  <c r="N232" i="1"/>
  <c r="Z232" i="1"/>
  <c r="AB232" i="1"/>
  <c r="AA682" i="1"/>
  <c r="AA701" i="1" s="1"/>
  <c r="AA620" i="1"/>
  <c r="AA621" i="1"/>
  <c r="AA623" i="1"/>
  <c r="AE682" i="1"/>
  <c r="AE701" i="1" s="1"/>
  <c r="AE620" i="1"/>
  <c r="AE621" i="1"/>
  <c r="AE623" i="1"/>
  <c r="J232" i="1"/>
  <c r="AG620" i="1"/>
  <c r="AG621" i="1"/>
  <c r="AG623" i="1"/>
  <c r="Z682" i="1"/>
  <c r="Z701" i="1" s="1"/>
  <c r="Z620" i="1"/>
  <c r="Z621" i="1"/>
  <c r="Z623" i="1"/>
  <c r="O682" i="1"/>
  <c r="O701" i="1" s="1"/>
  <c r="O619" i="1"/>
  <c r="O620" i="1"/>
  <c r="O621" i="1"/>
  <c r="O623" i="1"/>
  <c r="AG232" i="1"/>
  <c r="Y682" i="1"/>
  <c r="Y701" i="1" s="1"/>
  <c r="Y620" i="1"/>
  <c r="Y621" i="1"/>
  <c r="Y623" i="1"/>
  <c r="AD682" i="1"/>
  <c r="AD701" i="1" s="1"/>
  <c r="AD620" i="1"/>
  <c r="AD621" i="1"/>
  <c r="AD623" i="1"/>
  <c r="W1524" i="1"/>
  <c r="W1602" i="1" s="1"/>
  <c r="W1836" i="1" s="1"/>
  <c r="W1401" i="1"/>
  <c r="AA232" i="1"/>
  <c r="AD232" i="1"/>
  <c r="H618" i="1"/>
  <c r="H619" i="1"/>
  <c r="H620" i="1"/>
  <c r="H621" i="1"/>
  <c r="H623" i="1"/>
  <c r="R682" i="1"/>
  <c r="R701" i="1" s="1"/>
  <c r="R619" i="1"/>
  <c r="R620" i="1"/>
  <c r="R621" i="1"/>
  <c r="R623" i="1"/>
  <c r="X682" i="1"/>
  <c r="X701" i="1" s="1"/>
  <c r="X620" i="1"/>
  <c r="X621" i="1"/>
  <c r="X623" i="1"/>
  <c r="N682" i="1"/>
  <c r="N701" i="1" s="1"/>
  <c r="N619" i="1"/>
  <c r="N620" i="1"/>
  <c r="N621" i="1"/>
  <c r="N623" i="1"/>
  <c r="O232" i="1"/>
  <c r="P232" i="1"/>
  <c r="V682" i="1"/>
  <c r="V701" i="1" s="1"/>
  <c r="V620" i="1"/>
  <c r="V621" i="1"/>
  <c r="V623" i="1"/>
  <c r="AC682" i="1"/>
  <c r="AC701" i="1" s="1"/>
  <c r="AC620" i="1"/>
  <c r="AC621" i="1"/>
  <c r="AC623" i="1"/>
  <c r="AG542" i="1"/>
  <c r="AG543" i="1"/>
  <c r="T682" i="1"/>
  <c r="T701" i="1" s="1"/>
  <c r="T620" i="1"/>
  <c r="T621" i="1"/>
  <c r="T623" i="1"/>
  <c r="M682" i="1"/>
  <c r="M701" i="1" s="1"/>
  <c r="M619" i="1"/>
  <c r="M620" i="1"/>
  <c r="M621" i="1"/>
  <c r="M623" i="1"/>
  <c r="U682" i="1"/>
  <c r="U701" i="1" s="1"/>
  <c r="U620" i="1"/>
  <c r="U621" i="1"/>
  <c r="U623" i="1"/>
  <c r="S682" i="1"/>
  <c r="S701" i="1" s="1"/>
  <c r="S620" i="1"/>
  <c r="S621" i="1"/>
  <c r="S623" i="1"/>
  <c r="AB682" i="1"/>
  <c r="AB701" i="1" s="1"/>
  <c r="AB620" i="1"/>
  <c r="AB621" i="1"/>
  <c r="AB623" i="1"/>
  <c r="AE232" i="1"/>
  <c r="W232" i="1"/>
  <c r="AF232" i="1"/>
  <c r="P682" i="1"/>
  <c r="P701" i="1" s="1"/>
  <c r="P619" i="1"/>
  <c r="P620" i="1"/>
  <c r="P621" i="1"/>
  <c r="P623" i="1"/>
  <c r="L682" i="1"/>
  <c r="L701" i="1" s="1"/>
  <c r="L619" i="1"/>
  <c r="L620" i="1"/>
  <c r="L621" i="1"/>
  <c r="L623" i="1"/>
  <c r="S232" i="1"/>
  <c r="Q1383" i="1"/>
  <c r="Q935" i="1"/>
  <c r="K682" i="1"/>
  <c r="K701" i="1" s="1"/>
  <c r="K619" i="1"/>
  <c r="K620" i="1"/>
  <c r="K621" i="1"/>
  <c r="K623" i="1"/>
  <c r="X232" i="1"/>
  <c r="I232" i="1"/>
  <c r="J682" i="1"/>
  <c r="J618" i="1"/>
  <c r="J619" i="1"/>
  <c r="J620" i="1"/>
  <c r="J621" i="1"/>
  <c r="J623" i="1"/>
  <c r="R232" i="1"/>
  <c r="Q232" i="1"/>
  <c r="W682" i="1"/>
  <c r="W701" i="1" s="1"/>
  <c r="W620" i="1"/>
  <c r="W621" i="1"/>
  <c r="W623" i="1"/>
  <c r="I682" i="1"/>
  <c r="I701" i="1" s="1"/>
  <c r="I618" i="1"/>
  <c r="I619" i="1"/>
  <c r="I620" i="1"/>
  <c r="I621" i="1"/>
  <c r="I623" i="1"/>
  <c r="H232" i="1"/>
  <c r="AF2178" i="1"/>
  <c r="A2011" i="1"/>
  <c r="N1384" i="1"/>
  <c r="N1540" i="1" s="1"/>
  <c r="AF1384" i="1"/>
  <c r="P1384" i="1"/>
  <c r="P1540" i="1" s="1"/>
  <c r="R1384" i="1"/>
  <c r="R1540" i="1" s="1"/>
  <c r="X1384" i="1"/>
  <c r="X1540" i="1" s="1"/>
  <c r="V1384" i="1"/>
  <c r="V1540" i="1" s="1"/>
  <c r="Z1384" i="1"/>
  <c r="Z1540" i="1" s="1"/>
  <c r="T1384" i="1"/>
  <c r="T1540" i="1" s="1"/>
  <c r="AB1384" i="1"/>
  <c r="AB1540" i="1" s="1"/>
  <c r="AD1384" i="1"/>
  <c r="AD1540" i="1" s="1"/>
  <c r="Y933" i="1"/>
  <c r="X1368" i="1"/>
  <c r="X1134" i="1"/>
  <c r="AF1365" i="1"/>
  <c r="AF1521" i="1" s="1"/>
  <c r="AF1599" i="1" s="1"/>
  <c r="AF1833" i="1" s="1"/>
  <c r="AF1131" i="1"/>
  <c r="AC1363" i="1"/>
  <c r="AC1129" i="1"/>
  <c r="AF1366" i="1"/>
  <c r="AF1132" i="1"/>
  <c r="AE1367" i="1"/>
  <c r="AE1523" i="1" s="1"/>
  <c r="AE1601" i="1" s="1"/>
  <c r="AE1835" i="1" s="1"/>
  <c r="AE1133" i="1"/>
  <c r="AG682" i="1"/>
  <c r="AG1304" i="1"/>
  <c r="AG1616" i="1" s="1"/>
  <c r="AG1850" i="1" s="1"/>
  <c r="AG1148" i="1"/>
  <c r="H758" i="1"/>
  <c r="H2084" i="1" s="1"/>
  <c r="I758" i="1"/>
  <c r="I2084" i="1" s="1"/>
  <c r="AG370" i="1"/>
  <c r="I1147" i="1"/>
  <c r="I1303" i="1"/>
  <c r="I1615" i="1" s="1"/>
  <c r="I1849" i="1" s="1"/>
  <c r="H1303" i="1"/>
  <c r="H1615" i="1" s="1"/>
  <c r="H1849" i="1" s="1"/>
  <c r="H1147" i="1"/>
  <c r="I58" i="1"/>
  <c r="I77" i="1" s="1"/>
  <c r="H369" i="1"/>
  <c r="H2163" i="1" s="1"/>
  <c r="AG74" i="1"/>
  <c r="AG75" i="1"/>
  <c r="AG464" i="1"/>
  <c r="AG465" i="1"/>
  <c r="AG698" i="1"/>
  <c r="AG699" i="1"/>
  <c r="B2172" i="1"/>
  <c r="A2172" i="1"/>
  <c r="A2249" i="1"/>
  <c r="B2249" i="1"/>
  <c r="V2084" i="1"/>
  <c r="AA1304" i="1"/>
  <c r="AA1616" i="1" s="1"/>
  <c r="AA1850" i="1" s="1"/>
  <c r="AA2084" i="1"/>
  <c r="Y1148" i="1"/>
  <c r="R2084" i="1"/>
  <c r="R1148" i="1"/>
  <c r="AD1148" i="1"/>
  <c r="V1148" i="1"/>
  <c r="Y1304" i="1"/>
  <c r="Y1616" i="1" s="1"/>
  <c r="Y1850" i="1" s="1"/>
  <c r="AF2084" i="1"/>
  <c r="AF1304" i="1"/>
  <c r="AF1616" i="1" s="1"/>
  <c r="AB1148" i="1"/>
  <c r="N1304" i="1"/>
  <c r="N1616" i="1" s="1"/>
  <c r="N1850" i="1" s="1"/>
  <c r="N1148" i="1"/>
  <c r="J1148" i="1"/>
  <c r="T1304" i="1"/>
  <c r="T1616" i="1" s="1"/>
  <c r="T1850" i="1" s="1"/>
  <c r="T1148" i="1"/>
  <c r="M2084" i="1"/>
  <c r="M1304" i="1"/>
  <c r="M1616" i="1" s="1"/>
  <c r="M1850" i="1" s="1"/>
  <c r="AD1304" i="1"/>
  <c r="AD1616" i="1" s="1"/>
  <c r="AD1850" i="1" s="1"/>
  <c r="AB2084" i="1"/>
  <c r="L2084" i="1"/>
  <c r="L1304" i="1"/>
  <c r="L1616" i="1" s="1"/>
  <c r="L1850" i="1" s="1"/>
  <c r="U1148" i="1"/>
  <c r="J2084" i="1"/>
  <c r="U1304" i="1"/>
  <c r="U1616" i="1" s="1"/>
  <c r="U1850" i="1" s="1"/>
  <c r="Q1304" i="1"/>
  <c r="Q1616" i="1" s="1"/>
  <c r="Q1850" i="1" s="1"/>
  <c r="Q2084" i="1"/>
  <c r="O1304" i="1"/>
  <c r="O2084" i="1"/>
  <c r="X1304" i="1"/>
  <c r="X1616" i="1" s="1"/>
  <c r="X1850" i="1" s="1"/>
  <c r="X2084" i="1"/>
  <c r="B2088" i="1"/>
  <c r="A2088" i="1"/>
  <c r="G2089" i="1"/>
  <c r="A371" i="1"/>
  <c r="B371" i="1"/>
  <c r="G372" i="1"/>
  <c r="A137" i="1"/>
  <c r="G138" i="1"/>
  <c r="B137" i="1"/>
  <c r="A60" i="1"/>
  <c r="G61" i="1"/>
  <c r="B60" i="1"/>
  <c r="AB1849" i="1"/>
  <c r="K1849" i="1"/>
  <c r="Q1849" i="1"/>
  <c r="AE1849" i="1"/>
  <c r="X1849" i="1"/>
  <c r="S1849" i="1"/>
  <c r="L1849" i="1"/>
  <c r="T1849" i="1"/>
  <c r="V1849" i="1"/>
  <c r="N1849" i="1"/>
  <c r="AA1849" i="1"/>
  <c r="Y1849" i="1"/>
  <c r="G2012" i="1"/>
  <c r="B2011" i="1"/>
  <c r="G1934" i="1"/>
  <c r="A1934" i="1" s="1"/>
  <c r="B1933" i="1"/>
  <c r="G1856" i="1"/>
  <c r="A1856" i="1" s="1"/>
  <c r="B1855" i="1"/>
  <c r="G1778" i="1"/>
  <c r="A1778" i="1" s="1"/>
  <c r="B1777" i="1"/>
  <c r="G1700" i="1"/>
  <c r="A1700" i="1" s="1"/>
  <c r="B1699" i="1"/>
  <c r="B1620" i="1"/>
  <c r="G1621" i="1"/>
  <c r="A1621" i="1" s="1"/>
  <c r="B1542" i="1"/>
  <c r="G1543" i="1"/>
  <c r="A1543" i="1" s="1"/>
  <c r="B1464" i="1"/>
  <c r="G1465" i="1"/>
  <c r="A1465" i="1" s="1"/>
  <c r="Z1148" i="1"/>
  <c r="Z1304" i="1"/>
  <c r="Z1616" i="1" s="1"/>
  <c r="AC1148" i="1"/>
  <c r="AC1304" i="1"/>
  <c r="AC1616" i="1" s="1"/>
  <c r="P1148" i="1"/>
  <c r="P1304" i="1"/>
  <c r="P1616" i="1" s="1"/>
  <c r="S1148" i="1"/>
  <c r="S1304" i="1"/>
  <c r="S1616" i="1" s="1"/>
  <c r="O1148" i="1"/>
  <c r="W1148" i="1"/>
  <c r="W1304" i="1"/>
  <c r="W1616" i="1" s="1"/>
  <c r="AE1148" i="1"/>
  <c r="AE1304" i="1"/>
  <c r="AE1616" i="1" s="1"/>
  <c r="K1148" i="1"/>
  <c r="K1304" i="1"/>
  <c r="K1616" i="1" s="1"/>
  <c r="X1148" i="1"/>
  <c r="B1386" i="1"/>
  <c r="G1387" i="1"/>
  <c r="A1387" i="1" s="1"/>
  <c r="G1309" i="1"/>
  <c r="A1309" i="1" s="1"/>
  <c r="B1308" i="1"/>
  <c r="G1230" i="1"/>
  <c r="A1230" i="1" s="1"/>
  <c r="B1229" i="1"/>
  <c r="G1152" i="1"/>
  <c r="A1152" i="1" s="1"/>
  <c r="B1151" i="1"/>
  <c r="G1074" i="1"/>
  <c r="A1074" i="1" s="1"/>
  <c r="B1073" i="1"/>
  <c r="Q697" i="1"/>
  <c r="Q698" i="1"/>
  <c r="Q699" i="1"/>
  <c r="L697" i="1"/>
  <c r="L698" i="1"/>
  <c r="L699" i="1"/>
  <c r="AD698" i="1"/>
  <c r="AD699" i="1"/>
  <c r="Y698" i="1"/>
  <c r="Y699" i="1"/>
  <c r="T698" i="1"/>
  <c r="T699" i="1"/>
  <c r="O697" i="1"/>
  <c r="O698" i="1"/>
  <c r="O699" i="1"/>
  <c r="J696" i="1"/>
  <c r="J697" i="1"/>
  <c r="J698" i="1"/>
  <c r="J699" i="1"/>
  <c r="J2259" i="1" s="1"/>
  <c r="J701" i="1"/>
  <c r="AB698" i="1"/>
  <c r="AB699" i="1"/>
  <c r="W698" i="1"/>
  <c r="W699" i="1"/>
  <c r="AF698" i="1"/>
  <c r="AF699" i="1"/>
  <c r="R697" i="1"/>
  <c r="R698" i="1"/>
  <c r="R699" i="1"/>
  <c r="R2259" i="1" s="1"/>
  <c r="M697" i="1"/>
  <c r="M698" i="1"/>
  <c r="M699" i="1"/>
  <c r="AE698" i="1"/>
  <c r="AE699" i="1"/>
  <c r="P697" i="1"/>
  <c r="P698" i="1"/>
  <c r="P699" i="1"/>
  <c r="Z698" i="1"/>
  <c r="Z699" i="1"/>
  <c r="Z2259" i="1" s="1"/>
  <c r="U698" i="1"/>
  <c r="U699" i="1"/>
  <c r="H682" i="1"/>
  <c r="K697" i="1"/>
  <c r="K698" i="1"/>
  <c r="K699" i="1"/>
  <c r="AC698" i="1"/>
  <c r="AC699" i="1"/>
  <c r="X698" i="1"/>
  <c r="X699" i="1"/>
  <c r="S697" i="1"/>
  <c r="S698" i="1"/>
  <c r="S699" i="1"/>
  <c r="N697" i="1"/>
  <c r="N698" i="1"/>
  <c r="N699" i="1"/>
  <c r="I696" i="1"/>
  <c r="I697" i="1"/>
  <c r="I698" i="1"/>
  <c r="I699" i="1"/>
  <c r="AA698" i="1"/>
  <c r="AA699" i="1"/>
  <c r="AA2259" i="1" s="1"/>
  <c r="V698" i="1"/>
  <c r="V699" i="1"/>
  <c r="B996" i="1"/>
  <c r="G997" i="1"/>
  <c r="A997" i="1" s="1"/>
  <c r="B918" i="1"/>
  <c r="G919" i="1"/>
  <c r="A919" i="1" s="1"/>
  <c r="B840" i="1"/>
  <c r="G841" i="1"/>
  <c r="A841" i="1" s="1"/>
  <c r="G762" i="1"/>
  <c r="A762" i="1" s="1"/>
  <c r="B761" i="1"/>
  <c r="B684" i="1"/>
  <c r="G685" i="1"/>
  <c r="A685" i="1" s="1"/>
  <c r="B606" i="1"/>
  <c r="G607" i="1"/>
  <c r="A607" i="1" s="1"/>
  <c r="G528" i="1"/>
  <c r="A528" i="1" s="1"/>
  <c r="B527" i="1"/>
  <c r="AD388" i="1"/>
  <c r="N73" i="1"/>
  <c r="N2179" i="1" s="1"/>
  <c r="N74" i="1"/>
  <c r="N2180" i="1" s="1"/>
  <c r="N75" i="1"/>
  <c r="N2181" i="1" s="1"/>
  <c r="S73" i="1"/>
  <c r="S2179" i="1" s="1"/>
  <c r="S74" i="1"/>
  <c r="S2180" i="1" s="1"/>
  <c r="S75" i="1"/>
  <c r="S2181" i="1" s="1"/>
  <c r="O73" i="1"/>
  <c r="O2179" i="1" s="1"/>
  <c r="O74" i="1"/>
  <c r="O2180" i="1" s="1"/>
  <c r="O75" i="1"/>
  <c r="O2181" i="1" s="1"/>
  <c r="P73" i="1"/>
  <c r="P2179" i="1" s="1"/>
  <c r="P74" i="1"/>
  <c r="P2180" i="1" s="1"/>
  <c r="P75" i="1"/>
  <c r="P2181" i="1" s="1"/>
  <c r="AC72" i="1"/>
  <c r="AC2178" i="1" s="1"/>
  <c r="AC73" i="1"/>
  <c r="AC2179" i="1" s="1"/>
  <c r="AC74" i="1"/>
  <c r="AC2180" i="1" s="1"/>
  <c r="AC75" i="1"/>
  <c r="AC2181" i="1" s="1"/>
  <c r="W73" i="1"/>
  <c r="W2179" i="1" s="1"/>
  <c r="W74" i="1"/>
  <c r="W2180" i="1" s="1"/>
  <c r="W75" i="1"/>
  <c r="W2181" i="1" s="1"/>
  <c r="H73" i="1"/>
  <c r="H74" i="1"/>
  <c r="H75" i="1"/>
  <c r="H77" i="1"/>
  <c r="AE72" i="1"/>
  <c r="AE2178" i="1" s="1"/>
  <c r="AE73" i="1"/>
  <c r="AE2179" i="1" s="1"/>
  <c r="AE74" i="1"/>
  <c r="AE2180" i="1" s="1"/>
  <c r="AE75" i="1"/>
  <c r="AE2181" i="1" s="1"/>
  <c r="Z73" i="1"/>
  <c r="Z2179" i="1" s="1"/>
  <c r="Z74" i="1"/>
  <c r="Z2180" i="1" s="1"/>
  <c r="Z75" i="1"/>
  <c r="Z2181" i="1" s="1"/>
  <c r="AF73" i="1"/>
  <c r="AF74" i="1"/>
  <c r="AF75" i="1"/>
  <c r="Y73" i="1"/>
  <c r="Y2179" i="1" s="1"/>
  <c r="Y74" i="1"/>
  <c r="Y2180" i="1" s="1"/>
  <c r="Y75" i="1"/>
  <c r="Y2181" i="1" s="1"/>
  <c r="R73" i="1"/>
  <c r="R2179" i="1" s="1"/>
  <c r="R74" i="1"/>
  <c r="R2180" i="1" s="1"/>
  <c r="R75" i="1"/>
  <c r="R2181" i="1" s="1"/>
  <c r="L72" i="1"/>
  <c r="L2178" i="1" s="1"/>
  <c r="L73" i="1"/>
  <c r="L74" i="1"/>
  <c r="L75" i="1"/>
  <c r="AA73" i="1"/>
  <c r="AA2179" i="1" s="1"/>
  <c r="AA74" i="1"/>
  <c r="AA2180" i="1" s="1"/>
  <c r="AA75" i="1"/>
  <c r="AA2181" i="1" s="1"/>
  <c r="V73" i="1"/>
  <c r="V2179" i="1" s="1"/>
  <c r="V74" i="1"/>
  <c r="V2180" i="1" s="1"/>
  <c r="V75" i="1"/>
  <c r="V2181" i="1" s="1"/>
  <c r="AD73" i="1"/>
  <c r="AD2179" i="1" s="1"/>
  <c r="AD74" i="1"/>
  <c r="AD2180" i="1" s="1"/>
  <c r="AD75" i="1"/>
  <c r="AD2181" i="1" s="1"/>
  <c r="U73" i="1"/>
  <c r="U2179" i="1" s="1"/>
  <c r="U74" i="1"/>
  <c r="U2180" i="1" s="1"/>
  <c r="U75" i="1"/>
  <c r="U2181" i="1" s="1"/>
  <c r="AB73" i="1"/>
  <c r="AB2179" i="1" s="1"/>
  <c r="AB74" i="1"/>
  <c r="AB2180" i="1" s="1"/>
  <c r="AB75" i="1"/>
  <c r="AB2181" i="1" s="1"/>
  <c r="M73" i="1"/>
  <c r="M74" i="1"/>
  <c r="M75" i="1"/>
  <c r="I73" i="1"/>
  <c r="I74" i="1"/>
  <c r="I75" i="1"/>
  <c r="J73" i="1"/>
  <c r="J74" i="1"/>
  <c r="J75" i="1"/>
  <c r="T73" i="1"/>
  <c r="T2179" i="1" s="1"/>
  <c r="T74" i="1"/>
  <c r="T2180" i="1" s="1"/>
  <c r="T75" i="1"/>
  <c r="T2181" i="1" s="1"/>
  <c r="K73" i="1"/>
  <c r="K74" i="1"/>
  <c r="K75" i="1"/>
  <c r="X73" i="1"/>
  <c r="X2179" i="1" s="1"/>
  <c r="X74" i="1"/>
  <c r="X2180" i="1" s="1"/>
  <c r="X75" i="1"/>
  <c r="X2181" i="1" s="1"/>
  <c r="Q73" i="1"/>
  <c r="Q2179" i="1" s="1"/>
  <c r="Q74" i="1"/>
  <c r="Q2180" i="1" s="1"/>
  <c r="Q75" i="1"/>
  <c r="Q2181" i="1" s="1"/>
  <c r="G450" i="1"/>
  <c r="A450" i="1" s="1"/>
  <c r="B449" i="1"/>
  <c r="N388" i="1"/>
  <c r="AB388" i="1"/>
  <c r="V388" i="1"/>
  <c r="Z388" i="1"/>
  <c r="Q388" i="1"/>
  <c r="Y388" i="1"/>
  <c r="AC388" i="1"/>
  <c r="O388" i="1"/>
  <c r="R388" i="1"/>
  <c r="P388" i="1"/>
  <c r="AF388" i="1"/>
  <c r="X388" i="1"/>
  <c r="T388" i="1"/>
  <c r="S388" i="1"/>
  <c r="W388" i="1"/>
  <c r="AA388" i="1"/>
  <c r="U388" i="1"/>
  <c r="AE388" i="1"/>
  <c r="G295" i="1"/>
  <c r="A295" i="1" s="1"/>
  <c r="B294" i="1"/>
  <c r="G218" i="1"/>
  <c r="A218" i="1" s="1"/>
  <c r="B217" i="1"/>
  <c r="I2242" i="1" l="1"/>
  <c r="T2242" i="1"/>
  <c r="AH2085" i="1"/>
  <c r="AH1305" i="1"/>
  <c r="AH1617" i="1" s="1"/>
  <c r="AH1851" i="1" s="1"/>
  <c r="AG545" i="1"/>
  <c r="AG2242" i="1"/>
  <c r="N2242" i="1"/>
  <c r="L2242" i="1"/>
  <c r="AH700" i="1"/>
  <c r="AH464" i="1"/>
  <c r="AH465" i="1"/>
  <c r="AH2259" i="1" s="1"/>
  <c r="AH467" i="1"/>
  <c r="AH2261" i="1" s="1"/>
  <c r="X2242" i="1"/>
  <c r="Z2242" i="1"/>
  <c r="AH545" i="1"/>
  <c r="AH1366" i="1"/>
  <c r="AH1522" i="1" s="1"/>
  <c r="AH1600" i="1" s="1"/>
  <c r="AH1132" i="1"/>
  <c r="U2242" i="1"/>
  <c r="AC2242" i="1"/>
  <c r="AH1365" i="1"/>
  <c r="AH1521" i="1" s="1"/>
  <c r="AH1599" i="1" s="1"/>
  <c r="AH1131" i="1"/>
  <c r="P2242" i="1"/>
  <c r="AH371" i="1"/>
  <c r="O2242" i="1"/>
  <c r="J2242" i="1"/>
  <c r="AE2242" i="1"/>
  <c r="Q2242" i="1"/>
  <c r="S2242" i="1"/>
  <c r="Y2242" i="1"/>
  <c r="V2242" i="1"/>
  <c r="AA2242" i="1"/>
  <c r="AF2242" i="1"/>
  <c r="W2242" i="1"/>
  <c r="S622" i="1"/>
  <c r="M622" i="1"/>
  <c r="H622" i="1"/>
  <c r="AB2242" i="1"/>
  <c r="V622" i="1"/>
  <c r="Z622" i="1"/>
  <c r="K2242" i="1"/>
  <c r="Y622" i="1"/>
  <c r="T541" i="1"/>
  <c r="T542" i="1"/>
  <c r="T543" i="1"/>
  <c r="T545" i="1"/>
  <c r="K1385" i="1"/>
  <c r="I622" i="1"/>
  <c r="L622" i="1"/>
  <c r="T622" i="1"/>
  <c r="AD2242" i="1"/>
  <c r="AB542" i="1"/>
  <c r="AB543" i="1"/>
  <c r="AB545" i="1"/>
  <c r="AA1385" i="1"/>
  <c r="X1524" i="1"/>
  <c r="X1602" i="1" s="1"/>
  <c r="X1836" i="1" s="1"/>
  <c r="X1401" i="1"/>
  <c r="J622" i="1"/>
  <c r="I540" i="1"/>
  <c r="I541" i="1"/>
  <c r="I542" i="1"/>
  <c r="I543" i="1"/>
  <c r="I545" i="1"/>
  <c r="M541" i="1"/>
  <c r="M542" i="1"/>
  <c r="M543" i="1"/>
  <c r="M545" i="1"/>
  <c r="AC1385" i="1"/>
  <c r="R2242" i="1"/>
  <c r="R541" i="1"/>
  <c r="R542" i="1"/>
  <c r="R543" i="1"/>
  <c r="R545" i="1"/>
  <c r="Z542" i="1"/>
  <c r="Z543" i="1"/>
  <c r="Z545" i="1"/>
  <c r="P541" i="1"/>
  <c r="P542" i="1"/>
  <c r="P543" i="1"/>
  <c r="P545" i="1"/>
  <c r="AC542" i="1"/>
  <c r="AC543" i="1"/>
  <c r="AC545" i="1"/>
  <c r="AG544" i="1"/>
  <c r="N622" i="1"/>
  <c r="AE622" i="1"/>
  <c r="Q622" i="1"/>
  <c r="Q1385" i="1"/>
  <c r="AG1244" i="1"/>
  <c r="AG1245" i="1"/>
  <c r="AG1247" i="1"/>
  <c r="Q541" i="1"/>
  <c r="Q542" i="1"/>
  <c r="Q543" i="1"/>
  <c r="Q545" i="1"/>
  <c r="V542" i="1"/>
  <c r="V543" i="1"/>
  <c r="V545" i="1"/>
  <c r="O1385" i="1"/>
  <c r="P622" i="1"/>
  <c r="O622" i="1"/>
  <c r="S541" i="1"/>
  <c r="S542" i="1"/>
  <c r="S543" i="1"/>
  <c r="S545" i="1"/>
  <c r="AD542" i="1"/>
  <c r="AD543" i="1"/>
  <c r="AD545" i="1"/>
  <c r="W622" i="1"/>
  <c r="K622" i="1"/>
  <c r="U622" i="1"/>
  <c r="J540" i="1"/>
  <c r="J541" i="1"/>
  <c r="J542" i="1"/>
  <c r="J543" i="1"/>
  <c r="J545" i="1"/>
  <c r="R622" i="1"/>
  <c r="Y1385" i="1"/>
  <c r="K540" i="1"/>
  <c r="K541" i="1"/>
  <c r="K542" i="1"/>
  <c r="K543" i="1"/>
  <c r="K545" i="1"/>
  <c r="AF542" i="1"/>
  <c r="AF543" i="1"/>
  <c r="AF545" i="1"/>
  <c r="X542" i="1"/>
  <c r="X543" i="1"/>
  <c r="X545" i="1"/>
  <c r="O541" i="1"/>
  <c r="O542" i="1"/>
  <c r="O543" i="1"/>
  <c r="O545" i="1"/>
  <c r="AC622" i="1"/>
  <c r="X622" i="1"/>
  <c r="AA622" i="1"/>
  <c r="AF622" i="1"/>
  <c r="AG622" i="1"/>
  <c r="M2242" i="1"/>
  <c r="Y542" i="1"/>
  <c r="Y543" i="1"/>
  <c r="Y545" i="1"/>
  <c r="W542" i="1"/>
  <c r="W543" i="1"/>
  <c r="W545" i="1"/>
  <c r="AC1519" i="1"/>
  <c r="AC1597" i="1" s="1"/>
  <c r="AC1831" i="1" s="1"/>
  <c r="M1385" i="1"/>
  <c r="Q1539" i="1"/>
  <c r="Q1403" i="1"/>
  <c r="L541" i="1"/>
  <c r="L542" i="1"/>
  <c r="L543" i="1"/>
  <c r="L545" i="1"/>
  <c r="AB622" i="1"/>
  <c r="U541" i="1"/>
  <c r="U542" i="1"/>
  <c r="U543" i="1"/>
  <c r="U545" i="1"/>
  <c r="H540" i="1"/>
  <c r="H541" i="1"/>
  <c r="H542" i="1"/>
  <c r="H543" i="1"/>
  <c r="H545" i="1"/>
  <c r="AE542" i="1"/>
  <c r="AE543" i="1"/>
  <c r="AE545" i="1"/>
  <c r="O1616" i="1"/>
  <c r="O1850" i="1" s="1"/>
  <c r="N541" i="1"/>
  <c r="N542" i="1"/>
  <c r="N543" i="1"/>
  <c r="N545" i="1"/>
  <c r="AA542" i="1"/>
  <c r="AA543" i="1"/>
  <c r="AA545" i="1"/>
  <c r="AD622" i="1"/>
  <c r="AF2181" i="1"/>
  <c r="AF2180" i="1"/>
  <c r="AF2179" i="1"/>
  <c r="J58" i="1"/>
  <c r="A2012" i="1"/>
  <c r="H1247" i="1"/>
  <c r="AG701" i="1"/>
  <c r="AD1385" i="1"/>
  <c r="Z1385" i="1"/>
  <c r="AG1365" i="1"/>
  <c r="AG1521" i="1" s="1"/>
  <c r="AG1599" i="1" s="1"/>
  <c r="AG1833" i="1" s="1"/>
  <c r="AG1131" i="1"/>
  <c r="AD1363" i="1"/>
  <c r="AD1129" i="1"/>
  <c r="AG1386" i="1"/>
  <c r="AG1542" i="1" s="1"/>
  <c r="AF1367" i="1"/>
  <c r="AF1133" i="1"/>
  <c r="I1384" i="1"/>
  <c r="I1540" i="1" s="1"/>
  <c r="AG1366" i="1"/>
  <c r="AG1132" i="1"/>
  <c r="Z933" i="1"/>
  <c r="Z934" i="1" s="1"/>
  <c r="Y1368" i="1"/>
  <c r="Y1134" i="1"/>
  <c r="H59" i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Z52" i="24" s="1"/>
  <c r="I1304" i="1"/>
  <c r="I1616" i="1" s="1"/>
  <c r="I1850" i="1" s="1"/>
  <c r="H1304" i="1"/>
  <c r="H1616" i="1" s="1"/>
  <c r="H1850" i="1" s="1"/>
  <c r="H1148" i="1"/>
  <c r="H759" i="1"/>
  <c r="H2085" i="1" s="1"/>
  <c r="I1148" i="1"/>
  <c r="I369" i="1"/>
  <c r="AG76" i="1"/>
  <c r="AG466" i="1"/>
  <c r="AG2259" i="1"/>
  <c r="AG2258" i="1"/>
  <c r="AG700" i="1"/>
  <c r="B2173" i="1"/>
  <c r="A2173" i="1"/>
  <c r="H2242" i="1"/>
  <c r="B2250" i="1"/>
  <c r="A2250" i="1"/>
  <c r="AF1850" i="1"/>
  <c r="A2089" i="1"/>
  <c r="B2089" i="1"/>
  <c r="G2090" i="1"/>
  <c r="S370" i="1"/>
  <c r="AC370" i="1"/>
  <c r="W370" i="1"/>
  <c r="Q370" i="1"/>
  <c r="AF370" i="1"/>
  <c r="R370" i="1"/>
  <c r="AB370" i="1"/>
  <c r="O370" i="1"/>
  <c r="V370" i="1"/>
  <c r="H370" i="1"/>
  <c r="T370" i="1"/>
  <c r="K370" i="1"/>
  <c r="U370" i="1"/>
  <c r="A138" i="1"/>
  <c r="B138" i="1"/>
  <c r="AH372" i="1" s="1"/>
  <c r="G139" i="1"/>
  <c r="AA370" i="1"/>
  <c r="X370" i="1"/>
  <c r="J370" i="1"/>
  <c r="I370" i="1"/>
  <c r="N370" i="1"/>
  <c r="AE370" i="1"/>
  <c r="A372" i="1"/>
  <c r="B372" i="1"/>
  <c r="G373" i="1"/>
  <c r="AD370" i="1"/>
  <c r="Z370" i="1"/>
  <c r="M370" i="1"/>
  <c r="A61" i="1"/>
  <c r="B61" i="1"/>
  <c r="G62" i="1"/>
  <c r="L370" i="1"/>
  <c r="P370" i="1"/>
  <c r="Y370" i="1"/>
  <c r="K1850" i="1"/>
  <c r="AE1850" i="1"/>
  <c r="W1850" i="1"/>
  <c r="S1850" i="1"/>
  <c r="P1850" i="1"/>
  <c r="AC1850" i="1"/>
  <c r="Z1850" i="1"/>
  <c r="G2013" i="1"/>
  <c r="G2014" i="1" s="1"/>
  <c r="G2015" i="1" s="1"/>
  <c r="G2016" i="1" s="1"/>
  <c r="G2017" i="1" s="1"/>
  <c r="G2018" i="1" s="1"/>
  <c r="G2019" i="1" s="1"/>
  <c r="G2020" i="1" s="1"/>
  <c r="B2012" i="1"/>
  <c r="G1935" i="1"/>
  <c r="B1934" i="1"/>
  <c r="G1857" i="1"/>
  <c r="B1856" i="1"/>
  <c r="G1779" i="1"/>
  <c r="B1778" i="1"/>
  <c r="G1701" i="1"/>
  <c r="B1700" i="1"/>
  <c r="G1622" i="1"/>
  <c r="A1622" i="1" s="1"/>
  <c r="B1621" i="1"/>
  <c r="G1544" i="1"/>
  <c r="A1544" i="1" s="1"/>
  <c r="B1543" i="1"/>
  <c r="G1466" i="1"/>
  <c r="A1466" i="1" s="1"/>
  <c r="B1465" i="1"/>
  <c r="T1385" i="1"/>
  <c r="L1385" i="1"/>
  <c r="J1385" i="1"/>
  <c r="R1385" i="1"/>
  <c r="V1385" i="1"/>
  <c r="AF1385" i="1"/>
  <c r="H1385" i="1"/>
  <c r="X1385" i="1"/>
  <c r="AB1385" i="1"/>
  <c r="N1385" i="1"/>
  <c r="P1385" i="1"/>
  <c r="G1388" i="1"/>
  <c r="A1388" i="1" s="1"/>
  <c r="B1387" i="1"/>
  <c r="Y700" i="1"/>
  <c r="H1386" i="1"/>
  <c r="H1542" i="1" s="1"/>
  <c r="G1310" i="1"/>
  <c r="A1310" i="1" s="1"/>
  <c r="B1309" i="1"/>
  <c r="B1230" i="1"/>
  <c r="G1231" i="1"/>
  <c r="A1231" i="1" s="1"/>
  <c r="B1152" i="1"/>
  <c r="G1153" i="1"/>
  <c r="A1153" i="1" s="1"/>
  <c r="AA700" i="1"/>
  <c r="Z700" i="1"/>
  <c r="G1075" i="1"/>
  <c r="A1075" i="1" s="1"/>
  <c r="B1074" i="1"/>
  <c r="AC700" i="1"/>
  <c r="P700" i="1"/>
  <c r="T700" i="1"/>
  <c r="AD700" i="1"/>
  <c r="S700" i="1"/>
  <c r="H696" i="1"/>
  <c r="H697" i="1"/>
  <c r="H698" i="1"/>
  <c r="H699" i="1"/>
  <c r="H701" i="1"/>
  <c r="L700" i="1"/>
  <c r="O700" i="1"/>
  <c r="X700" i="1"/>
  <c r="AE700" i="1"/>
  <c r="R700" i="1"/>
  <c r="W700" i="1"/>
  <c r="J700" i="1"/>
  <c r="N700" i="1"/>
  <c r="Q700" i="1"/>
  <c r="V700" i="1"/>
  <c r="I700" i="1"/>
  <c r="K700" i="1"/>
  <c r="U700" i="1"/>
  <c r="M700" i="1"/>
  <c r="AF700" i="1"/>
  <c r="AB700" i="1"/>
  <c r="G998" i="1"/>
  <c r="A998" i="1" s="1"/>
  <c r="B997" i="1"/>
  <c r="G920" i="1"/>
  <c r="A920" i="1" s="1"/>
  <c r="B919" i="1"/>
  <c r="G842" i="1"/>
  <c r="A842" i="1" s="1"/>
  <c r="B841" i="1"/>
  <c r="B762" i="1"/>
  <c r="G763" i="1"/>
  <c r="A763" i="1" s="1"/>
  <c r="G686" i="1"/>
  <c r="B685" i="1"/>
  <c r="B607" i="1"/>
  <c r="G608" i="1"/>
  <c r="A608" i="1" s="1"/>
  <c r="B528" i="1"/>
  <c r="G529" i="1"/>
  <c r="A529" i="1" s="1"/>
  <c r="H76" i="1"/>
  <c r="T76" i="1"/>
  <c r="T2182" i="1" s="1"/>
  <c r="N76" i="1"/>
  <c r="N2182" i="1" s="1"/>
  <c r="W76" i="1"/>
  <c r="W2182" i="1" s="1"/>
  <c r="J76" i="1"/>
  <c r="L76" i="1"/>
  <c r="AC76" i="1"/>
  <c r="AC2182" i="1" s="1"/>
  <c r="R76" i="1"/>
  <c r="R2182" i="1" s="1"/>
  <c r="AF76" i="1"/>
  <c r="K462" i="1"/>
  <c r="K2256" i="1" s="1"/>
  <c r="K463" i="1"/>
  <c r="K2257" i="1" s="1"/>
  <c r="K464" i="1"/>
  <c r="K2258" i="1" s="1"/>
  <c r="K465" i="1"/>
  <c r="K2259" i="1" s="1"/>
  <c r="K467" i="1"/>
  <c r="K2261" i="1" s="1"/>
  <c r="AC462" i="1"/>
  <c r="AC2256" i="1" s="1"/>
  <c r="AC463" i="1"/>
  <c r="AC2257" i="1" s="1"/>
  <c r="AC464" i="1"/>
  <c r="AC2258" i="1" s="1"/>
  <c r="AC465" i="1"/>
  <c r="AC2259" i="1" s="1"/>
  <c r="AC467" i="1"/>
  <c r="AC2261" i="1" s="1"/>
  <c r="P462" i="1"/>
  <c r="P2256" i="1" s="1"/>
  <c r="P463" i="1"/>
  <c r="P2257" i="1" s="1"/>
  <c r="P464" i="1"/>
  <c r="P2258" i="1" s="1"/>
  <c r="P465" i="1"/>
  <c r="P2259" i="1" s="1"/>
  <c r="P467" i="1"/>
  <c r="P2261" i="1" s="1"/>
  <c r="Y76" i="1"/>
  <c r="Y2182" i="1" s="1"/>
  <c r="Z76" i="1"/>
  <c r="Z2182" i="1" s="1"/>
  <c r="S462" i="1"/>
  <c r="S2256" i="1" s="1"/>
  <c r="S463" i="1"/>
  <c r="S2257" i="1" s="1"/>
  <c r="S464" i="1"/>
  <c r="S2258" i="1" s="1"/>
  <c r="S465" i="1"/>
  <c r="S2259" i="1" s="1"/>
  <c r="S467" i="1"/>
  <c r="S2261" i="1" s="1"/>
  <c r="N463" i="1"/>
  <c r="N2257" i="1" s="1"/>
  <c r="N464" i="1"/>
  <c r="N2258" i="1" s="1"/>
  <c r="N465" i="1"/>
  <c r="N2259" i="1" s="1"/>
  <c r="N467" i="1"/>
  <c r="N2261" i="1" s="1"/>
  <c r="X463" i="1"/>
  <c r="X2257" i="1" s="1"/>
  <c r="X464" i="1"/>
  <c r="X2258" i="1" s="1"/>
  <c r="X465" i="1"/>
  <c r="X2259" i="1" s="1"/>
  <c r="X467" i="1"/>
  <c r="X2261" i="1" s="1"/>
  <c r="P76" i="1"/>
  <c r="P2182" i="1" s="1"/>
  <c r="S76" i="1"/>
  <c r="S2182" i="1" s="1"/>
  <c r="I76" i="1"/>
  <c r="AB76" i="1"/>
  <c r="AB2182" i="1" s="1"/>
  <c r="AD76" i="1"/>
  <c r="AD2182" i="1" s="1"/>
  <c r="AA76" i="1"/>
  <c r="AA2182" i="1" s="1"/>
  <c r="Y462" i="1"/>
  <c r="Y2256" i="1" s="1"/>
  <c r="Y463" i="1"/>
  <c r="Y2257" i="1" s="1"/>
  <c r="Y464" i="1"/>
  <c r="Y2258" i="1" s="1"/>
  <c r="Y465" i="1"/>
  <c r="Y2259" i="1" s="1"/>
  <c r="Y467" i="1"/>
  <c r="Y2261" i="1" s="1"/>
  <c r="AA462" i="1"/>
  <c r="AA2256" i="1" s="1"/>
  <c r="AA463" i="1"/>
  <c r="AA2257" i="1" s="1"/>
  <c r="AA464" i="1"/>
  <c r="AA2258" i="1" s="1"/>
  <c r="AA467" i="1"/>
  <c r="AA2261" i="1" s="1"/>
  <c r="V462" i="1"/>
  <c r="V2256" i="1" s="1"/>
  <c r="V464" i="1"/>
  <c r="V2258" i="1" s="1"/>
  <c r="V465" i="1"/>
  <c r="V2259" i="1" s="1"/>
  <c r="V467" i="1"/>
  <c r="V2261" i="1" s="1"/>
  <c r="AF462" i="1"/>
  <c r="AF463" i="1"/>
  <c r="AF464" i="1"/>
  <c r="AF465" i="1"/>
  <c r="AF467" i="1"/>
  <c r="Q76" i="1"/>
  <c r="Q2182" i="1" s="1"/>
  <c r="K76" i="1"/>
  <c r="I462" i="1"/>
  <c r="I2256" i="1" s="1"/>
  <c r="I463" i="1"/>
  <c r="I2257" i="1" s="1"/>
  <c r="I464" i="1"/>
  <c r="I2258" i="1" s="1"/>
  <c r="I465" i="1"/>
  <c r="I2259" i="1" s="1"/>
  <c r="I467" i="1"/>
  <c r="I2261" i="1" s="1"/>
  <c r="L462" i="1"/>
  <c r="L2256" i="1" s="1"/>
  <c r="L463" i="1"/>
  <c r="L2257" i="1" s="1"/>
  <c r="L464" i="1"/>
  <c r="L2258" i="1" s="1"/>
  <c r="L465" i="1"/>
  <c r="L2259" i="1" s="1"/>
  <c r="L467" i="1"/>
  <c r="L2261" i="1" s="1"/>
  <c r="AD463" i="1"/>
  <c r="AD2257" i="1" s="1"/>
  <c r="AD464" i="1"/>
  <c r="AD2258" i="1" s="1"/>
  <c r="AD465" i="1"/>
  <c r="AD2259" i="1" s="1"/>
  <c r="AD467" i="1"/>
  <c r="AD2261" i="1" s="1"/>
  <c r="Q462" i="1"/>
  <c r="Q2256" i="1" s="1"/>
  <c r="Q463" i="1"/>
  <c r="Q2257" i="1" s="1"/>
  <c r="Q464" i="1"/>
  <c r="Q2258" i="1" s="1"/>
  <c r="Q465" i="1"/>
  <c r="Q2259" i="1" s="1"/>
  <c r="Q467" i="1"/>
  <c r="Q2261" i="1" s="1"/>
  <c r="T463" i="1"/>
  <c r="T2257" i="1" s="1"/>
  <c r="T464" i="1"/>
  <c r="T2258" i="1" s="1"/>
  <c r="T465" i="1"/>
  <c r="T2259" i="1" s="1"/>
  <c r="T467" i="1"/>
  <c r="T2261" i="1" s="1"/>
  <c r="O462" i="1"/>
  <c r="O2256" i="1" s="1"/>
  <c r="O463" i="1"/>
  <c r="O2257" i="1" s="1"/>
  <c r="O464" i="1"/>
  <c r="O2258" i="1" s="1"/>
  <c r="O465" i="1"/>
  <c r="O2259" i="1" s="1"/>
  <c r="O467" i="1"/>
  <c r="O2261" i="1" s="1"/>
  <c r="J462" i="1"/>
  <c r="J2256" i="1" s="1"/>
  <c r="J463" i="1"/>
  <c r="J2257" i="1" s="1"/>
  <c r="J464" i="1"/>
  <c r="J2258" i="1" s="1"/>
  <c r="J467" i="1"/>
  <c r="J2261" i="1" s="1"/>
  <c r="AB462" i="1"/>
  <c r="AB2256" i="1" s="1"/>
  <c r="AB463" i="1"/>
  <c r="AB2257" i="1" s="1"/>
  <c r="AB464" i="1"/>
  <c r="AB2258" i="1" s="1"/>
  <c r="AB465" i="1"/>
  <c r="AB2259" i="1" s="1"/>
  <c r="AB467" i="1"/>
  <c r="AB2261" i="1" s="1"/>
  <c r="W463" i="1"/>
  <c r="W2257" i="1" s="1"/>
  <c r="W464" i="1"/>
  <c r="W2258" i="1" s="1"/>
  <c r="W465" i="1"/>
  <c r="W2259" i="1" s="1"/>
  <c r="W467" i="1"/>
  <c r="W2261" i="1" s="1"/>
  <c r="O76" i="1"/>
  <c r="O2182" i="1" s="1"/>
  <c r="M76" i="1"/>
  <c r="U76" i="1"/>
  <c r="U2182" i="1" s="1"/>
  <c r="V76" i="1"/>
  <c r="V2182" i="1" s="1"/>
  <c r="R462" i="1"/>
  <c r="R2256" i="1" s="1"/>
  <c r="R463" i="1"/>
  <c r="R2257" i="1" s="1"/>
  <c r="R464" i="1"/>
  <c r="R2258" i="1" s="1"/>
  <c r="R467" i="1"/>
  <c r="R2261" i="1" s="1"/>
  <c r="M462" i="1"/>
  <c r="M2256" i="1" s="1"/>
  <c r="M463" i="1"/>
  <c r="M2257" i="1" s="1"/>
  <c r="M464" i="1"/>
  <c r="M2258" i="1" s="1"/>
  <c r="M465" i="1"/>
  <c r="M2259" i="1" s="1"/>
  <c r="M467" i="1"/>
  <c r="M2261" i="1" s="1"/>
  <c r="AE462" i="1"/>
  <c r="AE2256" i="1" s="1"/>
  <c r="AE463" i="1"/>
  <c r="AE2257" i="1" s="1"/>
  <c r="AE464" i="1"/>
  <c r="AE2258" i="1" s="1"/>
  <c r="AE465" i="1"/>
  <c r="AE2259" i="1" s="1"/>
  <c r="AE467" i="1"/>
  <c r="AE2261" i="1" s="1"/>
  <c r="X76" i="1"/>
  <c r="X2182" i="1" s="1"/>
  <c r="Z462" i="1"/>
  <c r="Z2256" i="1" s="1"/>
  <c r="Z463" i="1"/>
  <c r="Z2257" i="1" s="1"/>
  <c r="Z464" i="1"/>
  <c r="Z2258" i="1" s="1"/>
  <c r="Z467" i="1"/>
  <c r="Z2261" i="1" s="1"/>
  <c r="U462" i="1"/>
  <c r="U2256" i="1" s="1"/>
  <c r="U463" i="1"/>
  <c r="U2257" i="1" s="1"/>
  <c r="U464" i="1"/>
  <c r="U2258" i="1" s="1"/>
  <c r="U465" i="1"/>
  <c r="U2259" i="1" s="1"/>
  <c r="U467" i="1"/>
  <c r="U2261" i="1" s="1"/>
  <c r="H462" i="1"/>
  <c r="H463" i="1"/>
  <c r="H464" i="1"/>
  <c r="H465" i="1"/>
  <c r="H467" i="1"/>
  <c r="AE76" i="1"/>
  <c r="AE2182" i="1" s="1"/>
  <c r="B450" i="1"/>
  <c r="G451" i="1"/>
  <c r="A451" i="1" s="1"/>
  <c r="B295" i="1"/>
  <c r="G296" i="1"/>
  <c r="A296" i="1" s="1"/>
  <c r="B218" i="1"/>
  <c r="G219" i="1"/>
  <c r="A219" i="1" l="1"/>
  <c r="G220" i="1"/>
  <c r="G221" i="1" s="1"/>
  <c r="G222" i="1" s="1"/>
  <c r="G223" i="1" s="1"/>
  <c r="G224" i="1" s="1"/>
  <c r="G225" i="1" s="1"/>
  <c r="G226" i="1" s="1"/>
  <c r="A686" i="1"/>
  <c r="G687" i="1"/>
  <c r="G688" i="1" s="1"/>
  <c r="G689" i="1" s="1"/>
  <c r="G690" i="1" s="1"/>
  <c r="G691" i="1" s="1"/>
  <c r="G692" i="1" s="1"/>
  <c r="G693" i="1" s="1"/>
  <c r="A1701" i="1"/>
  <c r="G1702" i="1"/>
  <c r="G1703" i="1" s="1"/>
  <c r="G1704" i="1" s="1"/>
  <c r="G1705" i="1" s="1"/>
  <c r="G1706" i="1" s="1"/>
  <c r="G1707" i="1" s="1"/>
  <c r="G1708" i="1" s="1"/>
  <c r="A1779" i="1"/>
  <c r="G1780" i="1"/>
  <c r="G1781" i="1" s="1"/>
  <c r="G1782" i="1" s="1"/>
  <c r="G1783" i="1" s="1"/>
  <c r="G1784" i="1" s="1"/>
  <c r="G1785" i="1" s="1"/>
  <c r="G1786" i="1" s="1"/>
  <c r="A1857" i="1"/>
  <c r="G1858" i="1"/>
  <c r="G1859" i="1" s="1"/>
  <c r="G1860" i="1" s="1"/>
  <c r="G1861" i="1" s="1"/>
  <c r="G1862" i="1" s="1"/>
  <c r="G1863" i="1" s="1"/>
  <c r="G1864" i="1" s="1"/>
  <c r="A1935" i="1"/>
  <c r="G1936" i="1"/>
  <c r="G1937" i="1" s="1"/>
  <c r="G1938" i="1" s="1"/>
  <c r="G1939" i="1" s="1"/>
  <c r="G1940" i="1" s="1"/>
  <c r="G1941" i="1" s="1"/>
  <c r="G1942" i="1" s="1"/>
  <c r="AH1386" i="1"/>
  <c r="AH1542" i="1" s="1"/>
  <c r="AH466" i="1"/>
  <c r="AH2260" i="1" s="1"/>
  <c r="AH1385" i="1"/>
  <c r="AH1367" i="1"/>
  <c r="AH1523" i="1" s="1"/>
  <c r="AH1601" i="1" s="1"/>
  <c r="AH1133" i="1"/>
  <c r="AH1833" i="1"/>
  <c r="AH2258" i="1"/>
  <c r="AH1834" i="1"/>
  <c r="AH1245" i="1"/>
  <c r="AH1246" i="1" s="1"/>
  <c r="AH1247" i="1"/>
  <c r="AA544" i="1"/>
  <c r="W544" i="1"/>
  <c r="AC544" i="1"/>
  <c r="X544" i="1"/>
  <c r="S544" i="1"/>
  <c r="Z544" i="1"/>
  <c r="I544" i="1"/>
  <c r="L544" i="1"/>
  <c r="M1541" i="1"/>
  <c r="V1541" i="1"/>
  <c r="AC1244" i="1"/>
  <c r="AC1245" i="1"/>
  <c r="AC1247" i="1"/>
  <c r="J1541" i="1"/>
  <c r="Y1524" i="1"/>
  <c r="Y1602" i="1" s="1"/>
  <c r="Y1836" i="1" s="1"/>
  <c r="Y1401" i="1"/>
  <c r="AF544" i="1"/>
  <c r="Z1541" i="1"/>
  <c r="N544" i="1"/>
  <c r="U544" i="1"/>
  <c r="P544" i="1"/>
  <c r="AG1246" i="1"/>
  <c r="Y1541" i="1"/>
  <c r="L1541" i="1"/>
  <c r="AD1541" i="1"/>
  <c r="U1244" i="1"/>
  <c r="U1245" i="1"/>
  <c r="U1247" i="1"/>
  <c r="W1385" i="1"/>
  <c r="P1541" i="1"/>
  <c r="K1541" i="1"/>
  <c r="AG1385" i="1"/>
  <c r="AD1519" i="1"/>
  <c r="AD1597" i="1" s="1"/>
  <c r="AD1831" i="1" s="1"/>
  <c r="AC1541" i="1"/>
  <c r="W1244" i="1"/>
  <c r="W1245" i="1"/>
  <c r="W1247" i="1"/>
  <c r="N1541" i="1"/>
  <c r="O1244" i="1"/>
  <c r="O1245" i="1"/>
  <c r="O1247" i="1"/>
  <c r="K544" i="1"/>
  <c r="I1385" i="1"/>
  <c r="V544" i="1"/>
  <c r="S1244" i="1"/>
  <c r="S1245" i="1"/>
  <c r="S1247" i="1"/>
  <c r="AB1541" i="1"/>
  <c r="K1244" i="1"/>
  <c r="K1245" i="1"/>
  <c r="K1247" i="1"/>
  <c r="T544" i="1"/>
  <c r="H544" i="1"/>
  <c r="T1541" i="1"/>
  <c r="O1541" i="1"/>
  <c r="M1244" i="1"/>
  <c r="M1245" i="1"/>
  <c r="M1247" i="1"/>
  <c r="AE544" i="1"/>
  <c r="Y544" i="1"/>
  <c r="M544" i="1"/>
  <c r="AA1541" i="1"/>
  <c r="I1244" i="1"/>
  <c r="I1245" i="1"/>
  <c r="I1247" i="1"/>
  <c r="AE1244" i="1"/>
  <c r="AE1245" i="1"/>
  <c r="AE1247" i="1"/>
  <c r="Y1244" i="1"/>
  <c r="Y1245" i="1"/>
  <c r="Y1247" i="1"/>
  <c r="AD544" i="1"/>
  <c r="R544" i="1"/>
  <c r="AB544" i="1"/>
  <c r="AA1244" i="1"/>
  <c r="AA1245" i="1"/>
  <c r="AA1247" i="1"/>
  <c r="Q1541" i="1"/>
  <c r="J544" i="1"/>
  <c r="AE1385" i="1"/>
  <c r="O544" i="1"/>
  <c r="Q544" i="1"/>
  <c r="S1385" i="1"/>
  <c r="X1541" i="1"/>
  <c r="Q1244" i="1"/>
  <c r="Q1245" i="1"/>
  <c r="Q1247" i="1"/>
  <c r="R1541" i="1"/>
  <c r="H1541" i="1"/>
  <c r="U1385" i="1"/>
  <c r="P371" i="1"/>
  <c r="P761" i="1" s="1"/>
  <c r="P1151" i="1" s="1"/>
  <c r="Y371" i="1"/>
  <c r="Y2165" i="1" s="1"/>
  <c r="AF2259" i="1"/>
  <c r="S371" i="1"/>
  <c r="S761" i="1" s="1"/>
  <c r="S1151" i="1" s="1"/>
  <c r="I371" i="1"/>
  <c r="I761" i="1" s="1"/>
  <c r="I1151" i="1" s="1"/>
  <c r="AG371" i="1"/>
  <c r="AE371" i="1"/>
  <c r="AE761" i="1" s="1"/>
  <c r="AE1151" i="1" s="1"/>
  <c r="AC371" i="1"/>
  <c r="AC2165" i="1" s="1"/>
  <c r="H371" i="1"/>
  <c r="H761" i="1" s="1"/>
  <c r="H1151" i="1" s="1"/>
  <c r="AF2261" i="1"/>
  <c r="J371" i="1"/>
  <c r="J2165" i="1" s="1"/>
  <c r="N371" i="1"/>
  <c r="N761" i="1" s="1"/>
  <c r="N1151" i="1" s="1"/>
  <c r="AF2182" i="1"/>
  <c r="Z371" i="1"/>
  <c r="Z761" i="1" s="1"/>
  <c r="Z1151" i="1" s="1"/>
  <c r="M371" i="1"/>
  <c r="M761" i="1" s="1"/>
  <c r="M1151" i="1" s="1"/>
  <c r="AG59" i="1"/>
  <c r="V371" i="1"/>
  <c r="V761" i="1" s="1"/>
  <c r="V1151" i="1" s="1"/>
  <c r="AB371" i="1"/>
  <c r="AB761" i="1" s="1"/>
  <c r="AB1307" i="1" s="1"/>
  <c r="H60" i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BA52" i="24" s="1"/>
  <c r="T371" i="1"/>
  <c r="T761" i="1" s="1"/>
  <c r="T1151" i="1" s="1"/>
  <c r="O371" i="1"/>
  <c r="O2165" i="1" s="1"/>
  <c r="AF2257" i="1"/>
  <c r="AF2256" i="1"/>
  <c r="AF371" i="1"/>
  <c r="AF761" i="1" s="1"/>
  <c r="R371" i="1"/>
  <c r="R761" i="1" s="1"/>
  <c r="R1151" i="1" s="1"/>
  <c r="L371" i="1"/>
  <c r="L2165" i="1" s="1"/>
  <c r="X371" i="1"/>
  <c r="X761" i="1" s="1"/>
  <c r="X1151" i="1" s="1"/>
  <c r="AF2258" i="1"/>
  <c r="AG2261" i="1"/>
  <c r="Q371" i="1"/>
  <c r="Q2165" i="1" s="1"/>
  <c r="W371" i="1"/>
  <c r="W761" i="1" s="1"/>
  <c r="W1151" i="1" s="1"/>
  <c r="AD371" i="1"/>
  <c r="AD2165" i="1" s="1"/>
  <c r="K371" i="1"/>
  <c r="K761" i="1" s="1"/>
  <c r="K1151" i="1" s="1"/>
  <c r="AA371" i="1"/>
  <c r="AA761" i="1" s="1"/>
  <c r="AA1151" i="1" s="1"/>
  <c r="U371" i="1"/>
  <c r="U761" i="1" s="1"/>
  <c r="U2087" i="1" s="1"/>
  <c r="J77" i="1"/>
  <c r="K58" i="1"/>
  <c r="K2164" i="1" s="1"/>
  <c r="A2013" i="1"/>
  <c r="AB1386" i="1"/>
  <c r="AB1542" i="1" s="1"/>
  <c r="H1149" i="1"/>
  <c r="Z1368" i="1"/>
  <c r="Z1134" i="1"/>
  <c r="J1384" i="1"/>
  <c r="J1540" i="1" s="1"/>
  <c r="AE1363" i="1"/>
  <c r="AE1129" i="1"/>
  <c r="AG1367" i="1"/>
  <c r="AG1133" i="1"/>
  <c r="H1305" i="1"/>
  <c r="H1617" i="1" s="1"/>
  <c r="H1851" i="1" s="1"/>
  <c r="H61" i="1"/>
  <c r="AG2260" i="1"/>
  <c r="R372" i="1"/>
  <c r="S372" i="1"/>
  <c r="T372" i="1"/>
  <c r="V372" i="1"/>
  <c r="K372" i="1"/>
  <c r="AA372" i="1"/>
  <c r="L372" i="1"/>
  <c r="AB372" i="1"/>
  <c r="I372" i="1"/>
  <c r="J372" i="1"/>
  <c r="M372" i="1"/>
  <c r="N372" i="1"/>
  <c r="O372" i="1"/>
  <c r="P372" i="1"/>
  <c r="Y372" i="1"/>
  <c r="Z372" i="1"/>
  <c r="AE372" i="1"/>
  <c r="Q372" i="1"/>
  <c r="U372" i="1"/>
  <c r="H372" i="1"/>
  <c r="AC372" i="1"/>
  <c r="AD372" i="1"/>
  <c r="X372" i="1"/>
  <c r="W372" i="1"/>
  <c r="I2163" i="1"/>
  <c r="I759" i="1"/>
  <c r="J369" i="1"/>
  <c r="B2174" i="1"/>
  <c r="A2174" i="1"/>
  <c r="H760" i="1"/>
  <c r="H1150" i="1" s="1"/>
  <c r="H2164" i="1"/>
  <c r="I760" i="1"/>
  <c r="I2086" i="1" s="1"/>
  <c r="I2164" i="1"/>
  <c r="J760" i="1"/>
  <c r="J2086" i="1" s="1"/>
  <c r="J2164" i="1"/>
  <c r="H2261" i="1"/>
  <c r="H2259" i="1"/>
  <c r="H2258" i="1"/>
  <c r="H2257" i="1"/>
  <c r="H2256" i="1"/>
  <c r="B2251" i="1"/>
  <c r="A2251" i="1"/>
  <c r="AF1541" i="1"/>
  <c r="G2091" i="1"/>
  <c r="G2092" i="1" s="1"/>
  <c r="G2093" i="1" s="1"/>
  <c r="G2094" i="1" s="1"/>
  <c r="G2095" i="1" s="1"/>
  <c r="G2096" i="1" s="1"/>
  <c r="G2097" i="1" s="1"/>
  <c r="G2098" i="1" s="1"/>
  <c r="B2090" i="1"/>
  <c r="A2090" i="1"/>
  <c r="A373" i="1"/>
  <c r="G374" i="1"/>
  <c r="B373" i="1"/>
  <c r="A62" i="1"/>
  <c r="G63" i="1"/>
  <c r="G64" i="1" s="1"/>
  <c r="G65" i="1" s="1"/>
  <c r="G66" i="1" s="1"/>
  <c r="G67" i="1" s="1"/>
  <c r="G68" i="1" s="1"/>
  <c r="G69" i="1" s="1"/>
  <c r="G70" i="1" s="1"/>
  <c r="B62" i="1"/>
  <c r="A139" i="1"/>
  <c r="B139" i="1"/>
  <c r="AH373" i="1" s="1"/>
  <c r="G140" i="1"/>
  <c r="B2013" i="1"/>
  <c r="B1935" i="1"/>
  <c r="B1857" i="1"/>
  <c r="B1779" i="1"/>
  <c r="B1701" i="1"/>
  <c r="G1623" i="1"/>
  <c r="B1622" i="1"/>
  <c r="G1545" i="1"/>
  <c r="B1544" i="1"/>
  <c r="G1467" i="1"/>
  <c r="B1466" i="1"/>
  <c r="X1386" i="1"/>
  <c r="X1542" i="1" s="1"/>
  <c r="Z1386" i="1"/>
  <c r="Z1542" i="1" s="1"/>
  <c r="Y1386" i="1"/>
  <c r="Y1542" i="1" s="1"/>
  <c r="AC1386" i="1"/>
  <c r="AC1542" i="1" s="1"/>
  <c r="AE1386" i="1"/>
  <c r="AE1542" i="1" s="1"/>
  <c r="AA1386" i="1"/>
  <c r="AA1542" i="1" s="1"/>
  <c r="AD1386" i="1"/>
  <c r="AD1542" i="1" s="1"/>
  <c r="V1386" i="1"/>
  <c r="V1542" i="1" s="1"/>
  <c r="AF1386" i="1"/>
  <c r="W1386" i="1"/>
  <c r="W1542" i="1" s="1"/>
  <c r="G1389" i="1"/>
  <c r="B1388" i="1"/>
  <c r="G1311" i="1"/>
  <c r="B1310" i="1"/>
  <c r="B1231" i="1"/>
  <c r="G1232" i="1"/>
  <c r="A1232" i="1" s="1"/>
  <c r="B1153" i="1"/>
  <c r="G1154" i="1"/>
  <c r="A1154" i="1" s="1"/>
  <c r="B1075" i="1"/>
  <c r="G1076" i="1"/>
  <c r="A1076" i="1" s="1"/>
  <c r="H700" i="1"/>
  <c r="B998" i="1"/>
  <c r="G999" i="1"/>
  <c r="G921" i="1"/>
  <c r="B920" i="1"/>
  <c r="G843" i="1"/>
  <c r="B842" i="1"/>
  <c r="B763" i="1"/>
  <c r="G764" i="1"/>
  <c r="A764" i="1" s="1"/>
  <c r="A687" i="1"/>
  <c r="B686" i="1"/>
  <c r="G609" i="1"/>
  <c r="B608" i="1"/>
  <c r="B529" i="1"/>
  <c r="G530" i="1"/>
  <c r="A530" i="1" s="1"/>
  <c r="V466" i="1"/>
  <c r="V2260" i="1" s="1"/>
  <c r="AA466" i="1"/>
  <c r="AA2260" i="1" s="1"/>
  <c r="S466" i="1"/>
  <c r="S2260" i="1" s="1"/>
  <c r="N466" i="1"/>
  <c r="N2260" i="1" s="1"/>
  <c r="T466" i="1"/>
  <c r="T2260" i="1" s="1"/>
  <c r="U466" i="1"/>
  <c r="U2260" i="1" s="1"/>
  <c r="H466" i="1"/>
  <c r="R466" i="1"/>
  <c r="R2260" i="1" s="1"/>
  <c r="W466" i="1"/>
  <c r="W2260" i="1" s="1"/>
  <c r="Q466" i="1"/>
  <c r="Q2260" i="1" s="1"/>
  <c r="K466" i="1"/>
  <c r="K2260" i="1" s="1"/>
  <c r="Z466" i="1"/>
  <c r="Z2260" i="1" s="1"/>
  <c r="J466" i="1"/>
  <c r="J2260" i="1" s="1"/>
  <c r="L466" i="1"/>
  <c r="L2260" i="1" s="1"/>
  <c r="AC466" i="1"/>
  <c r="AC2260" i="1" s="1"/>
  <c r="M466" i="1"/>
  <c r="M2260" i="1" s="1"/>
  <c r="Y466" i="1"/>
  <c r="Y2260" i="1" s="1"/>
  <c r="AB466" i="1"/>
  <c r="AB2260" i="1" s="1"/>
  <c r="AD466" i="1"/>
  <c r="AD2260" i="1" s="1"/>
  <c r="X466" i="1"/>
  <c r="X2260" i="1" s="1"/>
  <c r="P466" i="1"/>
  <c r="P2260" i="1" s="1"/>
  <c r="AE466" i="1"/>
  <c r="AE2260" i="1" s="1"/>
  <c r="O466" i="1"/>
  <c r="O2260" i="1" s="1"/>
  <c r="I466" i="1"/>
  <c r="I2260" i="1" s="1"/>
  <c r="AF466" i="1"/>
  <c r="B451" i="1"/>
  <c r="G452" i="1"/>
  <c r="A452" i="1" s="1"/>
  <c r="B296" i="1"/>
  <c r="G297" i="1"/>
  <c r="B219" i="1"/>
  <c r="A297" i="1" l="1"/>
  <c r="G298" i="1"/>
  <c r="G299" i="1" s="1"/>
  <c r="G300" i="1" s="1"/>
  <c r="G301" i="1" s="1"/>
  <c r="A609" i="1"/>
  <c r="G610" i="1"/>
  <c r="G611" i="1" s="1"/>
  <c r="G612" i="1" s="1"/>
  <c r="G613" i="1" s="1"/>
  <c r="G614" i="1" s="1"/>
  <c r="G615" i="1" s="1"/>
  <c r="G616" i="1" s="1"/>
  <c r="A843" i="1"/>
  <c r="G844" i="1"/>
  <c r="G845" i="1" s="1"/>
  <c r="G846" i="1" s="1"/>
  <c r="G847" i="1" s="1"/>
  <c r="G848" i="1" s="1"/>
  <c r="G849" i="1" s="1"/>
  <c r="G850" i="1" s="1"/>
  <c r="A921" i="1"/>
  <c r="G922" i="1"/>
  <c r="G923" i="1" s="1"/>
  <c r="G924" i="1" s="1"/>
  <c r="G925" i="1" s="1"/>
  <c r="G926" i="1" s="1"/>
  <c r="G927" i="1" s="1"/>
  <c r="G928" i="1" s="1"/>
  <c r="A999" i="1"/>
  <c r="G1000" i="1"/>
  <c r="G1001" i="1" s="1"/>
  <c r="G1002" i="1" s="1"/>
  <c r="G1003" i="1" s="1"/>
  <c r="G1004" i="1" s="1"/>
  <c r="G1005" i="1" s="1"/>
  <c r="G1006" i="1" s="1"/>
  <c r="A1311" i="1"/>
  <c r="G1312" i="1"/>
  <c r="G1313" i="1" s="1"/>
  <c r="G1314" i="1" s="1"/>
  <c r="G1315" i="1" s="1"/>
  <c r="G1316" i="1" s="1"/>
  <c r="G1317" i="1" s="1"/>
  <c r="G1318" i="1" s="1"/>
  <c r="A1389" i="1"/>
  <c r="G1390" i="1"/>
  <c r="G1391" i="1" s="1"/>
  <c r="G1392" i="1" s="1"/>
  <c r="G1393" i="1" s="1"/>
  <c r="G1394" i="1" s="1"/>
  <c r="G1395" i="1" s="1"/>
  <c r="G1396" i="1" s="1"/>
  <c r="A1467" i="1"/>
  <c r="G1468" i="1"/>
  <c r="G1469" i="1" s="1"/>
  <c r="G1470" i="1" s="1"/>
  <c r="G1471" i="1" s="1"/>
  <c r="G1472" i="1" s="1"/>
  <c r="G1473" i="1" s="1"/>
  <c r="G1474" i="1" s="1"/>
  <c r="A1545" i="1"/>
  <c r="G1546" i="1"/>
  <c r="G1547" i="1" s="1"/>
  <c r="G1548" i="1" s="1"/>
  <c r="G1549" i="1" s="1"/>
  <c r="G1550" i="1" s="1"/>
  <c r="G1551" i="1" s="1"/>
  <c r="A1623" i="1"/>
  <c r="G1624" i="1"/>
  <c r="G1625" i="1" s="1"/>
  <c r="G1626" i="1" s="1"/>
  <c r="G1627" i="1" s="1"/>
  <c r="G1628" i="1" s="1"/>
  <c r="G1629" i="1" s="1"/>
  <c r="AF2165" i="1"/>
  <c r="AH1835" i="1"/>
  <c r="AH1541" i="1"/>
  <c r="X2165" i="1"/>
  <c r="J761" i="1"/>
  <c r="J1151" i="1" s="1"/>
  <c r="N2165" i="1"/>
  <c r="AH59" i="1"/>
  <c r="AZ20" i="24" s="1"/>
  <c r="AZ87" i="24" s="1"/>
  <c r="K760" i="1"/>
  <c r="K1150" i="1" s="1"/>
  <c r="AA1246" i="1"/>
  <c r="Q1246" i="1"/>
  <c r="K1246" i="1"/>
  <c r="O1246" i="1"/>
  <c r="AC761" i="1"/>
  <c r="AC1151" i="1" s="1"/>
  <c r="S2165" i="1"/>
  <c r="L761" i="1"/>
  <c r="L1151" i="1" s="1"/>
  <c r="R2165" i="1"/>
  <c r="W1246" i="1"/>
  <c r="K1386" i="1"/>
  <c r="M1246" i="1"/>
  <c r="S1246" i="1"/>
  <c r="U1246" i="1"/>
  <c r="AE1541" i="1"/>
  <c r="Z1524" i="1"/>
  <c r="Z1602" i="1" s="1"/>
  <c r="Z1836" i="1" s="1"/>
  <c r="Z1401" i="1"/>
  <c r="Z1402" i="1" s="1"/>
  <c r="AE1246" i="1"/>
  <c r="Z2165" i="1"/>
  <c r="I1246" i="1"/>
  <c r="I1541" i="1"/>
  <c r="Y1246" i="1"/>
  <c r="AE1519" i="1"/>
  <c r="AE1597" i="1" s="1"/>
  <c r="AE1831" i="1" s="1"/>
  <c r="AC1246" i="1"/>
  <c r="U1541" i="1"/>
  <c r="W1541" i="1"/>
  <c r="Y1387" i="1"/>
  <c r="Y1543" i="1" s="1"/>
  <c r="AD761" i="1"/>
  <c r="AD1151" i="1" s="1"/>
  <c r="AC1387" i="1"/>
  <c r="AC1543" i="1" s="1"/>
  <c r="AG1541" i="1"/>
  <c r="AB1619" i="1"/>
  <c r="AB1853" i="1" s="1"/>
  <c r="AE1387" i="1"/>
  <c r="AE1543" i="1" s="1"/>
  <c r="S1541" i="1"/>
  <c r="AA2165" i="1"/>
  <c r="AG372" i="1"/>
  <c r="Y761" i="1"/>
  <c r="Y1151" i="1" s="1"/>
  <c r="T2165" i="1"/>
  <c r="AB2165" i="1"/>
  <c r="W2165" i="1"/>
  <c r="O761" i="1"/>
  <c r="O1151" i="1" s="1"/>
  <c r="Q761" i="1"/>
  <c r="Q1151" i="1" s="1"/>
  <c r="U2165" i="1"/>
  <c r="K2165" i="1"/>
  <c r="AG2165" i="1"/>
  <c r="AF2260" i="1"/>
  <c r="H2165" i="1"/>
  <c r="AG761" i="1"/>
  <c r="M2165" i="1"/>
  <c r="P2165" i="1"/>
  <c r="I2165" i="1"/>
  <c r="AE2165" i="1"/>
  <c r="V2165" i="1"/>
  <c r="AF1151" i="1"/>
  <c r="AF372" i="1"/>
  <c r="AF2166" i="1" s="1"/>
  <c r="AG60" i="1"/>
  <c r="K77" i="1"/>
  <c r="L58" i="1"/>
  <c r="I1386" i="1"/>
  <c r="I1542" i="1" s="1"/>
  <c r="J1386" i="1"/>
  <c r="M1387" i="1"/>
  <c r="M1543" i="1" s="1"/>
  <c r="K1387" i="1"/>
  <c r="K1543" i="1" s="1"/>
  <c r="AF1363" i="1"/>
  <c r="AF1129" i="1"/>
  <c r="K1384" i="1"/>
  <c r="K1540" i="1" s="1"/>
  <c r="R1388" i="1"/>
  <c r="R1544" i="1" s="1"/>
  <c r="AE1388" i="1"/>
  <c r="AE1544" i="1" s="1"/>
  <c r="AG1388" i="1"/>
  <c r="AG1544" i="1" s="1"/>
  <c r="AA1368" i="1"/>
  <c r="AA1134" i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BB52" i="24" s="1"/>
  <c r="H62" i="1"/>
  <c r="Y373" i="1"/>
  <c r="J373" i="1"/>
  <c r="Z373" i="1"/>
  <c r="L373" i="1"/>
  <c r="AB373" i="1"/>
  <c r="Q373" i="1"/>
  <c r="R373" i="1"/>
  <c r="K373" i="1"/>
  <c r="M373" i="1"/>
  <c r="N373" i="1"/>
  <c r="AA373" i="1"/>
  <c r="AE373" i="1"/>
  <c r="AC373" i="1"/>
  <c r="AD373" i="1"/>
  <c r="U373" i="1"/>
  <c r="S373" i="1"/>
  <c r="J2163" i="1"/>
  <c r="J759" i="1"/>
  <c r="K369" i="1"/>
  <c r="I2085" i="1"/>
  <c r="I1149" i="1"/>
  <c r="I1305" i="1"/>
  <c r="I1617" i="1" s="1"/>
  <c r="I1851" i="1" s="1"/>
  <c r="I1306" i="1"/>
  <c r="I1618" i="1" s="1"/>
  <c r="I1852" i="1" s="1"/>
  <c r="H2087" i="1"/>
  <c r="H1307" i="1"/>
  <c r="H1619" i="1" s="1"/>
  <c r="H1853" i="1" s="1"/>
  <c r="AE1307" i="1"/>
  <c r="T2087" i="1"/>
  <c r="I1150" i="1"/>
  <c r="H2086" i="1"/>
  <c r="H1306" i="1"/>
  <c r="H1618" i="1" s="1"/>
  <c r="H1852" i="1" s="1"/>
  <c r="AB1151" i="1"/>
  <c r="K2087" i="1"/>
  <c r="A2175" i="1"/>
  <c r="B2175" i="1"/>
  <c r="AB2087" i="1"/>
  <c r="U1307" i="1"/>
  <c r="U1151" i="1"/>
  <c r="I2087" i="1"/>
  <c r="R2087" i="1"/>
  <c r="X1307" i="1"/>
  <c r="X1619" i="1" s="1"/>
  <c r="X1853" i="1" s="1"/>
  <c r="R1307" i="1"/>
  <c r="R1619" i="1" s="1"/>
  <c r="R1853" i="1" s="1"/>
  <c r="AE2087" i="1"/>
  <c r="Z2087" i="1"/>
  <c r="Z1307" i="1"/>
  <c r="Z1619" i="1" s="1"/>
  <c r="Z1853" i="1" s="1"/>
  <c r="K1307" i="1"/>
  <c r="K1619" i="1" s="1"/>
  <c r="K1853" i="1" s="1"/>
  <c r="J1306" i="1"/>
  <c r="J1618" i="1" s="1"/>
  <c r="J1852" i="1" s="1"/>
  <c r="W2087" i="1"/>
  <c r="J1150" i="1"/>
  <c r="W1307" i="1"/>
  <c r="W1619" i="1" s="1"/>
  <c r="W1853" i="1" s="1"/>
  <c r="N2087" i="1"/>
  <c r="S2087" i="1"/>
  <c r="S1307" i="1"/>
  <c r="P2087" i="1"/>
  <c r="P1307" i="1"/>
  <c r="P1619" i="1" s="1"/>
  <c r="P1853" i="1" s="1"/>
  <c r="N1307" i="1"/>
  <c r="N1619" i="1" s="1"/>
  <c r="N1853" i="1" s="1"/>
  <c r="H2260" i="1"/>
  <c r="X2087" i="1"/>
  <c r="I762" i="1"/>
  <c r="I1308" i="1" s="1"/>
  <c r="I2166" i="1"/>
  <c r="T1307" i="1"/>
  <c r="T1619" i="1" s="1"/>
  <c r="T1853" i="1" s="1"/>
  <c r="W762" i="1"/>
  <c r="W1152" i="1" s="1"/>
  <c r="W2166" i="1"/>
  <c r="I1307" i="1"/>
  <c r="AC762" i="1"/>
  <c r="AC1152" i="1" s="1"/>
  <c r="AC2166" i="1"/>
  <c r="U762" i="1"/>
  <c r="U2166" i="1"/>
  <c r="M1307" i="1"/>
  <c r="M1619" i="1" s="1"/>
  <c r="M1853" i="1" s="1"/>
  <c r="AD762" i="1"/>
  <c r="AD1152" i="1" s="1"/>
  <c r="AD2166" i="1"/>
  <c r="V762" i="1"/>
  <c r="V1152" i="1" s="1"/>
  <c r="V2166" i="1"/>
  <c r="Q762" i="1"/>
  <c r="Q1308" i="1" s="1"/>
  <c r="Q2166" i="1"/>
  <c r="M2087" i="1"/>
  <c r="R762" i="1"/>
  <c r="R1308" i="1" s="1"/>
  <c r="R2166" i="1"/>
  <c r="O762" i="1"/>
  <c r="O2166" i="1"/>
  <c r="AF2087" i="1"/>
  <c r="V2087" i="1"/>
  <c r="Y762" i="1"/>
  <c r="Y1152" i="1" s="1"/>
  <c r="Y2166" i="1"/>
  <c r="L762" i="1"/>
  <c r="L2166" i="1"/>
  <c r="N762" i="1"/>
  <c r="N1308" i="1" s="1"/>
  <c r="N2166" i="1"/>
  <c r="K762" i="1"/>
  <c r="K2166" i="1"/>
  <c r="AF1307" i="1"/>
  <c r="H762" i="1"/>
  <c r="H1152" i="1" s="1"/>
  <c r="H2166" i="1"/>
  <c r="V1307" i="1"/>
  <c r="V1619" i="1" s="1"/>
  <c r="V1853" i="1" s="1"/>
  <c r="Z762" i="1"/>
  <c r="Z1152" i="1" s="1"/>
  <c r="Z2166" i="1"/>
  <c r="AB762" i="1"/>
  <c r="AB1152" i="1" s="1"/>
  <c r="AB2166" i="1"/>
  <c r="M762" i="1"/>
  <c r="M2088" i="1" s="1"/>
  <c r="M2166" i="1"/>
  <c r="T762" i="1"/>
  <c r="T2088" i="1" s="1"/>
  <c r="T2166" i="1"/>
  <c r="AA2087" i="1"/>
  <c r="J762" i="1"/>
  <c r="J1152" i="1" s="1"/>
  <c r="J2166" i="1"/>
  <c r="P762" i="1"/>
  <c r="P2166" i="1"/>
  <c r="S762" i="1"/>
  <c r="S2166" i="1"/>
  <c r="AE762" i="1"/>
  <c r="AE1152" i="1" s="1"/>
  <c r="AE2166" i="1"/>
  <c r="AA762" i="1"/>
  <c r="AA1308" i="1" s="1"/>
  <c r="AA1620" i="1" s="1"/>
  <c r="AA1854" i="1" s="1"/>
  <c r="AA2166" i="1"/>
  <c r="AA1307" i="1"/>
  <c r="AA1619" i="1" s="1"/>
  <c r="AA1853" i="1" s="1"/>
  <c r="X762" i="1"/>
  <c r="X1308" i="1" s="1"/>
  <c r="X1620" i="1" s="1"/>
  <c r="X1854" i="1" s="1"/>
  <c r="X2166" i="1"/>
  <c r="B2252" i="1"/>
  <c r="A2252" i="1"/>
  <c r="AF1542" i="1"/>
  <c r="B2091" i="1"/>
  <c r="A2091" i="1"/>
  <c r="A374" i="1"/>
  <c r="B374" i="1"/>
  <c r="G375" i="1"/>
  <c r="G376" i="1" s="1"/>
  <c r="G377" i="1" s="1"/>
  <c r="G378" i="1" s="1"/>
  <c r="G379" i="1" s="1"/>
  <c r="G380" i="1" s="1"/>
  <c r="G381" i="1" s="1"/>
  <c r="G382" i="1" s="1"/>
  <c r="G383" i="1" s="1"/>
  <c r="A63" i="1"/>
  <c r="B63" i="1"/>
  <c r="A140" i="1"/>
  <c r="B140" i="1"/>
  <c r="AH374" i="1" s="1"/>
  <c r="G141" i="1"/>
  <c r="G142" i="1" s="1"/>
  <c r="G143" i="1" s="1"/>
  <c r="G144" i="1" s="1"/>
  <c r="G145" i="1" s="1"/>
  <c r="G146" i="1" s="1"/>
  <c r="G147" i="1" s="1"/>
  <c r="A1936" i="1"/>
  <c r="A1858" i="1"/>
  <c r="A1780" i="1"/>
  <c r="A1702" i="1"/>
  <c r="B1623" i="1"/>
  <c r="B1545" i="1"/>
  <c r="B1467" i="1"/>
  <c r="AD1387" i="1"/>
  <c r="AD1543" i="1" s="1"/>
  <c r="W1387" i="1"/>
  <c r="W1543" i="1" s="1"/>
  <c r="P1387" i="1"/>
  <c r="P1543" i="1" s="1"/>
  <c r="H1387" i="1"/>
  <c r="V1387" i="1"/>
  <c r="V1543" i="1" s="1"/>
  <c r="U1387" i="1"/>
  <c r="U1543" i="1" s="1"/>
  <c r="Z1387" i="1"/>
  <c r="Z1543" i="1" s="1"/>
  <c r="R1387" i="1"/>
  <c r="R1543" i="1" s="1"/>
  <c r="N1387" i="1"/>
  <c r="X1387" i="1"/>
  <c r="X1543" i="1" s="1"/>
  <c r="T1387" i="1"/>
  <c r="T1543" i="1" s="1"/>
  <c r="AB1387" i="1"/>
  <c r="O1387" i="1"/>
  <c r="O1543" i="1" s="1"/>
  <c r="Q1387" i="1"/>
  <c r="Q1543" i="1" s="1"/>
  <c r="J1387" i="1"/>
  <c r="J1543" i="1" s="1"/>
  <c r="AA1387" i="1"/>
  <c r="AA1543" i="1" s="1"/>
  <c r="I1387" i="1"/>
  <c r="I1543" i="1" s="1"/>
  <c r="S1387" i="1"/>
  <c r="S1543" i="1" s="1"/>
  <c r="B1389" i="1"/>
  <c r="B1311" i="1"/>
  <c r="G1233" i="1"/>
  <c r="B1232" i="1"/>
  <c r="G1155" i="1"/>
  <c r="B1154" i="1"/>
  <c r="G1077" i="1"/>
  <c r="B1076" i="1"/>
  <c r="B999" i="1"/>
  <c r="B921" i="1"/>
  <c r="B843" i="1"/>
  <c r="G765" i="1"/>
  <c r="B764" i="1"/>
  <c r="B687" i="1"/>
  <c r="B609" i="1"/>
  <c r="G531" i="1"/>
  <c r="B530" i="1"/>
  <c r="G453" i="1"/>
  <c r="B452" i="1"/>
  <c r="B297" i="1"/>
  <c r="A220" i="1"/>
  <c r="A453" i="1" l="1"/>
  <c r="G454" i="1"/>
  <c r="G455" i="1" s="1"/>
  <c r="G456" i="1" s="1"/>
  <c r="G457" i="1" s="1"/>
  <c r="G458" i="1" s="1"/>
  <c r="G459" i="1" s="1"/>
  <c r="G460" i="1" s="1"/>
  <c r="A531" i="1"/>
  <c r="G532" i="1"/>
  <c r="G533" i="1" s="1"/>
  <c r="G534" i="1" s="1"/>
  <c r="G535" i="1" s="1"/>
  <c r="G536" i="1" s="1"/>
  <c r="G537" i="1" s="1"/>
  <c r="A765" i="1"/>
  <c r="G766" i="1"/>
  <c r="G767" i="1" s="1"/>
  <c r="G768" i="1" s="1"/>
  <c r="G769" i="1" s="1"/>
  <c r="G770" i="1" s="1"/>
  <c r="G771" i="1" s="1"/>
  <c r="G772" i="1" s="1"/>
  <c r="A1077" i="1"/>
  <c r="G1078" i="1"/>
  <c r="G1079" i="1" s="1"/>
  <c r="G1080" i="1" s="1"/>
  <c r="G1081" i="1" s="1"/>
  <c r="G1082" i="1" s="1"/>
  <c r="G1083" i="1" s="1"/>
  <c r="G1084" i="1" s="1"/>
  <c r="A1155" i="1"/>
  <c r="G1156" i="1"/>
  <c r="G1157" i="1" s="1"/>
  <c r="G1158" i="1" s="1"/>
  <c r="G1159" i="1" s="1"/>
  <c r="G1160" i="1" s="1"/>
  <c r="G1161" i="1" s="1"/>
  <c r="G1162" i="1" s="1"/>
  <c r="A1233" i="1"/>
  <c r="G1234" i="1"/>
  <c r="G1235" i="1" s="1"/>
  <c r="G1236" i="1" s="1"/>
  <c r="G1237" i="1" s="1"/>
  <c r="G1238" i="1" s="1"/>
  <c r="G1239" i="1" s="1"/>
  <c r="J2087" i="1"/>
  <c r="J1307" i="1"/>
  <c r="J1619" i="1" s="1"/>
  <c r="J1853" i="1" s="1"/>
  <c r="Y1307" i="1"/>
  <c r="Y1619" i="1" s="1"/>
  <c r="Y1853" i="1" s="1"/>
  <c r="AF762" i="1"/>
  <c r="AF1152" i="1" s="1"/>
  <c r="AH761" i="1"/>
  <c r="AH2165" i="1"/>
  <c r="AH60" i="1"/>
  <c r="BA20" i="24" s="1"/>
  <c r="BA87" i="24" s="1"/>
  <c r="AH1363" i="1"/>
  <c r="AH1129" i="1"/>
  <c r="AH1388" i="1"/>
  <c r="AH1544" i="1" s="1"/>
  <c r="L2087" i="1"/>
  <c r="AC1307" i="1"/>
  <c r="AC1619" i="1" s="1"/>
  <c r="AC1853" i="1" s="1"/>
  <c r="L1307" i="1"/>
  <c r="L1619" i="1" s="1"/>
  <c r="L1853" i="1" s="1"/>
  <c r="AC2087" i="1"/>
  <c r="K1306" i="1"/>
  <c r="K1618" i="1" s="1"/>
  <c r="K1852" i="1" s="1"/>
  <c r="K2086" i="1"/>
  <c r="AD2087" i="1"/>
  <c r="K1152" i="1"/>
  <c r="S1619" i="1"/>
  <c r="S1853" i="1" s="1"/>
  <c r="AD1307" i="1"/>
  <c r="AD1619" i="1" s="1"/>
  <c r="AD1853" i="1" s="1"/>
  <c r="K1542" i="1"/>
  <c r="W1388" i="1"/>
  <c r="AE1619" i="1"/>
  <c r="AE1853" i="1" s="1"/>
  <c r="J1542" i="1"/>
  <c r="I1619" i="1"/>
  <c r="I1853" i="1" s="1"/>
  <c r="H1543" i="1"/>
  <c r="U1619" i="1"/>
  <c r="U1853" i="1" s="1"/>
  <c r="AA1524" i="1"/>
  <c r="AA1602" i="1" s="1"/>
  <c r="AA1836" i="1" s="1"/>
  <c r="AA1401" i="1"/>
  <c r="AA1402" i="1" s="1"/>
  <c r="L1152" i="1"/>
  <c r="Y2087" i="1"/>
  <c r="AB1543" i="1"/>
  <c r="AG762" i="1"/>
  <c r="AG2088" i="1" s="1"/>
  <c r="O2087" i="1"/>
  <c r="AG2087" i="1"/>
  <c r="AG2166" i="1"/>
  <c r="Q1307" i="1"/>
  <c r="Q1619" i="1" s="1"/>
  <c r="Q1853" i="1" s="1"/>
  <c r="O1307" i="1"/>
  <c r="O1619" i="1" s="1"/>
  <c r="O1853" i="1" s="1"/>
  <c r="Q2087" i="1"/>
  <c r="AF1619" i="1"/>
  <c r="X373" i="1"/>
  <c r="X2167" i="1" s="1"/>
  <c r="AG373" i="1"/>
  <c r="W373" i="1"/>
  <c r="W763" i="1" s="1"/>
  <c r="W1153" i="1" s="1"/>
  <c r="H373" i="1"/>
  <c r="H2167" i="1" s="1"/>
  <c r="AG1151" i="1"/>
  <c r="V373" i="1"/>
  <c r="V763" i="1" s="1"/>
  <c r="V1153" i="1" s="1"/>
  <c r="T373" i="1"/>
  <c r="T763" i="1" s="1"/>
  <c r="T2089" i="1" s="1"/>
  <c r="P373" i="1"/>
  <c r="P2167" i="1" s="1"/>
  <c r="O373" i="1"/>
  <c r="O763" i="1" s="1"/>
  <c r="O1153" i="1" s="1"/>
  <c r="AG1307" i="1"/>
  <c r="I373" i="1"/>
  <c r="I763" i="1" s="1"/>
  <c r="I1153" i="1" s="1"/>
  <c r="AF373" i="1"/>
  <c r="AG61" i="1"/>
  <c r="M58" i="1"/>
  <c r="L77" i="1"/>
  <c r="L760" i="1"/>
  <c r="L2164" i="1"/>
  <c r="A2014" i="1"/>
  <c r="I1620" i="1"/>
  <c r="I1854" i="1" s="1"/>
  <c r="J1388" i="1"/>
  <c r="J1544" i="1" s="1"/>
  <c r="L1387" i="1"/>
  <c r="L1543" i="1" s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BC52" i="24" s="1"/>
  <c r="S1388" i="1"/>
  <c r="S1544" i="1" s="1"/>
  <c r="L1384" i="1"/>
  <c r="L1540" i="1" s="1"/>
  <c r="AG1363" i="1"/>
  <c r="AG1129" i="1"/>
  <c r="AE1389" i="1"/>
  <c r="AE1545" i="1" s="1"/>
  <c r="AG1389" i="1"/>
  <c r="AG1545" i="1" s="1"/>
  <c r="Q1389" i="1"/>
  <c r="Q1545" i="1" s="1"/>
  <c r="W1389" i="1"/>
  <c r="W1545" i="1" s="1"/>
  <c r="Y1389" i="1"/>
  <c r="Y1545" i="1" s="1"/>
  <c r="O1389" i="1"/>
  <c r="O1545" i="1" s="1"/>
  <c r="AC933" i="1"/>
  <c r="AC934" i="1" s="1"/>
  <c r="AB1368" i="1"/>
  <c r="AB1134" i="1"/>
  <c r="AD374" i="1"/>
  <c r="O374" i="1"/>
  <c r="P374" i="1"/>
  <c r="R374" i="1"/>
  <c r="W374" i="1"/>
  <c r="H374" i="1"/>
  <c r="X374" i="1"/>
  <c r="I374" i="1"/>
  <c r="K374" i="1"/>
  <c r="Q374" i="1"/>
  <c r="V374" i="1"/>
  <c r="S374" i="1"/>
  <c r="U374" i="1"/>
  <c r="T374" i="1"/>
  <c r="AB374" i="1"/>
  <c r="AA374" i="1"/>
  <c r="K2163" i="1"/>
  <c r="K759" i="1"/>
  <c r="L369" i="1"/>
  <c r="J2085" i="1"/>
  <c r="J1305" i="1"/>
  <c r="J1617" i="1" s="1"/>
  <c r="J1851" i="1" s="1"/>
  <c r="J1149" i="1"/>
  <c r="AC2088" i="1"/>
  <c r="U2088" i="1"/>
  <c r="AB2088" i="1"/>
  <c r="AE2088" i="1"/>
  <c r="S2088" i="1"/>
  <c r="S1308" i="1"/>
  <c r="AE1308" i="1"/>
  <c r="AE1620" i="1" s="1"/>
  <c r="AE1854" i="1" s="1"/>
  <c r="AB1308" i="1"/>
  <c r="AB1620" i="1" s="1"/>
  <c r="AB1854" i="1" s="1"/>
  <c r="U1308" i="1"/>
  <c r="Y2088" i="1"/>
  <c r="Z2088" i="1"/>
  <c r="Z1308" i="1"/>
  <c r="Z1620" i="1" s="1"/>
  <c r="Z1854" i="1" s="1"/>
  <c r="T1308" i="1"/>
  <c r="B2176" i="1"/>
  <c r="A2176" i="1"/>
  <c r="G2177" i="1"/>
  <c r="AA1152" i="1"/>
  <c r="I2088" i="1"/>
  <c r="I1152" i="1"/>
  <c r="M1308" i="1"/>
  <c r="AC1308" i="1"/>
  <c r="AC1620" i="1" s="1"/>
  <c r="AC1854" i="1" s="1"/>
  <c r="AD2088" i="1"/>
  <c r="L2088" i="1"/>
  <c r="AD1308" i="1"/>
  <c r="AD1620" i="1" s="1"/>
  <c r="AD1854" i="1" s="1"/>
  <c r="L1308" i="1"/>
  <c r="O2088" i="1"/>
  <c r="O1308" i="1"/>
  <c r="W2088" i="1"/>
  <c r="H2088" i="1"/>
  <c r="W1308" i="1"/>
  <c r="W1620" i="1" s="1"/>
  <c r="W1854" i="1" s="1"/>
  <c r="H1308" i="1"/>
  <c r="H1620" i="1" s="1"/>
  <c r="H1854" i="1" s="1"/>
  <c r="P2088" i="1"/>
  <c r="P1308" i="1"/>
  <c r="R2088" i="1"/>
  <c r="J2088" i="1"/>
  <c r="J1308" i="1"/>
  <c r="AA763" i="1"/>
  <c r="AA1153" i="1" s="1"/>
  <c r="AA2167" i="1"/>
  <c r="AB763" i="1"/>
  <c r="AB1153" i="1" s="1"/>
  <c r="AB2167" i="1"/>
  <c r="L763" i="1"/>
  <c r="L1153" i="1" s="1"/>
  <c r="L2167" i="1"/>
  <c r="AE763" i="1"/>
  <c r="AE2089" i="1" s="1"/>
  <c r="AE2167" i="1"/>
  <c r="X1152" i="1"/>
  <c r="J763" i="1"/>
  <c r="J1153" i="1" s="1"/>
  <c r="J2167" i="1"/>
  <c r="S763" i="1"/>
  <c r="S1153" i="1" s="1"/>
  <c r="S2167" i="1"/>
  <c r="U763" i="1"/>
  <c r="U1309" i="1" s="1"/>
  <c r="U1621" i="1" s="1"/>
  <c r="U1855" i="1" s="1"/>
  <c r="U2167" i="1"/>
  <c r="N763" i="1"/>
  <c r="N1309" i="1" s="1"/>
  <c r="N2167" i="1"/>
  <c r="Q2088" i="1"/>
  <c r="AC763" i="1"/>
  <c r="AC1153" i="1" s="1"/>
  <c r="AC2167" i="1"/>
  <c r="Z763" i="1"/>
  <c r="Z1153" i="1" s="1"/>
  <c r="Z2167" i="1"/>
  <c r="AD763" i="1"/>
  <c r="AD1309" i="1" s="1"/>
  <c r="AD1621" i="1" s="1"/>
  <c r="AD1855" i="1" s="1"/>
  <c r="AD2167" i="1"/>
  <c r="Q763" i="1"/>
  <c r="Q1153" i="1" s="1"/>
  <c r="Q2167" i="1"/>
  <c r="V2088" i="1"/>
  <c r="V1308" i="1"/>
  <c r="V1620" i="1" s="1"/>
  <c r="V1854" i="1" s="1"/>
  <c r="K1308" i="1"/>
  <c r="K2088" i="1"/>
  <c r="AA2088" i="1"/>
  <c r="Y763" i="1"/>
  <c r="Y1153" i="1" s="1"/>
  <c r="Y2167" i="1"/>
  <c r="N2088" i="1"/>
  <c r="K763" i="1"/>
  <c r="K1309" i="1" s="1"/>
  <c r="K1621" i="1" s="1"/>
  <c r="K1855" i="1" s="1"/>
  <c r="K2167" i="1"/>
  <c r="M763" i="1"/>
  <c r="M1309" i="1" s="1"/>
  <c r="M1621" i="1" s="1"/>
  <c r="M1855" i="1" s="1"/>
  <c r="M2167" i="1"/>
  <c r="X2088" i="1"/>
  <c r="R763" i="1"/>
  <c r="R1153" i="1" s="1"/>
  <c r="R2167" i="1"/>
  <c r="Y1308" i="1"/>
  <c r="Y1620" i="1" s="1"/>
  <c r="Y1854" i="1" s="1"/>
  <c r="A2253" i="1"/>
  <c r="B2253" i="1"/>
  <c r="A375" i="1"/>
  <c r="B375" i="1"/>
  <c r="A141" i="1"/>
  <c r="B141" i="1"/>
  <c r="AH375" i="1" s="1"/>
  <c r="B2014" i="1"/>
  <c r="A1937" i="1"/>
  <c r="B1936" i="1"/>
  <c r="A1859" i="1"/>
  <c r="B1858" i="1"/>
  <c r="A1781" i="1"/>
  <c r="B1780" i="1"/>
  <c r="A1703" i="1"/>
  <c r="B1702" i="1"/>
  <c r="A1624" i="1"/>
  <c r="A1546" i="1"/>
  <c r="A1468" i="1"/>
  <c r="L1388" i="1"/>
  <c r="L1544" i="1" s="1"/>
  <c r="U1388" i="1"/>
  <c r="U1544" i="1" s="1"/>
  <c r="Z1388" i="1"/>
  <c r="Z1544" i="1" s="1"/>
  <c r="N1388" i="1"/>
  <c r="AF1388" i="1"/>
  <c r="I1388" i="1"/>
  <c r="I1544" i="1" s="1"/>
  <c r="T1388" i="1"/>
  <c r="T1544" i="1" s="1"/>
  <c r="K1388" i="1"/>
  <c r="K1544" i="1" s="1"/>
  <c r="AB1388" i="1"/>
  <c r="AB1544" i="1" s="1"/>
  <c r="Y1388" i="1"/>
  <c r="Y1544" i="1" s="1"/>
  <c r="H1388" i="1"/>
  <c r="H1544" i="1" s="1"/>
  <c r="X1388" i="1"/>
  <c r="X1544" i="1" s="1"/>
  <c r="Q1388" i="1"/>
  <c r="Q1544" i="1" s="1"/>
  <c r="AA1388" i="1"/>
  <c r="AA1544" i="1" s="1"/>
  <c r="P1388" i="1"/>
  <c r="P1544" i="1" s="1"/>
  <c r="AC1388" i="1"/>
  <c r="AC1544" i="1" s="1"/>
  <c r="V1388" i="1"/>
  <c r="V1544" i="1" s="1"/>
  <c r="AD1388" i="1"/>
  <c r="AD1544" i="1" s="1"/>
  <c r="O1388" i="1"/>
  <c r="O1544" i="1" s="1"/>
  <c r="M1388" i="1"/>
  <c r="M1544" i="1" s="1"/>
  <c r="A1390" i="1"/>
  <c r="A1312" i="1"/>
  <c r="B1233" i="1"/>
  <c r="B1155" i="1"/>
  <c r="B1077" i="1"/>
  <c r="A1000" i="1"/>
  <c r="A922" i="1"/>
  <c r="A844" i="1"/>
  <c r="B765" i="1"/>
  <c r="A688" i="1"/>
  <c r="A610" i="1"/>
  <c r="B531" i="1"/>
  <c r="B453" i="1"/>
  <c r="A298" i="1"/>
  <c r="A221" i="1"/>
  <c r="B220" i="1"/>
  <c r="AF1308" i="1" l="1"/>
  <c r="AF2088" i="1"/>
  <c r="AH1519" i="1"/>
  <c r="AH1597" i="1" s="1"/>
  <c r="AH762" i="1"/>
  <c r="AH2166" i="1"/>
  <c r="AH1389" i="1"/>
  <c r="AH1545" i="1" s="1"/>
  <c r="AH1151" i="1"/>
  <c r="AH2087" i="1"/>
  <c r="AH1307" i="1"/>
  <c r="AH61" i="1"/>
  <c r="BB20" i="24" s="1"/>
  <c r="BB87" i="24" s="1"/>
  <c r="X763" i="1"/>
  <c r="X2089" i="1" s="1"/>
  <c r="K1620" i="1"/>
  <c r="K1854" i="1" s="1"/>
  <c r="J1620" i="1"/>
  <c r="J1854" i="1" s="1"/>
  <c r="AG1152" i="1"/>
  <c r="H763" i="1"/>
  <c r="H1309" i="1" s="1"/>
  <c r="H1621" i="1" s="1"/>
  <c r="H1855" i="1" s="1"/>
  <c r="W2167" i="1"/>
  <c r="AG1308" i="1"/>
  <c r="AG1620" i="1" s="1"/>
  <c r="AF1387" i="1"/>
  <c r="AA1389" i="1"/>
  <c r="AC1389" i="1"/>
  <c r="AC1545" i="1" s="1"/>
  <c r="W1544" i="1"/>
  <c r="AB1524" i="1"/>
  <c r="AB1602" i="1" s="1"/>
  <c r="AB1836" i="1" s="1"/>
  <c r="AB1401" i="1"/>
  <c r="AB1402" i="1" s="1"/>
  <c r="L1386" i="1"/>
  <c r="AF1853" i="1"/>
  <c r="I2167" i="1"/>
  <c r="P763" i="1"/>
  <c r="P1309" i="1" s="1"/>
  <c r="P1621" i="1" s="1"/>
  <c r="P1855" i="1" s="1"/>
  <c r="AF2167" i="1"/>
  <c r="AG1619" i="1"/>
  <c r="AG1853" i="1" s="1"/>
  <c r="AG2167" i="1"/>
  <c r="O2167" i="1"/>
  <c r="AF763" i="1"/>
  <c r="AG374" i="1"/>
  <c r="Z374" i="1"/>
  <c r="Z2168" i="1" s="1"/>
  <c r="T2167" i="1"/>
  <c r="V2167" i="1"/>
  <c r="J374" i="1"/>
  <c r="J2168" i="1" s="1"/>
  <c r="Y374" i="1"/>
  <c r="Y2168" i="1" s="1"/>
  <c r="L374" i="1"/>
  <c r="L764" i="1" s="1"/>
  <c r="L1154" i="1" s="1"/>
  <c r="AF1620" i="1"/>
  <c r="H63" i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BD52" i="24" s="1"/>
  <c r="AF374" i="1"/>
  <c r="AG62" i="1"/>
  <c r="AH62" i="1" s="1"/>
  <c r="AG763" i="1"/>
  <c r="AE374" i="1"/>
  <c r="AE764" i="1" s="1"/>
  <c r="AE2090" i="1" s="1"/>
  <c r="N374" i="1"/>
  <c r="N764" i="1" s="1"/>
  <c r="N1154" i="1" s="1"/>
  <c r="M374" i="1"/>
  <c r="M764" i="1" s="1"/>
  <c r="M2090" i="1" s="1"/>
  <c r="AC374" i="1"/>
  <c r="AC764" i="1" s="1"/>
  <c r="AC1154" i="1" s="1"/>
  <c r="L2086" i="1"/>
  <c r="L1306" i="1"/>
  <c r="L1618" i="1" s="1"/>
  <c r="L1852" i="1" s="1"/>
  <c r="M77" i="1"/>
  <c r="N58" i="1"/>
  <c r="M760" i="1"/>
  <c r="M1150" i="1" s="1"/>
  <c r="M2164" i="1"/>
  <c r="L1150" i="1"/>
  <c r="A2015" i="1"/>
  <c r="AD933" i="1"/>
  <c r="AD934" i="1" s="1"/>
  <c r="AC1368" i="1"/>
  <c r="AC1134" i="1"/>
  <c r="M1384" i="1"/>
  <c r="M1540" i="1" s="1"/>
  <c r="H375" i="1"/>
  <c r="M375" i="1"/>
  <c r="AC375" i="1"/>
  <c r="N375" i="1"/>
  <c r="AD375" i="1"/>
  <c r="I375" i="1"/>
  <c r="J375" i="1"/>
  <c r="K375" i="1"/>
  <c r="L375" i="1"/>
  <c r="Y375" i="1"/>
  <c r="Z375" i="1"/>
  <c r="AE375" i="1"/>
  <c r="W375" i="1"/>
  <c r="Q375" i="1"/>
  <c r="L2163" i="1"/>
  <c r="L759" i="1"/>
  <c r="M369" i="1"/>
  <c r="K1149" i="1"/>
  <c r="K1305" i="1"/>
  <c r="K1617" i="1" s="1"/>
  <c r="K1851" i="1" s="1"/>
  <c r="K2085" i="1"/>
  <c r="AE1309" i="1"/>
  <c r="AE1621" i="1" s="1"/>
  <c r="AE1855" i="1" s="1"/>
  <c r="L2089" i="1"/>
  <c r="L1309" i="1"/>
  <c r="L1621" i="1" s="1"/>
  <c r="L1855" i="1" s="1"/>
  <c r="AC2089" i="1"/>
  <c r="AC1309" i="1"/>
  <c r="AC1621" i="1" s="1"/>
  <c r="AC1855" i="1" s="1"/>
  <c r="Y2089" i="1"/>
  <c r="AB2089" i="1"/>
  <c r="AB1309" i="1"/>
  <c r="AB1621" i="1" s="1"/>
  <c r="AB1855" i="1" s="1"/>
  <c r="N1153" i="1"/>
  <c r="A2177" i="1"/>
  <c r="B2177" i="1"/>
  <c r="G2178" i="1"/>
  <c r="N2089" i="1"/>
  <c r="M1153" i="1"/>
  <c r="O1309" i="1"/>
  <c r="O1621" i="1" s="1"/>
  <c r="O1855" i="1" s="1"/>
  <c r="K1153" i="1"/>
  <c r="U1153" i="1"/>
  <c r="T1309" i="1"/>
  <c r="T1621" i="1" s="1"/>
  <c r="T1855" i="1" s="1"/>
  <c r="U2089" i="1"/>
  <c r="T1153" i="1"/>
  <c r="I2089" i="1"/>
  <c r="AA2089" i="1"/>
  <c r="V2089" i="1"/>
  <c r="AA1309" i="1"/>
  <c r="AA1621" i="1" s="1"/>
  <c r="AA1855" i="1" s="1"/>
  <c r="I1309" i="1"/>
  <c r="I1621" i="1" s="1"/>
  <c r="I1855" i="1" s="1"/>
  <c r="V1309" i="1"/>
  <c r="V1621" i="1" s="1"/>
  <c r="V1855" i="1" s="1"/>
  <c r="O2089" i="1"/>
  <c r="J2089" i="1"/>
  <c r="J1309" i="1"/>
  <c r="J1621" i="1" s="1"/>
  <c r="J1855" i="1" s="1"/>
  <c r="AB764" i="1"/>
  <c r="AB1310" i="1" s="1"/>
  <c r="AB1622" i="1" s="1"/>
  <c r="AB1856" i="1" s="1"/>
  <c r="AB2168" i="1"/>
  <c r="AA764" i="1"/>
  <c r="AA1154" i="1" s="1"/>
  <c r="AA2168" i="1"/>
  <c r="S2089" i="1"/>
  <c r="S1309" i="1"/>
  <c r="S1621" i="1" s="1"/>
  <c r="S1855" i="1" s="1"/>
  <c r="W764" i="1"/>
  <c r="W1154" i="1" s="1"/>
  <c r="W2168" i="1"/>
  <c r="K764" i="1"/>
  <c r="K1154" i="1" s="1"/>
  <c r="K2168" i="1"/>
  <c r="I764" i="1"/>
  <c r="I1154" i="1" s="1"/>
  <c r="I2168" i="1"/>
  <c r="U764" i="1"/>
  <c r="U1154" i="1" s="1"/>
  <c r="U2168" i="1"/>
  <c r="Y1309" i="1"/>
  <c r="Y1621" i="1" s="1"/>
  <c r="Y1855" i="1" s="1"/>
  <c r="Q2089" i="1"/>
  <c r="Z2089" i="1"/>
  <c r="Q1309" i="1"/>
  <c r="Q1621" i="1" s="1"/>
  <c r="Q1855" i="1" s="1"/>
  <c r="AD1153" i="1"/>
  <c r="K2089" i="1"/>
  <c r="P764" i="1"/>
  <c r="P1154" i="1" s="1"/>
  <c r="P2168" i="1"/>
  <c r="R2089" i="1"/>
  <c r="S764" i="1"/>
  <c r="S1154" i="1" s="1"/>
  <c r="S2168" i="1"/>
  <c r="W1309" i="1"/>
  <c r="W1621" i="1" s="1"/>
  <c r="W1855" i="1" s="1"/>
  <c r="V764" i="1"/>
  <c r="V1154" i="1" s="1"/>
  <c r="V2168" i="1"/>
  <c r="AD764" i="1"/>
  <c r="AD1154" i="1" s="1"/>
  <c r="AD2168" i="1"/>
  <c r="T764" i="1"/>
  <c r="T1310" i="1" s="1"/>
  <c r="T1622" i="1" s="1"/>
  <c r="T1856" i="1" s="1"/>
  <c r="T2168" i="1"/>
  <c r="R1309" i="1"/>
  <c r="R1621" i="1" s="1"/>
  <c r="R1855" i="1" s="1"/>
  <c r="Z1309" i="1"/>
  <c r="Z1621" i="1" s="1"/>
  <c r="Z1855" i="1" s="1"/>
  <c r="AE1153" i="1"/>
  <c r="M2089" i="1"/>
  <c r="Q764" i="1"/>
  <c r="Q1310" i="1" s="1"/>
  <c r="Q1622" i="1" s="1"/>
  <c r="Q1856" i="1" s="1"/>
  <c r="Q2168" i="1"/>
  <c r="O764" i="1"/>
  <c r="O1154" i="1" s="1"/>
  <c r="O2168" i="1"/>
  <c r="AD2089" i="1"/>
  <c r="X764" i="1"/>
  <c r="X1310" i="1" s="1"/>
  <c r="X1622" i="1" s="1"/>
  <c r="X1856" i="1" s="1"/>
  <c r="X2168" i="1"/>
  <c r="R764" i="1"/>
  <c r="R1154" i="1" s="1"/>
  <c r="R2168" i="1"/>
  <c r="W2089" i="1"/>
  <c r="H764" i="1"/>
  <c r="H1154" i="1" s="1"/>
  <c r="H2168" i="1"/>
  <c r="B2254" i="1"/>
  <c r="A2254" i="1"/>
  <c r="G2255" i="1"/>
  <c r="AF1544" i="1"/>
  <c r="B2092" i="1"/>
  <c r="A2092" i="1"/>
  <c r="A64" i="1"/>
  <c r="B64" i="1"/>
  <c r="B2015" i="1"/>
  <c r="A1938" i="1"/>
  <c r="B1937" i="1"/>
  <c r="A1860" i="1"/>
  <c r="B1859" i="1"/>
  <c r="A1782" i="1"/>
  <c r="B1781" i="1"/>
  <c r="A1704" i="1"/>
  <c r="B1703" i="1"/>
  <c r="A1625" i="1"/>
  <c r="B1624" i="1"/>
  <c r="A1547" i="1"/>
  <c r="B1546" i="1"/>
  <c r="A1469" i="1"/>
  <c r="B1468" i="1"/>
  <c r="AB1389" i="1"/>
  <c r="AB1545" i="1" s="1"/>
  <c r="AD1389" i="1"/>
  <c r="AD1545" i="1" s="1"/>
  <c r="M1389" i="1"/>
  <c r="M1545" i="1" s="1"/>
  <c r="L1389" i="1"/>
  <c r="L1545" i="1" s="1"/>
  <c r="R1389" i="1"/>
  <c r="R1545" i="1" s="1"/>
  <c r="X1389" i="1"/>
  <c r="X1545" i="1" s="1"/>
  <c r="Z1389" i="1"/>
  <c r="Z1545" i="1" s="1"/>
  <c r="V1389" i="1"/>
  <c r="K1389" i="1"/>
  <c r="K1545" i="1" s="1"/>
  <c r="J1389" i="1"/>
  <c r="J1545" i="1" s="1"/>
  <c r="S1389" i="1"/>
  <c r="S1545" i="1" s="1"/>
  <c r="P1389" i="1"/>
  <c r="P1545" i="1" s="1"/>
  <c r="T1389" i="1"/>
  <c r="T1545" i="1" s="1"/>
  <c r="I1389" i="1"/>
  <c r="I1545" i="1" s="1"/>
  <c r="AF1389" i="1"/>
  <c r="H1389" i="1"/>
  <c r="H1545" i="1" s="1"/>
  <c r="U1389" i="1"/>
  <c r="U1545" i="1" s="1"/>
  <c r="N1389" i="1"/>
  <c r="N1545" i="1" s="1"/>
  <c r="A1391" i="1"/>
  <c r="B1390" i="1"/>
  <c r="A1313" i="1"/>
  <c r="B1312" i="1"/>
  <c r="A1234" i="1"/>
  <c r="A1156" i="1"/>
  <c r="A1078" i="1"/>
  <c r="B1000" i="1"/>
  <c r="A1001" i="1"/>
  <c r="A923" i="1"/>
  <c r="B922" i="1"/>
  <c r="A845" i="1"/>
  <c r="B844" i="1"/>
  <c r="A766" i="1"/>
  <c r="A689" i="1"/>
  <c r="B688" i="1"/>
  <c r="A611" i="1"/>
  <c r="B610" i="1"/>
  <c r="A532" i="1"/>
  <c r="A454" i="1"/>
  <c r="A299" i="1"/>
  <c r="B298" i="1"/>
  <c r="A222" i="1"/>
  <c r="B221" i="1"/>
  <c r="X1153" i="1" l="1"/>
  <c r="H2089" i="1"/>
  <c r="X1309" i="1"/>
  <c r="X1621" i="1" s="1"/>
  <c r="X1855" i="1" s="1"/>
  <c r="H1153" i="1"/>
  <c r="AH763" i="1"/>
  <c r="AH2167" i="1"/>
  <c r="AH1152" i="1"/>
  <c r="AH2088" i="1"/>
  <c r="AH1308" i="1"/>
  <c r="AH1620" i="1" s="1"/>
  <c r="AH764" i="1"/>
  <c r="AH2168" i="1"/>
  <c r="AH1619" i="1"/>
  <c r="AH1387" i="1"/>
  <c r="AH1831" i="1"/>
  <c r="Z764" i="1"/>
  <c r="Z1310" i="1" s="1"/>
  <c r="Z1622" i="1" s="1"/>
  <c r="Z1856" i="1" s="1"/>
  <c r="Y764" i="1"/>
  <c r="Y1310" i="1" s="1"/>
  <c r="Y1622" i="1" s="1"/>
  <c r="Y1856" i="1" s="1"/>
  <c r="P1153" i="1"/>
  <c r="L2168" i="1"/>
  <c r="AA1545" i="1"/>
  <c r="V1545" i="1"/>
  <c r="AC1524" i="1"/>
  <c r="AC1602" i="1" s="1"/>
  <c r="AC1836" i="1" s="1"/>
  <c r="AC1401" i="1"/>
  <c r="AC1402" i="1" s="1"/>
  <c r="AF1543" i="1"/>
  <c r="AG1387" i="1"/>
  <c r="L1542" i="1"/>
  <c r="L1620" i="1" s="1"/>
  <c r="L1854" i="1" s="1"/>
  <c r="P2089" i="1"/>
  <c r="M1386" i="1"/>
  <c r="M1152" i="1"/>
  <c r="M2168" i="1"/>
  <c r="AF1854" i="1"/>
  <c r="AG2168" i="1"/>
  <c r="BC20" i="24"/>
  <c r="N2168" i="1"/>
  <c r="AF2089" i="1"/>
  <c r="AF2168" i="1"/>
  <c r="AG1854" i="1"/>
  <c r="AF1153" i="1"/>
  <c r="AG1309" i="1"/>
  <c r="AF1309" i="1"/>
  <c r="AC2168" i="1"/>
  <c r="AG2089" i="1"/>
  <c r="V375" i="1"/>
  <c r="V765" i="1" s="1"/>
  <c r="AE2168" i="1"/>
  <c r="AF375" i="1"/>
  <c r="AF765" i="1" s="1"/>
  <c r="AG1153" i="1"/>
  <c r="J764" i="1"/>
  <c r="J2090" i="1" s="1"/>
  <c r="AF764" i="1"/>
  <c r="U375" i="1"/>
  <c r="U765" i="1" s="1"/>
  <c r="AG375" i="1"/>
  <c r="AB375" i="1"/>
  <c r="AB765" i="1" s="1"/>
  <c r="AA375" i="1"/>
  <c r="AA765" i="1" s="1"/>
  <c r="T375" i="1"/>
  <c r="T765" i="1" s="1"/>
  <c r="AG63" i="1"/>
  <c r="S375" i="1"/>
  <c r="S765" i="1" s="1"/>
  <c r="R375" i="1"/>
  <c r="R765" i="1" s="1"/>
  <c r="X375" i="1"/>
  <c r="X765" i="1" s="1"/>
  <c r="P375" i="1"/>
  <c r="P2169" i="1" s="1"/>
  <c r="AG764" i="1"/>
  <c r="AG2090" i="1" s="1"/>
  <c r="O375" i="1"/>
  <c r="O765" i="1" s="1"/>
  <c r="M2086" i="1"/>
  <c r="M1306" i="1"/>
  <c r="M1618" i="1" s="1"/>
  <c r="M1852" i="1" s="1"/>
  <c r="N77" i="1"/>
  <c r="O58" i="1"/>
  <c r="N2164" i="1"/>
  <c r="N760" i="1"/>
  <c r="A2016" i="1"/>
  <c r="AE933" i="1"/>
  <c r="AE934" i="1" s="1"/>
  <c r="AD1368" i="1"/>
  <c r="AD1134" i="1"/>
  <c r="M1310" i="1"/>
  <c r="M1622" i="1" s="1"/>
  <c r="M1856" i="1" s="1"/>
  <c r="M1154" i="1"/>
  <c r="M2163" i="1"/>
  <c r="M759" i="1"/>
  <c r="N369" i="1"/>
  <c r="L2085" i="1"/>
  <c r="L1149" i="1"/>
  <c r="L1305" i="1"/>
  <c r="L1617" i="1" s="1"/>
  <c r="L1851" i="1" s="1"/>
  <c r="H2090" i="1"/>
  <c r="Q1154" i="1"/>
  <c r="U1310" i="1"/>
  <c r="U1622" i="1" s="1"/>
  <c r="U1856" i="1" s="1"/>
  <c r="AB2090" i="1"/>
  <c r="AC1310" i="1"/>
  <c r="AC1622" i="1" s="1"/>
  <c r="AC1856" i="1" s="1"/>
  <c r="K2090" i="1"/>
  <c r="T1154" i="1"/>
  <c r="AC2090" i="1"/>
  <c r="N2090" i="1"/>
  <c r="B2178" i="1"/>
  <c r="G2179" i="1"/>
  <c r="A2178" i="1"/>
  <c r="AA2090" i="1"/>
  <c r="AA1310" i="1"/>
  <c r="AA1622" i="1" s="1"/>
  <c r="AA1856" i="1" s="1"/>
  <c r="N1310" i="1"/>
  <c r="T2090" i="1"/>
  <c r="X1154" i="1"/>
  <c r="R2090" i="1"/>
  <c r="X2090" i="1"/>
  <c r="AD2090" i="1"/>
  <c r="AD1310" i="1"/>
  <c r="AD1622" i="1" s="1"/>
  <c r="AD1856" i="1" s="1"/>
  <c r="AB1154" i="1"/>
  <c r="AE1154" i="1"/>
  <c r="U2090" i="1"/>
  <c r="AE1310" i="1"/>
  <c r="AE1622" i="1" s="1"/>
  <c r="AE1856" i="1" s="1"/>
  <c r="W2090" i="1"/>
  <c r="W1310" i="1"/>
  <c r="W1622" i="1" s="1"/>
  <c r="W1856" i="1" s="1"/>
  <c r="R1310" i="1"/>
  <c r="R1622" i="1" s="1"/>
  <c r="R1856" i="1" s="1"/>
  <c r="S2090" i="1"/>
  <c r="H1310" i="1"/>
  <c r="H1622" i="1" s="1"/>
  <c r="H1856" i="1" s="1"/>
  <c r="K1310" i="1"/>
  <c r="K1622" i="1" s="1"/>
  <c r="K1856" i="1" s="1"/>
  <c r="L2090" i="1"/>
  <c r="I2090" i="1"/>
  <c r="P2090" i="1"/>
  <c r="L1310" i="1"/>
  <c r="L1622" i="1" s="1"/>
  <c r="L1856" i="1" s="1"/>
  <c r="P1310" i="1"/>
  <c r="P1622" i="1" s="1"/>
  <c r="P1856" i="1" s="1"/>
  <c r="Q2090" i="1"/>
  <c r="S1310" i="1"/>
  <c r="S1622" i="1" s="1"/>
  <c r="S1856" i="1" s="1"/>
  <c r="V1310" i="1"/>
  <c r="V1622" i="1" s="1"/>
  <c r="V1856" i="1" s="1"/>
  <c r="O2090" i="1"/>
  <c r="Y765" i="1"/>
  <c r="Y2169" i="1"/>
  <c r="O1310" i="1"/>
  <c r="O1622" i="1" s="1"/>
  <c r="O1856" i="1" s="1"/>
  <c r="AC765" i="1"/>
  <c r="AC2169" i="1"/>
  <c r="W765" i="1"/>
  <c r="W2169" i="1"/>
  <c r="H765" i="1"/>
  <c r="H2169" i="1"/>
  <c r="K765" i="1"/>
  <c r="K2169" i="1"/>
  <c r="V2090" i="1"/>
  <c r="AD765" i="1"/>
  <c r="AD2169" i="1"/>
  <c r="Z765" i="1"/>
  <c r="Z2169" i="1"/>
  <c r="J765" i="1"/>
  <c r="J2169" i="1"/>
  <c r="AE765" i="1"/>
  <c r="AE2169" i="1"/>
  <c r="Q765" i="1"/>
  <c r="Q2169" i="1"/>
  <c r="M765" i="1"/>
  <c r="M2169" i="1"/>
  <c r="N765" i="1"/>
  <c r="N2169" i="1"/>
  <c r="I1310" i="1"/>
  <c r="I1622" i="1" s="1"/>
  <c r="I1856" i="1" s="1"/>
  <c r="I765" i="1"/>
  <c r="I2169" i="1"/>
  <c r="L765" i="1"/>
  <c r="L2169" i="1"/>
  <c r="G2256" i="1"/>
  <c r="B2255" i="1"/>
  <c r="A2255" i="1"/>
  <c r="AF1545" i="1"/>
  <c r="B2093" i="1"/>
  <c r="A2093" i="1"/>
  <c r="A65" i="1"/>
  <c r="B65" i="1"/>
  <c r="A142" i="1"/>
  <c r="B142" i="1"/>
  <c r="AH376" i="1" s="1"/>
  <c r="A376" i="1"/>
  <c r="B376" i="1"/>
  <c r="B2016" i="1"/>
  <c r="B1938" i="1"/>
  <c r="A1939" i="1"/>
  <c r="B1860" i="1"/>
  <c r="A1861" i="1"/>
  <c r="B1782" i="1"/>
  <c r="A1783" i="1"/>
  <c r="B1704" i="1"/>
  <c r="A1705" i="1"/>
  <c r="A1626" i="1"/>
  <c r="B1625" i="1"/>
  <c r="A1548" i="1"/>
  <c r="B1547" i="1"/>
  <c r="A1470" i="1"/>
  <c r="B1469" i="1"/>
  <c r="A1392" i="1"/>
  <c r="B1391" i="1"/>
  <c r="A1314" i="1"/>
  <c r="B1313" i="1"/>
  <c r="A1235" i="1"/>
  <c r="B1234" i="1"/>
  <c r="A1157" i="1"/>
  <c r="B1156" i="1"/>
  <c r="A1079" i="1"/>
  <c r="B1078" i="1"/>
  <c r="A1002" i="1"/>
  <c r="B1001" i="1"/>
  <c r="A924" i="1"/>
  <c r="B923" i="1"/>
  <c r="A846" i="1"/>
  <c r="B845" i="1"/>
  <c r="A767" i="1"/>
  <c r="B766" i="1"/>
  <c r="A690" i="1"/>
  <c r="B689" i="1"/>
  <c r="B611" i="1"/>
  <c r="A612" i="1"/>
  <c r="A533" i="1"/>
  <c r="B532" i="1"/>
  <c r="A455" i="1"/>
  <c r="B454" i="1"/>
  <c r="A300" i="1"/>
  <c r="B299" i="1"/>
  <c r="A223" i="1"/>
  <c r="B222" i="1"/>
  <c r="N1155" i="1" l="1"/>
  <c r="N1311" i="1"/>
  <c r="M1155" i="1"/>
  <c r="M1311" i="1"/>
  <c r="S1155" i="1"/>
  <c r="S1311" i="1"/>
  <c r="R1311" i="1"/>
  <c r="R1623" i="1" s="1"/>
  <c r="R1857" i="1" s="1"/>
  <c r="Q2091" i="1"/>
  <c r="Q1311" i="1"/>
  <c r="L1155" i="1"/>
  <c r="L1311" i="1"/>
  <c r="L1623" i="1" s="1"/>
  <c r="L1857" i="1" s="1"/>
  <c r="I1155" i="1"/>
  <c r="I1311" i="1"/>
  <c r="I1623" i="1" s="1"/>
  <c r="I1857" i="1" s="1"/>
  <c r="O1155" i="1"/>
  <c r="O1311" i="1"/>
  <c r="O1623" i="1" s="1"/>
  <c r="O1857" i="1" s="1"/>
  <c r="K1155" i="1"/>
  <c r="K1311" i="1"/>
  <c r="H1155" i="1"/>
  <c r="H1311" i="1"/>
  <c r="J1311" i="1"/>
  <c r="J1623" i="1" s="1"/>
  <c r="J1857" i="1" s="1"/>
  <c r="AE2091" i="1"/>
  <c r="AE1311" i="1"/>
  <c r="Z1155" i="1"/>
  <c r="Z1311" i="1"/>
  <c r="Z1623" i="1" s="1"/>
  <c r="Z1857" i="1" s="1"/>
  <c r="AD1155" i="1"/>
  <c r="AD1311" i="1"/>
  <c r="AD1623" i="1" s="1"/>
  <c r="AD1857" i="1" s="1"/>
  <c r="W1155" i="1"/>
  <c r="W1311" i="1"/>
  <c r="W1623" i="1" s="1"/>
  <c r="W1857" i="1" s="1"/>
  <c r="AC1311" i="1"/>
  <c r="AC1623" i="1" s="1"/>
  <c r="AC1857" i="1" s="1"/>
  <c r="Y2091" i="1"/>
  <c r="Y1311" i="1"/>
  <c r="X1311" i="1"/>
  <c r="X1623" i="1" s="1"/>
  <c r="X1857" i="1" s="1"/>
  <c r="T2091" i="1"/>
  <c r="T1311" i="1"/>
  <c r="AA1155" i="1"/>
  <c r="AA1311" i="1"/>
  <c r="AB1155" i="1"/>
  <c r="AB1311" i="1"/>
  <c r="AB1623" i="1" s="1"/>
  <c r="AB1857" i="1" s="1"/>
  <c r="U1155" i="1"/>
  <c r="U1311" i="1"/>
  <c r="U1623" i="1" s="1"/>
  <c r="U1857" i="1" s="1"/>
  <c r="V1155" i="1"/>
  <c r="V1311" i="1"/>
  <c r="V1623" i="1" s="1"/>
  <c r="V1857" i="1" s="1"/>
  <c r="Y1154" i="1"/>
  <c r="Y2090" i="1"/>
  <c r="Z2090" i="1"/>
  <c r="Z1154" i="1"/>
  <c r="AH63" i="1"/>
  <c r="BD20" i="24" s="1"/>
  <c r="BD87" i="24" s="1"/>
  <c r="AH1543" i="1"/>
  <c r="AH1853" i="1"/>
  <c r="AH1154" i="1"/>
  <c r="AH2090" i="1"/>
  <c r="AH1310" i="1"/>
  <c r="AH1622" i="1" s="1"/>
  <c r="AH1854" i="1"/>
  <c r="AH1153" i="1"/>
  <c r="AH2089" i="1"/>
  <c r="AH1309" i="1"/>
  <c r="P765" i="1"/>
  <c r="AF2169" i="1"/>
  <c r="N1386" i="1"/>
  <c r="N1152" i="1"/>
  <c r="AG1543" i="1"/>
  <c r="AG1621" i="1" s="1"/>
  <c r="AG1855" i="1" s="1"/>
  <c r="AG1154" i="1"/>
  <c r="V2169" i="1"/>
  <c r="AD1524" i="1"/>
  <c r="AD1602" i="1" s="1"/>
  <c r="AD1836" i="1" s="1"/>
  <c r="AD1401" i="1"/>
  <c r="AD1402" i="1" s="1"/>
  <c r="L1390" i="1"/>
  <c r="L1546" i="1" s="1"/>
  <c r="M1542" i="1"/>
  <c r="M1620" i="1" s="1"/>
  <c r="M1854" i="1" s="1"/>
  <c r="AA2169" i="1"/>
  <c r="J1154" i="1"/>
  <c r="AG765" i="1"/>
  <c r="AG1311" i="1" s="1"/>
  <c r="AF1154" i="1"/>
  <c r="AF1621" i="1"/>
  <c r="X2169" i="1"/>
  <c r="AG2169" i="1"/>
  <c r="T2169" i="1"/>
  <c r="AB2169" i="1"/>
  <c r="R2169" i="1"/>
  <c r="AG1310" i="1"/>
  <c r="BC87" i="24"/>
  <c r="S2169" i="1"/>
  <c r="AF1310" i="1"/>
  <c r="AF2090" i="1"/>
  <c r="AF1155" i="1"/>
  <c r="U2169" i="1"/>
  <c r="O2169" i="1"/>
  <c r="J1310" i="1"/>
  <c r="J1622" i="1" s="1"/>
  <c r="J1856" i="1" s="1"/>
  <c r="N1150" i="1"/>
  <c r="N2086" i="1"/>
  <c r="N1306" i="1"/>
  <c r="N1618" i="1" s="1"/>
  <c r="N1852" i="1" s="1"/>
  <c r="O77" i="1"/>
  <c r="P58" i="1"/>
  <c r="O2164" i="1"/>
  <c r="O760" i="1"/>
  <c r="A2017" i="1"/>
  <c r="AE1368" i="1"/>
  <c r="AE1134" i="1"/>
  <c r="H64" i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H65" i="1"/>
  <c r="P376" i="1"/>
  <c r="Q376" i="1"/>
  <c r="T376" i="1"/>
  <c r="I376" i="1"/>
  <c r="Y376" i="1"/>
  <c r="AE376" i="1"/>
  <c r="H376" i="1"/>
  <c r="K376" i="1"/>
  <c r="M376" i="1"/>
  <c r="N376" i="1"/>
  <c r="W376" i="1"/>
  <c r="X376" i="1"/>
  <c r="AC376" i="1"/>
  <c r="AB376" i="1"/>
  <c r="AD376" i="1"/>
  <c r="O376" i="1"/>
  <c r="V376" i="1"/>
  <c r="N2163" i="1"/>
  <c r="N759" i="1"/>
  <c r="N389" i="1"/>
  <c r="N2183" i="1" s="1"/>
  <c r="O369" i="1"/>
  <c r="M2085" i="1"/>
  <c r="M1149" i="1"/>
  <c r="M1305" i="1"/>
  <c r="M1617" i="1" s="1"/>
  <c r="M1851" i="1" s="1"/>
  <c r="T1623" i="1"/>
  <c r="T1857" i="1" s="1"/>
  <c r="V2091" i="1"/>
  <c r="W2091" i="1"/>
  <c r="J1155" i="1"/>
  <c r="X1155" i="1"/>
  <c r="J2091" i="1"/>
  <c r="O2091" i="1"/>
  <c r="G2180" i="1"/>
  <c r="A2179" i="1"/>
  <c r="B2179" i="1"/>
  <c r="S1623" i="1"/>
  <c r="S1857" i="1" s="1"/>
  <c r="Z2091" i="1"/>
  <c r="I2091" i="1"/>
  <c r="AB2091" i="1"/>
  <c r="K2091" i="1"/>
  <c r="K1623" i="1"/>
  <c r="K1857" i="1" s="1"/>
  <c r="AE1155" i="1"/>
  <c r="AE1623" i="1"/>
  <c r="AE1857" i="1" s="1"/>
  <c r="X2091" i="1"/>
  <c r="AA2091" i="1"/>
  <c r="Q1155" i="1"/>
  <c r="AA1623" i="1"/>
  <c r="AA1857" i="1" s="1"/>
  <c r="Q1623" i="1"/>
  <c r="Q1857" i="1" s="1"/>
  <c r="H2091" i="1"/>
  <c r="H1623" i="1"/>
  <c r="H1857" i="1" s="1"/>
  <c r="R2091" i="1"/>
  <c r="R1155" i="1"/>
  <c r="L2091" i="1"/>
  <c r="S2091" i="1"/>
  <c r="AD2091" i="1"/>
  <c r="Y1623" i="1"/>
  <c r="Y1857" i="1" s="1"/>
  <c r="M2091" i="1"/>
  <c r="U2091" i="1"/>
  <c r="AF2091" i="1"/>
  <c r="AF1311" i="1"/>
  <c r="AC2091" i="1"/>
  <c r="N2091" i="1"/>
  <c r="AC1155" i="1"/>
  <c r="M1623" i="1"/>
  <c r="M1857" i="1" s="1"/>
  <c r="N1623" i="1"/>
  <c r="N1857" i="1" s="1"/>
  <c r="T1155" i="1"/>
  <c r="Y1155" i="1"/>
  <c r="B2256" i="1"/>
  <c r="A2256" i="1"/>
  <c r="G2257" i="1"/>
  <c r="B2094" i="1"/>
  <c r="A2094" i="1"/>
  <c r="A66" i="1"/>
  <c r="B66" i="1"/>
  <c r="A143" i="1"/>
  <c r="B143" i="1"/>
  <c r="AH377" i="1" s="1"/>
  <c r="A377" i="1"/>
  <c r="B377" i="1"/>
  <c r="B2017" i="1"/>
  <c r="A1940" i="1"/>
  <c r="B1939" i="1"/>
  <c r="A1862" i="1"/>
  <c r="B1861" i="1"/>
  <c r="A1784" i="1"/>
  <c r="B1783" i="1"/>
  <c r="A1706" i="1"/>
  <c r="B1705" i="1"/>
  <c r="B1626" i="1"/>
  <c r="A1627" i="1"/>
  <c r="B1548" i="1"/>
  <c r="A1549" i="1"/>
  <c r="B1470" i="1"/>
  <c r="A1471" i="1"/>
  <c r="I1390" i="1"/>
  <c r="I1546" i="1" s="1"/>
  <c r="J1390" i="1"/>
  <c r="J1546" i="1" s="1"/>
  <c r="H1390" i="1"/>
  <c r="H1546" i="1" s="1"/>
  <c r="B1392" i="1"/>
  <c r="A1393" i="1"/>
  <c r="B1314" i="1"/>
  <c r="A1315" i="1"/>
  <c r="B1235" i="1"/>
  <c r="A1236" i="1"/>
  <c r="B1157" i="1"/>
  <c r="A1158" i="1"/>
  <c r="B1079" i="1"/>
  <c r="A1080" i="1"/>
  <c r="A1003" i="1"/>
  <c r="B1002" i="1"/>
  <c r="B924" i="1"/>
  <c r="A925" i="1"/>
  <c r="B846" i="1"/>
  <c r="A847" i="1"/>
  <c r="B767" i="1"/>
  <c r="A768" i="1"/>
  <c r="B690" i="1"/>
  <c r="A691" i="1"/>
  <c r="A613" i="1"/>
  <c r="B612" i="1"/>
  <c r="B533" i="1"/>
  <c r="A534" i="1"/>
  <c r="B455" i="1"/>
  <c r="A456" i="1"/>
  <c r="B300" i="1"/>
  <c r="A301" i="1"/>
  <c r="B223" i="1"/>
  <c r="A224" i="1"/>
  <c r="P2091" i="1" l="1"/>
  <c r="P1311" i="1"/>
  <c r="M1391" i="1"/>
  <c r="M1547" i="1" s="1"/>
  <c r="AH2169" i="1"/>
  <c r="AH765" i="1"/>
  <c r="P1155" i="1"/>
  <c r="P1623" i="1"/>
  <c r="P1857" i="1" s="1"/>
  <c r="AH1856" i="1"/>
  <c r="AH1621" i="1"/>
  <c r="AG2091" i="1"/>
  <c r="N1542" i="1"/>
  <c r="N1620" i="1" s="1"/>
  <c r="N1854" i="1" s="1"/>
  <c r="O1386" i="1"/>
  <c r="O1152" i="1"/>
  <c r="AE1524" i="1"/>
  <c r="AE1602" i="1" s="1"/>
  <c r="AE1836" i="1" s="1"/>
  <c r="AE1401" i="1"/>
  <c r="AE1402" i="1" s="1"/>
  <c r="K1390" i="1"/>
  <c r="K1546" i="1" s="1"/>
  <c r="AG376" i="1"/>
  <c r="AG1622" i="1"/>
  <c r="AF1855" i="1"/>
  <c r="AG1623" i="1"/>
  <c r="AG1155" i="1"/>
  <c r="R376" i="1"/>
  <c r="R766" i="1" s="1"/>
  <c r="AG64" i="1"/>
  <c r="AF1622" i="1"/>
  <c r="L376" i="1"/>
  <c r="L766" i="1" s="1"/>
  <c r="L1156" i="1" s="1"/>
  <c r="AA376" i="1"/>
  <c r="AA2170" i="1" s="1"/>
  <c r="S376" i="1"/>
  <c r="S766" i="1" s="1"/>
  <c r="Z376" i="1"/>
  <c r="Z766" i="1" s="1"/>
  <c r="U376" i="1"/>
  <c r="U2170" i="1" s="1"/>
  <c r="AF1623" i="1"/>
  <c r="J376" i="1"/>
  <c r="J2170" i="1" s="1"/>
  <c r="AF376" i="1"/>
  <c r="O2086" i="1"/>
  <c r="O1306" i="1"/>
  <c r="O1618" i="1" s="1"/>
  <c r="O1852" i="1" s="1"/>
  <c r="O1150" i="1"/>
  <c r="P77" i="1"/>
  <c r="Q58" i="1"/>
  <c r="P2164" i="1"/>
  <c r="P760" i="1"/>
  <c r="I65" i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2018" i="1"/>
  <c r="AF1368" i="1"/>
  <c r="AF1134" i="1"/>
  <c r="H66" i="1"/>
  <c r="X377" i="1"/>
  <c r="J377" i="1"/>
  <c r="Z377" i="1"/>
  <c r="O377" i="1"/>
  <c r="I377" i="1"/>
  <c r="K377" i="1"/>
  <c r="L377" i="1"/>
  <c r="M377" i="1"/>
  <c r="N377" i="1"/>
  <c r="U377" i="1"/>
  <c r="Y377" i="1"/>
  <c r="Q377" i="1"/>
  <c r="R377" i="1"/>
  <c r="S377" i="1"/>
  <c r="AD377" i="1"/>
  <c r="AA377" i="1"/>
  <c r="AB377" i="1"/>
  <c r="O2163" i="1"/>
  <c r="O759" i="1"/>
  <c r="O389" i="1"/>
  <c r="O2183" i="1" s="1"/>
  <c r="P369" i="1"/>
  <c r="N1149" i="1"/>
  <c r="N2085" i="1"/>
  <c r="N1305" i="1"/>
  <c r="N1617" i="1" s="1"/>
  <c r="N1851" i="1" s="1"/>
  <c r="A2180" i="1"/>
  <c r="G2181" i="1"/>
  <c r="B2180" i="1"/>
  <c r="H766" i="1"/>
  <c r="H1312" i="1" s="1"/>
  <c r="H1624" i="1" s="1"/>
  <c r="H1858" i="1" s="1"/>
  <c r="H2170" i="1"/>
  <c r="X766" i="1"/>
  <c r="X2170" i="1"/>
  <c r="O766" i="1"/>
  <c r="O2170" i="1"/>
  <c r="N766" i="1"/>
  <c r="N2170" i="1"/>
  <c r="P766" i="1"/>
  <c r="P2170" i="1"/>
  <c r="AB766" i="1"/>
  <c r="AB2170" i="1"/>
  <c r="AC766" i="1"/>
  <c r="AC2170" i="1"/>
  <c r="AE766" i="1"/>
  <c r="AE2092" i="1" s="1"/>
  <c r="AE2170" i="1"/>
  <c r="T766" i="1"/>
  <c r="T2092" i="1" s="1"/>
  <c r="T2170" i="1"/>
  <c r="AD766" i="1"/>
  <c r="AD2170" i="1"/>
  <c r="K766" i="1"/>
  <c r="K2092" i="1" s="1"/>
  <c r="K2170" i="1"/>
  <c r="I766" i="1"/>
  <c r="I1156" i="1" s="1"/>
  <c r="I2170" i="1"/>
  <c r="W766" i="1"/>
  <c r="W2170" i="1"/>
  <c r="Y766" i="1"/>
  <c r="Y2170" i="1"/>
  <c r="M766" i="1"/>
  <c r="M2170" i="1"/>
  <c r="Q766" i="1"/>
  <c r="Q2170" i="1"/>
  <c r="V766" i="1"/>
  <c r="V2170" i="1"/>
  <c r="A2257" i="1"/>
  <c r="B2257" i="1"/>
  <c r="G2258" i="1"/>
  <c r="B2095" i="1"/>
  <c r="A2095" i="1"/>
  <c r="A67" i="1"/>
  <c r="B67" i="1"/>
  <c r="A378" i="1"/>
  <c r="B378" i="1"/>
  <c r="A144" i="1"/>
  <c r="B144" i="1"/>
  <c r="AH378" i="1" s="1"/>
  <c r="B2018" i="1"/>
  <c r="A1941" i="1"/>
  <c r="B1940" i="1"/>
  <c r="A1863" i="1"/>
  <c r="B1862" i="1"/>
  <c r="A1785" i="1"/>
  <c r="B1784" i="1"/>
  <c r="A1707" i="1"/>
  <c r="B1706" i="1"/>
  <c r="B1627" i="1"/>
  <c r="A1628" i="1"/>
  <c r="B1549" i="1"/>
  <c r="A1550" i="1"/>
  <c r="B1471" i="1"/>
  <c r="A1472" i="1"/>
  <c r="I1391" i="1"/>
  <c r="I1547" i="1" s="1"/>
  <c r="J1391" i="1"/>
  <c r="J1547" i="1" s="1"/>
  <c r="H1391" i="1"/>
  <c r="H1547" i="1" s="1"/>
  <c r="L1391" i="1"/>
  <c r="K1391" i="1"/>
  <c r="K1547" i="1" s="1"/>
  <c r="B1393" i="1"/>
  <c r="A1394" i="1"/>
  <c r="A1316" i="1"/>
  <c r="B1315" i="1"/>
  <c r="A1237" i="1"/>
  <c r="B1236" i="1"/>
  <c r="A1159" i="1"/>
  <c r="B1158" i="1"/>
  <c r="A1081" i="1"/>
  <c r="B1080" i="1"/>
  <c r="B1003" i="1"/>
  <c r="A1004" i="1"/>
  <c r="A926" i="1"/>
  <c r="B925" i="1"/>
  <c r="B847" i="1"/>
  <c r="A848" i="1"/>
  <c r="A769" i="1"/>
  <c r="B768" i="1"/>
  <c r="A692" i="1"/>
  <c r="B691" i="1"/>
  <c r="B613" i="1"/>
  <c r="A614" i="1"/>
  <c r="A535" i="1"/>
  <c r="B534" i="1"/>
  <c r="A457" i="1"/>
  <c r="B456" i="1"/>
  <c r="B301" i="1"/>
  <c r="G302" i="1"/>
  <c r="A302" i="1" s="1"/>
  <c r="A225" i="1"/>
  <c r="B224" i="1"/>
  <c r="S1391" i="1" l="1"/>
  <c r="S1547" i="1" s="1"/>
  <c r="O1391" i="1"/>
  <c r="O1547" i="1" s="1"/>
  <c r="R1391" i="1"/>
  <c r="R1547" i="1" s="1"/>
  <c r="U1391" i="1"/>
  <c r="U1547" i="1" s="1"/>
  <c r="Z1391" i="1"/>
  <c r="Z1547" i="1" s="1"/>
  <c r="V1391" i="1"/>
  <c r="V1547" i="1" s="1"/>
  <c r="N1391" i="1"/>
  <c r="N1547" i="1" s="1"/>
  <c r="T1391" i="1"/>
  <c r="T1547" i="1" s="1"/>
  <c r="Q1391" i="1"/>
  <c r="Q1547" i="1" s="1"/>
  <c r="X1391" i="1"/>
  <c r="X1547" i="1" s="1"/>
  <c r="P1391" i="1"/>
  <c r="Y1391" i="1"/>
  <c r="Y1547" i="1" s="1"/>
  <c r="N1156" i="1"/>
  <c r="W1391" i="1"/>
  <c r="W1547" i="1" s="1"/>
  <c r="U1392" i="1"/>
  <c r="U1548" i="1" s="1"/>
  <c r="O1156" i="1"/>
  <c r="N1390" i="1"/>
  <c r="N1546" i="1" s="1"/>
  <c r="AA1391" i="1"/>
  <c r="AA1547" i="1" s="1"/>
  <c r="AH1311" i="1"/>
  <c r="AH1623" i="1" s="1"/>
  <c r="AH1857" i="1" s="1"/>
  <c r="AH1155" i="1"/>
  <c r="AH2091" i="1"/>
  <c r="M1156" i="1"/>
  <c r="J766" i="1"/>
  <c r="J1156" i="1" s="1"/>
  <c r="AH64" i="1"/>
  <c r="AH1855" i="1"/>
  <c r="AH1368" i="1"/>
  <c r="AH1134" i="1"/>
  <c r="AH933" i="1"/>
  <c r="AH934" i="1" s="1"/>
  <c r="AG2170" i="1"/>
  <c r="R2170" i="1"/>
  <c r="M1390" i="1"/>
  <c r="O1542" i="1"/>
  <c r="O1620" i="1" s="1"/>
  <c r="O1854" i="1" s="1"/>
  <c r="L1547" i="1"/>
  <c r="P1386" i="1"/>
  <c r="P1152" i="1"/>
  <c r="Z2170" i="1"/>
  <c r="AG766" i="1"/>
  <c r="AG1312" i="1" s="1"/>
  <c r="AG1856" i="1"/>
  <c r="AG377" i="1"/>
  <c r="U766" i="1"/>
  <c r="L2170" i="1"/>
  <c r="AF1857" i="1"/>
  <c r="AG1857" i="1"/>
  <c r="AC377" i="1"/>
  <c r="AC767" i="1" s="1"/>
  <c r="AF1856" i="1"/>
  <c r="AA766" i="1"/>
  <c r="AF377" i="1"/>
  <c r="AF2171" i="1" s="1"/>
  <c r="V377" i="1"/>
  <c r="V767" i="1" s="1"/>
  <c r="V1157" i="1" s="1"/>
  <c r="P377" i="1"/>
  <c r="P767" i="1" s="1"/>
  <c r="P1157" i="1" s="1"/>
  <c r="W377" i="1"/>
  <c r="W767" i="1" s="1"/>
  <c r="W1313" i="1" s="1"/>
  <c r="S2170" i="1"/>
  <c r="AF2170" i="1"/>
  <c r="T377" i="1"/>
  <c r="T767" i="1" s="1"/>
  <c r="T1157" i="1" s="1"/>
  <c r="AE377" i="1"/>
  <c r="AE767" i="1" s="1"/>
  <c r="AE1313" i="1" s="1"/>
  <c r="H377" i="1"/>
  <c r="H767" i="1" s="1"/>
  <c r="H1157" i="1" s="1"/>
  <c r="AF766" i="1"/>
  <c r="AG65" i="1"/>
  <c r="P2086" i="1"/>
  <c r="P1306" i="1"/>
  <c r="P1618" i="1" s="1"/>
  <c r="P1852" i="1" s="1"/>
  <c r="P1150" i="1"/>
  <c r="Q77" i="1"/>
  <c r="R58" i="1"/>
  <c r="Q760" i="1"/>
  <c r="Q2164" i="1"/>
  <c r="A2019" i="1"/>
  <c r="I66" i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1368" i="1"/>
  <c r="AG1134" i="1"/>
  <c r="H67" i="1"/>
  <c r="L378" i="1"/>
  <c r="AB378" i="1"/>
  <c r="M378" i="1"/>
  <c r="AC378" i="1"/>
  <c r="N378" i="1"/>
  <c r="AD378" i="1"/>
  <c r="P378" i="1"/>
  <c r="U378" i="1"/>
  <c r="V378" i="1"/>
  <c r="H378" i="1"/>
  <c r="I378" i="1"/>
  <c r="J378" i="1"/>
  <c r="K378" i="1"/>
  <c r="O378" i="1"/>
  <c r="W378" i="1"/>
  <c r="X378" i="1"/>
  <c r="AA378" i="1"/>
  <c r="Q378" i="1"/>
  <c r="T378" i="1"/>
  <c r="Y378" i="1"/>
  <c r="R378" i="1"/>
  <c r="S378" i="1"/>
  <c r="Z378" i="1"/>
  <c r="AE378" i="1"/>
  <c r="Z2092" i="1"/>
  <c r="K1156" i="1"/>
  <c r="Z1312" i="1"/>
  <c r="P2163" i="1"/>
  <c r="P759" i="1"/>
  <c r="P389" i="1"/>
  <c r="P2183" i="1" s="1"/>
  <c r="Q369" i="1"/>
  <c r="O1305" i="1"/>
  <c r="O1617" i="1" s="1"/>
  <c r="O1851" i="1" s="1"/>
  <c r="O1149" i="1"/>
  <c r="O2085" i="1"/>
  <c r="K1312" i="1"/>
  <c r="K1624" i="1" s="1"/>
  <c r="K1858" i="1" s="1"/>
  <c r="P2092" i="1"/>
  <c r="P1312" i="1"/>
  <c r="Y2092" i="1"/>
  <c r="H1156" i="1"/>
  <c r="H2092" i="1"/>
  <c r="AC1312" i="1"/>
  <c r="O2092" i="1"/>
  <c r="O1312" i="1"/>
  <c r="X2092" i="1"/>
  <c r="X1312" i="1"/>
  <c r="Y1312" i="1"/>
  <c r="G2182" i="1"/>
  <c r="B2181" i="1"/>
  <c r="A2181" i="1"/>
  <c r="AB1312" i="1"/>
  <c r="M2092" i="1"/>
  <c r="M1312" i="1"/>
  <c r="AD1312" i="1"/>
  <c r="R2092" i="1"/>
  <c r="AE1312" i="1"/>
  <c r="R1312" i="1"/>
  <c r="Q1312" i="1"/>
  <c r="T1312" i="1"/>
  <c r="AB2092" i="1"/>
  <c r="I2092" i="1"/>
  <c r="S2092" i="1"/>
  <c r="AD2092" i="1"/>
  <c r="I1312" i="1"/>
  <c r="I1624" i="1" s="1"/>
  <c r="I1858" i="1" s="1"/>
  <c r="S1312" i="1"/>
  <c r="AC2092" i="1"/>
  <c r="Q2092" i="1"/>
  <c r="L1312" i="1"/>
  <c r="L1624" i="1" s="1"/>
  <c r="L1858" i="1" s="1"/>
  <c r="Q767" i="1"/>
  <c r="Q1157" i="1" s="1"/>
  <c r="Q2171" i="1"/>
  <c r="O767" i="1"/>
  <c r="O1157" i="1" s="1"/>
  <c r="O2171" i="1"/>
  <c r="R767" i="1"/>
  <c r="R1157" i="1" s="1"/>
  <c r="R2171" i="1"/>
  <c r="AB767" i="1"/>
  <c r="AB1157" i="1" s="1"/>
  <c r="AB2171" i="1"/>
  <c r="K767" i="1"/>
  <c r="K2093" i="1" s="1"/>
  <c r="K2171" i="1"/>
  <c r="I767" i="1"/>
  <c r="I1157" i="1" s="1"/>
  <c r="I2171" i="1"/>
  <c r="N1312" i="1"/>
  <c r="N1624" i="1" s="1"/>
  <c r="N1858" i="1" s="1"/>
  <c r="X767" i="1"/>
  <c r="X1157" i="1" s="1"/>
  <c r="X2171" i="1"/>
  <c r="M767" i="1"/>
  <c r="M1157" i="1" s="1"/>
  <c r="M2171" i="1"/>
  <c r="L767" i="1"/>
  <c r="L1157" i="1" s="1"/>
  <c r="L2171" i="1"/>
  <c r="L2092" i="1"/>
  <c r="AD767" i="1"/>
  <c r="AD1313" i="1" s="1"/>
  <c r="AD2171" i="1"/>
  <c r="AA767" i="1"/>
  <c r="AA1157" i="1" s="1"/>
  <c r="AA2171" i="1"/>
  <c r="N767" i="1"/>
  <c r="N1157" i="1" s="1"/>
  <c r="N2171" i="1"/>
  <c r="V2092" i="1"/>
  <c r="W2092" i="1"/>
  <c r="V1312" i="1"/>
  <c r="W1312" i="1"/>
  <c r="Y767" i="1"/>
  <c r="Y1157" i="1" s="1"/>
  <c r="Y2171" i="1"/>
  <c r="Z767" i="1"/>
  <c r="Z1157" i="1" s="1"/>
  <c r="Z2171" i="1"/>
  <c r="N2092" i="1"/>
  <c r="J767" i="1"/>
  <c r="J1157" i="1" s="1"/>
  <c r="J2171" i="1"/>
  <c r="S767" i="1"/>
  <c r="S1313" i="1" s="1"/>
  <c r="S1625" i="1" s="1"/>
  <c r="S1859" i="1" s="1"/>
  <c r="S2171" i="1"/>
  <c r="U767" i="1"/>
  <c r="U1157" i="1" s="1"/>
  <c r="U2171" i="1"/>
  <c r="B2258" i="1"/>
  <c r="A2258" i="1"/>
  <c r="G2259" i="1"/>
  <c r="A2096" i="1"/>
  <c r="B2096" i="1"/>
  <c r="A145" i="1"/>
  <c r="B145" i="1"/>
  <c r="AH379" i="1" s="1"/>
  <c r="A379" i="1"/>
  <c r="B379" i="1"/>
  <c r="A68" i="1"/>
  <c r="B68" i="1"/>
  <c r="B2019" i="1"/>
  <c r="A1942" i="1"/>
  <c r="B1941" i="1"/>
  <c r="A1864" i="1"/>
  <c r="B1863" i="1"/>
  <c r="A1786" i="1"/>
  <c r="B1785" i="1"/>
  <c r="A1708" i="1"/>
  <c r="B1707" i="1"/>
  <c r="A1629" i="1"/>
  <c r="B1628" i="1"/>
  <c r="A1551" i="1"/>
  <c r="B1550" i="1"/>
  <c r="A1473" i="1"/>
  <c r="B1472" i="1"/>
  <c r="J1392" i="1"/>
  <c r="J1548" i="1" s="1"/>
  <c r="S1392" i="1"/>
  <c r="S1548" i="1" s="1"/>
  <c r="N1392" i="1"/>
  <c r="N1548" i="1" s="1"/>
  <c r="O1392" i="1"/>
  <c r="O1548" i="1" s="1"/>
  <c r="M1392" i="1"/>
  <c r="M1548" i="1" s="1"/>
  <c r="Q1392" i="1"/>
  <c r="Q1548" i="1" s="1"/>
  <c r="I1392" i="1"/>
  <c r="I1548" i="1" s="1"/>
  <c r="K1392" i="1"/>
  <c r="K1548" i="1" s="1"/>
  <c r="R1392" i="1"/>
  <c r="R1548" i="1" s="1"/>
  <c r="H1392" i="1"/>
  <c r="H1548" i="1" s="1"/>
  <c r="L1392" i="1"/>
  <c r="L1548" i="1" s="1"/>
  <c r="T1392" i="1"/>
  <c r="T1548" i="1" s="1"/>
  <c r="P1392" i="1"/>
  <c r="P1548" i="1" s="1"/>
  <c r="A1395" i="1"/>
  <c r="B1394" i="1"/>
  <c r="AB1393" i="1"/>
  <c r="AB1549" i="1" s="1"/>
  <c r="A1317" i="1"/>
  <c r="B1316" i="1"/>
  <c r="B1237" i="1"/>
  <c r="A1238" i="1"/>
  <c r="B1159" i="1"/>
  <c r="A1160" i="1"/>
  <c r="A1082" i="1"/>
  <c r="B1081" i="1"/>
  <c r="A1005" i="1"/>
  <c r="B1004" i="1"/>
  <c r="A927" i="1"/>
  <c r="B926" i="1"/>
  <c r="A849" i="1"/>
  <c r="B848" i="1"/>
  <c r="B769" i="1"/>
  <c r="A770" i="1"/>
  <c r="A693" i="1"/>
  <c r="B692" i="1"/>
  <c r="B614" i="1"/>
  <c r="A615" i="1"/>
  <c r="B535" i="1"/>
  <c r="A536" i="1"/>
  <c r="B457" i="1"/>
  <c r="A458" i="1"/>
  <c r="B302" i="1"/>
  <c r="G303" i="1"/>
  <c r="A303" i="1" s="1"/>
  <c r="A226" i="1"/>
  <c r="B225" i="1"/>
  <c r="Z1392" i="1" l="1"/>
  <c r="Z1548" i="1" s="1"/>
  <c r="W1392" i="1"/>
  <c r="W1548" i="1" s="1"/>
  <c r="X1392" i="1"/>
  <c r="X1548" i="1" s="1"/>
  <c r="AB1392" i="1"/>
  <c r="AB1548" i="1" s="1"/>
  <c r="Y1392" i="1"/>
  <c r="Y1548" i="1" s="1"/>
  <c r="AA1392" i="1"/>
  <c r="AA1548" i="1" s="1"/>
  <c r="V1392" i="1"/>
  <c r="V1548" i="1" s="1"/>
  <c r="AB1391" i="1"/>
  <c r="AB1547" i="1" s="1"/>
  <c r="O1390" i="1"/>
  <c r="O1546" i="1" s="1"/>
  <c r="AC1392" i="1"/>
  <c r="AC1548" i="1" s="1"/>
  <c r="O1624" i="1"/>
  <c r="O1858" i="1" s="1"/>
  <c r="U2092" i="1"/>
  <c r="AH65" i="1"/>
  <c r="J1312" i="1"/>
  <c r="J1624" i="1" s="1"/>
  <c r="J1858" i="1" s="1"/>
  <c r="J2092" i="1"/>
  <c r="AH766" i="1"/>
  <c r="AH2170" i="1"/>
  <c r="AH1524" i="1"/>
  <c r="AH1602" i="1" s="1"/>
  <c r="AH1401" i="1"/>
  <c r="AG767" i="1"/>
  <c r="AG2092" i="1"/>
  <c r="AF767" i="1"/>
  <c r="AA1312" i="1"/>
  <c r="P1542" i="1"/>
  <c r="P1620" i="1" s="1"/>
  <c r="P1854" i="1" s="1"/>
  <c r="Q1386" i="1"/>
  <c r="Q1152" i="1"/>
  <c r="W1625" i="1"/>
  <c r="W1859" i="1" s="1"/>
  <c r="M1546" i="1"/>
  <c r="M1624" i="1" s="1"/>
  <c r="M1858" i="1" s="1"/>
  <c r="U1312" i="1"/>
  <c r="AG2171" i="1"/>
  <c r="AE2171" i="1"/>
  <c r="AF1312" i="1"/>
  <c r="AF2092" i="1"/>
  <c r="H2171" i="1"/>
  <c r="T2171" i="1"/>
  <c r="AA2092" i="1"/>
  <c r="AG378" i="1"/>
  <c r="V2171" i="1"/>
  <c r="AF378" i="1"/>
  <c r="W2171" i="1"/>
  <c r="AC2171" i="1"/>
  <c r="P2171" i="1"/>
  <c r="AG66" i="1"/>
  <c r="R77" i="1"/>
  <c r="S58" i="1"/>
  <c r="R2164" i="1"/>
  <c r="R760" i="1"/>
  <c r="Q2086" i="1"/>
  <c r="Q1306" i="1"/>
  <c r="Q1618" i="1" s="1"/>
  <c r="Q1852" i="1" s="1"/>
  <c r="Q1150" i="1"/>
  <c r="A2020" i="1"/>
  <c r="I67" i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H68" i="1"/>
  <c r="R379" i="1"/>
  <c r="S379" i="1"/>
  <c r="T379" i="1"/>
  <c r="V379" i="1"/>
  <c r="K379" i="1"/>
  <c r="AA379" i="1"/>
  <c r="L379" i="1"/>
  <c r="AB379" i="1"/>
  <c r="AE379" i="1"/>
  <c r="H379" i="1"/>
  <c r="I379" i="1"/>
  <c r="J379" i="1"/>
  <c r="M379" i="1"/>
  <c r="N379" i="1"/>
  <c r="W379" i="1"/>
  <c r="X379" i="1"/>
  <c r="AC379" i="1"/>
  <c r="O379" i="1"/>
  <c r="P379" i="1"/>
  <c r="Q379" i="1"/>
  <c r="U379" i="1"/>
  <c r="Y379" i="1"/>
  <c r="Z379" i="1"/>
  <c r="AD379" i="1"/>
  <c r="Q2163" i="1"/>
  <c r="Q759" i="1"/>
  <c r="Q389" i="1"/>
  <c r="Q2183" i="1" s="1"/>
  <c r="R369" i="1"/>
  <c r="P2085" i="1"/>
  <c r="P1149" i="1"/>
  <c r="P1305" i="1"/>
  <c r="P1617" i="1" s="1"/>
  <c r="P1851" i="1" s="1"/>
  <c r="Q1313" i="1"/>
  <c r="Q1625" i="1" s="1"/>
  <c r="Q1859" i="1" s="1"/>
  <c r="Z1313" i="1"/>
  <c r="Z1625" i="1" s="1"/>
  <c r="Z1859" i="1" s="1"/>
  <c r="I1313" i="1"/>
  <c r="I1625" i="1" s="1"/>
  <c r="I1859" i="1" s="1"/>
  <c r="AA1313" i="1"/>
  <c r="AA1625" i="1" s="1"/>
  <c r="AA1859" i="1" s="1"/>
  <c r="AD2093" i="1"/>
  <c r="X2093" i="1"/>
  <c r="A2182" i="1"/>
  <c r="G2183" i="1"/>
  <c r="B2182" i="1"/>
  <c r="X1313" i="1"/>
  <c r="X1625" i="1" s="1"/>
  <c r="X1859" i="1" s="1"/>
  <c r="W1157" i="1"/>
  <c r="R2093" i="1"/>
  <c r="R1313" i="1"/>
  <c r="R1625" i="1" s="1"/>
  <c r="R1859" i="1" s="1"/>
  <c r="AC2093" i="1"/>
  <c r="M2093" i="1"/>
  <c r="AC1313" i="1"/>
  <c r="W2093" i="1"/>
  <c r="AA2093" i="1"/>
  <c r="L2093" i="1"/>
  <c r="L1313" i="1"/>
  <c r="L1625" i="1" s="1"/>
  <c r="L1859" i="1" s="1"/>
  <c r="V2093" i="1"/>
  <c r="P2093" i="1"/>
  <c r="M1313" i="1"/>
  <c r="M1625" i="1" s="1"/>
  <c r="M1859" i="1" s="1"/>
  <c r="P1313" i="1"/>
  <c r="Q2093" i="1"/>
  <c r="I2093" i="1"/>
  <c r="AE2093" i="1"/>
  <c r="T1313" i="1"/>
  <c r="T1625" i="1" s="1"/>
  <c r="T1859" i="1" s="1"/>
  <c r="T2093" i="1"/>
  <c r="N2093" i="1"/>
  <c r="V1313" i="1"/>
  <c r="V1625" i="1" s="1"/>
  <c r="V1859" i="1" s="1"/>
  <c r="N1313" i="1"/>
  <c r="N1625" i="1" s="1"/>
  <c r="N1859" i="1" s="1"/>
  <c r="J2093" i="1"/>
  <c r="S1157" i="1"/>
  <c r="J1313" i="1"/>
  <c r="J1625" i="1" s="1"/>
  <c r="J1859" i="1" s="1"/>
  <c r="I768" i="1"/>
  <c r="I1158" i="1" s="1"/>
  <c r="I2172" i="1"/>
  <c r="AD768" i="1"/>
  <c r="AD2172" i="1"/>
  <c r="N768" i="1"/>
  <c r="N1158" i="1" s="1"/>
  <c r="N2172" i="1"/>
  <c r="AC768" i="1"/>
  <c r="AC1158" i="1" s="1"/>
  <c r="AC2172" i="1"/>
  <c r="AB768" i="1"/>
  <c r="AB1158" i="1" s="1"/>
  <c r="AB2172" i="1"/>
  <c r="R768" i="1"/>
  <c r="R1314" i="1" s="1"/>
  <c r="R1626" i="1" s="1"/>
  <c r="R1860" i="1" s="1"/>
  <c r="R2172" i="1"/>
  <c r="K1313" i="1"/>
  <c r="K1625" i="1" s="1"/>
  <c r="K1859" i="1" s="1"/>
  <c r="U2093" i="1"/>
  <c r="X768" i="1"/>
  <c r="X1158" i="1" s="1"/>
  <c r="X2172" i="1"/>
  <c r="Y768" i="1"/>
  <c r="Y1158" i="1" s="1"/>
  <c r="Y2172" i="1"/>
  <c r="O2093" i="1"/>
  <c r="S2093" i="1"/>
  <c r="H768" i="1"/>
  <c r="H1158" i="1" s="1"/>
  <c r="H2172" i="1"/>
  <c r="Q768" i="1"/>
  <c r="Q1158" i="1" s="1"/>
  <c r="Q2172" i="1"/>
  <c r="AB2093" i="1"/>
  <c r="AE768" i="1"/>
  <c r="AE2172" i="1"/>
  <c r="Z768" i="1"/>
  <c r="Z1158" i="1" s="1"/>
  <c r="Z2172" i="1"/>
  <c r="U768" i="1"/>
  <c r="U1158" i="1" s="1"/>
  <c r="U2172" i="1"/>
  <c r="L768" i="1"/>
  <c r="L2094" i="1" s="1"/>
  <c r="L2172" i="1"/>
  <c r="AB1313" i="1"/>
  <c r="AB1625" i="1" s="1"/>
  <c r="AB1859" i="1" s="1"/>
  <c r="K1157" i="1"/>
  <c r="W768" i="1"/>
  <c r="W1158" i="1" s="1"/>
  <c r="W2172" i="1"/>
  <c r="Y2093" i="1"/>
  <c r="O1313" i="1"/>
  <c r="O1625" i="1" s="1"/>
  <c r="O1859" i="1" s="1"/>
  <c r="M768" i="1"/>
  <c r="M1158" i="1" s="1"/>
  <c r="M2172" i="1"/>
  <c r="Y1313" i="1"/>
  <c r="Y1625" i="1" s="1"/>
  <c r="Y1859" i="1" s="1"/>
  <c r="H2093" i="1"/>
  <c r="J768" i="1"/>
  <c r="J1158" i="1" s="1"/>
  <c r="J2172" i="1"/>
  <c r="S768" i="1"/>
  <c r="S1314" i="1" s="1"/>
  <c r="S1626" i="1" s="1"/>
  <c r="S1860" i="1" s="1"/>
  <c r="S2172" i="1"/>
  <c r="P768" i="1"/>
  <c r="P1158" i="1" s="1"/>
  <c r="P2172" i="1"/>
  <c r="V768" i="1"/>
  <c r="V1158" i="1" s="1"/>
  <c r="V2172" i="1"/>
  <c r="O768" i="1"/>
  <c r="O1158" i="1" s="1"/>
  <c r="O2172" i="1"/>
  <c r="H1313" i="1"/>
  <c r="H1625" i="1" s="1"/>
  <c r="H1859" i="1" s="1"/>
  <c r="K768" i="1"/>
  <c r="K1158" i="1" s="1"/>
  <c r="K2172" i="1"/>
  <c r="T768" i="1"/>
  <c r="T1158" i="1" s="1"/>
  <c r="T2172" i="1"/>
  <c r="U1313" i="1"/>
  <c r="U1625" i="1" s="1"/>
  <c r="U1859" i="1" s="1"/>
  <c r="AA768" i="1"/>
  <c r="AA1158" i="1" s="1"/>
  <c r="AA2172" i="1"/>
  <c r="Z2093" i="1"/>
  <c r="G2260" i="1"/>
  <c r="B2259" i="1"/>
  <c r="A2259" i="1"/>
  <c r="B2097" i="1"/>
  <c r="A2097" i="1"/>
  <c r="A380" i="1"/>
  <c r="B380" i="1"/>
  <c r="A146" i="1"/>
  <c r="B146" i="1"/>
  <c r="AH380" i="1" s="1"/>
  <c r="A69" i="1"/>
  <c r="B69" i="1"/>
  <c r="B2020" i="1"/>
  <c r="G2021" i="1"/>
  <c r="B1942" i="1"/>
  <c r="G1943" i="1"/>
  <c r="A1943" i="1" s="1"/>
  <c r="B1864" i="1"/>
  <c r="G1865" i="1"/>
  <c r="A1865" i="1" s="1"/>
  <c r="B1786" i="1"/>
  <c r="G1787" i="1"/>
  <c r="A1787" i="1" s="1"/>
  <c r="B1708" i="1"/>
  <c r="G1709" i="1"/>
  <c r="A1709" i="1" s="1"/>
  <c r="G1630" i="1"/>
  <c r="A1630" i="1" s="1"/>
  <c r="B1629" i="1"/>
  <c r="G1552" i="1"/>
  <c r="A1552" i="1" s="1"/>
  <c r="B1551" i="1"/>
  <c r="A1474" i="1"/>
  <c r="B1473" i="1"/>
  <c r="Y1393" i="1"/>
  <c r="Y1549" i="1" s="1"/>
  <c r="S1393" i="1"/>
  <c r="S1549" i="1" s="1"/>
  <c r="N1393" i="1"/>
  <c r="N1549" i="1" s="1"/>
  <c r="M1393" i="1"/>
  <c r="M1549" i="1" s="1"/>
  <c r="Q1393" i="1"/>
  <c r="Q1549" i="1" s="1"/>
  <c r="AA1393" i="1"/>
  <c r="AA1549" i="1" s="1"/>
  <c r="J1393" i="1"/>
  <c r="J1549" i="1" s="1"/>
  <c r="R1393" i="1"/>
  <c r="R1549" i="1" s="1"/>
  <c r="X1393" i="1"/>
  <c r="X1549" i="1" s="1"/>
  <c r="W1393" i="1"/>
  <c r="W1549" i="1" s="1"/>
  <c r="P1393" i="1"/>
  <c r="P1549" i="1" s="1"/>
  <c r="I1393" i="1"/>
  <c r="I1549" i="1" s="1"/>
  <c r="K1393" i="1"/>
  <c r="K1549" i="1" s="1"/>
  <c r="V1393" i="1"/>
  <c r="V1549" i="1" s="1"/>
  <c r="U1393" i="1"/>
  <c r="U1549" i="1" s="1"/>
  <c r="Z1393" i="1"/>
  <c r="Z1549" i="1" s="1"/>
  <c r="T1393" i="1"/>
  <c r="T1549" i="1" s="1"/>
  <c r="H1393" i="1"/>
  <c r="H1549" i="1" s="1"/>
  <c r="O1393" i="1"/>
  <c r="O1549" i="1" s="1"/>
  <c r="L1393" i="1"/>
  <c r="L1549" i="1" s="1"/>
  <c r="A1396" i="1"/>
  <c r="B1395" i="1"/>
  <c r="H1394" i="1"/>
  <c r="H1550" i="1" s="1"/>
  <c r="A1318" i="1"/>
  <c r="B1317" i="1"/>
  <c r="B1238" i="1"/>
  <c r="A1239" i="1"/>
  <c r="B1160" i="1"/>
  <c r="A1161" i="1"/>
  <c r="B1082" i="1"/>
  <c r="A1083" i="1"/>
  <c r="B1005" i="1"/>
  <c r="A1006" i="1"/>
  <c r="A928" i="1"/>
  <c r="B927" i="1"/>
  <c r="A850" i="1"/>
  <c r="B849" i="1"/>
  <c r="B770" i="1"/>
  <c r="A771" i="1"/>
  <c r="G694" i="1"/>
  <c r="A694" i="1" s="1"/>
  <c r="B693" i="1"/>
  <c r="A616" i="1"/>
  <c r="B615" i="1"/>
  <c r="B536" i="1"/>
  <c r="A537" i="1"/>
  <c r="B458" i="1"/>
  <c r="A459" i="1"/>
  <c r="B303" i="1"/>
  <c r="G304" i="1"/>
  <c r="A304" i="1" s="1"/>
  <c r="B226" i="1"/>
  <c r="G227" i="1"/>
  <c r="A227" i="1" s="1"/>
  <c r="AD1158" i="1" l="1"/>
  <c r="AC1393" i="1"/>
  <c r="AC1549" i="1" s="1"/>
  <c r="AD1392" i="1"/>
  <c r="AD1548" i="1" s="1"/>
  <c r="P1390" i="1"/>
  <c r="P1546" i="1" s="1"/>
  <c r="P1624" i="1" s="1"/>
  <c r="P1858" i="1" s="1"/>
  <c r="P1156" i="1"/>
  <c r="AC1391" i="1"/>
  <c r="AC1547" i="1" s="1"/>
  <c r="AC1625" i="1" s="1"/>
  <c r="AC1859" i="1" s="1"/>
  <c r="AC1157" i="1"/>
  <c r="AH66" i="1"/>
  <c r="AF2093" i="1"/>
  <c r="AH767" i="1"/>
  <c r="AH2171" i="1"/>
  <c r="AG2093" i="1"/>
  <c r="AH1557" i="1"/>
  <c r="AH1635" i="1" s="1"/>
  <c r="AH1402" i="1"/>
  <c r="AH1558" i="1" s="1"/>
  <c r="AH1636" i="1" s="1"/>
  <c r="AF1313" i="1"/>
  <c r="AH1836" i="1"/>
  <c r="AH1312" i="1"/>
  <c r="AH2092" i="1"/>
  <c r="AG1313" i="1"/>
  <c r="Q1542" i="1"/>
  <c r="Q1620" i="1" s="1"/>
  <c r="Q1854" i="1" s="1"/>
  <c r="R1152" i="1"/>
  <c r="R1386" i="1"/>
  <c r="AF768" i="1"/>
  <c r="AF2172" i="1"/>
  <c r="AG768" i="1"/>
  <c r="AG2094" i="1" s="1"/>
  <c r="AG2172" i="1"/>
  <c r="AG379" i="1"/>
  <c r="AG67" i="1"/>
  <c r="AF379" i="1"/>
  <c r="AF769" i="1" s="1"/>
  <c r="R2086" i="1"/>
  <c r="R1306" i="1"/>
  <c r="R1618" i="1" s="1"/>
  <c r="R1852" i="1" s="1"/>
  <c r="R1150" i="1"/>
  <c r="S77" i="1"/>
  <c r="T58" i="1"/>
  <c r="S760" i="1"/>
  <c r="S2164" i="1"/>
  <c r="A2021" i="1"/>
  <c r="AH1395" i="1"/>
  <c r="AH1551" i="1" s="1"/>
  <c r="I68" i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H69" i="1"/>
  <c r="H380" i="1"/>
  <c r="X380" i="1"/>
  <c r="I380" i="1"/>
  <c r="Y380" i="1"/>
  <c r="J380" i="1"/>
  <c r="Z380" i="1"/>
  <c r="L380" i="1"/>
  <c r="AB380" i="1"/>
  <c r="Q380" i="1"/>
  <c r="R380" i="1"/>
  <c r="AE380" i="1"/>
  <c r="K380" i="1"/>
  <c r="M380" i="1"/>
  <c r="N380" i="1"/>
  <c r="U380" i="1"/>
  <c r="V380" i="1"/>
  <c r="AC380" i="1"/>
  <c r="S380" i="1"/>
  <c r="P380" i="1"/>
  <c r="O380" i="1"/>
  <c r="AA380" i="1"/>
  <c r="AD380" i="1"/>
  <c r="T380" i="1"/>
  <c r="W380" i="1"/>
  <c r="AC1314" i="1"/>
  <c r="AC1626" i="1" s="1"/>
  <c r="AC1860" i="1" s="1"/>
  <c r="R2163" i="1"/>
  <c r="R759" i="1"/>
  <c r="R389" i="1"/>
  <c r="R2183" i="1" s="1"/>
  <c r="S369" i="1"/>
  <c r="Q1305" i="1"/>
  <c r="Q1617" i="1" s="1"/>
  <c r="Q1851" i="1" s="1"/>
  <c r="Q1149" i="1"/>
  <c r="Q2085" i="1"/>
  <c r="S1158" i="1"/>
  <c r="AD2094" i="1"/>
  <c r="AD1314" i="1"/>
  <c r="AD1626" i="1" s="1"/>
  <c r="AD1860" i="1" s="1"/>
  <c r="I2094" i="1"/>
  <c r="I1314" i="1"/>
  <c r="I1626" i="1" s="1"/>
  <c r="I1860" i="1" s="1"/>
  <c r="U1314" i="1"/>
  <c r="U1626" i="1" s="1"/>
  <c r="U1860" i="1" s="1"/>
  <c r="J1314" i="1"/>
  <c r="J1626" i="1" s="1"/>
  <c r="J1860" i="1" s="1"/>
  <c r="AB2094" i="1"/>
  <c r="R1158" i="1"/>
  <c r="L1158" i="1"/>
  <c r="T2094" i="1"/>
  <c r="Q2094" i="1"/>
  <c r="G2184" i="1"/>
  <c r="B2183" i="1"/>
  <c r="A2183" i="1"/>
  <c r="Q1314" i="1"/>
  <c r="Q1626" i="1" s="1"/>
  <c r="Q1860" i="1" s="1"/>
  <c r="W1314" i="1"/>
  <c r="W1626" i="1" s="1"/>
  <c r="W1860" i="1" s="1"/>
  <c r="R2094" i="1"/>
  <c r="AC2094" i="1"/>
  <c r="L1314" i="1"/>
  <c r="L1626" i="1" s="1"/>
  <c r="L1860" i="1" s="1"/>
  <c r="U2094" i="1"/>
  <c r="K1314" i="1"/>
  <c r="K1626" i="1" s="1"/>
  <c r="K1860" i="1" s="1"/>
  <c r="T1314" i="1"/>
  <c r="T1626" i="1" s="1"/>
  <c r="T1860" i="1" s="1"/>
  <c r="Z1314" i="1"/>
  <c r="Z1626" i="1" s="1"/>
  <c r="Z1860" i="1" s="1"/>
  <c r="W2094" i="1"/>
  <c r="Z2094" i="1"/>
  <c r="P1314" i="1"/>
  <c r="P1626" i="1" s="1"/>
  <c r="P1860" i="1" s="1"/>
  <c r="H1314" i="1"/>
  <c r="H1626" i="1" s="1"/>
  <c r="H1860" i="1" s="1"/>
  <c r="V1314" i="1"/>
  <c r="V1626" i="1" s="1"/>
  <c r="V1860" i="1" s="1"/>
  <c r="Y2094" i="1"/>
  <c r="O2094" i="1"/>
  <c r="Y1314" i="1"/>
  <c r="Y1626" i="1" s="1"/>
  <c r="Y1860" i="1" s="1"/>
  <c r="O1314" i="1"/>
  <c r="O1626" i="1" s="1"/>
  <c r="O1860" i="1" s="1"/>
  <c r="N2094" i="1"/>
  <c r="S2094" i="1"/>
  <c r="N1314" i="1"/>
  <c r="N1626" i="1" s="1"/>
  <c r="N1860" i="1" s="1"/>
  <c r="P2094" i="1"/>
  <c r="V769" i="1"/>
  <c r="V1159" i="1" s="1"/>
  <c r="V2173" i="1"/>
  <c r="Z769" i="1"/>
  <c r="Z1159" i="1" s="1"/>
  <c r="Z2173" i="1"/>
  <c r="R769" i="1"/>
  <c r="R1159" i="1" s="1"/>
  <c r="R2173" i="1"/>
  <c r="W769" i="1"/>
  <c r="W1159" i="1" s="1"/>
  <c r="W2173" i="1"/>
  <c r="AB1314" i="1"/>
  <c r="AB1626" i="1" s="1"/>
  <c r="AB1860" i="1" s="1"/>
  <c r="P769" i="1"/>
  <c r="P1159" i="1" s="1"/>
  <c r="P2173" i="1"/>
  <c r="AA769" i="1"/>
  <c r="AA1159" i="1" s="1"/>
  <c r="AA2173" i="1"/>
  <c r="M769" i="1"/>
  <c r="M1159" i="1" s="1"/>
  <c r="M2173" i="1"/>
  <c r="AC769" i="1"/>
  <c r="AC1159" i="1" s="1"/>
  <c r="AC2173" i="1"/>
  <c r="J769" i="1"/>
  <c r="J1159" i="1" s="1"/>
  <c r="J2173" i="1"/>
  <c r="H769" i="1"/>
  <c r="H1159" i="1" s="1"/>
  <c r="H2173" i="1"/>
  <c r="AE2094" i="1"/>
  <c r="U769" i="1"/>
  <c r="U1159" i="1" s="1"/>
  <c r="U2173" i="1"/>
  <c r="Y769" i="1"/>
  <c r="Y1159" i="1" s="1"/>
  <c r="Y2173" i="1"/>
  <c r="X769" i="1"/>
  <c r="X1159" i="1" s="1"/>
  <c r="X2173" i="1"/>
  <c r="AA1314" i="1"/>
  <c r="AA1626" i="1" s="1"/>
  <c r="AA1860" i="1" s="1"/>
  <c r="Q769" i="1"/>
  <c r="Q1159" i="1" s="1"/>
  <c r="Q2173" i="1"/>
  <c r="O769" i="1"/>
  <c r="O1159" i="1" s="1"/>
  <c r="O2173" i="1"/>
  <c r="AE1314" i="1"/>
  <c r="M2094" i="1"/>
  <c r="M1314" i="1"/>
  <c r="M1626" i="1" s="1"/>
  <c r="M1860" i="1" s="1"/>
  <c r="H2094" i="1"/>
  <c r="V2094" i="1"/>
  <c r="AD769" i="1"/>
  <c r="AD2173" i="1"/>
  <c r="I769" i="1"/>
  <c r="I1159" i="1" s="1"/>
  <c r="I2173" i="1"/>
  <c r="T769" i="1"/>
  <c r="T1315" i="1" s="1"/>
  <c r="T1627" i="1" s="1"/>
  <c r="T1861" i="1" s="1"/>
  <c r="T2173" i="1"/>
  <c r="AA2094" i="1"/>
  <c r="L769" i="1"/>
  <c r="L1159" i="1" s="1"/>
  <c r="L2173" i="1"/>
  <c r="AB769" i="1"/>
  <c r="AB2095" i="1" s="1"/>
  <c r="AB2173" i="1"/>
  <c r="K769" i="1"/>
  <c r="K1315" i="1" s="1"/>
  <c r="K1627" i="1" s="1"/>
  <c r="K1861" i="1" s="1"/>
  <c r="K2173" i="1"/>
  <c r="X2094" i="1"/>
  <c r="AE769" i="1"/>
  <c r="AE2173" i="1"/>
  <c r="X1314" i="1"/>
  <c r="X1626" i="1" s="1"/>
  <c r="X1860" i="1" s="1"/>
  <c r="S769" i="1"/>
  <c r="S1315" i="1" s="1"/>
  <c r="S1627" i="1" s="1"/>
  <c r="S1861" i="1" s="1"/>
  <c r="S2173" i="1"/>
  <c r="K2094" i="1"/>
  <c r="J2094" i="1"/>
  <c r="N769" i="1"/>
  <c r="N1159" i="1" s="1"/>
  <c r="N2173" i="1"/>
  <c r="G2261" i="1"/>
  <c r="B2260" i="1"/>
  <c r="A2260" i="1"/>
  <c r="B2098" i="1"/>
  <c r="A2098" i="1"/>
  <c r="G2099" i="1"/>
  <c r="A70" i="1"/>
  <c r="B70" i="1"/>
  <c r="G71" i="1"/>
  <c r="A381" i="1"/>
  <c r="B381" i="1"/>
  <c r="A147" i="1"/>
  <c r="B147" i="1"/>
  <c r="AH381" i="1" s="1"/>
  <c r="G148" i="1"/>
  <c r="G2022" i="1"/>
  <c r="A2022" i="1" s="1"/>
  <c r="B2021" i="1"/>
  <c r="B1943" i="1"/>
  <c r="G1944" i="1"/>
  <c r="A1944" i="1" s="1"/>
  <c r="G1866" i="1"/>
  <c r="A1866" i="1" s="1"/>
  <c r="B1865" i="1"/>
  <c r="G1788" i="1"/>
  <c r="A1788" i="1" s="1"/>
  <c r="B1787" i="1"/>
  <c r="B1709" i="1"/>
  <c r="G1710" i="1"/>
  <c r="A1710" i="1" s="1"/>
  <c r="B1630" i="1"/>
  <c r="G1631" i="1"/>
  <c r="A1631" i="1" s="1"/>
  <c r="B1552" i="1"/>
  <c r="G1553" i="1"/>
  <c r="A1553" i="1" s="1"/>
  <c r="B1474" i="1"/>
  <c r="G1475" i="1"/>
  <c r="A1475" i="1" s="1"/>
  <c r="B1396" i="1"/>
  <c r="G1397" i="1"/>
  <c r="A1397" i="1" s="1"/>
  <c r="B1318" i="1"/>
  <c r="G1319" i="1"/>
  <c r="A1319" i="1" s="1"/>
  <c r="G1240" i="1"/>
  <c r="A1240" i="1" s="1"/>
  <c r="B1239" i="1"/>
  <c r="A1162" i="1"/>
  <c r="B1161" i="1"/>
  <c r="A1084" i="1"/>
  <c r="B1083" i="1"/>
  <c r="B1006" i="1"/>
  <c r="G1007" i="1"/>
  <c r="A1007" i="1" s="1"/>
  <c r="B928" i="1"/>
  <c r="G929" i="1"/>
  <c r="A929" i="1" s="1"/>
  <c r="B850" i="1"/>
  <c r="G851" i="1"/>
  <c r="A851" i="1" s="1"/>
  <c r="A772" i="1"/>
  <c r="B771" i="1"/>
  <c r="B694" i="1"/>
  <c r="G695" i="1"/>
  <c r="A695" i="1" s="1"/>
  <c r="B616" i="1"/>
  <c r="G617" i="1"/>
  <c r="A617" i="1" s="1"/>
  <c r="G538" i="1"/>
  <c r="A538" i="1" s="1"/>
  <c r="B537" i="1"/>
  <c r="A460" i="1"/>
  <c r="B459" i="1"/>
  <c r="B227" i="1"/>
  <c r="G228" i="1"/>
  <c r="A228" i="1" s="1"/>
  <c r="G305" i="1"/>
  <c r="A305" i="1" s="1"/>
  <c r="B304" i="1"/>
  <c r="AD1159" i="1" l="1"/>
  <c r="Q1390" i="1"/>
  <c r="Q1546" i="1" s="1"/>
  <c r="Q1624" i="1" s="1"/>
  <c r="Q1858" i="1" s="1"/>
  <c r="Q1156" i="1"/>
  <c r="AE1392" i="1"/>
  <c r="AE1548" i="1" s="1"/>
  <c r="AE1626" i="1" s="1"/>
  <c r="AE1860" i="1" s="1"/>
  <c r="AD1393" i="1"/>
  <c r="AD1549" i="1" s="1"/>
  <c r="AE1158" i="1"/>
  <c r="AD1391" i="1"/>
  <c r="AD1547" i="1" s="1"/>
  <c r="AD1625" i="1" s="1"/>
  <c r="AD1859" i="1" s="1"/>
  <c r="AD1157" i="1"/>
  <c r="AH1926" i="1"/>
  <c r="AH2093" i="1"/>
  <c r="AH1313" i="1"/>
  <c r="AH67" i="1"/>
  <c r="AH768" i="1"/>
  <c r="AH2172" i="1"/>
  <c r="AH1927" i="1"/>
  <c r="AH1929" i="1"/>
  <c r="AH1894" i="1"/>
  <c r="AH1925" i="1"/>
  <c r="AH1920" i="1"/>
  <c r="AH1921" i="1"/>
  <c r="AH1905" i="1"/>
  <c r="AH1904" i="1"/>
  <c r="AH1902" i="1"/>
  <c r="AH1900" i="1"/>
  <c r="AH1919" i="1"/>
  <c r="AH1895" i="1"/>
  <c r="AF2173" i="1"/>
  <c r="AH1889" i="1"/>
  <c r="AH2024" i="1"/>
  <c r="AH1913" i="1"/>
  <c r="AH1886" i="1"/>
  <c r="AH1934" i="1"/>
  <c r="AH1911" i="1"/>
  <c r="AH1887" i="1"/>
  <c r="AH1879" i="1"/>
  <c r="AH1901" i="1"/>
  <c r="AH1876" i="1"/>
  <c r="AH1933" i="1"/>
  <c r="AH1918" i="1"/>
  <c r="AH1893" i="1"/>
  <c r="AH1885" i="1"/>
  <c r="AH1877" i="1"/>
  <c r="AH1924" i="1"/>
  <c r="AH1908" i="1"/>
  <c r="AH1892" i="1"/>
  <c r="AH1883" i="1"/>
  <c r="AH1878" i="1"/>
  <c r="AH1917" i="1"/>
  <c r="AH1910" i="1"/>
  <c r="AH1909" i="1"/>
  <c r="AH1891" i="1"/>
  <c r="AH1882" i="1"/>
  <c r="AH1923" i="1"/>
  <c r="AH1915" i="1"/>
  <c r="AH1884" i="1"/>
  <c r="AH1932" i="1"/>
  <c r="AH1890" i="1"/>
  <c r="AH1870" i="1"/>
  <c r="AH1922" i="1"/>
  <c r="AH1907" i="1"/>
  <c r="AH1899" i="1"/>
  <c r="AH1869" i="1"/>
  <c r="AH1914" i="1"/>
  <c r="AH1903" i="1"/>
  <c r="AH1898" i="1"/>
  <c r="AH1897" i="1"/>
  <c r="AH1935" i="1"/>
  <c r="AH1928" i="1"/>
  <c r="AH1912" i="1"/>
  <c r="AH1896" i="1"/>
  <c r="AH1888" i="1"/>
  <c r="AH1881" i="1"/>
  <c r="AG1314" i="1"/>
  <c r="AF1314" i="1"/>
  <c r="AF2094" i="1"/>
  <c r="AG1395" i="1"/>
  <c r="R1542" i="1"/>
  <c r="R1620" i="1" s="1"/>
  <c r="R1854" i="1" s="1"/>
  <c r="S1386" i="1"/>
  <c r="S1152" i="1"/>
  <c r="AG769" i="1"/>
  <c r="AG380" i="1"/>
  <c r="AG2173" i="1"/>
  <c r="AF380" i="1"/>
  <c r="AG68" i="1"/>
  <c r="S2086" i="1"/>
  <c r="S1306" i="1"/>
  <c r="S1618" i="1" s="1"/>
  <c r="S1852" i="1" s="1"/>
  <c r="S1150" i="1"/>
  <c r="U58" i="1"/>
  <c r="T77" i="1"/>
  <c r="T2164" i="1"/>
  <c r="T760" i="1"/>
  <c r="J1395" i="1"/>
  <c r="J1551" i="1" s="1"/>
  <c r="Y2028" i="1"/>
  <c r="AC2028" i="1"/>
  <c r="AE2028" i="1"/>
  <c r="X1933" i="1"/>
  <c r="O1934" i="1"/>
  <c r="S1935" i="1"/>
  <c r="AC1934" i="1"/>
  <c r="O1933" i="1"/>
  <c r="AC1935" i="1"/>
  <c r="H1933" i="1"/>
  <c r="M1935" i="1"/>
  <c r="L1933" i="1"/>
  <c r="O1937" i="1"/>
  <c r="AB1935" i="1"/>
  <c r="W1935" i="1"/>
  <c r="T1933" i="1"/>
  <c r="O1936" i="1"/>
  <c r="I1932" i="1"/>
  <c r="V1937" i="1"/>
  <c r="M1936" i="1"/>
  <c r="I1934" i="1"/>
  <c r="V1933" i="1"/>
  <c r="H1937" i="1"/>
  <c r="R1934" i="1"/>
  <c r="Y1935" i="1"/>
  <c r="AD1934" i="1"/>
  <c r="P1936" i="1"/>
  <c r="V1935" i="1"/>
  <c r="V1934" i="1"/>
  <c r="K1934" i="1"/>
  <c r="Q1933" i="1"/>
  <c r="Z1932" i="1"/>
  <c r="N1937" i="1"/>
  <c r="O1935" i="1"/>
  <c r="P1935" i="1"/>
  <c r="I1936" i="1"/>
  <c r="Y1934" i="1"/>
  <c r="U1933" i="1"/>
  <c r="AA1934" i="1"/>
  <c r="V1932" i="1"/>
  <c r="S1933" i="1"/>
  <c r="U1937" i="1"/>
  <c r="U1935" i="1"/>
  <c r="W1934" i="1"/>
  <c r="J1934" i="1"/>
  <c r="AC1933" i="1"/>
  <c r="L1932" i="1"/>
  <c r="H1932" i="1"/>
  <c r="K1936" i="1"/>
  <c r="Z1935" i="1"/>
  <c r="AE1934" i="1"/>
  <c r="I1933" i="1"/>
  <c r="X1932" i="1"/>
  <c r="T1934" i="1"/>
  <c r="AA1933" i="1"/>
  <c r="AE1933" i="1"/>
  <c r="AE1932" i="1"/>
  <c r="W1932" i="1"/>
  <c r="R1935" i="1"/>
  <c r="X1935" i="1"/>
  <c r="AB1932" i="1"/>
  <c r="M1933" i="1"/>
  <c r="AA1932" i="1"/>
  <c r="M1934" i="1"/>
  <c r="K1933" i="1"/>
  <c r="AB1934" i="1"/>
  <c r="Y1932" i="1"/>
  <c r="AD1932" i="1"/>
  <c r="N1935" i="1"/>
  <c r="X1934" i="1"/>
  <c r="N1932" i="1"/>
  <c r="J1932" i="1"/>
  <c r="H1936" i="1"/>
  <c r="J1935" i="1"/>
  <c r="AA1937" i="1"/>
  <c r="N1936" i="1"/>
  <c r="S1934" i="1"/>
  <c r="Z1934" i="1"/>
  <c r="T1935" i="1"/>
  <c r="U1934" i="1"/>
  <c r="L1934" i="1"/>
  <c r="P1934" i="1"/>
  <c r="M1932" i="1"/>
  <c r="P1938" i="1"/>
  <c r="Y1937" i="1"/>
  <c r="I1937" i="1"/>
  <c r="M1938" i="1"/>
  <c r="L1937" i="1"/>
  <c r="K1937" i="1"/>
  <c r="T1938" i="1"/>
  <c r="Z1937" i="1"/>
  <c r="X1938" i="1"/>
  <c r="AA1938" i="1"/>
  <c r="R1938" i="1"/>
  <c r="AD1938" i="1"/>
  <c r="J1936" i="1"/>
  <c r="N1938" i="1"/>
  <c r="AB1938" i="1"/>
  <c r="S1938" i="1"/>
  <c r="W1938" i="1"/>
  <c r="U1938" i="1"/>
  <c r="K1938" i="1"/>
  <c r="S1937" i="1"/>
  <c r="T1937" i="1"/>
  <c r="S1939" i="1"/>
  <c r="Q1938" i="1"/>
  <c r="H1938" i="1"/>
  <c r="J1938" i="1"/>
  <c r="J1937" i="1"/>
  <c r="K1939" i="1"/>
  <c r="Z1938" i="1"/>
  <c r="L1938" i="1"/>
  <c r="V1938" i="1"/>
  <c r="AC1938" i="1"/>
  <c r="I1938" i="1"/>
  <c r="R1937" i="1"/>
  <c r="O1938" i="1"/>
  <c r="Y1938" i="1"/>
  <c r="W1937" i="1"/>
  <c r="M1937" i="1"/>
  <c r="AC1937" i="1"/>
  <c r="K1935" i="1"/>
  <c r="Z1933" i="1"/>
  <c r="AB1933" i="1"/>
  <c r="P1932" i="1"/>
  <c r="K1932" i="1"/>
  <c r="AA1935" i="1"/>
  <c r="Z1395" i="1"/>
  <c r="Z1551" i="1" s="1"/>
  <c r="Q1936" i="1"/>
  <c r="L1936" i="1"/>
  <c r="Q1935" i="1"/>
  <c r="P1933" i="1"/>
  <c r="R1933" i="1"/>
  <c r="J1933" i="1"/>
  <c r="AB1937" i="1"/>
  <c r="Q1937" i="1"/>
  <c r="L1935" i="1"/>
  <c r="I1935" i="1"/>
  <c r="H1934" i="1"/>
  <c r="W1933" i="1"/>
  <c r="AD1933" i="1"/>
  <c r="Q1932" i="1"/>
  <c r="AC1932" i="1"/>
  <c r="X1937" i="1"/>
  <c r="AE1935" i="1"/>
  <c r="H1935" i="1"/>
  <c r="AD1935" i="1"/>
  <c r="Q1934" i="1"/>
  <c r="Y1933" i="1"/>
  <c r="O1932" i="1"/>
  <c r="I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R1395" i="1"/>
  <c r="R1551" i="1" s="1"/>
  <c r="I1394" i="1"/>
  <c r="I1550" i="1" s="1"/>
  <c r="AG2095" i="1"/>
  <c r="H70" i="1"/>
  <c r="N381" i="1"/>
  <c r="AD381" i="1"/>
  <c r="O381" i="1"/>
  <c r="AE381" i="1"/>
  <c r="P381" i="1"/>
  <c r="R381" i="1"/>
  <c r="W381" i="1"/>
  <c r="H381" i="1"/>
  <c r="X381" i="1"/>
  <c r="AC381" i="1"/>
  <c r="I381" i="1"/>
  <c r="J381" i="1"/>
  <c r="K381" i="1"/>
  <c r="L381" i="1"/>
  <c r="U381" i="1"/>
  <c r="V381" i="1"/>
  <c r="AA381" i="1"/>
  <c r="S381" i="1"/>
  <c r="T381" i="1"/>
  <c r="Y381" i="1"/>
  <c r="Z381" i="1"/>
  <c r="AB381" i="1"/>
  <c r="M381" i="1"/>
  <c r="Q381" i="1"/>
  <c r="S2163" i="1"/>
  <c r="S759" i="1"/>
  <c r="S389" i="1"/>
  <c r="S2183" i="1" s="1"/>
  <c r="R1149" i="1"/>
  <c r="R1305" i="1"/>
  <c r="R1617" i="1" s="1"/>
  <c r="R1851" i="1" s="1"/>
  <c r="R2085" i="1"/>
  <c r="T369" i="1"/>
  <c r="Z2095" i="1"/>
  <c r="Z1315" i="1"/>
  <c r="Z1627" i="1" s="1"/>
  <c r="Z1861" i="1" s="1"/>
  <c r="AG1921" i="1"/>
  <c r="AG1917" i="1"/>
  <c r="AG1928" i="1"/>
  <c r="AG1922" i="1"/>
  <c r="AE1883" i="1"/>
  <c r="AG1924" i="1"/>
  <c r="AG1923" i="1"/>
  <c r="W1315" i="1"/>
  <c r="W1627" i="1" s="1"/>
  <c r="W1861" i="1" s="1"/>
  <c r="AF1315" i="1"/>
  <c r="AF2095" i="1"/>
  <c r="R2095" i="1"/>
  <c r="H1315" i="1"/>
  <c r="H1627" i="1" s="1"/>
  <c r="H1861" i="1" s="1"/>
  <c r="O2095" i="1"/>
  <c r="O1315" i="1"/>
  <c r="O1627" i="1" s="1"/>
  <c r="O1861" i="1" s="1"/>
  <c r="B2184" i="1"/>
  <c r="A2184" i="1"/>
  <c r="Q2095" i="1"/>
  <c r="H2095" i="1"/>
  <c r="AD2095" i="1"/>
  <c r="AD1315" i="1"/>
  <c r="V1315" i="1"/>
  <c r="V1627" i="1" s="1"/>
  <c r="V1861" i="1" s="1"/>
  <c r="AC2095" i="1"/>
  <c r="AC1315" i="1"/>
  <c r="AC1627" i="1" s="1"/>
  <c r="AC1861" i="1" s="1"/>
  <c r="R1315" i="1"/>
  <c r="R1627" i="1" s="1"/>
  <c r="R1861" i="1" s="1"/>
  <c r="Q1315" i="1"/>
  <c r="Q1627" i="1" s="1"/>
  <c r="Q1861" i="1" s="1"/>
  <c r="Y2095" i="1"/>
  <c r="AB1159" i="1"/>
  <c r="J2095" i="1"/>
  <c r="AB1315" i="1"/>
  <c r="AB1627" i="1" s="1"/>
  <c r="AB1861" i="1" s="1"/>
  <c r="AA2095" i="1"/>
  <c r="J1315" i="1"/>
  <c r="J1627" i="1" s="1"/>
  <c r="J1861" i="1" s="1"/>
  <c r="AA1315" i="1"/>
  <c r="AA1627" i="1" s="1"/>
  <c r="AA1861" i="1" s="1"/>
  <c r="L2095" i="1"/>
  <c r="V2095" i="1"/>
  <c r="L1315" i="1"/>
  <c r="L1627" i="1" s="1"/>
  <c r="L1861" i="1" s="1"/>
  <c r="M2095" i="1"/>
  <c r="AA770" i="1"/>
  <c r="AA2174" i="1"/>
  <c r="K770" i="1"/>
  <c r="K2174" i="1"/>
  <c r="I2095" i="1"/>
  <c r="N1315" i="1"/>
  <c r="N1627" i="1" s="1"/>
  <c r="N1861" i="1" s="1"/>
  <c r="J770" i="1"/>
  <c r="J2174" i="1"/>
  <c r="W770" i="1"/>
  <c r="W2174" i="1"/>
  <c r="AC770" i="1"/>
  <c r="AC2174" i="1"/>
  <c r="R770" i="1"/>
  <c r="R2174" i="1"/>
  <c r="AB770" i="1"/>
  <c r="AB2174" i="1"/>
  <c r="P2095" i="1"/>
  <c r="N2095" i="1"/>
  <c r="Y770" i="1"/>
  <c r="Y2174" i="1"/>
  <c r="Y1315" i="1"/>
  <c r="Y1627" i="1" s="1"/>
  <c r="Y1861" i="1" s="1"/>
  <c r="X1315" i="1"/>
  <c r="X1627" i="1" s="1"/>
  <c r="X1861" i="1" s="1"/>
  <c r="X2095" i="1"/>
  <c r="V770" i="1"/>
  <c r="V2174" i="1"/>
  <c r="H770" i="1"/>
  <c r="H2096" i="1" s="1"/>
  <c r="H2174" i="1"/>
  <c r="T1159" i="1"/>
  <c r="AE1315" i="1"/>
  <c r="S2095" i="1"/>
  <c r="Z770" i="1"/>
  <c r="Z2174" i="1"/>
  <c r="I1315" i="1"/>
  <c r="I1627" i="1" s="1"/>
  <c r="I1861" i="1" s="1"/>
  <c r="AE770" i="1"/>
  <c r="AE2174" i="1"/>
  <c r="U2095" i="1"/>
  <c r="S1159" i="1"/>
  <c r="L770" i="1"/>
  <c r="L2174" i="1"/>
  <c r="P770" i="1"/>
  <c r="P2174" i="1"/>
  <c r="U770" i="1"/>
  <c r="U2174" i="1"/>
  <c r="T770" i="1"/>
  <c r="T2174" i="1"/>
  <c r="P1315" i="1"/>
  <c r="P1627" i="1" s="1"/>
  <c r="P1861" i="1" s="1"/>
  <c r="M770" i="1"/>
  <c r="M2174" i="1"/>
  <c r="AE2095" i="1"/>
  <c r="U1315" i="1"/>
  <c r="U1627" i="1" s="1"/>
  <c r="U1861" i="1" s="1"/>
  <c r="K1159" i="1"/>
  <c r="K2095" i="1"/>
  <c r="T2095" i="1"/>
  <c r="I770" i="1"/>
  <c r="I1160" i="1" s="1"/>
  <c r="I2174" i="1"/>
  <c r="Q770" i="1"/>
  <c r="Q2174" i="1"/>
  <c r="N770" i="1"/>
  <c r="N2174" i="1"/>
  <c r="S770" i="1"/>
  <c r="S2174" i="1"/>
  <c r="M1315" i="1"/>
  <c r="M1627" i="1" s="1"/>
  <c r="M1861" i="1" s="1"/>
  <c r="X770" i="1"/>
  <c r="X2096" i="1" s="1"/>
  <c r="X2174" i="1"/>
  <c r="O770" i="1"/>
  <c r="O2174" i="1"/>
  <c r="W2095" i="1"/>
  <c r="AD770" i="1"/>
  <c r="AD2174" i="1"/>
  <c r="B2261" i="1"/>
  <c r="G2262" i="1"/>
  <c r="A2261" i="1"/>
  <c r="AE1926" i="1"/>
  <c r="AE1895" i="1"/>
  <c r="H1904" i="1"/>
  <c r="U1883" i="1"/>
  <c r="J1882" i="1"/>
  <c r="J1879" i="1"/>
  <c r="T1923" i="1"/>
  <c r="T1921" i="1"/>
  <c r="Y1919" i="1"/>
  <c r="K1917" i="1"/>
  <c r="R1924" i="1"/>
  <c r="AD1914" i="1"/>
  <c r="Z1909" i="1"/>
  <c r="O1879" i="1"/>
  <c r="T1915" i="1"/>
  <c r="V1910" i="1"/>
  <c r="AB1896" i="1"/>
  <c r="P1923" i="1"/>
  <c r="H1918" i="1"/>
  <c r="Y1909" i="1"/>
  <c r="R1877" i="1"/>
  <c r="S1907" i="1"/>
  <c r="AD1928" i="1"/>
  <c r="O1904" i="1"/>
  <c r="Y1877" i="1"/>
  <c r="U1928" i="1"/>
  <c r="N1896" i="1"/>
  <c r="P1877" i="1"/>
  <c r="AB1920" i="1"/>
  <c r="AB1917" i="1"/>
  <c r="J1893" i="1"/>
  <c r="Z1919" i="1"/>
  <c r="U1892" i="1"/>
  <c r="J1928" i="1"/>
  <c r="V1912" i="1"/>
  <c r="N1919" i="1"/>
  <c r="P1911" i="1"/>
  <c r="J1910" i="1"/>
  <c r="AC1902" i="1"/>
  <c r="R1893" i="1"/>
  <c r="V1881" i="1"/>
  <c r="M1877" i="1"/>
  <c r="P1929" i="1"/>
  <c r="N1925" i="1"/>
  <c r="X1925" i="1"/>
  <c r="L1921" i="1"/>
  <c r="AC1919" i="1"/>
  <c r="T1914" i="1"/>
  <c r="AA1912" i="1"/>
  <c r="S1909" i="1"/>
  <c r="T1900" i="1"/>
  <c r="Q1893" i="1"/>
  <c r="R1907" i="1"/>
  <c r="O1920" i="1"/>
  <c r="AB1881" i="1"/>
  <c r="Q1910" i="1"/>
  <c r="O1900" i="1"/>
  <c r="O1887" i="1"/>
  <c r="W1882" i="1"/>
  <c r="AE1915" i="1"/>
  <c r="AB1887" i="1"/>
  <c r="W1881" i="1"/>
  <c r="Q1914" i="1"/>
  <c r="AB1907" i="1"/>
  <c r="X1895" i="1"/>
  <c r="Y1913" i="1"/>
  <c r="T1907" i="1"/>
  <c r="AD1878" i="1"/>
  <c r="R1876" i="1"/>
  <c r="T1924" i="1"/>
  <c r="V1921" i="1"/>
  <c r="AD1910" i="1"/>
  <c r="H1908" i="1"/>
  <c r="P1899" i="1"/>
  <c r="AE1884" i="1"/>
  <c r="H1888" i="1"/>
  <c r="X1891" i="1"/>
  <c r="I1894" i="1"/>
  <c r="AD1897" i="1"/>
  <c r="Y1896" i="1"/>
  <c r="V1899" i="1"/>
  <c r="U1901" i="1"/>
  <c r="N1903" i="1"/>
  <c r="I1904" i="1"/>
  <c r="AA1905" i="1"/>
  <c r="M1907" i="1"/>
  <c r="AB1908" i="1"/>
  <c r="N1909" i="1"/>
  <c r="X1909" i="1"/>
  <c r="Q1911" i="1"/>
  <c r="AC1910" i="1"/>
  <c r="W1910" i="1"/>
  <c r="M1912" i="1"/>
  <c r="S1913" i="1"/>
  <c r="K1913" i="1"/>
  <c r="K1915" i="1"/>
  <c r="N1914" i="1"/>
  <c r="AC1915" i="1"/>
  <c r="H1917" i="1"/>
  <c r="J1917" i="1"/>
  <c r="Q1917" i="1"/>
  <c r="S1918" i="1"/>
  <c r="J1920" i="1"/>
  <c r="Q1920" i="1"/>
  <c r="H1921" i="1"/>
  <c r="Z1920" i="1"/>
  <c r="M1921" i="1"/>
  <c r="K1923" i="1"/>
  <c r="X1923" i="1"/>
  <c r="AF1924" i="1"/>
  <c r="AB1924" i="1"/>
  <c r="M1926" i="1"/>
  <c r="AA1927" i="1"/>
  <c r="V1926" i="1"/>
  <c r="AA1925" i="1"/>
  <c r="H1928" i="1"/>
  <c r="L1928" i="1"/>
  <c r="R1930" i="1"/>
  <c r="I1930" i="1"/>
  <c r="X1876" i="1"/>
  <c r="P1876" i="1"/>
  <c r="O1876" i="1"/>
  <c r="AA1878" i="1"/>
  <c r="S1878" i="1"/>
  <c r="I1879" i="1"/>
  <c r="U1881" i="1"/>
  <c r="AD1882" i="1"/>
  <c r="Y1882" i="1"/>
  <c r="U1882" i="1"/>
  <c r="N1918" i="1"/>
  <c r="N1922" i="1"/>
  <c r="J1886" i="1"/>
  <c r="V1885" i="1"/>
  <c r="R1890" i="1"/>
  <c r="T1892" i="1"/>
  <c r="AC1895" i="1"/>
  <c r="J1896" i="1"/>
  <c r="S1899" i="1"/>
  <c r="Q1899" i="1"/>
  <c r="P1901" i="1"/>
  <c r="T1902" i="1"/>
  <c r="J1904" i="1"/>
  <c r="J1905" i="1"/>
  <c r="AC1907" i="1"/>
  <c r="Z1907" i="1"/>
  <c r="V1909" i="1"/>
  <c r="O1909" i="1"/>
  <c r="AD1911" i="1"/>
  <c r="T1910" i="1"/>
  <c r="I1911" i="1"/>
  <c r="X1912" i="1"/>
  <c r="T1913" i="1"/>
  <c r="J1914" i="1"/>
  <c r="X1913" i="1"/>
  <c r="R1914" i="1"/>
  <c r="AB1915" i="1"/>
  <c r="AA1917" i="1"/>
  <c r="K1918" i="1"/>
  <c r="S1919" i="1"/>
  <c r="R1920" i="1"/>
  <c r="N1920" i="1"/>
  <c r="R1922" i="1"/>
  <c r="K1922" i="1"/>
  <c r="M1923" i="1"/>
  <c r="H1923" i="1"/>
  <c r="K1924" i="1"/>
  <c r="T1925" i="1"/>
  <c r="AD1925" i="1"/>
  <c r="L1927" i="1"/>
  <c r="J1925" i="1"/>
  <c r="M1927" i="1"/>
  <c r="R1928" i="1"/>
  <c r="O1928" i="1"/>
  <c r="H1929" i="1"/>
  <c r="H1930" i="1"/>
  <c r="V1876" i="1"/>
  <c r="T1877" i="1"/>
  <c r="W1878" i="1"/>
  <c r="K1879" i="1"/>
  <c r="J1878" i="1"/>
  <c r="Z1882" i="1"/>
  <c r="Y1920" i="1"/>
  <c r="H1924" i="1"/>
  <c r="P1885" i="1"/>
  <c r="S1888" i="1"/>
  <c r="W1893" i="1"/>
  <c r="Q1895" i="1"/>
  <c r="O1896" i="1"/>
  <c r="M1898" i="1"/>
  <c r="O1899" i="1"/>
  <c r="W1901" i="1"/>
  <c r="J1902" i="1"/>
  <c r="Y1903" i="1"/>
  <c r="Z1905" i="1"/>
  <c r="L1907" i="1"/>
  <c r="M1908" i="1"/>
  <c r="L1909" i="1"/>
  <c r="P1910" i="1"/>
  <c r="Z1911" i="1"/>
  <c r="AA1910" i="1"/>
  <c r="M1911" i="1"/>
  <c r="V1911" i="1"/>
  <c r="AA1911" i="1"/>
  <c r="AB1913" i="1"/>
  <c r="Y1912" i="1"/>
  <c r="Y1914" i="1"/>
  <c r="I1913" i="1"/>
  <c r="N1917" i="1"/>
  <c r="P1918" i="1"/>
  <c r="S1917" i="1"/>
  <c r="M1917" i="1"/>
  <c r="AA1918" i="1"/>
  <c r="X1920" i="1"/>
  <c r="U1920" i="1"/>
  <c r="Q1921" i="1"/>
  <c r="Z1921" i="1"/>
  <c r="O1922" i="1"/>
  <c r="AD1923" i="1"/>
  <c r="AF1923" i="1"/>
  <c r="J1924" i="1"/>
  <c r="L1925" i="1"/>
  <c r="AC1925" i="1"/>
  <c r="R1925" i="1"/>
  <c r="H1926" i="1"/>
  <c r="H1927" i="1"/>
  <c r="AE1928" i="1"/>
  <c r="S1928" i="1"/>
  <c r="N1928" i="1"/>
  <c r="AD1876" i="1"/>
  <c r="J1876" i="1"/>
  <c r="I1877" i="1"/>
  <c r="AB1878" i="1"/>
  <c r="Z1878" i="1"/>
  <c r="P1881" i="1"/>
  <c r="AB1882" i="1"/>
  <c r="Q1882" i="1"/>
  <c r="R1887" i="1"/>
  <c r="K1888" i="1"/>
  <c r="K1890" i="1"/>
  <c r="N1893" i="1"/>
  <c r="J1894" i="1"/>
  <c r="W1896" i="1"/>
  <c r="J1898" i="1"/>
  <c r="V1898" i="1"/>
  <c r="I1902" i="1"/>
  <c r="Z1903" i="1"/>
  <c r="R1905" i="1"/>
  <c r="AD1907" i="1"/>
  <c r="O1907" i="1"/>
  <c r="AC1908" i="1"/>
  <c r="K1909" i="1"/>
  <c r="Z1910" i="1"/>
  <c r="T1911" i="1"/>
  <c r="J1911" i="1"/>
  <c r="AB1912" i="1"/>
  <c r="M1913" i="1"/>
  <c r="L1914" i="1"/>
  <c r="L1912" i="1"/>
  <c r="AE1914" i="1"/>
  <c r="X1914" i="1"/>
  <c r="U1915" i="1"/>
  <c r="AE1918" i="1"/>
  <c r="R1917" i="1"/>
  <c r="V1919" i="1"/>
  <c r="I1918" i="1"/>
  <c r="T1919" i="1"/>
  <c r="AC1920" i="1"/>
  <c r="U1922" i="1"/>
  <c r="S1922" i="1"/>
  <c r="U1923" i="1"/>
  <c r="Z1923" i="1"/>
  <c r="AE1924" i="1"/>
  <c r="O1924" i="1"/>
  <c r="Y1925" i="1"/>
  <c r="S1925" i="1"/>
  <c r="AC1927" i="1"/>
  <c r="L1929" i="1"/>
  <c r="N1876" i="1"/>
  <c r="L1876" i="1"/>
  <c r="L1877" i="1"/>
  <c r="U1879" i="1"/>
  <c r="AE1879" i="1"/>
  <c r="H1879" i="1"/>
  <c r="AB1879" i="1"/>
  <c r="Z1881" i="1"/>
  <c r="P1882" i="1"/>
  <c r="H1883" i="1"/>
  <c r="Q1918" i="1"/>
  <c r="T1922" i="1"/>
  <c r="AA1886" i="1"/>
  <c r="N1887" i="1"/>
  <c r="X1893" i="1"/>
  <c r="V1895" i="1"/>
  <c r="Z1895" i="1"/>
  <c r="Z1898" i="1"/>
  <c r="AE1900" i="1"/>
  <c r="V1902" i="1"/>
  <c r="Z1902" i="1"/>
  <c r="T1904" i="1"/>
  <c r="U1907" i="1"/>
  <c r="N1908" i="1"/>
  <c r="X1908" i="1"/>
  <c r="K1908" i="1"/>
  <c r="S1910" i="1"/>
  <c r="X1910" i="1"/>
  <c r="AB1911" i="1"/>
  <c r="Q1912" i="1"/>
  <c r="O1913" i="1"/>
  <c r="Q1913" i="1"/>
  <c r="P1914" i="1"/>
  <c r="S1915" i="1"/>
  <c r="V1915" i="1"/>
  <c r="H1915" i="1"/>
  <c r="Y1918" i="1"/>
  <c r="R1918" i="1"/>
  <c r="X1919" i="1"/>
  <c r="I1920" i="1"/>
  <c r="L1919" i="1"/>
  <c r="Q1922" i="1"/>
  <c r="W1922" i="1"/>
  <c r="X1922" i="1"/>
  <c r="P1922" i="1"/>
  <c r="M1922" i="1"/>
  <c r="W1924" i="1"/>
  <c r="Q1925" i="1"/>
  <c r="R1926" i="1"/>
  <c r="I1926" i="1"/>
  <c r="T1927" i="1"/>
  <c r="Q1927" i="1"/>
  <c r="M1928" i="1"/>
  <c r="AC1928" i="1"/>
  <c r="M1930" i="1"/>
  <c r="W1876" i="1"/>
  <c r="X1877" i="1"/>
  <c r="U1878" i="1"/>
  <c r="R1879" i="1"/>
  <c r="N1881" i="1"/>
  <c r="M1883" i="1"/>
  <c r="O1882" i="1"/>
  <c r="AE1919" i="1"/>
  <c r="Q1884" i="1"/>
  <c r="Y1887" i="1"/>
  <c r="J1892" i="1"/>
  <c r="S1894" i="1"/>
  <c r="K1896" i="1"/>
  <c r="AB1898" i="1"/>
  <c r="M1900" i="1"/>
  <c r="K1901" i="1"/>
  <c r="U1903" i="1"/>
  <c r="S1904" i="1"/>
  <c r="X1905" i="1"/>
  <c r="J1907" i="1"/>
  <c r="W1908" i="1"/>
  <c r="Q1907" i="1"/>
  <c r="Q1909" i="1"/>
  <c r="H1909" i="1"/>
  <c r="Y1911" i="1"/>
  <c r="X1911" i="1"/>
  <c r="L1911" i="1"/>
  <c r="U1912" i="1"/>
  <c r="W1913" i="1"/>
  <c r="AD1912" i="1"/>
  <c r="AA1915" i="1"/>
  <c r="AC1914" i="1"/>
  <c r="L1915" i="1"/>
  <c r="N1915" i="1"/>
  <c r="AE1917" i="1"/>
  <c r="Y1917" i="1"/>
  <c r="X1921" i="1"/>
  <c r="J1885" i="1"/>
  <c r="P1887" i="1"/>
  <c r="AA1891" i="1"/>
  <c r="U1895" i="1"/>
  <c r="V1897" i="1"/>
  <c r="Y1895" i="1"/>
  <c r="AD1899" i="1"/>
  <c r="AB1901" i="1"/>
  <c r="U1904" i="1"/>
  <c r="K1904" i="1"/>
  <c r="O1905" i="1"/>
  <c r="W1907" i="1"/>
  <c r="R1908" i="1"/>
  <c r="Z1908" i="1"/>
  <c r="W1909" i="1"/>
  <c r="T1909" i="1"/>
  <c r="AE1912" i="1"/>
  <c r="H1913" i="1"/>
  <c r="AE1911" i="1"/>
  <c r="O1912" i="1"/>
  <c r="H1914" i="1"/>
  <c r="O1915" i="1"/>
  <c r="T1918" i="1"/>
  <c r="O1918" i="1"/>
  <c r="M1918" i="1"/>
  <c r="AB1919" i="1"/>
  <c r="AD1918" i="1"/>
  <c r="AC1918" i="1"/>
  <c r="T1920" i="1"/>
  <c r="Y1921" i="1"/>
  <c r="S1920" i="1"/>
  <c r="V1920" i="1"/>
  <c r="Q1923" i="1"/>
  <c r="P1924" i="1"/>
  <c r="S1924" i="1"/>
  <c r="L1926" i="1"/>
  <c r="K1925" i="1"/>
  <c r="AD1926" i="1"/>
  <c r="H1925" i="1"/>
  <c r="AF1928" i="1"/>
  <c r="Z1928" i="1"/>
  <c r="S1927" i="1"/>
  <c r="O1930" i="1"/>
  <c r="I1876" i="1"/>
  <c r="AB1876" i="1"/>
  <c r="M1876" i="1"/>
  <c r="K1878" i="1"/>
  <c r="L1879" i="1"/>
  <c r="M1879" i="1"/>
  <c r="O1881" i="1"/>
  <c r="N1882" i="1"/>
  <c r="T1881" i="1"/>
  <c r="AD1885" i="1"/>
  <c r="Q1894" i="1"/>
  <c r="Z1900" i="1"/>
  <c r="AB1903" i="1"/>
  <c r="U1905" i="1"/>
  <c r="Y1908" i="1"/>
  <c r="O1908" i="1"/>
  <c r="AB1909" i="1"/>
  <c r="M1909" i="1"/>
  <c r="Z1912" i="1"/>
  <c r="Z1914" i="1"/>
  <c r="U1914" i="1"/>
  <c r="O1914" i="1"/>
  <c r="AF1917" i="1"/>
  <c r="X1917" i="1"/>
  <c r="AD1919" i="1"/>
  <c r="AA1919" i="1"/>
  <c r="U1921" i="1"/>
  <c r="Z1922" i="1"/>
  <c r="S1923" i="1"/>
  <c r="V1924" i="1"/>
  <c r="P1925" i="1"/>
  <c r="O1926" i="1"/>
  <c r="I1929" i="1"/>
  <c r="M1929" i="1"/>
  <c r="S1876" i="1"/>
  <c r="Q1877" i="1"/>
  <c r="H1877" i="1"/>
  <c r="X1878" i="1"/>
  <c r="I1881" i="1"/>
  <c r="X1882" i="1"/>
  <c r="T1876" i="1"/>
  <c r="AD1881" i="1"/>
  <c r="L1910" i="1"/>
  <c r="U1925" i="1"/>
  <c r="P1878" i="1"/>
  <c r="X1881" i="1"/>
  <c r="AA1921" i="1"/>
  <c r="R1899" i="1"/>
  <c r="AE1909" i="1"/>
  <c r="Z1918" i="1"/>
  <c r="I1925" i="1"/>
  <c r="AA1883" i="1"/>
  <c r="O1883" i="1"/>
  <c r="Y1894" i="1"/>
  <c r="AE1898" i="1"/>
  <c r="AD1900" i="1"/>
  <c r="I1903" i="1"/>
  <c r="V1905" i="1"/>
  <c r="T1908" i="1"/>
  <c r="AA1907" i="1"/>
  <c r="AD1909" i="1"/>
  <c r="AC1911" i="1"/>
  <c r="K1911" i="1"/>
  <c r="N1913" i="1"/>
  <c r="AA1913" i="1"/>
  <c r="Z1917" i="1"/>
  <c r="W1917" i="1"/>
  <c r="Q1919" i="1"/>
  <c r="M1919" i="1"/>
  <c r="W1921" i="1"/>
  <c r="AF1922" i="1"/>
  <c r="Y1923" i="1"/>
  <c r="O1925" i="1"/>
  <c r="U1924" i="1"/>
  <c r="AA1926" i="1"/>
  <c r="P1926" i="1"/>
  <c r="N1929" i="1"/>
  <c r="L1930" i="1"/>
  <c r="AA1877" i="1"/>
  <c r="R1878" i="1"/>
  <c r="P1879" i="1"/>
  <c r="H1882" i="1"/>
  <c r="I1927" i="1"/>
  <c r="Q1879" i="1"/>
  <c r="T1884" i="1"/>
  <c r="Y1901" i="1"/>
  <c r="J1909" i="1"/>
  <c r="I1915" i="1"/>
  <c r="AD1920" i="1"/>
  <c r="AA1928" i="1"/>
  <c r="R1881" i="1"/>
  <c r="P1930" i="1"/>
  <c r="AD1908" i="1"/>
  <c r="P1915" i="1"/>
  <c r="W1923" i="1"/>
  <c r="K1929" i="1"/>
  <c r="H1881" i="1"/>
  <c r="M1895" i="1"/>
  <c r="L1884" i="1"/>
  <c r="AB1892" i="1"/>
  <c r="N1897" i="1"/>
  <c r="Y1899" i="1"/>
  <c r="AC1905" i="1"/>
  <c r="L1905" i="1"/>
  <c r="Y1907" i="1"/>
  <c r="R1911" i="1"/>
  <c r="I1909" i="1"/>
  <c r="N1912" i="1"/>
  <c r="P1913" i="1"/>
  <c r="S1914" i="1"/>
  <c r="J1918" i="1"/>
  <c r="L1920" i="1"/>
  <c r="R1921" i="1"/>
  <c r="AA1922" i="1"/>
  <c r="Q1924" i="1"/>
  <c r="M1924" i="1"/>
  <c r="I1924" i="1"/>
  <c r="J1927" i="1"/>
  <c r="V1927" i="1"/>
  <c r="P1928" i="1"/>
  <c r="W1928" i="1"/>
  <c r="K1876" i="1"/>
  <c r="O1877" i="1"/>
  <c r="H1876" i="1"/>
  <c r="Y1879" i="1"/>
  <c r="O1878" i="1"/>
  <c r="W1879" i="1"/>
  <c r="M1881" i="1"/>
  <c r="R1882" i="1"/>
  <c r="Z1924" i="1"/>
  <c r="Q1928" i="1"/>
  <c r="M1878" i="1"/>
  <c r="AC1896" i="1"/>
  <c r="AE1907" i="1"/>
  <c r="AC1913" i="1"/>
  <c r="H1922" i="1"/>
  <c r="X1928" i="1"/>
  <c r="V1879" i="1"/>
  <c r="AB1927" i="1"/>
  <c r="AC1878" i="1"/>
  <c r="L1891" i="1"/>
  <c r="AE1908" i="1"/>
  <c r="H1912" i="1"/>
  <c r="V1918" i="1"/>
  <c r="AD1924" i="1"/>
  <c r="R1927" i="1"/>
  <c r="AD1877" i="1"/>
  <c r="K1884" i="1"/>
  <c r="U1894" i="1"/>
  <c r="P1897" i="1"/>
  <c r="V1900" i="1"/>
  <c r="J1903" i="1"/>
  <c r="Y1905" i="1"/>
  <c r="L1908" i="1"/>
  <c r="K1907" i="1"/>
  <c r="R1909" i="1"/>
  <c r="H1910" i="1"/>
  <c r="L1913" i="1"/>
  <c r="J1913" i="1"/>
  <c r="W1915" i="1"/>
  <c r="R1915" i="1"/>
  <c r="O1917" i="1"/>
  <c r="AB1918" i="1"/>
  <c r="H1919" i="1"/>
  <c r="P1919" i="1"/>
  <c r="K1921" i="1"/>
  <c r="I1922" i="1"/>
  <c r="AB1923" i="1"/>
  <c r="Z1925" i="1"/>
  <c r="AB1925" i="1"/>
  <c r="Z1926" i="1"/>
  <c r="Z1927" i="1"/>
  <c r="Q1929" i="1"/>
  <c r="K1928" i="1"/>
  <c r="H1878" i="1"/>
  <c r="X1879" i="1"/>
  <c r="AA1879" i="1"/>
  <c r="I1882" i="1"/>
  <c r="K1881" i="1"/>
  <c r="W1877" i="1"/>
  <c r="Y1881" i="1"/>
  <c r="V1891" i="1"/>
  <c r="AD1903" i="1"/>
  <c r="V1907" i="1"/>
  <c r="V1913" i="1"/>
  <c r="O1919" i="1"/>
  <c r="L1924" i="1"/>
  <c r="Q1876" i="1"/>
  <c r="AE1920" i="1"/>
  <c r="Y1876" i="1"/>
  <c r="AC1881" i="1"/>
  <c r="I1896" i="1"/>
  <c r="P1907" i="1"/>
  <c r="X1915" i="1"/>
  <c r="O1921" i="1"/>
  <c r="W1927" i="1"/>
  <c r="AA1876" i="1"/>
  <c r="T1882" i="1"/>
  <c r="J1891" i="1"/>
  <c r="W1885" i="1"/>
  <c r="AA1890" i="1"/>
  <c r="X1894" i="1"/>
  <c r="X1898" i="1"/>
  <c r="I1901" i="1"/>
  <c r="N1904" i="1"/>
  <c r="T1905" i="1"/>
  <c r="P1908" i="1"/>
  <c r="U1909" i="1"/>
  <c r="W1911" i="1"/>
  <c r="N1911" i="1"/>
  <c r="P1912" i="1"/>
  <c r="AB1914" i="1"/>
  <c r="P1917" i="1"/>
  <c r="I1914" i="1"/>
  <c r="AD1917" i="1"/>
  <c r="W1918" i="1"/>
  <c r="M1920" i="1"/>
  <c r="I1921" i="1"/>
  <c r="Y1922" i="1"/>
  <c r="R1923" i="1"/>
  <c r="V1923" i="1"/>
  <c r="X1926" i="1"/>
  <c r="Y1926" i="1"/>
  <c r="X1927" i="1"/>
  <c r="Y1928" i="1"/>
  <c r="V1877" i="1"/>
  <c r="Z1879" i="1"/>
  <c r="S1879" i="1"/>
  <c r="V1882" i="1"/>
  <c r="S1882" i="1"/>
  <c r="W1926" i="1"/>
  <c r="Z1877" i="1"/>
  <c r="K1882" i="1"/>
  <c r="T1897" i="1"/>
  <c r="H1905" i="1"/>
  <c r="S1911" i="1"/>
  <c r="J1915" i="1"/>
  <c r="AC1922" i="1"/>
  <c r="Q1926" i="1"/>
  <c r="AB1877" i="1"/>
  <c r="L1881" i="1"/>
  <c r="AF1921" i="1"/>
  <c r="AB1928" i="1"/>
  <c r="N1878" i="1"/>
  <c r="L1901" i="1"/>
  <c r="S1912" i="1"/>
  <c r="H1920" i="1"/>
  <c r="AB1926" i="1"/>
  <c r="N1885" i="1"/>
  <c r="H1887" i="1"/>
  <c r="T1890" i="1"/>
  <c r="N1895" i="1"/>
  <c r="K1897" i="1"/>
  <c r="AC1900" i="1"/>
  <c r="M1904" i="1"/>
  <c r="AE1905" i="1"/>
  <c r="I1908" i="1"/>
  <c r="K1910" i="1"/>
  <c r="M1910" i="1"/>
  <c r="I1912" i="1"/>
  <c r="T1912" i="1"/>
  <c r="W1914" i="1"/>
  <c r="AA1914" i="1"/>
  <c r="I1917" i="1"/>
  <c r="AC1917" i="1"/>
  <c r="L1918" i="1"/>
  <c r="AC1921" i="1"/>
  <c r="N1921" i="1"/>
  <c r="AD1922" i="1"/>
  <c r="T1928" i="1"/>
  <c r="P1927" i="1"/>
  <c r="Y1924" i="1"/>
  <c r="Q1886" i="1"/>
  <c r="AE1891" i="1"/>
  <c r="U1898" i="1"/>
  <c r="H1902" i="1"/>
  <c r="O1903" i="1"/>
  <c r="S1905" i="1"/>
  <c r="I1907" i="1"/>
  <c r="AA1908" i="1"/>
  <c r="R1910" i="1"/>
  <c r="Y1910" i="1"/>
  <c r="U1913" i="1"/>
  <c r="M1915" i="1"/>
  <c r="M1914" i="1"/>
  <c r="Q1915" i="1"/>
  <c r="V1917" i="1"/>
  <c r="K1920" i="1"/>
  <c r="S1921" i="1"/>
  <c r="AE1921" i="1"/>
  <c r="W1925" i="1"/>
  <c r="N1923" i="1"/>
  <c r="T1926" i="1"/>
  <c r="AC1926" i="1"/>
  <c r="U1926" i="1"/>
  <c r="I1928" i="1"/>
  <c r="O1929" i="1"/>
  <c r="S1877" i="1"/>
  <c r="Q1878" i="1"/>
  <c r="AD1879" i="1"/>
  <c r="J1881" i="1"/>
  <c r="L1882" i="1"/>
  <c r="H1890" i="1"/>
  <c r="AD1895" i="1"/>
  <c r="AE1897" i="1"/>
  <c r="N1900" i="1"/>
  <c r="S1903" i="1"/>
  <c r="K1905" i="1"/>
  <c r="H1907" i="1"/>
  <c r="U1908" i="1"/>
  <c r="V1908" i="1"/>
  <c r="AC1912" i="1"/>
  <c r="R1912" i="1"/>
  <c r="R1913" i="1"/>
  <c r="V1914" i="1"/>
  <c r="W1919" i="1"/>
  <c r="I1923" i="1"/>
  <c r="J1923" i="1"/>
  <c r="AE1927" i="1"/>
  <c r="Z1876" i="1"/>
  <c r="M1882" i="1"/>
  <c r="O1888" i="1"/>
  <c r="W1904" i="1"/>
  <c r="P1909" i="1"/>
  <c r="Z1915" i="1"/>
  <c r="J1922" i="1"/>
  <c r="J1930" i="1"/>
  <c r="N1877" i="1"/>
  <c r="U1886" i="1"/>
  <c r="W1920" i="1"/>
  <c r="J1921" i="1"/>
  <c r="R1903" i="1"/>
  <c r="I1878" i="1"/>
  <c r="AA1924" i="1"/>
  <c r="X1907" i="1"/>
  <c r="AE1881" i="1"/>
  <c r="AD1927" i="1"/>
  <c r="AA1909" i="1"/>
  <c r="N1926" i="1"/>
  <c r="O1902" i="1"/>
  <c r="Y1878" i="1"/>
  <c r="AC1924" i="1"/>
  <c r="N1879" i="1"/>
  <c r="T1917" i="1"/>
  <c r="AE1913" i="1"/>
  <c r="AC1877" i="1"/>
  <c r="U1877" i="1"/>
  <c r="U1876" i="1"/>
  <c r="Q1930" i="1"/>
  <c r="K1926" i="1"/>
  <c r="N1924" i="1"/>
  <c r="I1919" i="1"/>
  <c r="U1918" i="1"/>
  <c r="Z1913" i="1"/>
  <c r="W1912" i="1"/>
  <c r="AC1909" i="1"/>
  <c r="Z1899" i="1"/>
  <c r="Y1886" i="1"/>
  <c r="V1878" i="1"/>
  <c r="K1930" i="1"/>
  <c r="U1910" i="1"/>
  <c r="U1917" i="1"/>
  <c r="N1907" i="1"/>
  <c r="AE1922" i="1"/>
  <c r="P1921" i="1"/>
  <c r="O1910" i="1"/>
  <c r="V1922" i="1"/>
  <c r="AA1920" i="1"/>
  <c r="S1926" i="1"/>
  <c r="AC1882" i="1"/>
  <c r="K1877" i="1"/>
  <c r="V1925" i="1"/>
  <c r="AE1923" i="1"/>
  <c r="P1920" i="1"/>
  <c r="L1917" i="1"/>
  <c r="Y1915" i="1"/>
  <c r="J1912" i="1"/>
  <c r="Q1908" i="1"/>
  <c r="AB1904" i="1"/>
  <c r="J1899" i="1"/>
  <c r="P1888" i="1"/>
  <c r="L1878" i="1"/>
  <c r="K1927" i="1"/>
  <c r="AE1910" i="1"/>
  <c r="T1879" i="1"/>
  <c r="V1928" i="1"/>
  <c r="N1910" i="1"/>
  <c r="AB1922" i="1"/>
  <c r="AA1903" i="1"/>
  <c r="AE1878" i="1"/>
  <c r="L1922" i="1"/>
  <c r="T1903" i="1"/>
  <c r="R1919" i="1"/>
  <c r="I1910" i="1"/>
  <c r="AA1881" i="1"/>
  <c r="L1923" i="1"/>
  <c r="K1912" i="1"/>
  <c r="H1911" i="1"/>
  <c r="AA1882" i="1"/>
  <c r="J1926" i="1"/>
  <c r="O1923" i="1"/>
  <c r="AD1921" i="1"/>
  <c r="J1919" i="1"/>
  <c r="K1914" i="1"/>
  <c r="O1911" i="1"/>
  <c r="J1908" i="1"/>
  <c r="Z1904" i="1"/>
  <c r="O1897" i="1"/>
  <c r="U1887" i="1"/>
  <c r="AC1923" i="1"/>
  <c r="X1904" i="1"/>
  <c r="X1924" i="1"/>
  <c r="U1911" i="1"/>
  <c r="Q1881" i="1"/>
  <c r="Y1927" i="1"/>
  <c r="AE1877" i="1"/>
  <c r="M1925" i="1"/>
  <c r="AD1913" i="1"/>
  <c r="J1877" i="1"/>
  <c r="AB1921" i="1"/>
  <c r="Z1893" i="1"/>
  <c r="AE1876" i="1"/>
  <c r="N1927" i="1"/>
  <c r="U1927" i="1"/>
  <c r="I1887" i="1"/>
  <c r="T1878" i="1"/>
  <c r="AE1925" i="1"/>
  <c r="K1919" i="1"/>
  <c r="N1930" i="1"/>
  <c r="AE1882" i="1"/>
  <c r="AC1879" i="1"/>
  <c r="AC1876" i="1"/>
  <c r="J1929" i="1"/>
  <c r="O1927" i="1"/>
  <c r="AA1923" i="1"/>
  <c r="X1918" i="1"/>
  <c r="U1919" i="1"/>
  <c r="AD1915" i="1"/>
  <c r="AB1910" i="1"/>
  <c r="S1908" i="1"/>
  <c r="J1897" i="1"/>
  <c r="X1883" i="1"/>
  <c r="P1905" i="1"/>
  <c r="N1905" i="1"/>
  <c r="P1904" i="1"/>
  <c r="X1903" i="1"/>
  <c r="Q1904" i="1"/>
  <c r="H1903" i="1"/>
  <c r="AD1904" i="1"/>
  <c r="W1903" i="1"/>
  <c r="AC1903" i="1"/>
  <c r="AA1902" i="1"/>
  <c r="AA1900" i="1"/>
  <c r="R1902" i="1"/>
  <c r="W1902" i="1"/>
  <c r="K1902" i="1"/>
  <c r="U1900" i="1"/>
  <c r="T1901" i="1"/>
  <c r="AE1899" i="1"/>
  <c r="S1900" i="1"/>
  <c r="AC1899" i="1"/>
  <c r="L1899" i="1"/>
  <c r="I1898" i="1"/>
  <c r="R1898" i="1"/>
  <c r="U1899" i="1"/>
  <c r="AB1897" i="1"/>
  <c r="AA1898" i="1"/>
  <c r="Y1898" i="1"/>
  <c r="AC1897" i="1"/>
  <c r="AA1896" i="1"/>
  <c r="Z1896" i="1"/>
  <c r="AD1896" i="1"/>
  <c r="AA1895" i="1"/>
  <c r="O1895" i="1"/>
  <c r="H1895" i="1"/>
  <c r="T1894" i="1"/>
  <c r="W1892" i="1"/>
  <c r="AA1892" i="1"/>
  <c r="Q1892" i="1"/>
  <c r="AD1893" i="1"/>
  <c r="O1893" i="1"/>
  <c r="M1893" i="1"/>
  <c r="R1892" i="1"/>
  <c r="AD1891" i="1"/>
  <c r="H1893" i="1"/>
  <c r="Y1891" i="1"/>
  <c r="Q1891" i="1"/>
  <c r="AE1890" i="1"/>
  <c r="AC1884" i="1"/>
  <c r="AB1883" i="1"/>
  <c r="N1884" i="1"/>
  <c r="R1883" i="1"/>
  <c r="T1883" i="1"/>
  <c r="R1885" i="1"/>
  <c r="U1884" i="1"/>
  <c r="K1885" i="1"/>
  <c r="AA1884" i="1"/>
  <c r="R1884" i="1"/>
  <c r="Y1885" i="1"/>
  <c r="K1886" i="1"/>
  <c r="S1881" i="1"/>
  <c r="I1884" i="1"/>
  <c r="L1887" i="1"/>
  <c r="N1888" i="1"/>
  <c r="S1887" i="1"/>
  <c r="I1886" i="1"/>
  <c r="AB1888" i="1"/>
  <c r="J1895" i="1"/>
  <c r="AA1893" i="1"/>
  <c r="AC1893" i="1"/>
  <c r="Z1894" i="1"/>
  <c r="L1892" i="1"/>
  <c r="Y1892" i="1"/>
  <c r="S1893" i="1"/>
  <c r="AE1893" i="1"/>
  <c r="P1891" i="1"/>
  <c r="S1892" i="1"/>
  <c r="M1891" i="1"/>
  <c r="AC1890" i="1"/>
  <c r="P1890" i="1"/>
  <c r="I1890" i="1"/>
  <c r="R1891" i="1"/>
  <c r="W1883" i="1"/>
  <c r="AE1888" i="1"/>
  <c r="K1887" i="1"/>
  <c r="I1885" i="1"/>
  <c r="Y1884" i="1"/>
  <c r="Y1883" i="1"/>
  <c r="I1888" i="1"/>
  <c r="H1884" i="1"/>
  <c r="X1887" i="1"/>
  <c r="J1883" i="1"/>
  <c r="Q1887" i="1"/>
  <c r="I1883" i="1"/>
  <c r="U1888" i="1"/>
  <c r="AB1885" i="1"/>
  <c r="AE1886" i="1"/>
  <c r="X1886" i="1"/>
  <c r="W1887" i="1"/>
  <c r="AD1887" i="1"/>
  <c r="Q1903" i="1"/>
  <c r="K1903" i="1"/>
  <c r="AE1902" i="1"/>
  <c r="Y1902" i="1"/>
  <c r="AA1901" i="1"/>
  <c r="AD1902" i="1"/>
  <c r="N1901" i="1"/>
  <c r="X1900" i="1"/>
  <c r="N1902" i="1"/>
  <c r="N1899" i="1"/>
  <c r="U1897" i="1"/>
  <c r="W1900" i="1"/>
  <c r="X1899" i="1"/>
  <c r="AE1896" i="1"/>
  <c r="AD1898" i="1"/>
  <c r="K1898" i="1"/>
  <c r="AC1898" i="1"/>
  <c r="I1897" i="1"/>
  <c r="Z1897" i="1"/>
  <c r="N1898" i="1"/>
  <c r="W1897" i="1"/>
  <c r="L1896" i="1"/>
  <c r="X1897" i="1"/>
  <c r="AB1894" i="1"/>
  <c r="V1894" i="1"/>
  <c r="H1894" i="1"/>
  <c r="AC1894" i="1"/>
  <c r="N1894" i="1"/>
  <c r="P1894" i="1"/>
  <c r="R1894" i="1"/>
  <c r="AA1894" i="1"/>
  <c r="Z1892" i="1"/>
  <c r="AB1893" i="1"/>
  <c r="T1893" i="1"/>
  <c r="V1893" i="1"/>
  <c r="M1892" i="1"/>
  <c r="H1891" i="1"/>
  <c r="T1891" i="1"/>
  <c r="Z1890" i="1"/>
  <c r="S1891" i="1"/>
  <c r="X1890" i="1"/>
  <c r="Y1890" i="1"/>
  <c r="L1886" i="1"/>
  <c r="AA1888" i="1"/>
  <c r="AB1886" i="1"/>
  <c r="R1886" i="1"/>
  <c r="S1884" i="1"/>
  <c r="O1886" i="1"/>
  <c r="AC1883" i="1"/>
  <c r="U1885" i="1"/>
  <c r="V1883" i="1"/>
  <c r="L1888" i="1"/>
  <c r="AD1883" i="1"/>
  <c r="N1883" i="1"/>
  <c r="Q1888" i="1"/>
  <c r="Z1888" i="1"/>
  <c r="J1888" i="1"/>
  <c r="V1884" i="1"/>
  <c r="M1885" i="1"/>
  <c r="M1886" i="1"/>
  <c r="M1905" i="1"/>
  <c r="W1905" i="1"/>
  <c r="I1905" i="1"/>
  <c r="L1903" i="1"/>
  <c r="AA1904" i="1"/>
  <c r="AE1904" i="1"/>
  <c r="L1904" i="1"/>
  <c r="V1903" i="1"/>
  <c r="S1902" i="1"/>
  <c r="P1903" i="1"/>
  <c r="Y1904" i="1"/>
  <c r="L1902" i="1"/>
  <c r="AB1902" i="1"/>
  <c r="S1901" i="1"/>
  <c r="X1901" i="1"/>
  <c r="R1901" i="1"/>
  <c r="K1900" i="1"/>
  <c r="M1899" i="1"/>
  <c r="W1899" i="1"/>
  <c r="I1900" i="1"/>
  <c r="M1897" i="1"/>
  <c r="AB1899" i="1"/>
  <c r="Q1897" i="1"/>
  <c r="P1898" i="1"/>
  <c r="H1898" i="1"/>
  <c r="Y1897" i="1"/>
  <c r="Q1896" i="1"/>
  <c r="R1896" i="1"/>
  <c r="H1897" i="1"/>
  <c r="L1895" i="1"/>
  <c r="H1896" i="1"/>
  <c r="K1895" i="1"/>
  <c r="H1892" i="1"/>
  <c r="M1894" i="1"/>
  <c r="AB1895" i="1"/>
  <c r="AD1894" i="1"/>
  <c r="K1893" i="1"/>
  <c r="L1893" i="1"/>
  <c r="U1893" i="1"/>
  <c r="P1893" i="1"/>
  <c r="Z1891" i="1"/>
  <c r="I1893" i="1"/>
  <c r="I1891" i="1"/>
  <c r="M1890" i="1"/>
  <c r="Q1890" i="1"/>
  <c r="O1890" i="1"/>
  <c r="L1890" i="1"/>
  <c r="N1890" i="1"/>
  <c r="T1886" i="1"/>
  <c r="V1888" i="1"/>
  <c r="R1888" i="1"/>
  <c r="AE1885" i="1"/>
  <c r="J1887" i="1"/>
  <c r="W1884" i="1"/>
  <c r="L1885" i="1"/>
  <c r="H1885" i="1"/>
  <c r="AC1885" i="1"/>
  <c r="Q1885" i="1"/>
  <c r="H1886" i="1"/>
  <c r="AA1887" i="1"/>
  <c r="AE1887" i="1"/>
  <c r="O1885" i="1"/>
  <c r="AC1888" i="1"/>
  <c r="T1888" i="1"/>
  <c r="T1885" i="1"/>
  <c r="Q1883" i="1"/>
  <c r="AB1905" i="1"/>
  <c r="Q1905" i="1"/>
  <c r="AD1905" i="1"/>
  <c r="AC1904" i="1"/>
  <c r="AE1903" i="1"/>
  <c r="R1904" i="1"/>
  <c r="V1904" i="1"/>
  <c r="U1902" i="1"/>
  <c r="M1903" i="1"/>
  <c r="Q1902" i="1"/>
  <c r="P1902" i="1"/>
  <c r="Z1901" i="1"/>
  <c r="M1902" i="1"/>
  <c r="X1902" i="1"/>
  <c r="H1901" i="1"/>
  <c r="AE1901" i="1"/>
  <c r="AD1901" i="1"/>
  <c r="AC1901" i="1"/>
  <c r="Y1900" i="1"/>
  <c r="L1900" i="1"/>
  <c r="I1899" i="1"/>
  <c r="AA1899" i="1"/>
  <c r="J1900" i="1"/>
  <c r="K1899" i="1"/>
  <c r="R1897" i="1"/>
  <c r="L1897" i="1"/>
  <c r="AA1897" i="1"/>
  <c r="T1896" i="1"/>
  <c r="V1896" i="1"/>
  <c r="Q1898" i="1"/>
  <c r="I1895" i="1"/>
  <c r="T1895" i="1"/>
  <c r="W1895" i="1"/>
  <c r="O1894" i="1"/>
  <c r="K1894" i="1"/>
  <c r="O1892" i="1"/>
  <c r="AE1894" i="1"/>
  <c r="L1894" i="1"/>
  <c r="K1892" i="1"/>
  <c r="AE1892" i="1"/>
  <c r="I1892" i="1"/>
  <c r="U1891" i="1"/>
  <c r="V1890" i="1"/>
  <c r="K1891" i="1"/>
  <c r="O1891" i="1"/>
  <c r="W1891" i="1"/>
  <c r="AD1890" i="1"/>
  <c r="J1890" i="1"/>
  <c r="AD1886" i="1"/>
  <c r="AC1887" i="1"/>
  <c r="L1883" i="1"/>
  <c r="T1887" i="1"/>
  <c r="V1887" i="1"/>
  <c r="AC1886" i="1"/>
  <c r="AA1885" i="1"/>
  <c r="X1888" i="1"/>
  <c r="Y1888" i="1"/>
  <c r="AD1884" i="1"/>
  <c r="O1884" i="1"/>
  <c r="N1886" i="1"/>
  <c r="P1884" i="1"/>
  <c r="S1886" i="1"/>
  <c r="X1884" i="1"/>
  <c r="AB1884" i="1"/>
  <c r="Z1883" i="1"/>
  <c r="Q1901" i="1"/>
  <c r="J1901" i="1"/>
  <c r="Q1900" i="1"/>
  <c r="V1901" i="1"/>
  <c r="O1901" i="1"/>
  <c r="R1900" i="1"/>
  <c r="P1900" i="1"/>
  <c r="AB1900" i="1"/>
  <c r="H1900" i="1"/>
  <c r="S1897" i="1"/>
  <c r="H1899" i="1"/>
  <c r="M1901" i="1"/>
  <c r="T1899" i="1"/>
  <c r="S1898" i="1"/>
  <c r="O1898" i="1"/>
  <c r="W1898" i="1"/>
  <c r="L1898" i="1"/>
  <c r="T1898" i="1"/>
  <c r="S1896" i="1"/>
  <c r="X1896" i="1"/>
  <c r="M1896" i="1"/>
  <c r="U1896" i="1"/>
  <c r="P1896" i="1"/>
  <c r="P1895" i="1"/>
  <c r="R1895" i="1"/>
  <c r="S1895" i="1"/>
  <c r="W1894" i="1"/>
  <c r="X1892" i="1"/>
  <c r="P1892" i="1"/>
  <c r="V1892" i="1"/>
  <c r="Y1893" i="1"/>
  <c r="AD1892" i="1"/>
  <c r="AB1891" i="1"/>
  <c r="AC1892" i="1"/>
  <c r="N1892" i="1"/>
  <c r="U1890" i="1"/>
  <c r="N1891" i="1"/>
  <c r="AC1891" i="1"/>
  <c r="S1890" i="1"/>
  <c r="AB1890" i="1"/>
  <c r="W1890" i="1"/>
  <c r="K1883" i="1"/>
  <c r="S1885" i="1"/>
  <c r="M1884" i="1"/>
  <c r="P1886" i="1"/>
  <c r="P1883" i="1"/>
  <c r="X1885" i="1"/>
  <c r="W1888" i="1"/>
  <c r="AD1888" i="1"/>
  <c r="M1888" i="1"/>
  <c r="M1887" i="1"/>
  <c r="V1886" i="1"/>
  <c r="Z1886" i="1"/>
  <c r="S1883" i="1"/>
  <c r="Z1885" i="1"/>
  <c r="Z1884" i="1"/>
  <c r="W1886" i="1"/>
  <c r="J1884" i="1"/>
  <c r="Z1887" i="1"/>
  <c r="G2100" i="1"/>
  <c r="A2099" i="1"/>
  <c r="B2099" i="1"/>
  <c r="A148" i="1"/>
  <c r="B148" i="1"/>
  <c r="AH382" i="1" s="1"/>
  <c r="G149" i="1"/>
  <c r="A382" i="1"/>
  <c r="B382" i="1"/>
  <c r="A71" i="1"/>
  <c r="B71" i="1"/>
  <c r="G72" i="1"/>
  <c r="G2023" i="1"/>
  <c r="A2023" i="1" s="1"/>
  <c r="B2022" i="1"/>
  <c r="G1945" i="1"/>
  <c r="A1945" i="1" s="1"/>
  <c r="B1944" i="1"/>
  <c r="G1867" i="1"/>
  <c r="A1867" i="1" s="1"/>
  <c r="B1866" i="1"/>
  <c r="G1789" i="1"/>
  <c r="A1789" i="1" s="1"/>
  <c r="B1788" i="1"/>
  <c r="G1711" i="1"/>
  <c r="A1711" i="1" s="1"/>
  <c r="B1710" i="1"/>
  <c r="G1632" i="1"/>
  <c r="A1632" i="1" s="1"/>
  <c r="B1631" i="1"/>
  <c r="B1553" i="1"/>
  <c r="G1554" i="1"/>
  <c r="A1554" i="1" s="1"/>
  <c r="G1476" i="1"/>
  <c r="A1476" i="1" s="1"/>
  <c r="B1475" i="1"/>
  <c r="Q1395" i="1"/>
  <c r="Q1551" i="1" s="1"/>
  <c r="K1395" i="1"/>
  <c r="K1551" i="1" s="1"/>
  <c r="AD1395" i="1"/>
  <c r="AD1551" i="1" s="1"/>
  <c r="X1395" i="1"/>
  <c r="X1551" i="1" s="1"/>
  <c r="I1395" i="1"/>
  <c r="I1551" i="1" s="1"/>
  <c r="H1395" i="1"/>
  <c r="H1551" i="1" s="1"/>
  <c r="L1395" i="1"/>
  <c r="L1551" i="1" s="1"/>
  <c r="S1395" i="1"/>
  <c r="S1551" i="1" s="1"/>
  <c r="AC1395" i="1"/>
  <c r="AC1551" i="1" s="1"/>
  <c r="AA1395" i="1"/>
  <c r="AA1551" i="1" s="1"/>
  <c r="O1395" i="1"/>
  <c r="O1551" i="1" s="1"/>
  <c r="V1395" i="1"/>
  <c r="V1551" i="1" s="1"/>
  <c r="P1395" i="1"/>
  <c r="P1551" i="1" s="1"/>
  <c r="M1395" i="1"/>
  <c r="M1551" i="1" s="1"/>
  <c r="U1395" i="1"/>
  <c r="U1551" i="1" s="1"/>
  <c r="AF1395" i="1"/>
  <c r="AE1395" i="1"/>
  <c r="AE1551" i="1" s="1"/>
  <c r="T1395" i="1"/>
  <c r="W1395" i="1"/>
  <c r="W1551" i="1" s="1"/>
  <c r="AB1395" i="1"/>
  <c r="AB1551" i="1" s="1"/>
  <c r="Y1395" i="1"/>
  <c r="Y1551" i="1" s="1"/>
  <c r="N1395" i="1"/>
  <c r="N1551" i="1" s="1"/>
  <c r="G1398" i="1"/>
  <c r="A1398" i="1" s="1"/>
  <c r="B1397" i="1"/>
  <c r="H1396" i="1"/>
  <c r="H1552" i="1" s="1"/>
  <c r="G1320" i="1"/>
  <c r="A1320" i="1" s="1"/>
  <c r="B1319" i="1"/>
  <c r="B1240" i="1"/>
  <c r="G1241" i="1"/>
  <c r="A1241" i="1" s="1"/>
  <c r="B1162" i="1"/>
  <c r="G1163" i="1"/>
  <c r="A1163" i="1" s="1"/>
  <c r="B1084" i="1"/>
  <c r="G1085" i="1"/>
  <c r="A1085" i="1" s="1"/>
  <c r="G1008" i="1"/>
  <c r="A1008" i="1" s="1"/>
  <c r="B1007" i="1"/>
  <c r="G930" i="1"/>
  <c r="A930" i="1" s="1"/>
  <c r="B929" i="1"/>
  <c r="G852" i="1"/>
  <c r="A852" i="1" s="1"/>
  <c r="B851" i="1"/>
  <c r="B772" i="1"/>
  <c r="G773" i="1"/>
  <c r="A773" i="1" s="1"/>
  <c r="B695" i="1"/>
  <c r="G696" i="1"/>
  <c r="A696" i="1" s="1"/>
  <c r="G618" i="1"/>
  <c r="A618" i="1" s="1"/>
  <c r="B617" i="1"/>
  <c r="B538" i="1"/>
  <c r="G539" i="1"/>
  <c r="A539" i="1" s="1"/>
  <c r="M384" i="1"/>
  <c r="M2178" i="1" s="1"/>
  <c r="M385" i="1"/>
  <c r="M2179" i="1" s="1"/>
  <c r="M386" i="1"/>
  <c r="M2180" i="1" s="1"/>
  <c r="M387" i="1"/>
  <c r="M2181" i="1" s="1"/>
  <c r="M389" i="1"/>
  <c r="M2183" i="1" s="1"/>
  <c r="I385" i="1"/>
  <c r="I2179" i="1" s="1"/>
  <c r="I386" i="1"/>
  <c r="I2180" i="1" s="1"/>
  <c r="I387" i="1"/>
  <c r="I2181" i="1" s="1"/>
  <c r="I389" i="1"/>
  <c r="I2183" i="1" s="1"/>
  <c r="K385" i="1"/>
  <c r="K2179" i="1" s="1"/>
  <c r="K386" i="1"/>
  <c r="K2180" i="1" s="1"/>
  <c r="K387" i="1"/>
  <c r="K2181" i="1" s="1"/>
  <c r="K389" i="1"/>
  <c r="K2183" i="1" s="1"/>
  <c r="B460" i="1"/>
  <c r="G461" i="1"/>
  <c r="A461" i="1" s="1"/>
  <c r="G229" i="1"/>
  <c r="A229" i="1" s="1"/>
  <c r="B228" i="1"/>
  <c r="G306" i="1"/>
  <c r="A306" i="1" s="1"/>
  <c r="B305" i="1"/>
  <c r="AD1937" i="1" l="1"/>
  <c r="AE1393" i="1"/>
  <c r="AE1549" i="1" s="1"/>
  <c r="AF1392" i="1"/>
  <c r="AF1548" i="1" s="1"/>
  <c r="AF1626" i="1" s="1"/>
  <c r="AF1158" i="1"/>
  <c r="AD1627" i="1"/>
  <c r="AD1861" i="1" s="1"/>
  <c r="AE1938" i="1"/>
  <c r="R1390" i="1"/>
  <c r="R1546" i="1" s="1"/>
  <c r="R1624" i="1" s="1"/>
  <c r="R1858" i="1" s="1"/>
  <c r="R1156" i="1"/>
  <c r="AE1627" i="1"/>
  <c r="AE1861" i="1" s="1"/>
  <c r="AE1391" i="1"/>
  <c r="AE1547" i="1" s="1"/>
  <c r="AE1625" i="1" s="1"/>
  <c r="AE1859" i="1" s="1"/>
  <c r="AE1157" i="1"/>
  <c r="AE1159" i="1"/>
  <c r="AH2028" i="1"/>
  <c r="AH1875" i="1"/>
  <c r="AH2023" i="1"/>
  <c r="AH2094" i="1"/>
  <c r="AH1314" i="1"/>
  <c r="AH2027" i="1"/>
  <c r="AH2173" i="1"/>
  <c r="AH769" i="1"/>
  <c r="AH2022" i="1"/>
  <c r="AH2025" i="1"/>
  <c r="AH1710" i="1"/>
  <c r="AH1944" i="1" s="1"/>
  <c r="AH1874" i="1"/>
  <c r="AH1711" i="1"/>
  <c r="AH1880" i="1"/>
  <c r="AH68" i="1"/>
  <c r="AH1716" i="1"/>
  <c r="AH1931" i="1"/>
  <c r="AH1712" i="1"/>
  <c r="AH1946" i="1" s="1"/>
  <c r="AH1713" i="1"/>
  <c r="AH1947" i="1" s="1"/>
  <c r="AH1906" i="1"/>
  <c r="AH1715" i="1"/>
  <c r="AH1916" i="1"/>
  <c r="AH309" i="1"/>
  <c r="AH310" i="1" s="1"/>
  <c r="AH311" i="1"/>
  <c r="AH312" i="1"/>
  <c r="R1932" i="1"/>
  <c r="AF2174" i="1"/>
  <c r="T1386" i="1"/>
  <c r="T1152" i="1"/>
  <c r="AG1551" i="1"/>
  <c r="AF770" i="1"/>
  <c r="S1542" i="1"/>
  <c r="S1620" i="1" s="1"/>
  <c r="S1854" i="1" s="1"/>
  <c r="AG2174" i="1"/>
  <c r="AG770" i="1"/>
  <c r="AG1316" i="1" s="1"/>
  <c r="S1930" i="1"/>
  <c r="AG1904" i="1"/>
  <c r="J1875" i="1"/>
  <c r="AA1875" i="1"/>
  <c r="AG1935" i="1"/>
  <c r="AG1903" i="1"/>
  <c r="AG1910" i="1"/>
  <c r="AG1315" i="1"/>
  <c r="AG1902" i="1"/>
  <c r="T1875" i="1"/>
  <c r="AG1888" i="1"/>
  <c r="AG1933" i="1"/>
  <c r="AG1883" i="1"/>
  <c r="S1875" i="1"/>
  <c r="AG1894" i="1"/>
  <c r="Z1875" i="1"/>
  <c r="AE1875" i="1"/>
  <c r="Q1875" i="1"/>
  <c r="AG1882" i="1"/>
  <c r="V1875" i="1"/>
  <c r="U1875" i="1"/>
  <c r="AG1893" i="1"/>
  <c r="AG1900" i="1"/>
  <c r="AG1932" i="1"/>
  <c r="AG1879" i="1"/>
  <c r="M1875" i="1"/>
  <c r="O1875" i="1"/>
  <c r="W1875" i="1"/>
  <c r="AG1878" i="1"/>
  <c r="AG1896" i="1"/>
  <c r="L1875" i="1"/>
  <c r="AG1907" i="1"/>
  <c r="AG381" i="1"/>
  <c r="AG1891" i="1"/>
  <c r="I1875" i="1"/>
  <c r="X1875" i="1"/>
  <c r="AG1886" i="1"/>
  <c r="K1875" i="1"/>
  <c r="R1875" i="1"/>
  <c r="AC1875" i="1"/>
  <c r="N1875" i="1"/>
  <c r="H1875" i="1"/>
  <c r="AB1875" i="1"/>
  <c r="AD1875" i="1"/>
  <c r="AG1899" i="1"/>
  <c r="AG1885" i="1"/>
  <c r="AG1934" i="1"/>
  <c r="AG1911" i="1"/>
  <c r="Y1875" i="1"/>
  <c r="AG2028" i="1"/>
  <c r="P1875" i="1"/>
  <c r="AG1905" i="1"/>
  <c r="AG1892" i="1"/>
  <c r="AG1901" i="1"/>
  <c r="AG1876" i="1"/>
  <c r="AF1710" i="1"/>
  <c r="T1916" i="1"/>
  <c r="T1715" i="1"/>
  <c r="W1916" i="1"/>
  <c r="W1715" i="1"/>
  <c r="J1874" i="1"/>
  <c r="J1710" i="1"/>
  <c r="Q1906" i="1"/>
  <c r="Q1713" i="1"/>
  <c r="X1889" i="1"/>
  <c r="X1712" i="1"/>
  <c r="AB1889" i="1"/>
  <c r="AB1712" i="1"/>
  <c r="O1880" i="1"/>
  <c r="O1711" i="1"/>
  <c r="H1880" i="1"/>
  <c r="H1711" i="1"/>
  <c r="AA1906" i="1"/>
  <c r="AA1713" i="1"/>
  <c r="V1889" i="1"/>
  <c r="V1712" i="1"/>
  <c r="K1889" i="1"/>
  <c r="K1712" i="1"/>
  <c r="Y1880" i="1"/>
  <c r="Y1711" i="1"/>
  <c r="AD1906" i="1"/>
  <c r="AD1713" i="1"/>
  <c r="AF1886" i="1"/>
  <c r="AC1931" i="1"/>
  <c r="AC1716" i="1"/>
  <c r="W1931" i="1"/>
  <c r="W1716" i="1"/>
  <c r="H1931" i="1"/>
  <c r="H1716" i="1"/>
  <c r="Q1889" i="1"/>
  <c r="Q1712" i="1"/>
  <c r="S1906" i="1"/>
  <c r="S1713" i="1"/>
  <c r="AC1906" i="1"/>
  <c r="AC1713" i="1"/>
  <c r="Z1906" i="1"/>
  <c r="Z1713" i="1"/>
  <c r="Q1880" i="1"/>
  <c r="Q1711" i="1"/>
  <c r="W1874" i="1"/>
  <c r="W1710" i="1"/>
  <c r="AF1885" i="1"/>
  <c r="S1916" i="1"/>
  <c r="S1715" i="1"/>
  <c r="AC1880" i="1"/>
  <c r="AC1711" i="1"/>
  <c r="AD1889" i="1"/>
  <c r="AD1712" i="1"/>
  <c r="AF1901" i="1"/>
  <c r="AC1874" i="1"/>
  <c r="AC1710" i="1"/>
  <c r="AC1944" i="1" s="1"/>
  <c r="M1880" i="1"/>
  <c r="M1711" i="1"/>
  <c r="AF1713" i="1"/>
  <c r="R1880" i="1"/>
  <c r="R1711" i="1"/>
  <c r="Q1931" i="1"/>
  <c r="Q1716" i="1"/>
  <c r="L1889" i="1"/>
  <c r="L1712" i="1"/>
  <c r="AG1712" i="1"/>
  <c r="AF1932" i="1"/>
  <c r="AF1883" i="1"/>
  <c r="H1889" i="1"/>
  <c r="H1712" i="1"/>
  <c r="Q1874" i="1"/>
  <c r="Q1710" i="1"/>
  <c r="O1889" i="1"/>
  <c r="O1712" i="1"/>
  <c r="AF1916" i="1"/>
  <c r="AF1715" i="1"/>
  <c r="AF1933" i="1"/>
  <c r="I1906" i="1"/>
  <c r="I1713" i="1"/>
  <c r="AF1907" i="1"/>
  <c r="I1880" i="1"/>
  <c r="I1711" i="1"/>
  <c r="O1916" i="1"/>
  <c r="O1715" i="1"/>
  <c r="Z1880" i="1"/>
  <c r="Z1711" i="1"/>
  <c r="Z1945" i="1" s="1"/>
  <c r="AD1874" i="1"/>
  <c r="AD1710" i="1"/>
  <c r="V1880" i="1"/>
  <c r="V1711" i="1"/>
  <c r="V1945" i="1" s="1"/>
  <c r="Z1916" i="1"/>
  <c r="Z1715" i="1"/>
  <c r="AB1906" i="1"/>
  <c r="AB1713" i="1"/>
  <c r="I1874" i="1"/>
  <c r="I1710" i="1"/>
  <c r="AB1874" i="1"/>
  <c r="AB1710" i="1"/>
  <c r="AB1944" i="1" s="1"/>
  <c r="L1931" i="1"/>
  <c r="L1716" i="1"/>
  <c r="I1931" i="1"/>
  <c r="I1716" i="1"/>
  <c r="AC1889" i="1"/>
  <c r="AC1712" i="1"/>
  <c r="AB1880" i="1"/>
  <c r="AB1711" i="1"/>
  <c r="Y1916" i="1"/>
  <c r="Y1715" i="1"/>
  <c r="N1916" i="1"/>
  <c r="N1715" i="1"/>
  <c r="AF1905" i="1"/>
  <c r="AF1899" i="1"/>
  <c r="S1874" i="1"/>
  <c r="S1710" i="1"/>
  <c r="AF381" i="1"/>
  <c r="S1931" i="1"/>
  <c r="S1716" i="1"/>
  <c r="AA1931" i="1"/>
  <c r="AA1716" i="1"/>
  <c r="R1931" i="1"/>
  <c r="R1716" i="1"/>
  <c r="U1931" i="1"/>
  <c r="U1716" i="1"/>
  <c r="T1889" i="1"/>
  <c r="T1712" i="1"/>
  <c r="R1874" i="1"/>
  <c r="R1710" i="1"/>
  <c r="AB1916" i="1"/>
  <c r="AB1715" i="1"/>
  <c r="AD1931" i="1"/>
  <c r="AD1716" i="1"/>
  <c r="S1880" i="1"/>
  <c r="S1711" i="1"/>
  <c r="AF1876" i="1"/>
  <c r="T1906" i="1"/>
  <c r="T1713" i="1"/>
  <c r="K1874" i="1"/>
  <c r="K1710" i="1"/>
  <c r="R1889" i="1"/>
  <c r="R1712" i="1"/>
  <c r="Y1906" i="1"/>
  <c r="Y1713" i="1"/>
  <c r="U1916" i="1"/>
  <c r="U1715" i="1"/>
  <c r="Z1931" i="1"/>
  <c r="Z1716" i="1"/>
  <c r="AF1910" i="1"/>
  <c r="AF1882" i="1"/>
  <c r="AE1889" i="1"/>
  <c r="AE1712" i="1"/>
  <c r="K1906" i="1"/>
  <c r="K1713" i="1"/>
  <c r="AA1889" i="1"/>
  <c r="AA1712" i="1"/>
  <c r="M1906" i="1"/>
  <c r="M1713" i="1"/>
  <c r="U1874" i="1"/>
  <c r="U1710" i="1"/>
  <c r="M1931" i="1"/>
  <c r="M1716" i="1"/>
  <c r="AF1931" i="1"/>
  <c r="AF1716" i="1"/>
  <c r="T1874" i="1"/>
  <c r="T1710" i="1"/>
  <c r="P1916" i="1"/>
  <c r="P1715" i="1"/>
  <c r="P1906" i="1"/>
  <c r="P1713" i="1"/>
  <c r="T1880" i="1"/>
  <c r="T1711" i="1"/>
  <c r="H1874" i="1"/>
  <c r="H1710" i="1"/>
  <c r="H1916" i="1"/>
  <c r="H1715" i="1"/>
  <c r="T1931" i="1"/>
  <c r="T1716" i="1"/>
  <c r="J1889" i="1"/>
  <c r="J1712" i="1"/>
  <c r="N1889" i="1"/>
  <c r="N1712" i="1"/>
  <c r="AA1880" i="1"/>
  <c r="AA1711" i="1"/>
  <c r="AF1888" i="1"/>
  <c r="AD1916" i="1"/>
  <c r="AD1715" i="1"/>
  <c r="U1906" i="1"/>
  <c r="U1713" i="1"/>
  <c r="AF1934" i="1"/>
  <c r="O1874" i="1"/>
  <c r="O1710" i="1"/>
  <c r="AE1916" i="1"/>
  <c r="AE1715" i="1"/>
  <c r="O1931" i="1"/>
  <c r="O1716" i="1"/>
  <c r="N1906" i="1"/>
  <c r="N1713" i="1"/>
  <c r="AG1713" i="1"/>
  <c r="AF1896" i="1"/>
  <c r="R1916" i="1"/>
  <c r="R1715" i="1"/>
  <c r="AF1878" i="1"/>
  <c r="AG1710" i="1"/>
  <c r="X1931" i="1"/>
  <c r="X1716" i="1"/>
  <c r="V1916" i="1"/>
  <c r="V1715" i="1"/>
  <c r="X1874" i="1"/>
  <c r="X1710" i="1"/>
  <c r="X1916" i="1"/>
  <c r="X1715" i="1"/>
  <c r="AG1711" i="1"/>
  <c r="Y1874" i="1"/>
  <c r="Y1710" i="1"/>
  <c r="J1916" i="1"/>
  <c r="J1715" i="1"/>
  <c r="AF1893" i="1"/>
  <c r="AA1916" i="1"/>
  <c r="AA1715" i="1"/>
  <c r="P1889" i="1"/>
  <c r="P1712" i="1"/>
  <c r="AF1892" i="1"/>
  <c r="I1889" i="1"/>
  <c r="I1712" i="1"/>
  <c r="U1880" i="1"/>
  <c r="U1711" i="1"/>
  <c r="U1945" i="1" s="1"/>
  <c r="P1931" i="1"/>
  <c r="P1716" i="1"/>
  <c r="W1889" i="1"/>
  <c r="W1712" i="1"/>
  <c r="S1889" i="1"/>
  <c r="S1712" i="1"/>
  <c r="U1889" i="1"/>
  <c r="U1712" i="1"/>
  <c r="L1906" i="1"/>
  <c r="L1713" i="1"/>
  <c r="AE1931" i="1"/>
  <c r="AE1716" i="1"/>
  <c r="AF1904" i="1"/>
  <c r="P1880" i="1"/>
  <c r="P1711" i="1"/>
  <c r="AD1880" i="1"/>
  <c r="AD1711" i="1"/>
  <c r="AF1879" i="1"/>
  <c r="H1906" i="1"/>
  <c r="H1713" i="1"/>
  <c r="AE1880" i="1"/>
  <c r="AE1711" i="1"/>
  <c r="L1916" i="1"/>
  <c r="L1715" i="1"/>
  <c r="AE1906" i="1"/>
  <c r="AE1713" i="1"/>
  <c r="AG1715" i="1"/>
  <c r="N1931" i="1"/>
  <c r="N1716" i="1"/>
  <c r="AG1716" i="1"/>
  <c r="AF1894" i="1"/>
  <c r="M1874" i="1"/>
  <c r="M1710" i="1"/>
  <c r="M1944" i="1" s="1"/>
  <c r="M1916" i="1"/>
  <c r="M1715" i="1"/>
  <c r="Y1889" i="1"/>
  <c r="Y1712" i="1"/>
  <c r="AC1916" i="1"/>
  <c r="AC1715" i="1"/>
  <c r="AF1891" i="1"/>
  <c r="V1906" i="1"/>
  <c r="V1713" i="1"/>
  <c r="AF1711" i="1"/>
  <c r="AF1911" i="1"/>
  <c r="X1906" i="1"/>
  <c r="X1713" i="1"/>
  <c r="AB1931" i="1"/>
  <c r="AB1716" i="1"/>
  <c r="O1906" i="1"/>
  <c r="O1713" i="1"/>
  <c r="AF1935" i="1"/>
  <c r="I1916" i="1"/>
  <c r="I1715" i="1"/>
  <c r="Q1916" i="1"/>
  <c r="Q1715" i="1"/>
  <c r="J1880" i="1"/>
  <c r="J1711" i="1"/>
  <c r="L1880" i="1"/>
  <c r="L1711" i="1"/>
  <c r="N1874" i="1"/>
  <c r="N1710" i="1"/>
  <c r="L1874" i="1"/>
  <c r="L1710" i="1"/>
  <c r="L1944" i="1" s="1"/>
  <c r="Y1931" i="1"/>
  <c r="Y1716" i="1"/>
  <c r="AF1900" i="1"/>
  <c r="M1889" i="1"/>
  <c r="M1712" i="1"/>
  <c r="AA1874" i="1"/>
  <c r="AA1710" i="1"/>
  <c r="AA1944" i="1" s="1"/>
  <c r="R1906" i="1"/>
  <c r="R1713" i="1"/>
  <c r="AF1889" i="1"/>
  <c r="AF1712" i="1"/>
  <c r="AF1902" i="1"/>
  <c r="V1874" i="1"/>
  <c r="V1710" i="1"/>
  <c r="N1880" i="1"/>
  <c r="N1711" i="1"/>
  <c r="W1880" i="1"/>
  <c r="W1711" i="1"/>
  <c r="AG69" i="1"/>
  <c r="K1931" i="1"/>
  <c r="K1716" i="1"/>
  <c r="AE1874" i="1"/>
  <c r="AE1710" i="1"/>
  <c r="X1880" i="1"/>
  <c r="X1711" i="1"/>
  <c r="P1874" i="1"/>
  <c r="P1710" i="1"/>
  <c r="W1906" i="1"/>
  <c r="W1713" i="1"/>
  <c r="Z1874" i="1"/>
  <c r="Z1710" i="1"/>
  <c r="Z1944" i="1" s="1"/>
  <c r="AF1903" i="1"/>
  <c r="K1880" i="1"/>
  <c r="K1711" i="1"/>
  <c r="K1916" i="1"/>
  <c r="K1715" i="1"/>
  <c r="Z1889" i="1"/>
  <c r="Z1712" i="1"/>
  <c r="J1906" i="1"/>
  <c r="J1713" i="1"/>
  <c r="J1931" i="1"/>
  <c r="J1716" i="1"/>
  <c r="V1931" i="1"/>
  <c r="V1716" i="1"/>
  <c r="U77" i="1"/>
  <c r="V58" i="1"/>
  <c r="U2164" i="1"/>
  <c r="U760" i="1"/>
  <c r="T2086" i="1"/>
  <c r="T1306" i="1"/>
  <c r="T1618" i="1" s="1"/>
  <c r="T1852" i="1" s="1"/>
  <c r="T1150" i="1"/>
  <c r="M2028" i="1"/>
  <c r="W2028" i="1"/>
  <c r="AA2028" i="1"/>
  <c r="S2028" i="1"/>
  <c r="M2025" i="1"/>
  <c r="K2028" i="1"/>
  <c r="O2028" i="1"/>
  <c r="U2028" i="1"/>
  <c r="Q2028" i="1"/>
  <c r="K2025" i="1"/>
  <c r="V2028" i="1"/>
  <c r="I2025" i="1"/>
  <c r="I2028" i="1"/>
  <c r="O2027" i="1"/>
  <c r="J2028" i="1"/>
  <c r="R2028" i="1"/>
  <c r="Q2027" i="1"/>
  <c r="AD2024" i="1"/>
  <c r="J2027" i="1"/>
  <c r="AF2027" i="1"/>
  <c r="H2028" i="1"/>
  <c r="I2027" i="1"/>
  <c r="AB2028" i="1"/>
  <c r="T2027" i="1"/>
  <c r="AB2024" i="1"/>
  <c r="P2024" i="1"/>
  <c r="M2023" i="1"/>
  <c r="AF2028" i="1"/>
  <c r="W2024" i="1"/>
  <c r="U2027" i="1"/>
  <c r="H2027" i="1"/>
  <c r="N2023" i="1"/>
  <c r="AA2027" i="1"/>
  <c r="W2027" i="1"/>
  <c r="S2027" i="1"/>
  <c r="X2027" i="1"/>
  <c r="M2027" i="1"/>
  <c r="T2025" i="1"/>
  <c r="X2028" i="1"/>
  <c r="P2028" i="1"/>
  <c r="AD2028" i="1"/>
  <c r="Z2028" i="1"/>
  <c r="AG2027" i="1"/>
  <c r="L2027" i="1"/>
  <c r="AB2025" i="1"/>
  <c r="I2023" i="1"/>
  <c r="Q2022" i="1"/>
  <c r="S2023" i="1"/>
  <c r="U2023" i="1"/>
  <c r="N2022" i="1"/>
  <c r="K2027" i="1"/>
  <c r="R2024" i="1"/>
  <c r="Z2023" i="1"/>
  <c r="K2022" i="1"/>
  <c r="Z2025" i="1"/>
  <c r="AG2025" i="1"/>
  <c r="AE2025" i="1"/>
  <c r="X2022" i="1"/>
  <c r="AE2027" i="1"/>
  <c r="X2023" i="1"/>
  <c r="K2024" i="1"/>
  <c r="R2022" i="1"/>
  <c r="Q2025" i="1"/>
  <c r="J2022" i="1"/>
  <c r="V2025" i="1"/>
  <c r="AC2024" i="1"/>
  <c r="R2023" i="1"/>
  <c r="AG2024" i="1"/>
  <c r="U2022" i="1"/>
  <c r="AG2023" i="1"/>
  <c r="T2024" i="1"/>
  <c r="AD2022" i="1"/>
  <c r="K2023" i="1"/>
  <c r="AB2027" i="1"/>
  <c r="Q2024" i="1"/>
  <c r="I2022" i="1"/>
  <c r="H2023" i="1"/>
  <c r="V2023" i="1"/>
  <c r="P2022" i="1"/>
  <c r="Y2023" i="1"/>
  <c r="U2024" i="1"/>
  <c r="AB2022" i="1"/>
  <c r="W2025" i="1"/>
  <c r="M2024" i="1"/>
  <c r="AE2024" i="1"/>
  <c r="T2023" i="1"/>
  <c r="AB2023" i="1"/>
  <c r="AF2025" i="1"/>
  <c r="X2024" i="1"/>
  <c r="Y2024" i="1"/>
  <c r="V2024" i="1"/>
  <c r="O2025" i="1"/>
  <c r="AC2023" i="1"/>
  <c r="AF2022" i="1"/>
  <c r="AE2022" i="1"/>
  <c r="Y2022" i="1"/>
  <c r="AC2027" i="1"/>
  <c r="P2023" i="1"/>
  <c r="AD2027" i="1"/>
  <c r="S2022" i="1"/>
  <c r="AA2024" i="1"/>
  <c r="J2025" i="1"/>
  <c r="AA2025" i="1"/>
  <c r="N2028" i="1"/>
  <c r="Q2023" i="1"/>
  <c r="H2022" i="1"/>
  <c r="Y2025" i="1"/>
  <c r="Z2027" i="1"/>
  <c r="U2025" i="1"/>
  <c r="N2025" i="1"/>
  <c r="N2024" i="1"/>
  <c r="I2024" i="1"/>
  <c r="AE2023" i="1"/>
  <c r="L2023" i="1"/>
  <c r="AD2023" i="1"/>
  <c r="N2027" i="1"/>
  <c r="H2025" i="1"/>
  <c r="O2024" i="1"/>
  <c r="O2023" i="1"/>
  <c r="Z2024" i="1"/>
  <c r="AF2024" i="1"/>
  <c r="AC2025" i="1"/>
  <c r="T2028" i="1"/>
  <c r="AD2025" i="1"/>
  <c r="AG2022" i="1"/>
  <c r="AA2022" i="1"/>
  <c r="T2022" i="1"/>
  <c r="L2025" i="1"/>
  <c r="X2025" i="1"/>
  <c r="S2024" i="1"/>
  <c r="P2025" i="1"/>
  <c r="P2027" i="1"/>
  <c r="H2024" i="1"/>
  <c r="R2025" i="1"/>
  <c r="Z2022" i="1"/>
  <c r="W2023" i="1"/>
  <c r="J2024" i="1"/>
  <c r="S2025" i="1"/>
  <c r="V2027" i="1"/>
  <c r="AF2023" i="1"/>
  <c r="AA2023" i="1"/>
  <c r="AC2022" i="1"/>
  <c r="R2027" i="1"/>
  <c r="Y2027" i="1"/>
  <c r="J2023" i="1"/>
  <c r="O2022" i="1"/>
  <c r="V2022" i="1"/>
  <c r="L2022" i="1"/>
  <c r="L2024" i="1"/>
  <c r="W2022" i="1"/>
  <c r="M2022" i="1"/>
  <c r="L2028" i="1"/>
  <c r="AC1316" i="1"/>
  <c r="W1939" i="1"/>
  <c r="Z1939" i="1"/>
  <c r="I70" i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C2096" i="1"/>
  <c r="J1160" i="1"/>
  <c r="K1160" i="1"/>
  <c r="J1394" i="1"/>
  <c r="J1550" i="1" s="1"/>
  <c r="R1929" i="1"/>
  <c r="AB1939" i="1"/>
  <c r="T382" i="1"/>
  <c r="U382" i="1"/>
  <c r="V382" i="1"/>
  <c r="H382" i="1"/>
  <c r="X382" i="1"/>
  <c r="AC382" i="1"/>
  <c r="N382" i="1"/>
  <c r="AD382" i="1"/>
  <c r="AE382" i="1"/>
  <c r="I382" i="1"/>
  <c r="J382" i="1"/>
  <c r="K382" i="1"/>
  <c r="L382" i="1"/>
  <c r="S382" i="1"/>
  <c r="W382" i="1"/>
  <c r="AA382" i="1"/>
  <c r="R382" i="1"/>
  <c r="O382" i="1"/>
  <c r="P382" i="1"/>
  <c r="Q382" i="1"/>
  <c r="Y382" i="1"/>
  <c r="AB382" i="1"/>
  <c r="Z382" i="1"/>
  <c r="W2096" i="1"/>
  <c r="W1316" i="1"/>
  <c r="AA1939" i="1"/>
  <c r="N2096" i="1"/>
  <c r="N1316" i="1"/>
  <c r="T2096" i="1"/>
  <c r="O1939" i="1"/>
  <c r="H1160" i="1"/>
  <c r="T1316" i="1"/>
  <c r="T2163" i="1"/>
  <c r="T759" i="1"/>
  <c r="T389" i="1"/>
  <c r="T2183" i="1" s="1"/>
  <c r="U369" i="1"/>
  <c r="S2085" i="1"/>
  <c r="S1149" i="1"/>
  <c r="S1305" i="1"/>
  <c r="S1617" i="1" s="1"/>
  <c r="S1851" i="1" s="1"/>
  <c r="L1939" i="1"/>
  <c r="I1939" i="1"/>
  <c r="J1939" i="1"/>
  <c r="X1316" i="1"/>
  <c r="AA2096" i="1"/>
  <c r="AA1316" i="1"/>
  <c r="V1939" i="1"/>
  <c r="P2096" i="1"/>
  <c r="V2096" i="1"/>
  <c r="P1316" i="1"/>
  <c r="V1316" i="1"/>
  <c r="J1316" i="1"/>
  <c r="Q1316" i="1"/>
  <c r="J2096" i="1"/>
  <c r="Q2096" i="1"/>
  <c r="H1939" i="1"/>
  <c r="AG1916" i="1"/>
  <c r="AG1931" i="1"/>
  <c r="AG1889" i="1"/>
  <c r="AE1316" i="1"/>
  <c r="AC1939" i="1"/>
  <c r="R1939" i="1"/>
  <c r="X1939" i="1"/>
  <c r="AD1316" i="1"/>
  <c r="Y1939" i="1"/>
  <c r="L1316" i="1"/>
  <c r="I2096" i="1"/>
  <c r="N1939" i="1"/>
  <c r="L2096" i="1"/>
  <c r="Q1939" i="1"/>
  <c r="AD2096" i="1"/>
  <c r="I1316" i="1"/>
  <c r="I1628" i="1" s="1"/>
  <c r="I1862" i="1" s="1"/>
  <c r="M1939" i="1"/>
  <c r="AE2096" i="1"/>
  <c r="K2096" i="1"/>
  <c r="K1316" i="1"/>
  <c r="U1939" i="1"/>
  <c r="O2096" i="1"/>
  <c r="O1316" i="1"/>
  <c r="Y2096" i="1"/>
  <c r="Y1316" i="1"/>
  <c r="P771" i="1"/>
  <c r="P2175" i="1"/>
  <c r="N771" i="1"/>
  <c r="N2175" i="1"/>
  <c r="H771" i="1"/>
  <c r="H2175" i="1"/>
  <c r="T771" i="1"/>
  <c r="T2175" i="1"/>
  <c r="K771" i="1"/>
  <c r="K2175" i="1"/>
  <c r="M771" i="1"/>
  <c r="M2175" i="1"/>
  <c r="Y771" i="1"/>
  <c r="Y2175" i="1"/>
  <c r="S1316" i="1"/>
  <c r="H1316" i="1"/>
  <c r="H1628" i="1" s="1"/>
  <c r="H1862" i="1" s="1"/>
  <c r="M1316" i="1"/>
  <c r="Q771" i="1"/>
  <c r="Q2175" i="1"/>
  <c r="R1316" i="1"/>
  <c r="M2096" i="1"/>
  <c r="AB2096" i="1"/>
  <c r="S771" i="1"/>
  <c r="S2175" i="1"/>
  <c r="X771" i="1"/>
  <c r="X2175" i="1"/>
  <c r="AC771" i="1"/>
  <c r="AC2175" i="1"/>
  <c r="AE771" i="1"/>
  <c r="AE2175" i="1"/>
  <c r="R771" i="1"/>
  <c r="R2175" i="1"/>
  <c r="V771" i="1"/>
  <c r="V2175" i="1"/>
  <c r="R2096" i="1"/>
  <c r="O771" i="1"/>
  <c r="O2175" i="1"/>
  <c r="AD771" i="1"/>
  <c r="AD2175" i="1"/>
  <c r="W771" i="1"/>
  <c r="W2175" i="1"/>
  <c r="AB1316" i="1"/>
  <c r="AB771" i="1"/>
  <c r="AB2175" i="1"/>
  <c r="Z771" i="1"/>
  <c r="Z2175" i="1"/>
  <c r="U771" i="1"/>
  <c r="U2175" i="1"/>
  <c r="S2096" i="1"/>
  <c r="L771" i="1"/>
  <c r="L2175" i="1"/>
  <c r="AA771" i="1"/>
  <c r="AA2175" i="1"/>
  <c r="Z2096" i="1"/>
  <c r="U2096" i="1"/>
  <c r="I771" i="1"/>
  <c r="I2175" i="1"/>
  <c r="Z1316" i="1"/>
  <c r="U1316" i="1"/>
  <c r="J771" i="1"/>
  <c r="J2175" i="1"/>
  <c r="A2262" i="1"/>
  <c r="B2262" i="1"/>
  <c r="AF1551" i="1"/>
  <c r="B2100" i="1"/>
  <c r="G2101" i="1"/>
  <c r="A2100" i="1"/>
  <c r="A72" i="1"/>
  <c r="G73" i="1"/>
  <c r="B72" i="1"/>
  <c r="A383" i="1"/>
  <c r="G384" i="1"/>
  <c r="B383" i="1"/>
  <c r="A149" i="1"/>
  <c r="B149" i="1"/>
  <c r="G150" i="1"/>
  <c r="G2024" i="1"/>
  <c r="A2024" i="1" s="1"/>
  <c r="B2023" i="1"/>
  <c r="G1946" i="1"/>
  <c r="A1946" i="1" s="1"/>
  <c r="B1945" i="1"/>
  <c r="G1868" i="1"/>
  <c r="A1868" i="1" s="1"/>
  <c r="B1867" i="1"/>
  <c r="G1790" i="1"/>
  <c r="A1790" i="1" s="1"/>
  <c r="B1789" i="1"/>
  <c r="G1712" i="1"/>
  <c r="A1712" i="1" s="1"/>
  <c r="B1711" i="1"/>
  <c r="G1633" i="1"/>
  <c r="A1633" i="1" s="1"/>
  <c r="B1632" i="1"/>
  <c r="G1555" i="1"/>
  <c r="A1555" i="1" s="1"/>
  <c r="B1554" i="1"/>
  <c r="G1477" i="1"/>
  <c r="A1477" i="1" s="1"/>
  <c r="B1476" i="1"/>
  <c r="G1399" i="1"/>
  <c r="A1399" i="1" s="1"/>
  <c r="B1398" i="1"/>
  <c r="G1321" i="1"/>
  <c r="A1321" i="1" s="1"/>
  <c r="B1320" i="1"/>
  <c r="B1241" i="1"/>
  <c r="G1242" i="1"/>
  <c r="A1242" i="1" s="1"/>
  <c r="B1163" i="1"/>
  <c r="G1164" i="1"/>
  <c r="A1164" i="1" s="1"/>
  <c r="B1085" i="1"/>
  <c r="G1086" i="1"/>
  <c r="A1086" i="1" s="1"/>
  <c r="G1009" i="1"/>
  <c r="A1009" i="1" s="1"/>
  <c r="B1008" i="1"/>
  <c r="G931" i="1"/>
  <c r="A931" i="1" s="1"/>
  <c r="B930" i="1"/>
  <c r="G853" i="1"/>
  <c r="A853" i="1" s="1"/>
  <c r="B852" i="1"/>
  <c r="B773" i="1"/>
  <c r="G774" i="1"/>
  <c r="A774" i="1" s="1"/>
  <c r="G697" i="1"/>
  <c r="A697" i="1" s="1"/>
  <c r="B696" i="1"/>
  <c r="G619" i="1"/>
  <c r="A619" i="1" s="1"/>
  <c r="B618" i="1"/>
  <c r="G540" i="1"/>
  <c r="A540" i="1" s="1"/>
  <c r="B539" i="1"/>
  <c r="K388" i="1"/>
  <c r="K2182" i="1" s="1"/>
  <c r="M388" i="1"/>
  <c r="M2182" i="1" s="1"/>
  <c r="J385" i="1"/>
  <c r="J2179" i="1" s="1"/>
  <c r="J386" i="1"/>
  <c r="J2180" i="1" s="1"/>
  <c r="J387" i="1"/>
  <c r="J2181" i="1" s="1"/>
  <c r="J389" i="1"/>
  <c r="J2183" i="1" s="1"/>
  <c r="H385" i="1"/>
  <c r="H2179" i="1" s="1"/>
  <c r="H386" i="1"/>
  <c r="H2180" i="1" s="1"/>
  <c r="H387" i="1"/>
  <c r="H2181" i="1" s="1"/>
  <c r="H389" i="1"/>
  <c r="H2183" i="1" s="1"/>
  <c r="I388" i="1"/>
  <c r="I2182" i="1" s="1"/>
  <c r="B461" i="1"/>
  <c r="G462" i="1"/>
  <c r="A462" i="1" s="1"/>
  <c r="B229" i="1"/>
  <c r="G230" i="1"/>
  <c r="A230" i="1" s="1"/>
  <c r="G307" i="1"/>
  <c r="A307" i="1" s="1"/>
  <c r="B306" i="1"/>
  <c r="AE1939" i="1" l="1"/>
  <c r="AD1939" i="1"/>
  <c r="AF1938" i="1"/>
  <c r="AF1860" i="1"/>
  <c r="AF1393" i="1"/>
  <c r="AF1549" i="1" s="1"/>
  <c r="AF1627" i="1" s="1"/>
  <c r="AF1939" i="1" s="1"/>
  <c r="AF1159" i="1"/>
  <c r="M1396" i="1"/>
  <c r="M1552" i="1" s="1"/>
  <c r="AE1937" i="1"/>
  <c r="AF1391" i="1"/>
  <c r="AF1547" i="1" s="1"/>
  <c r="AF1625" i="1" s="1"/>
  <c r="AF1157" i="1"/>
  <c r="AG1392" i="1"/>
  <c r="AG1548" i="1" s="1"/>
  <c r="AG1626" i="1" s="1"/>
  <c r="AG1158" i="1"/>
  <c r="R1936" i="1"/>
  <c r="S1390" i="1"/>
  <c r="S1546" i="1" s="1"/>
  <c r="S1624" i="1" s="1"/>
  <c r="S1156" i="1"/>
  <c r="AG2096" i="1"/>
  <c r="AE18" i="25"/>
  <c r="AH1315" i="1"/>
  <c r="AH2095" i="1"/>
  <c r="AH69" i="1"/>
  <c r="AH2026" i="1"/>
  <c r="AF2096" i="1"/>
  <c r="AF1316" i="1"/>
  <c r="AH770" i="1"/>
  <c r="AH2174" i="1"/>
  <c r="AH1714" i="1"/>
  <c r="AH1948" i="1" s="1"/>
  <c r="AH1945" i="1"/>
  <c r="AH383" i="1"/>
  <c r="AH152" i="1"/>
  <c r="AH153" i="1"/>
  <c r="AH155" i="1"/>
  <c r="AH156" i="1"/>
  <c r="S1932" i="1"/>
  <c r="T932" i="1"/>
  <c r="T934" i="1" s="1"/>
  <c r="T935" i="1"/>
  <c r="AG308" i="1"/>
  <c r="AG309" i="1"/>
  <c r="AG311" i="1"/>
  <c r="P931" i="1"/>
  <c r="P932" i="1"/>
  <c r="P933" i="1"/>
  <c r="P935" i="1"/>
  <c r="N931" i="1"/>
  <c r="N932" i="1"/>
  <c r="N935" i="1"/>
  <c r="T1542" i="1"/>
  <c r="T1620" i="1" s="1"/>
  <c r="AB312" i="1"/>
  <c r="AB308" i="1"/>
  <c r="AB309" i="1"/>
  <c r="AB311" i="1"/>
  <c r="U1152" i="1"/>
  <c r="U1386" i="1"/>
  <c r="N312" i="1"/>
  <c r="N307" i="1"/>
  <c r="N308" i="1"/>
  <c r="N309" i="1"/>
  <c r="N311" i="1"/>
  <c r="X312" i="1"/>
  <c r="X308" i="1"/>
  <c r="X309" i="1"/>
  <c r="X311" i="1"/>
  <c r="AF935" i="1"/>
  <c r="AF933" i="1"/>
  <c r="AF934" i="1" s="1"/>
  <c r="AB935" i="1"/>
  <c r="AB933" i="1"/>
  <c r="AB934" i="1" s="1"/>
  <c r="Q312" i="1"/>
  <c r="Q307" i="1"/>
  <c r="Q308" i="1"/>
  <c r="Q309" i="1"/>
  <c r="Q311" i="1"/>
  <c r="O312" i="1"/>
  <c r="O307" i="1"/>
  <c r="O308" i="1"/>
  <c r="O309" i="1"/>
  <c r="O311" i="1"/>
  <c r="V312" i="1"/>
  <c r="V308" i="1"/>
  <c r="V309" i="1"/>
  <c r="V311" i="1"/>
  <c r="U312" i="1"/>
  <c r="U308" i="1"/>
  <c r="U309" i="1"/>
  <c r="U311" i="1"/>
  <c r="AE312" i="1"/>
  <c r="AE308" i="1"/>
  <c r="AE309" i="1"/>
  <c r="AE311" i="1"/>
  <c r="M312" i="1"/>
  <c r="M307" i="1"/>
  <c r="M308" i="1"/>
  <c r="M309" i="1"/>
  <c r="M311" i="1"/>
  <c r="AA312" i="1"/>
  <c r="AA308" i="1"/>
  <c r="AA309" i="1"/>
  <c r="AA311" i="1"/>
  <c r="Z312" i="1"/>
  <c r="Z308" i="1"/>
  <c r="Z309" i="1"/>
  <c r="Z311" i="1"/>
  <c r="AL20" i="24"/>
  <c r="AD18" i="25"/>
  <c r="AE52" i="24"/>
  <c r="AJ52" i="24"/>
  <c r="AB18" i="25"/>
  <c r="AC18" i="25"/>
  <c r="Q20" i="24"/>
  <c r="Z20" i="24"/>
  <c r="AQ20" i="24"/>
  <c r="AA52" i="24"/>
  <c r="O18" i="25"/>
  <c r="AD52" i="24"/>
  <c r="T18" i="25"/>
  <c r="W52" i="24"/>
  <c r="AQ52" i="24"/>
  <c r="AS20" i="24"/>
  <c r="X18" i="25"/>
  <c r="AM52" i="24"/>
  <c r="U52" i="24"/>
  <c r="AA20" i="24"/>
  <c r="O20" i="24"/>
  <c r="AK52" i="24"/>
  <c r="Y18" i="25"/>
  <c r="Q18" i="25"/>
  <c r="AT20" i="24"/>
  <c r="AI52" i="24"/>
  <c r="AX20" i="24"/>
  <c r="P18" i="25"/>
  <c r="L18" i="25"/>
  <c r="X20" i="24"/>
  <c r="AS52" i="24"/>
  <c r="AC20" i="24"/>
  <c r="T52" i="24"/>
  <c r="Q52" i="24"/>
  <c r="AI20" i="24"/>
  <c r="M18" i="25"/>
  <c r="AC52" i="24"/>
  <c r="AL52" i="24"/>
  <c r="G18" i="25"/>
  <c r="AO20" i="24"/>
  <c r="AN52" i="24"/>
  <c r="V52" i="24"/>
  <c r="T20" i="24"/>
  <c r="P20" i="24"/>
  <c r="AN20" i="24"/>
  <c r="AG52" i="24"/>
  <c r="AY52" i="24"/>
  <c r="K18" i="25"/>
  <c r="U18" i="25"/>
  <c r="Z52" i="24"/>
  <c r="AD20" i="24"/>
  <c r="AY20" i="24"/>
  <c r="AP20" i="24"/>
  <c r="AK20" i="24"/>
  <c r="AP52" i="24"/>
  <c r="I18" i="25"/>
  <c r="Y20" i="24"/>
  <c r="AE20" i="24"/>
  <c r="AV20" i="24"/>
  <c r="V18" i="25"/>
  <c r="W18" i="25"/>
  <c r="E18" i="25"/>
  <c r="AH52" i="24"/>
  <c r="AJ20" i="24"/>
  <c r="X52" i="24"/>
  <c r="AR20" i="24"/>
  <c r="P52" i="24"/>
  <c r="AF52" i="24"/>
  <c r="V20" i="24"/>
  <c r="AU52" i="24"/>
  <c r="AW20" i="24"/>
  <c r="AO52" i="24"/>
  <c r="AH20" i="24"/>
  <c r="Z18" i="25"/>
  <c r="Y52" i="24"/>
  <c r="AG20" i="24"/>
  <c r="AU20" i="24"/>
  <c r="AM20" i="24"/>
  <c r="AW52" i="24"/>
  <c r="R52" i="24"/>
  <c r="AB20" i="24"/>
  <c r="U20" i="24"/>
  <c r="R20" i="24"/>
  <c r="AF20" i="24"/>
  <c r="AA18" i="25"/>
  <c r="AB52" i="24"/>
  <c r="AV52" i="24"/>
  <c r="AT52" i="24"/>
  <c r="J18" i="25"/>
  <c r="R18" i="25"/>
  <c r="W20" i="24"/>
  <c r="F18" i="25"/>
  <c r="AX52" i="24"/>
  <c r="AR52" i="24"/>
  <c r="S52" i="24"/>
  <c r="S20" i="24"/>
  <c r="AD312" i="1"/>
  <c r="AD308" i="1"/>
  <c r="AD309" i="1"/>
  <c r="AD311" i="1"/>
  <c r="W312" i="1"/>
  <c r="W308" i="1"/>
  <c r="W309" i="1"/>
  <c r="W311" i="1"/>
  <c r="S312" i="1"/>
  <c r="S307" i="1"/>
  <c r="S308" i="1"/>
  <c r="S309" i="1"/>
  <c r="S311" i="1"/>
  <c r="L312" i="1"/>
  <c r="L306" i="1"/>
  <c r="L307" i="1"/>
  <c r="L308" i="1"/>
  <c r="L309" i="1"/>
  <c r="L311" i="1"/>
  <c r="AF308" i="1"/>
  <c r="AF309" i="1"/>
  <c r="AF311" i="1"/>
  <c r="R931" i="1"/>
  <c r="R932" i="1"/>
  <c r="R935" i="1"/>
  <c r="I312" i="1"/>
  <c r="I306" i="1"/>
  <c r="I307" i="1"/>
  <c r="I308" i="1"/>
  <c r="I309" i="1"/>
  <c r="I311" i="1"/>
  <c r="AD935" i="1"/>
  <c r="Y312" i="1"/>
  <c r="Y308" i="1"/>
  <c r="Y309" i="1"/>
  <c r="Y311" i="1"/>
  <c r="K312" i="1"/>
  <c r="K306" i="1"/>
  <c r="K307" i="1"/>
  <c r="K308" i="1"/>
  <c r="K309" i="1"/>
  <c r="K311" i="1"/>
  <c r="Z935" i="1"/>
  <c r="I1397" i="1"/>
  <c r="H931" i="1"/>
  <c r="H932" i="1"/>
  <c r="H933" i="1"/>
  <c r="H935" i="1"/>
  <c r="H936" i="1"/>
  <c r="R312" i="1"/>
  <c r="R307" i="1"/>
  <c r="R308" i="1"/>
  <c r="R309" i="1"/>
  <c r="R311" i="1"/>
  <c r="P312" i="1"/>
  <c r="P307" i="1"/>
  <c r="P308" i="1"/>
  <c r="P309" i="1"/>
  <c r="P311" i="1"/>
  <c r="X932" i="1"/>
  <c r="X934" i="1" s="1"/>
  <c r="X935" i="1"/>
  <c r="H312" i="1"/>
  <c r="H306" i="1"/>
  <c r="H307" i="1"/>
  <c r="H308" i="1"/>
  <c r="H309" i="1"/>
  <c r="H311" i="1"/>
  <c r="AC312" i="1"/>
  <c r="AC308" i="1"/>
  <c r="AC309" i="1"/>
  <c r="AC311" i="1"/>
  <c r="T312" i="1"/>
  <c r="T307" i="1"/>
  <c r="T308" i="1"/>
  <c r="T309" i="1"/>
  <c r="T311" i="1"/>
  <c r="J312" i="1"/>
  <c r="J306" i="1"/>
  <c r="J307" i="1"/>
  <c r="J308" i="1"/>
  <c r="J309" i="1"/>
  <c r="J311" i="1"/>
  <c r="V932" i="1"/>
  <c r="V934" i="1" s="1"/>
  <c r="V935" i="1"/>
  <c r="AG771" i="1"/>
  <c r="AG1317" i="1" s="1"/>
  <c r="AG2175" i="1"/>
  <c r="AG312" i="1"/>
  <c r="AG382" i="1"/>
  <c r="AA1714" i="1"/>
  <c r="AB1714" i="1"/>
  <c r="W1714" i="1"/>
  <c r="W1944" i="1"/>
  <c r="AF771" i="1"/>
  <c r="AF1317" i="1" s="1"/>
  <c r="M1714" i="1"/>
  <c r="X1714" i="1"/>
  <c r="X1944" i="1"/>
  <c r="I1714" i="1"/>
  <c r="J1714" i="1"/>
  <c r="L1714" i="1"/>
  <c r="K1714" i="1"/>
  <c r="S1714" i="1"/>
  <c r="S1944" i="1"/>
  <c r="AF312" i="1"/>
  <c r="T1714" i="1"/>
  <c r="T1944" i="1"/>
  <c r="P1714" i="1"/>
  <c r="P1944" i="1"/>
  <c r="V1714" i="1"/>
  <c r="V1944" i="1"/>
  <c r="O1714" i="1"/>
  <c r="O1944" i="1"/>
  <c r="Y1714" i="1"/>
  <c r="Y1944" i="1"/>
  <c r="AG1714" i="1"/>
  <c r="N1714" i="1"/>
  <c r="N1944" i="1"/>
  <c r="Z1714" i="1"/>
  <c r="U1714" i="1"/>
  <c r="U1944" i="1"/>
  <c r="AC1714" i="1"/>
  <c r="AD1714" i="1"/>
  <c r="AD1944" i="1"/>
  <c r="AF2175" i="1"/>
  <c r="AF382" i="1"/>
  <c r="H1714" i="1"/>
  <c r="AF1714" i="1"/>
  <c r="R1714" i="1"/>
  <c r="R1944" i="1"/>
  <c r="AE1714" i="1"/>
  <c r="AE1944" i="1"/>
  <c r="AG70" i="1"/>
  <c r="Q1714" i="1"/>
  <c r="Q1944" i="1"/>
  <c r="AC1161" i="1"/>
  <c r="V1161" i="1"/>
  <c r="H1161" i="1"/>
  <c r="AB1161" i="1"/>
  <c r="X1161" i="1"/>
  <c r="S1161" i="1"/>
  <c r="Q1161" i="1"/>
  <c r="N1317" i="1"/>
  <c r="AE1161" i="1"/>
  <c r="M1317" i="1"/>
  <c r="AD1161" i="1"/>
  <c r="K1161" i="1"/>
  <c r="Z1161" i="1"/>
  <c r="J1161" i="1"/>
  <c r="P1161" i="1"/>
  <c r="I1161" i="1"/>
  <c r="W1161" i="1"/>
  <c r="AA1161" i="1"/>
  <c r="L1317" i="1"/>
  <c r="U1161" i="1"/>
  <c r="R1161" i="1"/>
  <c r="Y1161" i="1"/>
  <c r="O1161" i="1"/>
  <c r="T1161" i="1"/>
  <c r="W58" i="1"/>
  <c r="V77" i="1"/>
  <c r="V760" i="1"/>
  <c r="V2164" i="1"/>
  <c r="U2086" i="1"/>
  <c r="U1150" i="1"/>
  <c r="U1306" i="1"/>
  <c r="U1618" i="1" s="1"/>
  <c r="T1930" i="1"/>
  <c r="M2026" i="1"/>
  <c r="Z2026" i="1"/>
  <c r="T2026" i="1"/>
  <c r="W2026" i="1"/>
  <c r="U2026" i="1"/>
  <c r="L2026" i="1"/>
  <c r="AB2026" i="1"/>
  <c r="I2026" i="1"/>
  <c r="S2026" i="1"/>
  <c r="H2026" i="1"/>
  <c r="X2026" i="1"/>
  <c r="AD2026" i="1"/>
  <c r="K2026" i="1"/>
  <c r="V2026" i="1"/>
  <c r="O2026" i="1"/>
  <c r="P2026" i="1"/>
  <c r="N2026" i="1"/>
  <c r="AE2026" i="1"/>
  <c r="Y2026" i="1"/>
  <c r="J2026" i="1"/>
  <c r="Q2026" i="1"/>
  <c r="AC2026" i="1"/>
  <c r="AA2026" i="1"/>
  <c r="AF2026" i="1"/>
  <c r="R2026" i="1"/>
  <c r="AG2026" i="1"/>
  <c r="I1396" i="1"/>
  <c r="I1552" i="1" s="1"/>
  <c r="K1396" i="1"/>
  <c r="K1552" i="1" s="1"/>
  <c r="L1396" i="1"/>
  <c r="L1552" i="1" s="1"/>
  <c r="J1396" i="1"/>
  <c r="J1552" i="1" s="1"/>
  <c r="J1628" i="1"/>
  <c r="J1940" i="1" s="1"/>
  <c r="K1394" i="1"/>
  <c r="K1550" i="1" s="1"/>
  <c r="K1628" i="1" s="1"/>
  <c r="H71" i="1"/>
  <c r="H78" i="1" s="1"/>
  <c r="U2163" i="1"/>
  <c r="U759" i="1"/>
  <c r="U389" i="1"/>
  <c r="U2183" i="1" s="1"/>
  <c r="V369" i="1"/>
  <c r="T1305" i="1"/>
  <c r="T2085" i="1"/>
  <c r="T1149" i="1"/>
  <c r="T1169" i="1" s="1"/>
  <c r="S1929" i="1"/>
  <c r="Q1317" i="1"/>
  <c r="R2097" i="1"/>
  <c r="R1317" i="1"/>
  <c r="Z2097" i="1"/>
  <c r="Z1317" i="1"/>
  <c r="AB2097" i="1"/>
  <c r="AB1317" i="1"/>
  <c r="H1317" i="1"/>
  <c r="H2097" i="1"/>
  <c r="I1940" i="1"/>
  <c r="Q2097" i="1"/>
  <c r="V2097" i="1"/>
  <c r="V1317" i="1"/>
  <c r="S2097" i="1"/>
  <c r="W1317" i="1"/>
  <c r="N1161" i="1"/>
  <c r="N2097" i="1"/>
  <c r="U2097" i="1"/>
  <c r="U1317" i="1"/>
  <c r="H1940" i="1"/>
  <c r="AE2097" i="1"/>
  <c r="AE1317" i="1"/>
  <c r="P2097" i="1"/>
  <c r="P1317" i="1"/>
  <c r="J2097" i="1"/>
  <c r="J1317" i="1"/>
  <c r="AD2097" i="1"/>
  <c r="AD1317" i="1"/>
  <c r="K2097" i="1"/>
  <c r="K1317" i="1"/>
  <c r="M1161" i="1"/>
  <c r="M2097" i="1"/>
  <c r="I2097" i="1"/>
  <c r="I1317" i="1"/>
  <c r="X2097" i="1"/>
  <c r="X1317" i="1"/>
  <c r="W2097" i="1"/>
  <c r="T1317" i="1"/>
  <c r="L1161" i="1"/>
  <c r="T2097" i="1"/>
  <c r="L2097" i="1"/>
  <c r="O2097" i="1"/>
  <c r="O1317" i="1"/>
  <c r="Z772" i="1"/>
  <c r="Z2176" i="1"/>
  <c r="L772" i="1"/>
  <c r="L1162" i="1" s="1"/>
  <c r="L2176" i="1"/>
  <c r="S1317" i="1"/>
  <c r="J772" i="1"/>
  <c r="J1162" i="1" s="1"/>
  <c r="J2176" i="1"/>
  <c r="U772" i="1"/>
  <c r="U2176" i="1"/>
  <c r="N772" i="1"/>
  <c r="N2176" i="1"/>
  <c r="Y772" i="1"/>
  <c r="Y2176" i="1"/>
  <c r="R772" i="1"/>
  <c r="R2176" i="1"/>
  <c r="W772" i="1"/>
  <c r="W2098" i="1" s="1"/>
  <c r="W2176" i="1"/>
  <c r="V772" i="1"/>
  <c r="V2176" i="1"/>
  <c r="Q772" i="1"/>
  <c r="Q2176" i="1"/>
  <c r="T772" i="1"/>
  <c r="T2176" i="1"/>
  <c r="P772" i="1"/>
  <c r="P2176" i="1"/>
  <c r="X772" i="1"/>
  <c r="X2176" i="1"/>
  <c r="AE772" i="1"/>
  <c r="AE2176" i="1"/>
  <c r="O772" i="1"/>
  <c r="O2176" i="1"/>
  <c r="I772" i="1"/>
  <c r="I1162" i="1" s="1"/>
  <c r="I2176" i="1"/>
  <c r="AA772" i="1"/>
  <c r="AA2176" i="1"/>
  <c r="Y2097" i="1"/>
  <c r="S772" i="1"/>
  <c r="S2176" i="1"/>
  <c r="Y1317" i="1"/>
  <c r="AC2097" i="1"/>
  <c r="AD772" i="1"/>
  <c r="AD2176" i="1"/>
  <c r="AC772" i="1"/>
  <c r="AC2176" i="1"/>
  <c r="AA2097" i="1"/>
  <c r="AC1317" i="1"/>
  <c r="H772" i="1"/>
  <c r="H1162" i="1" s="1"/>
  <c r="H2176" i="1"/>
  <c r="K772" i="1"/>
  <c r="K1162" i="1" s="1"/>
  <c r="K2176" i="1"/>
  <c r="AA1317" i="1"/>
  <c r="AB772" i="1"/>
  <c r="AB2176" i="1"/>
  <c r="B2101" i="1"/>
  <c r="A2101" i="1"/>
  <c r="G2102" i="1"/>
  <c r="M382" i="1"/>
  <c r="M2176" i="1" s="1"/>
  <c r="A150" i="1"/>
  <c r="G151" i="1"/>
  <c r="B150" i="1"/>
  <c r="A384" i="1"/>
  <c r="G385" i="1"/>
  <c r="B384" i="1"/>
  <c r="A73" i="1"/>
  <c r="G74" i="1"/>
  <c r="B73" i="1"/>
  <c r="B2024" i="1"/>
  <c r="G2025" i="1"/>
  <c r="A2025" i="1" s="1"/>
  <c r="B1946" i="1"/>
  <c r="G1947" i="1"/>
  <c r="A1947" i="1" s="1"/>
  <c r="B1868" i="1"/>
  <c r="G1869" i="1"/>
  <c r="A1869" i="1" s="1"/>
  <c r="B1790" i="1"/>
  <c r="G1791" i="1"/>
  <c r="A1791" i="1" s="1"/>
  <c r="B1712" i="1"/>
  <c r="G1713" i="1"/>
  <c r="A1713" i="1" s="1"/>
  <c r="G1634" i="1"/>
  <c r="A1634" i="1" s="1"/>
  <c r="B1633" i="1"/>
  <c r="G1556" i="1"/>
  <c r="A1556" i="1" s="1"/>
  <c r="B1555" i="1"/>
  <c r="G1478" i="1"/>
  <c r="A1478" i="1" s="1"/>
  <c r="B1477" i="1"/>
  <c r="L1557" i="1"/>
  <c r="W1557" i="1"/>
  <c r="V1557" i="1"/>
  <c r="AA1556" i="1"/>
  <c r="AA1634" i="1" s="1"/>
  <c r="AA1557" i="1"/>
  <c r="K1557" i="1"/>
  <c r="P1557" i="1"/>
  <c r="AC1556" i="1"/>
  <c r="AC1557" i="1"/>
  <c r="H1397" i="1"/>
  <c r="U1557" i="1"/>
  <c r="Z1557" i="1"/>
  <c r="R1557" i="1"/>
  <c r="Y1557" i="1"/>
  <c r="G1400" i="1"/>
  <c r="A1400" i="1" s="1"/>
  <c r="B1399" i="1"/>
  <c r="AD1166" i="1"/>
  <c r="AD1167" i="1"/>
  <c r="X1166" i="1"/>
  <c r="X1167" i="1"/>
  <c r="N1165" i="1"/>
  <c r="N1166" i="1"/>
  <c r="N1167" i="1"/>
  <c r="N1169" i="1"/>
  <c r="H1165" i="1"/>
  <c r="H1166" i="1"/>
  <c r="H1167" i="1"/>
  <c r="H1169" i="1"/>
  <c r="J1164" i="1"/>
  <c r="J1165" i="1"/>
  <c r="J1166" i="1"/>
  <c r="J1167" i="1"/>
  <c r="J1169" i="1"/>
  <c r="O1165" i="1"/>
  <c r="O1166" i="1"/>
  <c r="O1167" i="1"/>
  <c r="O1169" i="1"/>
  <c r="Q1165" i="1"/>
  <c r="Q1166" i="1"/>
  <c r="Q1167" i="1"/>
  <c r="Q1169" i="1"/>
  <c r="AE1166" i="1"/>
  <c r="AE1167" i="1"/>
  <c r="AB1166" i="1"/>
  <c r="AB1167" i="1"/>
  <c r="W1166" i="1"/>
  <c r="W1167" i="1"/>
  <c r="P1165" i="1"/>
  <c r="P1166" i="1"/>
  <c r="P1167" i="1"/>
  <c r="P1169" i="1"/>
  <c r="M1165" i="1"/>
  <c r="M1166" i="1"/>
  <c r="M1167" i="1"/>
  <c r="M1169" i="1"/>
  <c r="AC1166" i="1"/>
  <c r="AC1167" i="1"/>
  <c r="T1166" i="1"/>
  <c r="T1167" i="1"/>
  <c r="V1166" i="1"/>
  <c r="V1167" i="1"/>
  <c r="S1166" i="1"/>
  <c r="S1167" i="1"/>
  <c r="S1169" i="1"/>
  <c r="G1322" i="1"/>
  <c r="A1322" i="1" s="1"/>
  <c r="B1321" i="1"/>
  <c r="G1243" i="1"/>
  <c r="A1243" i="1" s="1"/>
  <c r="B1242" i="1"/>
  <c r="G1165" i="1"/>
  <c r="A1165" i="1" s="1"/>
  <c r="B1164" i="1"/>
  <c r="G1087" i="1"/>
  <c r="A1087" i="1" s="1"/>
  <c r="B1086" i="1"/>
  <c r="B1009" i="1"/>
  <c r="G1010" i="1"/>
  <c r="A1010" i="1" s="1"/>
  <c r="G932" i="1"/>
  <c r="A932" i="1" s="1"/>
  <c r="B931" i="1"/>
  <c r="G854" i="1"/>
  <c r="A854" i="1" s="1"/>
  <c r="B853" i="1"/>
  <c r="G775" i="1"/>
  <c r="A775" i="1" s="1"/>
  <c r="B774" i="1"/>
  <c r="G698" i="1"/>
  <c r="A698" i="1" s="1"/>
  <c r="B697" i="1"/>
  <c r="B619" i="1"/>
  <c r="G620" i="1"/>
  <c r="A620" i="1" s="1"/>
  <c r="G541" i="1"/>
  <c r="A541" i="1" s="1"/>
  <c r="B540" i="1"/>
  <c r="H388" i="1"/>
  <c r="H2182" i="1" s="1"/>
  <c r="L385" i="1"/>
  <c r="L2179" i="1" s="1"/>
  <c r="L386" i="1"/>
  <c r="L2180" i="1" s="1"/>
  <c r="L387" i="1"/>
  <c r="L2181" i="1" s="1"/>
  <c r="L389" i="1"/>
  <c r="L2183" i="1" s="1"/>
  <c r="J388" i="1"/>
  <c r="J2182" i="1" s="1"/>
  <c r="G463" i="1"/>
  <c r="A463" i="1" s="1"/>
  <c r="B462" i="1"/>
  <c r="G231" i="1"/>
  <c r="A231" i="1" s="1"/>
  <c r="B230" i="1"/>
  <c r="G308" i="1"/>
  <c r="A308" i="1" s="1"/>
  <c r="B307" i="1"/>
  <c r="N1162" i="1" l="1"/>
  <c r="AF1861" i="1"/>
  <c r="AF1859" i="1"/>
  <c r="AF1937" i="1"/>
  <c r="AG1391" i="1"/>
  <c r="AG1547" i="1" s="1"/>
  <c r="AG1625" i="1" s="1"/>
  <c r="AG1157" i="1"/>
  <c r="AG1860" i="1"/>
  <c r="AG1938" i="1"/>
  <c r="AH1392" i="1"/>
  <c r="AH1548" i="1" s="1"/>
  <c r="AH1626" i="1" s="1"/>
  <c r="AH1158" i="1"/>
  <c r="O1162" i="1"/>
  <c r="N1396" i="1"/>
  <c r="N1552" i="1" s="1"/>
  <c r="S1858" i="1"/>
  <c r="S1936" i="1"/>
  <c r="T1390" i="1"/>
  <c r="T1546" i="1" s="1"/>
  <c r="T1624" i="1" s="1"/>
  <c r="T1156" i="1"/>
  <c r="AG1393" i="1"/>
  <c r="AG1549" i="1" s="1"/>
  <c r="AG1627" i="1" s="1"/>
  <c r="AG1159" i="1"/>
  <c r="AE76" i="25"/>
  <c r="AH771" i="1"/>
  <c r="AH2175" i="1"/>
  <c r="AH70" i="1"/>
  <c r="AF1161" i="1"/>
  <c r="AH386" i="1"/>
  <c r="AH387" i="1"/>
  <c r="AH389" i="1"/>
  <c r="AH390" i="1"/>
  <c r="AH154" i="1"/>
  <c r="AH2096" i="1"/>
  <c r="AH1316" i="1"/>
  <c r="AG1161" i="1"/>
  <c r="AB310" i="1"/>
  <c r="Z310" i="1"/>
  <c r="X310" i="1"/>
  <c r="P310" i="1"/>
  <c r="I310" i="1"/>
  <c r="N310" i="1"/>
  <c r="P934" i="1"/>
  <c r="L310" i="1"/>
  <c r="S310" i="1"/>
  <c r="R934" i="1"/>
  <c r="W310" i="1"/>
  <c r="AG2097" i="1"/>
  <c r="R156" i="1"/>
  <c r="R151" i="1"/>
  <c r="R152" i="1"/>
  <c r="R153" i="1"/>
  <c r="R155" i="1"/>
  <c r="P156" i="1"/>
  <c r="P151" i="1"/>
  <c r="P152" i="1"/>
  <c r="P153" i="1"/>
  <c r="P155" i="1"/>
  <c r="Y310" i="1"/>
  <c r="AD156" i="1"/>
  <c r="AD152" i="1"/>
  <c r="AD153" i="1"/>
  <c r="AD155" i="1"/>
  <c r="AF310" i="1"/>
  <c r="AC156" i="1"/>
  <c r="AC152" i="1"/>
  <c r="AC153" i="1"/>
  <c r="AC155" i="1"/>
  <c r="AB156" i="1"/>
  <c r="AB152" i="1"/>
  <c r="AB153" i="1"/>
  <c r="AB155" i="1"/>
  <c r="W932" i="1"/>
  <c r="W934" i="1" s="1"/>
  <c r="W935" i="1"/>
  <c r="AB1403" i="1"/>
  <c r="AB1559" i="1" s="1"/>
  <c r="X156" i="1"/>
  <c r="X152" i="1"/>
  <c r="X153" i="1"/>
  <c r="X155" i="1"/>
  <c r="L156" i="1"/>
  <c r="L151" i="1"/>
  <c r="L152" i="1"/>
  <c r="L153" i="1"/>
  <c r="L155" i="1"/>
  <c r="AE935" i="1"/>
  <c r="T156" i="1"/>
  <c r="T152" i="1"/>
  <c r="T153" i="1"/>
  <c r="T155" i="1"/>
  <c r="W156" i="1"/>
  <c r="W152" i="1"/>
  <c r="W153" i="1"/>
  <c r="W155" i="1"/>
  <c r="Y156" i="1"/>
  <c r="Y152" i="1"/>
  <c r="Y153" i="1"/>
  <c r="Y155" i="1"/>
  <c r="K156" i="1"/>
  <c r="K150" i="1"/>
  <c r="K151" i="1"/>
  <c r="K152" i="1"/>
  <c r="K153" i="1"/>
  <c r="K155" i="1"/>
  <c r="S931" i="1"/>
  <c r="S932" i="1"/>
  <c r="S935" i="1"/>
  <c r="R1399" i="1"/>
  <c r="R1400" i="1"/>
  <c r="R1556" i="1" s="1"/>
  <c r="R1403" i="1"/>
  <c r="R1559" i="1" s="1"/>
  <c r="V156" i="1"/>
  <c r="V152" i="1"/>
  <c r="V153" i="1"/>
  <c r="V155" i="1"/>
  <c r="Z156" i="1"/>
  <c r="Z152" i="1"/>
  <c r="Z153" i="1"/>
  <c r="Z155" i="1"/>
  <c r="Z1403" i="1"/>
  <c r="Z1559" i="1" s="1"/>
  <c r="AA156" i="1"/>
  <c r="AA152" i="1"/>
  <c r="AA153" i="1"/>
  <c r="AA155" i="1"/>
  <c r="AG1401" i="1"/>
  <c r="AG1402" i="1" s="1"/>
  <c r="AG1403" i="1"/>
  <c r="T1400" i="1"/>
  <c r="T1402" i="1" s="1"/>
  <c r="T1403" i="1"/>
  <c r="T1559" i="1" s="1"/>
  <c r="O1399" i="1"/>
  <c r="O1555" i="1" s="1"/>
  <c r="O1633" i="1" s="1"/>
  <c r="O1400" i="1"/>
  <c r="O1556" i="1" s="1"/>
  <c r="U156" i="1"/>
  <c r="U152" i="1"/>
  <c r="U153" i="1"/>
  <c r="U155" i="1"/>
  <c r="J156" i="1"/>
  <c r="J150" i="1"/>
  <c r="J151" i="1"/>
  <c r="J152" i="1"/>
  <c r="J153" i="1"/>
  <c r="J155" i="1"/>
  <c r="AF1401" i="1"/>
  <c r="AF1402" i="1" s="1"/>
  <c r="AF1403" i="1"/>
  <c r="W87" i="24"/>
  <c r="H1553" i="1"/>
  <c r="H1398" i="1"/>
  <c r="H1399" i="1"/>
  <c r="H1555" i="1" s="1"/>
  <c r="H1633" i="1" s="1"/>
  <c r="H1400" i="1"/>
  <c r="H1556" i="1" s="1"/>
  <c r="H1401" i="1"/>
  <c r="H1557" i="1" s="1"/>
  <c r="H1403" i="1"/>
  <c r="H1559" i="1" s="1"/>
  <c r="H1404" i="1"/>
  <c r="H1560" i="1" s="1"/>
  <c r="AE1403" i="1"/>
  <c r="AE1559" i="1" s="1"/>
  <c r="Q1400" i="1"/>
  <c r="Q1402" i="1" s="1"/>
  <c r="H156" i="1"/>
  <c r="H150" i="1"/>
  <c r="H151" i="1"/>
  <c r="H152" i="1"/>
  <c r="H153" i="1"/>
  <c r="H155" i="1"/>
  <c r="P1399" i="1"/>
  <c r="P1555" i="1" s="1"/>
  <c r="P1633" i="1" s="1"/>
  <c r="P1400" i="1"/>
  <c r="P1556" i="1" s="1"/>
  <c r="P1403" i="1"/>
  <c r="P1559" i="1" s="1"/>
  <c r="J310" i="1"/>
  <c r="H310" i="1"/>
  <c r="AG152" i="1"/>
  <c r="AG153" i="1"/>
  <c r="AG155" i="1"/>
  <c r="AF2097" i="1"/>
  <c r="AF152" i="1"/>
  <c r="AF153" i="1"/>
  <c r="AF155" i="1"/>
  <c r="AE156" i="1"/>
  <c r="AE152" i="1"/>
  <c r="AE153" i="1"/>
  <c r="AE155" i="1"/>
  <c r="AD87" i="24"/>
  <c r="R76" i="25"/>
  <c r="R87" i="24"/>
  <c r="AB87" i="24"/>
  <c r="AG87" i="24"/>
  <c r="AH87" i="24"/>
  <c r="X87" i="24"/>
  <c r="S87" i="24"/>
  <c r="G76" i="25"/>
  <c r="AQ87" i="24"/>
  <c r="F76" i="25"/>
  <c r="J76" i="25"/>
  <c r="AA76" i="25"/>
  <c r="AP87" i="24"/>
  <c r="AM87" i="24"/>
  <c r="AU87" i="24"/>
  <c r="V76" i="25"/>
  <c r="U76" i="25"/>
  <c r="T87" i="24"/>
  <c r="M151" i="1"/>
  <c r="M152" i="1"/>
  <c r="M153" i="1"/>
  <c r="M155" i="1"/>
  <c r="R310" i="1"/>
  <c r="AD1403" i="1"/>
  <c r="AD1559" i="1" s="1"/>
  <c r="I156" i="1"/>
  <c r="I150" i="1"/>
  <c r="I151" i="1"/>
  <c r="I152" i="1"/>
  <c r="I153" i="1"/>
  <c r="I155" i="1"/>
  <c r="AA935" i="1"/>
  <c r="AA933" i="1"/>
  <c r="AA934" i="1" s="1"/>
  <c r="AW87" i="24"/>
  <c r="AR87" i="24"/>
  <c r="AE87" i="24"/>
  <c r="AK87" i="24"/>
  <c r="AY87" i="24"/>
  <c r="AF87" i="24"/>
  <c r="V87" i="24"/>
  <c r="E76" i="25"/>
  <c r="W76" i="25"/>
  <c r="T310" i="1"/>
  <c r="AN87" i="24"/>
  <c r="Y87" i="24"/>
  <c r="AC87" i="24"/>
  <c r="AA87" i="24"/>
  <c r="H934" i="1"/>
  <c r="Z76" i="25"/>
  <c r="AJ87" i="24"/>
  <c r="AV87" i="24"/>
  <c r="Y932" i="1"/>
  <c r="Y934" i="1" s="1"/>
  <c r="Y935" i="1"/>
  <c r="K310" i="1"/>
  <c r="X1400" i="1"/>
  <c r="X1402" i="1" s="1"/>
  <c r="X1403" i="1"/>
  <c r="X1559" i="1" s="1"/>
  <c r="N1399" i="1"/>
  <c r="N1400" i="1"/>
  <c r="N1556" i="1" s="1"/>
  <c r="N1403" i="1"/>
  <c r="N1559" i="1" s="1"/>
  <c r="Q156" i="1"/>
  <c r="Q151" i="1"/>
  <c r="Q152" i="1"/>
  <c r="Q153" i="1"/>
  <c r="Q155" i="1"/>
  <c r="S156" i="1"/>
  <c r="S151" i="1"/>
  <c r="S152" i="1"/>
  <c r="S153" i="1"/>
  <c r="S155" i="1"/>
  <c r="I1553" i="1"/>
  <c r="I1398" i="1"/>
  <c r="I1399" i="1"/>
  <c r="I1555" i="1" s="1"/>
  <c r="I1633" i="1" s="1"/>
  <c r="I1400" i="1"/>
  <c r="I1556" i="1" s="1"/>
  <c r="I1401" i="1"/>
  <c r="I1557" i="1" s="1"/>
  <c r="I1403" i="1"/>
  <c r="I1559" i="1" s="1"/>
  <c r="I1404" i="1"/>
  <c r="I1560" i="1" s="1"/>
  <c r="I931" i="1"/>
  <c r="I932" i="1"/>
  <c r="I933" i="1"/>
  <c r="I935" i="1"/>
  <c r="I936" i="1"/>
  <c r="AD310" i="1"/>
  <c r="I76" i="25"/>
  <c r="O156" i="1"/>
  <c r="O151" i="1"/>
  <c r="O152" i="1"/>
  <c r="O153" i="1"/>
  <c r="O155" i="1"/>
  <c r="N156" i="1"/>
  <c r="N152" i="1"/>
  <c r="N153" i="1"/>
  <c r="N155" i="1"/>
  <c r="V1400" i="1"/>
  <c r="V1402" i="1" s="1"/>
  <c r="V1558" i="1" s="1"/>
  <c r="V1403" i="1"/>
  <c r="V1559" i="1" s="1"/>
  <c r="AC310" i="1"/>
  <c r="U87" i="24"/>
  <c r="L76" i="25"/>
  <c r="P76" i="25"/>
  <c r="AC935" i="1"/>
  <c r="X76" i="25"/>
  <c r="AS87" i="24"/>
  <c r="O87" i="24"/>
  <c r="T76" i="25"/>
  <c r="Z87" i="24"/>
  <c r="AE310" i="1"/>
  <c r="AG310" i="1"/>
  <c r="AT87" i="24"/>
  <c r="O310" i="1"/>
  <c r="AC76" i="25"/>
  <c r="AG935" i="1"/>
  <c r="AG933" i="1"/>
  <c r="AG934" i="1" s="1"/>
  <c r="U1542" i="1"/>
  <c r="U1620" i="1" s="1"/>
  <c r="K76" i="25"/>
  <c r="AI87" i="24"/>
  <c r="U310" i="1"/>
  <c r="AX87" i="24"/>
  <c r="O76" i="25"/>
  <c r="N934" i="1"/>
  <c r="Y76" i="25"/>
  <c r="AA310" i="1"/>
  <c r="Q310" i="1"/>
  <c r="O931" i="1"/>
  <c r="O932" i="1"/>
  <c r="Q87" i="24"/>
  <c r="AB76" i="25"/>
  <c r="AL87" i="24"/>
  <c r="P87" i="24"/>
  <c r="M76" i="25"/>
  <c r="T1854" i="1"/>
  <c r="T1932" i="1"/>
  <c r="AO87" i="24"/>
  <c r="Q76" i="25"/>
  <c r="U932" i="1"/>
  <c r="U934" i="1" s="1"/>
  <c r="U935" i="1"/>
  <c r="AD76" i="25"/>
  <c r="M310" i="1"/>
  <c r="V310" i="1"/>
  <c r="AF772" i="1"/>
  <c r="AF2098" i="1" s="1"/>
  <c r="AG1861" i="1"/>
  <c r="AG1939" i="1"/>
  <c r="AF2176" i="1"/>
  <c r="AG2176" i="1"/>
  <c r="AG772" i="1"/>
  <c r="AF156" i="1"/>
  <c r="AA1868" i="1"/>
  <c r="AA1946" i="1"/>
  <c r="AG383" i="1"/>
  <c r="AG156" i="1"/>
  <c r="M383" i="1"/>
  <c r="M390" i="1" s="1"/>
  <c r="M156" i="1"/>
  <c r="S1629" i="1"/>
  <c r="S1941" i="1" s="1"/>
  <c r="I1629" i="1"/>
  <c r="I1941" i="1" s="1"/>
  <c r="U1629" i="1"/>
  <c r="U1863" i="1" s="1"/>
  <c r="Z1629" i="1"/>
  <c r="Z1941" i="1" s="1"/>
  <c r="J1629" i="1"/>
  <c r="J1863" i="1" s="1"/>
  <c r="AE1629" i="1"/>
  <c r="AE1941" i="1" s="1"/>
  <c r="H1629" i="1"/>
  <c r="H1941" i="1" s="1"/>
  <c r="R1629" i="1"/>
  <c r="R1863" i="1" s="1"/>
  <c r="K1629" i="1"/>
  <c r="K1941" i="1" s="1"/>
  <c r="W1629" i="1"/>
  <c r="W1863" i="1" s="1"/>
  <c r="Q1629" i="1"/>
  <c r="Q1941" i="1" s="1"/>
  <c r="AG1629" i="1"/>
  <c r="L1629" i="1"/>
  <c r="M1629" i="1"/>
  <c r="O1629" i="1"/>
  <c r="O1941" i="1" s="1"/>
  <c r="Y1629" i="1"/>
  <c r="Y1941" i="1" s="1"/>
  <c r="P1629" i="1"/>
  <c r="P1941" i="1" s="1"/>
  <c r="AF1629" i="1"/>
  <c r="AD1629" i="1"/>
  <c r="AD1863" i="1" s="1"/>
  <c r="AA1629" i="1"/>
  <c r="AA1941" i="1" s="1"/>
  <c r="X1629" i="1"/>
  <c r="X1863" i="1" s="1"/>
  <c r="AB1629" i="1"/>
  <c r="AB1941" i="1" s="1"/>
  <c r="AC1629" i="1"/>
  <c r="AC1941" i="1" s="1"/>
  <c r="V1629" i="1"/>
  <c r="V1941" i="1" s="1"/>
  <c r="N1629" i="1"/>
  <c r="U1852" i="1"/>
  <c r="U1930" i="1"/>
  <c r="V2086" i="1"/>
  <c r="V2101" i="1" s="1"/>
  <c r="V1306" i="1"/>
  <c r="V1618" i="1" s="1"/>
  <c r="V1150" i="1"/>
  <c r="W77" i="1"/>
  <c r="X58" i="1"/>
  <c r="W2164" i="1"/>
  <c r="W760" i="1"/>
  <c r="I71" i="1"/>
  <c r="J1862" i="1"/>
  <c r="K1940" i="1"/>
  <c r="K1862" i="1"/>
  <c r="L1394" i="1"/>
  <c r="L1160" i="1"/>
  <c r="T1617" i="1"/>
  <c r="V2163" i="1"/>
  <c r="V759" i="1"/>
  <c r="V389" i="1"/>
  <c r="V2183" i="1" s="1"/>
  <c r="W369" i="1"/>
  <c r="U2085" i="1"/>
  <c r="U1149" i="1"/>
  <c r="U1169" i="1" s="1"/>
  <c r="U1305" i="1"/>
  <c r="J2098" i="1"/>
  <c r="AA2098" i="1"/>
  <c r="AA1318" i="1"/>
  <c r="V2098" i="1"/>
  <c r="H2098" i="1"/>
  <c r="L1318" i="1"/>
  <c r="L1630" i="1" s="1"/>
  <c r="L1942" i="1" s="1"/>
  <c r="AG386" i="1"/>
  <c r="AG387" i="1"/>
  <c r="O2098" i="1"/>
  <c r="O1318" i="1"/>
  <c r="K2098" i="1"/>
  <c r="J1318" i="1"/>
  <c r="J1630" i="1" s="1"/>
  <c r="J1942" i="1" s="1"/>
  <c r="K1318" i="1"/>
  <c r="K1630" i="1" s="1"/>
  <c r="K1942" i="1" s="1"/>
  <c r="W1318" i="1"/>
  <c r="Z2098" i="1"/>
  <c r="Z1318" i="1"/>
  <c r="AE1318" i="1"/>
  <c r="T2098" i="1"/>
  <c r="T1318" i="1"/>
  <c r="H1318" i="1"/>
  <c r="H1630" i="1" s="1"/>
  <c r="H1942" i="1" s="1"/>
  <c r="L2098" i="1"/>
  <c r="V1318" i="1"/>
  <c r="AB2098" i="1"/>
  <c r="Q2098" i="1"/>
  <c r="AB1318" i="1"/>
  <c r="Q1318" i="1"/>
  <c r="I1318" i="1"/>
  <c r="I1630" i="1" s="1"/>
  <c r="I1942" i="1" s="1"/>
  <c r="S2098" i="1"/>
  <c r="P2098" i="1"/>
  <c r="N2098" i="1"/>
  <c r="P1318" i="1"/>
  <c r="N1318" i="1"/>
  <c r="I2098" i="1"/>
  <c r="AC1318" i="1"/>
  <c r="X2098" i="1"/>
  <c r="X1318" i="1"/>
  <c r="S1318" i="1"/>
  <c r="AD2098" i="1"/>
  <c r="U2098" i="1"/>
  <c r="R2098" i="1"/>
  <c r="AD1318" i="1"/>
  <c r="U1318" i="1"/>
  <c r="R1318" i="1"/>
  <c r="Y2098" i="1"/>
  <c r="AC2098" i="1"/>
  <c r="AE2098" i="1"/>
  <c r="Y1318" i="1"/>
  <c r="G2103" i="1"/>
  <c r="B2102" i="1"/>
  <c r="A2102" i="1"/>
  <c r="AE383" i="1"/>
  <c r="K383" i="1"/>
  <c r="AC383" i="1"/>
  <c r="A74" i="1"/>
  <c r="G75" i="1"/>
  <c r="B74" i="1"/>
  <c r="AB383" i="1"/>
  <c r="V383" i="1"/>
  <c r="S383" i="1"/>
  <c r="A151" i="1"/>
  <c r="B151" i="1"/>
  <c r="G152" i="1"/>
  <c r="Y383" i="1"/>
  <c r="H383" i="1"/>
  <c r="H2177" i="1" s="1"/>
  <c r="T383" i="1"/>
  <c r="P383" i="1"/>
  <c r="L383" i="1"/>
  <c r="AF383" i="1"/>
  <c r="AD383" i="1"/>
  <c r="Z383" i="1"/>
  <c r="W383" i="1"/>
  <c r="R383" i="1"/>
  <c r="N383" i="1"/>
  <c r="J383" i="1"/>
  <c r="O383" i="1"/>
  <c r="Q383" i="1"/>
  <c r="I383" i="1"/>
  <c r="A385" i="1"/>
  <c r="G386" i="1"/>
  <c r="B385" i="1"/>
  <c r="AA383" i="1"/>
  <c r="U383" i="1"/>
  <c r="X383" i="1"/>
  <c r="M772" i="1"/>
  <c r="G2026" i="1"/>
  <c r="A2026" i="1" s="1"/>
  <c r="B2025" i="1"/>
  <c r="G1948" i="1"/>
  <c r="A1948" i="1" s="1"/>
  <c r="B1947" i="1"/>
  <c r="G1870" i="1"/>
  <c r="A1870" i="1" s="1"/>
  <c r="B1869" i="1"/>
  <c r="G1792" i="1"/>
  <c r="A1792" i="1" s="1"/>
  <c r="B1791" i="1"/>
  <c r="G1714" i="1"/>
  <c r="A1714" i="1" s="1"/>
  <c r="B1713" i="1"/>
  <c r="Z1558" i="1"/>
  <c r="Z1556" i="1"/>
  <c r="K1554" i="1"/>
  <c r="K1632" i="1" s="1"/>
  <c r="B1634" i="1"/>
  <c r="G1635" i="1"/>
  <c r="A1635" i="1" s="1"/>
  <c r="B1556" i="1"/>
  <c r="G1557" i="1"/>
  <c r="A1557" i="1" s="1"/>
  <c r="B1478" i="1"/>
  <c r="G1479" i="1"/>
  <c r="A1479" i="1" s="1"/>
  <c r="AB1556" i="1"/>
  <c r="AB1634" i="1" s="1"/>
  <c r="J1554" i="1"/>
  <c r="J1632" i="1" s="1"/>
  <c r="J1557" i="1"/>
  <c r="AD1556" i="1"/>
  <c r="AD1557" i="1"/>
  <c r="O1557" i="1"/>
  <c r="O1559" i="1"/>
  <c r="Q1555" i="1"/>
  <c r="Q1633" i="1" s="1"/>
  <c r="Q1557" i="1"/>
  <c r="Q1559" i="1"/>
  <c r="M1557" i="1"/>
  <c r="AA1558" i="1"/>
  <c r="N1557" i="1"/>
  <c r="T1555" i="1"/>
  <c r="T1633" i="1" s="1"/>
  <c r="T1557" i="1"/>
  <c r="AC1558" i="1"/>
  <c r="X1557" i="1"/>
  <c r="AE1556" i="1"/>
  <c r="AE1634" i="1" s="1"/>
  <c r="AE1557" i="1"/>
  <c r="S1557" i="1"/>
  <c r="V1168" i="1"/>
  <c r="B1400" i="1"/>
  <c r="G1401" i="1"/>
  <c r="A1401" i="1" s="1"/>
  <c r="M1168" i="1"/>
  <c r="Q1168" i="1"/>
  <c r="H1168" i="1"/>
  <c r="U1166" i="1"/>
  <c r="U1167" i="1"/>
  <c r="K1165" i="1"/>
  <c r="K1166" i="1"/>
  <c r="K1167" i="1"/>
  <c r="K1169" i="1"/>
  <c r="AA1166" i="1"/>
  <c r="AA1167" i="1"/>
  <c r="AF1166" i="1"/>
  <c r="AF1167" i="1"/>
  <c r="S1168" i="1"/>
  <c r="T1168" i="1"/>
  <c r="L1166" i="1"/>
  <c r="L1167" i="1"/>
  <c r="L1169" i="1"/>
  <c r="Y1166" i="1"/>
  <c r="Y1167" i="1"/>
  <c r="I1164" i="1"/>
  <c r="I1165" i="1"/>
  <c r="I1166" i="1"/>
  <c r="I1167" i="1"/>
  <c r="I1169" i="1"/>
  <c r="J1168" i="1"/>
  <c r="R1165" i="1"/>
  <c r="R1166" i="1"/>
  <c r="R1167" i="1"/>
  <c r="R1169" i="1"/>
  <c r="Z1166" i="1"/>
  <c r="Z1167" i="1"/>
  <c r="P1168" i="1"/>
  <c r="O1168" i="1"/>
  <c r="N1168" i="1"/>
  <c r="B1322" i="1"/>
  <c r="G1323" i="1"/>
  <c r="A1323" i="1" s="1"/>
  <c r="B1243" i="1"/>
  <c r="G1244" i="1"/>
  <c r="A1244" i="1" s="1"/>
  <c r="B1165" i="1"/>
  <c r="G1166" i="1"/>
  <c r="A1166" i="1" s="1"/>
  <c r="B1087" i="1"/>
  <c r="G1088" i="1"/>
  <c r="A1088" i="1" s="1"/>
  <c r="G1011" i="1"/>
  <c r="A1011" i="1" s="1"/>
  <c r="B1010" i="1"/>
  <c r="B932" i="1"/>
  <c r="G933" i="1"/>
  <c r="A933" i="1" s="1"/>
  <c r="B854" i="1"/>
  <c r="G855" i="1"/>
  <c r="A855" i="1" s="1"/>
  <c r="B775" i="1"/>
  <c r="G776" i="1"/>
  <c r="A776" i="1" s="1"/>
  <c r="B698" i="1"/>
  <c r="G699" i="1"/>
  <c r="A699" i="1" s="1"/>
  <c r="G621" i="1"/>
  <c r="A621" i="1" s="1"/>
  <c r="B620" i="1"/>
  <c r="B541" i="1"/>
  <c r="G542" i="1"/>
  <c r="A542" i="1" s="1"/>
  <c r="L388" i="1"/>
  <c r="L2182" i="1" s="1"/>
  <c r="B463" i="1"/>
  <c r="G464" i="1"/>
  <c r="A464" i="1" s="1"/>
  <c r="B231" i="1"/>
  <c r="G232" i="1"/>
  <c r="A232" i="1" s="1"/>
  <c r="G309" i="1"/>
  <c r="A309" i="1" s="1"/>
  <c r="B308" i="1"/>
  <c r="N1630" i="1" l="1"/>
  <c r="N1942" i="1" s="1"/>
  <c r="AH1391" i="1"/>
  <c r="AH1547" i="1" s="1"/>
  <c r="AH1625" i="1" s="1"/>
  <c r="AH1157" i="1"/>
  <c r="AG1859" i="1"/>
  <c r="AG1937" i="1"/>
  <c r="O1396" i="1"/>
  <c r="O1552" i="1" s="1"/>
  <c r="O1630" i="1" s="1"/>
  <c r="AH1393" i="1"/>
  <c r="AH1549" i="1" s="1"/>
  <c r="AH1627" i="1" s="1"/>
  <c r="AH1159" i="1"/>
  <c r="AH1860" i="1"/>
  <c r="AH1938" i="1"/>
  <c r="T1858" i="1"/>
  <c r="T1936" i="1"/>
  <c r="U1390" i="1"/>
  <c r="U1546" i="1" s="1"/>
  <c r="U1624" i="1" s="1"/>
  <c r="U1156" i="1"/>
  <c r="AH772" i="1"/>
  <c r="AH2176" i="1"/>
  <c r="AH1161" i="1"/>
  <c r="AH1317" i="1"/>
  <c r="AH1629" i="1" s="1"/>
  <c r="AH2097" i="1"/>
  <c r="S1863" i="1"/>
  <c r="T1556" i="1"/>
  <c r="AH935" i="1"/>
  <c r="AH2180" i="1"/>
  <c r="AH388" i="1"/>
  <c r="AF1318" i="1"/>
  <c r="O1863" i="1"/>
  <c r="V154" i="1"/>
  <c r="X154" i="1"/>
  <c r="J154" i="1"/>
  <c r="W154" i="1"/>
  <c r="M154" i="1"/>
  <c r="AD154" i="1"/>
  <c r="AE154" i="1"/>
  <c r="Z154" i="1"/>
  <c r="V1556" i="1"/>
  <c r="S154" i="1"/>
  <c r="AC154" i="1"/>
  <c r="K154" i="1"/>
  <c r="AC1403" i="1"/>
  <c r="AC1559" i="1" s="1"/>
  <c r="O934" i="1"/>
  <c r="I154" i="1"/>
  <c r="H154" i="1"/>
  <c r="AF154" i="1"/>
  <c r="Y154" i="1"/>
  <c r="AB154" i="1"/>
  <c r="I934" i="1"/>
  <c r="U1854" i="1"/>
  <c r="U1932" i="1"/>
  <c r="AA154" i="1"/>
  <c r="R1402" i="1"/>
  <c r="R1558" i="1" s="1"/>
  <c r="R1555" i="1"/>
  <c r="R1633" i="1" s="1"/>
  <c r="N154" i="1"/>
  <c r="P1863" i="1"/>
  <c r="Y1400" i="1"/>
  <c r="Y1403" i="1"/>
  <c r="Y1559" i="1" s="1"/>
  <c r="AG154" i="1"/>
  <c r="U154" i="1"/>
  <c r="I1402" i="1"/>
  <c r="I1558" i="1" s="1"/>
  <c r="I1554" i="1"/>
  <c r="I1632" i="1" s="1"/>
  <c r="I1944" i="1" s="1"/>
  <c r="J931" i="1"/>
  <c r="J932" i="1"/>
  <c r="J935" i="1"/>
  <c r="J936" i="1"/>
  <c r="J1397" i="1"/>
  <c r="N1402" i="1"/>
  <c r="N1558" i="1" s="1"/>
  <c r="H1402" i="1"/>
  <c r="H1558" i="1" s="1"/>
  <c r="O1402" i="1"/>
  <c r="O1558" i="1" s="1"/>
  <c r="S934" i="1"/>
  <c r="Q154" i="1"/>
  <c r="S1399" i="1"/>
  <c r="S1400" i="1"/>
  <c r="S1556" i="1" s="1"/>
  <c r="S1403" i="1"/>
  <c r="S1559" i="1" s="1"/>
  <c r="AG390" i="1"/>
  <c r="P1402" i="1"/>
  <c r="P1558" i="1" s="1"/>
  <c r="O154" i="1"/>
  <c r="Q1556" i="1"/>
  <c r="AA1403" i="1"/>
  <c r="AA1559" i="1" s="1"/>
  <c r="W1400" i="1"/>
  <c r="W1403" i="1"/>
  <c r="W1559" i="1" s="1"/>
  <c r="U1400" i="1"/>
  <c r="U1403" i="1"/>
  <c r="U1559" i="1" s="1"/>
  <c r="T154" i="1"/>
  <c r="L154" i="1"/>
  <c r="P154" i="1"/>
  <c r="R154" i="1"/>
  <c r="AG2098" i="1"/>
  <c r="Q1863" i="1"/>
  <c r="K1863" i="1"/>
  <c r="AE1863" i="1"/>
  <c r="Z1863" i="1"/>
  <c r="AG1863" i="1"/>
  <c r="AG1318" i="1"/>
  <c r="H1863" i="1"/>
  <c r="M2098" i="1"/>
  <c r="AB1946" i="1"/>
  <c r="AB1868" i="1"/>
  <c r="I1863" i="1"/>
  <c r="K1944" i="1"/>
  <c r="K1866" i="1"/>
  <c r="W1941" i="1"/>
  <c r="U1941" i="1"/>
  <c r="P1867" i="1"/>
  <c r="P1945" i="1"/>
  <c r="T1945" i="1"/>
  <c r="T1867" i="1"/>
  <c r="AF1941" i="1"/>
  <c r="AE1868" i="1"/>
  <c r="AE1946" i="1"/>
  <c r="Q1945" i="1"/>
  <c r="Q1867" i="1"/>
  <c r="I1945" i="1"/>
  <c r="I1867" i="1"/>
  <c r="AF1863" i="1"/>
  <c r="O1867" i="1"/>
  <c r="O1945" i="1"/>
  <c r="J1944" i="1"/>
  <c r="J1866" i="1"/>
  <c r="H1945" i="1"/>
  <c r="H1867" i="1"/>
  <c r="AG2181" i="1"/>
  <c r="V1863" i="1"/>
  <c r="M1863" i="1"/>
  <c r="M1941" i="1"/>
  <c r="AA1863" i="1"/>
  <c r="X1941" i="1"/>
  <c r="AC1863" i="1"/>
  <c r="AG1941" i="1"/>
  <c r="L1863" i="1"/>
  <c r="L1941" i="1"/>
  <c r="AD1941" i="1"/>
  <c r="Y1863" i="1"/>
  <c r="AB1863" i="1"/>
  <c r="J1941" i="1"/>
  <c r="R1941" i="1"/>
  <c r="N1863" i="1"/>
  <c r="N1941" i="1"/>
  <c r="Y58" i="1"/>
  <c r="X77" i="1"/>
  <c r="X2164" i="1"/>
  <c r="X760" i="1"/>
  <c r="V1852" i="1"/>
  <c r="V1930" i="1"/>
  <c r="W2086" i="1"/>
  <c r="W2101" i="1" s="1"/>
  <c r="W1306" i="1"/>
  <c r="W1618" i="1" s="1"/>
  <c r="W1150" i="1"/>
  <c r="W1165" i="1" s="1"/>
  <c r="W1168" i="1" s="1"/>
  <c r="I2177" i="1"/>
  <c r="I78" i="1"/>
  <c r="J71" i="1"/>
  <c r="J2177" i="1" s="1"/>
  <c r="L1550" i="1"/>
  <c r="L1628" i="1" s="1"/>
  <c r="M1394" i="1"/>
  <c r="M1160" i="1"/>
  <c r="W2163" i="1"/>
  <c r="W759" i="1"/>
  <c r="W389" i="1"/>
  <c r="W2183" i="1" s="1"/>
  <c r="X369" i="1"/>
  <c r="V1305" i="1"/>
  <c r="V1149" i="1"/>
  <c r="V1169" i="1" s="1"/>
  <c r="V2085" i="1"/>
  <c r="T1851" i="1"/>
  <c r="T1929" i="1"/>
  <c r="U1617" i="1"/>
  <c r="L1864" i="1"/>
  <c r="I1864" i="1"/>
  <c r="AG2180" i="1"/>
  <c r="AG388" i="1"/>
  <c r="K1864" i="1"/>
  <c r="J1864" i="1"/>
  <c r="H1864" i="1"/>
  <c r="N1864" i="1"/>
  <c r="M2101" i="1"/>
  <c r="M2102" i="1"/>
  <c r="M2103" i="1"/>
  <c r="M2105" i="1"/>
  <c r="B2103" i="1"/>
  <c r="A2103" i="1"/>
  <c r="G2104" i="1"/>
  <c r="A386" i="1"/>
  <c r="G387" i="1"/>
  <c r="B386" i="1"/>
  <c r="R390" i="1"/>
  <c r="AD390" i="1"/>
  <c r="H773" i="1"/>
  <c r="H390" i="1"/>
  <c r="H2184" i="1" s="1"/>
  <c r="K390" i="1"/>
  <c r="X390" i="1"/>
  <c r="L390" i="1"/>
  <c r="A75" i="1"/>
  <c r="G76" i="1"/>
  <c r="B75" i="1"/>
  <c r="Y390" i="1"/>
  <c r="AE390" i="1"/>
  <c r="U390" i="1"/>
  <c r="I773" i="1"/>
  <c r="I390" i="1"/>
  <c r="P390" i="1"/>
  <c r="S390" i="1"/>
  <c r="J390" i="1"/>
  <c r="W390" i="1"/>
  <c r="AA390" i="1"/>
  <c r="Q390" i="1"/>
  <c r="V390" i="1"/>
  <c r="N390" i="1"/>
  <c r="Z390" i="1"/>
  <c r="AF390" i="1"/>
  <c r="T390" i="1"/>
  <c r="AC390" i="1"/>
  <c r="M1318" i="1"/>
  <c r="M1162" i="1"/>
  <c r="O390" i="1"/>
  <c r="A152" i="1"/>
  <c r="B152" i="1"/>
  <c r="G153" i="1"/>
  <c r="AB390" i="1"/>
  <c r="G2027" i="1"/>
  <c r="A2027" i="1" s="1"/>
  <c r="B2026" i="1"/>
  <c r="G1949" i="1"/>
  <c r="A1949" i="1" s="1"/>
  <c r="B1948" i="1"/>
  <c r="G1871" i="1"/>
  <c r="A1871" i="1" s="1"/>
  <c r="B1870" i="1"/>
  <c r="G1793" i="1"/>
  <c r="A1793" i="1" s="1"/>
  <c r="B1792" i="1"/>
  <c r="G1715" i="1"/>
  <c r="A1715" i="1" s="1"/>
  <c r="B1714" i="1"/>
  <c r="U1168" i="1"/>
  <c r="X1558" i="1"/>
  <c r="X1556" i="1"/>
  <c r="X1634" i="1" s="1"/>
  <c r="H1554" i="1"/>
  <c r="H1632" i="1" s="1"/>
  <c r="N1555" i="1"/>
  <c r="N1633" i="1" s="1"/>
  <c r="AB1558" i="1"/>
  <c r="AB1557" i="1"/>
  <c r="G1636" i="1"/>
  <c r="A1636" i="1" s="1"/>
  <c r="B1635" i="1"/>
  <c r="G1558" i="1"/>
  <c r="A1558" i="1" s="1"/>
  <c r="B1557" i="1"/>
  <c r="G1480" i="1"/>
  <c r="A1480" i="1" s="1"/>
  <c r="B1479" i="1"/>
  <c r="Q1558" i="1"/>
  <c r="AE1558" i="1"/>
  <c r="T1558" i="1"/>
  <c r="AD1558" i="1"/>
  <c r="G1402" i="1"/>
  <c r="A1402" i="1" s="1"/>
  <c r="B1401" i="1"/>
  <c r="R1168" i="1"/>
  <c r="I1168" i="1"/>
  <c r="L1168" i="1"/>
  <c r="K1168" i="1"/>
  <c r="G1324" i="1"/>
  <c r="A1324" i="1" s="1"/>
  <c r="B1323" i="1"/>
  <c r="G1245" i="1"/>
  <c r="A1245" i="1" s="1"/>
  <c r="B1244" i="1"/>
  <c r="G1167" i="1"/>
  <c r="A1167" i="1" s="1"/>
  <c r="B1166" i="1"/>
  <c r="G1089" i="1"/>
  <c r="A1089" i="1" s="1"/>
  <c r="B1088" i="1"/>
  <c r="B1011" i="1"/>
  <c r="G1012" i="1"/>
  <c r="A1012" i="1" s="1"/>
  <c r="G934" i="1"/>
  <c r="A934" i="1" s="1"/>
  <c r="B933" i="1"/>
  <c r="G856" i="1"/>
  <c r="A856" i="1" s="1"/>
  <c r="B855" i="1"/>
  <c r="G777" i="1"/>
  <c r="A777" i="1" s="1"/>
  <c r="B776" i="1"/>
  <c r="B699" i="1"/>
  <c r="G700" i="1"/>
  <c r="A700" i="1" s="1"/>
  <c r="B621" i="1"/>
  <c r="G622" i="1"/>
  <c r="A622" i="1" s="1"/>
  <c r="G543" i="1"/>
  <c r="A543" i="1" s="1"/>
  <c r="B542" i="1"/>
  <c r="G465" i="1"/>
  <c r="A465" i="1" s="1"/>
  <c r="B464" i="1"/>
  <c r="B232" i="1"/>
  <c r="G233" i="1"/>
  <c r="A233" i="1" s="1"/>
  <c r="B309" i="1"/>
  <c r="G310" i="1"/>
  <c r="A310" i="1" s="1"/>
  <c r="O1864" i="1" l="1"/>
  <c r="O1942" i="1"/>
  <c r="U1858" i="1"/>
  <c r="U1936" i="1"/>
  <c r="V1390" i="1"/>
  <c r="V1156" i="1"/>
  <c r="AH1859" i="1"/>
  <c r="AH1937" i="1"/>
  <c r="AH1861" i="1"/>
  <c r="AH1939" i="1"/>
  <c r="P1396" i="1"/>
  <c r="P1552" i="1" s="1"/>
  <c r="P1630" i="1" s="1"/>
  <c r="P1162" i="1"/>
  <c r="AH1941" i="1"/>
  <c r="AH1863" i="1"/>
  <c r="AH2098" i="1"/>
  <c r="AH1318" i="1"/>
  <c r="I1866" i="1"/>
  <c r="J1553" i="1"/>
  <c r="J1399" i="1"/>
  <c r="J1555" i="1" s="1"/>
  <c r="J1633" i="1" s="1"/>
  <c r="J1400" i="1"/>
  <c r="J1403" i="1"/>
  <c r="J1559" i="1" s="1"/>
  <c r="J1404" i="1"/>
  <c r="J1560" i="1" s="1"/>
  <c r="S1402" i="1"/>
  <c r="S1558" i="1" s="1"/>
  <c r="S1555" i="1"/>
  <c r="S1633" i="1" s="1"/>
  <c r="J934" i="1"/>
  <c r="K930" i="1"/>
  <c r="K931" i="1"/>
  <c r="K932" i="1"/>
  <c r="K935" i="1"/>
  <c r="K936" i="1"/>
  <c r="K1397" i="1"/>
  <c r="Y1402" i="1"/>
  <c r="Y1558" i="1" s="1"/>
  <c r="Y1556" i="1"/>
  <c r="H776" i="1"/>
  <c r="H777" i="1"/>
  <c r="H779" i="1"/>
  <c r="U1402" i="1"/>
  <c r="U1558" i="1" s="1"/>
  <c r="U1556" i="1"/>
  <c r="I775" i="1"/>
  <c r="I776" i="1"/>
  <c r="I777" i="1"/>
  <c r="I779" i="1"/>
  <c r="W1402" i="1"/>
  <c r="W1558" i="1" s="1"/>
  <c r="W1556" i="1"/>
  <c r="R1867" i="1"/>
  <c r="R1945" i="1"/>
  <c r="I2099" i="1"/>
  <c r="I2106" i="1" s="1"/>
  <c r="I780" i="1"/>
  <c r="N1867" i="1"/>
  <c r="N1945" i="1"/>
  <c r="X1946" i="1"/>
  <c r="X1868" i="1"/>
  <c r="H2099" i="1"/>
  <c r="H2106" i="1" s="1"/>
  <c r="H780" i="1"/>
  <c r="H1866" i="1"/>
  <c r="H1944" i="1"/>
  <c r="AG2182" i="1"/>
  <c r="W1852" i="1"/>
  <c r="W1930" i="1"/>
  <c r="X2086" i="1"/>
  <c r="X2101" i="1" s="1"/>
  <c r="X1306" i="1"/>
  <c r="X1618" i="1" s="1"/>
  <c r="X1150" i="1"/>
  <c r="X1165" i="1" s="1"/>
  <c r="X1168" i="1" s="1"/>
  <c r="Y77" i="1"/>
  <c r="Z58" i="1"/>
  <c r="Y2164" i="1"/>
  <c r="Y760" i="1"/>
  <c r="I2184" i="1"/>
  <c r="J773" i="1"/>
  <c r="J78" i="1"/>
  <c r="J2184" i="1" s="1"/>
  <c r="K71" i="1"/>
  <c r="M1550" i="1"/>
  <c r="M1628" i="1" s="1"/>
  <c r="N1394" i="1"/>
  <c r="N1160" i="1"/>
  <c r="L1862" i="1"/>
  <c r="L1940" i="1"/>
  <c r="V1617" i="1"/>
  <c r="X2163" i="1"/>
  <c r="X759" i="1"/>
  <c r="X389" i="1"/>
  <c r="X2183" i="1" s="1"/>
  <c r="Y369" i="1"/>
  <c r="W2085" i="1"/>
  <c r="W2105" i="1" s="1"/>
  <c r="W1149" i="1"/>
  <c r="W1169" i="1" s="1"/>
  <c r="W1305" i="1"/>
  <c r="U1851" i="1"/>
  <c r="U1929" i="1"/>
  <c r="AG2102" i="1"/>
  <c r="AG2103" i="1"/>
  <c r="AG1166" i="1"/>
  <c r="AG1167" i="1"/>
  <c r="L2101" i="1"/>
  <c r="L2102" i="1"/>
  <c r="L2103" i="1"/>
  <c r="L2105" i="1"/>
  <c r="AD2102" i="1"/>
  <c r="AD2103" i="1"/>
  <c r="AB2102" i="1"/>
  <c r="AB2103" i="1"/>
  <c r="Z2102" i="1"/>
  <c r="Z2103" i="1"/>
  <c r="AA2102" i="1"/>
  <c r="AA2103" i="1"/>
  <c r="P2101" i="1"/>
  <c r="P2102" i="1"/>
  <c r="P2103" i="1"/>
  <c r="P2105" i="1"/>
  <c r="Y2102" i="1"/>
  <c r="Y2103" i="1"/>
  <c r="X2102" i="1"/>
  <c r="X2103" i="1"/>
  <c r="R2101" i="1"/>
  <c r="R2102" i="1"/>
  <c r="R2103" i="1"/>
  <c r="R2105" i="1"/>
  <c r="AC2102" i="1"/>
  <c r="AC2103" i="1"/>
  <c r="N2101" i="1"/>
  <c r="N2102" i="1"/>
  <c r="N2103" i="1"/>
  <c r="N2105" i="1"/>
  <c r="W2102" i="1"/>
  <c r="W2103" i="1"/>
  <c r="I2100" i="1"/>
  <c r="I2101" i="1"/>
  <c r="I2102" i="1"/>
  <c r="I2103" i="1"/>
  <c r="I2105" i="1"/>
  <c r="K2101" i="1"/>
  <c r="K2102" i="1"/>
  <c r="K2103" i="1"/>
  <c r="K2105" i="1"/>
  <c r="T2102" i="1"/>
  <c r="T2103" i="1"/>
  <c r="T2105" i="1"/>
  <c r="V2102" i="1"/>
  <c r="V2103" i="1"/>
  <c r="V2105" i="1"/>
  <c r="J2100" i="1"/>
  <c r="J2101" i="1"/>
  <c r="J2102" i="1"/>
  <c r="J2103" i="1"/>
  <c r="J2105" i="1"/>
  <c r="U2102" i="1"/>
  <c r="U2103" i="1"/>
  <c r="U2105" i="1"/>
  <c r="M2104" i="1"/>
  <c r="O2101" i="1"/>
  <c r="O2102" i="1"/>
  <c r="O2103" i="1"/>
  <c r="O2105" i="1"/>
  <c r="H2100" i="1"/>
  <c r="H2101" i="1"/>
  <c r="H2102" i="1"/>
  <c r="H2103" i="1"/>
  <c r="H2105" i="1"/>
  <c r="AF2102" i="1"/>
  <c r="AF2103" i="1"/>
  <c r="Q2101" i="1"/>
  <c r="Q2102" i="1"/>
  <c r="Q2103" i="1"/>
  <c r="Q2105" i="1"/>
  <c r="S2102" i="1"/>
  <c r="S2103" i="1"/>
  <c r="S2105" i="1"/>
  <c r="AE2102" i="1"/>
  <c r="AE2103" i="1"/>
  <c r="A2104" i="1"/>
  <c r="G2105" i="1"/>
  <c r="B2104" i="1"/>
  <c r="A76" i="1"/>
  <c r="B76" i="1"/>
  <c r="G77" i="1"/>
  <c r="A387" i="1"/>
  <c r="G388" i="1"/>
  <c r="B387" i="1"/>
  <c r="M1630" i="1"/>
  <c r="I1319" i="1"/>
  <c r="I1163" i="1"/>
  <c r="I1170" i="1" s="1"/>
  <c r="A153" i="1"/>
  <c r="B153" i="1"/>
  <c r="G154" i="1"/>
  <c r="H1319" i="1"/>
  <c r="H1163" i="1"/>
  <c r="H1170" i="1" s="1"/>
  <c r="G2028" i="1"/>
  <c r="B2027" i="1"/>
  <c r="G1950" i="1"/>
  <c r="B1949" i="1"/>
  <c r="G1872" i="1"/>
  <c r="B1871" i="1"/>
  <c r="G1794" i="1"/>
  <c r="B1793" i="1"/>
  <c r="G1716" i="1"/>
  <c r="B1715" i="1"/>
  <c r="G1637" i="1"/>
  <c r="A1637" i="1" s="1"/>
  <c r="B1636" i="1"/>
  <c r="G1559" i="1"/>
  <c r="A1559" i="1" s="1"/>
  <c r="B1558" i="1"/>
  <c r="G1481" i="1"/>
  <c r="A1481" i="1" s="1"/>
  <c r="B1480" i="1"/>
  <c r="G1403" i="1"/>
  <c r="A1403" i="1" s="1"/>
  <c r="B1402" i="1"/>
  <c r="G1325" i="1"/>
  <c r="A1325" i="1" s="1"/>
  <c r="B1324" i="1"/>
  <c r="B1245" i="1"/>
  <c r="G1246" i="1"/>
  <c r="A1246" i="1" s="1"/>
  <c r="B1167" i="1"/>
  <c r="G1168" i="1"/>
  <c r="A1168" i="1" s="1"/>
  <c r="B1089" i="1"/>
  <c r="G1090" i="1"/>
  <c r="A1090" i="1" s="1"/>
  <c r="B1012" i="1"/>
  <c r="G1013" i="1"/>
  <c r="A1013" i="1" s="1"/>
  <c r="G935" i="1"/>
  <c r="A935" i="1" s="1"/>
  <c r="B934" i="1"/>
  <c r="G857" i="1"/>
  <c r="A857" i="1" s="1"/>
  <c r="B856" i="1"/>
  <c r="G778" i="1"/>
  <c r="A778" i="1" s="1"/>
  <c r="B777" i="1"/>
  <c r="G701" i="1"/>
  <c r="A701" i="1" s="1"/>
  <c r="B700" i="1"/>
  <c r="B622" i="1"/>
  <c r="G623" i="1"/>
  <c r="A623" i="1" s="1"/>
  <c r="B543" i="1"/>
  <c r="G544" i="1"/>
  <c r="A544" i="1" s="1"/>
  <c r="G466" i="1"/>
  <c r="A466" i="1" s="1"/>
  <c r="B465" i="1"/>
  <c r="G234" i="1"/>
  <c r="B233" i="1"/>
  <c r="B310" i="1"/>
  <c r="G311" i="1"/>
  <c r="A311" i="1" s="1"/>
  <c r="V1546" i="1" l="1"/>
  <c r="V1624" i="1" s="1"/>
  <c r="P1942" i="1"/>
  <c r="P1864" i="1"/>
  <c r="W1390" i="1"/>
  <c r="W1156" i="1"/>
  <c r="Q1396" i="1"/>
  <c r="Q1552" i="1" s="1"/>
  <c r="Q1630" i="1" s="1"/>
  <c r="Q1162" i="1"/>
  <c r="J775" i="1"/>
  <c r="J776" i="1"/>
  <c r="J777" i="1"/>
  <c r="J779" i="1"/>
  <c r="I1326" i="1"/>
  <c r="I1638" i="1" s="1"/>
  <c r="I1322" i="1"/>
  <c r="I1323" i="1"/>
  <c r="I1635" i="1" s="1"/>
  <c r="I1325" i="1"/>
  <c r="I1637" i="1" s="1"/>
  <c r="H1326" i="1"/>
  <c r="H1638" i="1" s="1"/>
  <c r="H1322" i="1"/>
  <c r="H1323" i="1"/>
  <c r="H1635" i="1" s="1"/>
  <c r="H1325" i="1"/>
  <c r="H1637" i="1" s="1"/>
  <c r="H778" i="1"/>
  <c r="I778" i="1"/>
  <c r="K934" i="1"/>
  <c r="J1402" i="1"/>
  <c r="J1558" i="1" s="1"/>
  <c r="J1556" i="1"/>
  <c r="J1634" i="1" s="1"/>
  <c r="J1867" i="1"/>
  <c r="J1945" i="1"/>
  <c r="S1945" i="1"/>
  <c r="S1867" i="1"/>
  <c r="K1553" i="1"/>
  <c r="K1399" i="1"/>
  <c r="K1555" i="1" s="1"/>
  <c r="K1633" i="1" s="1"/>
  <c r="K1400" i="1"/>
  <c r="K1403" i="1"/>
  <c r="K1559" i="1" s="1"/>
  <c r="K1404" i="1"/>
  <c r="K1560" i="1" s="1"/>
  <c r="L931" i="1"/>
  <c r="L932" i="1"/>
  <c r="L935" i="1"/>
  <c r="L936" i="1"/>
  <c r="L1397" i="1"/>
  <c r="J2099" i="1"/>
  <c r="J2106" i="1" s="1"/>
  <c r="J780" i="1"/>
  <c r="Y2086" i="1"/>
  <c r="Y2101" i="1" s="1"/>
  <c r="Y2104" i="1" s="1"/>
  <c r="Y1150" i="1"/>
  <c r="Y1165" i="1" s="1"/>
  <c r="Y1168" i="1" s="1"/>
  <c r="Y1306" i="1"/>
  <c r="Y1618" i="1" s="1"/>
  <c r="Z77" i="1"/>
  <c r="AA58" i="1"/>
  <c r="Z2164" i="1"/>
  <c r="Z760" i="1"/>
  <c r="X1852" i="1"/>
  <c r="X1930" i="1"/>
  <c r="J1163" i="1"/>
  <c r="J1170" i="1" s="1"/>
  <c r="J1319" i="1"/>
  <c r="K78" i="1"/>
  <c r="K2184" i="1" s="1"/>
  <c r="L71" i="1"/>
  <c r="K773" i="1"/>
  <c r="K2177" i="1"/>
  <c r="N1550" i="1"/>
  <c r="N1628" i="1" s="1"/>
  <c r="O1394" i="1"/>
  <c r="O1160" i="1"/>
  <c r="M1862" i="1"/>
  <c r="M1940" i="1"/>
  <c r="W1617" i="1"/>
  <c r="Y759" i="1"/>
  <c r="Y2163" i="1"/>
  <c r="Y389" i="1"/>
  <c r="Y2183" i="1" s="1"/>
  <c r="Z369" i="1"/>
  <c r="X2085" i="1"/>
  <c r="X2105" i="1" s="1"/>
  <c r="X1149" i="1"/>
  <c r="X1169" i="1" s="1"/>
  <c r="X1305" i="1"/>
  <c r="V1851" i="1"/>
  <c r="V1929" i="1"/>
  <c r="AA2104" i="1"/>
  <c r="U2104" i="1"/>
  <c r="P2104" i="1"/>
  <c r="T2104" i="1"/>
  <c r="X2104" i="1"/>
  <c r="V2104" i="1"/>
  <c r="O2104" i="1"/>
  <c r="K2104" i="1"/>
  <c r="H2104" i="1"/>
  <c r="J2104" i="1"/>
  <c r="S2104" i="1"/>
  <c r="I2104" i="1"/>
  <c r="N2104" i="1"/>
  <c r="R2104" i="1"/>
  <c r="Q2104" i="1"/>
  <c r="W2104" i="1"/>
  <c r="L2104" i="1"/>
  <c r="G2106" i="1"/>
  <c r="B2105" i="1"/>
  <c r="A2105" i="1"/>
  <c r="B2028" i="1"/>
  <c r="A2028" i="1"/>
  <c r="H1631" i="1"/>
  <c r="B1716" i="1"/>
  <c r="A1716" i="1"/>
  <c r="B234" i="1"/>
  <c r="A234" i="1"/>
  <c r="B1794" i="1"/>
  <c r="A1794" i="1"/>
  <c r="A388" i="1"/>
  <c r="B388" i="1"/>
  <c r="G389" i="1"/>
  <c r="M1942" i="1"/>
  <c r="M1864" i="1"/>
  <c r="B1872" i="1"/>
  <c r="A1872" i="1"/>
  <c r="I1631" i="1"/>
  <c r="A77" i="1"/>
  <c r="B77" i="1"/>
  <c r="G78" i="1"/>
  <c r="B1950" i="1"/>
  <c r="A1950" i="1"/>
  <c r="A154" i="1"/>
  <c r="G155" i="1"/>
  <c r="B154" i="1"/>
  <c r="G1638" i="1"/>
  <c r="B1637" i="1"/>
  <c r="G1560" i="1"/>
  <c r="B1559" i="1"/>
  <c r="G1482" i="1"/>
  <c r="B1481" i="1"/>
  <c r="G1404" i="1"/>
  <c r="B1403" i="1"/>
  <c r="G1326" i="1"/>
  <c r="B1325" i="1"/>
  <c r="B1246" i="1"/>
  <c r="G1247" i="1"/>
  <c r="A1247" i="1" s="1"/>
  <c r="B1168" i="1"/>
  <c r="G1169" i="1"/>
  <c r="A1169" i="1" s="1"/>
  <c r="B1090" i="1"/>
  <c r="G1091" i="1"/>
  <c r="A1091" i="1" s="1"/>
  <c r="G1014" i="1"/>
  <c r="B1013" i="1"/>
  <c r="G936" i="1"/>
  <c r="B935" i="1"/>
  <c r="G858" i="1"/>
  <c r="B857" i="1"/>
  <c r="B778" i="1"/>
  <c r="G779" i="1"/>
  <c r="A779" i="1" s="1"/>
  <c r="G702" i="1"/>
  <c r="B701" i="1"/>
  <c r="G624" i="1"/>
  <c r="B623" i="1"/>
  <c r="B544" i="1"/>
  <c r="G545" i="1"/>
  <c r="A545" i="1" s="1"/>
  <c r="B466" i="1"/>
  <c r="G467" i="1"/>
  <c r="A467" i="1" s="1"/>
  <c r="G312" i="1"/>
  <c r="B311" i="1"/>
  <c r="X1390" i="1" l="1"/>
  <c r="X1156" i="1"/>
  <c r="N1397" i="1"/>
  <c r="N936" i="1"/>
  <c r="V1858" i="1"/>
  <c r="V1936" i="1"/>
  <c r="Q1864" i="1"/>
  <c r="Q1942" i="1"/>
  <c r="W1546" i="1"/>
  <c r="W1624" i="1" s="1"/>
  <c r="R1396" i="1"/>
  <c r="R1552" i="1" s="1"/>
  <c r="R1630" i="1" s="1"/>
  <c r="R1162" i="1"/>
  <c r="L934" i="1"/>
  <c r="J778" i="1"/>
  <c r="K1945" i="1"/>
  <c r="K1867" i="1"/>
  <c r="K780" i="1"/>
  <c r="K775" i="1"/>
  <c r="K776" i="1"/>
  <c r="K777" i="1"/>
  <c r="K779" i="1"/>
  <c r="J1946" i="1"/>
  <c r="J1868" i="1"/>
  <c r="J1323" i="1"/>
  <c r="J1325" i="1"/>
  <c r="J1637" i="1" s="1"/>
  <c r="K1402" i="1"/>
  <c r="K1558" i="1" s="1"/>
  <c r="K1556" i="1"/>
  <c r="K1634" i="1" s="1"/>
  <c r="I1949" i="1"/>
  <c r="I1871" i="1"/>
  <c r="I1947" i="1"/>
  <c r="I1869" i="1"/>
  <c r="I1324" i="1"/>
  <c r="I1636" i="1" s="1"/>
  <c r="I1634" i="1"/>
  <c r="M1397" i="1"/>
  <c r="M931" i="1"/>
  <c r="M932" i="1"/>
  <c r="M935" i="1"/>
  <c r="M936" i="1"/>
  <c r="L1553" i="1"/>
  <c r="L1399" i="1"/>
  <c r="L1555" i="1" s="1"/>
  <c r="L1633" i="1" s="1"/>
  <c r="L1400" i="1"/>
  <c r="L1403" i="1"/>
  <c r="L1559" i="1" s="1"/>
  <c r="L1404" i="1"/>
  <c r="L1560" i="1" s="1"/>
  <c r="H1871" i="1"/>
  <c r="H1949" i="1"/>
  <c r="H1869" i="1"/>
  <c r="H1947" i="1"/>
  <c r="H1324" i="1"/>
  <c r="H1636" i="1" s="1"/>
  <c r="H1634" i="1"/>
  <c r="J1326" i="1"/>
  <c r="J1638" i="1" s="1"/>
  <c r="H1872" i="1"/>
  <c r="H1950" i="1"/>
  <c r="I1872" i="1"/>
  <c r="I1950" i="1"/>
  <c r="Z2086" i="1"/>
  <c r="Z2101" i="1" s="1"/>
  <c r="Z2104" i="1" s="1"/>
  <c r="Z1306" i="1"/>
  <c r="Z1618" i="1" s="1"/>
  <c r="Z1150" i="1"/>
  <c r="Z1165" i="1" s="1"/>
  <c r="Z1168" i="1" s="1"/>
  <c r="Y1852" i="1"/>
  <c r="Y1930" i="1"/>
  <c r="AA77" i="1"/>
  <c r="AB58" i="1"/>
  <c r="AA2164" i="1"/>
  <c r="AA760" i="1"/>
  <c r="J1631" i="1"/>
  <c r="J1865" i="1" s="1"/>
  <c r="K2099" i="1"/>
  <c r="K2106" i="1" s="1"/>
  <c r="K1163" i="1"/>
  <c r="K1170" i="1" s="1"/>
  <c r="K1319" i="1"/>
  <c r="L78" i="1"/>
  <c r="L2184" i="1" s="1"/>
  <c r="M71" i="1"/>
  <c r="L2177" i="1"/>
  <c r="L773" i="1"/>
  <c r="O1550" i="1"/>
  <c r="O1628" i="1" s="1"/>
  <c r="P1394" i="1"/>
  <c r="P1160" i="1"/>
  <c r="N1940" i="1"/>
  <c r="N1862" i="1"/>
  <c r="X1617" i="1"/>
  <c r="Z2163" i="1"/>
  <c r="Z759" i="1"/>
  <c r="Z389" i="1"/>
  <c r="Z2183" i="1" s="1"/>
  <c r="AA369" i="1"/>
  <c r="Y1149" i="1"/>
  <c r="Y1169" i="1" s="1"/>
  <c r="Y1305" i="1"/>
  <c r="Y2085" i="1"/>
  <c r="Y2105" i="1" s="1"/>
  <c r="W1851" i="1"/>
  <c r="W1929" i="1"/>
  <c r="B2106" i="1"/>
  <c r="A2106" i="1"/>
  <c r="I1865" i="1"/>
  <c r="I1943" i="1"/>
  <c r="B312" i="1"/>
  <c r="A312" i="1"/>
  <c r="B702" i="1"/>
  <c r="A702" i="1"/>
  <c r="B1014" i="1"/>
  <c r="A1014" i="1"/>
  <c r="B1326" i="1"/>
  <c r="A1326" i="1"/>
  <c r="B1638" i="1"/>
  <c r="A1638" i="1"/>
  <c r="B936" i="1"/>
  <c r="A936" i="1"/>
  <c r="A389" i="1"/>
  <c r="G390" i="1"/>
  <c r="B389" i="1"/>
  <c r="B1404" i="1"/>
  <c r="A1404" i="1"/>
  <c r="A155" i="1"/>
  <c r="G156" i="1"/>
  <c r="B155" i="1"/>
  <c r="B78" i="1"/>
  <c r="A78" i="1"/>
  <c r="R33" i="25" s="1"/>
  <c r="B624" i="1"/>
  <c r="A624" i="1"/>
  <c r="B1560" i="1"/>
  <c r="A1560" i="1"/>
  <c r="B858" i="1"/>
  <c r="A858" i="1"/>
  <c r="B1482" i="1"/>
  <c r="A1482" i="1"/>
  <c r="H1943" i="1"/>
  <c r="H1865" i="1"/>
  <c r="G1248" i="1"/>
  <c r="B1247" i="1"/>
  <c r="G1170" i="1"/>
  <c r="A1170" i="1" s="1"/>
  <c r="B1169" i="1"/>
  <c r="G1092" i="1"/>
  <c r="B1091" i="1"/>
  <c r="G780" i="1"/>
  <c r="B779" i="1"/>
  <c r="G546" i="1"/>
  <c r="B545" i="1"/>
  <c r="G468" i="1"/>
  <c r="B467" i="1"/>
  <c r="R1942" i="1" l="1"/>
  <c r="R1864" i="1"/>
  <c r="S1396" i="1"/>
  <c r="S1552" i="1" s="1"/>
  <c r="S1630" i="1" s="1"/>
  <c r="S1162" i="1"/>
  <c r="N1553" i="1"/>
  <c r="N1404" i="1"/>
  <c r="W1858" i="1"/>
  <c r="W1936" i="1"/>
  <c r="O1397" i="1"/>
  <c r="O936" i="1"/>
  <c r="X1546" i="1"/>
  <c r="X1624" i="1" s="1"/>
  <c r="Y1390" i="1"/>
  <c r="Y1156" i="1"/>
  <c r="E33" i="25"/>
  <c r="F33" i="25"/>
  <c r="Q33" i="25"/>
  <c r="AB5" i="25"/>
  <c r="K5" i="25"/>
  <c r="AC5" i="25"/>
  <c r="AC33" i="25"/>
  <c r="M33" i="25"/>
  <c r="O33" i="25"/>
  <c r="P5" i="25"/>
  <c r="T33" i="25"/>
  <c r="F5" i="25"/>
  <c r="U5" i="25"/>
  <c r="Q5" i="25"/>
  <c r="N33" i="25"/>
  <c r="M5" i="25"/>
  <c r="T5" i="25"/>
  <c r="I5" i="25"/>
  <c r="N5" i="25"/>
  <c r="AA5" i="25"/>
  <c r="U33" i="25"/>
  <c r="P33" i="25"/>
  <c r="H5" i="25"/>
  <c r="K33" i="25"/>
  <c r="I33" i="25"/>
  <c r="E5" i="25"/>
  <c r="W5" i="25"/>
  <c r="AE5" i="25"/>
  <c r="S5" i="25"/>
  <c r="L5" i="25"/>
  <c r="X3" i="25"/>
  <c r="AA33" i="25"/>
  <c r="W33" i="25"/>
  <c r="Z33" i="25"/>
  <c r="X5" i="25"/>
  <c r="AD33" i="25"/>
  <c r="AE33" i="25"/>
  <c r="AD5" i="25"/>
  <c r="L33" i="25"/>
  <c r="AB33" i="25"/>
  <c r="X32" i="25"/>
  <c r="H33" i="25"/>
  <c r="G5" i="25"/>
  <c r="Z5" i="25"/>
  <c r="O5" i="25"/>
  <c r="R5" i="25"/>
  <c r="X33" i="25"/>
  <c r="V5" i="25"/>
  <c r="J33" i="25"/>
  <c r="G33" i="25"/>
  <c r="J5" i="25"/>
  <c r="Y5" i="25"/>
  <c r="V33" i="25"/>
  <c r="Y33" i="25"/>
  <c r="C7" i="24"/>
  <c r="AF7" i="24"/>
  <c r="M934" i="1"/>
  <c r="AY39" i="24"/>
  <c r="J1949" i="1"/>
  <c r="J1871" i="1"/>
  <c r="J1324" i="1"/>
  <c r="J1636" i="1" s="1"/>
  <c r="J1635" i="1"/>
  <c r="K1326" i="1"/>
  <c r="K1638" i="1" s="1"/>
  <c r="K1323" i="1"/>
  <c r="K1325" i="1"/>
  <c r="K1637" i="1" s="1"/>
  <c r="AL39" i="24"/>
  <c r="I1868" i="1"/>
  <c r="I1946" i="1"/>
  <c r="H1946" i="1"/>
  <c r="H1868" i="1"/>
  <c r="M1553" i="1"/>
  <c r="M1399" i="1"/>
  <c r="M1555" i="1" s="1"/>
  <c r="M1633" i="1" s="1"/>
  <c r="M1400" i="1"/>
  <c r="M1403" i="1"/>
  <c r="M1559" i="1" s="1"/>
  <c r="M1404" i="1"/>
  <c r="M1560" i="1" s="1"/>
  <c r="H1948" i="1"/>
  <c r="H1870" i="1"/>
  <c r="I1948" i="1"/>
  <c r="I1870" i="1"/>
  <c r="K778" i="1"/>
  <c r="L1867" i="1"/>
  <c r="L1945" i="1"/>
  <c r="AO7" i="24"/>
  <c r="J7" i="24"/>
  <c r="AT7" i="24"/>
  <c r="BE39" i="24"/>
  <c r="S7" i="24"/>
  <c r="K39" i="24"/>
  <c r="V39" i="24"/>
  <c r="AX39" i="24"/>
  <c r="N39" i="24"/>
  <c r="O39" i="24"/>
  <c r="AP39" i="24"/>
  <c r="AY7" i="24"/>
  <c r="AB39" i="24"/>
  <c r="AN7" i="24"/>
  <c r="Q7" i="24"/>
  <c r="AC39" i="24"/>
  <c r="AE39" i="24"/>
  <c r="AO39" i="24"/>
  <c r="AG7" i="24"/>
  <c r="AS7" i="24"/>
  <c r="AL7" i="24"/>
  <c r="Z7" i="24"/>
  <c r="AJ39" i="24"/>
  <c r="AA39" i="24"/>
  <c r="R39" i="24"/>
  <c r="AM39" i="24"/>
  <c r="BC39" i="24"/>
  <c r="Q39" i="24"/>
  <c r="AG39" i="24"/>
  <c r="AR39" i="24"/>
  <c r="AQ39" i="24"/>
  <c r="AI39" i="24"/>
  <c r="AQ7" i="24"/>
  <c r="T7" i="24"/>
  <c r="AU39" i="24"/>
  <c r="AU7" i="24"/>
  <c r="AK7" i="24"/>
  <c r="AR7" i="24"/>
  <c r="BC7" i="24"/>
  <c r="AP7" i="24"/>
  <c r="M39" i="24"/>
  <c r="N7" i="24"/>
  <c r="AX7" i="24"/>
  <c r="M7" i="24"/>
  <c r="Z39" i="24"/>
  <c r="BA7" i="24"/>
  <c r="AI7" i="24"/>
  <c r="X7" i="24"/>
  <c r="AM7" i="24"/>
  <c r="O7" i="24"/>
  <c r="AZ7" i="24"/>
  <c r="X39" i="24"/>
  <c r="W39" i="24"/>
  <c r="W7" i="24"/>
  <c r="U7" i="24"/>
  <c r="AT39" i="24"/>
  <c r="AH39" i="24"/>
  <c r="AV39" i="24"/>
  <c r="BA39" i="24"/>
  <c r="U39" i="24"/>
  <c r="BB7" i="24"/>
  <c r="R7" i="24"/>
  <c r="V7" i="24"/>
  <c r="AS39" i="24"/>
  <c r="AF39" i="24"/>
  <c r="T39" i="24"/>
  <c r="AA7" i="24"/>
  <c r="AE7" i="24"/>
  <c r="AW7" i="24"/>
  <c r="AC7" i="24"/>
  <c r="AW39" i="24"/>
  <c r="BD7" i="24"/>
  <c r="AH7" i="24"/>
  <c r="Y39" i="24"/>
  <c r="S39" i="24"/>
  <c r="J39" i="24"/>
  <c r="AV7" i="24"/>
  <c r="AB7" i="24"/>
  <c r="AJ7" i="24"/>
  <c r="P39" i="24"/>
  <c r="K7" i="24"/>
  <c r="AK39" i="24"/>
  <c r="BD39" i="24"/>
  <c r="L39" i="24"/>
  <c r="P7" i="24"/>
  <c r="L7" i="24"/>
  <c r="AN39" i="24"/>
  <c r="AD7" i="24"/>
  <c r="Y7" i="24"/>
  <c r="BB39" i="24"/>
  <c r="AZ39" i="24"/>
  <c r="AD39" i="24"/>
  <c r="K1946" i="1"/>
  <c r="K1868" i="1"/>
  <c r="L780" i="1"/>
  <c r="L775" i="1"/>
  <c r="L776" i="1"/>
  <c r="L777" i="1"/>
  <c r="L779" i="1"/>
  <c r="L1402" i="1"/>
  <c r="L1558" i="1" s="1"/>
  <c r="L1556" i="1"/>
  <c r="J1872" i="1"/>
  <c r="J1950" i="1"/>
  <c r="AC58" i="1"/>
  <c r="AB77" i="1"/>
  <c r="AB2164" i="1"/>
  <c r="AB760" i="1"/>
  <c r="AA2086" i="1"/>
  <c r="AA1306" i="1"/>
  <c r="AA1618" i="1" s="1"/>
  <c r="AA1150" i="1"/>
  <c r="AA1165" i="1" s="1"/>
  <c r="AA1168" i="1" s="1"/>
  <c r="Z1852" i="1"/>
  <c r="Z1930" i="1"/>
  <c r="J1943" i="1"/>
  <c r="L2099" i="1"/>
  <c r="L2106" i="1" s="1"/>
  <c r="L1319" i="1"/>
  <c r="L1163" i="1"/>
  <c r="L1170" i="1" s="1"/>
  <c r="K1631" i="1"/>
  <c r="M78" i="1"/>
  <c r="M2184" i="1" s="1"/>
  <c r="N71" i="1"/>
  <c r="M773" i="1"/>
  <c r="M2177" i="1"/>
  <c r="P1550" i="1"/>
  <c r="P1628" i="1" s="1"/>
  <c r="Q1394" i="1"/>
  <c r="Q1160" i="1"/>
  <c r="O1862" i="1"/>
  <c r="O1940" i="1"/>
  <c r="Y1617" i="1"/>
  <c r="AA2163" i="1"/>
  <c r="AA759" i="1"/>
  <c r="AA389" i="1"/>
  <c r="AA2183" i="1" s="1"/>
  <c r="AB369" i="1"/>
  <c r="Z2085" i="1"/>
  <c r="Z2105" i="1" s="1"/>
  <c r="Z1149" i="1"/>
  <c r="Z1169" i="1" s="1"/>
  <c r="Z1305" i="1"/>
  <c r="X1851" i="1"/>
  <c r="X1929" i="1"/>
  <c r="B468" i="1"/>
  <c r="A468" i="1"/>
  <c r="B1170" i="1"/>
  <c r="B390" i="1"/>
  <c r="A390" i="1"/>
  <c r="BH39" i="24" s="1"/>
  <c r="B156" i="1"/>
  <c r="A156" i="1"/>
  <c r="E52" i="24" s="1"/>
  <c r="B546" i="1"/>
  <c r="A546" i="1"/>
  <c r="B1248" i="1"/>
  <c r="A1248" i="1"/>
  <c r="B780" i="1"/>
  <c r="A780" i="1"/>
  <c r="B1092" i="1"/>
  <c r="A1092" i="1"/>
  <c r="AD32" i="25" l="1"/>
  <c r="BK39" i="24"/>
  <c r="G7" i="24"/>
  <c r="BG39" i="24"/>
  <c r="BL39" i="24"/>
  <c r="L4" i="25"/>
  <c r="Z1390" i="1"/>
  <c r="Z1156" i="1"/>
  <c r="BG52" i="24"/>
  <c r="BI20" i="24"/>
  <c r="F7" i="24"/>
  <c r="D7" i="24"/>
  <c r="BK52" i="24"/>
  <c r="X1858" i="1"/>
  <c r="X1936" i="1"/>
  <c r="C39" i="24"/>
  <c r="C74" i="24" s="1"/>
  <c r="BL7" i="24"/>
  <c r="BE52" i="24"/>
  <c r="BK7" i="24"/>
  <c r="F52" i="24"/>
  <c r="E7" i="24"/>
  <c r="P1397" i="1"/>
  <c r="P936" i="1"/>
  <c r="BI52" i="24"/>
  <c r="O1553" i="1"/>
  <c r="O1404" i="1"/>
  <c r="O1560" i="1" s="1"/>
  <c r="BG20" i="24"/>
  <c r="BJ52" i="24"/>
  <c r="D39" i="24"/>
  <c r="BJ39" i="24"/>
  <c r="F39" i="24"/>
  <c r="BI7" i="24"/>
  <c r="BH20" i="24"/>
  <c r="BH52" i="24"/>
  <c r="BH7" i="24"/>
  <c r="BH74" i="24" s="1"/>
  <c r="BI39" i="24"/>
  <c r="BF20" i="24"/>
  <c r="D52" i="24"/>
  <c r="BE20" i="24"/>
  <c r="BJ20" i="24"/>
  <c r="BF52" i="24"/>
  <c r="BF7" i="24"/>
  <c r="G39" i="24"/>
  <c r="D20" i="24"/>
  <c r="S1942" i="1"/>
  <c r="S1864" i="1"/>
  <c r="BJ7" i="24"/>
  <c r="T1396" i="1"/>
  <c r="T1162" i="1"/>
  <c r="F20" i="24"/>
  <c r="F87" i="24" s="1"/>
  <c r="BG7" i="24"/>
  <c r="E39" i="24"/>
  <c r="BE7" i="24"/>
  <c r="BE74" i="24" s="1"/>
  <c r="AC31" i="25"/>
  <c r="BK20" i="24"/>
  <c r="C52" i="24"/>
  <c r="BF39" i="24"/>
  <c r="Y1546" i="1"/>
  <c r="Y1624" i="1" s="1"/>
  <c r="G52" i="24"/>
  <c r="K4" i="25"/>
  <c r="K3" i="25"/>
  <c r="AA6" i="25"/>
  <c r="L31" i="25"/>
  <c r="H4" i="25"/>
  <c r="F7" i="25"/>
  <c r="AE34" i="25"/>
  <c r="V32" i="25"/>
  <c r="I4" i="25"/>
  <c r="T32" i="25"/>
  <c r="R32" i="25"/>
  <c r="H31" i="25"/>
  <c r="G25" i="25"/>
  <c r="AE31" i="25"/>
  <c r="Y31" i="25"/>
  <c r="I3" i="25"/>
  <c r="M4" i="25"/>
  <c r="E6" i="25"/>
  <c r="H3" i="25"/>
  <c r="V4" i="25"/>
  <c r="AD6" i="25"/>
  <c r="F25" i="25"/>
  <c r="M32" i="25"/>
  <c r="M7" i="25"/>
  <c r="Z32" i="25"/>
  <c r="F32" i="25"/>
  <c r="U31" i="25"/>
  <c r="S31" i="25"/>
  <c r="J3" i="25"/>
  <c r="P32" i="25"/>
  <c r="I35" i="25"/>
  <c r="S35" i="25"/>
  <c r="I31" i="25"/>
  <c r="O32" i="25"/>
  <c r="Y3" i="25"/>
  <c r="Q32" i="25"/>
  <c r="T25" i="25"/>
  <c r="J7" i="25"/>
  <c r="G4" i="25"/>
  <c r="W35" i="25"/>
  <c r="R7" i="25"/>
  <c r="R35" i="25"/>
  <c r="AE32" i="25"/>
  <c r="O34" i="25"/>
  <c r="O25" i="25"/>
  <c r="Y4" i="25"/>
  <c r="X34" i="25"/>
  <c r="K7" i="25"/>
  <c r="L34" i="25"/>
  <c r="R4" i="25"/>
  <c r="W4" i="25"/>
  <c r="I7" i="25"/>
  <c r="AB31" i="25"/>
  <c r="O35" i="25"/>
  <c r="L7" i="25"/>
  <c r="V25" i="25"/>
  <c r="V6" i="25"/>
  <c r="V34" i="25"/>
  <c r="AA34" i="25"/>
  <c r="J34" i="25"/>
  <c r="X7" i="25"/>
  <c r="X6" i="25"/>
  <c r="K6" i="25"/>
  <c r="V35" i="25"/>
  <c r="W7" i="25"/>
  <c r="W25" i="25"/>
  <c r="G31" i="25"/>
  <c r="U35" i="25"/>
  <c r="N4" i="25"/>
  <c r="V3" i="25"/>
  <c r="X25" i="25"/>
  <c r="N6" i="25"/>
  <c r="M34" i="25"/>
  <c r="F35" i="25"/>
  <c r="F6" i="25"/>
  <c r="AC34" i="25"/>
  <c r="J31" i="25"/>
  <c r="AB34" i="25"/>
  <c r="Q35" i="25"/>
  <c r="Z34" i="25"/>
  <c r="Q7" i="25"/>
  <c r="K25" i="25"/>
  <c r="AA35" i="25"/>
  <c r="N7" i="25"/>
  <c r="Z3" i="25"/>
  <c r="K31" i="25"/>
  <c r="R34" i="25"/>
  <c r="O4" i="25"/>
  <c r="AC35" i="25"/>
  <c r="J32" i="25"/>
  <c r="G32" i="25"/>
  <c r="E32" i="25"/>
  <c r="U3" i="25"/>
  <c r="N35" i="25"/>
  <c r="P35" i="25"/>
  <c r="AC4" i="25"/>
  <c r="Y35" i="25"/>
  <c r="W3" i="25"/>
  <c r="AD7" i="25"/>
  <c r="AA4" i="25"/>
  <c r="M35" i="25"/>
  <c r="AB35" i="25"/>
  <c r="E4" i="25"/>
  <c r="AD35" i="25"/>
  <c r="AB7" i="25"/>
  <c r="G35" i="25"/>
  <c r="J25" i="25"/>
  <c r="AC3" i="25"/>
  <c r="Y34" i="25"/>
  <c r="K34" i="25"/>
  <c r="AA32" i="25"/>
  <c r="L25" i="25"/>
  <c r="E25" i="25"/>
  <c r="R3" i="25"/>
  <c r="P7" i="25"/>
  <c r="N32" i="25"/>
  <c r="L32" i="25"/>
  <c r="K32" i="25"/>
  <c r="AD31" i="25"/>
  <c r="T7" i="25"/>
  <c r="F34" i="25"/>
  <c r="Z7" i="25"/>
  <c r="AA7" i="25"/>
  <c r="AC32" i="25"/>
  <c r="AC6" i="25"/>
  <c r="AB4" i="25"/>
  <c r="S33" i="25"/>
  <c r="S63" i="25" s="1"/>
  <c r="Y32" i="25"/>
  <c r="I32" i="25"/>
  <c r="Z31" i="25"/>
  <c r="R31" i="25"/>
  <c r="S34" i="25"/>
  <c r="G6" i="25"/>
  <c r="T4" i="25"/>
  <c r="E35" i="25"/>
  <c r="U4" i="25"/>
  <c r="Y25" i="25"/>
  <c r="G7" i="25"/>
  <c r="W6" i="25"/>
  <c r="U34" i="25"/>
  <c r="O6" i="25"/>
  <c r="W34" i="25"/>
  <c r="Q3" i="25"/>
  <c r="Y7" i="25"/>
  <c r="O7" i="25"/>
  <c r="Z6" i="25"/>
  <c r="X4" i="25"/>
  <c r="S4" i="25"/>
  <c r="AB32" i="25"/>
  <c r="N25" i="25"/>
  <c r="H32" i="25"/>
  <c r="R25" i="25"/>
  <c r="E3" i="25"/>
  <c r="V31" i="25"/>
  <c r="S7" i="25"/>
  <c r="G34" i="25"/>
  <c r="R6" i="25"/>
  <c r="H25" i="25"/>
  <c r="U25" i="25"/>
  <c r="U32" i="25"/>
  <c r="S32" i="25"/>
  <c r="AC7" i="25"/>
  <c r="L6" i="25"/>
  <c r="Q6" i="25"/>
  <c r="Q31" i="25"/>
  <c r="AD4" i="25"/>
  <c r="AE6" i="25"/>
  <c r="AE64" i="25" s="1"/>
  <c r="Q4" i="25"/>
  <c r="P6" i="25"/>
  <c r="AB3" i="25"/>
  <c r="Y6" i="25"/>
  <c r="T31" i="25"/>
  <c r="N31" i="25"/>
  <c r="AE35" i="25"/>
  <c r="P25" i="25"/>
  <c r="P4" i="25"/>
  <c r="T34" i="25"/>
  <c r="T6" i="25"/>
  <c r="H7" i="25"/>
  <c r="I25" i="25"/>
  <c r="M6" i="25"/>
  <c r="N34" i="25"/>
  <c r="AA3" i="25"/>
  <c r="AA31" i="25"/>
  <c r="M25" i="25"/>
  <c r="Z4" i="25"/>
  <c r="U6" i="25"/>
  <c r="L35" i="25"/>
  <c r="P34" i="25"/>
  <c r="H6" i="25"/>
  <c r="F4" i="25"/>
  <c r="O31" i="25"/>
  <c r="AE4" i="25"/>
  <c r="W32" i="25"/>
  <c r="P31" i="25"/>
  <c r="L3" i="25"/>
  <c r="AE7" i="25"/>
  <c r="H35" i="25"/>
  <c r="Q34" i="25"/>
  <c r="N3" i="25"/>
  <c r="Z25" i="25"/>
  <c r="K35" i="25"/>
  <c r="E34" i="25"/>
  <c r="I6" i="25"/>
  <c r="U7" i="25"/>
  <c r="AD34" i="25"/>
  <c r="H34" i="25"/>
  <c r="S25" i="25"/>
  <c r="E7" i="25"/>
  <c r="P3" i="25"/>
  <c r="AE3" i="25"/>
  <c r="T3" i="25"/>
  <c r="W31" i="25"/>
  <c r="V7" i="25"/>
  <c r="S3" i="25"/>
  <c r="M3" i="25"/>
  <c r="Q25" i="25"/>
  <c r="J6" i="25"/>
  <c r="X35" i="25"/>
  <c r="AE16" i="25"/>
  <c r="Z35" i="25"/>
  <c r="X31" i="25"/>
  <c r="AB6" i="25"/>
  <c r="F3" i="25"/>
  <c r="M31" i="25"/>
  <c r="J4" i="25"/>
  <c r="F31" i="25"/>
  <c r="J35" i="25"/>
  <c r="E31" i="25"/>
  <c r="O3" i="25"/>
  <c r="T35" i="25"/>
  <c r="AD3" i="25"/>
  <c r="G3" i="25"/>
  <c r="I34" i="25"/>
  <c r="S6" i="25"/>
  <c r="AY74" i="24"/>
  <c r="AG35" i="11"/>
  <c r="A35" i="11" s="1"/>
  <c r="AG21" i="11"/>
  <c r="A21" i="11" s="1"/>
  <c r="AE19" i="25"/>
  <c r="AE47" i="25"/>
  <c r="AE50" i="25" s="1"/>
  <c r="L63" i="25"/>
  <c r="AE48" i="25"/>
  <c r="AE56" i="25"/>
  <c r="AG23" i="11"/>
  <c r="A23" i="11" s="1"/>
  <c r="AE8" i="25"/>
  <c r="AG20" i="11"/>
  <c r="A20" i="11" s="1"/>
  <c r="AG36" i="11"/>
  <c r="A36" i="11" s="1"/>
  <c r="AG8" i="11"/>
  <c r="A8" i="11" s="1"/>
  <c r="AG28" i="11"/>
  <c r="A28" i="11" s="1"/>
  <c r="AG17" i="11"/>
  <c r="A17" i="11" s="1"/>
  <c r="AG6" i="11"/>
  <c r="A6" i="11" s="1"/>
  <c r="AE45" i="25"/>
  <c r="AG13" i="11"/>
  <c r="A13" i="11" s="1"/>
  <c r="AG27" i="11"/>
  <c r="A27" i="11" s="1"/>
  <c r="AG16" i="11"/>
  <c r="A16" i="11" s="1"/>
  <c r="AG7" i="11"/>
  <c r="A7" i="11" s="1"/>
  <c r="AG18" i="11"/>
  <c r="A18" i="11" s="1"/>
  <c r="AE10" i="25"/>
  <c r="AE21" i="25"/>
  <c r="AE41" i="25"/>
  <c r="AE25" i="25"/>
  <c r="AG50" i="11"/>
  <c r="A50" i="11" s="1"/>
  <c r="AE49" i="25"/>
  <c r="AG11" i="11"/>
  <c r="A11" i="11" s="1"/>
  <c r="AE12" i="25"/>
  <c r="AG41" i="11"/>
  <c r="A41" i="11" s="1"/>
  <c r="AE38" i="25"/>
  <c r="AG37" i="11"/>
  <c r="A37" i="11" s="1"/>
  <c r="AG34" i="11"/>
  <c r="A34" i="11" s="1"/>
  <c r="AG52" i="11"/>
  <c r="A52" i="11" s="1"/>
  <c r="AG22" i="11"/>
  <c r="A22" i="11" s="1"/>
  <c r="AG40" i="11"/>
  <c r="A40" i="11" s="1"/>
  <c r="AG10" i="11"/>
  <c r="A10" i="11" s="1"/>
  <c r="AG15" i="11"/>
  <c r="A15" i="11" s="1"/>
  <c r="L16" i="25"/>
  <c r="AG39" i="11"/>
  <c r="A39" i="11" s="1"/>
  <c r="AG42" i="11"/>
  <c r="A42" i="11" s="1"/>
  <c r="AG30" i="11"/>
  <c r="A30" i="11" s="1"/>
  <c r="AG48" i="11"/>
  <c r="A48" i="11" s="1"/>
  <c r="C21" i="24"/>
  <c r="AE55" i="25"/>
  <c r="AG12" i="11"/>
  <c r="A12" i="11" s="1"/>
  <c r="AE17" i="25"/>
  <c r="AG14" i="11"/>
  <c r="A14" i="11" s="1"/>
  <c r="AG31" i="11"/>
  <c r="A31" i="11" s="1"/>
  <c r="AE40" i="25"/>
  <c r="AF74" i="24"/>
  <c r="AG4" i="11"/>
  <c r="A4" i="11" s="1"/>
  <c r="AG5" i="11"/>
  <c r="A5" i="11" s="1"/>
  <c r="AG49" i="11"/>
  <c r="A49" i="11" s="1"/>
  <c r="AG33" i="11"/>
  <c r="A33" i="11" s="1"/>
  <c r="AG45" i="11"/>
  <c r="A45" i="11" s="1"/>
  <c r="AG44" i="11"/>
  <c r="A44" i="11" s="1"/>
  <c r="AG26" i="11"/>
  <c r="A26" i="11" s="1"/>
  <c r="AG54" i="11"/>
  <c r="A54" i="11" s="1"/>
  <c r="AG43" i="11"/>
  <c r="A43" i="11" s="1"/>
  <c r="AE63" i="25"/>
  <c r="AE54" i="25"/>
  <c r="AG24" i="11"/>
  <c r="A24" i="11" s="1"/>
  <c r="AG25" i="11"/>
  <c r="A25" i="11" s="1"/>
  <c r="AG47" i="11"/>
  <c r="A47" i="11" s="1"/>
  <c r="AE20" i="25"/>
  <c r="AG46" i="11"/>
  <c r="A46" i="11" s="1"/>
  <c r="AG38" i="11"/>
  <c r="A38" i="11" s="1"/>
  <c r="AG32" i="11"/>
  <c r="A32" i="11" s="1"/>
  <c r="AG19" i="11"/>
  <c r="A19" i="11" s="1"/>
  <c r="AE44" i="25"/>
  <c r="AE53" i="25"/>
  <c r="AG9" i="11"/>
  <c r="A9" i="11" s="1"/>
  <c r="AE36" i="25"/>
  <c r="AG56" i="11"/>
  <c r="A56" i="11" s="1"/>
  <c r="AG53" i="11"/>
  <c r="A53" i="11" s="1"/>
  <c r="AE13" i="25"/>
  <c r="AE26" i="25"/>
  <c r="AG29" i="11"/>
  <c r="A29" i="11" s="1"/>
  <c r="X63" i="25"/>
  <c r="AC63" i="25"/>
  <c r="BH23" i="24"/>
  <c r="AR74" i="24"/>
  <c r="AD63" i="25"/>
  <c r="S22" i="24"/>
  <c r="AQ53" i="24"/>
  <c r="AQ56" i="24" s="1"/>
  <c r="AS8" i="24"/>
  <c r="AR8" i="24"/>
  <c r="I40" i="24"/>
  <c r="BI9" i="24"/>
  <c r="AV10" i="24"/>
  <c r="Q53" i="24"/>
  <c r="Q56" i="24" s="1"/>
  <c r="Z47" i="25"/>
  <c r="Z50" i="25" s="1"/>
  <c r="Y74" i="24"/>
  <c r="X38" i="24"/>
  <c r="X23" i="24"/>
  <c r="AE54" i="24"/>
  <c r="G40" i="24"/>
  <c r="K74" i="24"/>
  <c r="T63" i="25"/>
  <c r="BF5" i="24"/>
  <c r="Y63" i="25"/>
  <c r="R23" i="24"/>
  <c r="C22" i="24"/>
  <c r="AQ37" i="24"/>
  <c r="AF40" i="24"/>
  <c r="AW37" i="24"/>
  <c r="J37" i="24"/>
  <c r="AC48" i="25"/>
  <c r="H63" i="25"/>
  <c r="T20" i="25"/>
  <c r="I21" i="24"/>
  <c r="BD38" i="24"/>
  <c r="BI22" i="24"/>
  <c r="AR6" i="24"/>
  <c r="V37" i="24"/>
  <c r="AW21" i="24"/>
  <c r="AW24" i="24" s="1"/>
  <c r="R28" i="24"/>
  <c r="AO54" i="24"/>
  <c r="W22" i="24"/>
  <c r="S5" i="24"/>
  <c r="M22" i="24"/>
  <c r="BD9" i="24"/>
  <c r="AU12" i="24"/>
  <c r="AE22" i="24"/>
  <c r="BC5" i="24"/>
  <c r="W63" i="25"/>
  <c r="R5" i="24"/>
  <c r="BC42" i="24"/>
  <c r="N63" i="25"/>
  <c r="AT74" i="24"/>
  <c r="N74" i="24"/>
  <c r="T74" i="24"/>
  <c r="F63" i="25"/>
  <c r="BC74" i="24"/>
  <c r="AC10" i="24"/>
  <c r="AT53" i="24"/>
  <c r="AT56" i="24" s="1"/>
  <c r="X74" i="24"/>
  <c r="S37" i="24"/>
  <c r="I8" i="24"/>
  <c r="BK10" i="24"/>
  <c r="L22" i="24"/>
  <c r="S23" i="24"/>
  <c r="U48" i="25"/>
  <c r="AV53" i="24"/>
  <c r="AV56" i="24" s="1"/>
  <c r="AE37" i="24"/>
  <c r="AR41" i="24"/>
  <c r="Y40" i="24"/>
  <c r="AD10" i="25"/>
  <c r="AL74" i="24"/>
  <c r="G22" i="24"/>
  <c r="AA6" i="24"/>
  <c r="O54" i="24"/>
  <c r="BK12" i="24"/>
  <c r="K54" i="24"/>
  <c r="AF22" i="24"/>
  <c r="AB48" i="25"/>
  <c r="BB59" i="24"/>
  <c r="G21" i="25"/>
  <c r="O19" i="25"/>
  <c r="O22" i="25" s="1"/>
  <c r="AZ41" i="24"/>
  <c r="AM74" i="24"/>
  <c r="O63" i="25"/>
  <c r="AC40" i="24"/>
  <c r="BJ42" i="24"/>
  <c r="C54" i="24"/>
  <c r="AB74" i="24"/>
  <c r="AP5" i="24"/>
  <c r="AG22" i="24"/>
  <c r="E63" i="25"/>
  <c r="T48" i="25"/>
  <c r="Z48" i="25"/>
  <c r="AK40" i="24"/>
  <c r="Y53" i="24"/>
  <c r="Y56" i="24" s="1"/>
  <c r="AK21" i="24"/>
  <c r="AK24" i="24" s="1"/>
  <c r="P48" i="25"/>
  <c r="G49" i="25"/>
  <c r="BD12" i="24"/>
  <c r="T22" i="24"/>
  <c r="M74" i="24"/>
  <c r="R20" i="25"/>
  <c r="D22" i="24"/>
  <c r="N17" i="25"/>
  <c r="T21" i="24"/>
  <c r="T24" i="24" s="1"/>
  <c r="BK37" i="24"/>
  <c r="BH5" i="24"/>
  <c r="AI38" i="24"/>
  <c r="P63" i="25"/>
  <c r="V74" i="24"/>
  <c r="AT6" i="24"/>
  <c r="N23" i="24"/>
  <c r="BB54" i="24"/>
  <c r="BK58" i="24"/>
  <c r="U44" i="24"/>
  <c r="AD27" i="24"/>
  <c r="BH44" i="24"/>
  <c r="AO44" i="24"/>
  <c r="BD44" i="24"/>
  <c r="R43" i="24"/>
  <c r="AH58" i="24"/>
  <c r="G63" i="25"/>
  <c r="AH59" i="24"/>
  <c r="W63" i="24"/>
  <c r="BL44" i="24"/>
  <c r="H20" i="25"/>
  <c r="G59" i="24"/>
  <c r="X48" i="25"/>
  <c r="D12" i="24"/>
  <c r="BH41" i="24"/>
  <c r="U6" i="24"/>
  <c r="Y47" i="25"/>
  <c r="Y50" i="25" s="1"/>
  <c r="W28" i="24"/>
  <c r="BK41" i="24"/>
  <c r="BD74" i="24"/>
  <c r="BH54" i="24"/>
  <c r="AW22" i="24"/>
  <c r="U53" i="24"/>
  <c r="U56" i="24" s="1"/>
  <c r="AD20" i="25"/>
  <c r="AC30" i="24"/>
  <c r="AN8" i="24"/>
  <c r="AE21" i="24"/>
  <c r="AE24" i="24" s="1"/>
  <c r="L37" i="24"/>
  <c r="AF54" i="24"/>
  <c r="AA13" i="25"/>
  <c r="AU61" i="24"/>
  <c r="N54" i="24"/>
  <c r="F59" i="24"/>
  <c r="AZ5" i="24"/>
  <c r="AF42" i="24"/>
  <c r="AA19" i="25"/>
  <c r="AA22" i="25" s="1"/>
  <c r="M37" i="24"/>
  <c r="BH61" i="24"/>
  <c r="AD6" i="24"/>
  <c r="H8" i="24"/>
  <c r="AC74" i="24"/>
  <c r="E37" i="24"/>
  <c r="K18" i="24"/>
  <c r="AI53" i="24"/>
  <c r="AI56" i="24" s="1"/>
  <c r="S10" i="24"/>
  <c r="Z38" i="24"/>
  <c r="AY38" i="24"/>
  <c r="W21" i="24"/>
  <c r="W24" i="24" s="1"/>
  <c r="AY54" i="24"/>
  <c r="W38" i="24"/>
  <c r="O23" i="24"/>
  <c r="BB28" i="24"/>
  <c r="U18" i="24"/>
  <c r="AV12" i="24"/>
  <c r="AV14" i="24"/>
  <c r="AC44" i="24"/>
  <c r="X44" i="24"/>
  <c r="C31" i="24"/>
  <c r="F12" i="24"/>
  <c r="BA44" i="24"/>
  <c r="X18" i="24"/>
  <c r="AW8" i="24"/>
  <c r="N53" i="24"/>
  <c r="N56" i="24" s="1"/>
  <c r="M44" i="24"/>
  <c r="AU11" i="24"/>
  <c r="AT42" i="24"/>
  <c r="BD37" i="24"/>
  <c r="O40" i="24"/>
  <c r="T38" i="24"/>
  <c r="BL12" i="24"/>
  <c r="BG6" i="24"/>
  <c r="AI18" i="24"/>
  <c r="K10" i="25"/>
  <c r="X5" i="24"/>
  <c r="AQ38" i="24"/>
  <c r="AN38" i="24"/>
  <c r="BC54" i="24"/>
  <c r="P74" i="24"/>
  <c r="O30" i="24"/>
  <c r="F31" i="24"/>
  <c r="R12" i="25"/>
  <c r="BL41" i="24"/>
  <c r="BG28" i="24"/>
  <c r="BF46" i="24"/>
  <c r="AX74" i="24"/>
  <c r="AB59" i="24"/>
  <c r="R8" i="24"/>
  <c r="O5" i="24"/>
  <c r="AB36" i="25"/>
  <c r="J13" i="25"/>
  <c r="AV54" i="24"/>
  <c r="P21" i="24"/>
  <c r="P24" i="24" s="1"/>
  <c r="E20" i="25"/>
  <c r="AC54" i="24"/>
  <c r="AN5" i="24"/>
  <c r="BK22" i="24"/>
  <c r="R38" i="24"/>
  <c r="AF38" i="24"/>
  <c r="BB42" i="24"/>
  <c r="AU8" i="24"/>
  <c r="BF9" i="24"/>
  <c r="AB28" i="24"/>
  <c r="AA40" i="24"/>
  <c r="AK37" i="24"/>
  <c r="I38" i="24"/>
  <c r="P54" i="25"/>
  <c r="AL11" i="24"/>
  <c r="Q63" i="25"/>
  <c r="U26" i="25"/>
  <c r="AE74" i="24"/>
  <c r="BH40" i="24"/>
  <c r="U54" i="24"/>
  <c r="O6" i="24"/>
  <c r="X19" i="25"/>
  <c r="X22" i="25" s="1"/>
  <c r="X54" i="24"/>
  <c r="N44" i="24"/>
  <c r="J38" i="24"/>
  <c r="BL40" i="24"/>
  <c r="AB60" i="24"/>
  <c r="AU22" i="24"/>
  <c r="K21" i="24"/>
  <c r="K24" i="24" s="1"/>
  <c r="Y8" i="24"/>
  <c r="AB19" i="24"/>
  <c r="L40" i="24"/>
  <c r="L38" i="24"/>
  <c r="BI55" i="24"/>
  <c r="AR21" i="24"/>
  <c r="AR24" i="24" s="1"/>
  <c r="AH46" i="24"/>
  <c r="R6" i="24"/>
  <c r="D53" i="24"/>
  <c r="Z54" i="24"/>
  <c r="AS54" i="24"/>
  <c r="E53" i="24"/>
  <c r="E56" i="24" s="1"/>
  <c r="AO27" i="24"/>
  <c r="S26" i="24"/>
  <c r="X60" i="24"/>
  <c r="Y17" i="25"/>
  <c r="S47" i="25"/>
  <c r="S50" i="25" s="1"/>
  <c r="W6" i="24"/>
  <c r="AZ38" i="24"/>
  <c r="T10" i="24"/>
  <c r="C37" i="24"/>
  <c r="AS46" i="24"/>
  <c r="O37" i="24"/>
  <c r="AV58" i="24"/>
  <c r="Q41" i="25"/>
  <c r="AB55" i="25"/>
  <c r="S54" i="25"/>
  <c r="BJ19" i="24"/>
  <c r="AO23" i="24"/>
  <c r="AT37" i="24"/>
  <c r="R74" i="24"/>
  <c r="AN10" i="24"/>
  <c r="Y60" i="24"/>
  <c r="AB21" i="24"/>
  <c r="BA74" i="24"/>
  <c r="I54" i="24"/>
  <c r="AE43" i="24"/>
  <c r="AB53" i="24"/>
  <c r="AB56" i="24" s="1"/>
  <c r="T56" i="25"/>
  <c r="AG19" i="24"/>
  <c r="S46" i="24"/>
  <c r="E36" i="25"/>
  <c r="D14" i="24"/>
  <c r="BE8" i="24"/>
  <c r="M5" i="24"/>
  <c r="Z41" i="24"/>
  <c r="J10" i="24"/>
  <c r="BJ23" i="24"/>
  <c r="AP43" i="24"/>
  <c r="AV27" i="24"/>
  <c r="AN6" i="24"/>
  <c r="N55" i="24"/>
  <c r="BE9" i="24"/>
  <c r="BK60" i="24"/>
  <c r="G37" i="24"/>
  <c r="AC21" i="24"/>
  <c r="AC24" i="24" s="1"/>
  <c r="AL9" i="24"/>
  <c r="U74" i="24"/>
  <c r="AT5" i="24"/>
  <c r="M48" i="25"/>
  <c r="AP74" i="24"/>
  <c r="AQ54" i="24"/>
  <c r="R19" i="25"/>
  <c r="R22" i="25" s="1"/>
  <c r="Y58" i="24"/>
  <c r="M27" i="24"/>
  <c r="AW41" i="24"/>
  <c r="M19" i="25"/>
  <c r="M22" i="25" s="1"/>
  <c r="AA74" i="24"/>
  <c r="BA30" i="24"/>
  <c r="S63" i="24"/>
  <c r="Z26" i="25"/>
  <c r="AR54" i="24"/>
  <c r="AU53" i="24"/>
  <c r="AU56" i="24" s="1"/>
  <c r="AV59" i="24"/>
  <c r="BD40" i="24"/>
  <c r="BE22" i="24"/>
  <c r="AP38" i="24"/>
  <c r="AB38" i="24"/>
  <c r="U21" i="24"/>
  <c r="U24" i="24" s="1"/>
  <c r="AH74" i="24"/>
  <c r="BC6" i="24"/>
  <c r="M54" i="24"/>
  <c r="BE15" i="24"/>
  <c r="W49" i="25"/>
  <c r="AB10" i="24"/>
  <c r="BA38" i="24"/>
  <c r="AW54" i="24"/>
  <c r="T50" i="24"/>
  <c r="BL28" i="24"/>
  <c r="O54" i="25"/>
  <c r="N40" i="25"/>
  <c r="AO51" i="24"/>
  <c r="E11" i="24"/>
  <c r="S60" i="24"/>
  <c r="H36" i="25"/>
  <c r="W12" i="24"/>
  <c r="M53" i="25"/>
  <c r="H54" i="25"/>
  <c r="BH63" i="24"/>
  <c r="O38" i="25"/>
  <c r="L55" i="25"/>
  <c r="AX12" i="24"/>
  <c r="BC28" i="24"/>
  <c r="L26" i="25"/>
  <c r="BA47" i="24"/>
  <c r="AM30" i="24"/>
  <c r="M26" i="24"/>
  <c r="AQ43" i="24"/>
  <c r="AZ28" i="24"/>
  <c r="AZ50" i="24"/>
  <c r="P44" i="24"/>
  <c r="H43" i="24"/>
  <c r="H44" i="25"/>
  <c r="R21" i="25"/>
  <c r="AM55" i="24"/>
  <c r="BI28" i="24"/>
  <c r="O51" i="24"/>
  <c r="BJ41" i="24"/>
  <c r="S19" i="24"/>
  <c r="AM12" i="24"/>
  <c r="AV40" i="24"/>
  <c r="N58" i="24"/>
  <c r="Q43" i="24"/>
  <c r="L28" i="24"/>
  <c r="BB26" i="24"/>
  <c r="J49" i="25"/>
  <c r="K58" i="24"/>
  <c r="AB40" i="24"/>
  <c r="BF43" i="24"/>
  <c r="AY11" i="24"/>
  <c r="U13" i="25"/>
  <c r="BE40" i="24"/>
  <c r="AU19" i="24"/>
  <c r="P49" i="25"/>
  <c r="Z43" i="24"/>
  <c r="BH10" i="24"/>
  <c r="AP51" i="24"/>
  <c r="P12" i="25"/>
  <c r="AU51" i="24"/>
  <c r="N36" i="25"/>
  <c r="AI12" i="24"/>
  <c r="AV11" i="24"/>
  <c r="AS14" i="24"/>
  <c r="AN29" i="24"/>
  <c r="BC29" i="24"/>
  <c r="O45" i="25"/>
  <c r="AV41" i="24"/>
  <c r="AS43" i="24"/>
  <c r="V21" i="25"/>
  <c r="N26" i="25"/>
  <c r="BK40" i="24"/>
  <c r="AE26" i="24"/>
  <c r="BH60" i="24"/>
  <c r="M46" i="24"/>
  <c r="AT30" i="24"/>
  <c r="F46" i="24"/>
  <c r="S51" i="24"/>
  <c r="AP12" i="24"/>
  <c r="AV43" i="24"/>
  <c r="T53" i="25"/>
  <c r="K44" i="25"/>
  <c r="H21" i="25"/>
  <c r="W14" i="24"/>
  <c r="L12" i="25"/>
  <c r="BE23" i="24"/>
  <c r="AG14" i="24"/>
  <c r="BC44" i="24"/>
  <c r="AB43" i="24"/>
  <c r="AQ30" i="24"/>
  <c r="BA19" i="24"/>
  <c r="T23" i="24"/>
  <c r="O55" i="24"/>
  <c r="BB29" i="24"/>
  <c r="AV8" i="24"/>
  <c r="AR9" i="24"/>
  <c r="AF51" i="24"/>
  <c r="J10" i="25"/>
  <c r="Z38" i="25"/>
  <c r="C8" i="24"/>
  <c r="N14" i="24"/>
  <c r="AD23" i="24"/>
  <c r="AD53" i="25"/>
  <c r="M44" i="25"/>
  <c r="L23" i="24"/>
  <c r="AA41" i="24"/>
  <c r="BF15" i="24"/>
  <c r="AQ29" i="24"/>
  <c r="G41" i="25"/>
  <c r="AC26" i="24"/>
  <c r="AX51" i="24"/>
  <c r="AC14" i="24"/>
  <c r="BD28" i="24"/>
  <c r="AJ46" i="24"/>
  <c r="Z17" i="25"/>
  <c r="BB61" i="24"/>
  <c r="AD42" i="24"/>
  <c r="Q44" i="24"/>
  <c r="Z19" i="24"/>
  <c r="AQ12" i="24"/>
  <c r="BA10" i="24"/>
  <c r="U11" i="24"/>
  <c r="J17" i="25"/>
  <c r="P50" i="24"/>
  <c r="AD51" i="24"/>
  <c r="AY10" i="24"/>
  <c r="J56" i="25"/>
  <c r="BH43" i="24"/>
  <c r="AZ29" i="24"/>
  <c r="L55" i="24"/>
  <c r="AL60" i="24"/>
  <c r="AC41" i="24"/>
  <c r="AM9" i="24"/>
  <c r="Z28" i="24"/>
  <c r="J42" i="24"/>
  <c r="AN59" i="24"/>
  <c r="D11" i="24"/>
  <c r="AS41" i="24"/>
  <c r="E18" i="24"/>
  <c r="AU62" i="24"/>
  <c r="AO11" i="24"/>
  <c r="I63" i="24"/>
  <c r="R11" i="24"/>
  <c r="K49" i="25"/>
  <c r="AI23" i="24"/>
  <c r="AM42" i="24"/>
  <c r="X58" i="24"/>
  <c r="M40" i="24"/>
  <c r="AO40" i="24"/>
  <c r="G58" i="24"/>
  <c r="AO62" i="24"/>
  <c r="AJ44" i="24"/>
  <c r="AJ11" i="24"/>
  <c r="AP60" i="24"/>
  <c r="AZ60" i="24"/>
  <c r="J36" i="25"/>
  <c r="AE42" i="24"/>
  <c r="J14" i="24"/>
  <c r="M10" i="25"/>
  <c r="L8" i="25"/>
  <c r="AR26" i="24"/>
  <c r="BI26" i="24"/>
  <c r="W23" i="24"/>
  <c r="AG12" i="24"/>
  <c r="AG26" i="24"/>
  <c r="AP40" i="24"/>
  <c r="D46" i="24"/>
  <c r="AD14" i="24"/>
  <c r="U46" i="24"/>
  <c r="G54" i="25"/>
  <c r="H31" i="24"/>
  <c r="D8" i="24"/>
  <c r="AV44" i="24"/>
  <c r="AF59" i="24"/>
  <c r="H12" i="24"/>
  <c r="AD31" i="24"/>
  <c r="AD11" i="24"/>
  <c r="R26" i="24"/>
  <c r="AU47" i="24"/>
  <c r="AL12" i="24"/>
  <c r="I40" i="25"/>
  <c r="E40" i="24"/>
  <c r="AP58" i="24"/>
  <c r="BB46" i="24"/>
  <c r="AA41" i="25"/>
  <c r="AC23" i="24"/>
  <c r="Z8" i="24"/>
  <c r="BD42" i="24"/>
  <c r="AN55" i="24"/>
  <c r="O8" i="24"/>
  <c r="AU60" i="24"/>
  <c r="BD60" i="24"/>
  <c r="D19" i="24"/>
  <c r="AK10" i="24"/>
  <c r="BB14" i="24"/>
  <c r="AJ43" i="24"/>
  <c r="AY50" i="24"/>
  <c r="I17" i="25"/>
  <c r="BG61" i="24"/>
  <c r="AE59" i="24"/>
  <c r="BI60" i="24"/>
  <c r="AW12" i="24"/>
  <c r="AB58" i="24"/>
  <c r="S10" i="25"/>
  <c r="F13" i="25"/>
  <c r="AX43" i="24"/>
  <c r="BG51" i="24"/>
  <c r="K41" i="25"/>
  <c r="Q56" i="25"/>
  <c r="O18" i="24"/>
  <c r="U40" i="24"/>
  <c r="AD8" i="24"/>
  <c r="BG42" i="24"/>
  <c r="N44" i="25"/>
  <c r="BL47" i="24"/>
  <c r="AQ60" i="24"/>
  <c r="AB42" i="24"/>
  <c r="L14" i="24"/>
  <c r="X43" i="24"/>
  <c r="N15" i="24"/>
  <c r="Z40" i="25"/>
  <c r="J41" i="25"/>
  <c r="AP46" i="24"/>
  <c r="N26" i="24"/>
  <c r="AV31" i="24"/>
  <c r="U14" i="24"/>
  <c r="N11" i="24"/>
  <c r="AT11" i="24"/>
  <c r="M43" i="24"/>
  <c r="AI41" i="24"/>
  <c r="AP59" i="24"/>
  <c r="AA14" i="24"/>
  <c r="M8" i="25"/>
  <c r="F50" i="24"/>
  <c r="W46" i="24"/>
  <c r="M63" i="24"/>
  <c r="AB44" i="25"/>
  <c r="BA59" i="24"/>
  <c r="T51" i="24"/>
  <c r="D58" i="24"/>
  <c r="M17" i="25"/>
  <c r="H39" i="24"/>
  <c r="AB15" i="24"/>
  <c r="AB25" i="25"/>
  <c r="V10" i="25"/>
  <c r="AA60" i="24"/>
  <c r="Q12" i="25"/>
  <c r="AQ15" i="24"/>
  <c r="AD12" i="25"/>
  <c r="AX9" i="24"/>
  <c r="AJ42" i="24"/>
  <c r="AD36" i="25"/>
  <c r="AW50" i="24"/>
  <c r="AP8" i="24"/>
  <c r="N45" i="25"/>
  <c r="BL23" i="24"/>
  <c r="Z44" i="25"/>
  <c r="BB74" i="24"/>
  <c r="H6" i="24"/>
  <c r="AD55" i="24"/>
  <c r="K13" i="25"/>
  <c r="AE10" i="24"/>
  <c r="AD47" i="24"/>
  <c r="S41" i="24"/>
  <c r="BA15" i="24"/>
  <c r="AC18" i="24"/>
  <c r="AY41" i="24"/>
  <c r="Y12" i="25"/>
  <c r="P41" i="24"/>
  <c r="V60" i="24"/>
  <c r="X38" i="25"/>
  <c r="J44" i="25"/>
  <c r="AZ9" i="24"/>
  <c r="N8" i="25"/>
  <c r="Q16" i="25"/>
  <c r="K59" i="24"/>
  <c r="M780" i="1"/>
  <c r="M775" i="1"/>
  <c r="M776" i="1"/>
  <c r="M777" i="1"/>
  <c r="M779" i="1"/>
  <c r="O61" i="24"/>
  <c r="AK15" i="24"/>
  <c r="S11" i="24"/>
  <c r="U26" i="24"/>
  <c r="BA12" i="24"/>
  <c r="AT51" i="24"/>
  <c r="N19" i="24"/>
  <c r="H38" i="24"/>
  <c r="AL51" i="24"/>
  <c r="BA58" i="24"/>
  <c r="AS40" i="24"/>
  <c r="BI41" i="24"/>
  <c r="L11" i="24"/>
  <c r="AL58" i="24"/>
  <c r="G17" i="25"/>
  <c r="E9" i="24"/>
  <c r="S59" i="24"/>
  <c r="I21" i="25"/>
  <c r="AA28" i="24"/>
  <c r="W36" i="25"/>
  <c r="C28" i="24"/>
  <c r="AU14" i="24"/>
  <c r="BB40" i="24"/>
  <c r="T36" i="25"/>
  <c r="R58" i="24"/>
  <c r="AC46" i="24"/>
  <c r="BB30" i="24"/>
  <c r="Q38" i="25"/>
  <c r="AK47" i="24"/>
  <c r="T27" i="24"/>
  <c r="P59" i="24"/>
  <c r="N38" i="25"/>
  <c r="F53" i="25"/>
  <c r="AB41" i="24"/>
  <c r="AS28" i="24"/>
  <c r="Z8" i="25"/>
  <c r="X26" i="24"/>
  <c r="AR59" i="24"/>
  <c r="T28" i="24"/>
  <c r="J28" i="24"/>
  <c r="AO15" i="24"/>
  <c r="BG12" i="24"/>
  <c r="BE41" i="24"/>
  <c r="E23" i="24"/>
  <c r="BE60" i="24"/>
  <c r="W53" i="25"/>
  <c r="BH51" i="24"/>
  <c r="BG14" i="24"/>
  <c r="W42" i="24"/>
  <c r="H59" i="24"/>
  <c r="P10" i="24"/>
  <c r="BD59" i="24"/>
  <c r="BJ14" i="24"/>
  <c r="AR40" i="24"/>
  <c r="H45" i="25"/>
  <c r="R10" i="25"/>
  <c r="R61" i="24"/>
  <c r="X41" i="25"/>
  <c r="H46" i="24"/>
  <c r="Z12" i="24"/>
  <c r="Y19" i="24"/>
  <c r="AY46" i="24"/>
  <c r="W43" i="24"/>
  <c r="AC45" i="25"/>
  <c r="AC51" i="24"/>
  <c r="J51" i="24"/>
  <c r="N47" i="24"/>
  <c r="M9" i="24"/>
  <c r="X9" i="24"/>
  <c r="AZ10" i="24"/>
  <c r="J19" i="24"/>
  <c r="AV74" i="24"/>
  <c r="AP41" i="24"/>
  <c r="I19" i="24"/>
  <c r="N53" i="25"/>
  <c r="AI8" i="24"/>
  <c r="AG10" i="24"/>
  <c r="C43" i="24"/>
  <c r="AJ10" i="24"/>
  <c r="AC61" i="24"/>
  <c r="K55" i="24"/>
  <c r="BA42" i="24"/>
  <c r="Q8" i="25"/>
  <c r="C41" i="24"/>
  <c r="BH9" i="24"/>
  <c r="G55" i="25"/>
  <c r="BB50" i="24"/>
  <c r="L51" i="24"/>
  <c r="AT18" i="24"/>
  <c r="N12" i="25"/>
  <c r="H19" i="24"/>
  <c r="X14" i="24"/>
  <c r="AI62" i="24"/>
  <c r="AA18" i="24"/>
  <c r="L47" i="25"/>
  <c r="L50" i="25" s="1"/>
  <c r="S45" i="25"/>
  <c r="J47" i="25"/>
  <c r="J50" i="25" s="1"/>
  <c r="AJ53" i="24"/>
  <c r="AJ56" i="24" s="1"/>
  <c r="AA55" i="25"/>
  <c r="AD16" i="25"/>
  <c r="G21" i="24"/>
  <c r="Y55" i="25"/>
  <c r="AZ42" i="24"/>
  <c r="BJ62" i="24"/>
  <c r="BG18" i="24"/>
  <c r="P56" i="25"/>
  <c r="BL21" i="24"/>
  <c r="S44" i="25"/>
  <c r="G6" i="24"/>
  <c r="N27" i="24"/>
  <c r="BE37" i="24"/>
  <c r="BJ27" i="24"/>
  <c r="F38" i="24"/>
  <c r="BJ59" i="24"/>
  <c r="Z55" i="25"/>
  <c r="E38" i="24"/>
  <c r="AL55" i="24"/>
  <c r="F55" i="25"/>
  <c r="R30" i="24"/>
  <c r="D23" i="24"/>
  <c r="Q48" i="25"/>
  <c r="E28" i="24"/>
  <c r="BD51" i="24"/>
  <c r="BJ40" i="24"/>
  <c r="I7" i="24"/>
  <c r="BL53" i="24"/>
  <c r="BJ58" i="24"/>
  <c r="W44" i="25"/>
  <c r="I22" i="24"/>
  <c r="C18" i="24"/>
  <c r="BD29" i="24"/>
  <c r="BI51" i="24"/>
  <c r="BK28" i="24"/>
  <c r="AC27" i="24"/>
  <c r="BH29" i="24"/>
  <c r="C46" i="24"/>
  <c r="AU41" i="24"/>
  <c r="AG51" i="24"/>
  <c r="AZ55" i="24"/>
  <c r="BH11" i="24"/>
  <c r="L12" i="24"/>
  <c r="AO19" i="24"/>
  <c r="AQ18" i="24"/>
  <c r="AA29" i="24"/>
  <c r="AI40" i="24"/>
  <c r="AB14" i="24"/>
  <c r="AN27" i="24"/>
  <c r="W26" i="24"/>
  <c r="AC21" i="25"/>
  <c r="AP14" i="24"/>
  <c r="K41" i="24"/>
  <c r="H23" i="24"/>
  <c r="Q42" i="24"/>
  <c r="BF47" i="24"/>
  <c r="AG50" i="24"/>
  <c r="AA30" i="24"/>
  <c r="AQ74" i="24"/>
  <c r="P17" i="25"/>
  <c r="L60" i="24"/>
  <c r="AQ14" i="24"/>
  <c r="AB12" i="24"/>
  <c r="AN11" i="24"/>
  <c r="X31" i="24"/>
  <c r="AT10" i="24"/>
  <c r="AC37" i="24"/>
  <c r="X47" i="25"/>
  <c r="BE12" i="24"/>
  <c r="AL8" i="24"/>
  <c r="D59" i="24"/>
  <c r="BL9" i="24"/>
  <c r="AD49" i="25"/>
  <c r="AY6" i="24"/>
  <c r="X12" i="25"/>
  <c r="AR28" i="24"/>
  <c r="F8" i="24"/>
  <c r="AW55" i="24"/>
  <c r="V5" i="24"/>
  <c r="AA47" i="25"/>
  <c r="AE12" i="24"/>
  <c r="AU21" i="24"/>
  <c r="AW53" i="24"/>
  <c r="AW56" i="24" s="1"/>
  <c r="M50" i="24"/>
  <c r="G10" i="25"/>
  <c r="AT50" i="24"/>
  <c r="AX50" i="24"/>
  <c r="AB31" i="24"/>
  <c r="X50" i="24"/>
  <c r="M18" i="24"/>
  <c r="BH50" i="24"/>
  <c r="BK63" i="24"/>
  <c r="L63" i="24"/>
  <c r="AL50" i="24"/>
  <c r="BF50" i="24"/>
  <c r="W16" i="25"/>
  <c r="Q50" i="24"/>
  <c r="AF63" i="24"/>
  <c r="BG10" i="24"/>
  <c r="BE10" i="24"/>
  <c r="BD62" i="24"/>
  <c r="AE60" i="24"/>
  <c r="P46" i="24"/>
  <c r="X21" i="25"/>
  <c r="F45" i="25"/>
  <c r="AQ10" i="24"/>
  <c r="AJ61" i="24"/>
  <c r="I10" i="25"/>
  <c r="Z53" i="25"/>
  <c r="F53" i="24"/>
  <c r="V49" i="25"/>
  <c r="M21" i="24"/>
  <c r="AM23" i="24"/>
  <c r="AU58" i="24"/>
  <c r="AT46" i="24"/>
  <c r="AL59" i="24"/>
  <c r="S8" i="25"/>
  <c r="V48" i="25"/>
  <c r="BJ8" i="24"/>
  <c r="AD9" i="24"/>
  <c r="D55" i="24"/>
  <c r="Y47" i="24"/>
  <c r="V15" i="24"/>
  <c r="AT28" i="24"/>
  <c r="V54" i="24"/>
  <c r="Q18" i="24"/>
  <c r="BB63" i="24"/>
  <c r="BC63" i="24"/>
  <c r="AK63" i="24"/>
  <c r="BJ50" i="24"/>
  <c r="AA16" i="25"/>
  <c r="BC31" i="24"/>
  <c r="T16" i="25"/>
  <c r="AH18" i="24"/>
  <c r="BF62" i="24"/>
  <c r="AI63" i="24"/>
  <c r="AN50" i="24"/>
  <c r="BG59" i="24"/>
  <c r="BF42" i="24"/>
  <c r="AU42" i="24"/>
  <c r="AQ28" i="24"/>
  <c r="BJ30" i="24"/>
  <c r="F18" i="24"/>
  <c r="C6" i="24"/>
  <c r="G38" i="24"/>
  <c r="BC41" i="24"/>
  <c r="AE14" i="24"/>
  <c r="BE18" i="24"/>
  <c r="AK59" i="24"/>
  <c r="AM62" i="24"/>
  <c r="AB21" i="25"/>
  <c r="P14" i="24"/>
  <c r="BF19" i="24"/>
  <c r="Q41" i="24"/>
  <c r="AJ9" i="24"/>
  <c r="D6" i="24"/>
  <c r="M51" i="24"/>
  <c r="H12" i="25"/>
  <c r="AM54" i="24"/>
  <c r="AK23" i="24"/>
  <c r="AA58" i="24"/>
  <c r="AF23" i="24"/>
  <c r="AO58" i="24"/>
  <c r="AB55" i="24"/>
  <c r="AV23" i="24"/>
  <c r="D26" i="24"/>
  <c r="C23" i="24"/>
  <c r="J6" i="24"/>
  <c r="AB38" i="25"/>
  <c r="Z21" i="24"/>
  <c r="L41" i="24"/>
  <c r="BC53" i="24"/>
  <c r="BC56" i="24" s="1"/>
  <c r="AC40" i="25"/>
  <c r="L21" i="24"/>
  <c r="AE41" i="24"/>
  <c r="M56" i="25"/>
  <c r="BK44" i="24"/>
  <c r="AA21" i="24"/>
  <c r="T45" i="25"/>
  <c r="U36" i="25"/>
  <c r="AC17" i="25"/>
  <c r="BK23" i="24"/>
  <c r="X55" i="25"/>
  <c r="Y51" i="24"/>
  <c r="Q45" i="25"/>
  <c r="BA62" i="24"/>
  <c r="AM47" i="24"/>
  <c r="E54" i="24"/>
  <c r="U23" i="24"/>
  <c r="AA46" i="24"/>
  <c r="X46" i="24"/>
  <c r="BB37" i="24"/>
  <c r="V47" i="25"/>
  <c r="V50" i="25" s="1"/>
  <c r="BJ46" i="24"/>
  <c r="P55" i="25"/>
  <c r="AA11" i="24"/>
  <c r="R13" i="25"/>
  <c r="Z20" i="25"/>
  <c r="L42" i="24"/>
  <c r="BD15" i="24"/>
  <c r="R44" i="24"/>
  <c r="S38" i="25"/>
  <c r="E38" i="25"/>
  <c r="W54" i="24"/>
  <c r="BC38" i="24"/>
  <c r="L59" i="24"/>
  <c r="S12" i="25"/>
  <c r="AA48" i="25"/>
  <c r="Q10" i="25"/>
  <c r="AR19" i="24"/>
  <c r="AG74" i="24"/>
  <c r="G43" i="24"/>
  <c r="AC12" i="25"/>
  <c r="BF44" i="24"/>
  <c r="AH38" i="24"/>
  <c r="H49" i="25"/>
  <c r="BH55" i="24"/>
  <c r="AC26" i="25"/>
  <c r="BC26" i="24"/>
  <c r="H50" i="24"/>
  <c r="D27" i="24"/>
  <c r="AA63" i="25"/>
  <c r="M38" i="24"/>
  <c r="AO37" i="24"/>
  <c r="AZ62" i="24"/>
  <c r="T5" i="24"/>
  <c r="L18" i="24"/>
  <c r="N62" i="24"/>
  <c r="AK14" i="24"/>
  <c r="E48" i="25"/>
  <c r="N42" i="24"/>
  <c r="Q27" i="24"/>
  <c r="AL61" i="24"/>
  <c r="W53" i="24"/>
  <c r="W56" i="24" s="1"/>
  <c r="J55" i="24"/>
  <c r="AB8" i="25"/>
  <c r="AH19" i="24"/>
  <c r="P11" i="24"/>
  <c r="P37" i="24"/>
  <c r="U30" i="24"/>
  <c r="S74" i="24"/>
  <c r="U55" i="25"/>
  <c r="BJ22" i="24"/>
  <c r="AU6" i="24"/>
  <c r="N12" i="24"/>
  <c r="AI27" i="24"/>
  <c r="BD26" i="24"/>
  <c r="Z36" i="25"/>
  <c r="K10" i="24"/>
  <c r="AT40" i="24"/>
  <c r="R15" i="24"/>
  <c r="AO74" i="24"/>
  <c r="AR18" i="24"/>
  <c r="K31" i="24"/>
  <c r="AU31" i="24"/>
  <c r="AE63" i="24"/>
  <c r="AG63" i="24"/>
  <c r="V31" i="24"/>
  <c r="AU63" i="24"/>
  <c r="BA31" i="24"/>
  <c r="AQ50" i="24"/>
  <c r="N16" i="25"/>
  <c r="BC50" i="24"/>
  <c r="AY63" i="24"/>
  <c r="T31" i="24"/>
  <c r="BE58" i="24"/>
  <c r="BI6" i="24"/>
  <c r="BF58" i="24"/>
  <c r="F58" i="24"/>
  <c r="BF41" i="24"/>
  <c r="BF12" i="24"/>
  <c r="AF30" i="24"/>
  <c r="D28" i="24"/>
  <c r="F5" i="24"/>
  <c r="Q28" i="24"/>
  <c r="I54" i="25"/>
  <c r="BF29" i="24"/>
  <c r="Y28" i="24"/>
  <c r="I8" i="25"/>
  <c r="BJ11" i="24"/>
  <c r="AD19" i="25"/>
  <c r="AO9" i="24"/>
  <c r="AB47" i="24"/>
  <c r="AV28" i="24"/>
  <c r="BC8" i="24"/>
  <c r="K56" i="25"/>
  <c r="S55" i="25"/>
  <c r="G48" i="25"/>
  <c r="K50" i="24"/>
  <c r="I44" i="24"/>
  <c r="AR46" i="24"/>
  <c r="AB8" i="24"/>
  <c r="T60" i="24"/>
  <c r="AD74" i="24"/>
  <c r="BA8" i="24"/>
  <c r="S49" i="25"/>
  <c r="BB23" i="24"/>
  <c r="BD46" i="24"/>
  <c r="H44" i="24"/>
  <c r="M10" i="24"/>
  <c r="K48" i="25"/>
  <c r="J9" i="24"/>
  <c r="U21" i="25"/>
  <c r="AI54" i="24"/>
  <c r="Q37" i="24"/>
  <c r="AK27" i="24"/>
  <c r="AX27" i="24"/>
  <c r="I16" i="25"/>
  <c r="AF6" i="24"/>
  <c r="AM15" i="24"/>
  <c r="W26" i="25"/>
  <c r="N49" i="25"/>
  <c r="Y29" i="24"/>
  <c r="BA54" i="24"/>
  <c r="F36" i="25"/>
  <c r="BJ5" i="24"/>
  <c r="AK5" i="24"/>
  <c r="J54" i="24"/>
  <c r="AX10" i="24"/>
  <c r="BD14" i="24"/>
  <c r="W13" i="25"/>
  <c r="AG60" i="24"/>
  <c r="AR43" i="24"/>
  <c r="AU5" i="24"/>
  <c r="AI14" i="24"/>
  <c r="U10" i="25"/>
  <c r="BD22" i="24"/>
  <c r="AB37" i="24"/>
  <c r="V41" i="24"/>
  <c r="AF8" i="24"/>
  <c r="AA51" i="24"/>
  <c r="BG11" i="24"/>
  <c r="AL5" i="24"/>
  <c r="BI19" i="24"/>
  <c r="BC47" i="24"/>
  <c r="AI61" i="24"/>
  <c r="S13" i="25"/>
  <c r="AJ54" i="24"/>
  <c r="W12" i="25"/>
  <c r="K17" i="25"/>
  <c r="P26" i="24"/>
  <c r="AN58" i="24"/>
  <c r="H20" i="24"/>
  <c r="L26" i="24"/>
  <c r="AK19" i="24"/>
  <c r="M6" i="24"/>
  <c r="AF58" i="24"/>
  <c r="BB10" i="24"/>
  <c r="AL47" i="24"/>
  <c r="AG9" i="24"/>
  <c r="BH47" i="24"/>
  <c r="L9" i="24"/>
  <c r="S43" i="24"/>
  <c r="BA9" i="24"/>
  <c r="AV26" i="24"/>
  <c r="BC40" i="24"/>
  <c r="Z46" i="24"/>
  <c r="AN15" i="24"/>
  <c r="H9" i="24"/>
  <c r="K12" i="24"/>
  <c r="F41" i="25"/>
  <c r="N6" i="24"/>
  <c r="AD43" i="24"/>
  <c r="BH46" i="24"/>
  <c r="AE51" i="24"/>
  <c r="S40" i="24"/>
  <c r="BL54" i="24"/>
  <c r="AL18" i="24"/>
  <c r="BC55" i="24"/>
  <c r="AU15" i="24"/>
  <c r="AQ55" i="24"/>
  <c r="AA23" i="24"/>
  <c r="AD40" i="24"/>
  <c r="X49" i="25"/>
  <c r="Q13" i="25"/>
  <c r="U59" i="24"/>
  <c r="K22" i="24"/>
  <c r="I41" i="25"/>
  <c r="U8" i="25"/>
  <c r="AZ30" i="24"/>
  <c r="W10" i="24"/>
  <c r="AY53" i="24"/>
  <c r="AY56" i="24" s="1"/>
  <c r="AU50" i="24"/>
  <c r="Z23" i="24"/>
  <c r="AV22" i="24"/>
  <c r="O59" i="24"/>
  <c r="S44" i="24"/>
  <c r="R41" i="24"/>
  <c r="BB53" i="24"/>
  <c r="BB56" i="24" s="1"/>
  <c r="T53" i="24"/>
  <c r="T56" i="24" s="1"/>
  <c r="BJ51" i="24"/>
  <c r="AK11" i="24"/>
  <c r="V53" i="25"/>
  <c r="T44" i="24"/>
  <c r="M38" i="25"/>
  <c r="AX28" i="24"/>
  <c r="BA61" i="24"/>
  <c r="P9" i="24"/>
  <c r="AV21" i="24"/>
  <c r="AB10" i="25"/>
  <c r="U20" i="25"/>
  <c r="D44" i="24"/>
  <c r="J27" i="24"/>
  <c r="AS53" i="24"/>
  <c r="AS56" i="24" s="1"/>
  <c r="AC38" i="25"/>
  <c r="AL53" i="24"/>
  <c r="AL56" i="24" s="1"/>
  <c r="P13" i="25"/>
  <c r="E45" i="25"/>
  <c r="R26" i="25"/>
  <c r="Q10" i="24"/>
  <c r="X40" i="25"/>
  <c r="T49" i="25"/>
  <c r="G56" i="25"/>
  <c r="AF19" i="24"/>
  <c r="BK55" i="24"/>
  <c r="AZ6" i="24"/>
  <c r="AB46" i="24"/>
  <c r="AM26" i="24"/>
  <c r="AM38" i="24"/>
  <c r="AM43" i="24"/>
  <c r="E55" i="25"/>
  <c r="AI21" i="24"/>
  <c r="J8" i="24"/>
  <c r="V42" i="24"/>
  <c r="H40" i="24"/>
  <c r="AC29" i="24"/>
  <c r="AE40" i="24"/>
  <c r="AC38" i="24"/>
  <c r="E46" i="24"/>
  <c r="E47" i="25"/>
  <c r="E50" i="25" s="1"/>
  <c r="P38" i="24"/>
  <c r="X6" i="24"/>
  <c r="T10" i="25"/>
  <c r="AM21" i="24"/>
  <c r="AI19" i="24"/>
  <c r="P28" i="24"/>
  <c r="Q55" i="24"/>
  <c r="O15" i="24"/>
  <c r="L15" i="24"/>
  <c r="S21" i="25"/>
  <c r="AC6" i="24"/>
  <c r="R14" i="24"/>
  <c r="S47" i="24"/>
  <c r="M41" i="25"/>
  <c r="Y22" i="24"/>
  <c r="O44" i="24"/>
  <c r="V14" i="24"/>
  <c r="J31" i="24"/>
  <c r="W31" i="24"/>
  <c r="BI18" i="24"/>
  <c r="AC50" i="24"/>
  <c r="AI50" i="24"/>
  <c r="Z63" i="24"/>
  <c r="AE31" i="24"/>
  <c r="AW63" i="24"/>
  <c r="AR31" i="24"/>
  <c r="AE50" i="24"/>
  <c r="M31" i="24"/>
  <c r="BA63" i="24"/>
  <c r="BI21" i="24"/>
  <c r="BJ6" i="24"/>
  <c r="BG27" i="24"/>
  <c r="BH22" i="24"/>
  <c r="X59" i="24"/>
  <c r="X55" i="24"/>
  <c r="AQ59" i="24"/>
  <c r="BH15" i="24"/>
  <c r="O36" i="25"/>
  <c r="Y40" i="25"/>
  <c r="AY19" i="24"/>
  <c r="BC14" i="24"/>
  <c r="V8" i="25"/>
  <c r="AI29" i="24"/>
  <c r="BI12" i="24"/>
  <c r="AU30" i="24"/>
  <c r="G40" i="25"/>
  <c r="O9" i="24"/>
  <c r="V13" i="25"/>
  <c r="S53" i="25"/>
  <c r="I37" i="24"/>
  <c r="M42" i="24"/>
  <c r="M55" i="24"/>
  <c r="AG6" i="24"/>
  <c r="E55" i="24"/>
  <c r="AZ53" i="24"/>
  <c r="AZ56" i="24" s="1"/>
  <c r="BD58" i="24"/>
  <c r="L13" i="25"/>
  <c r="BB9" i="24"/>
  <c r="G53" i="24"/>
  <c r="AA38" i="24"/>
  <c r="F38" i="25"/>
  <c r="Z11" i="24"/>
  <c r="P8" i="24"/>
  <c r="BI15" i="24"/>
  <c r="AI10" i="24"/>
  <c r="AC36" i="25"/>
  <c r="K40" i="24"/>
  <c r="L20" i="25"/>
  <c r="AC10" i="25"/>
  <c r="BC22" i="24"/>
  <c r="BB15" i="24"/>
  <c r="AA44" i="25"/>
  <c r="BA11" i="24"/>
  <c r="BH58" i="24"/>
  <c r="I49" i="25"/>
  <c r="BC46" i="24"/>
  <c r="AT14" i="24"/>
  <c r="F26" i="25"/>
  <c r="O26" i="24"/>
  <c r="BF14" i="24"/>
  <c r="BC37" i="24"/>
  <c r="AU29" i="24"/>
  <c r="M21" i="25"/>
  <c r="AS26" i="24"/>
  <c r="Y54" i="25"/>
  <c r="AS37" i="24"/>
  <c r="V55" i="25"/>
  <c r="X8" i="25"/>
  <c r="AL29" i="24"/>
  <c r="T38" i="25"/>
  <c r="H37" i="24"/>
  <c r="S29" i="24"/>
  <c r="BH8" i="24"/>
  <c r="BF23" i="24"/>
  <c r="N10" i="25"/>
  <c r="AQ9" i="24"/>
  <c r="BA28" i="24"/>
  <c r="J26" i="24"/>
  <c r="L29" i="24"/>
  <c r="F48" i="25"/>
  <c r="S14" i="24"/>
  <c r="O42" i="24"/>
  <c r="J40" i="25"/>
  <c r="AE58" i="24"/>
  <c r="X28" i="24"/>
  <c r="AA54" i="24"/>
  <c r="AD38" i="24"/>
  <c r="AF9" i="24"/>
  <c r="Y41" i="24"/>
  <c r="Z51" i="24"/>
  <c r="G5" i="24"/>
  <c r="AE9" i="24"/>
  <c r="W19" i="24"/>
  <c r="AF27" i="24"/>
  <c r="Z44" i="24"/>
  <c r="Z60" i="24"/>
  <c r="W5" i="24"/>
  <c r="I55" i="24"/>
  <c r="BF30" i="24"/>
  <c r="Z27" i="24"/>
  <c r="Q36" i="25"/>
  <c r="Q40" i="25"/>
  <c r="AN30" i="24"/>
  <c r="AW27" i="24"/>
  <c r="Y37" i="24"/>
  <c r="AF44" i="24"/>
  <c r="Y8" i="25"/>
  <c r="G20" i="25"/>
  <c r="R44" i="25"/>
  <c r="AY22" i="24"/>
  <c r="Y20" i="25"/>
  <c r="AH51" i="24"/>
  <c r="AM61" i="24"/>
  <c r="H13" i="25"/>
  <c r="O62" i="24"/>
  <c r="F21" i="25"/>
  <c r="AR10" i="24"/>
  <c r="I56" i="25"/>
  <c r="AN19" i="24"/>
  <c r="F47" i="25"/>
  <c r="AS58" i="24"/>
  <c r="J44" i="24"/>
  <c r="Z56" i="25"/>
  <c r="BB47" i="24"/>
  <c r="V12" i="24"/>
  <c r="AT38" i="24"/>
  <c r="U29" i="24"/>
  <c r="L53" i="25"/>
  <c r="AN23" i="24"/>
  <c r="AQ8" i="24"/>
  <c r="AC63" i="24"/>
  <c r="AP42" i="24"/>
  <c r="E40" i="25"/>
  <c r="AC11" i="24"/>
  <c r="H22" i="24"/>
  <c r="AC55" i="24"/>
  <c r="H55" i="25"/>
  <c r="AN21" i="24"/>
  <c r="BK15" i="24"/>
  <c r="Y45" i="25"/>
  <c r="BL60" i="24"/>
  <c r="AQ26" i="24"/>
  <c r="V28" i="24"/>
  <c r="BE19" i="24"/>
  <c r="P19" i="25"/>
  <c r="AK60" i="24"/>
  <c r="O46" i="24"/>
  <c r="D51" i="24"/>
  <c r="K37" i="24"/>
  <c r="AN60" i="24"/>
  <c r="AI9" i="24"/>
  <c r="BD47" i="24"/>
  <c r="BA6" i="24"/>
  <c r="K53" i="24"/>
  <c r="K56" i="24" s="1"/>
  <c r="M20" i="25"/>
  <c r="AR37" i="24"/>
  <c r="AE28" i="24"/>
  <c r="AF37" i="24"/>
  <c r="L10" i="24"/>
  <c r="H17" i="25"/>
  <c r="O21" i="25"/>
  <c r="L50" i="24"/>
  <c r="BI63" i="24"/>
  <c r="Y18" i="24"/>
  <c r="AK31" i="24"/>
  <c r="V50" i="24"/>
  <c r="AV18" i="24"/>
  <c r="P63" i="24"/>
  <c r="AR58" i="24"/>
  <c r="AO50" i="24"/>
  <c r="BJ18" i="24"/>
  <c r="BK31" i="24"/>
  <c r="Q31" i="24"/>
  <c r="F6" i="24"/>
  <c r="AJ15" i="24"/>
  <c r="BH18" i="24"/>
  <c r="AY60" i="24"/>
  <c r="N5" i="24"/>
  <c r="AN43" i="24"/>
  <c r="BH30" i="24"/>
  <c r="AJ37" i="24"/>
  <c r="F41" i="24"/>
  <c r="AO42" i="24"/>
  <c r="Z37" i="24"/>
  <c r="E60" i="24"/>
  <c r="AD54" i="24"/>
  <c r="G23" i="24"/>
  <c r="O41" i="25"/>
  <c r="AU28" i="24"/>
  <c r="P10" i="25"/>
  <c r="H7" i="24"/>
  <c r="BJ28" i="24"/>
  <c r="AD10" i="24"/>
  <c r="H5" i="24"/>
  <c r="W59" i="24"/>
  <c r="S55" i="24"/>
  <c r="H15" i="24"/>
  <c r="V55" i="24"/>
  <c r="BC12" i="24"/>
  <c r="BB62" i="24"/>
  <c r="O49" i="25"/>
  <c r="AL22" i="24"/>
  <c r="Z21" i="25"/>
  <c r="I55" i="25"/>
  <c r="AQ44" i="24"/>
  <c r="W20" i="25"/>
  <c r="W40" i="24"/>
  <c r="BD11" i="24"/>
  <c r="G19" i="25"/>
  <c r="BD41" i="24"/>
  <c r="U9" i="24"/>
  <c r="AE19" i="24"/>
  <c r="P6" i="24"/>
  <c r="K42" i="24"/>
  <c r="AD41" i="24"/>
  <c r="U41" i="25"/>
  <c r="X13" i="25"/>
  <c r="H58" i="24"/>
  <c r="U41" i="24"/>
  <c r="AH28" i="24"/>
  <c r="AN41" i="24"/>
  <c r="AH14" i="24"/>
  <c r="F44" i="24"/>
  <c r="S56" i="25"/>
  <c r="Q26" i="25"/>
  <c r="AS23" i="24"/>
  <c r="I5" i="24"/>
  <c r="AI74" i="24"/>
  <c r="I12" i="24"/>
  <c r="AO43" i="24"/>
  <c r="Q58" i="24"/>
  <c r="AR5" i="24"/>
  <c r="AN62" i="24"/>
  <c r="J40" i="24"/>
  <c r="L43" i="24"/>
  <c r="AN42" i="24"/>
  <c r="U22" i="24"/>
  <c r="AY59" i="24"/>
  <c r="U50" i="24"/>
  <c r="V46" i="24"/>
  <c r="AJ51" i="24"/>
  <c r="Y10" i="25"/>
  <c r="AW46" i="24"/>
  <c r="AU74" i="24"/>
  <c r="AH53" i="24"/>
  <c r="AH56" i="24" s="1"/>
  <c r="AL62" i="24"/>
  <c r="E19" i="24"/>
  <c r="AW43" i="24"/>
  <c r="I45" i="25"/>
  <c r="AZ8" i="24"/>
  <c r="I13" i="25"/>
  <c r="AP10" i="24"/>
  <c r="J22" i="24"/>
  <c r="AU9" i="24"/>
  <c r="Y42" i="24"/>
  <c r="V51" i="24"/>
  <c r="BB11" i="24"/>
  <c r="AB26" i="25"/>
  <c r="O10" i="24"/>
  <c r="U12" i="25"/>
  <c r="AQ41" i="24"/>
  <c r="P23" i="24"/>
  <c r="N55" i="25"/>
  <c r="AA56" i="25"/>
  <c r="BE55" i="24"/>
  <c r="G54" i="24"/>
  <c r="AW6" i="24"/>
  <c r="AT8" i="24"/>
  <c r="Q74" i="24"/>
  <c r="V8" i="24"/>
  <c r="I44" i="25"/>
  <c r="AT27" i="24"/>
  <c r="AG54" i="24"/>
  <c r="AM11" i="24"/>
  <c r="AP54" i="24"/>
  <c r="BI54" i="24"/>
  <c r="U60" i="24"/>
  <c r="U17" i="25"/>
  <c r="AB40" i="25"/>
  <c r="U53" i="25"/>
  <c r="S19" i="25"/>
  <c r="AL21" i="24"/>
  <c r="AS21" i="24"/>
  <c r="AZ61" i="24"/>
  <c r="C55" i="24"/>
  <c r="AJ12" i="24"/>
  <c r="S26" i="25"/>
  <c r="AS18" i="24"/>
  <c r="AZ43" i="24"/>
  <c r="X40" i="24"/>
  <c r="H26" i="25"/>
  <c r="AJ28" i="24"/>
  <c r="V38" i="24"/>
  <c r="AO59" i="24"/>
  <c r="X53" i="24"/>
  <c r="X56" i="24" s="1"/>
  <c r="BA55" i="24"/>
  <c r="N47" i="25"/>
  <c r="N50" i="25" s="1"/>
  <c r="O19" i="24"/>
  <c r="AK53" i="24"/>
  <c r="AK56" i="24" s="1"/>
  <c r="N9" i="24"/>
  <c r="T8" i="24"/>
  <c r="R54" i="24"/>
  <c r="P58" i="24"/>
  <c r="BB31" i="24"/>
  <c r="BG50" i="24"/>
  <c r="E16" i="25"/>
  <c r="AM63" i="24"/>
  <c r="BD50" i="24"/>
  <c r="AV63" i="24"/>
  <c r="BH31" i="24"/>
  <c r="BE63" i="24"/>
  <c r="W18" i="24"/>
  <c r="O16" i="25"/>
  <c r="AP18" i="24"/>
  <c r="BH59" i="24"/>
  <c r="AN31" i="24"/>
  <c r="BG26" i="24"/>
  <c r="BF53" i="24"/>
  <c r="AY27" i="24"/>
  <c r="O55" i="25"/>
  <c r="BH19" i="24"/>
  <c r="V62" i="24"/>
  <c r="W54" i="25"/>
  <c r="AZ27" i="24"/>
  <c r="AS27" i="24"/>
  <c r="BK53" i="24"/>
  <c r="AB56" i="25"/>
  <c r="Y62" i="24"/>
  <c r="V27" i="24"/>
  <c r="I53" i="24"/>
  <c r="AM22" i="24"/>
  <c r="L48" i="25"/>
  <c r="E26" i="25"/>
  <c r="BE28" i="24"/>
  <c r="AM60" i="24"/>
  <c r="AG55" i="24"/>
  <c r="P27" i="24"/>
  <c r="Y44" i="24"/>
  <c r="L19" i="25"/>
  <c r="O31" i="24"/>
  <c r="AB19" i="25"/>
  <c r="X47" i="24"/>
  <c r="E43" i="24"/>
  <c r="AY8" i="24"/>
  <c r="W41" i="25"/>
  <c r="BC18" i="24"/>
  <c r="C5" i="24"/>
  <c r="AE23" i="24"/>
  <c r="I19" i="25"/>
  <c r="Z14" i="24"/>
  <c r="H18" i="24"/>
  <c r="R21" i="24"/>
  <c r="AP9" i="24"/>
  <c r="AO6" i="24"/>
  <c r="F9" i="24"/>
  <c r="AK12" i="24"/>
  <c r="AA22" i="24"/>
  <c r="P19" i="24"/>
  <c r="O47" i="25"/>
  <c r="O50" i="25" s="1"/>
  <c r="AL28" i="24"/>
  <c r="AE38" i="24"/>
  <c r="AZ14" i="24"/>
  <c r="AB5" i="24"/>
  <c r="P60" i="24"/>
  <c r="AA5" i="24"/>
  <c r="AF21" i="24"/>
  <c r="Z19" i="25"/>
  <c r="AU46" i="24"/>
  <c r="AB12" i="25"/>
  <c r="R42" i="24"/>
  <c r="T43" i="24"/>
  <c r="Z42" i="24"/>
  <c r="P36" i="25"/>
  <c r="AR51" i="24"/>
  <c r="AO47" i="24"/>
  <c r="V19" i="25"/>
  <c r="T21" i="25"/>
  <c r="Z22" i="24"/>
  <c r="BG43" i="24"/>
  <c r="S27" i="24"/>
  <c r="AM27" i="24"/>
  <c r="V26" i="24"/>
  <c r="R55" i="25"/>
  <c r="E44" i="24"/>
  <c r="H19" i="25"/>
  <c r="H22" i="25" s="1"/>
  <c r="AF10" i="24"/>
  <c r="V29" i="24"/>
  <c r="BC11" i="24"/>
  <c r="BG44" i="24"/>
  <c r="X12" i="24"/>
  <c r="D31" i="24"/>
  <c r="W51" i="24"/>
  <c r="I50" i="24"/>
  <c r="W47" i="25"/>
  <c r="W50" i="25" s="1"/>
  <c r="T12" i="24"/>
  <c r="X51" i="24"/>
  <c r="I36" i="25"/>
  <c r="AN53" i="24"/>
  <c r="AN56" i="24" s="1"/>
  <c r="AC15" i="24"/>
  <c r="AA26" i="24"/>
  <c r="BG19" i="24"/>
  <c r="AY58" i="24"/>
  <c r="AT41" i="24"/>
  <c r="AD50" i="24"/>
  <c r="AI6" i="24"/>
  <c r="AH55" i="24"/>
  <c r="Q55" i="25"/>
  <c r="AJ26" i="24"/>
  <c r="D40" i="24"/>
  <c r="BI58" i="24"/>
  <c r="AD12" i="24"/>
  <c r="U10" i="24"/>
  <c r="Q47" i="25"/>
  <c r="Q50" i="25" s="1"/>
  <c r="BA46" i="24"/>
  <c r="Z10" i="25"/>
  <c r="AG43" i="24"/>
  <c r="AX42" i="24"/>
  <c r="AZ47" i="24"/>
  <c r="BG60" i="24"/>
  <c r="T54" i="24"/>
  <c r="BI47" i="24"/>
  <c r="AA45" i="25"/>
  <c r="AL41" i="24"/>
  <c r="AL14" i="24"/>
  <c r="AL30" i="24"/>
  <c r="AC43" i="24"/>
  <c r="AW40" i="24"/>
  <c r="AZ37" i="24"/>
  <c r="AY51" i="24"/>
  <c r="E8" i="24"/>
  <c r="T59" i="24"/>
  <c r="AE6" i="24"/>
  <c r="AN28" i="24"/>
  <c r="K23" i="24"/>
  <c r="J5" i="24"/>
  <c r="F40" i="24"/>
  <c r="M55" i="25"/>
  <c r="AI31" i="24"/>
  <c r="AB16" i="25"/>
  <c r="BF63" i="24"/>
  <c r="X63" i="24"/>
  <c r="Z50" i="24"/>
  <c r="AP31" i="24"/>
  <c r="L31" i="24"/>
  <c r="AK50" i="24"/>
  <c r="AD63" i="24"/>
  <c r="AQ63" i="24"/>
  <c r="AX63" i="24"/>
  <c r="S16" i="25"/>
  <c r="BC30" i="24"/>
  <c r="AZ59" i="24"/>
  <c r="AI60" i="24"/>
  <c r="AS42" i="24"/>
  <c r="K45" i="25"/>
  <c r="AS55" i="24"/>
  <c r="F40" i="25"/>
  <c r="Q22" i="24"/>
  <c r="F55" i="24"/>
  <c r="N28" i="24"/>
  <c r="BD61" i="24"/>
  <c r="AO29" i="24"/>
  <c r="AU37" i="24"/>
  <c r="E54" i="25"/>
  <c r="AR55" i="24"/>
  <c r="H60" i="24"/>
  <c r="AY23" i="24"/>
  <c r="AJ21" i="24"/>
  <c r="X19" i="24"/>
  <c r="AB17" i="25"/>
  <c r="N48" i="25"/>
  <c r="U38" i="25"/>
  <c r="AT9" i="24"/>
  <c r="AW38" i="24"/>
  <c r="V44" i="24"/>
  <c r="N51" i="24"/>
  <c r="AQ46" i="24"/>
  <c r="BE47" i="24"/>
  <c r="AJ63" i="24"/>
  <c r="S40" i="25"/>
  <c r="AX6" i="24"/>
  <c r="R48" i="25"/>
  <c r="BK47" i="24"/>
  <c r="BA40" i="24"/>
  <c r="AH43" i="24"/>
  <c r="F63" i="24"/>
  <c r="AH50" i="24"/>
  <c r="AA20" i="25"/>
  <c r="W60" i="24"/>
  <c r="AD44" i="24"/>
  <c r="Y38" i="25"/>
  <c r="AT54" i="24"/>
  <c r="P44" i="25"/>
  <c r="AY43" i="24"/>
  <c r="BH14" i="24"/>
  <c r="L49" i="25"/>
  <c r="AD18" i="24"/>
  <c r="W8" i="24"/>
  <c r="J12" i="24"/>
  <c r="U45" i="25"/>
  <c r="T37" i="24"/>
  <c r="X36" i="25"/>
  <c r="K55" i="25"/>
  <c r="Q44" i="25"/>
  <c r="E13" i="25"/>
  <c r="AD25" i="25"/>
  <c r="AU27" i="24"/>
  <c r="AH12" i="24"/>
  <c r="AM28" i="24"/>
  <c r="AA53" i="25"/>
  <c r="W56" i="25"/>
  <c r="I47" i="24"/>
  <c r="E12" i="24"/>
  <c r="J21" i="24"/>
  <c r="AA10" i="24"/>
  <c r="AD28" i="24"/>
  <c r="R17" i="25"/>
  <c r="O47" i="24"/>
  <c r="AJ27" i="24"/>
  <c r="P47" i="25"/>
  <c r="P50" i="25" s="1"/>
  <c r="O43" i="24"/>
  <c r="T11" i="24"/>
  <c r="AR53" i="24"/>
  <c r="AR56" i="24" s="1"/>
  <c r="AO18" i="24"/>
  <c r="K63" i="25"/>
  <c r="AA9" i="24"/>
  <c r="AK28" i="24"/>
  <c r="Y41" i="25"/>
  <c r="AC60" i="24"/>
  <c r="U47" i="25"/>
  <c r="U8" i="24"/>
  <c r="AZ23" i="24"/>
  <c r="Y27" i="24"/>
  <c r="AA10" i="25"/>
  <c r="H26" i="24"/>
  <c r="AL44" i="24"/>
  <c r="AK41" i="24"/>
  <c r="BJ9" i="24"/>
  <c r="AH60" i="24"/>
  <c r="E41" i="25"/>
  <c r="AE27" i="24"/>
  <c r="R55" i="24"/>
  <c r="BC9" i="24"/>
  <c r="K47" i="25"/>
  <c r="K50" i="25" s="1"/>
  <c r="BA60" i="24"/>
  <c r="BJ53" i="24"/>
  <c r="R40" i="25"/>
  <c r="G44" i="25"/>
  <c r="AK58" i="24"/>
  <c r="AI22" i="24"/>
  <c r="AB26" i="24"/>
  <c r="AI59" i="24"/>
  <c r="Z53" i="24"/>
  <c r="Z56" i="24" s="1"/>
  <c r="AN26" i="24"/>
  <c r="AH5" i="24"/>
  <c r="T47" i="25"/>
  <c r="T50" i="25" s="1"/>
  <c r="AB23" i="24"/>
  <c r="BA23" i="24"/>
  <c r="AP19" i="24"/>
  <c r="AT22" i="24"/>
  <c r="AN74" i="24"/>
  <c r="Q40" i="24"/>
  <c r="AH10" i="24"/>
  <c r="BA29" i="24"/>
  <c r="P41" i="25"/>
  <c r="G9" i="24"/>
  <c r="AM58" i="24"/>
  <c r="AW10" i="24"/>
  <c r="Y6" i="24"/>
  <c r="AE46" i="24"/>
  <c r="Y23" i="24"/>
  <c r="L19" i="24"/>
  <c r="D18" i="24"/>
  <c r="C9" i="24"/>
  <c r="AB22" i="24"/>
  <c r="AK26" i="24"/>
  <c r="C40" i="24"/>
  <c r="AG37" i="24"/>
  <c r="R40" i="24"/>
  <c r="AL46" i="24"/>
  <c r="H63" i="24"/>
  <c r="AJ29" i="24"/>
  <c r="AX21" i="24"/>
  <c r="E21" i="24"/>
  <c r="AC59" i="24"/>
  <c r="F17" i="25"/>
  <c r="D38" i="24"/>
  <c r="AV37" i="24"/>
  <c r="D43" i="24"/>
  <c r="AF43" i="24"/>
  <c r="BK6" i="24"/>
  <c r="BK18" i="24"/>
  <c r="N31" i="24"/>
  <c r="W50" i="24"/>
  <c r="P16" i="25"/>
  <c r="BH26" i="24"/>
  <c r="H16" i="25"/>
  <c r="Y31" i="24"/>
  <c r="U63" i="24"/>
  <c r="BE50" i="24"/>
  <c r="BL18" i="24"/>
  <c r="O63" i="24"/>
  <c r="BH21" i="24"/>
  <c r="BG21" i="24"/>
  <c r="BH38" i="24"/>
  <c r="BA26" i="24"/>
  <c r="E8" i="25"/>
  <c r="U19" i="25"/>
  <c r="U22" i="25" s="1"/>
  <c r="AW14" i="24"/>
  <c r="BJ26" i="24"/>
  <c r="I39" i="24"/>
  <c r="AP23" i="24"/>
  <c r="AZ11" i="24"/>
  <c r="AJ58" i="24"/>
  <c r="O28" i="24"/>
  <c r="S42" i="24"/>
  <c r="AA8" i="25"/>
  <c r="N29" i="24"/>
  <c r="O40" i="25"/>
  <c r="W9" i="24"/>
  <c r="S30" i="24"/>
  <c r="H27" i="24"/>
  <c r="I53" i="25"/>
  <c r="AB30" i="24"/>
  <c r="AC47" i="24"/>
  <c r="X29" i="24"/>
  <c r="G8" i="25"/>
  <c r="AK29" i="24"/>
  <c r="O41" i="24"/>
  <c r="S61" i="24"/>
  <c r="Y44" i="25"/>
  <c r="E31" i="24"/>
  <c r="AY42" i="24"/>
  <c r="BB27" i="24"/>
  <c r="M11" i="24"/>
  <c r="AC19" i="25"/>
  <c r="BC21" i="24"/>
  <c r="U47" i="24"/>
  <c r="P38" i="25"/>
  <c r="AG58" i="24"/>
  <c r="AZ26" i="24"/>
  <c r="AL15" i="24"/>
  <c r="W40" i="25"/>
  <c r="R62" i="24"/>
  <c r="G41" i="24"/>
  <c r="AD21" i="25"/>
  <c r="T58" i="24"/>
  <c r="BK54" i="24"/>
  <c r="P8" i="25"/>
  <c r="AW44" i="24"/>
  <c r="S12" i="24"/>
  <c r="AA47" i="24"/>
  <c r="AJ18" i="24"/>
  <c r="M41" i="24"/>
  <c r="AD40" i="25"/>
  <c r="AI58" i="24"/>
  <c r="AP26" i="24"/>
  <c r="K38" i="24"/>
  <c r="K26" i="24"/>
  <c r="BC61" i="24"/>
  <c r="AP63" i="24"/>
  <c r="AN12" i="24"/>
  <c r="BL51" i="24"/>
  <c r="N41" i="24"/>
  <c r="N19" i="25"/>
  <c r="AM59" i="24"/>
  <c r="W27" i="24"/>
  <c r="J43" i="24"/>
  <c r="N37" i="24"/>
  <c r="F10" i="25"/>
  <c r="AG42" i="24"/>
  <c r="G46" i="24"/>
  <c r="AS44" i="24"/>
  <c r="AG23" i="24"/>
  <c r="AZ15" i="24"/>
  <c r="BJ43" i="24"/>
  <c r="AH44" i="24"/>
  <c r="BD6" i="24"/>
  <c r="K60" i="24"/>
  <c r="R59" i="24"/>
  <c r="I41" i="24"/>
  <c r="AF41" i="24"/>
  <c r="AA40" i="25"/>
  <c r="H28" i="24"/>
  <c r="M60" i="24"/>
  <c r="T54" i="25"/>
  <c r="H56" i="25"/>
  <c r="R45" i="25"/>
  <c r="T8" i="25"/>
  <c r="AU38" i="24"/>
  <c r="O11" i="24"/>
  <c r="D41" i="24"/>
  <c r="AU59" i="24"/>
  <c r="AZ22" i="24"/>
  <c r="H14" i="24"/>
  <c r="AE8" i="24"/>
  <c r="K14" i="24"/>
  <c r="AY21" i="24"/>
  <c r="V63" i="25"/>
  <c r="AC22" i="24"/>
  <c r="G36" i="25"/>
  <c r="AI37" i="24"/>
  <c r="BF22" i="24"/>
  <c r="H53" i="24"/>
  <c r="AL23" i="24"/>
  <c r="Z74" i="24"/>
  <c r="K9" i="24"/>
  <c r="BL15" i="24"/>
  <c r="AR60" i="24"/>
  <c r="AD26" i="25"/>
  <c r="AF29" i="24"/>
  <c r="T42" i="24"/>
  <c r="AD60" i="24"/>
  <c r="U37" i="24"/>
  <c r="K19" i="25"/>
  <c r="BG47" i="24"/>
  <c r="G51" i="24"/>
  <c r="S17" i="25"/>
  <c r="AB54" i="24"/>
  <c r="AW11" i="24"/>
  <c r="R27" i="24"/>
  <c r="BB43" i="24"/>
  <c r="AD22" i="24"/>
  <c r="N21" i="24"/>
  <c r="H8" i="25"/>
  <c r="AM6" i="24"/>
  <c r="Z13" i="25"/>
  <c r="BA14" i="24"/>
  <c r="AT58" i="24"/>
  <c r="AT47" i="24"/>
  <c r="F51" i="24"/>
  <c r="AC62" i="24"/>
  <c r="S36" i="25"/>
  <c r="Y55" i="24"/>
  <c r="AY55" i="24"/>
  <c r="J74" i="24"/>
  <c r="AT62" i="24"/>
  <c r="S53" i="24"/>
  <c r="S56" i="24" s="1"/>
  <c r="AA8" i="24"/>
  <c r="BC51" i="24"/>
  <c r="AW5" i="24"/>
  <c r="AD29" i="24"/>
  <c r="AO12" i="24"/>
  <c r="BC10" i="24"/>
  <c r="R51" i="24"/>
  <c r="BL19" i="24"/>
  <c r="AG31" i="24"/>
  <c r="F16" i="25"/>
  <c r="R50" i="24"/>
  <c r="AX18" i="24"/>
  <c r="N50" i="24"/>
  <c r="AT31" i="24"/>
  <c r="AJ50" i="24"/>
  <c r="AM31" i="24"/>
  <c r="BG30" i="24"/>
  <c r="BG58" i="24"/>
  <c r="BG63" i="24"/>
  <c r="M16" i="25"/>
  <c r="BI38" i="24"/>
  <c r="BH53" i="24"/>
  <c r="BF26" i="24"/>
  <c r="BH6" i="24"/>
  <c r="AL37" i="24"/>
  <c r="Y10" i="24"/>
  <c r="O44" i="25"/>
  <c r="Y21" i="25"/>
  <c r="AH27" i="24"/>
  <c r="AD5" i="24"/>
  <c r="BJ29" i="24"/>
  <c r="BI23" i="24"/>
  <c r="L778" i="1"/>
  <c r="I6" i="24"/>
  <c r="G28" i="24"/>
  <c r="BE44" i="24"/>
  <c r="AK62" i="24"/>
  <c r="AB6" i="24"/>
  <c r="AD37" i="24"/>
  <c r="T41" i="25"/>
  <c r="AJ47" i="24"/>
  <c r="O10" i="25"/>
  <c r="BG22" i="24"/>
  <c r="X26" i="25"/>
  <c r="BD5" i="24"/>
  <c r="AN54" i="24"/>
  <c r="Q11" i="24"/>
  <c r="AD21" i="24"/>
  <c r="E44" i="25"/>
  <c r="K54" i="25"/>
  <c r="Q54" i="24"/>
  <c r="AK42" i="24"/>
  <c r="AS22" i="24"/>
  <c r="F14" i="24"/>
  <c r="AT26" i="24"/>
  <c r="O53" i="25"/>
  <c r="S48" i="25"/>
  <c r="BD43" i="24"/>
  <c r="Z49" i="25"/>
  <c r="AH26" i="24"/>
  <c r="K44" i="24"/>
  <c r="Y11" i="24"/>
  <c r="AL42" i="24"/>
  <c r="T6" i="24"/>
  <c r="E41" i="24"/>
  <c r="R12" i="24"/>
  <c r="X21" i="24"/>
  <c r="AI43" i="24"/>
  <c r="R53" i="24"/>
  <c r="R56" i="24" s="1"/>
  <c r="E17" i="25"/>
  <c r="AB20" i="25"/>
  <c r="Q49" i="25"/>
  <c r="L54" i="25"/>
  <c r="X10" i="24"/>
  <c r="O58" i="24"/>
  <c r="AE44" i="24"/>
  <c r="C60" i="24"/>
  <c r="BC15" i="24"/>
  <c r="Q14" i="24"/>
  <c r="AQ62" i="24"/>
  <c r="AB11" i="24"/>
  <c r="Y30" i="24"/>
  <c r="AA15" i="24"/>
  <c r="BF8" i="24"/>
  <c r="O29" i="24"/>
  <c r="AN51" i="24"/>
  <c r="S41" i="25"/>
  <c r="AG11" i="24"/>
  <c r="BD23" i="24"/>
  <c r="AB29" i="24"/>
  <c r="W58" i="24"/>
  <c r="S38" i="24"/>
  <c r="AY26" i="24"/>
  <c r="V22" i="24"/>
  <c r="M8" i="24"/>
  <c r="Y43" i="24"/>
  <c r="X8" i="24"/>
  <c r="Z10" i="24"/>
  <c r="L10" i="25"/>
  <c r="R10" i="24"/>
  <c r="BE5" i="24"/>
  <c r="G45" i="25"/>
  <c r="U58" i="24"/>
  <c r="X56" i="25"/>
  <c r="AI44" i="24"/>
  <c r="X17" i="25"/>
  <c r="V18" i="24"/>
  <c r="I63" i="25"/>
  <c r="Y21" i="24"/>
  <c r="BJ12" i="24"/>
  <c r="E63" i="24"/>
  <c r="AW19" i="24"/>
  <c r="E50" i="24"/>
  <c r="R49" i="25"/>
  <c r="AX60" i="24"/>
  <c r="AM40" i="24"/>
  <c r="AL10" i="24"/>
  <c r="BB19" i="24"/>
  <c r="F19" i="24"/>
  <c r="O14" i="24"/>
  <c r="BD27" i="24"/>
  <c r="Y46" i="24"/>
  <c r="AS5" i="24"/>
  <c r="I20" i="25"/>
  <c r="AN40" i="24"/>
  <c r="AL43" i="24"/>
  <c r="V61" i="24"/>
  <c r="AA19" i="24"/>
  <c r="AQ40" i="24"/>
  <c r="AH9" i="24"/>
  <c r="BH62" i="24"/>
  <c r="AA49" i="25"/>
  <c r="AD47" i="25"/>
  <c r="AD50" i="25" s="1"/>
  <c r="Y56" i="25"/>
  <c r="Q5" i="24"/>
  <c r="AE55" i="24"/>
  <c r="BI44" i="24"/>
  <c r="W19" i="25"/>
  <c r="AD58" i="24"/>
  <c r="M47" i="25"/>
  <c r="Y13" i="25"/>
  <c r="BB18" i="24"/>
  <c r="AO53" i="24"/>
  <c r="AO56" i="24" s="1"/>
  <c r="AW60" i="24"/>
  <c r="AC28" i="24"/>
  <c r="AF12" i="24"/>
  <c r="AG46" i="24"/>
  <c r="AO14" i="24"/>
  <c r="L47" i="24"/>
  <c r="AD17" i="25"/>
  <c r="AH54" i="24"/>
  <c r="AX41" i="24"/>
  <c r="P21" i="25"/>
  <c r="X44" i="25"/>
  <c r="K8" i="24"/>
  <c r="AZ12" i="24"/>
  <c r="Z41" i="25"/>
  <c r="H41" i="25"/>
  <c r="AB49" i="25"/>
  <c r="AX54" i="24"/>
  <c r="L53" i="24"/>
  <c r="L56" i="24" s="1"/>
  <c r="AZ58" i="24"/>
  <c r="AN37" i="24"/>
  <c r="AW58" i="24"/>
  <c r="AB54" i="25"/>
  <c r="BF6" i="24"/>
  <c r="R53" i="25"/>
  <c r="F28" i="24"/>
  <c r="AK30" i="24"/>
  <c r="AY14" i="24"/>
  <c r="V26" i="25"/>
  <c r="J19" i="25"/>
  <c r="T26" i="25"/>
  <c r="P45" i="25"/>
  <c r="Y26" i="24"/>
  <c r="BG41" i="24"/>
  <c r="AA38" i="25"/>
  <c r="AM8" i="24"/>
  <c r="R8" i="25"/>
  <c r="G50" i="24"/>
  <c r="AG40" i="24"/>
  <c r="P43" i="24"/>
  <c r="R38" i="25"/>
  <c r="BD53" i="24"/>
  <c r="BD56" i="24" s="1"/>
  <c r="J54" i="25"/>
  <c r="AH40" i="24"/>
  <c r="AY12" i="24"/>
  <c r="AL26" i="24"/>
  <c r="K63" i="24"/>
  <c r="AA63" i="24"/>
  <c r="AW31" i="24"/>
  <c r="AA31" i="24"/>
  <c r="AH63" i="24"/>
  <c r="AX31" i="24"/>
  <c r="P31" i="24"/>
  <c r="AZ63" i="24"/>
  <c r="O50" i="24"/>
  <c r="T63" i="24"/>
  <c r="BG53" i="24"/>
  <c r="BE26" i="24"/>
  <c r="AA59" i="24"/>
  <c r="C51" i="24"/>
  <c r="K43" i="24"/>
  <c r="AF14" i="24"/>
  <c r="K1949" i="1"/>
  <c r="K1871" i="1"/>
  <c r="F21" i="24"/>
  <c r="Y36" i="25"/>
  <c r="O20" i="25"/>
  <c r="BF18" i="24"/>
  <c r="BK21" i="24"/>
  <c r="G12" i="25"/>
  <c r="F49" i="25"/>
  <c r="AM46" i="24"/>
  <c r="V54" i="25"/>
  <c r="AQ58" i="24"/>
  <c r="AV19" i="24"/>
  <c r="V30" i="24"/>
  <c r="V59" i="24"/>
  <c r="O38" i="24"/>
  <c r="AC25" i="25"/>
  <c r="AV5" i="24"/>
  <c r="AC49" i="25"/>
  <c r="T14" i="24"/>
  <c r="AJ74" i="24"/>
  <c r="AI30" i="24"/>
  <c r="AO26" i="24"/>
  <c r="Q20" i="25"/>
  <c r="Z58" i="24"/>
  <c r="AM37" i="24"/>
  <c r="BB41" i="24"/>
  <c r="P54" i="24"/>
  <c r="L61" i="24"/>
  <c r="AC8" i="24"/>
  <c r="H41" i="24"/>
  <c r="F20" i="25"/>
  <c r="K26" i="25"/>
  <c r="U62" i="24"/>
  <c r="L40" i="25"/>
  <c r="V9" i="24"/>
  <c r="X54" i="25"/>
  <c r="BA21" i="24"/>
  <c r="AH42" i="24"/>
  <c r="AX53" i="24"/>
  <c r="AX56" i="24" s="1"/>
  <c r="AD26" i="24"/>
  <c r="AS10" i="24"/>
  <c r="AA12" i="24"/>
  <c r="AA27" i="24"/>
  <c r="AC16" i="25"/>
  <c r="J55" i="25"/>
  <c r="L36" i="25"/>
  <c r="BG5" i="24"/>
  <c r="BJ55" i="24"/>
  <c r="AK51" i="24"/>
  <c r="AM18" i="24"/>
  <c r="W17" i="25"/>
  <c r="H54" i="24"/>
  <c r="AA12" i="25"/>
  <c r="Y19" i="25"/>
  <c r="AD53" i="24"/>
  <c r="AD56" i="24" s="1"/>
  <c r="AB47" i="25"/>
  <c r="AB50" i="25" s="1"/>
  <c r="AR14" i="24"/>
  <c r="F8" i="25"/>
  <c r="AY28" i="24"/>
  <c r="AX8" i="24"/>
  <c r="N20" i="25"/>
  <c r="AO60" i="24"/>
  <c r="AI47" i="24"/>
  <c r="AX14" i="24"/>
  <c r="O26" i="25"/>
  <c r="AZ74" i="24"/>
  <c r="F22" i="24"/>
  <c r="O74" i="24"/>
  <c r="P26" i="25"/>
  <c r="D9" i="24"/>
  <c r="AI11" i="24"/>
  <c r="AK6" i="24"/>
  <c r="AR63" i="24"/>
  <c r="BG31" i="24"/>
  <c r="AR11" i="24"/>
  <c r="F44" i="25"/>
  <c r="AC53" i="24"/>
  <c r="AC56" i="24" s="1"/>
  <c r="AM41" i="24"/>
  <c r="AT21" i="24"/>
  <c r="BE53" i="24"/>
  <c r="BE56" i="24" s="1"/>
  <c r="Y61" i="24"/>
  <c r="W48" i="25"/>
  <c r="K27" i="24"/>
  <c r="BG37" i="24"/>
  <c r="AK9" i="24"/>
  <c r="N43" i="24"/>
  <c r="X37" i="24"/>
  <c r="I23" i="24"/>
  <c r="L41" i="25"/>
  <c r="AT59" i="24"/>
  <c r="AI46" i="24"/>
  <c r="O56" i="25"/>
  <c r="AH11" i="24"/>
  <c r="AG53" i="24"/>
  <c r="AG56" i="24" s="1"/>
  <c r="AA17" i="25"/>
  <c r="H40" i="25"/>
  <c r="AD8" i="25"/>
  <c r="AZ46" i="24"/>
  <c r="AF53" i="24"/>
  <c r="AF56" i="24" s="1"/>
  <c r="AQ61" i="24"/>
  <c r="Q21" i="24"/>
  <c r="BL22" i="24"/>
  <c r="R47" i="24"/>
  <c r="AA53" i="24"/>
  <c r="AA56" i="24" s="1"/>
  <c r="H47" i="25"/>
  <c r="L58" i="24"/>
  <c r="BK5" i="24"/>
  <c r="AQ6" i="24"/>
  <c r="V17" i="25"/>
  <c r="AM14" i="24"/>
  <c r="AU10" i="24"/>
  <c r="AW23" i="24"/>
  <c r="Q23" i="24"/>
  <c r="L44" i="24"/>
  <c r="K36" i="25"/>
  <c r="V41" i="25"/>
  <c r="K5" i="24"/>
  <c r="AS74" i="24"/>
  <c r="BI5" i="24"/>
  <c r="X30" i="24"/>
  <c r="G26" i="25"/>
  <c r="L21" i="25"/>
  <c r="AI15" i="24"/>
  <c r="BJ21" i="24"/>
  <c r="T41" i="24"/>
  <c r="Y53" i="25"/>
  <c r="T26" i="24"/>
  <c r="R47" i="25"/>
  <c r="R50" i="25" s="1"/>
  <c r="AK22" i="24"/>
  <c r="AN47" i="24"/>
  <c r="U43" i="24"/>
  <c r="Y15" i="24"/>
  <c r="J45" i="25"/>
  <c r="AN22" i="24"/>
  <c r="AQ23" i="24"/>
  <c r="G31" i="24"/>
  <c r="AP44" i="24"/>
  <c r="M53" i="24"/>
  <c r="M56" i="24" s="1"/>
  <c r="AM51" i="24"/>
  <c r="L30" i="24"/>
  <c r="D60" i="24"/>
  <c r="W41" i="24"/>
  <c r="E14" i="24"/>
  <c r="J63" i="25"/>
  <c r="AM44" i="24"/>
  <c r="E22" i="24"/>
  <c r="BB38" i="24"/>
  <c r="Q6" i="24"/>
  <c r="F43" i="24"/>
  <c r="K8" i="25"/>
  <c r="BB55" i="24"/>
  <c r="Z16" i="25"/>
  <c r="AL54" i="24"/>
  <c r="O21" i="24"/>
  <c r="I47" i="25"/>
  <c r="I50" i="25" s="1"/>
  <c r="AN44" i="24"/>
  <c r="D50" i="24"/>
  <c r="Q38" i="24"/>
  <c r="AW59" i="24"/>
  <c r="F56" i="25"/>
  <c r="S31" i="24"/>
  <c r="AO31" i="24"/>
  <c r="BJ63" i="24"/>
  <c r="BA50" i="24"/>
  <c r="AQ31" i="24"/>
  <c r="AT63" i="24"/>
  <c r="BJ31" i="24"/>
  <c r="BI31" i="24"/>
  <c r="BE21" i="24"/>
  <c r="AO63" i="24"/>
  <c r="AS63" i="24"/>
  <c r="U16" i="25"/>
  <c r="G16" i="25"/>
  <c r="BJ38" i="24"/>
  <c r="BD30" i="24"/>
  <c r="BC62" i="24"/>
  <c r="Y26" i="25"/>
  <c r="BK26" i="24"/>
  <c r="AY5" i="24"/>
  <c r="AA21" i="25"/>
  <c r="Q12" i="24"/>
  <c r="AR27" i="24"/>
  <c r="AA25" i="25"/>
  <c r="K1324" i="1"/>
  <c r="K1636" i="1" s="1"/>
  <c r="K1635" i="1"/>
  <c r="F60" i="24"/>
  <c r="AK46" i="24"/>
  <c r="AZ19" i="24"/>
  <c r="L1326" i="1"/>
  <c r="L1638" i="1" s="1"/>
  <c r="L1322" i="1"/>
  <c r="L1323" i="1"/>
  <c r="L1635" i="1" s="1"/>
  <c r="L1325" i="1"/>
  <c r="L1637" i="1" s="1"/>
  <c r="T19" i="25"/>
  <c r="W10" i="25"/>
  <c r="BE54" i="24"/>
  <c r="BL38" i="24"/>
  <c r="M19" i="24"/>
  <c r="AF26" i="24"/>
  <c r="AX22" i="24"/>
  <c r="N46" i="24"/>
  <c r="AT55" i="24"/>
  <c r="BL55" i="24"/>
  <c r="G53" i="25"/>
  <c r="O53" i="24"/>
  <c r="O56" i="24" s="1"/>
  <c r="R56" i="25"/>
  <c r="AJ55" i="24"/>
  <c r="AK8" i="24"/>
  <c r="AT19" i="24"/>
  <c r="L74" i="24"/>
  <c r="Z54" i="25"/>
  <c r="AJ5" i="24"/>
  <c r="F12" i="25"/>
  <c r="Z55" i="24"/>
  <c r="BK8" i="24"/>
  <c r="AR42" i="24"/>
  <c r="R46" i="24"/>
  <c r="AS12" i="24"/>
  <c r="G8" i="24"/>
  <c r="X27" i="24"/>
  <c r="AA44" i="24"/>
  <c r="AZ54" i="24"/>
  <c r="Z45" i="25"/>
  <c r="Z12" i="25"/>
  <c r="K20" i="25"/>
  <c r="J12" i="25"/>
  <c r="K11" i="24"/>
  <c r="AG38" i="24"/>
  <c r="BF54" i="24"/>
  <c r="U49" i="25"/>
  <c r="AB44" i="24"/>
  <c r="K21" i="25"/>
  <c r="O12" i="24"/>
  <c r="U61" i="24"/>
  <c r="U28" i="24"/>
  <c r="AH23" i="24"/>
  <c r="H10" i="25"/>
  <c r="X10" i="25"/>
  <c r="P40" i="25"/>
  <c r="AW42" i="24"/>
  <c r="AW9" i="24"/>
  <c r="BC58" i="24"/>
  <c r="J60" i="24"/>
  <c r="BD54" i="24"/>
  <c r="R18" i="24"/>
  <c r="H53" i="25"/>
  <c r="V53" i="24"/>
  <c r="W37" i="24"/>
  <c r="G12" i="24"/>
  <c r="M45" i="25"/>
  <c r="AT44" i="24"/>
  <c r="AW51" i="24"/>
  <c r="AV55" i="24"/>
  <c r="AC42" i="24"/>
  <c r="AP37" i="24"/>
  <c r="BG62" i="24"/>
  <c r="AG59" i="24"/>
  <c r="AF60" i="24"/>
  <c r="N8" i="24"/>
  <c r="BG9" i="24"/>
  <c r="L56" i="25"/>
  <c r="AF15" i="24"/>
  <c r="AI28" i="24"/>
  <c r="R63" i="25"/>
  <c r="AA26" i="25"/>
  <c r="V58" i="24"/>
  <c r="S21" i="24"/>
  <c r="AZ31" i="24"/>
  <c r="AD44" i="25"/>
  <c r="S6" i="24"/>
  <c r="J46" i="24"/>
  <c r="M12" i="24"/>
  <c r="AU54" i="24"/>
  <c r="AK43" i="24"/>
  <c r="AO8" i="24"/>
  <c r="BE51" i="24"/>
  <c r="L5" i="24"/>
  <c r="AS51" i="24"/>
  <c r="K51" i="24"/>
  <c r="E6" i="24"/>
  <c r="D54" i="24"/>
  <c r="AS9" i="24"/>
  <c r="AY44" i="24"/>
  <c r="AT23" i="24"/>
  <c r="P22" i="24"/>
  <c r="BJ37" i="24"/>
  <c r="AP27" i="24"/>
  <c r="BI10" i="24"/>
  <c r="V20" i="25"/>
  <c r="W21" i="25"/>
  <c r="I12" i="25"/>
  <c r="D37" i="24"/>
  <c r="Y5" i="24"/>
  <c r="AA43" i="24"/>
  <c r="Q17" i="25"/>
  <c r="Y49" i="25"/>
  <c r="AC58" i="24"/>
  <c r="AF28" i="24"/>
  <c r="R36" i="25"/>
  <c r="AS60" i="24"/>
  <c r="BF28" i="24"/>
  <c r="R31" i="24"/>
  <c r="K12" i="25"/>
  <c r="BG46" i="24"/>
  <c r="AF55" i="24"/>
  <c r="Z40" i="24"/>
  <c r="L6" i="24"/>
  <c r="W55" i="25"/>
  <c r="AX40" i="24"/>
  <c r="AJ8" i="24"/>
  <c r="AT29" i="24"/>
  <c r="P5" i="24"/>
  <c r="V11" i="24"/>
  <c r="J21" i="25"/>
  <c r="AM10" i="24"/>
  <c r="AL63" i="24"/>
  <c r="AQ5" i="24"/>
  <c r="AR22" i="24"/>
  <c r="BI8" i="24"/>
  <c r="U19" i="24"/>
  <c r="N61" i="24"/>
  <c r="J53" i="25"/>
  <c r="AO41" i="24"/>
  <c r="BD21" i="24"/>
  <c r="Z63" i="25"/>
  <c r="AG28" i="24"/>
  <c r="Q51" i="24"/>
  <c r="J26" i="25"/>
  <c r="AX19" i="24"/>
  <c r="N13" i="25"/>
  <c r="N60" i="24"/>
  <c r="AX46" i="24"/>
  <c r="S15" i="24"/>
  <c r="BG55" i="24"/>
  <c r="AN9" i="24"/>
  <c r="Y48" i="25"/>
  <c r="X53" i="25"/>
  <c r="W11" i="24"/>
  <c r="AL38" i="24"/>
  <c r="BA5" i="24"/>
  <c r="O17" i="25"/>
  <c r="BF61" i="24"/>
  <c r="G55" i="24"/>
  <c r="AA61" i="24"/>
  <c r="AC44" i="25"/>
  <c r="AO28" i="24"/>
  <c r="V43" i="24"/>
  <c r="J59" i="24"/>
  <c r="AK18" i="24"/>
  <c r="X42" i="24"/>
  <c r="L45" i="25"/>
  <c r="Y54" i="24"/>
  <c r="N40" i="24"/>
  <c r="AP28" i="24"/>
  <c r="N38" i="24"/>
  <c r="AC9" i="24"/>
  <c r="AM19" i="24"/>
  <c r="T12" i="25"/>
  <c r="M28" i="24"/>
  <c r="BC43" i="24"/>
  <c r="BI50" i="24"/>
  <c r="V63" i="24"/>
  <c r="AR50" i="24"/>
  <c r="U31" i="24"/>
  <c r="J16" i="25"/>
  <c r="T18" i="24"/>
  <c r="BF31" i="24"/>
  <c r="AZ18" i="24"/>
  <c r="Q63" i="24"/>
  <c r="AA50" i="24"/>
  <c r="AS31" i="24"/>
  <c r="BH27" i="24"/>
  <c r="BF59" i="24"/>
  <c r="AD54" i="25"/>
  <c r="BF37" i="24"/>
  <c r="AZ44" i="24"/>
  <c r="C63" i="24"/>
  <c r="BL5" i="24"/>
  <c r="AO30" i="24"/>
  <c r="AQ21" i="24"/>
  <c r="Z59" i="24"/>
  <c r="C38" i="24"/>
  <c r="BJ61" i="24"/>
  <c r="AB53" i="25"/>
  <c r="C50" i="24"/>
  <c r="BK42" i="24"/>
  <c r="V38" i="25"/>
  <c r="BF60" i="24"/>
  <c r="U42" i="24"/>
  <c r="AQ22" i="24"/>
  <c r="S62" i="24"/>
  <c r="G38" i="25"/>
  <c r="K28" i="24"/>
  <c r="AT61" i="24"/>
  <c r="BF55" i="24"/>
  <c r="M12" i="25"/>
  <c r="D63" i="24"/>
  <c r="Q53" i="25"/>
  <c r="AJ59" i="24"/>
  <c r="BG8" i="24"/>
  <c r="AD45" i="25"/>
  <c r="U27" i="24"/>
  <c r="O8" i="25"/>
  <c r="AI26" i="24"/>
  <c r="V21" i="24"/>
  <c r="V24" i="24" s="1"/>
  <c r="AC12" i="24"/>
  <c r="D21" i="24"/>
  <c r="P55" i="24"/>
  <c r="AW28" i="24"/>
  <c r="I26" i="25"/>
  <c r="AN46" i="24"/>
  <c r="BB60" i="24"/>
  <c r="I48" i="25"/>
  <c r="AX26" i="24"/>
  <c r="BC19" i="24"/>
  <c r="F23" i="24"/>
  <c r="BK51" i="24"/>
  <c r="BD10" i="24"/>
  <c r="I18" i="24"/>
  <c r="S58" i="24"/>
  <c r="BC59" i="24"/>
  <c r="C44" i="24"/>
  <c r="AI55" i="24"/>
  <c r="AV38" i="24"/>
  <c r="H21" i="24"/>
  <c r="AV42" i="24"/>
  <c r="I31" i="24"/>
  <c r="AD59" i="24"/>
  <c r="U40" i="25"/>
  <c r="AN61" i="24"/>
  <c r="V10" i="24"/>
  <c r="C19" i="24"/>
  <c r="X41" i="24"/>
  <c r="Q59" i="24"/>
  <c r="AX23" i="24"/>
  <c r="BA37" i="24"/>
  <c r="AX55" i="24"/>
  <c r="Q60" i="24"/>
  <c r="V40" i="25"/>
  <c r="AS11" i="24"/>
  <c r="G11" i="24"/>
  <c r="AP21" i="24"/>
  <c r="AB41" i="25"/>
  <c r="H11" i="24"/>
  <c r="AA36" i="25"/>
  <c r="Y9" i="24"/>
  <c r="M49" i="25"/>
  <c r="O27" i="24"/>
  <c r="O13" i="25"/>
  <c r="AO61" i="24"/>
  <c r="AU18" i="24"/>
  <c r="AG8" i="24"/>
  <c r="AD46" i="24"/>
  <c r="AZ40" i="24"/>
  <c r="W74" i="24"/>
  <c r="AZ21" i="24"/>
  <c r="AQ11" i="24"/>
  <c r="AM53" i="24"/>
  <c r="AM56" i="24" s="1"/>
  <c r="BB22" i="24"/>
  <c r="AU23" i="24"/>
  <c r="J23" i="24"/>
  <c r="W8" i="25"/>
  <c r="P12" i="24"/>
  <c r="E56" i="25"/>
  <c r="BA51" i="24"/>
  <c r="M23" i="24"/>
  <c r="AU44" i="24"/>
  <c r="BC60" i="24"/>
  <c r="T13" i="25"/>
  <c r="O12" i="25"/>
  <c r="J58" i="24"/>
  <c r="T46" i="24"/>
  <c r="K6" i="24"/>
  <c r="T44" i="25"/>
  <c r="Y59" i="24"/>
  <c r="AP55" i="24"/>
  <c r="K38" i="25"/>
  <c r="L17" i="25"/>
  <c r="J11" i="24"/>
  <c r="V44" i="25"/>
  <c r="AA37" i="24"/>
  <c r="AK74" i="24"/>
  <c r="AI51" i="24"/>
  <c r="U63" i="25"/>
  <c r="AD38" i="25"/>
  <c r="U5" i="24"/>
  <c r="AR44" i="24"/>
  <c r="J20" i="25"/>
  <c r="P53" i="25"/>
  <c r="AT43" i="24"/>
  <c r="J41" i="24"/>
  <c r="V36" i="25"/>
  <c r="AQ27" i="24"/>
  <c r="BE6" i="24"/>
  <c r="AB63" i="25"/>
  <c r="BA41" i="24"/>
  <c r="AD30" i="24"/>
  <c r="BJ44" i="24"/>
  <c r="BB6" i="24"/>
  <c r="AC19" i="24"/>
  <c r="Z5" i="24"/>
  <c r="AW26" i="24"/>
  <c r="K19" i="24"/>
  <c r="AU40" i="24"/>
  <c r="AU43" i="24"/>
  <c r="AH6" i="24"/>
  <c r="AR23" i="24"/>
  <c r="R60" i="24"/>
  <c r="AS6" i="24"/>
  <c r="X11" i="24"/>
  <c r="Q26" i="24"/>
  <c r="AH37" i="24"/>
  <c r="P40" i="24"/>
  <c r="AB13" i="25"/>
  <c r="AP11" i="24"/>
  <c r="BA43" i="24"/>
  <c r="AR38" i="24"/>
  <c r="BF38" i="24"/>
  <c r="AX58" i="24"/>
  <c r="N22" i="24"/>
  <c r="I9" i="24"/>
  <c r="AO55" i="24"/>
  <c r="K40" i="25"/>
  <c r="N59" i="24"/>
  <c r="AI5" i="24"/>
  <c r="E10" i="25"/>
  <c r="AC31" i="24"/>
  <c r="I28" i="24"/>
  <c r="G60" i="24"/>
  <c r="AH41" i="24"/>
  <c r="L62" i="24"/>
  <c r="AG44" i="24"/>
  <c r="BD8" i="24"/>
  <c r="G14" i="24"/>
  <c r="U15" i="24"/>
  <c r="V16" i="25"/>
  <c r="Y50" i="24"/>
  <c r="S50" i="24"/>
  <c r="AY18" i="24"/>
  <c r="R63" i="24"/>
  <c r="BD31" i="24"/>
  <c r="BD63" i="24"/>
  <c r="AV50" i="24"/>
  <c r="AJ31" i="24"/>
  <c r="Z18" i="24"/>
  <c r="N63" i="24"/>
  <c r="R16" i="25"/>
  <c r="BH42" i="24"/>
  <c r="V6" i="24"/>
  <c r="AJ60" i="24"/>
  <c r="M1402" i="1"/>
  <c r="M1558" i="1" s="1"/>
  <c r="M1556" i="1"/>
  <c r="W44" i="24"/>
  <c r="U54" i="25"/>
  <c r="BE38" i="24"/>
  <c r="I51" i="24"/>
  <c r="AA62" i="24"/>
  <c r="Y14" i="24"/>
  <c r="AC5" i="24"/>
  <c r="AI42" i="24"/>
  <c r="BL31" i="24"/>
  <c r="Q19" i="25"/>
  <c r="BK9" i="24"/>
  <c r="M13" i="25"/>
  <c r="Z26" i="24"/>
  <c r="AJ38" i="24"/>
  <c r="AK44" i="24"/>
  <c r="M40" i="25"/>
  <c r="F54" i="24"/>
  <c r="Z9" i="24"/>
  <c r="Y38" i="24"/>
  <c r="AT60" i="24"/>
  <c r="AX38" i="24"/>
  <c r="U56" i="25"/>
  <c r="J48" i="25"/>
  <c r="BI37" i="24"/>
  <c r="AJ41" i="24"/>
  <c r="AF62" i="24"/>
  <c r="S8" i="24"/>
  <c r="T9" i="24"/>
  <c r="AM5" i="24"/>
  <c r="AO10" i="24"/>
  <c r="AG27" i="24"/>
  <c r="G13" i="25"/>
  <c r="AW74" i="24"/>
  <c r="AE53" i="24"/>
  <c r="AE56" i="24" s="1"/>
  <c r="AF18" i="24"/>
  <c r="E5" i="24"/>
  <c r="AD19" i="24"/>
  <c r="BB12" i="24"/>
  <c r="AJ22" i="24"/>
  <c r="S18" i="24"/>
  <c r="V23" i="24"/>
  <c r="G44" i="24"/>
  <c r="N54" i="25"/>
  <c r="Y12" i="24"/>
  <c r="Q46" i="24"/>
  <c r="X61" i="24"/>
  <c r="L38" i="25"/>
  <c r="AG5" i="24"/>
  <c r="BA53" i="24"/>
  <c r="BA56" i="24" s="1"/>
  <c r="T55" i="24"/>
  <c r="X22" i="24"/>
  <c r="AX44" i="24"/>
  <c r="Q19" i="24"/>
  <c r="AD62" i="24"/>
  <c r="BA18" i="24"/>
  <c r="V47" i="24"/>
  <c r="AJ19" i="24"/>
  <c r="L46" i="24"/>
  <c r="AC53" i="25"/>
  <c r="AY37" i="24"/>
  <c r="AG21" i="24"/>
  <c r="E49" i="25"/>
  <c r="J53" i="24"/>
  <c r="J56" i="24" s="1"/>
  <c r="F37" i="24"/>
  <c r="Q54" i="25"/>
  <c r="W38" i="25"/>
  <c r="T40" i="25"/>
  <c r="AC8" i="25"/>
  <c r="H52" i="24"/>
  <c r="R29" i="24"/>
  <c r="AR12" i="24"/>
  <c r="AQ47" i="24"/>
  <c r="R54" i="25"/>
  <c r="L54" i="24"/>
  <c r="N30" i="24"/>
  <c r="AP22" i="24"/>
  <c r="F11" i="24"/>
  <c r="AY40" i="24"/>
  <c r="H51" i="24"/>
  <c r="C11" i="24"/>
  <c r="AB9" i="24"/>
  <c r="AH8" i="24"/>
  <c r="H38" i="25"/>
  <c r="AK55" i="24"/>
  <c r="E21" i="25"/>
  <c r="AX11" i="24"/>
  <c r="AB61" i="24"/>
  <c r="X45" i="25"/>
  <c r="BH37" i="24"/>
  <c r="BG23" i="24"/>
  <c r="P42" i="24"/>
  <c r="M26" i="25"/>
  <c r="AV9" i="24"/>
  <c r="V45" i="25"/>
  <c r="AB51" i="24"/>
  <c r="M59" i="24"/>
  <c r="L27" i="24"/>
  <c r="AM29" i="24"/>
  <c r="AB62" i="24"/>
  <c r="AX59" i="24"/>
  <c r="BJ54" i="24"/>
  <c r="BF51" i="24"/>
  <c r="AB27" i="24"/>
  <c r="BB8" i="24"/>
  <c r="AQ42" i="24"/>
  <c r="AJ62" i="24"/>
  <c r="M54" i="25"/>
  <c r="T17" i="25"/>
  <c r="AF11" i="24"/>
  <c r="AN14" i="24"/>
  <c r="R41" i="25"/>
  <c r="E19" i="25"/>
  <c r="AH22" i="24"/>
  <c r="AV46" i="24"/>
  <c r="AQ51" i="24"/>
  <c r="AK61" i="24"/>
  <c r="AO21" i="24"/>
  <c r="AX37" i="24"/>
  <c r="AV6" i="24"/>
  <c r="S28" i="24"/>
  <c r="AV51" i="24"/>
  <c r="M58" i="24"/>
  <c r="BL8" i="24"/>
  <c r="BG54" i="24"/>
  <c r="AY9" i="24"/>
  <c r="AX5" i="24"/>
  <c r="AD48" i="25"/>
  <c r="X15" i="24"/>
  <c r="AU55" i="24"/>
  <c r="BB5" i="24"/>
  <c r="BC23" i="24"/>
  <c r="P53" i="24"/>
  <c r="P56" i="24" s="1"/>
  <c r="AD61" i="24"/>
  <c r="O22" i="24"/>
  <c r="D5" i="24"/>
  <c r="C53" i="24"/>
  <c r="AC47" i="25"/>
  <c r="AC50" i="25" s="1"/>
  <c r="AL27" i="24"/>
  <c r="AP6" i="24"/>
  <c r="BD18" i="24"/>
  <c r="T19" i="24"/>
  <c r="AW18" i="24"/>
  <c r="AJ30" i="24"/>
  <c r="R19" i="24"/>
  <c r="AJ14" i="24"/>
  <c r="O48" i="25"/>
  <c r="AS19" i="24"/>
  <c r="M63" i="25"/>
  <c r="U38" i="24"/>
  <c r="R22" i="24"/>
  <c r="AB18" i="24"/>
  <c r="AT15" i="24"/>
  <c r="M14" i="24"/>
  <c r="AM50" i="24"/>
  <c r="U51" i="24"/>
  <c r="BA27" i="24"/>
  <c r="U55" i="24"/>
  <c r="AH31" i="24"/>
  <c r="X16" i="25"/>
  <c r="AF31" i="24"/>
  <c r="AY31" i="24"/>
  <c r="AS50" i="24"/>
  <c r="BE31" i="24"/>
  <c r="BL50" i="24"/>
  <c r="BL63" i="24"/>
  <c r="BI53" i="24"/>
  <c r="AB50" i="24"/>
  <c r="Z31" i="24"/>
  <c r="BK50" i="24"/>
  <c r="BG38" i="24"/>
  <c r="BF27" i="24"/>
  <c r="BE42" i="24"/>
  <c r="AJ40" i="24"/>
  <c r="AF61" i="24"/>
  <c r="AL6" i="24"/>
  <c r="M1867" i="1"/>
  <c r="M1945" i="1"/>
  <c r="N18" i="24"/>
  <c r="G63" i="24"/>
  <c r="P51" i="24"/>
  <c r="BD55" i="24"/>
  <c r="J1869" i="1"/>
  <c r="J1947" i="1"/>
  <c r="U44" i="25"/>
  <c r="C14" i="24"/>
  <c r="G47" i="25"/>
  <c r="G50" i="25" s="1"/>
  <c r="O60" i="24"/>
  <c r="X62" i="24"/>
  <c r="AE5" i="24"/>
  <c r="AK38" i="24"/>
  <c r="BI42" i="24"/>
  <c r="U12" i="24"/>
  <c r="AU26" i="24"/>
  <c r="H47" i="24"/>
  <c r="BL37" i="24"/>
  <c r="P20" i="25"/>
  <c r="AO38" i="24"/>
  <c r="T40" i="24"/>
  <c r="K53" i="25"/>
  <c r="BB21" i="24"/>
  <c r="AH21" i="24"/>
  <c r="AA55" i="24"/>
  <c r="T55" i="25"/>
  <c r="K16" i="25"/>
  <c r="AL19" i="24"/>
  <c r="S54" i="24"/>
  <c r="F19" i="25"/>
  <c r="F22" i="25" s="1"/>
  <c r="AO22" i="24"/>
  <c r="BI40" i="24"/>
  <c r="V56" i="25"/>
  <c r="AT12" i="24"/>
  <c r="N56" i="25"/>
  <c r="BG40" i="24"/>
  <c r="Q8" i="24"/>
  <c r="AK54" i="24"/>
  <c r="AD15" i="24"/>
  <c r="Q21" i="25"/>
  <c r="AZ51" i="24"/>
  <c r="F54" i="25"/>
  <c r="G19" i="24"/>
  <c r="AN18" i="24"/>
  <c r="S20" i="25"/>
  <c r="BA22" i="24"/>
  <c r="BB44" i="24"/>
  <c r="AO5" i="24"/>
  <c r="S9" i="24"/>
  <c r="AE11" i="24"/>
  <c r="I15" i="24"/>
  <c r="V19" i="24"/>
  <c r="BJ60" i="24"/>
  <c r="H55" i="24"/>
  <c r="W55" i="24"/>
  <c r="V12" i="25"/>
  <c r="BF11" i="24"/>
  <c r="BH12" i="24"/>
  <c r="L8" i="24"/>
  <c r="AJ6" i="24"/>
  <c r="R37" i="24"/>
  <c r="BB51" i="24"/>
  <c r="AB45" i="25"/>
  <c r="Z6" i="24"/>
  <c r="M36" i="25"/>
  <c r="AF46" i="24"/>
  <c r="N21" i="25"/>
  <c r="AO46" i="24"/>
  <c r="W45" i="25"/>
  <c r="J38" i="25"/>
  <c r="N10" i="24"/>
  <c r="AC54" i="25"/>
  <c r="AG41" i="24"/>
  <c r="X20" i="25"/>
  <c r="BD19" i="24"/>
  <c r="AL40" i="24"/>
  <c r="AA42" i="24"/>
  <c r="E51" i="24"/>
  <c r="AJ23" i="24"/>
  <c r="BB58" i="24"/>
  <c r="AF5" i="24"/>
  <c r="BG29" i="24"/>
  <c r="BC27" i="24"/>
  <c r="AF47" i="24"/>
  <c r="BK19" i="24"/>
  <c r="N41" i="25"/>
  <c r="L44" i="25"/>
  <c r="P18" i="24"/>
  <c r="H48" i="25"/>
  <c r="AA54" i="25"/>
  <c r="Q9" i="24"/>
  <c r="I38" i="25"/>
  <c r="BJ15" i="24"/>
  <c r="AS38" i="24"/>
  <c r="BF40" i="24"/>
  <c r="AP53" i="24"/>
  <c r="AP56" i="24" s="1"/>
  <c r="AV60" i="24"/>
  <c r="BJ47" i="24"/>
  <c r="I60" i="24"/>
  <c r="BH28" i="24"/>
  <c r="BG15" i="24"/>
  <c r="R9" i="24"/>
  <c r="G18" i="24"/>
  <c r="E12" i="25"/>
  <c r="AS59" i="24"/>
  <c r="J8" i="25"/>
  <c r="AL31" i="24"/>
  <c r="AB63" i="24"/>
  <c r="Y63" i="24"/>
  <c r="AG18" i="24"/>
  <c r="AF50" i="24"/>
  <c r="AN63" i="24"/>
  <c r="BK38" i="24"/>
  <c r="AP50" i="24"/>
  <c r="J50" i="24"/>
  <c r="J63" i="24"/>
  <c r="AE18" i="24"/>
  <c r="J18" i="24"/>
  <c r="Y16" i="25"/>
  <c r="BF10" i="24"/>
  <c r="BF21" i="24"/>
  <c r="AQ19" i="24"/>
  <c r="BJ10" i="24"/>
  <c r="K46" i="24"/>
  <c r="V40" i="24"/>
  <c r="C12" i="24"/>
  <c r="J1870" i="1"/>
  <c r="J1948" i="1"/>
  <c r="BL6" i="24"/>
  <c r="E53" i="25"/>
  <c r="AC20" i="25"/>
  <c r="K1872" i="1"/>
  <c r="K1950" i="1"/>
  <c r="AB2086" i="1"/>
  <c r="AB2101" i="1" s="1"/>
  <c r="AB2104" i="1" s="1"/>
  <c r="AB1150" i="1"/>
  <c r="AB1165" i="1" s="1"/>
  <c r="AB1306" i="1"/>
  <c r="AB1618" i="1" s="1"/>
  <c r="AA1852" i="1"/>
  <c r="AA1930" i="1"/>
  <c r="AC77" i="1"/>
  <c r="AD58" i="1"/>
  <c r="AC2164" i="1"/>
  <c r="AC760" i="1"/>
  <c r="M1163" i="1"/>
  <c r="M1170" i="1" s="1"/>
  <c r="M2099" i="1"/>
  <c r="M2106" i="1" s="1"/>
  <c r="M1319" i="1"/>
  <c r="N78" i="1"/>
  <c r="N2184" i="1" s="1"/>
  <c r="O71" i="1"/>
  <c r="N773" i="1"/>
  <c r="N2177" i="1"/>
  <c r="K1943" i="1"/>
  <c r="K1865" i="1"/>
  <c r="L1631" i="1"/>
  <c r="Q1550" i="1"/>
  <c r="Q1628" i="1" s="1"/>
  <c r="R1394" i="1"/>
  <c r="R1160" i="1"/>
  <c r="P1862" i="1"/>
  <c r="P1940" i="1"/>
  <c r="X55" i="11" s="1"/>
  <c r="Z1617" i="1"/>
  <c r="AB2163" i="1"/>
  <c r="AB759" i="1"/>
  <c r="AB389" i="1"/>
  <c r="AB2183" i="1" s="1"/>
  <c r="AC369" i="1"/>
  <c r="AA2085" i="1"/>
  <c r="AA2105" i="1" s="1"/>
  <c r="AA1149" i="1"/>
  <c r="AA1169" i="1" s="1"/>
  <c r="AA1305" i="1"/>
  <c r="Y1851" i="1"/>
  <c r="Y1929" i="1"/>
  <c r="F13" i="20"/>
  <c r="F64" i="20"/>
  <c r="F61" i="20"/>
  <c r="F50" i="20"/>
  <c r="F48" i="20"/>
  <c r="F33" i="20"/>
  <c r="F46" i="20"/>
  <c r="F31" i="20"/>
  <c r="F11" i="20"/>
  <c r="F8" i="20"/>
  <c r="F20" i="20"/>
  <c r="F63" i="20"/>
  <c r="F47" i="20"/>
  <c r="F30" i="20"/>
  <c r="F17" i="20"/>
  <c r="F25" i="20"/>
  <c r="F62" i="20"/>
  <c r="F43" i="20"/>
  <c r="F9" i="20"/>
  <c r="F21" i="20"/>
  <c r="F60" i="20"/>
  <c r="F44" i="20"/>
  <c r="F28" i="20"/>
  <c r="F7" i="20"/>
  <c r="F56" i="20"/>
  <c r="F41" i="20"/>
  <c r="F23" i="20"/>
  <c r="F5" i="20"/>
  <c r="F57" i="20"/>
  <c r="F40" i="20"/>
  <c r="F27" i="20"/>
  <c r="F14" i="20"/>
  <c r="F45" i="20"/>
  <c r="F55" i="20"/>
  <c r="F42" i="20"/>
  <c r="F6" i="20"/>
  <c r="F32" i="20"/>
  <c r="F16" i="19"/>
  <c r="F38" i="20"/>
  <c r="F15" i="20"/>
  <c r="F10" i="20"/>
  <c r="F29" i="20"/>
  <c r="F69" i="20"/>
  <c r="F53" i="20"/>
  <c r="F37" i="20"/>
  <c r="F24" i="20"/>
  <c r="F4" i="20"/>
  <c r="F71" i="20"/>
  <c r="F54" i="20"/>
  <c r="F39" i="20"/>
  <c r="F18" i="20"/>
  <c r="F26" i="20"/>
  <c r="F67" i="20"/>
  <c r="F51" i="20"/>
  <c r="F35" i="20"/>
  <c r="F3" i="20"/>
  <c r="F12" i="20"/>
  <c r="F68" i="20"/>
  <c r="F52" i="20"/>
  <c r="F36" i="20"/>
  <c r="F22" i="20"/>
  <c r="F19" i="20"/>
  <c r="F65" i="20"/>
  <c r="F49" i="20"/>
  <c r="F34" i="20"/>
  <c r="F16" i="20"/>
  <c r="F33" i="19"/>
  <c r="F8" i="19"/>
  <c r="F32" i="19"/>
  <c r="F14" i="19"/>
  <c r="F5" i="19"/>
  <c r="F64" i="19"/>
  <c r="F37" i="19"/>
  <c r="F11" i="19"/>
  <c r="F17" i="19"/>
  <c r="F51" i="19"/>
  <c r="F55" i="19"/>
  <c r="F12" i="19"/>
  <c r="F54" i="19"/>
  <c r="F24" i="19"/>
  <c r="F36" i="19"/>
  <c r="F28" i="19"/>
  <c r="F34" i="19"/>
  <c r="F53" i="19"/>
  <c r="F67" i="19"/>
  <c r="F57" i="19"/>
  <c r="F69" i="19"/>
  <c r="F29" i="19"/>
  <c r="F9" i="19"/>
  <c r="F19" i="19"/>
  <c r="F23" i="19"/>
  <c r="F47" i="19"/>
  <c r="F39" i="19"/>
  <c r="F30" i="19"/>
  <c r="F43" i="19"/>
  <c r="F22" i="19"/>
  <c r="F18" i="19"/>
  <c r="F4" i="19"/>
  <c r="F60" i="19"/>
  <c r="F42" i="19"/>
  <c r="F63" i="19"/>
  <c r="F50" i="19"/>
  <c r="F52" i="19"/>
  <c r="F40" i="19"/>
  <c r="F49" i="19"/>
  <c r="F61" i="19"/>
  <c r="F71" i="19"/>
  <c r="F68" i="19"/>
  <c r="F38" i="19"/>
  <c r="F56" i="19"/>
  <c r="F31" i="19"/>
  <c r="F62" i="19"/>
  <c r="F7" i="19"/>
  <c r="F21" i="19"/>
  <c r="F20" i="19"/>
  <c r="F41" i="19"/>
  <c r="F65" i="19"/>
  <c r="F15" i="19"/>
  <c r="F25" i="19"/>
  <c r="F46" i="19"/>
  <c r="F13" i="19"/>
  <c r="F44" i="19"/>
  <c r="F6" i="19"/>
  <c r="F10" i="19"/>
  <c r="F35" i="19"/>
  <c r="F3" i="19"/>
  <c r="F45" i="19"/>
  <c r="F27" i="19"/>
  <c r="F48" i="19"/>
  <c r="F26" i="19"/>
  <c r="G73" i="14"/>
  <c r="Q23" i="14"/>
  <c r="Q63" i="14"/>
  <c r="Q110" i="14"/>
  <c r="Q102" i="14"/>
  <c r="Q32" i="14"/>
  <c r="Q53" i="14"/>
  <c r="Q8" i="14"/>
  <c r="Q112" i="14"/>
  <c r="Q137" i="14"/>
  <c r="Q64" i="14"/>
  <c r="Q115" i="14"/>
  <c r="Q52" i="14"/>
  <c r="Q62" i="14"/>
  <c r="Q59" i="14"/>
  <c r="Q25" i="14"/>
  <c r="Q114" i="14"/>
  <c r="Q126" i="14"/>
  <c r="Q98" i="14"/>
  <c r="H111" i="14"/>
  <c r="J106" i="14"/>
  <c r="J8" i="14"/>
  <c r="N21" i="14"/>
  <c r="H43" i="14"/>
  <c r="H73" i="14"/>
  <c r="H121" i="14"/>
  <c r="K65" i="14"/>
  <c r="H149" i="14"/>
  <c r="J107" i="14"/>
  <c r="K33" i="14"/>
  <c r="H5" i="14"/>
  <c r="K31" i="14"/>
  <c r="K113" i="14"/>
  <c r="K134" i="14"/>
  <c r="K89" i="14"/>
  <c r="H25" i="14"/>
  <c r="H155" i="14"/>
  <c r="H126" i="14"/>
  <c r="J24" i="14"/>
  <c r="H122" i="14"/>
  <c r="H4" i="14"/>
  <c r="K35" i="14"/>
  <c r="K95" i="14"/>
  <c r="K99" i="14"/>
  <c r="H156" i="14"/>
  <c r="H94" i="14"/>
  <c r="J109" i="14"/>
  <c r="K47" i="14"/>
  <c r="K66" i="14"/>
  <c r="N92" i="14"/>
  <c r="J111" i="14"/>
  <c r="J6" i="14"/>
  <c r="H99" i="14"/>
  <c r="H71" i="14"/>
  <c r="J13" i="14"/>
  <c r="H19" i="14"/>
  <c r="K64" i="14"/>
  <c r="O8" i="14"/>
  <c r="G100" i="14"/>
  <c r="F9" i="15"/>
  <c r="G21" i="14"/>
  <c r="N29" i="14"/>
  <c r="G5" i="14"/>
  <c r="N16" i="14"/>
  <c r="G91" i="14"/>
  <c r="G17" i="14"/>
  <c r="G98" i="14"/>
  <c r="J12" i="14"/>
  <c r="I101" i="14"/>
  <c r="I28" i="14"/>
  <c r="I22" i="14"/>
  <c r="I90" i="14"/>
  <c r="I91" i="14"/>
  <c r="N30" i="14"/>
  <c r="I27" i="14"/>
  <c r="F29" i="15"/>
  <c r="H8" i="15"/>
  <c r="O16" i="14"/>
  <c r="G19" i="13"/>
  <c r="O21" i="14"/>
  <c r="P61" i="14"/>
  <c r="Q42" i="14"/>
  <c r="Q43" i="14"/>
  <c r="Q65" i="14"/>
  <c r="Q101" i="14"/>
  <c r="Q150" i="14"/>
  <c r="Q99" i="14"/>
  <c r="Q55" i="14"/>
  <c r="Q121" i="14"/>
  <c r="Q157" i="14"/>
  <c r="Q69" i="14"/>
  <c r="Q129" i="14"/>
  <c r="Q17" i="14"/>
  <c r="Q24" i="14"/>
  <c r="Q41" i="14"/>
  <c r="Q136" i="14"/>
  <c r="Q87" i="14"/>
  <c r="Q91" i="14"/>
  <c r="Q15" i="14"/>
  <c r="H96" i="14"/>
  <c r="H61" i="14"/>
  <c r="H35" i="14"/>
  <c r="H92" i="14"/>
  <c r="K72" i="14"/>
  <c r="H127" i="14"/>
  <c r="K21" i="14"/>
  <c r="K106" i="14"/>
  <c r="K146" i="14"/>
  <c r="J103" i="14"/>
  <c r="K68" i="14"/>
  <c r="K116" i="14"/>
  <c r="K120" i="14"/>
  <c r="J11" i="14"/>
  <c r="N91" i="14"/>
  <c r="H145" i="14"/>
  <c r="K118" i="14"/>
  <c r="H98" i="14"/>
  <c r="K74" i="14"/>
  <c r="H120" i="14"/>
  <c r="K92" i="14"/>
  <c r="K152" i="14"/>
  <c r="N107" i="14"/>
  <c r="H138" i="14"/>
  <c r="K144" i="14"/>
  <c r="H68" i="14"/>
  <c r="J102" i="14"/>
  <c r="H59" i="14"/>
  <c r="J7" i="14"/>
  <c r="N95" i="14"/>
  <c r="J92" i="14"/>
  <c r="H157" i="14"/>
  <c r="K59" i="14"/>
  <c r="N96" i="14"/>
  <c r="N101" i="14"/>
  <c r="J15" i="14"/>
  <c r="N19" i="14"/>
  <c r="H131" i="14"/>
  <c r="G18" i="14"/>
  <c r="G103" i="14"/>
  <c r="G107" i="14"/>
  <c r="G109" i="14"/>
  <c r="G13" i="14"/>
  <c r="F18" i="15"/>
  <c r="G22" i="14"/>
  <c r="F3" i="15"/>
  <c r="F7" i="15"/>
  <c r="G19" i="14"/>
  <c r="G89" i="14"/>
  <c r="N113" i="14"/>
  <c r="I23" i="14"/>
  <c r="I15" i="14"/>
  <c r="J113" i="14"/>
  <c r="I6" i="14"/>
  <c r="I7" i="14"/>
  <c r="I98" i="14"/>
  <c r="J31" i="14"/>
  <c r="G24" i="13"/>
  <c r="O109" i="14"/>
  <c r="O91" i="14"/>
  <c r="G113" i="14"/>
  <c r="H15" i="15"/>
  <c r="O18" i="14"/>
  <c r="Q5" i="14"/>
  <c r="Q60" i="14"/>
  <c r="Q49" i="14"/>
  <c r="Q74" i="14"/>
  <c r="Q9" i="14"/>
  <c r="Q29" i="14"/>
  <c r="Q31" i="14"/>
  <c r="Q153" i="14"/>
  <c r="Q57" i="14"/>
  <c r="Q117" i="14"/>
  <c r="Q72" i="14"/>
  <c r="Q89" i="14"/>
  <c r="Q67" i="14"/>
  <c r="Q139" i="14"/>
  <c r="Q133" i="14"/>
  <c r="Q45" i="14"/>
  <c r="Q26" i="14"/>
  <c r="Q132" i="14"/>
  <c r="H7" i="14"/>
  <c r="H89" i="14"/>
  <c r="K71" i="14"/>
  <c r="K52" i="14"/>
  <c r="K112" i="14"/>
  <c r="H95" i="14"/>
  <c r="K151" i="14"/>
  <c r="J101" i="14"/>
  <c r="J23" i="14"/>
  <c r="H152" i="14"/>
  <c r="H44" i="14"/>
  <c r="H104" i="14"/>
  <c r="H63" i="14"/>
  <c r="H130" i="14"/>
  <c r="H53" i="14"/>
  <c r="K102" i="14"/>
  <c r="H154" i="14"/>
  <c r="H74" i="14"/>
  <c r="K123" i="14"/>
  <c r="H48" i="14"/>
  <c r="H153" i="14"/>
  <c r="K22" i="14"/>
  <c r="H136" i="14"/>
  <c r="H49" i="14"/>
  <c r="H26" i="14"/>
  <c r="H107" i="14"/>
  <c r="K91" i="14"/>
  <c r="N24" i="14"/>
  <c r="H32" i="14"/>
  <c r="J87" i="14"/>
  <c r="H60" i="14"/>
  <c r="K105" i="14"/>
  <c r="N104" i="14"/>
  <c r="K130" i="14"/>
  <c r="K15" i="14"/>
  <c r="H42" i="14"/>
  <c r="H12" i="14"/>
  <c r="J98" i="14"/>
  <c r="J88" i="14"/>
  <c r="G93" i="14"/>
  <c r="J26" i="14"/>
  <c r="G7" i="14"/>
  <c r="G94" i="14"/>
  <c r="G88" i="14"/>
  <c r="G27" i="14"/>
  <c r="F26" i="15"/>
  <c r="G106" i="14"/>
  <c r="F16" i="15"/>
  <c r="F23" i="15"/>
  <c r="I13" i="14"/>
  <c r="I95" i="14"/>
  <c r="I25" i="14"/>
  <c r="I20" i="14"/>
  <c r="I94" i="14"/>
  <c r="I105" i="14"/>
  <c r="I96" i="14"/>
  <c r="H5" i="15"/>
  <c r="H20" i="15"/>
  <c r="H7" i="15"/>
  <c r="H14" i="15"/>
  <c r="O15" i="14"/>
  <c r="O96" i="14"/>
  <c r="P100" i="14"/>
  <c r="Q128" i="14"/>
  <c r="Q66" i="14"/>
  <c r="Q122" i="14"/>
  <c r="Q6" i="14"/>
  <c r="Q123" i="14"/>
  <c r="Q144" i="14"/>
  <c r="Q22" i="14"/>
  <c r="Q11" i="14"/>
  <c r="Q68" i="14"/>
  <c r="Q130" i="14"/>
  <c r="Q18" i="14"/>
  <c r="Q61" i="14"/>
  <c r="Q19" i="14"/>
  <c r="Q39" i="14"/>
  <c r="Q51" i="14"/>
  <c r="Q58" i="14"/>
  <c r="Q35" i="14"/>
  <c r="Q155" i="14"/>
  <c r="H6" i="14"/>
  <c r="H88" i="14"/>
  <c r="K141" i="14"/>
  <c r="K96" i="14"/>
  <c r="H23" i="14"/>
  <c r="H144" i="14"/>
  <c r="H97" i="14"/>
  <c r="H56" i="14"/>
  <c r="H87" i="14"/>
  <c r="H52" i="14"/>
  <c r="J91" i="14"/>
  <c r="H50" i="14"/>
  <c r="K6" i="14"/>
  <c r="J16" i="14"/>
  <c r="N8" i="14"/>
  <c r="K54" i="14"/>
  <c r="H36" i="14"/>
  <c r="H70" i="14"/>
  <c r="H30" i="14"/>
  <c r="H110" i="14"/>
  <c r="K154" i="14"/>
  <c r="H150" i="14"/>
  <c r="H17" i="14"/>
  <c r="J108" i="14"/>
  <c r="K41" i="14"/>
  <c r="H62" i="14"/>
  <c r="N105" i="14"/>
  <c r="J9" i="14"/>
  <c r="H28" i="14"/>
  <c r="H47" i="14"/>
  <c r="N102" i="14"/>
  <c r="K135" i="14"/>
  <c r="K70" i="14"/>
  <c r="H141" i="14"/>
  <c r="N22" i="14"/>
  <c r="N13" i="14"/>
  <c r="J89" i="14"/>
  <c r="H8" i="14"/>
  <c r="G111" i="14"/>
  <c r="G24" i="14"/>
  <c r="J29" i="14"/>
  <c r="G16" i="14"/>
  <c r="F12" i="15"/>
  <c r="F13" i="15"/>
  <c r="G28" i="14"/>
  <c r="F6" i="15"/>
  <c r="G92" i="14"/>
  <c r="F8" i="15"/>
  <c r="F5" i="15"/>
  <c r="I26" i="14"/>
  <c r="I11" i="14"/>
  <c r="I111" i="14"/>
  <c r="I9" i="14"/>
  <c r="I107" i="14"/>
  <c r="J30" i="14"/>
  <c r="I12" i="14"/>
  <c r="O107" i="14"/>
  <c r="O23" i="14"/>
  <c r="H11" i="15"/>
  <c r="O6" i="14"/>
  <c r="H23" i="15"/>
  <c r="O104" i="14"/>
  <c r="O105" i="14"/>
  <c r="N114" i="14"/>
  <c r="J115" i="14"/>
  <c r="F30" i="15"/>
  <c r="P37" i="14"/>
  <c r="Q143" i="14"/>
  <c r="Q147" i="14"/>
  <c r="Q141" i="14"/>
  <c r="Q145" i="14"/>
  <c r="Q14" i="14"/>
  <c r="Q106" i="14"/>
  <c r="Q21" i="14"/>
  <c r="Q96" i="14"/>
  <c r="Q46" i="14"/>
  <c r="Q73" i="14"/>
  <c r="Q97" i="14"/>
  <c r="Q4" i="14"/>
  <c r="Q40" i="14"/>
  <c r="Q71" i="14"/>
  <c r="Q152" i="14"/>
  <c r="Q94" i="14"/>
  <c r="Q7" i="14"/>
  <c r="Q30" i="14"/>
  <c r="H116" i="14"/>
  <c r="H129" i="14"/>
  <c r="H113" i="14"/>
  <c r="K30" i="14"/>
  <c r="J21" i="14"/>
  <c r="H101" i="14"/>
  <c r="K73" i="14"/>
  <c r="H38" i="14"/>
  <c r="H143" i="14"/>
  <c r="H133" i="14"/>
  <c r="K155" i="14"/>
  <c r="H123" i="14"/>
  <c r="H102" i="14"/>
  <c r="K98" i="14"/>
  <c r="H15" i="14"/>
  <c r="H108" i="14"/>
  <c r="K16" i="14"/>
  <c r="K109" i="14"/>
  <c r="K40" i="14"/>
  <c r="H33" i="14"/>
  <c r="K12" i="14"/>
  <c r="K148" i="14"/>
  <c r="K19" i="14"/>
  <c r="K136" i="14"/>
  <c r="H27" i="14"/>
  <c r="K61" i="14"/>
  <c r="J22" i="14"/>
  <c r="H37" i="14"/>
  <c r="N23" i="14"/>
  <c r="H57" i="14"/>
  <c r="K9" i="14"/>
  <c r="H9" i="14"/>
  <c r="J95" i="14"/>
  <c r="H46" i="14"/>
  <c r="H72" i="14"/>
  <c r="N89" i="14"/>
  <c r="J90" i="14"/>
  <c r="H24" i="14"/>
  <c r="G11" i="14"/>
  <c r="G10" i="14"/>
  <c r="G20" i="14"/>
  <c r="G25" i="14"/>
  <c r="G15" i="14"/>
  <c r="G101" i="14"/>
  <c r="F22" i="15"/>
  <c r="F4" i="15"/>
  <c r="J112" i="14"/>
  <c r="F25" i="15"/>
  <c r="F15" i="15"/>
  <c r="I103" i="14"/>
  <c r="I88" i="14"/>
  <c r="I109" i="14"/>
  <c r="I8" i="14"/>
  <c r="I10" i="14"/>
  <c r="I89" i="14"/>
  <c r="O102" i="14"/>
  <c r="O24" i="14"/>
  <c r="G7" i="13"/>
  <c r="I71" i="14"/>
  <c r="Q151" i="14"/>
  <c r="Q33" i="14"/>
  <c r="Q120" i="14"/>
  <c r="Q12" i="14"/>
  <c r="Q109" i="14"/>
  <c r="Q146" i="14"/>
  <c r="Q134" i="14"/>
  <c r="Q90" i="14"/>
  <c r="Q142" i="14"/>
  <c r="Q44" i="14"/>
  <c r="Q13" i="14"/>
  <c r="Q50" i="14"/>
  <c r="Q36" i="14"/>
  <c r="Q28" i="14"/>
  <c r="Q20" i="14"/>
  <c r="Q104" i="14"/>
  <c r="Q95" i="14"/>
  <c r="K8" i="14"/>
  <c r="K145" i="14"/>
  <c r="H91" i="14"/>
  <c r="K114" i="14"/>
  <c r="H11" i="14"/>
  <c r="J25" i="14"/>
  <c r="K142" i="14"/>
  <c r="J104" i="14"/>
  <c r="H34" i="14"/>
  <c r="K51" i="14"/>
  <c r="H140" i="14"/>
  <c r="J93" i="14"/>
  <c r="H69" i="14"/>
  <c r="H151" i="14"/>
  <c r="H128" i="14"/>
  <c r="J99" i="14"/>
  <c r="H51" i="14"/>
  <c r="J20" i="14"/>
  <c r="H13" i="14"/>
  <c r="H40" i="14"/>
  <c r="J18" i="14"/>
  <c r="K117" i="14"/>
  <c r="H106" i="14"/>
  <c r="K24" i="14"/>
  <c r="H10" i="14"/>
  <c r="H105" i="14"/>
  <c r="H142" i="14"/>
  <c r="K101" i="14"/>
  <c r="N18" i="14"/>
  <c r="H148" i="14"/>
  <c r="H20" i="14"/>
  <c r="N99" i="14"/>
  <c r="J5" i="14"/>
  <c r="K137" i="14"/>
  <c r="J105" i="14"/>
  <c r="H29" i="14"/>
  <c r="K37" i="14"/>
  <c r="J27" i="14"/>
  <c r="J96" i="14"/>
  <c r="G6" i="14"/>
  <c r="F10" i="15"/>
  <c r="N112" i="14"/>
  <c r="G87" i="14"/>
  <c r="G90" i="14"/>
  <c r="G4" i="14"/>
  <c r="G99" i="14"/>
  <c r="G105" i="14"/>
  <c r="G97" i="14"/>
  <c r="G23" i="14"/>
  <c r="I5" i="14"/>
  <c r="I18" i="14"/>
  <c r="I24" i="14"/>
  <c r="I4" i="14"/>
  <c r="I106" i="14"/>
  <c r="I93" i="14"/>
  <c r="I97" i="14"/>
  <c r="H18" i="15"/>
  <c r="F28" i="15"/>
  <c r="O22" i="14"/>
  <c r="O106" i="14"/>
  <c r="O9" i="14"/>
  <c r="G23" i="13"/>
  <c r="H12" i="15"/>
  <c r="G10" i="13"/>
  <c r="O153" i="14"/>
  <c r="Q10" i="14"/>
  <c r="Q119" i="14"/>
  <c r="Q125" i="14"/>
  <c r="Q140" i="14"/>
  <c r="Q37" i="14"/>
  <c r="Q34" i="14"/>
  <c r="Q48" i="14"/>
  <c r="Q27" i="14"/>
  <c r="Q156" i="14"/>
  <c r="Q138" i="14"/>
  <c r="Q111" i="14"/>
  <c r="Q154" i="14"/>
  <c r="Q149" i="14"/>
  <c r="Q54" i="14"/>
  <c r="Q103" i="14"/>
  <c r="Q135" i="14"/>
  <c r="Q92" i="14"/>
  <c r="J100" i="14"/>
  <c r="K34" i="14"/>
  <c r="J94" i="14"/>
  <c r="H114" i="14"/>
  <c r="N106" i="14"/>
  <c r="H90" i="14"/>
  <c r="K53" i="14"/>
  <c r="K104" i="14"/>
  <c r="K150" i="14"/>
  <c r="K149" i="14"/>
  <c r="H132" i="14"/>
  <c r="H64" i="14"/>
  <c r="H124" i="14"/>
  <c r="H22" i="14"/>
  <c r="H146" i="14"/>
  <c r="H58" i="14"/>
  <c r="K67" i="14"/>
  <c r="H125" i="14"/>
  <c r="H16" i="14"/>
  <c r="K107" i="14"/>
  <c r="H54" i="14"/>
  <c r="H67" i="14"/>
  <c r="H134" i="14"/>
  <c r="H118" i="14"/>
  <c r="H119" i="14"/>
  <c r="K18" i="14"/>
  <c r="J14" i="14"/>
  <c r="K58" i="14"/>
  <c r="H100" i="14"/>
  <c r="H14" i="14"/>
  <c r="N6" i="14"/>
  <c r="K29" i="14"/>
  <c r="N98" i="14"/>
  <c r="J97" i="14"/>
  <c r="H115" i="14"/>
  <c r="H112" i="14"/>
  <c r="H109" i="14"/>
  <c r="N15" i="14"/>
  <c r="N9" i="14"/>
  <c r="G110" i="14"/>
  <c r="F24" i="15"/>
  <c r="G9" i="14"/>
  <c r="G8" i="14"/>
  <c r="F27" i="15"/>
  <c r="G14" i="14"/>
  <c r="F21" i="15"/>
  <c r="F14" i="15"/>
  <c r="G26" i="14"/>
  <c r="F17" i="15"/>
  <c r="I104" i="14"/>
  <c r="I92" i="14"/>
  <c r="I108" i="14"/>
  <c r="I87" i="14"/>
  <c r="I21" i="14"/>
  <c r="I100" i="14"/>
  <c r="I110" i="14"/>
  <c r="G25" i="13"/>
  <c r="G16" i="13"/>
  <c r="O12" i="14"/>
  <c r="O95" i="14"/>
  <c r="G30" i="14"/>
  <c r="Q56" i="14"/>
  <c r="Q107" i="14"/>
  <c r="Q38" i="14"/>
  <c r="Q118" i="14"/>
  <c r="Q100" i="14"/>
  <c r="Q93" i="14"/>
  <c r="Q88" i="14"/>
  <c r="Q127" i="14"/>
  <c r="Q16" i="14"/>
  <c r="Q105" i="14"/>
  <c r="Q116" i="14"/>
  <c r="Q70" i="14"/>
  <c r="Q131" i="14"/>
  <c r="Q148" i="14"/>
  <c r="Q108" i="14"/>
  <c r="Q47" i="14"/>
  <c r="Q124" i="14"/>
  <c r="Q113" i="14"/>
  <c r="H39" i="14"/>
  <c r="K23" i="14"/>
  <c r="J17" i="14"/>
  <c r="K69" i="14"/>
  <c r="K157" i="14"/>
  <c r="K124" i="14"/>
  <c r="H18" i="14"/>
  <c r="H31" i="14"/>
  <c r="H41" i="14"/>
  <c r="H55" i="14"/>
  <c r="H21" i="14"/>
  <c r="H103" i="14"/>
  <c r="H65" i="14"/>
  <c r="H93" i="14"/>
  <c r="K153" i="14"/>
  <c r="H135" i="14"/>
  <c r="J19" i="14"/>
  <c r="K147" i="14"/>
  <c r="K32" i="14"/>
  <c r="K13" i="14"/>
  <c r="K129" i="14"/>
  <c r="K62" i="14"/>
  <c r="H45" i="14"/>
  <c r="K156" i="14"/>
  <c r="H117" i="14"/>
  <c r="H66" i="14"/>
  <c r="H139" i="14"/>
  <c r="J10" i="14"/>
  <c r="K63" i="14"/>
  <c r="K26" i="14"/>
  <c r="K115" i="14"/>
  <c r="N12" i="14"/>
  <c r="J110" i="14"/>
  <c r="K46" i="14"/>
  <c r="N26" i="14"/>
  <c r="J4" i="14"/>
  <c r="J28" i="14"/>
  <c r="H147" i="14"/>
  <c r="H137" i="14"/>
  <c r="F11" i="15"/>
  <c r="G104" i="14"/>
  <c r="G96" i="14"/>
  <c r="F19" i="15"/>
  <c r="N109" i="14"/>
  <c r="G12" i="14"/>
  <c r="G95" i="14"/>
  <c r="G102" i="14"/>
  <c r="G108" i="14"/>
  <c r="F20" i="15"/>
  <c r="I99" i="14"/>
  <c r="I16" i="14"/>
  <c r="I17" i="14"/>
  <c r="I14" i="14"/>
  <c r="I19" i="14"/>
  <c r="H17" i="15"/>
  <c r="I102" i="14"/>
  <c r="O26" i="14"/>
  <c r="H21" i="15"/>
  <c r="O98" i="14"/>
  <c r="H22" i="15"/>
  <c r="G29" i="14"/>
  <c r="O92" i="14"/>
  <c r="G13" i="13"/>
  <c r="G112" i="14"/>
  <c r="I30" i="14"/>
  <c r="J33" i="14"/>
  <c r="H29" i="15"/>
  <c r="I32" i="14"/>
  <c r="O114" i="14"/>
  <c r="F32" i="15"/>
  <c r="J36" i="14"/>
  <c r="I117" i="14"/>
  <c r="I34" i="14"/>
  <c r="G120" i="14"/>
  <c r="J39" i="14"/>
  <c r="O35" i="14"/>
  <c r="N123" i="14"/>
  <c r="I36" i="14"/>
  <c r="J123" i="14"/>
  <c r="G124" i="14"/>
  <c r="G42" i="14"/>
  <c r="J45" i="14"/>
  <c r="I124" i="14"/>
  <c r="F44" i="15"/>
  <c r="F45" i="15"/>
  <c r="I43" i="14"/>
  <c r="H45" i="15"/>
  <c r="O129" i="14"/>
  <c r="N134" i="14"/>
  <c r="F50" i="15"/>
  <c r="J52" i="14"/>
  <c r="I134" i="14"/>
  <c r="N54" i="14"/>
  <c r="I52" i="14"/>
  <c r="O52" i="14"/>
  <c r="J140" i="14"/>
  <c r="J139" i="14"/>
  <c r="O54" i="14"/>
  <c r="G56" i="14"/>
  <c r="I57" i="14"/>
  <c r="N145" i="14"/>
  <c r="J145" i="14"/>
  <c r="O144" i="14"/>
  <c r="I62" i="14"/>
  <c r="N63" i="14"/>
  <c r="J64" i="14"/>
  <c r="J66" i="14"/>
  <c r="O148" i="14"/>
  <c r="F67" i="15"/>
  <c r="F69" i="15"/>
  <c r="N151" i="14"/>
  <c r="G23" i="15"/>
  <c r="F25" i="13" s="1"/>
  <c r="P96" i="14"/>
  <c r="G50" i="15"/>
  <c r="P116" i="14"/>
  <c r="G36" i="15"/>
  <c r="F38" i="13" s="1"/>
  <c r="P87" i="14"/>
  <c r="P41" i="14"/>
  <c r="P24" i="14"/>
  <c r="I152" i="14"/>
  <c r="I70" i="14"/>
  <c r="P72" i="14"/>
  <c r="O69" i="14"/>
  <c r="P118" i="14"/>
  <c r="P90" i="14"/>
  <c r="G45" i="15"/>
  <c r="G46" i="15"/>
  <c r="P95" i="14"/>
  <c r="G61" i="15"/>
  <c r="P94" i="14"/>
  <c r="G18" i="15"/>
  <c r="F20" i="13" s="1"/>
  <c r="P107" i="14"/>
  <c r="P60" i="14"/>
  <c r="I154" i="14"/>
  <c r="I156" i="14"/>
  <c r="O89" i="14"/>
  <c r="O13" i="14"/>
  <c r="I112" i="14"/>
  <c r="O29" i="14"/>
  <c r="N116" i="14"/>
  <c r="O30" i="14"/>
  <c r="G32" i="13"/>
  <c r="N117" i="14"/>
  <c r="I116" i="14"/>
  <c r="N37" i="14"/>
  <c r="G118" i="14"/>
  <c r="I35" i="14"/>
  <c r="G36" i="13"/>
  <c r="I121" i="14"/>
  <c r="J43" i="14"/>
  <c r="N40" i="14"/>
  <c r="G122" i="14"/>
  <c r="H39" i="15"/>
  <c r="O123" i="14"/>
  <c r="J128" i="14"/>
  <c r="F43" i="15"/>
  <c r="G128" i="14"/>
  <c r="G46" i="14"/>
  <c r="J48" i="14"/>
  <c r="F46" i="15"/>
  <c r="J133" i="14"/>
  <c r="O47" i="14"/>
  <c r="N52" i="14"/>
  <c r="O130" i="14"/>
  <c r="I51" i="14"/>
  <c r="F51" i="15"/>
  <c r="O134" i="14"/>
  <c r="I53" i="14"/>
  <c r="G55" i="14"/>
  <c r="J57" i="14"/>
  <c r="G140" i="14"/>
  <c r="I55" i="14"/>
  <c r="I139" i="14"/>
  <c r="F61" i="15"/>
  <c r="G62" i="14"/>
  <c r="N146" i="14"/>
  <c r="H61" i="15"/>
  <c r="J63" i="14"/>
  <c r="O63" i="14"/>
  <c r="F65" i="15"/>
  <c r="J65" i="14"/>
  <c r="F68" i="15"/>
  <c r="H68" i="15"/>
  <c r="G153" i="14"/>
  <c r="P39" i="14"/>
  <c r="P48" i="14"/>
  <c r="P114" i="14"/>
  <c r="G70" i="14"/>
  <c r="P19" i="14"/>
  <c r="P109" i="14"/>
  <c r="O152" i="14"/>
  <c r="P7" i="14"/>
  <c r="P56" i="14"/>
  <c r="G14" i="15"/>
  <c r="F16" i="13" s="1"/>
  <c r="P152" i="14"/>
  <c r="P32" i="14"/>
  <c r="P136" i="14"/>
  <c r="P15" i="14"/>
  <c r="P68" i="14"/>
  <c r="P9" i="14"/>
  <c r="P16" i="14"/>
  <c r="P71" i="14"/>
  <c r="P88" i="14"/>
  <c r="P99" i="14"/>
  <c r="P43" i="14"/>
  <c r="P147" i="14"/>
  <c r="P108" i="14"/>
  <c r="P138" i="14"/>
  <c r="P137" i="14"/>
  <c r="H69" i="15"/>
  <c r="H71" i="15"/>
  <c r="G9" i="13"/>
  <c r="G14" i="13"/>
  <c r="H28" i="15"/>
  <c r="J116" i="14"/>
  <c r="O115" i="14"/>
  <c r="J117" i="14"/>
  <c r="J118" i="14"/>
  <c r="G116" i="14"/>
  <c r="I119" i="14"/>
  <c r="J119" i="14"/>
  <c r="J121" i="14"/>
  <c r="H33" i="15"/>
  <c r="O116" i="14"/>
  <c r="H36" i="15"/>
  <c r="I39" i="14"/>
  <c r="J124" i="14"/>
  <c r="G38" i="13"/>
  <c r="F40" i="15"/>
  <c r="J46" i="14"/>
  <c r="I125" i="14"/>
  <c r="N46" i="14"/>
  <c r="G41" i="13"/>
  <c r="J131" i="14"/>
  <c r="I128" i="14"/>
  <c r="G48" i="14"/>
  <c r="J132" i="14"/>
  <c r="G49" i="14"/>
  <c r="I49" i="14"/>
  <c r="N136" i="14"/>
  <c r="I50" i="14"/>
  <c r="O51" i="14"/>
  <c r="N137" i="14"/>
  <c r="I135" i="14"/>
  <c r="I137" i="14"/>
  <c r="O136" i="14"/>
  <c r="J58" i="14"/>
  <c r="G58" i="14"/>
  <c r="G144" i="14"/>
  <c r="O141" i="14"/>
  <c r="N144" i="14"/>
  <c r="J62" i="14"/>
  <c r="O61" i="14"/>
  <c r="I146" i="14"/>
  <c r="O145" i="14"/>
  <c r="I64" i="14"/>
  <c r="G66" i="14"/>
  <c r="G150" i="14"/>
  <c r="I148" i="14"/>
  <c r="H65" i="15"/>
  <c r="G69" i="14"/>
  <c r="G152" i="14"/>
  <c r="P135" i="14"/>
  <c r="N153" i="14"/>
  <c r="G5" i="15"/>
  <c r="F7" i="13" s="1"/>
  <c r="P42" i="14"/>
  <c r="P63" i="14"/>
  <c r="P38" i="14"/>
  <c r="P36" i="14"/>
  <c r="G53" i="15"/>
  <c r="P22" i="14"/>
  <c r="G30" i="15"/>
  <c r="F32" i="13" s="1"/>
  <c r="G17" i="15"/>
  <c r="F19" i="13" s="1"/>
  <c r="P8" i="14"/>
  <c r="P34" i="14"/>
  <c r="G12" i="15"/>
  <c r="F14" i="13" s="1"/>
  <c r="P54" i="14"/>
  <c r="P117" i="14"/>
  <c r="P98" i="14"/>
  <c r="P62" i="14"/>
  <c r="P55" i="14"/>
  <c r="P25" i="14"/>
  <c r="O70" i="14"/>
  <c r="P104" i="14"/>
  <c r="P47" i="14"/>
  <c r="G52" i="15"/>
  <c r="G155" i="14"/>
  <c r="P102" i="14"/>
  <c r="N155" i="14"/>
  <c r="N72" i="14"/>
  <c r="O101" i="14"/>
  <c r="O19" i="14"/>
  <c r="J32" i="14"/>
  <c r="G30" i="13"/>
  <c r="G115" i="14"/>
  <c r="G32" i="14"/>
  <c r="N34" i="14"/>
  <c r="H31" i="15"/>
  <c r="O32" i="14"/>
  <c r="G117" i="14"/>
  <c r="J38" i="14"/>
  <c r="I118" i="14"/>
  <c r="J122" i="14"/>
  <c r="O117" i="14"/>
  <c r="N41" i="14"/>
  <c r="J125" i="14"/>
  <c r="G40" i="14"/>
  <c r="I122" i="14"/>
  <c r="G43" i="14"/>
  <c r="G44" i="14"/>
  <c r="H40" i="15"/>
  <c r="J129" i="14"/>
  <c r="G127" i="14"/>
  <c r="I130" i="14"/>
  <c r="J50" i="14"/>
  <c r="I46" i="14"/>
  <c r="N51" i="14"/>
  <c r="N135" i="14"/>
  <c r="F49" i="15"/>
  <c r="I133" i="14"/>
  <c r="J137" i="14"/>
  <c r="G136" i="14"/>
  <c r="F53" i="15"/>
  <c r="O53" i="14"/>
  <c r="O135" i="14"/>
  <c r="G139" i="14"/>
  <c r="J59" i="14"/>
  <c r="J60" i="14"/>
  <c r="O58" i="14"/>
  <c r="J144" i="14"/>
  <c r="G145" i="14"/>
  <c r="N61" i="14"/>
  <c r="J146" i="14"/>
  <c r="I63" i="14"/>
  <c r="G147" i="14"/>
  <c r="J148" i="14"/>
  <c r="I65" i="14"/>
  <c r="N65" i="14"/>
  <c r="O146" i="14"/>
  <c r="J68" i="14"/>
  <c r="G68" i="14"/>
  <c r="I150" i="14"/>
  <c r="H67" i="15"/>
  <c r="N69" i="14"/>
  <c r="P53" i="14"/>
  <c r="P89" i="14"/>
  <c r="P40" i="14"/>
  <c r="P124" i="14"/>
  <c r="P143" i="14"/>
  <c r="P73" i="14"/>
  <c r="P139" i="14"/>
  <c r="P110" i="14"/>
  <c r="P17" i="14"/>
  <c r="I69" i="14"/>
  <c r="F71" i="15"/>
  <c r="P146" i="14"/>
  <c r="G25" i="15"/>
  <c r="F27" i="13" s="1"/>
  <c r="G39" i="15"/>
  <c r="F41" i="13" s="1"/>
  <c r="P101" i="14"/>
  <c r="G65" i="15"/>
  <c r="P93" i="14"/>
  <c r="P57" i="14"/>
  <c r="G63" i="15"/>
  <c r="P154" i="14"/>
  <c r="P122" i="14"/>
  <c r="G20" i="15"/>
  <c r="F22" i="13" s="1"/>
  <c r="P11" i="14"/>
  <c r="G17" i="13"/>
  <c r="G20" i="13"/>
  <c r="N115" i="14"/>
  <c r="G114" i="14"/>
  <c r="G31" i="13"/>
  <c r="J34" i="14"/>
  <c r="O31" i="14"/>
  <c r="H30" i="15"/>
  <c r="J37" i="14"/>
  <c r="G119" i="14"/>
  <c r="F36" i="15"/>
  <c r="N120" i="14"/>
  <c r="G35" i="13"/>
  <c r="F37" i="15"/>
  <c r="J40" i="14"/>
  <c r="J42" i="14"/>
  <c r="O120" i="14"/>
  <c r="J127" i="14"/>
  <c r="O40" i="14"/>
  <c r="O124" i="14"/>
  <c r="G42" i="13"/>
  <c r="I127" i="14"/>
  <c r="J47" i="14"/>
  <c r="G45" i="14"/>
  <c r="H46" i="15"/>
  <c r="J136" i="14"/>
  <c r="F48" i="15"/>
  <c r="G132" i="14"/>
  <c r="J135" i="14"/>
  <c r="H50" i="15"/>
  <c r="G52" i="14"/>
  <c r="J55" i="14"/>
  <c r="H51" i="15"/>
  <c r="I54" i="14"/>
  <c r="H53" i="15"/>
  <c r="O137" i="14"/>
  <c r="N59" i="14"/>
  <c r="J143" i="14"/>
  <c r="G61" i="14"/>
  <c r="G146" i="14"/>
  <c r="J147" i="14"/>
  <c r="N148" i="14"/>
  <c r="F64" i="15"/>
  <c r="G65" i="14"/>
  <c r="I149" i="14"/>
  <c r="J151" i="14"/>
  <c r="O65" i="14"/>
  <c r="J152" i="14"/>
  <c r="J70" i="14"/>
  <c r="I151" i="14"/>
  <c r="P155" i="14"/>
  <c r="P153" i="14"/>
  <c r="P130" i="14"/>
  <c r="P12" i="14"/>
  <c r="P59" i="14"/>
  <c r="P28" i="14"/>
  <c r="P148" i="14"/>
  <c r="P51" i="14"/>
  <c r="G29" i="15"/>
  <c r="F31" i="13" s="1"/>
  <c r="P20" i="14"/>
  <c r="G32" i="15"/>
  <c r="F34" i="13" s="1"/>
  <c r="G15" i="15"/>
  <c r="F17" i="13" s="1"/>
  <c r="P23" i="14"/>
  <c r="P150" i="14"/>
  <c r="P58" i="14"/>
  <c r="P26" i="14"/>
  <c r="P50" i="14"/>
  <c r="G31" i="15"/>
  <c r="F33" i="13" s="1"/>
  <c r="P5" i="14"/>
  <c r="P69" i="14"/>
  <c r="P14" i="14"/>
  <c r="P27" i="14"/>
  <c r="G21" i="15"/>
  <c r="F23" i="13" s="1"/>
  <c r="H25" i="15"/>
  <c r="G22" i="13"/>
  <c r="I29" i="14"/>
  <c r="O112" i="14"/>
  <c r="I115" i="14"/>
  <c r="J35" i="14"/>
  <c r="G33" i="14"/>
  <c r="F33" i="15"/>
  <c r="G35" i="14"/>
  <c r="G34" i="13"/>
  <c r="G36" i="14"/>
  <c r="H34" i="15"/>
  <c r="O118" i="14"/>
  <c r="I38" i="14"/>
  <c r="F38" i="15"/>
  <c r="G39" i="14"/>
  <c r="J41" i="14"/>
  <c r="F41" i="15"/>
  <c r="O41" i="14"/>
  <c r="I42" i="14"/>
  <c r="G41" i="14"/>
  <c r="N129" i="14"/>
  <c r="G129" i="14"/>
  <c r="I129" i="14"/>
  <c r="F47" i="15"/>
  <c r="J134" i="14"/>
  <c r="I48" i="14"/>
  <c r="G50" i="14"/>
  <c r="N53" i="14"/>
  <c r="G135" i="14"/>
  <c r="G137" i="14"/>
  <c r="I136" i="14"/>
  <c r="H52" i="15"/>
  <c r="F54" i="15"/>
  <c r="N141" i="14"/>
  <c r="G57" i="14"/>
  <c r="J142" i="14"/>
  <c r="I58" i="14"/>
  <c r="H57" i="15"/>
  <c r="J61" i="14"/>
  <c r="F62" i="15"/>
  <c r="N64" i="14"/>
  <c r="O62" i="14"/>
  <c r="G148" i="14"/>
  <c r="I147" i="14"/>
  <c r="O64" i="14"/>
  <c r="N149" i="14"/>
  <c r="O149" i="14"/>
  <c r="N68" i="14"/>
  <c r="I68" i="14"/>
  <c r="G151" i="14"/>
  <c r="P70" i="14"/>
  <c r="N70" i="14"/>
  <c r="P21" i="14"/>
  <c r="G33" i="15"/>
  <c r="F35" i="13" s="1"/>
  <c r="P64" i="14"/>
  <c r="P4" i="14"/>
  <c r="G22" i="15"/>
  <c r="F24" i="13" s="1"/>
  <c r="O151" i="14"/>
  <c r="P105" i="14"/>
  <c r="P140" i="14"/>
  <c r="P91" i="14"/>
  <c r="P111" i="14"/>
  <c r="P156" i="14"/>
  <c r="G28" i="15"/>
  <c r="F30" i="13" s="1"/>
  <c r="G60" i="15"/>
  <c r="P33" i="14"/>
  <c r="P121" i="14"/>
  <c r="P123" i="14"/>
  <c r="P132" i="14"/>
  <c r="P35" i="14"/>
  <c r="P142" i="14"/>
  <c r="P129" i="14"/>
  <c r="P145" i="14"/>
  <c r="P67" i="14"/>
  <c r="G8" i="15"/>
  <c r="F10" i="13" s="1"/>
  <c r="I72" i="14"/>
  <c r="O99" i="14"/>
  <c r="J114" i="14"/>
  <c r="I113" i="14"/>
  <c r="G31" i="14"/>
  <c r="N33" i="14"/>
  <c r="I31" i="14"/>
  <c r="N118" i="14"/>
  <c r="I33" i="14"/>
  <c r="F34" i="15"/>
  <c r="J120" i="14"/>
  <c r="F35" i="15"/>
  <c r="G37" i="14"/>
  <c r="O34" i="14"/>
  <c r="I120" i="14"/>
  <c r="N124" i="14"/>
  <c r="G123" i="14"/>
  <c r="I40" i="14"/>
  <c r="G125" i="14"/>
  <c r="G126" i="14"/>
  <c r="F42" i="15"/>
  <c r="I44" i="14"/>
  <c r="N47" i="14"/>
  <c r="I45" i="14"/>
  <c r="G130" i="14"/>
  <c r="I47" i="14"/>
  <c r="J51" i="14"/>
  <c r="J49" i="14"/>
  <c r="I132" i="14"/>
  <c r="G51" i="14"/>
  <c r="J53" i="14"/>
  <c r="F52" i="15"/>
  <c r="J56" i="14"/>
  <c r="G54" i="14"/>
  <c r="G138" i="14"/>
  <c r="J141" i="14"/>
  <c r="I138" i="14"/>
  <c r="G141" i="14"/>
  <c r="F57" i="15"/>
  <c r="F60" i="15"/>
  <c r="I144" i="14"/>
  <c r="I61" i="14"/>
  <c r="N62" i="14"/>
  <c r="I145" i="14"/>
  <c r="F63" i="15"/>
  <c r="G67" i="14"/>
  <c r="H62" i="15"/>
  <c r="G149" i="14"/>
  <c r="N66" i="14"/>
  <c r="O66" i="14"/>
  <c r="I67" i="14"/>
  <c r="N152" i="14"/>
  <c r="P74" i="14"/>
  <c r="P119" i="14"/>
  <c r="P66" i="14"/>
  <c r="P115" i="14"/>
  <c r="P97" i="14"/>
  <c r="P6" i="14"/>
  <c r="J153" i="14"/>
  <c r="P120" i="14"/>
  <c r="P113" i="14"/>
  <c r="P45" i="14"/>
  <c r="P141" i="14"/>
  <c r="G69" i="15"/>
  <c r="G7" i="15"/>
  <c r="F9" i="13" s="1"/>
  <c r="P10" i="14"/>
  <c r="G40" i="15"/>
  <c r="F42" i="13" s="1"/>
  <c r="P133" i="14"/>
  <c r="P151" i="14"/>
  <c r="I153" i="14"/>
  <c r="P134" i="14"/>
  <c r="G67" i="15"/>
  <c r="P92" i="14"/>
  <c r="P128" i="14"/>
  <c r="P65" i="14"/>
  <c r="P31" i="14"/>
  <c r="N31" i="14"/>
  <c r="G27" i="13"/>
  <c r="N32" i="14"/>
  <c r="F31" i="15"/>
  <c r="O113" i="14"/>
  <c r="G33" i="13"/>
  <c r="I114" i="14"/>
  <c r="G34" i="14"/>
  <c r="O33" i="14"/>
  <c r="H32" i="15"/>
  <c r="N35" i="14"/>
  <c r="I37" i="14"/>
  <c r="G121" i="14"/>
  <c r="G38" i="14"/>
  <c r="O37" i="14"/>
  <c r="F39" i="15"/>
  <c r="I123" i="14"/>
  <c r="I41" i="14"/>
  <c r="J126" i="14"/>
  <c r="I126" i="14"/>
  <c r="J44" i="14"/>
  <c r="J130" i="14"/>
  <c r="N130" i="14"/>
  <c r="G47" i="14"/>
  <c r="O46" i="14"/>
  <c r="G131" i="14"/>
  <c r="I131" i="14"/>
  <c r="G133" i="14"/>
  <c r="G134" i="14"/>
  <c r="J54" i="14"/>
  <c r="G53" i="14"/>
  <c r="J138" i="14"/>
  <c r="N58" i="14"/>
  <c r="F55" i="15"/>
  <c r="F56" i="15"/>
  <c r="I56" i="14"/>
  <c r="I140" i="14"/>
  <c r="N142" i="14"/>
  <c r="I141" i="14"/>
  <c r="H60" i="15"/>
  <c r="G63" i="14"/>
  <c r="G64" i="14"/>
  <c r="N147" i="14"/>
  <c r="O147" i="14"/>
  <c r="H63" i="15"/>
  <c r="J149" i="14"/>
  <c r="H64" i="15"/>
  <c r="I66" i="14"/>
  <c r="J69" i="14"/>
  <c r="O68" i="14"/>
  <c r="G57" i="15"/>
  <c r="P106" i="14"/>
  <c r="G51" i="15"/>
  <c r="G62" i="15"/>
  <c r="P30" i="14"/>
  <c r="P144" i="14"/>
  <c r="P103" i="14"/>
  <c r="G154" i="14"/>
  <c r="G71" i="14"/>
  <c r="P44" i="14"/>
  <c r="P29" i="14"/>
  <c r="G64" i="15"/>
  <c r="P46" i="14"/>
  <c r="P126" i="14"/>
  <c r="P125" i="14"/>
  <c r="G68" i="15"/>
  <c r="P52" i="14"/>
  <c r="G34" i="15"/>
  <c r="F36" i="13" s="1"/>
  <c r="J155" i="14"/>
  <c r="P149" i="14"/>
  <c r="P127" i="14"/>
  <c r="P18" i="14"/>
  <c r="P131" i="14"/>
  <c r="P49" i="14"/>
  <c r="G11" i="15"/>
  <c r="F13" i="13" s="1"/>
  <c r="P13" i="14"/>
  <c r="O72" i="14"/>
  <c r="G72" i="14"/>
  <c r="I73" i="14"/>
  <c r="I155" i="14"/>
  <c r="G156" i="14"/>
  <c r="O155" i="14"/>
  <c r="G71" i="15"/>
  <c r="P157" i="14"/>
  <c r="J72" i="14"/>
  <c r="P112" i="14"/>
  <c r="AD33" i="11"/>
  <c r="X43" i="11"/>
  <c r="X60" i="11"/>
  <c r="AE34" i="11"/>
  <c r="AA44" i="11"/>
  <c r="U50" i="11"/>
  <c r="O44" i="11"/>
  <c r="S22" i="11"/>
  <c r="U56" i="11"/>
  <c r="L10" i="11"/>
  <c r="AF46" i="11"/>
  <c r="X30" i="11"/>
  <c r="Z8" i="11"/>
  <c r="I50" i="11"/>
  <c r="L29" i="11"/>
  <c r="Q61" i="11"/>
  <c r="AB35" i="11"/>
  <c r="Y43" i="11"/>
  <c r="L13" i="11"/>
  <c r="M51" i="11"/>
  <c r="AB36" i="11"/>
  <c r="V28" i="11"/>
  <c r="H16" i="11"/>
  <c r="K20" i="11"/>
  <c r="Y50" i="11"/>
  <c r="X57" i="11"/>
  <c r="R49" i="11"/>
  <c r="P16" i="11"/>
  <c r="I27" i="11"/>
  <c r="AC37" i="11"/>
  <c r="M52" i="11"/>
  <c r="L32" i="11"/>
  <c r="M42" i="11"/>
  <c r="AB47" i="11"/>
  <c r="X26" i="11"/>
  <c r="AC13" i="11"/>
  <c r="AB64" i="11"/>
  <c r="L35" i="11"/>
  <c r="L52" i="11"/>
  <c r="AB18" i="11"/>
  <c r="H26" i="11"/>
  <c r="Z63" i="11"/>
  <c r="AE52" i="11"/>
  <c r="O34" i="11"/>
  <c r="Z18" i="11"/>
  <c r="Z61" i="11"/>
  <c r="Z62" i="11"/>
  <c r="K22" i="11"/>
  <c r="S12" i="11"/>
  <c r="H64" i="11"/>
  <c r="AA15" i="11"/>
  <c r="AB4" i="11"/>
  <c r="X56" i="11"/>
  <c r="J60" i="11"/>
  <c r="R58" i="11"/>
  <c r="K15" i="11"/>
  <c r="M45" i="11"/>
  <c r="O17" i="11"/>
  <c r="AD39" i="11"/>
  <c r="W54" i="11"/>
  <c r="X21" i="11"/>
  <c r="Q13" i="11"/>
  <c r="M41" i="11"/>
  <c r="Q11" i="11"/>
  <c r="W27" i="11"/>
  <c r="T14" i="11"/>
  <c r="Q45" i="11"/>
  <c r="AE25" i="11"/>
  <c r="AE38" i="11"/>
  <c r="Q56" i="11"/>
  <c r="N63" i="11"/>
  <c r="M40" i="11"/>
  <c r="S60" i="11"/>
  <c r="AB42" i="11"/>
  <c r="Z60" i="11"/>
  <c r="K23" i="11"/>
  <c r="S15" i="11"/>
  <c r="V57" i="11"/>
  <c r="R52" i="11"/>
  <c r="H7" i="11"/>
  <c r="AA7" i="11"/>
  <c r="H15" i="11"/>
  <c r="K29" i="11"/>
  <c r="U19" i="11"/>
  <c r="P44" i="11"/>
  <c r="T9" i="11"/>
  <c r="P17" i="11"/>
  <c r="M18" i="11"/>
  <c r="R41" i="11"/>
  <c r="S11" i="11"/>
  <c r="U13" i="11"/>
  <c r="I49" i="11"/>
  <c r="Q44" i="11"/>
  <c r="L38" i="11"/>
  <c r="J40" i="11"/>
  <c r="H39" i="11"/>
  <c r="O55" i="11"/>
  <c r="T4" i="11"/>
  <c r="S47" i="11"/>
  <c r="I4" i="11"/>
  <c r="AA60" i="11"/>
  <c r="U26" i="11"/>
  <c r="AB54" i="11"/>
  <c r="W39" i="11"/>
  <c r="O33" i="11"/>
  <c r="S63" i="11"/>
  <c r="M58" i="11"/>
  <c r="AB22" i="11"/>
  <c r="X38" i="11"/>
  <c r="P35" i="11"/>
  <c r="M7" i="11"/>
  <c r="AA46" i="11"/>
  <c r="Q53" i="11"/>
  <c r="I60" i="11"/>
  <c r="AC27" i="11"/>
  <c r="R25" i="11"/>
  <c r="AB49" i="11"/>
  <c r="P50" i="11"/>
  <c r="Z14" i="11"/>
  <c r="Q10" i="11"/>
  <c r="M5" i="11"/>
  <c r="J53" i="11"/>
  <c r="Y35" i="11"/>
  <c r="AC31" i="11"/>
  <c r="AA30" i="11"/>
  <c r="I44" i="11"/>
  <c r="AE33" i="11"/>
  <c r="AE45" i="11"/>
  <c r="Z47" i="11"/>
  <c r="I51" i="11"/>
  <c r="P23" i="11"/>
  <c r="V25" i="11"/>
  <c r="K56" i="11"/>
  <c r="O52" i="11"/>
  <c r="S30" i="11"/>
  <c r="N58" i="11"/>
  <c r="U15" i="11"/>
  <c r="N40" i="11"/>
  <c r="T26" i="11"/>
  <c r="Q48" i="11"/>
  <c r="L31" i="11"/>
  <c r="AE39" i="11"/>
  <c r="I64" i="11"/>
  <c r="R24" i="11"/>
  <c r="I5" i="11"/>
  <c r="AC36" i="11"/>
  <c r="K57" i="11"/>
  <c r="P45" i="11"/>
  <c r="M31" i="11"/>
  <c r="X59" i="11"/>
  <c r="H53" i="11"/>
  <c r="K11" i="11"/>
  <c r="V51" i="11"/>
  <c r="Q24" i="11"/>
  <c r="AD41" i="11"/>
  <c r="V44" i="11"/>
  <c r="S65" i="11"/>
  <c r="W24" i="11"/>
  <c r="V43" i="11"/>
  <c r="M13" i="11"/>
  <c r="Y34" i="11"/>
  <c r="V56" i="11"/>
  <c r="AA19" i="11"/>
  <c r="Q40" i="11"/>
  <c r="AB48" i="11"/>
  <c r="Q27" i="11"/>
  <c r="M16" i="11"/>
  <c r="Y31" i="11"/>
  <c r="K6" i="11"/>
  <c r="AD50" i="11"/>
  <c r="T44" i="11"/>
  <c r="R48" i="11"/>
  <c r="AC18" i="11"/>
  <c r="L9" i="11"/>
  <c r="N30" i="11"/>
  <c r="R17" i="11"/>
  <c r="S19" i="11"/>
  <c r="T8" i="11"/>
  <c r="N62" i="11"/>
  <c r="AC21" i="11"/>
  <c r="AB60" i="11"/>
  <c r="Z28" i="11"/>
  <c r="J28" i="11"/>
  <c r="M35" i="11"/>
  <c r="M60" i="11"/>
  <c r="K9" i="11"/>
  <c r="L61" i="11"/>
  <c r="H62" i="11"/>
  <c r="AE22" i="11"/>
  <c r="U37" i="11"/>
  <c r="T28" i="11"/>
  <c r="O22" i="11"/>
  <c r="AB17" i="11"/>
  <c r="W28" i="11"/>
  <c r="S41" i="11"/>
  <c r="AF19" i="11"/>
  <c r="P14" i="11"/>
  <c r="AD34" i="11"/>
  <c r="P9" i="11"/>
  <c r="T23" i="11"/>
  <c r="X64" i="11"/>
  <c r="Z53" i="11"/>
  <c r="AA4" i="11"/>
  <c r="U62" i="11"/>
  <c r="R43" i="11"/>
  <c r="S55" i="11"/>
  <c r="AA62" i="11"/>
  <c r="R10" i="11"/>
  <c r="S5" i="11"/>
  <c r="K18" i="11"/>
  <c r="P37" i="11"/>
  <c r="K53" i="11"/>
  <c r="T38" i="11"/>
  <c r="X25" i="11"/>
  <c r="K28" i="11"/>
  <c r="R21" i="11"/>
  <c r="U32" i="11"/>
  <c r="T42" i="11"/>
  <c r="N24" i="11"/>
  <c r="N16" i="11"/>
  <c r="I11" i="11"/>
  <c r="AD16" i="11"/>
  <c r="AA36" i="11"/>
  <c r="Q54" i="11"/>
  <c r="Z26" i="11"/>
  <c r="M14" i="11"/>
  <c r="O20" i="11"/>
  <c r="O25" i="11"/>
  <c r="W5" i="11"/>
  <c r="AC30" i="11"/>
  <c r="Y23" i="11"/>
  <c r="V61" i="11"/>
  <c r="AA47" i="11"/>
  <c r="T37" i="11"/>
  <c r="H56" i="11"/>
  <c r="V46" i="11"/>
  <c r="AE29" i="11"/>
  <c r="V40" i="11"/>
  <c r="S14" i="11"/>
  <c r="Q4" i="11"/>
  <c r="W25" i="11"/>
  <c r="J6" i="11"/>
  <c r="AE62" i="11"/>
  <c r="Q55" i="11"/>
  <c r="L47" i="11"/>
  <c r="R62" i="11"/>
  <c r="Q5" i="11"/>
  <c r="Y12" i="11"/>
  <c r="V47" i="11"/>
  <c r="O35" i="11"/>
  <c r="L51" i="11"/>
  <c r="J16" i="11"/>
  <c r="AE20" i="11"/>
  <c r="K40" i="11"/>
  <c r="U65" i="11"/>
  <c r="M59" i="11"/>
  <c r="I40" i="11"/>
  <c r="P15" i="11"/>
  <c r="O65" i="11"/>
  <c r="U52" i="11"/>
  <c r="N19" i="11"/>
  <c r="H9" i="11"/>
  <c r="AC24" i="11"/>
  <c r="AA53" i="11"/>
  <c r="I47" i="11"/>
  <c r="M15" i="11"/>
  <c r="X46" i="11"/>
  <c r="L33" i="11"/>
  <c r="AA26" i="11"/>
  <c r="N39" i="11"/>
  <c r="V9" i="11"/>
  <c r="AF41" i="11"/>
  <c r="AF6" i="11"/>
  <c r="Y28" i="11"/>
  <c r="X13" i="11"/>
  <c r="V38" i="11"/>
  <c r="X19" i="11"/>
  <c r="V36" i="11"/>
  <c r="AF24" i="11"/>
  <c r="H34" i="11"/>
  <c r="S39" i="11"/>
  <c r="I53" i="11"/>
  <c r="S33" i="11"/>
  <c r="W31" i="11"/>
  <c r="U49" i="11"/>
  <c r="Q42" i="11"/>
  <c r="P56" i="11"/>
  <c r="N48" i="11"/>
  <c r="AC40" i="11"/>
  <c r="J21" i="11"/>
  <c r="Y6" i="11"/>
  <c r="V8" i="11"/>
  <c r="U22" i="11"/>
  <c r="J17" i="11"/>
  <c r="Z19" i="11"/>
  <c r="P43" i="11"/>
  <c r="Y13" i="11"/>
  <c r="U35" i="11"/>
  <c r="T30" i="11"/>
  <c r="M36" i="11"/>
  <c r="L64" i="11"/>
  <c r="S34" i="11"/>
  <c r="Q25" i="11"/>
  <c r="W51" i="11"/>
  <c r="T35" i="11"/>
  <c r="X11" i="11"/>
  <c r="P42" i="11"/>
  <c r="N38" i="11"/>
  <c r="O8" i="11"/>
  <c r="J12" i="11"/>
  <c r="H48" i="11"/>
  <c r="O30" i="11"/>
  <c r="N36" i="11"/>
  <c r="N27" i="11"/>
  <c r="O51" i="11"/>
  <c r="N4" i="11"/>
  <c r="H52" i="11"/>
  <c r="O36" i="11"/>
  <c r="P58" i="11"/>
  <c r="AC63" i="11"/>
  <c r="AC26" i="11"/>
  <c r="Z32" i="11"/>
  <c r="AD20" i="11"/>
  <c r="AF52" i="11"/>
  <c r="T33" i="11"/>
  <c r="AE7" i="11"/>
  <c r="K13" i="11"/>
  <c r="T52" i="11"/>
  <c r="AC62" i="11"/>
  <c r="V5" i="11"/>
  <c r="AC49" i="11"/>
  <c r="Z15" i="11"/>
  <c r="Q17" i="11"/>
  <c r="S40" i="11"/>
  <c r="T12" i="11"/>
  <c r="K31" i="11"/>
  <c r="X63" i="11"/>
  <c r="AA17" i="11"/>
  <c r="P53" i="11"/>
  <c r="H8" i="11"/>
  <c r="H10" i="11"/>
  <c r="AB28" i="11"/>
  <c r="S16" i="11"/>
  <c r="U7" i="11"/>
  <c r="H43" i="11"/>
  <c r="U12" i="11"/>
  <c r="I32" i="11"/>
  <c r="N8" i="11"/>
  <c r="U59" i="11"/>
  <c r="J46" i="11"/>
  <c r="Y9" i="11"/>
  <c r="T64" i="11"/>
  <c r="P5" i="11"/>
  <c r="AA61" i="11"/>
  <c r="AE36" i="11"/>
  <c r="AA39" i="11"/>
  <c r="T51" i="11"/>
  <c r="M11" i="11"/>
  <c r="O50" i="11"/>
  <c r="O56" i="11"/>
  <c r="K58" i="11"/>
  <c r="AA64" i="11"/>
  <c r="K7" i="11"/>
  <c r="R42" i="11"/>
  <c r="P13" i="11"/>
  <c r="Q58" i="11"/>
  <c r="AA18" i="11"/>
  <c r="N22" i="11"/>
  <c r="J38" i="11"/>
  <c r="I62" i="11"/>
  <c r="M62" i="11"/>
  <c r="AD7" i="11"/>
  <c r="K50" i="11"/>
  <c r="L30" i="11"/>
  <c r="J47" i="11"/>
  <c r="N65" i="11"/>
  <c r="V34" i="11"/>
  <c r="X4" i="11"/>
  <c r="N9" i="11"/>
  <c r="T40" i="11"/>
  <c r="U40" i="11"/>
  <c r="AD30" i="11"/>
  <c r="AC17" i="11"/>
  <c r="Z42" i="11"/>
  <c r="P34" i="11"/>
  <c r="O21" i="11"/>
  <c r="V41" i="11"/>
  <c r="P31" i="11"/>
  <c r="Z5" i="11"/>
  <c r="Q47" i="11"/>
  <c r="AD27" i="11"/>
  <c r="X49" i="11"/>
  <c r="I31" i="11"/>
  <c r="T49" i="11"/>
  <c r="M33" i="11"/>
  <c r="Z38" i="11"/>
  <c r="X18" i="11"/>
  <c r="AA35" i="11"/>
  <c r="S50" i="11"/>
  <c r="AE56" i="11"/>
  <c r="J29" i="11"/>
  <c r="J44" i="11"/>
  <c r="X35" i="11"/>
  <c r="K4" i="11"/>
  <c r="AB11" i="11"/>
  <c r="O26" i="11"/>
  <c r="Z9" i="11"/>
  <c r="L36" i="11"/>
  <c r="AE9" i="11"/>
  <c r="AC4" i="11"/>
  <c r="AB44" i="11"/>
  <c r="P46" i="11"/>
  <c r="AE31" i="11"/>
  <c r="W32" i="11"/>
  <c r="T31" i="11"/>
  <c r="AD9" i="11"/>
  <c r="M24" i="11"/>
  <c r="AC39" i="11"/>
  <c r="H22" i="11"/>
  <c r="H20" i="11"/>
  <c r="N23" i="11"/>
  <c r="P29" i="11"/>
  <c r="Q62" i="11"/>
  <c r="J34" i="11"/>
  <c r="Q30" i="11"/>
  <c r="AC59" i="11"/>
  <c r="H60" i="11"/>
  <c r="AB43" i="11"/>
  <c r="T65" i="11"/>
  <c r="R30" i="11"/>
  <c r="J23" i="11"/>
  <c r="N52" i="11"/>
  <c r="Y27" i="11"/>
  <c r="P30" i="11"/>
  <c r="Q49" i="11"/>
  <c r="P32" i="11"/>
  <c r="Q38" i="11"/>
  <c r="Z4" i="11"/>
  <c r="S35" i="11"/>
  <c r="V33" i="11"/>
  <c r="AF13" i="11"/>
  <c r="Z34" i="11"/>
  <c r="S64" i="11"/>
  <c r="S54" i="11"/>
  <c r="Y48" i="11"/>
  <c r="T25" i="11"/>
  <c r="V13" i="11"/>
  <c r="J36" i="11"/>
  <c r="N49" i="11"/>
  <c r="T41" i="11"/>
  <c r="Y61" i="11"/>
  <c r="P38" i="11"/>
  <c r="X44" i="11"/>
  <c r="P24" i="11"/>
  <c r="I54" i="11"/>
  <c r="AE11" i="11"/>
  <c r="Y22" i="11"/>
  <c r="T5" i="11"/>
  <c r="S29" i="11"/>
  <c r="R4" i="11"/>
  <c r="AB19" i="11"/>
  <c r="M21" i="11"/>
  <c r="R61" i="11"/>
  <c r="O37" i="11"/>
  <c r="V52" i="11"/>
  <c r="AE63" i="11"/>
  <c r="M23" i="11"/>
  <c r="V55" i="11"/>
  <c r="S27" i="11"/>
  <c r="K41" i="11"/>
  <c r="M43" i="11"/>
  <c r="Z51" i="11"/>
  <c r="AF32" i="11"/>
  <c r="O53" i="11"/>
  <c r="O28" i="11"/>
  <c r="AB63" i="11"/>
  <c r="L48" i="11"/>
  <c r="Y30" i="11"/>
  <c r="T32" i="11"/>
  <c r="Z59" i="11"/>
  <c r="AA56" i="11"/>
  <c r="S38" i="11"/>
  <c r="N55" i="11"/>
  <c r="Y41" i="11"/>
  <c r="Y56" i="11"/>
  <c r="Q9" i="11"/>
  <c r="AE6" i="11"/>
  <c r="I22" i="11"/>
  <c r="P25" i="11"/>
  <c r="W44" i="11"/>
  <c r="H4" i="11"/>
  <c r="V31" i="11"/>
  <c r="M53" i="11"/>
  <c r="I30" i="11"/>
  <c r="K39" i="11"/>
  <c r="S8" i="11"/>
  <c r="AD60" i="11"/>
  <c r="M65" i="11"/>
  <c r="AC12" i="11"/>
  <c r="I34" i="11"/>
  <c r="L65" i="11"/>
  <c r="W8" i="11"/>
  <c r="I28" i="11"/>
  <c r="M26" i="11"/>
  <c r="L14" i="11"/>
  <c r="J20" i="11"/>
  <c r="K25" i="11"/>
  <c r="J42" i="11"/>
  <c r="Z27" i="11"/>
  <c r="J33" i="11"/>
  <c r="V54" i="11"/>
  <c r="AB15" i="11"/>
  <c r="P61" i="11"/>
  <c r="AC28" i="11"/>
  <c r="Z16" i="11"/>
  <c r="J49" i="11"/>
  <c r="S53" i="11"/>
  <c r="K46" i="11"/>
  <c r="AE16" i="11"/>
  <c r="O61" i="11"/>
  <c r="H50" i="11"/>
  <c r="P47" i="11"/>
  <c r="P62" i="11"/>
  <c r="W52" i="11"/>
  <c r="AE12" i="11"/>
  <c r="Z48" i="11"/>
  <c r="I46" i="11"/>
  <c r="M64" i="11"/>
  <c r="Q36" i="11"/>
  <c r="AD11" i="11"/>
  <c r="I7" i="11"/>
  <c r="AB46" i="11"/>
  <c r="J55" i="11"/>
  <c r="R47" i="11"/>
  <c r="J10" i="11"/>
  <c r="I45" i="11"/>
  <c r="AD19" i="11"/>
  <c r="V64" i="11"/>
  <c r="V53" i="11"/>
  <c r="X29" i="11"/>
  <c r="AB37" i="11"/>
  <c r="L37" i="11"/>
  <c r="AA45" i="11"/>
  <c r="H23" i="11"/>
  <c r="H18" i="11"/>
  <c r="L19" i="11"/>
  <c r="I57" i="11"/>
  <c r="U45" i="11"/>
  <c r="H35" i="11"/>
  <c r="U24" i="11"/>
  <c r="L63" i="11"/>
  <c r="K42" i="11"/>
  <c r="S26" i="11"/>
  <c r="S28" i="11"/>
  <c r="AC5" i="11"/>
  <c r="AB51" i="11"/>
  <c r="I37" i="11"/>
  <c r="J63" i="11"/>
  <c r="J31" i="11"/>
  <c r="R33" i="11"/>
  <c r="J24" i="11"/>
  <c r="I14" i="11"/>
  <c r="Q23" i="11"/>
  <c r="W57" i="11"/>
  <c r="K21" i="11"/>
  <c r="AF33" i="11"/>
  <c r="M39" i="11"/>
  <c r="Q34" i="11"/>
  <c r="M47" i="11"/>
  <c r="P19" i="11"/>
  <c r="U29" i="11"/>
  <c r="AD56" i="11"/>
  <c r="T57" i="11"/>
  <c r="I24" i="11"/>
  <c r="AD48" i="11"/>
  <c r="M56" i="11"/>
  <c r="AD6" i="11"/>
  <c r="T18" i="11"/>
  <c r="W34" i="11"/>
  <c r="K49" i="11"/>
  <c r="S10" i="11"/>
  <c r="W41" i="11"/>
  <c r="AC29" i="11"/>
  <c r="K44" i="11"/>
  <c r="AE30" i="11"/>
  <c r="X32" i="11"/>
  <c r="R40" i="11"/>
  <c r="AE8" i="11"/>
  <c r="U17" i="11"/>
  <c r="AA12" i="11"/>
  <c r="V19" i="11"/>
  <c r="J64" i="11"/>
  <c r="H6" i="11"/>
  <c r="Z20" i="11"/>
  <c r="P40" i="11"/>
  <c r="AC35" i="11"/>
  <c r="J30" i="11"/>
  <c r="I43" i="11"/>
  <c r="P63" i="11"/>
  <c r="V62" i="11"/>
  <c r="P33" i="11"/>
  <c r="U44" i="11"/>
  <c r="Y57" i="11"/>
  <c r="V60" i="11"/>
  <c r="H57" i="11"/>
  <c r="AD26" i="11"/>
  <c r="Z52" i="11"/>
  <c r="M63" i="11"/>
  <c r="K26" i="11"/>
  <c r="W23" i="11"/>
  <c r="AC15" i="11"/>
  <c r="V21" i="11"/>
  <c r="Q28" i="11"/>
  <c r="W42" i="11"/>
  <c r="Q57" i="11"/>
  <c r="P64" i="11"/>
  <c r="S18" i="11"/>
  <c r="M55" i="11"/>
  <c r="O13" i="11"/>
  <c r="Y15" i="11"/>
  <c r="H5" i="11"/>
  <c r="K35" i="11"/>
  <c r="H46" i="11"/>
  <c r="J9" i="11"/>
  <c r="P54" i="11"/>
  <c r="Y17" i="11"/>
  <c r="R65" i="11"/>
  <c r="N43" i="11"/>
  <c r="W38" i="11"/>
  <c r="P65" i="11"/>
  <c r="H14" i="11"/>
  <c r="AC14" i="11"/>
  <c r="AF15" i="11"/>
  <c r="AF18" i="11"/>
  <c r="S6" i="11"/>
  <c r="N33" i="11"/>
  <c r="AD42" i="11"/>
  <c r="Q18" i="11"/>
  <c r="I6" i="11"/>
  <c r="P49" i="11"/>
  <c r="M17" i="11"/>
  <c r="H30" i="11"/>
  <c r="I12" i="11"/>
  <c r="AB52" i="11"/>
  <c r="N20" i="11"/>
  <c r="P36" i="11"/>
  <c r="AC60" i="11"/>
  <c r="R53" i="11"/>
  <c r="S23" i="11"/>
  <c r="K5" i="11"/>
  <c r="V59" i="11"/>
  <c r="AC56" i="11"/>
  <c r="K37" i="11"/>
  <c r="Q8" i="11"/>
  <c r="Q51" i="11"/>
  <c r="X27" i="11"/>
  <c r="U10" i="11"/>
  <c r="R51" i="11"/>
  <c r="L20" i="11"/>
  <c r="U55" i="11"/>
  <c r="K52" i="11"/>
  <c r="AB56" i="11"/>
  <c r="O9" i="11"/>
  <c r="AD29" i="11"/>
  <c r="K43" i="11"/>
  <c r="AC46" i="11"/>
  <c r="R19" i="11"/>
  <c r="P10" i="11"/>
  <c r="U11" i="11"/>
  <c r="AD18" i="11"/>
  <c r="H49" i="11"/>
  <c r="K33" i="11"/>
  <c r="O29" i="11"/>
  <c r="R34" i="11"/>
  <c r="P4" i="11"/>
  <c r="X9" i="11"/>
  <c r="AD14" i="11"/>
  <c r="J65" i="11"/>
  <c r="I65" i="11"/>
  <c r="X23" i="11"/>
  <c r="S9" i="11"/>
  <c r="X6" i="11"/>
  <c r="T61" i="11"/>
  <c r="N41" i="11"/>
  <c r="W21" i="11"/>
  <c r="V23" i="11"/>
  <c r="AA49" i="11"/>
  <c r="AB8" i="11"/>
  <c r="H24" i="11"/>
  <c r="X24" i="11"/>
  <c r="AE17" i="11"/>
  <c r="AD43" i="11"/>
  <c r="T21" i="11"/>
  <c r="O32" i="11"/>
  <c r="AE27" i="11"/>
  <c r="I19" i="11"/>
  <c r="AD10" i="11"/>
  <c r="Z43" i="11"/>
  <c r="O18" i="11"/>
  <c r="V63" i="11"/>
  <c r="W60" i="11"/>
  <c r="L42" i="11"/>
  <c r="AC34" i="11"/>
  <c r="W14" i="11"/>
  <c r="H54" i="11"/>
  <c r="U23" i="11"/>
  <c r="AB7" i="11"/>
  <c r="AB45" i="11"/>
  <c r="L11" i="11"/>
  <c r="AD21" i="11"/>
  <c r="Y7" i="11"/>
  <c r="I41" i="11"/>
  <c r="AC42" i="11"/>
  <c r="L58" i="11"/>
  <c r="Q7" i="11"/>
  <c r="H21" i="11"/>
  <c r="N13" i="11"/>
  <c r="AA40" i="11"/>
  <c r="K62" i="11"/>
  <c r="AD36" i="11"/>
  <c r="O4" i="11"/>
  <c r="N47" i="11"/>
  <c r="T22" i="11"/>
  <c r="Y33" i="11"/>
  <c r="Y24" i="11"/>
  <c r="S51" i="11"/>
  <c r="S48" i="11"/>
  <c r="H55" i="11"/>
  <c r="J58" i="11"/>
  <c r="M46" i="11"/>
  <c r="AC10" i="11"/>
  <c r="J22" i="11"/>
  <c r="T11" i="11"/>
  <c r="AC19" i="11"/>
  <c r="O16" i="11"/>
  <c r="V12" i="11"/>
  <c r="L57" i="11"/>
  <c r="AC33" i="11"/>
  <c r="W29" i="11"/>
  <c r="W19" i="11"/>
  <c r="N6" i="11"/>
  <c r="O62" i="11"/>
  <c r="T6" i="11"/>
  <c r="N60" i="11"/>
  <c r="S57" i="11"/>
  <c r="U61" i="11"/>
  <c r="AD22" i="11"/>
  <c r="O64" i="11"/>
  <c r="AD35" i="11"/>
  <c r="H17" i="11"/>
  <c r="AD47" i="11"/>
  <c r="N59" i="11"/>
  <c r="AA20" i="11"/>
  <c r="N28" i="11"/>
  <c r="H59" i="11"/>
  <c r="V49" i="11"/>
  <c r="O7" i="11"/>
  <c r="O45" i="11"/>
  <c r="AF26" i="11"/>
  <c r="W6" i="11"/>
  <c r="Z31" i="11"/>
  <c r="S21" i="11"/>
  <c r="O31" i="11"/>
  <c r="I17" i="11"/>
  <c r="V27" i="11"/>
  <c r="AC20" i="11"/>
  <c r="T27" i="11"/>
  <c r="S43" i="11"/>
  <c r="Y45" i="11"/>
  <c r="K65" i="11"/>
  <c r="K47" i="11"/>
  <c r="J43" i="11"/>
  <c r="T39" i="11"/>
  <c r="AF37" i="11"/>
  <c r="Z35" i="11"/>
  <c r="U25" i="11"/>
  <c r="L41" i="11"/>
  <c r="T15" i="11"/>
  <c r="X7" i="11"/>
  <c r="Z12" i="11"/>
  <c r="R27" i="11"/>
  <c r="Q33" i="11"/>
  <c r="S7" i="11"/>
  <c r="K64" i="11"/>
  <c r="N29" i="11"/>
  <c r="L8" i="11"/>
  <c r="W56" i="11"/>
  <c r="AB13" i="11"/>
  <c r="P7" i="11"/>
  <c r="W46" i="11"/>
  <c r="Z49" i="11"/>
  <c r="O12" i="11"/>
  <c r="X34" i="11"/>
  <c r="Y21" i="11"/>
  <c r="T50" i="11"/>
  <c r="AA6" i="11"/>
  <c r="AB62" i="11"/>
  <c r="X61" i="11"/>
  <c r="AA50" i="11"/>
  <c r="J39" i="11"/>
  <c r="V22" i="11"/>
  <c r="Y29" i="11"/>
  <c r="AC11" i="11"/>
  <c r="AA24" i="11"/>
  <c r="L56" i="11"/>
  <c r="U53" i="11"/>
  <c r="AA42" i="11"/>
  <c r="R39" i="11"/>
  <c r="I16" i="11"/>
  <c r="H25" i="11"/>
  <c r="J50" i="11"/>
  <c r="S20" i="11"/>
  <c r="V7" i="11"/>
  <c r="I58" i="11"/>
  <c r="Y51" i="11"/>
  <c r="L4" i="11"/>
  <c r="Y47" i="11"/>
  <c r="T63" i="11"/>
  <c r="J35" i="11"/>
  <c r="AE15" i="11"/>
  <c r="N46" i="11"/>
  <c r="O46" i="11"/>
  <c r="W35" i="11"/>
  <c r="V15" i="11"/>
  <c r="V17" i="11"/>
  <c r="Y11" i="11"/>
  <c r="U47" i="11"/>
  <c r="U58" i="11"/>
  <c r="V26" i="11"/>
  <c r="W15" i="11"/>
  <c r="P28" i="11"/>
  <c r="AB21" i="11"/>
  <c r="N37" i="11"/>
  <c r="AC38" i="11"/>
  <c r="S44" i="11"/>
  <c r="K32" i="11"/>
  <c r="AC25" i="11"/>
  <c r="Z36" i="11"/>
  <c r="AE5" i="11"/>
  <c r="P55" i="11"/>
  <c r="V37" i="11"/>
  <c r="Q31" i="11"/>
  <c r="AF47" i="11"/>
  <c r="S4" i="11"/>
  <c r="O10" i="11"/>
  <c r="S13" i="11"/>
  <c r="R32" i="11"/>
  <c r="N26" i="11"/>
  <c r="L40" i="11"/>
  <c r="I39" i="11"/>
  <c r="H45" i="11"/>
  <c r="W45" i="11"/>
  <c r="N32" i="11"/>
  <c r="Y25" i="11"/>
  <c r="AF56" i="11"/>
  <c r="S42" i="11"/>
  <c r="Q35" i="11"/>
  <c r="K48" i="11"/>
  <c r="AF48" i="11"/>
  <c r="L49" i="11"/>
  <c r="I33" i="11"/>
  <c r="Y20" i="11"/>
  <c r="U38" i="11"/>
  <c r="T56" i="11"/>
  <c r="AE14" i="11"/>
  <c r="Y49" i="11"/>
  <c r="Z22" i="11"/>
  <c r="P11" i="11"/>
  <c r="R9" i="11"/>
  <c r="T59" i="11"/>
  <c r="M29" i="11"/>
  <c r="T62" i="11"/>
  <c r="Z41" i="11"/>
  <c r="P51" i="11"/>
  <c r="U20" i="11"/>
  <c r="AB16" i="11"/>
  <c r="R5" i="11"/>
  <c r="Y8" i="11"/>
  <c r="M10" i="11"/>
  <c r="AC48" i="11"/>
  <c r="AD23" i="11"/>
  <c r="U21" i="11"/>
  <c r="N45" i="11"/>
  <c r="N10" i="11"/>
  <c r="AA32" i="11"/>
  <c r="O42" i="11"/>
  <c r="M19" i="11"/>
  <c r="R28" i="11"/>
  <c r="N35" i="11"/>
  <c r="Q16" i="11"/>
  <c r="R29" i="11"/>
  <c r="AE43" i="11"/>
  <c r="AE32" i="11"/>
  <c r="M50" i="11"/>
  <c r="J7" i="11"/>
  <c r="T13" i="11"/>
  <c r="AF34" i="11"/>
  <c r="S32" i="11"/>
  <c r="H58" i="11"/>
  <c r="M38" i="11"/>
  <c r="O58" i="11"/>
  <c r="I25" i="11"/>
  <c r="K30" i="11"/>
  <c r="T47" i="11"/>
  <c r="O49" i="11"/>
  <c r="Y53" i="11"/>
  <c r="R13" i="11"/>
  <c r="U16" i="11"/>
  <c r="J14" i="11"/>
  <c r="L27" i="11"/>
  <c r="Q19" i="11"/>
  <c r="L28" i="11"/>
  <c r="AE47" i="11"/>
  <c r="AB39" i="11"/>
  <c r="K60" i="11"/>
  <c r="L23" i="11"/>
  <c r="W12" i="11"/>
  <c r="I48" i="11"/>
  <c r="I26" i="11"/>
  <c r="U43" i="11"/>
  <c r="Q59" i="11"/>
  <c r="H27" i="11"/>
  <c r="N53" i="11"/>
  <c r="O27" i="11"/>
  <c r="S58" i="11"/>
  <c r="Y52" i="11"/>
  <c r="N21" i="11"/>
  <c r="L18" i="11"/>
  <c r="Q50" i="11"/>
  <c r="AB34" i="11"/>
  <c r="I52" i="11"/>
  <c r="K14" i="11"/>
  <c r="V35" i="11"/>
  <c r="Y26" i="11"/>
  <c r="R7" i="11"/>
  <c r="H11" i="11"/>
  <c r="U36" i="11"/>
  <c r="AE13" i="11"/>
  <c r="L6" i="11"/>
  <c r="I42" i="11"/>
  <c r="X36" i="11"/>
  <c r="X10" i="11"/>
  <c r="N31" i="11"/>
  <c r="Z46" i="11"/>
  <c r="P57" i="11"/>
  <c r="U18" i="11"/>
  <c r="S52" i="11"/>
  <c r="AE4" i="11"/>
  <c r="P41" i="11"/>
  <c r="R15" i="11"/>
  <c r="R63" i="11"/>
  <c r="P6" i="11"/>
  <c r="W30" i="11"/>
  <c r="T10" i="11"/>
  <c r="R59" i="11"/>
  <c r="J52" i="11"/>
  <c r="H29" i="11"/>
  <c r="AD54" i="11"/>
  <c r="R22" i="11"/>
  <c r="AB33" i="11"/>
  <c r="X45" i="11"/>
  <c r="U33" i="11"/>
  <c r="V16" i="11"/>
  <c r="W50" i="11"/>
  <c r="AF29" i="11"/>
  <c r="X5" i="11"/>
  <c r="U60" i="11"/>
  <c r="O57" i="11"/>
  <c r="O63" i="11"/>
  <c r="U5" i="11"/>
  <c r="Y19" i="11"/>
  <c r="AA14" i="11"/>
  <c r="N7" i="11"/>
  <c r="S62" i="11"/>
  <c r="O19" i="11"/>
  <c r="AD5" i="11"/>
  <c r="P21" i="11"/>
  <c r="AC44" i="11"/>
  <c r="Z39" i="11"/>
  <c r="H40" i="11"/>
  <c r="O38" i="11"/>
  <c r="J5" i="11"/>
  <c r="R26" i="11"/>
  <c r="T45" i="11"/>
  <c r="Z33" i="11"/>
  <c r="U27" i="11"/>
  <c r="U6" i="11"/>
  <c r="W22" i="11"/>
  <c r="M8" i="11"/>
  <c r="U4" i="11"/>
  <c r="AD63" i="11"/>
  <c r="I20" i="11"/>
  <c r="X31" i="11"/>
  <c r="Q20" i="11"/>
  <c r="AD52" i="11"/>
  <c r="P26" i="11"/>
  <c r="AB53" i="11"/>
  <c r="M48" i="11"/>
  <c r="N15" i="11"/>
  <c r="R46" i="11"/>
  <c r="O60" i="11"/>
  <c r="J19" i="11"/>
  <c r="U51" i="11"/>
  <c r="V10" i="11"/>
  <c r="N14" i="11"/>
  <c r="H12" i="11"/>
  <c r="AA21" i="11"/>
  <c r="O59" i="11"/>
  <c r="I36" i="11"/>
  <c r="P8" i="11"/>
  <c r="N51" i="11"/>
  <c r="H36" i="11"/>
  <c r="AE42" i="11"/>
  <c r="W59" i="11"/>
  <c r="Z50" i="11"/>
  <c r="AA5" i="11"/>
  <c r="Y54" i="11"/>
  <c r="U48" i="11"/>
  <c r="Q64" i="11"/>
  <c r="AB61" i="11"/>
  <c r="R11" i="11"/>
  <c r="AE23" i="11"/>
  <c r="R50" i="11"/>
  <c r="V50" i="11"/>
  <c r="AE28" i="11"/>
  <c r="N44" i="11"/>
  <c r="I8" i="11"/>
  <c r="I56" i="11"/>
  <c r="K10" i="11"/>
  <c r="X39" i="11"/>
  <c r="M25" i="11"/>
  <c r="AF49" i="11"/>
  <c r="K55" i="11"/>
  <c r="AE37" i="11"/>
  <c r="AC32" i="11"/>
  <c r="O43" i="11"/>
  <c r="I35" i="11"/>
  <c r="M6" i="11"/>
  <c r="R60" i="11"/>
  <c r="AF9" i="11"/>
  <c r="AC16" i="11"/>
  <c r="AA48" i="11"/>
  <c r="V39" i="11"/>
  <c r="Y40" i="11"/>
  <c r="H41" i="11"/>
  <c r="L60" i="11"/>
  <c r="Y18" i="11"/>
  <c r="L24" i="11"/>
  <c r="M57" i="11"/>
  <c r="U28" i="11"/>
  <c r="AB40" i="11"/>
  <c r="X22" i="11"/>
  <c r="X40" i="11"/>
  <c r="I10" i="11"/>
  <c r="W10" i="11"/>
  <c r="AD13" i="11"/>
  <c r="Y14" i="11"/>
  <c r="Y44" i="11"/>
  <c r="R38" i="11"/>
  <c r="O15" i="11"/>
  <c r="Z54" i="11"/>
  <c r="O6" i="11"/>
  <c r="AA59" i="11"/>
  <c r="H32" i="11"/>
  <c r="J48" i="11"/>
  <c r="W36" i="11"/>
  <c r="I38" i="11"/>
  <c r="AF53" i="11"/>
  <c r="AC23" i="11"/>
  <c r="AC54" i="11"/>
  <c r="AB59" i="11"/>
  <c r="T54" i="11"/>
  <c r="W7" i="11"/>
  <c r="O41" i="11"/>
  <c r="L16" i="11"/>
  <c r="Z64" i="11"/>
  <c r="AD24" i="11"/>
  <c r="T48" i="11"/>
  <c r="W20" i="11"/>
  <c r="H38" i="11"/>
  <c r="Z6" i="11"/>
  <c r="AA28" i="11"/>
  <c r="W4" i="11"/>
  <c r="AF16" i="11"/>
  <c r="K59" i="11"/>
  <c r="U64" i="11"/>
  <c r="R18" i="11"/>
  <c r="I59" i="11"/>
  <c r="AA63" i="11"/>
  <c r="AA52" i="11"/>
  <c r="P12" i="11"/>
  <c r="T29" i="11"/>
  <c r="W43" i="11"/>
  <c r="L53" i="11"/>
  <c r="X28" i="11"/>
  <c r="AF30" i="11"/>
  <c r="AD31" i="11"/>
  <c r="AD4" i="11"/>
  <c r="AA25" i="11"/>
  <c r="P22" i="11"/>
  <c r="W26" i="11"/>
  <c r="L17" i="11"/>
  <c r="AC53" i="11"/>
  <c r="AD53" i="11"/>
  <c r="R54" i="11"/>
  <c r="AC41" i="11"/>
  <c r="Y60" i="11"/>
  <c r="AB26" i="11"/>
  <c r="N5" i="11"/>
  <c r="J51" i="11"/>
  <c r="I55" i="11"/>
  <c r="AF54" i="11"/>
  <c r="P20" i="11"/>
  <c r="T17" i="11"/>
  <c r="N54" i="11"/>
  <c r="AA9" i="11"/>
  <c r="AB27" i="11"/>
  <c r="AB23" i="11"/>
  <c r="X42" i="11"/>
  <c r="AE41" i="11"/>
  <c r="T7" i="11"/>
  <c r="U42" i="11"/>
  <c r="J62" i="11"/>
  <c r="I63" i="11"/>
  <c r="R45" i="11"/>
  <c r="T16" i="11"/>
  <c r="K12" i="11"/>
  <c r="AE19" i="11"/>
  <c r="W55" i="11"/>
  <c r="M4" i="11"/>
  <c r="AF22" i="11"/>
  <c r="J15" i="11"/>
  <c r="T53" i="11"/>
  <c r="AE26" i="11"/>
  <c r="AB50" i="11"/>
  <c r="N57" i="11"/>
  <c r="S37" i="11"/>
  <c r="O23" i="11"/>
  <c r="AB6" i="11"/>
  <c r="AC7" i="11"/>
  <c r="W17" i="11"/>
  <c r="W11" i="11"/>
  <c r="AA23" i="11"/>
  <c r="AD44" i="11"/>
  <c r="AC51" i="11"/>
  <c r="L44" i="11"/>
  <c r="P59" i="11"/>
  <c r="V45" i="11"/>
  <c r="I61" i="11"/>
  <c r="V18" i="11"/>
  <c r="AB31" i="11"/>
  <c r="AA51" i="11"/>
  <c r="M20" i="11"/>
  <c r="O40" i="11"/>
  <c r="J11" i="11"/>
  <c r="Q32" i="11"/>
  <c r="L39" i="11"/>
  <c r="R56" i="11"/>
  <c r="AB32" i="11"/>
  <c r="AD8" i="11"/>
  <c r="V42" i="11"/>
  <c r="H13" i="11"/>
  <c r="O24" i="11"/>
  <c r="Y32" i="11"/>
  <c r="AD40" i="11"/>
  <c r="X16" i="11"/>
  <c r="Z25" i="11"/>
  <c r="M49" i="11"/>
  <c r="AF31" i="11"/>
  <c r="Z10" i="11"/>
  <c r="AD49" i="11"/>
  <c r="Z23" i="11"/>
  <c r="M32" i="11"/>
  <c r="AE54" i="11"/>
  <c r="U8" i="11"/>
  <c r="AC43" i="11"/>
  <c r="H37" i="11"/>
  <c r="X12" i="11"/>
  <c r="T20" i="11"/>
  <c r="S49" i="11"/>
  <c r="T24" i="11"/>
  <c r="U63" i="11"/>
  <c r="Y16" i="11"/>
  <c r="AF40" i="11"/>
  <c r="AA31" i="11"/>
  <c r="X62" i="11"/>
  <c r="S46" i="11"/>
  <c r="S56" i="11"/>
  <c r="H65" i="11"/>
  <c r="I23" i="11"/>
  <c r="T34" i="11"/>
  <c r="J57" i="11"/>
  <c r="AE60" i="11"/>
  <c r="R31" i="11"/>
  <c r="W9" i="11"/>
  <c r="AD15" i="11"/>
  <c r="X48" i="11"/>
  <c r="AD62" i="11"/>
  <c r="AD46" i="11"/>
  <c r="J8" i="11"/>
  <c r="AC61" i="11"/>
  <c r="V32" i="11"/>
  <c r="K16" i="11"/>
  <c r="Q14" i="11"/>
  <c r="AD28" i="11"/>
  <c r="I29" i="11"/>
  <c r="AB38" i="11"/>
  <c r="Y38" i="11"/>
  <c r="I9" i="11"/>
  <c r="S59" i="11"/>
  <c r="J27" i="11"/>
  <c r="W62" i="11"/>
  <c r="J32" i="11"/>
  <c r="AA37" i="11"/>
  <c r="M22" i="11"/>
  <c r="AE49" i="11"/>
  <c r="R57" i="11"/>
  <c r="S61" i="11"/>
  <c r="L5" i="11"/>
  <c r="P60" i="11"/>
  <c r="J41" i="11"/>
  <c r="AF50" i="11"/>
  <c r="Z37" i="11"/>
  <c r="AA33" i="11"/>
  <c r="V29" i="11"/>
  <c r="Y39" i="11"/>
  <c r="L55" i="11"/>
  <c r="Z17" i="11"/>
  <c r="AA27" i="11"/>
  <c r="Q21" i="11"/>
  <c r="AD25" i="11"/>
  <c r="X41" i="11"/>
  <c r="R35" i="11"/>
  <c r="S45" i="11"/>
  <c r="AA54" i="11"/>
  <c r="P39" i="11"/>
  <c r="X15" i="11"/>
  <c r="U39" i="11"/>
  <c r="Y5" i="11"/>
  <c r="U57" i="11"/>
  <c r="X53" i="11"/>
  <c r="O11" i="11"/>
  <c r="L26" i="11"/>
  <c r="AC52" i="11"/>
  <c r="T19" i="11"/>
  <c r="P18" i="11"/>
  <c r="Z24" i="11"/>
  <c r="M12" i="11"/>
  <c r="AB20" i="11"/>
  <c r="K45" i="11"/>
  <c r="AB30" i="11"/>
  <c r="H61" i="11"/>
  <c r="H47" i="11"/>
  <c r="W47" i="11"/>
  <c r="Z44" i="11"/>
  <c r="S24" i="11"/>
  <c r="W63" i="11"/>
  <c r="R14" i="11"/>
  <c r="R8" i="11"/>
  <c r="J25" i="11"/>
  <c r="AD32" i="11"/>
  <c r="K8" i="11"/>
  <c r="X50" i="11"/>
  <c r="J37" i="11"/>
  <c r="T58" i="11"/>
  <c r="AA8" i="11"/>
  <c r="U34" i="11"/>
  <c r="W33" i="11"/>
  <c r="AC47" i="11"/>
  <c r="J61" i="11"/>
  <c r="H33" i="11"/>
  <c r="N25" i="11"/>
  <c r="AA41" i="11"/>
  <c r="K34" i="11"/>
  <c r="AA38" i="11"/>
  <c r="AB41" i="11"/>
  <c r="L43" i="11"/>
  <c r="M27" i="11"/>
  <c r="N34" i="11"/>
  <c r="R20" i="11"/>
  <c r="M30" i="11"/>
  <c r="Q41" i="11"/>
  <c r="Z30" i="11"/>
  <c r="K51" i="11"/>
  <c r="T60" i="11"/>
  <c r="W18" i="11"/>
  <c r="L46" i="11"/>
  <c r="AA43" i="11"/>
  <c r="H31" i="11"/>
  <c r="U31" i="11"/>
  <c r="J18" i="11"/>
  <c r="X54" i="11"/>
  <c r="AE10" i="11"/>
  <c r="T36" i="11"/>
  <c r="AB25" i="11"/>
  <c r="Y37" i="11"/>
  <c r="L54" i="11"/>
  <c r="S17" i="11"/>
  <c r="AA11" i="11"/>
  <c r="AF21" i="11"/>
  <c r="W53" i="11"/>
  <c r="T43" i="11"/>
  <c r="M44" i="11"/>
  <c r="R16" i="11"/>
  <c r="Q6" i="11"/>
  <c r="H63" i="11"/>
  <c r="AA16" i="11"/>
  <c r="AB29" i="11"/>
  <c r="L45" i="11"/>
  <c r="AF23" i="11"/>
  <c r="M54" i="11"/>
  <c r="R44" i="11"/>
  <c r="J4" i="11"/>
  <c r="Y36" i="11"/>
  <c r="Y10" i="11"/>
  <c r="AA10" i="11"/>
  <c r="AE48" i="11"/>
  <c r="AC22" i="11"/>
  <c r="V24" i="11"/>
  <c r="M61" i="11"/>
  <c r="N11" i="11"/>
  <c r="M34" i="11"/>
  <c r="O5" i="11"/>
  <c r="AF12" i="11"/>
  <c r="N17" i="11"/>
  <c r="AC6" i="11"/>
  <c r="L12" i="11"/>
  <c r="K17" i="11"/>
  <c r="J54" i="11"/>
  <c r="Q60" i="11"/>
  <c r="AD17" i="11"/>
  <c r="AD45" i="11"/>
  <c r="V14" i="11"/>
  <c r="L62" i="11"/>
  <c r="I15" i="11"/>
  <c r="R37" i="11"/>
  <c r="R6" i="11"/>
  <c r="Q22" i="11"/>
  <c r="AB9" i="11"/>
  <c r="H28" i="11"/>
  <c r="AE53" i="11"/>
  <c r="H44" i="11"/>
  <c r="L25" i="11"/>
  <c r="W61" i="11"/>
  <c r="Z45" i="11"/>
  <c r="Q52" i="11"/>
  <c r="Y4" i="11"/>
  <c r="AA34" i="11"/>
  <c r="W40" i="11"/>
  <c r="AC8" i="11"/>
  <c r="AE40" i="11"/>
  <c r="Q63" i="11"/>
  <c r="X8" i="11"/>
  <c r="V4" i="11"/>
  <c r="K61" i="11"/>
  <c r="AB12" i="11"/>
  <c r="W16" i="11"/>
  <c r="K38" i="11"/>
  <c r="AE24" i="11"/>
  <c r="N56" i="11"/>
  <c r="S36" i="11"/>
  <c r="Q46" i="11"/>
  <c r="K27" i="11"/>
  <c r="K19" i="11"/>
  <c r="X20" i="11"/>
  <c r="AC50" i="11"/>
  <c r="Q37" i="11"/>
  <c r="Q39" i="11"/>
  <c r="J45" i="11"/>
  <c r="Z13" i="11"/>
  <c r="AC9" i="11"/>
  <c r="X51" i="11"/>
  <c r="H51" i="11"/>
  <c r="W64" i="11"/>
  <c r="AF8" i="11"/>
  <c r="P48" i="11"/>
  <c r="U41" i="11"/>
  <c r="U14" i="11"/>
  <c r="L15" i="11"/>
  <c r="AE35" i="11"/>
  <c r="I21" i="11"/>
  <c r="AB10" i="11"/>
  <c r="O39" i="11"/>
  <c r="O54" i="11"/>
  <c r="U9" i="11"/>
  <c r="Z29" i="11"/>
  <c r="R12" i="11"/>
  <c r="V20" i="11"/>
  <c r="AB14" i="11"/>
  <c r="X37" i="11"/>
  <c r="W37" i="11"/>
  <c r="H42" i="11"/>
  <c r="K24" i="11"/>
  <c r="Q43" i="11"/>
  <c r="AE18" i="11"/>
  <c r="Q12" i="11"/>
  <c r="T46" i="11"/>
  <c r="AA13" i="11"/>
  <c r="O48" i="11"/>
  <c r="AB5" i="11"/>
  <c r="X47" i="11"/>
  <c r="V48" i="11"/>
  <c r="K63" i="11"/>
  <c r="U46" i="11"/>
  <c r="W13" i="11"/>
  <c r="P27" i="11"/>
  <c r="AD38" i="11"/>
  <c r="O47" i="11"/>
  <c r="AC45" i="11"/>
  <c r="X33" i="11"/>
  <c r="Z40" i="11"/>
  <c r="N42" i="11"/>
  <c r="K36" i="11"/>
  <c r="J56" i="11"/>
  <c r="U54" i="11"/>
  <c r="M37" i="11"/>
  <c r="S31" i="11"/>
  <c r="AE44" i="11"/>
  <c r="Q65" i="11"/>
  <c r="J26" i="11"/>
  <c r="N18" i="11"/>
  <c r="T55" i="11"/>
  <c r="I13" i="11"/>
  <c r="R55" i="11"/>
  <c r="L59" i="11"/>
  <c r="X17" i="11"/>
  <c r="N50" i="11"/>
  <c r="AA22" i="11"/>
  <c r="AF35" i="11"/>
  <c r="R64" i="11"/>
  <c r="L7" i="11"/>
  <c r="Y42" i="11"/>
  <c r="N61" i="11"/>
  <c r="AE50" i="11"/>
  <c r="AA29" i="11"/>
  <c r="V6" i="11"/>
  <c r="V11" i="11"/>
  <c r="AD37" i="11"/>
  <c r="Q15" i="11"/>
  <c r="Z7" i="11"/>
  <c r="L21" i="11"/>
  <c r="P52" i="11"/>
  <c r="AE21" i="11"/>
  <c r="AB24" i="11"/>
  <c r="L50" i="11"/>
  <c r="Q29" i="11"/>
  <c r="R23" i="11"/>
  <c r="L34" i="11"/>
  <c r="AD12" i="11"/>
  <c r="R36" i="11"/>
  <c r="Z21" i="11"/>
  <c r="M28" i="11"/>
  <c r="H19" i="11"/>
  <c r="V30" i="11"/>
  <c r="O14" i="11"/>
  <c r="N64" i="11"/>
  <c r="K54" i="11"/>
  <c r="Q26" i="11"/>
  <c r="Y46" i="11"/>
  <c r="X14" i="11"/>
  <c r="N12" i="11"/>
  <c r="J13" i="11"/>
  <c r="I18" i="11"/>
  <c r="Z11" i="11"/>
  <c r="M9" i="11"/>
  <c r="S25" i="11"/>
  <c r="J59" i="11"/>
  <c r="AE46" i="11"/>
  <c r="L22" i="11"/>
  <c r="U30" i="11"/>
  <c r="F56" i="24" l="1"/>
  <c r="K13" i="24"/>
  <c r="R16" i="24"/>
  <c r="F74" i="24"/>
  <c r="D87" i="24"/>
  <c r="AO16" i="24"/>
  <c r="C56" i="24"/>
  <c r="BF56" i="24"/>
  <c r="BG87" i="24"/>
  <c r="D74" i="24"/>
  <c r="BF74" i="24"/>
  <c r="BK56" i="24"/>
  <c r="BI56" i="24"/>
  <c r="BG56" i="24"/>
  <c r="AE45" i="24"/>
  <c r="BK74" i="24"/>
  <c r="G56" i="24"/>
  <c r="D56" i="24"/>
  <c r="G74" i="24"/>
  <c r="BJ74" i="24"/>
  <c r="BI87" i="24"/>
  <c r="BE87" i="24"/>
  <c r="BG74" i="24"/>
  <c r="E74" i="24"/>
  <c r="AU45" i="24"/>
  <c r="K9" i="25"/>
  <c r="K24" i="25" s="1"/>
  <c r="BC45" i="24"/>
  <c r="BL74" i="24"/>
  <c r="M9" i="25"/>
  <c r="M11" i="25" s="1"/>
  <c r="AM45" i="24"/>
  <c r="BI74" i="24"/>
  <c r="AD37" i="25"/>
  <c r="AD52" i="25" s="1"/>
  <c r="Y1858" i="1"/>
  <c r="Y1936" i="1"/>
  <c r="O37" i="25"/>
  <c r="O39" i="25" s="1"/>
  <c r="BH56" i="24"/>
  <c r="K42" i="25"/>
  <c r="T13" i="24"/>
  <c r="BK87" i="24"/>
  <c r="BJ87" i="24"/>
  <c r="P1553" i="1"/>
  <c r="P1404" i="1"/>
  <c r="BF87" i="24"/>
  <c r="Q932" i="1"/>
  <c r="Q934" i="1" s="1"/>
  <c r="Q1397" i="1"/>
  <c r="Q936" i="1"/>
  <c r="Z1546" i="1"/>
  <c r="Z1624" i="1" s="1"/>
  <c r="AA1390" i="1"/>
  <c r="AA1156" i="1"/>
  <c r="BH87" i="24"/>
  <c r="BJ56" i="24"/>
  <c r="M37" i="25"/>
  <c r="M39" i="25" s="1"/>
  <c r="U1396" i="1"/>
  <c r="U1552" i="1" s="1"/>
  <c r="U1630" i="1" s="1"/>
  <c r="U1162" i="1"/>
  <c r="AK13" i="24"/>
  <c r="BE45" i="24"/>
  <c r="AE61" i="25"/>
  <c r="L9" i="25"/>
  <c r="L24" i="25" s="1"/>
  <c r="W9" i="25"/>
  <c r="W11" i="25" s="1"/>
  <c r="AN48" i="24"/>
  <c r="AN13" i="24"/>
  <c r="AZ16" i="24"/>
  <c r="W45" i="24"/>
  <c r="F14" i="25"/>
  <c r="U42" i="25"/>
  <c r="J14" i="25"/>
  <c r="AA14" i="25"/>
  <c r="AD45" i="24"/>
  <c r="Z37" i="25"/>
  <c r="Z52" i="25" s="1"/>
  <c r="R37" i="25"/>
  <c r="R52" i="25" s="1"/>
  <c r="AH35" i="11"/>
  <c r="AH6" i="11"/>
  <c r="X37" i="25"/>
  <c r="X52" i="25" s="1"/>
  <c r="F37" i="25"/>
  <c r="F39" i="25" s="1"/>
  <c r="AH29" i="11"/>
  <c r="P9" i="25"/>
  <c r="P24" i="25" s="1"/>
  <c r="U37" i="25"/>
  <c r="U52" i="25" s="1"/>
  <c r="I42" i="25"/>
  <c r="P37" i="25"/>
  <c r="P52" i="25" s="1"/>
  <c r="N16" i="24"/>
  <c r="Q13" i="24"/>
  <c r="M14" i="25"/>
  <c r="AO13" i="24"/>
  <c r="H16" i="24"/>
  <c r="Z45" i="24"/>
  <c r="AL45" i="24"/>
  <c r="AB48" i="24"/>
  <c r="BD16" i="24"/>
  <c r="AH46" i="11"/>
  <c r="V9" i="25"/>
  <c r="V24" i="25" s="1"/>
  <c r="G42" i="25"/>
  <c r="J13" i="24"/>
  <c r="AJ45" i="24"/>
  <c r="Y37" i="25"/>
  <c r="Y52" i="25" s="1"/>
  <c r="S16" i="24"/>
  <c r="N13" i="24"/>
  <c r="N17" i="24" s="1"/>
  <c r="AK16" i="24"/>
  <c r="S48" i="24"/>
  <c r="H9" i="25"/>
  <c r="H24" i="25" s="1"/>
  <c r="AX45" i="24"/>
  <c r="BG48" i="24"/>
  <c r="BA16" i="24"/>
  <c r="V45" i="24"/>
  <c r="AP45" i="24"/>
  <c r="AM48" i="24"/>
  <c r="AF48" i="24"/>
  <c r="BF45" i="24"/>
  <c r="V16" i="24"/>
  <c r="AF13" i="24"/>
  <c r="AT48" i="24"/>
  <c r="AZ48" i="24"/>
  <c r="AL16" i="24"/>
  <c r="M42" i="25"/>
  <c r="AE74" i="25"/>
  <c r="Q37" i="25"/>
  <c r="AQ48" i="24"/>
  <c r="AT16" i="24"/>
  <c r="AA48" i="24"/>
  <c r="AG45" i="24"/>
  <c r="K45" i="24"/>
  <c r="K80" i="24" s="1"/>
  <c r="R9" i="25"/>
  <c r="R24" i="25" s="1"/>
  <c r="I9" i="25"/>
  <c r="I24" i="25" s="1"/>
  <c r="U16" i="24"/>
  <c r="Q9" i="25"/>
  <c r="Q11" i="25" s="1"/>
  <c r="BG45" i="24"/>
  <c r="AH53" i="11"/>
  <c r="BC48" i="24"/>
  <c r="U9" i="25"/>
  <c r="U24" i="25" s="1"/>
  <c r="V37" i="25"/>
  <c r="V52" i="25" s="1"/>
  <c r="AJ16" i="24"/>
  <c r="AT45" i="24"/>
  <c r="AB37" i="25"/>
  <c r="AB52" i="25" s="1"/>
  <c r="AH45" i="24"/>
  <c r="AC13" i="24"/>
  <c r="AD48" i="24"/>
  <c r="BH48" i="24"/>
  <c r="AB16" i="24"/>
  <c r="AH21" i="11"/>
  <c r="L48" i="24"/>
  <c r="BJ45" i="24"/>
  <c r="AI48" i="24"/>
  <c r="Y48" i="24"/>
  <c r="AH13" i="11"/>
  <c r="AI45" i="24"/>
  <c r="S9" i="25"/>
  <c r="S24" i="25" s="1"/>
  <c r="K37" i="25"/>
  <c r="K39" i="25" s="1"/>
  <c r="X9" i="25"/>
  <c r="X24" i="25" s="1"/>
  <c r="AS45" i="24"/>
  <c r="AF45" i="24"/>
  <c r="AO48" i="24"/>
  <c r="BA90" i="24"/>
  <c r="P13" i="24"/>
  <c r="S13" i="24"/>
  <c r="AU48" i="24"/>
  <c r="O48" i="24"/>
  <c r="R45" i="24"/>
  <c r="L45" i="24"/>
  <c r="AT13" i="24"/>
  <c r="BA48" i="24"/>
  <c r="V48" i="24"/>
  <c r="J42" i="25"/>
  <c r="U48" i="24"/>
  <c r="T37" i="25"/>
  <c r="T52" i="25" s="1"/>
  <c r="AA9" i="25"/>
  <c r="AA24" i="25" s="1"/>
  <c r="N9" i="25"/>
  <c r="N24" i="25" s="1"/>
  <c r="H37" i="25"/>
  <c r="H52" i="25" s="1"/>
  <c r="J37" i="25"/>
  <c r="J52" i="25" s="1"/>
  <c r="Y16" i="24"/>
  <c r="I14" i="25"/>
  <c r="AW45" i="24"/>
  <c r="X16" i="24"/>
  <c r="AA16" i="24"/>
  <c r="BB48" i="24"/>
  <c r="AI16" i="24"/>
  <c r="H48" i="24"/>
  <c r="AD16" i="24"/>
  <c r="N45" i="24"/>
  <c r="BF48" i="24"/>
  <c r="J9" i="25"/>
  <c r="J24" i="25" s="1"/>
  <c r="T9" i="25"/>
  <c r="T24" i="25" s="1"/>
  <c r="E9" i="25"/>
  <c r="E24" i="25" s="1"/>
  <c r="AD13" i="24"/>
  <c r="AQ45" i="24"/>
  <c r="S45" i="24"/>
  <c r="Q45" i="24"/>
  <c r="BD45" i="24"/>
  <c r="W37" i="25"/>
  <c r="W52" i="25" s="1"/>
  <c r="L37" i="25"/>
  <c r="L52" i="25" s="1"/>
  <c r="O9" i="25"/>
  <c r="O24" i="25" s="1"/>
  <c r="AC48" i="24"/>
  <c r="AO45" i="24"/>
  <c r="AE9" i="25"/>
  <c r="AE24" i="25" s="1"/>
  <c r="N37" i="25"/>
  <c r="N52" i="25" s="1"/>
  <c r="Y9" i="25"/>
  <c r="Y24" i="25" s="1"/>
  <c r="BB16" i="24"/>
  <c r="M45" i="24"/>
  <c r="BH45" i="24"/>
  <c r="AE62" i="25"/>
  <c r="S37" i="25"/>
  <c r="S52" i="25" s="1"/>
  <c r="F9" i="25"/>
  <c r="F24" i="25" s="1"/>
  <c r="AD9" i="25"/>
  <c r="AD24" i="25" s="1"/>
  <c r="BF16" i="24"/>
  <c r="BK45" i="24"/>
  <c r="BJ16" i="24"/>
  <c r="AJ48" i="24"/>
  <c r="U45" i="24"/>
  <c r="I37" i="25"/>
  <c r="I52" i="25" s="1"/>
  <c r="AE37" i="25"/>
  <c r="AE52" i="25" s="1"/>
  <c r="BB45" i="24"/>
  <c r="AK45" i="24"/>
  <c r="AR45" i="24"/>
  <c r="AA45" i="24"/>
  <c r="E14" i="25"/>
  <c r="O14" i="25"/>
  <c r="AY45" i="24"/>
  <c r="AF16" i="24"/>
  <c r="AL48" i="24"/>
  <c r="J45" i="24"/>
  <c r="O45" i="24"/>
  <c r="AU16" i="24"/>
  <c r="AC16" i="24"/>
  <c r="BA45" i="24"/>
  <c r="AA37" i="25"/>
  <c r="AA52" i="25" s="1"/>
  <c r="AC9" i="25"/>
  <c r="AC24" i="25" s="1"/>
  <c r="W13" i="24"/>
  <c r="AB9" i="25"/>
  <c r="AB24" i="25" s="1"/>
  <c r="AM16" i="24"/>
  <c r="X48" i="24"/>
  <c r="AZ13" i="24"/>
  <c r="R48" i="24"/>
  <c r="R83" i="24" s="1"/>
  <c r="N48" i="24"/>
  <c r="AK48" i="24"/>
  <c r="AN45" i="24"/>
  <c r="P45" i="24"/>
  <c r="Z9" i="25"/>
  <c r="Z24" i="25" s="1"/>
  <c r="G9" i="25"/>
  <c r="G24" i="25" s="1"/>
  <c r="AN16" i="24"/>
  <c r="T45" i="24"/>
  <c r="BD48" i="24"/>
  <c r="AQ16" i="24"/>
  <c r="BG16" i="24"/>
  <c r="AV45" i="24"/>
  <c r="AC37" i="25"/>
  <c r="AC52" i="25" s="1"/>
  <c r="T42" i="25"/>
  <c r="BJ48" i="24"/>
  <c r="X45" i="24"/>
  <c r="E37" i="25"/>
  <c r="E52" i="25" s="1"/>
  <c r="AZ45" i="24"/>
  <c r="BC13" i="24"/>
  <c r="AB45" i="24"/>
  <c r="BI45" i="24"/>
  <c r="BH16" i="24"/>
  <c r="Y45" i="24"/>
  <c r="Q42" i="25"/>
  <c r="O16" i="24"/>
  <c r="BC16" i="24"/>
  <c r="L16" i="24"/>
  <c r="AC45" i="24"/>
  <c r="G37" i="25"/>
  <c r="G52" i="25" s="1"/>
  <c r="U13" i="24"/>
  <c r="BI13" i="24"/>
  <c r="AS13" i="24"/>
  <c r="O13" i="24"/>
  <c r="AJ13" i="24"/>
  <c r="L13" i="24"/>
  <c r="BG13" i="24"/>
  <c r="BF13" i="24"/>
  <c r="AE13" i="24"/>
  <c r="BE13" i="24"/>
  <c r="AV13" i="24"/>
  <c r="AU13" i="24"/>
  <c r="BK13" i="24"/>
  <c r="AL13" i="24"/>
  <c r="AE42" i="25"/>
  <c r="AM13" i="24"/>
  <c r="Y13" i="24"/>
  <c r="BJ13" i="24"/>
  <c r="AH13" i="24"/>
  <c r="AX13" i="24"/>
  <c r="AB13" i="24"/>
  <c r="AG13" i="24"/>
  <c r="BH13" i="24"/>
  <c r="M13" i="24"/>
  <c r="Z13" i="24"/>
  <c r="BA13" i="24"/>
  <c r="AP13" i="24"/>
  <c r="AA13" i="24"/>
  <c r="V13" i="24"/>
  <c r="AY13" i="24"/>
  <c r="R13" i="24"/>
  <c r="AR13" i="24"/>
  <c r="U14" i="25"/>
  <c r="AQ13" i="24"/>
  <c r="X13" i="24"/>
  <c r="AW13" i="24"/>
  <c r="AI13" i="24"/>
  <c r="BD13" i="24"/>
  <c r="BB13" i="24"/>
  <c r="L14" i="25"/>
  <c r="W14" i="25"/>
  <c r="K14" i="25"/>
  <c r="AH23" i="11"/>
  <c r="Y14" i="25"/>
  <c r="Z14" i="25"/>
  <c r="R42" i="25"/>
  <c r="H14" i="25"/>
  <c r="T14" i="25"/>
  <c r="O42" i="25"/>
  <c r="P14" i="25"/>
  <c r="BL79" i="24"/>
  <c r="W42" i="25"/>
  <c r="Q14" i="25"/>
  <c r="N42" i="25"/>
  <c r="V42" i="25"/>
  <c r="Z42" i="25"/>
  <c r="R14" i="25"/>
  <c r="Y42" i="25"/>
  <c r="N14" i="25"/>
  <c r="S42" i="25"/>
  <c r="X42" i="25"/>
  <c r="S14" i="25"/>
  <c r="X14" i="25"/>
  <c r="AH50" i="11"/>
  <c r="AB42" i="25"/>
  <c r="L42" i="25"/>
  <c r="AA42" i="25"/>
  <c r="AE14" i="25"/>
  <c r="F42" i="25"/>
  <c r="H42" i="25"/>
  <c r="G14" i="25"/>
  <c r="AB14" i="25"/>
  <c r="E42" i="25"/>
  <c r="V14" i="25"/>
  <c r="P42" i="25"/>
  <c r="AH47" i="11"/>
  <c r="M89" i="24"/>
  <c r="AH54" i="11"/>
  <c r="AH18" i="11"/>
  <c r="BH25" i="24"/>
  <c r="AH34" i="11"/>
  <c r="AH52" i="11"/>
  <c r="AH31" i="11"/>
  <c r="AH40" i="11"/>
  <c r="AC51" i="25"/>
  <c r="AH12" i="11"/>
  <c r="AH41" i="11"/>
  <c r="AH16" i="11"/>
  <c r="AH26" i="11"/>
  <c r="AH37" i="11"/>
  <c r="T66" i="25"/>
  <c r="AH32" i="11"/>
  <c r="AH9" i="11"/>
  <c r="AH15" i="11"/>
  <c r="AH22" i="11"/>
  <c r="AE79" i="25"/>
  <c r="AH19" i="11"/>
  <c r="AH8" i="11"/>
  <c r="M65" i="25"/>
  <c r="AE75" i="25"/>
  <c r="AE77" i="25"/>
  <c r="AE70" i="25"/>
  <c r="AE71" i="25"/>
  <c r="AE83" i="25"/>
  <c r="AE22" i="25"/>
  <c r="AE80" i="25" s="1"/>
  <c r="AH24" i="11"/>
  <c r="AH30" i="11"/>
  <c r="AH49" i="11"/>
  <c r="AE84" i="25"/>
  <c r="BD76" i="24"/>
  <c r="M90" i="24"/>
  <c r="AW72" i="24"/>
  <c r="AE68" i="25"/>
  <c r="AE65" i="25"/>
  <c r="AH33" i="11"/>
  <c r="AE66" i="25"/>
  <c r="AH48" i="11"/>
  <c r="AH56" i="11"/>
  <c r="AE23" i="25"/>
  <c r="AE78" i="25"/>
  <c r="AE51" i="25"/>
  <c r="Y72" i="24"/>
  <c r="BF72" i="24"/>
  <c r="AC86" i="24"/>
  <c r="AC68" i="25"/>
  <c r="AA82" i="24"/>
  <c r="J72" i="24"/>
  <c r="AP75" i="24"/>
  <c r="G75" i="24"/>
  <c r="AE57" i="24"/>
  <c r="X73" i="24"/>
  <c r="G61" i="25"/>
  <c r="S25" i="24"/>
  <c r="AA64" i="25"/>
  <c r="R90" i="24"/>
  <c r="AR73" i="24"/>
  <c r="AR75" i="24"/>
  <c r="Y61" i="25"/>
  <c r="C25" i="24"/>
  <c r="AQ73" i="24"/>
  <c r="AV77" i="24"/>
  <c r="BC77" i="24"/>
  <c r="R64" i="25"/>
  <c r="R72" i="24"/>
  <c r="BD73" i="24"/>
  <c r="AS75" i="24"/>
  <c r="AN76" i="24"/>
  <c r="AR81" i="24"/>
  <c r="BF93" i="24"/>
  <c r="BI76" i="24"/>
  <c r="AB64" i="25"/>
  <c r="I83" i="25"/>
  <c r="C89" i="24"/>
  <c r="X68" i="25"/>
  <c r="AZ73" i="24"/>
  <c r="I75" i="24"/>
  <c r="AL76" i="24"/>
  <c r="P51" i="25"/>
  <c r="X90" i="24"/>
  <c r="AE89" i="24"/>
  <c r="I88" i="24"/>
  <c r="U57" i="24"/>
  <c r="R65" i="25"/>
  <c r="G81" i="24"/>
  <c r="AW76" i="24"/>
  <c r="V72" i="24"/>
  <c r="T78" i="25"/>
  <c r="BK86" i="24"/>
  <c r="Z77" i="24"/>
  <c r="AT97" i="24"/>
  <c r="AA98" i="24"/>
  <c r="F83" i="25"/>
  <c r="X75" i="24"/>
  <c r="P94" i="24"/>
  <c r="AJ81" i="24"/>
  <c r="Y83" i="25"/>
  <c r="AL97" i="24"/>
  <c r="BC73" i="24"/>
  <c r="AN57" i="24"/>
  <c r="Z62" i="25"/>
  <c r="AQ95" i="24"/>
  <c r="AO97" i="24"/>
  <c r="L62" i="25"/>
  <c r="BF94" i="24"/>
  <c r="M84" i="25"/>
  <c r="AR90" i="24"/>
  <c r="I62" i="25"/>
  <c r="AF75" i="24"/>
  <c r="R95" i="24"/>
  <c r="AQ72" i="24"/>
  <c r="W89" i="24"/>
  <c r="AU79" i="24"/>
  <c r="AV94" i="24"/>
  <c r="S72" i="24"/>
  <c r="W94" i="24"/>
  <c r="U86" i="24"/>
  <c r="W25" i="24"/>
  <c r="T70" i="25"/>
  <c r="AI78" i="24"/>
  <c r="AO93" i="24"/>
  <c r="BL86" i="24"/>
  <c r="BC72" i="24"/>
  <c r="AH93" i="24"/>
  <c r="AK75" i="24"/>
  <c r="AU93" i="24"/>
  <c r="AH94" i="24"/>
  <c r="T23" i="25"/>
  <c r="T77" i="24"/>
  <c r="Y66" i="25"/>
  <c r="O86" i="24"/>
  <c r="M61" i="25"/>
  <c r="AH73" i="24"/>
  <c r="AC62" i="25"/>
  <c r="J84" i="25"/>
  <c r="R62" i="25"/>
  <c r="AY81" i="24"/>
  <c r="K66" i="25"/>
  <c r="AI86" i="24"/>
  <c r="AQ78" i="24"/>
  <c r="K94" i="24"/>
  <c r="Q51" i="25"/>
  <c r="G95" i="24"/>
  <c r="R94" i="24"/>
  <c r="W61" i="25"/>
  <c r="F61" i="25"/>
  <c r="AM75" i="24"/>
  <c r="S95" i="24"/>
  <c r="J62" i="25"/>
  <c r="U94" i="24"/>
  <c r="S98" i="24"/>
  <c r="AW98" i="24"/>
  <c r="W51" i="25"/>
  <c r="AH72" i="24"/>
  <c r="BG97" i="24"/>
  <c r="BB95" i="24"/>
  <c r="BK72" i="24"/>
  <c r="T81" i="24"/>
  <c r="AK72" i="24"/>
  <c r="AB75" i="24"/>
  <c r="BK77" i="24"/>
  <c r="AT93" i="24"/>
  <c r="AD73" i="24"/>
  <c r="BA93" i="24"/>
  <c r="S62" i="25"/>
  <c r="BD72" i="24"/>
  <c r="W83" i="25"/>
  <c r="AA75" i="25"/>
  <c r="AJ85" i="24"/>
  <c r="BE82" i="24"/>
  <c r="O97" i="24"/>
  <c r="AU96" i="24"/>
  <c r="AV76" i="24"/>
  <c r="AO95" i="24"/>
  <c r="AI82" i="24"/>
  <c r="P84" i="25"/>
  <c r="L79" i="25"/>
  <c r="W95" i="24"/>
  <c r="BB86" i="24"/>
  <c r="AB71" i="25"/>
  <c r="I84" i="25"/>
  <c r="AC77" i="24"/>
  <c r="AK93" i="24"/>
  <c r="Q62" i="25"/>
  <c r="M98" i="24"/>
  <c r="I82" i="24"/>
  <c r="AH78" i="24"/>
  <c r="K84" i="25"/>
  <c r="S57" i="24"/>
  <c r="AU78" i="24"/>
  <c r="AA70" i="25"/>
  <c r="AV93" i="24"/>
  <c r="W73" i="24"/>
  <c r="I51" i="25"/>
  <c r="D76" i="24"/>
  <c r="BG75" i="24"/>
  <c r="T86" i="24"/>
  <c r="E72" i="24"/>
  <c r="BK75" i="24"/>
  <c r="AE78" i="24"/>
  <c r="U84" i="25"/>
  <c r="AH81" i="24"/>
  <c r="AT73" i="24"/>
  <c r="M57" i="24"/>
  <c r="BJ77" i="24"/>
  <c r="I71" i="25"/>
  <c r="L89" i="24"/>
  <c r="AO96" i="24"/>
  <c r="BA97" i="24"/>
  <c r="Q64" i="25"/>
  <c r="H62" i="25"/>
  <c r="AC57" i="24"/>
  <c r="AI77" i="24"/>
  <c r="X62" i="25"/>
  <c r="AP76" i="24"/>
  <c r="AB66" i="25"/>
  <c r="N90" i="24"/>
  <c r="BK79" i="24"/>
  <c r="O64" i="25"/>
  <c r="J77" i="24"/>
  <c r="AZ76" i="24"/>
  <c r="BD75" i="24"/>
  <c r="H78" i="24"/>
  <c r="S76" i="24"/>
  <c r="AG93" i="24"/>
  <c r="AC75" i="24"/>
  <c r="S90" i="24"/>
  <c r="H57" i="24"/>
  <c r="BK89" i="24"/>
  <c r="P75" i="24"/>
  <c r="N96" i="24"/>
  <c r="M86" i="24"/>
  <c r="P61" i="25"/>
  <c r="E75" i="24"/>
  <c r="Z83" i="25"/>
  <c r="K57" i="24"/>
  <c r="U51" i="25"/>
  <c r="AF93" i="24"/>
  <c r="G70" i="25"/>
  <c r="K68" i="25"/>
  <c r="BG73" i="24"/>
  <c r="W79" i="25"/>
  <c r="BF81" i="24"/>
  <c r="K70" i="25"/>
  <c r="AV72" i="24"/>
  <c r="BJ76" i="24"/>
  <c r="AI73" i="24"/>
  <c r="BH72" i="24"/>
  <c r="R70" i="25"/>
  <c r="AE95" i="24"/>
  <c r="AF25" i="24"/>
  <c r="AZ72" i="24"/>
  <c r="AD97" i="24"/>
  <c r="F79" i="24"/>
  <c r="X83" i="25"/>
  <c r="AP72" i="24"/>
  <c r="Z57" i="24"/>
  <c r="AC97" i="24"/>
  <c r="H90" i="24"/>
  <c r="N66" i="25"/>
  <c r="O75" i="24"/>
  <c r="AD82" i="24"/>
  <c r="U85" i="24"/>
  <c r="AY85" i="24"/>
  <c r="J85" i="24"/>
  <c r="W78" i="24"/>
  <c r="AX98" i="24"/>
  <c r="R23" i="25"/>
  <c r="AB86" i="24"/>
  <c r="E86" i="24"/>
  <c r="AN75" i="24"/>
  <c r="AI97" i="24"/>
  <c r="BE25" i="24"/>
  <c r="Q85" i="24"/>
  <c r="AG72" i="24"/>
  <c r="AL85" i="24"/>
  <c r="AT95" i="24"/>
  <c r="AW57" i="24"/>
  <c r="E65" i="25"/>
  <c r="AP78" i="24"/>
  <c r="P79" i="24"/>
  <c r="V61" i="25"/>
  <c r="N84" i="25"/>
  <c r="H65" i="25"/>
  <c r="P62" i="25"/>
  <c r="AZ57" i="24"/>
  <c r="V97" i="24"/>
  <c r="I57" i="24"/>
  <c r="Q71" i="25"/>
  <c r="G51" i="25"/>
  <c r="AO77" i="24"/>
  <c r="AB62" i="25"/>
  <c r="BG86" i="24"/>
  <c r="K61" i="25"/>
  <c r="P76" i="24"/>
  <c r="X51" i="25"/>
  <c r="AI81" i="24"/>
  <c r="AC94" i="24"/>
  <c r="O57" i="24"/>
  <c r="BD79" i="24"/>
  <c r="AG98" i="24"/>
  <c r="BH95" i="24"/>
  <c r="AF77" i="24"/>
  <c r="BD85" i="24"/>
  <c r="Z85" i="24"/>
  <c r="AG90" i="24"/>
  <c r="L74" i="25"/>
  <c r="AA84" i="25"/>
  <c r="X64" i="25"/>
  <c r="AF79" i="24"/>
  <c r="AC84" i="25"/>
  <c r="S93" i="24"/>
  <c r="E84" i="25"/>
  <c r="AM93" i="24"/>
  <c r="L85" i="24"/>
  <c r="BD82" i="24"/>
  <c r="U64" i="25"/>
  <c r="Z68" i="25"/>
  <c r="I85" i="24"/>
  <c r="Z64" i="25"/>
  <c r="AS85" i="24"/>
  <c r="Q79" i="24"/>
  <c r="AM98" i="24"/>
  <c r="AE93" i="24"/>
  <c r="F98" i="24"/>
  <c r="AZ90" i="24"/>
  <c r="AA93" i="24"/>
  <c r="O98" i="24"/>
  <c r="P68" i="25"/>
  <c r="S81" i="24"/>
  <c r="AI85" i="24"/>
  <c r="W84" i="25"/>
  <c r="T25" i="24"/>
  <c r="U91" i="24"/>
  <c r="BE75" i="24"/>
  <c r="BC89" i="24"/>
  <c r="G79" i="25"/>
  <c r="Y75" i="24"/>
  <c r="AT86" i="24"/>
  <c r="BK93" i="24"/>
  <c r="AB65" i="25"/>
  <c r="H85" i="24"/>
  <c r="L83" i="25"/>
  <c r="AJ79" i="24"/>
  <c r="AA73" i="24"/>
  <c r="BB77" i="24"/>
  <c r="AM82" i="24"/>
  <c r="BK25" i="24"/>
  <c r="D25" i="24"/>
  <c r="AK77" i="24"/>
  <c r="BA77" i="24"/>
  <c r="AN73" i="24"/>
  <c r="T51" i="25"/>
  <c r="W62" i="25"/>
  <c r="Z73" i="24"/>
  <c r="S77" i="24"/>
  <c r="Y93" i="24"/>
  <c r="E75" i="25"/>
  <c r="AG81" i="24"/>
  <c r="BH86" i="24"/>
  <c r="AS98" i="24"/>
  <c r="N77" i="24"/>
  <c r="G71" i="25"/>
  <c r="AP95" i="24"/>
  <c r="R82" i="24"/>
  <c r="AZ85" i="24"/>
  <c r="AW81" i="24"/>
  <c r="AD77" i="24"/>
  <c r="N93" i="24"/>
  <c r="BG96" i="24"/>
  <c r="N75" i="24"/>
  <c r="AA86" i="24"/>
  <c r="R77" i="24"/>
  <c r="AM73" i="24"/>
  <c r="AH75" i="24"/>
  <c r="BA85" i="24"/>
  <c r="X78" i="24"/>
  <c r="U98" i="24"/>
  <c r="P79" i="25"/>
  <c r="H66" i="25"/>
  <c r="O78" i="24"/>
  <c r="AJ96" i="24"/>
  <c r="U75" i="24"/>
  <c r="N95" i="24"/>
  <c r="AE73" i="24"/>
  <c r="X79" i="24"/>
  <c r="Q76" i="24"/>
  <c r="AS73" i="24"/>
  <c r="I98" i="24"/>
  <c r="O66" i="25"/>
  <c r="C98" i="24"/>
  <c r="AO98" i="24"/>
  <c r="BB57" i="24"/>
  <c r="AU77" i="24"/>
  <c r="AD66" i="25"/>
  <c r="BG72" i="24"/>
  <c r="AK73" i="24"/>
  <c r="F66" i="25"/>
  <c r="BJ90" i="24"/>
  <c r="V76" i="24"/>
  <c r="R66" i="25"/>
  <c r="AD65" i="25"/>
  <c r="AL78" i="24"/>
  <c r="O96" i="24"/>
  <c r="Q78" i="24"/>
  <c r="AK97" i="24"/>
  <c r="T83" i="25"/>
  <c r="BK85" i="24"/>
  <c r="L86" i="24"/>
  <c r="L61" i="25"/>
  <c r="Q74" i="25"/>
  <c r="T89" i="24"/>
  <c r="Z81" i="24"/>
  <c r="C57" i="24"/>
  <c r="AN77" i="24"/>
  <c r="AS90" i="24"/>
  <c r="AQ57" i="24"/>
  <c r="AF73" i="24"/>
  <c r="AC75" i="25"/>
  <c r="J71" i="25"/>
  <c r="Z51" i="25"/>
  <c r="L66" i="25"/>
  <c r="BH96" i="24"/>
  <c r="BK95" i="24"/>
  <c r="M81" i="24"/>
  <c r="G84" i="25"/>
  <c r="AO72" i="24"/>
  <c r="AL86" i="24"/>
  <c r="Z98" i="24"/>
  <c r="BB75" i="24"/>
  <c r="N83" i="25"/>
  <c r="AX86" i="24"/>
  <c r="J79" i="25"/>
  <c r="Q72" i="24"/>
  <c r="BG89" i="24"/>
  <c r="AJ95" i="24"/>
  <c r="BA73" i="24"/>
  <c r="N79" i="24"/>
  <c r="M62" i="25"/>
  <c r="AY57" i="24"/>
  <c r="M75" i="24"/>
  <c r="AM77" i="24"/>
  <c r="BE76" i="24"/>
  <c r="V85" i="24"/>
  <c r="BD86" i="24"/>
  <c r="BH98" i="24"/>
  <c r="BJ75" i="24"/>
  <c r="F70" i="25"/>
  <c r="L65" i="25"/>
  <c r="AU75" i="24"/>
  <c r="C85" i="24"/>
  <c r="BA79" i="24"/>
  <c r="AE77" i="24"/>
  <c r="AO94" i="24"/>
  <c r="AF81" i="24"/>
  <c r="AA77" i="24"/>
  <c r="AQ90" i="24"/>
  <c r="AC76" i="24"/>
  <c r="AB51" i="25"/>
  <c r="AB78" i="24"/>
  <c r="AW75" i="24"/>
  <c r="BC57" i="24"/>
  <c r="BF77" i="24"/>
  <c r="J66" i="25"/>
  <c r="U79" i="24"/>
  <c r="AB94" i="24"/>
  <c r="AD68" i="25"/>
  <c r="T74" i="25"/>
  <c r="AP94" i="24"/>
  <c r="J61" i="25"/>
  <c r="AO79" i="24"/>
  <c r="L75" i="24"/>
  <c r="AY76" i="24"/>
  <c r="AG95" i="24"/>
  <c r="P72" i="24"/>
  <c r="H68" i="25"/>
  <c r="AF76" i="24"/>
  <c r="BH75" i="24"/>
  <c r="U66" i="25"/>
  <c r="I66" i="25"/>
  <c r="AA61" i="25"/>
  <c r="N78" i="24"/>
  <c r="AW89" i="24"/>
  <c r="BD97" i="24"/>
  <c r="C81" i="24"/>
  <c r="AJ73" i="24"/>
  <c r="BH79" i="24"/>
  <c r="AX78" i="24"/>
  <c r="AQ97" i="24"/>
  <c r="K76" i="24"/>
  <c r="AY94" i="24"/>
  <c r="T62" i="25"/>
  <c r="AF89" i="24"/>
  <c r="AY86" i="24"/>
  <c r="BJ86" i="24"/>
  <c r="AB79" i="25"/>
  <c r="Y86" i="24"/>
  <c r="O72" i="24"/>
  <c r="AS57" i="24"/>
  <c r="AN72" i="24"/>
  <c r="AP73" i="24"/>
  <c r="AU85" i="24"/>
  <c r="N57" i="24"/>
  <c r="X61" i="25"/>
  <c r="D79" i="24"/>
  <c r="BH78" i="24"/>
  <c r="AK82" i="24"/>
  <c r="AR76" i="24"/>
  <c r="AT72" i="24"/>
  <c r="E78" i="25"/>
  <c r="S61" i="25"/>
  <c r="Q79" i="25"/>
  <c r="L72" i="24"/>
  <c r="R75" i="24"/>
  <c r="X72" i="24"/>
  <c r="AV75" i="24"/>
  <c r="R73" i="24"/>
  <c r="AR93" i="24"/>
  <c r="AW85" i="24"/>
  <c r="V70" i="25"/>
  <c r="H64" i="25"/>
  <c r="V73" i="24"/>
  <c r="T85" i="24"/>
  <c r="M79" i="24"/>
  <c r="AE72" i="24"/>
  <c r="Q90" i="24"/>
  <c r="AH77" i="24"/>
  <c r="P98" i="24"/>
  <c r="F95" i="24"/>
  <c r="BE72" i="24"/>
  <c r="K93" i="24"/>
  <c r="AD79" i="25"/>
  <c r="S74" i="25"/>
  <c r="V94" i="24"/>
  <c r="BI57" i="24"/>
  <c r="O81" i="24"/>
  <c r="X95" i="24"/>
  <c r="AL96" i="24"/>
  <c r="X79" i="25"/>
  <c r="M85" i="24"/>
  <c r="AC96" i="24"/>
  <c r="AL73" i="24"/>
  <c r="AF98" i="24"/>
  <c r="O51" i="25"/>
  <c r="L94" i="24"/>
  <c r="V64" i="25"/>
  <c r="AD94" i="24"/>
  <c r="L73" i="24"/>
  <c r="O79" i="24"/>
  <c r="O61" i="25"/>
  <c r="E74" i="25"/>
  <c r="AB73" i="24"/>
  <c r="AA75" i="24"/>
  <c r="BB94" i="24"/>
  <c r="S97" i="24"/>
  <c r="E66" i="25"/>
  <c r="AD64" i="25"/>
  <c r="N76" i="24"/>
  <c r="S84" i="25"/>
  <c r="I79" i="24"/>
  <c r="J65" i="25"/>
  <c r="BJ85" i="24"/>
  <c r="Z78" i="24"/>
  <c r="AB68" i="25"/>
  <c r="Q95" i="24"/>
  <c r="M83" i="25"/>
  <c r="V82" i="24"/>
  <c r="X85" i="24"/>
  <c r="G75" i="25"/>
  <c r="M72" i="24"/>
  <c r="H75" i="24"/>
  <c r="AA71" i="25"/>
  <c r="M66" i="25"/>
  <c r="C78" i="24"/>
  <c r="G64" i="25"/>
  <c r="U62" i="25"/>
  <c r="AW78" i="24"/>
  <c r="AY73" i="24"/>
  <c r="BH76" i="24"/>
  <c r="AU76" i="24"/>
  <c r="M94" i="24"/>
  <c r="AO90" i="24"/>
  <c r="T71" i="25"/>
  <c r="O94" i="24"/>
  <c r="AK85" i="24"/>
  <c r="Y51" i="25"/>
  <c r="K79" i="25"/>
  <c r="Y84" i="25"/>
  <c r="AY95" i="24"/>
  <c r="AX85" i="24"/>
  <c r="AP93" i="24"/>
  <c r="W76" i="24"/>
  <c r="AP86" i="24"/>
  <c r="L64" i="25"/>
  <c r="AR86" i="24"/>
  <c r="AG86" i="24"/>
  <c r="N75" i="25"/>
  <c r="BI93" i="24"/>
  <c r="X57" i="24"/>
  <c r="M50" i="25"/>
  <c r="M80" i="25" s="1"/>
  <c r="M77" i="25"/>
  <c r="AB1168" i="1"/>
  <c r="AD59" i="11" s="1"/>
  <c r="AD61" i="11"/>
  <c r="L97" i="24"/>
  <c r="E62" i="25"/>
  <c r="AB88" i="24"/>
  <c r="AB24" i="24"/>
  <c r="AB91" i="24" s="1"/>
  <c r="AD86" i="24"/>
  <c r="AJ97" i="24"/>
  <c r="AL98" i="24"/>
  <c r="AY90" i="24"/>
  <c r="AF85" i="24"/>
  <c r="AN94" i="24"/>
  <c r="AX79" i="24"/>
  <c r="O90" i="24"/>
  <c r="BL76" i="24"/>
  <c r="AB79" i="24"/>
  <c r="AV79" i="24"/>
  <c r="AF57" i="24"/>
  <c r="BH73" i="24"/>
  <c r="F78" i="24"/>
  <c r="S64" i="25"/>
  <c r="AG57" i="24"/>
  <c r="AG89" i="24"/>
  <c r="R74" i="25"/>
  <c r="AK79" i="24"/>
  <c r="H72" i="24"/>
  <c r="U61" i="25"/>
  <c r="AC66" i="25"/>
  <c r="U79" i="25"/>
  <c r="V75" i="25"/>
  <c r="D98" i="24"/>
  <c r="AM94" i="24"/>
  <c r="R57" i="24"/>
  <c r="Y95" i="24"/>
  <c r="AE79" i="24"/>
  <c r="AD95" i="24"/>
  <c r="BA94" i="24"/>
  <c r="AV86" i="24"/>
  <c r="K90" i="24"/>
  <c r="S94" i="24"/>
  <c r="AN98" i="24"/>
  <c r="Q83" i="25"/>
  <c r="K85" i="24"/>
  <c r="AA50" i="25"/>
  <c r="AA80" i="25" s="1"/>
  <c r="AA77" i="25"/>
  <c r="AL75" i="24"/>
  <c r="M51" i="25"/>
  <c r="BK98" i="24"/>
  <c r="BJ79" i="24"/>
  <c r="AN81" i="24"/>
  <c r="Y81" i="24"/>
  <c r="AI93" i="24"/>
  <c r="BL72" i="24"/>
  <c r="AW25" i="24"/>
  <c r="F68" i="25"/>
  <c r="F62" i="25"/>
  <c r="X74" i="25"/>
  <c r="AF78" i="24"/>
  <c r="Y78" i="24"/>
  <c r="R51" i="25"/>
  <c r="U77" i="24"/>
  <c r="BH82" i="24"/>
  <c r="P78" i="24"/>
  <c r="Y64" i="25"/>
  <c r="BD96" i="24"/>
  <c r="AG77" i="24"/>
  <c r="AD75" i="24"/>
  <c r="D75" i="24"/>
  <c r="BD95" i="24"/>
  <c r="P64" i="25"/>
  <c r="AG76" i="24"/>
  <c r="F75" i="24"/>
  <c r="AO86" i="24"/>
  <c r="I89" i="24"/>
  <c r="U88" i="24"/>
  <c r="AI75" i="24"/>
  <c r="H98" i="24"/>
  <c r="X65" i="25"/>
  <c r="L79" i="24"/>
  <c r="L95" i="24"/>
  <c r="AB95" i="24"/>
  <c r="AL79" i="24"/>
  <c r="AS81" i="24"/>
  <c r="N97" i="24"/>
  <c r="M70" i="25"/>
  <c r="M71" i="25"/>
  <c r="AY93" i="24"/>
  <c r="G90" i="24"/>
  <c r="L82" i="24"/>
  <c r="BL73" i="24"/>
  <c r="AX72" i="24"/>
  <c r="AQ94" i="24"/>
  <c r="O84" i="25"/>
  <c r="Z61" i="25"/>
  <c r="AD57" i="24"/>
  <c r="V95" i="24"/>
  <c r="O76" i="24"/>
  <c r="BI86" i="24"/>
  <c r="Y82" i="24"/>
  <c r="AB93" i="24"/>
  <c r="V96" i="24"/>
  <c r="BB78" i="24"/>
  <c r="L96" i="24"/>
  <c r="H86" i="24"/>
  <c r="U73" i="24"/>
  <c r="O62" i="25"/>
  <c r="BJ57" i="24"/>
  <c r="Y79" i="24"/>
  <c r="BL98" i="24"/>
  <c r="E68" i="25"/>
  <c r="BD77" i="24"/>
  <c r="AT96" i="24"/>
  <c r="AF95" i="24"/>
  <c r="N62" i="25"/>
  <c r="Z84" i="25"/>
  <c r="K72" i="24"/>
  <c r="U65" i="25"/>
  <c r="P57" i="24"/>
  <c r="O73" i="24"/>
  <c r="AC95" i="24"/>
  <c r="AA51" i="25"/>
  <c r="R79" i="24"/>
  <c r="F81" i="24"/>
  <c r="BL82" i="24"/>
  <c r="I42" i="24"/>
  <c r="I45" i="24" s="1"/>
  <c r="D42" i="24"/>
  <c r="D45" i="24" s="1"/>
  <c r="T78" i="24"/>
  <c r="AM95" i="24"/>
  <c r="X86" i="24"/>
  <c r="BB97" i="24"/>
  <c r="AK98" i="24"/>
  <c r="W86" i="24"/>
  <c r="AU97" i="24"/>
  <c r="W98" i="24"/>
  <c r="P95" i="24"/>
  <c r="R84" i="25"/>
  <c r="AF97" i="24"/>
  <c r="D94" i="24"/>
  <c r="AD76" i="24"/>
  <c r="N70" i="25"/>
  <c r="W88" i="24"/>
  <c r="R78" i="24"/>
  <c r="AU86" i="24"/>
  <c r="E70" i="25"/>
  <c r="AM86" i="24"/>
  <c r="BI77" i="24"/>
  <c r="AB85" i="24"/>
  <c r="H83" i="25"/>
  <c r="J70" i="25"/>
  <c r="BG95" i="24"/>
  <c r="AU72" i="24"/>
  <c r="BJ82" i="24"/>
  <c r="I95" i="24"/>
  <c r="V78" i="24"/>
  <c r="AA94" i="24"/>
  <c r="O68" i="25"/>
  <c r="AR57" i="24"/>
  <c r="AD61" i="25"/>
  <c r="AM57" i="24"/>
  <c r="AJ72" i="24"/>
  <c r="AX81" i="24"/>
  <c r="V75" i="24"/>
  <c r="AF94" i="24"/>
  <c r="AX95" i="24"/>
  <c r="BA98" i="24"/>
  <c r="BK90" i="24"/>
  <c r="I86" i="24"/>
  <c r="R76" i="24"/>
  <c r="AT79" i="24"/>
  <c r="BE98" i="24"/>
  <c r="BG57" i="24"/>
  <c r="AR79" i="24"/>
  <c r="AG94" i="24"/>
  <c r="AC79" i="24"/>
  <c r="Y57" i="24"/>
  <c r="AJ75" i="24"/>
  <c r="AR94" i="24"/>
  <c r="BI98" i="24"/>
  <c r="V84" i="25"/>
  <c r="E76" i="24"/>
  <c r="AE75" i="24"/>
  <c r="AN79" i="24"/>
  <c r="Y98" i="24"/>
  <c r="F75" i="25"/>
  <c r="AD85" i="24"/>
  <c r="AT75" i="24"/>
  <c r="I61" i="25"/>
  <c r="BC79" i="24"/>
  <c r="AN90" i="24"/>
  <c r="BB76" i="24"/>
  <c r="BI79" i="24"/>
  <c r="H76" i="24"/>
  <c r="AK86" i="24"/>
  <c r="S83" i="25"/>
  <c r="BF79" i="24"/>
  <c r="BD93" i="24"/>
  <c r="BG77" i="24"/>
  <c r="O77" i="25"/>
  <c r="F42" i="24"/>
  <c r="F45" i="24" s="1"/>
  <c r="AD74" i="25"/>
  <c r="C95" i="24"/>
  <c r="AB77" i="24"/>
  <c r="R93" i="24"/>
  <c r="AV78" i="24"/>
  <c r="U72" i="24"/>
  <c r="Y97" i="24"/>
  <c r="BC78" i="24"/>
  <c r="BA57" i="24"/>
  <c r="Z79" i="25"/>
  <c r="K86" i="24"/>
  <c r="S75" i="25"/>
  <c r="AE90" i="24"/>
  <c r="AC98" i="24"/>
  <c r="O75" i="25"/>
  <c r="AG25" i="24"/>
  <c r="BL75" i="24"/>
  <c r="AK57" i="24"/>
  <c r="Z76" i="24"/>
  <c r="N61" i="25"/>
  <c r="F90" i="24"/>
  <c r="AD93" i="24"/>
  <c r="AL77" i="24"/>
  <c r="BD90" i="24"/>
  <c r="T73" i="24"/>
  <c r="BA81" i="24"/>
  <c r="H93" i="24"/>
  <c r="AT76" i="24"/>
  <c r="T79" i="24"/>
  <c r="AL95" i="24"/>
  <c r="H84" i="25"/>
  <c r="AJ82" i="24"/>
  <c r="Y85" i="24"/>
  <c r="Y75" i="25"/>
  <c r="G72" i="24"/>
  <c r="J75" i="24"/>
  <c r="BD81" i="24"/>
  <c r="BJ81" i="24"/>
  <c r="BA82" i="24"/>
  <c r="AW91" i="24"/>
  <c r="D81" i="24"/>
  <c r="J68" i="25"/>
  <c r="L70" i="25"/>
  <c r="AV57" i="24"/>
  <c r="BF78" i="24"/>
  <c r="BF95" i="24"/>
  <c r="AB57" i="24"/>
  <c r="L98" i="24"/>
  <c r="Q84" i="25"/>
  <c r="N72" i="24"/>
  <c r="Q68" i="25"/>
  <c r="AM90" i="24"/>
  <c r="AE85" i="24"/>
  <c r="AV81" i="24"/>
  <c r="BK76" i="24"/>
  <c r="BE57" i="24"/>
  <c r="G76" i="24"/>
  <c r="AB72" i="24"/>
  <c r="AB84" i="25"/>
  <c r="AE86" i="24"/>
  <c r="AN86" i="24"/>
  <c r="K65" i="25"/>
  <c r="AA90" i="24"/>
  <c r="X81" i="24"/>
  <c r="AW93" i="24"/>
  <c r="AS78" i="24"/>
  <c r="AU57" i="24"/>
  <c r="Z70" i="25"/>
  <c r="W68" i="25"/>
  <c r="F86" i="24"/>
  <c r="AJ93" i="24"/>
  <c r="C72" i="24"/>
  <c r="H51" i="25"/>
  <c r="D72" i="24"/>
  <c r="R96" i="24"/>
  <c r="Q93" i="24"/>
  <c r="BG76" i="24"/>
  <c r="BG82" i="24"/>
  <c r="G86" i="24"/>
  <c r="AS86" i="24"/>
  <c r="AM96" i="24"/>
  <c r="AC72" i="24"/>
  <c r="O70" i="25"/>
  <c r="AU90" i="24"/>
  <c r="BC86" i="24"/>
  <c r="AS76" i="24"/>
  <c r="K75" i="24"/>
  <c r="Q57" i="24"/>
  <c r="C76" i="24"/>
  <c r="AA68" i="25"/>
  <c r="BH81" i="24"/>
  <c r="AI95" i="24"/>
  <c r="AB74" i="25"/>
  <c r="V62" i="25"/>
  <c r="W77" i="24"/>
  <c r="AN82" i="24"/>
  <c r="P65" i="25"/>
  <c r="BF76" i="24"/>
  <c r="J73" i="24"/>
  <c r="F85" i="24"/>
  <c r="AT77" i="24"/>
  <c r="AC64" i="25"/>
  <c r="AA95" i="24"/>
  <c r="U93" i="24"/>
  <c r="W81" i="24"/>
  <c r="AD83" i="25"/>
  <c r="S65" i="25"/>
  <c r="AI98" i="24"/>
  <c r="BB98" i="24"/>
  <c r="G57" i="24"/>
  <c r="Y68" i="25"/>
  <c r="BF90" i="24"/>
  <c r="AZ97" i="24"/>
  <c r="BH57" i="24"/>
  <c r="BJ97" i="24"/>
  <c r="K83" i="25"/>
  <c r="AZ77" i="24"/>
  <c r="BG79" i="24"/>
  <c r="L90" i="24"/>
  <c r="H79" i="25"/>
  <c r="H74" i="25"/>
  <c r="H88" i="24"/>
  <c r="P25" i="24"/>
  <c r="P89" i="24"/>
  <c r="K78" i="25"/>
  <c r="K23" i="25"/>
  <c r="G74" i="25"/>
  <c r="E25" i="24"/>
  <c r="E89" i="24"/>
  <c r="F25" i="24"/>
  <c r="I73" i="24"/>
  <c r="I10" i="24"/>
  <c r="I13" i="24" s="1"/>
  <c r="AF96" i="24"/>
  <c r="AX88" i="24"/>
  <c r="AX24" i="24"/>
  <c r="AX91" i="24" s="1"/>
  <c r="AU94" i="24"/>
  <c r="L51" i="25"/>
  <c r="V77" i="25"/>
  <c r="V22" i="25"/>
  <c r="V80" i="25" s="1"/>
  <c r="L77" i="25"/>
  <c r="L22" i="25"/>
  <c r="L80" i="25" s="1"/>
  <c r="T75" i="24"/>
  <c r="H61" i="25"/>
  <c r="M78" i="25"/>
  <c r="M23" i="25"/>
  <c r="AQ93" i="24"/>
  <c r="F77" i="25"/>
  <c r="F50" i="25"/>
  <c r="F80" i="25" s="1"/>
  <c r="AG73" i="24"/>
  <c r="L93" i="24"/>
  <c r="AX94" i="24"/>
  <c r="R71" i="25"/>
  <c r="BE85" i="24"/>
  <c r="G88" i="24"/>
  <c r="S89" i="24"/>
  <c r="AC91" i="24"/>
  <c r="AB83" i="25"/>
  <c r="J75" i="25"/>
  <c r="O25" i="24"/>
  <c r="O89" i="24"/>
  <c r="E77" i="25"/>
  <c r="E22" i="25"/>
  <c r="E80" i="25" s="1"/>
  <c r="E79" i="25"/>
  <c r="Q77" i="25"/>
  <c r="Q22" i="25"/>
  <c r="Q80" i="25" s="1"/>
  <c r="BD98" i="24"/>
  <c r="J78" i="25"/>
  <c r="J23" i="25"/>
  <c r="AZ88" i="24"/>
  <c r="AZ24" i="24"/>
  <c r="AZ91" i="24" s="1"/>
  <c r="AT90" i="24"/>
  <c r="G79" i="24"/>
  <c r="AN25" i="24"/>
  <c r="AN89" i="24"/>
  <c r="X97" i="24"/>
  <c r="AT88" i="24"/>
  <c r="AT24" i="24"/>
  <c r="AT91" i="24" s="1"/>
  <c r="BF73" i="24"/>
  <c r="AH76" i="24"/>
  <c r="X75" i="25"/>
  <c r="S51" i="25"/>
  <c r="X84" i="25"/>
  <c r="AC25" i="24"/>
  <c r="AC89" i="24"/>
  <c r="E98" i="24"/>
  <c r="N98" i="24"/>
  <c r="Y94" i="24"/>
  <c r="I77" i="25"/>
  <c r="I22" i="25"/>
  <c r="I80" i="25" s="1"/>
  <c r="AP85" i="24"/>
  <c r="U75" i="25"/>
  <c r="G77" i="25"/>
  <c r="G22" i="25"/>
  <c r="G80" i="25" s="1"/>
  <c r="H82" i="24"/>
  <c r="BH85" i="24"/>
  <c r="W72" i="24"/>
  <c r="AT81" i="24"/>
  <c r="BI82" i="24"/>
  <c r="J94" i="24"/>
  <c r="AK78" i="24"/>
  <c r="H24" i="24"/>
  <c r="H87" i="24"/>
  <c r="AX77" i="24"/>
  <c r="V98" i="24"/>
  <c r="AA78" i="24"/>
  <c r="AK90" i="24"/>
  <c r="AE81" i="24"/>
  <c r="AQ81" i="24"/>
  <c r="AC79" i="25"/>
  <c r="M76" i="24"/>
  <c r="Z79" i="24"/>
  <c r="AC88" i="24"/>
  <c r="J74" i="25"/>
  <c r="K71" i="25"/>
  <c r="AX76" i="24"/>
  <c r="AB82" i="24"/>
  <c r="AT78" i="24"/>
  <c r="AW88" i="24"/>
  <c r="BB81" i="24"/>
  <c r="U78" i="24"/>
  <c r="M74" i="25"/>
  <c r="AI79" i="24"/>
  <c r="AF72" i="24"/>
  <c r="Y77" i="25"/>
  <c r="Y22" i="25"/>
  <c r="Y80" i="25" s="1"/>
  <c r="AZ82" i="24"/>
  <c r="Y74" i="25"/>
  <c r="D85" i="24"/>
  <c r="AT89" i="24"/>
  <c r="AT25" i="24"/>
  <c r="AH90" i="24"/>
  <c r="G62" i="25"/>
  <c r="AN97" i="24"/>
  <c r="R61" i="25"/>
  <c r="AQ75" i="24"/>
  <c r="X66" i="25"/>
  <c r="J57" i="24"/>
  <c r="AK94" i="24"/>
  <c r="BA75" i="24"/>
  <c r="AO76" i="24"/>
  <c r="BE79" i="24"/>
  <c r="W93" i="24"/>
  <c r="P77" i="24"/>
  <c r="L25" i="24"/>
  <c r="L81" i="24"/>
  <c r="O85" i="24"/>
  <c r="M68" i="25"/>
  <c r="Z95" i="24"/>
  <c r="K74" i="25"/>
  <c r="AA72" i="24"/>
  <c r="AV85" i="24"/>
  <c r="K1869" i="1"/>
  <c r="K1947" i="1"/>
  <c r="H77" i="25"/>
  <c r="H50" i="25"/>
  <c r="H80" i="25" s="1"/>
  <c r="AP88" i="24"/>
  <c r="AP24" i="24"/>
  <c r="AP91" i="24" s="1"/>
  <c r="AR98" i="24"/>
  <c r="AD77" i="25"/>
  <c r="AD22" i="25"/>
  <c r="AD80" i="25" s="1"/>
  <c r="AI94" i="24"/>
  <c r="Z88" i="24"/>
  <c r="Z24" i="24"/>
  <c r="Z91" i="24" s="1"/>
  <c r="H70" i="25"/>
  <c r="AH85" i="24"/>
  <c r="AB98" i="24"/>
  <c r="I74" i="24"/>
  <c r="BJ94" i="24"/>
  <c r="H10" i="24"/>
  <c r="H13" i="24" s="1"/>
  <c r="H73" i="24"/>
  <c r="AD70" i="25"/>
  <c r="J81" i="24"/>
  <c r="Z75" i="25"/>
  <c r="V79" i="25"/>
  <c r="E88" i="24"/>
  <c r="AQ25" i="24"/>
  <c r="AQ89" i="24"/>
  <c r="AV95" i="24"/>
  <c r="BA89" i="24"/>
  <c r="BA25" i="24"/>
  <c r="AJ86" i="24"/>
  <c r="AJ90" i="24"/>
  <c r="AH57" i="24"/>
  <c r="F73" i="24"/>
  <c r="F10" i="24"/>
  <c r="F13" i="24" s="1"/>
  <c r="AR77" i="24"/>
  <c r="F51" i="25"/>
  <c r="AS72" i="24"/>
  <c r="I79" i="25"/>
  <c r="R81" i="24"/>
  <c r="AC65" i="25"/>
  <c r="BK57" i="24"/>
  <c r="U78" i="25"/>
  <c r="U23" i="25"/>
  <c r="BL57" i="24"/>
  <c r="P93" i="24"/>
  <c r="AI57" i="24"/>
  <c r="BJ78" i="24"/>
  <c r="AU98" i="24"/>
  <c r="Q94" i="24"/>
  <c r="M88" i="24"/>
  <c r="M24" i="24"/>
  <c r="M91" i="24" s="1"/>
  <c r="P75" i="25"/>
  <c r="W91" i="24"/>
  <c r="AO82" i="24"/>
  <c r="T94" i="24"/>
  <c r="L78" i="24"/>
  <c r="M75" i="25"/>
  <c r="I75" i="25"/>
  <c r="D86" i="24"/>
  <c r="AD78" i="24"/>
  <c r="AI90" i="24"/>
  <c r="AM76" i="24"/>
  <c r="AD90" i="24"/>
  <c r="BB96" i="24"/>
  <c r="AM79" i="24"/>
  <c r="Z78" i="25"/>
  <c r="Z23" i="25"/>
  <c r="G85" i="24"/>
  <c r="BI72" i="24"/>
  <c r="BB85" i="24"/>
  <c r="AA66" i="25"/>
  <c r="AB96" i="24"/>
  <c r="V65" i="25"/>
  <c r="K51" i="25"/>
  <c r="N81" i="24"/>
  <c r="AP79" i="24"/>
  <c r="U71" i="25"/>
  <c r="S86" i="24"/>
  <c r="AH25" i="24"/>
  <c r="AH89" i="24"/>
  <c r="BI88" i="24"/>
  <c r="BI24" i="24"/>
  <c r="K77" i="24"/>
  <c r="L88" i="24"/>
  <c r="L24" i="24"/>
  <c r="L91" i="24" s="1"/>
  <c r="BE73" i="24"/>
  <c r="R75" i="25"/>
  <c r="S23" i="25"/>
  <c r="S78" i="25"/>
  <c r="G78" i="24"/>
  <c r="D57" i="24"/>
  <c r="U95" i="24"/>
  <c r="T77" i="25"/>
  <c r="T22" i="25"/>
  <c r="T80" i="25" s="1"/>
  <c r="BI25" i="24"/>
  <c r="BI90" i="24"/>
  <c r="BG88" i="24"/>
  <c r="BG24" i="24"/>
  <c r="M64" i="25"/>
  <c r="U77" i="25"/>
  <c r="U50" i="25"/>
  <c r="U80" i="25" s="1"/>
  <c r="BC97" i="24"/>
  <c r="AL81" i="24"/>
  <c r="AP57" i="24"/>
  <c r="W23" i="25"/>
  <c r="W78" i="25"/>
  <c r="BK82" i="24"/>
  <c r="F79" i="25"/>
  <c r="G78" i="25"/>
  <c r="G23" i="25"/>
  <c r="AE98" i="24"/>
  <c r="AC73" i="24"/>
  <c r="AF86" i="24"/>
  <c r="K25" i="24"/>
  <c r="K89" i="24"/>
  <c r="K75" i="25"/>
  <c r="BJ72" i="24"/>
  <c r="K98" i="24"/>
  <c r="AU73" i="24"/>
  <c r="W57" i="24"/>
  <c r="D10" i="24"/>
  <c r="D73" i="24"/>
  <c r="G42" i="24"/>
  <c r="G45" i="24" s="1"/>
  <c r="AR95" i="24"/>
  <c r="J64" i="25"/>
  <c r="AB81" i="24"/>
  <c r="N94" i="24"/>
  <c r="BE89" i="24"/>
  <c r="BG81" i="24"/>
  <c r="Z74" i="25"/>
  <c r="AR91" i="24"/>
  <c r="AO57" i="24"/>
  <c r="N780" i="1"/>
  <c r="N775" i="1"/>
  <c r="N776" i="1"/>
  <c r="N777" i="1"/>
  <c r="N779" i="1"/>
  <c r="P85" i="24"/>
  <c r="N79" i="25"/>
  <c r="AH88" i="24"/>
  <c r="AH24" i="24"/>
  <c r="AH91" i="24" s="1"/>
  <c r="T75" i="25"/>
  <c r="F65" i="25"/>
  <c r="S75" i="24"/>
  <c r="V74" i="25"/>
  <c r="K73" i="24"/>
  <c r="Z65" i="25"/>
  <c r="AW95" i="24"/>
  <c r="S82" i="24"/>
  <c r="AR25" i="24"/>
  <c r="AR89" i="24"/>
  <c r="S73" i="24"/>
  <c r="R85" i="24"/>
  <c r="X94" i="24"/>
  <c r="BJ98" i="24"/>
  <c r="Q88" i="24"/>
  <c r="Q24" i="24"/>
  <c r="Q91" i="24" s="1"/>
  <c r="AR78" i="24"/>
  <c r="Y65" i="25"/>
  <c r="AA79" i="24"/>
  <c r="AC83" i="25"/>
  <c r="BK88" i="24"/>
  <c r="BK24" i="24"/>
  <c r="AL93" i="24"/>
  <c r="AG78" i="24"/>
  <c r="Q81" i="24"/>
  <c r="AS89" i="24"/>
  <c r="AS25" i="24"/>
  <c r="F64" i="25"/>
  <c r="K81" i="24"/>
  <c r="N77" i="25"/>
  <c r="N22" i="25"/>
  <c r="N80" i="25" s="1"/>
  <c r="S79" i="24"/>
  <c r="AZ93" i="24"/>
  <c r="O95" i="24"/>
  <c r="BH88" i="24"/>
  <c r="BH24" i="24"/>
  <c r="AB90" i="24"/>
  <c r="BC76" i="24"/>
  <c r="AB61" i="25"/>
  <c r="N65" i="25"/>
  <c r="N51" i="25"/>
  <c r="BC85" i="24"/>
  <c r="AS94" i="24"/>
  <c r="AM78" i="24"/>
  <c r="X71" i="25"/>
  <c r="BJ95" i="24"/>
  <c r="E23" i="25"/>
  <c r="O79" i="25"/>
  <c r="AI76" i="24"/>
  <c r="AN88" i="24"/>
  <c r="AN24" i="24"/>
  <c r="AN91" i="24" s="1"/>
  <c r="U96" i="24"/>
  <c r="AE76" i="24"/>
  <c r="J93" i="24"/>
  <c r="BA78" i="24"/>
  <c r="V71" i="25"/>
  <c r="S79" i="25"/>
  <c r="AV88" i="24"/>
  <c r="AV24" i="24"/>
  <c r="AV91" i="24" s="1"/>
  <c r="BA76" i="24"/>
  <c r="W70" i="25"/>
  <c r="AR85" i="24"/>
  <c r="BJ89" i="24"/>
  <c r="BJ25" i="24"/>
  <c r="E51" i="25"/>
  <c r="AA88" i="24"/>
  <c r="AA24" i="24"/>
  <c r="AA91" i="24" s="1"/>
  <c r="AJ76" i="24"/>
  <c r="C10" i="24"/>
  <c r="C13" i="24" s="1"/>
  <c r="C73" i="24"/>
  <c r="AA74" i="25"/>
  <c r="BE77" i="24"/>
  <c r="R78" i="25"/>
  <c r="E95" i="24"/>
  <c r="AT85" i="24"/>
  <c r="J95" i="24"/>
  <c r="BL90" i="24"/>
  <c r="AQ82" i="24"/>
  <c r="AR88" i="24"/>
  <c r="T90" i="24"/>
  <c r="P70" i="25"/>
  <c r="AZ95" i="24"/>
  <c r="AO89" i="24"/>
  <c r="AO25" i="24"/>
  <c r="K1948" i="1"/>
  <c r="K1870" i="1"/>
  <c r="F23" i="25"/>
  <c r="F78" i="25"/>
  <c r="H74" i="24"/>
  <c r="BA95" i="24"/>
  <c r="AS93" i="24"/>
  <c r="S78" i="24"/>
  <c r="AJ57" i="24"/>
  <c r="BD25" i="24"/>
  <c r="J76" i="24"/>
  <c r="AK81" i="24"/>
  <c r="BB72" i="24"/>
  <c r="C90" i="24"/>
  <c r="V51" i="25"/>
  <c r="G68" i="25"/>
  <c r="X70" i="25"/>
  <c r="X77" i="25"/>
  <c r="X50" i="25"/>
  <c r="X80" i="25" s="1"/>
  <c r="G10" i="24"/>
  <c r="G13" i="24" s="1"/>
  <c r="G73" i="24"/>
  <c r="Q66" i="25"/>
  <c r="P91" i="24"/>
  <c r="T95" i="24"/>
  <c r="Y70" i="25"/>
  <c r="H78" i="25"/>
  <c r="AD23" i="25"/>
  <c r="L57" i="24"/>
  <c r="AC81" i="24"/>
  <c r="BA86" i="24"/>
  <c r="AY78" i="24"/>
  <c r="BF88" i="24"/>
  <c r="BF24" i="24"/>
  <c r="AH98" i="24"/>
  <c r="R86" i="24"/>
  <c r="AA65" i="25"/>
  <c r="AY88" i="24"/>
  <c r="AY24" i="24"/>
  <c r="AY91" i="24" s="1"/>
  <c r="H56" i="24"/>
  <c r="AM72" i="24"/>
  <c r="AA62" i="25"/>
  <c r="AJ94" i="24"/>
  <c r="AA83" i="25"/>
  <c r="I64" i="25"/>
  <c r="H95" i="24"/>
  <c r="BF96" i="24"/>
  <c r="BI73" i="24"/>
  <c r="E64" i="25"/>
  <c r="BF86" i="24"/>
  <c r="S66" i="25"/>
  <c r="AA97" i="24"/>
  <c r="AA96" i="24"/>
  <c r="P88" i="24"/>
  <c r="T91" i="24"/>
  <c r="N74" i="25"/>
  <c r="F71" i="25"/>
  <c r="H23" i="25"/>
  <c r="AD81" i="24"/>
  <c r="AZ96" i="24"/>
  <c r="AQ79" i="24"/>
  <c r="G89" i="24"/>
  <c r="BD88" i="24"/>
  <c r="BD24" i="24"/>
  <c r="BD91" i="24" s="1"/>
  <c r="AH79" i="24"/>
  <c r="X88" i="24"/>
  <c r="X24" i="24"/>
  <c r="X91" i="24" s="1"/>
  <c r="Q75" i="25"/>
  <c r="AZ81" i="24"/>
  <c r="W85" i="24"/>
  <c r="J89" i="24"/>
  <c r="J25" i="24"/>
  <c r="BD78" i="24"/>
  <c r="V90" i="24"/>
  <c r="AI72" i="24"/>
  <c r="BC94" i="24"/>
  <c r="V88" i="24"/>
  <c r="V56" i="24"/>
  <c r="V91" i="24" s="1"/>
  <c r="BE24" i="24"/>
  <c r="BE91" i="24" s="1"/>
  <c r="BE88" i="24"/>
  <c r="P83" i="25"/>
  <c r="AL82" i="24"/>
  <c r="BK73" i="24"/>
  <c r="Y90" i="24"/>
  <c r="E71" i="25"/>
  <c r="AP77" i="24"/>
  <c r="AR72" i="24"/>
  <c r="C79" i="24"/>
  <c r="Q75" i="24"/>
  <c r="AA57" i="24"/>
  <c r="U74" i="25"/>
  <c r="AB76" i="24"/>
  <c r="S85" i="24"/>
  <c r="T76" i="24"/>
  <c r="Y62" i="25"/>
  <c r="AD84" i="25"/>
  <c r="BI75" i="24"/>
  <c r="E10" i="24"/>
  <c r="E13" i="24" s="1"/>
  <c r="E73" i="24"/>
  <c r="AX25" i="24"/>
  <c r="AX89" i="24"/>
  <c r="T61" i="25"/>
  <c r="E81" i="24"/>
  <c r="BL89" i="24"/>
  <c r="BL25" i="24"/>
  <c r="I25" i="24"/>
  <c r="I90" i="24"/>
  <c r="W75" i="25"/>
  <c r="O65" i="25"/>
  <c r="AD75" i="25"/>
  <c r="BJ96" i="24"/>
  <c r="AD96" i="24"/>
  <c r="BB88" i="24"/>
  <c r="BB24" i="24"/>
  <c r="BB91" i="24" s="1"/>
  <c r="BC90" i="24"/>
  <c r="AV73" i="24"/>
  <c r="Q86" i="24"/>
  <c r="AJ25" i="24"/>
  <c r="AJ89" i="24"/>
  <c r="F89" i="24"/>
  <c r="F57" i="24"/>
  <c r="R83" i="25"/>
  <c r="AG75" i="24"/>
  <c r="C86" i="24"/>
  <c r="M95" i="24"/>
  <c r="AC74" i="25"/>
  <c r="BD89" i="24"/>
  <c r="BD57" i="24"/>
  <c r="N64" i="25"/>
  <c r="AA79" i="25"/>
  <c r="AK25" i="24"/>
  <c r="AK89" i="24"/>
  <c r="BG98" i="24"/>
  <c r="N23" i="25"/>
  <c r="N78" i="25"/>
  <c r="AS77" i="24"/>
  <c r="BF85" i="24"/>
  <c r="AC61" i="25"/>
  <c r="AO81" i="24"/>
  <c r="W77" i="25"/>
  <c r="W22" i="25"/>
  <c r="W80" i="25" s="1"/>
  <c r="I23" i="25"/>
  <c r="I78" i="25"/>
  <c r="BC82" i="24"/>
  <c r="J83" i="25"/>
  <c r="AK96" i="24"/>
  <c r="Y73" i="24"/>
  <c r="Y71" i="25"/>
  <c r="J88" i="24"/>
  <c r="J24" i="24"/>
  <c r="J91" i="24" s="1"/>
  <c r="P74" i="25"/>
  <c r="AB75" i="25"/>
  <c r="G65" i="25"/>
  <c r="BE95" i="24"/>
  <c r="AZ94" i="24"/>
  <c r="AZ75" i="24"/>
  <c r="AG85" i="24"/>
  <c r="BB79" i="24"/>
  <c r="U82" i="24"/>
  <c r="Z72" i="24"/>
  <c r="W66" i="25"/>
  <c r="V77" i="24"/>
  <c r="BF57" i="24"/>
  <c r="I70" i="25"/>
  <c r="L1949" i="1"/>
  <c r="L1871" i="1"/>
  <c r="AY72" i="24"/>
  <c r="AQ98" i="24"/>
  <c r="O88" i="24"/>
  <c r="O24" i="24"/>
  <c r="O91" i="24" s="1"/>
  <c r="AD62" i="25"/>
  <c r="AX75" i="24"/>
  <c r="AM85" i="24"/>
  <c r="O78" i="25"/>
  <c r="O23" i="25"/>
  <c r="AY79" i="24"/>
  <c r="T84" i="25"/>
  <c r="AX57" i="24"/>
  <c r="Z71" i="25"/>
  <c r="H81" i="24"/>
  <c r="G66" i="25"/>
  <c r="AZ78" i="24"/>
  <c r="AW77" i="24"/>
  <c r="AE94" i="24"/>
  <c r="AK95" i="24"/>
  <c r="E79" i="24"/>
  <c r="AT57" i="24"/>
  <c r="AX73" i="24"/>
  <c r="V93" i="24"/>
  <c r="P86" i="24"/>
  <c r="U70" i="25"/>
  <c r="F76" i="24"/>
  <c r="H75" i="25"/>
  <c r="H71" i="25"/>
  <c r="AQ76" i="24"/>
  <c r="M79" i="25"/>
  <c r="BB82" i="24"/>
  <c r="O82" i="24"/>
  <c r="L76" i="24"/>
  <c r="S71" i="25"/>
  <c r="E61" i="25"/>
  <c r="M1326" i="1"/>
  <c r="M1638" i="1" s="1"/>
  <c r="M1322" i="1"/>
  <c r="M1323" i="1"/>
  <c r="M1635" i="1" s="1"/>
  <c r="M1325" i="1"/>
  <c r="M1637" i="1" s="1"/>
  <c r="AQ86" i="24"/>
  <c r="V86" i="24"/>
  <c r="AN85" i="24"/>
  <c r="E83" i="25"/>
  <c r="AT82" i="24"/>
  <c r="AL94" i="24"/>
  <c r="X89" i="24"/>
  <c r="X25" i="24"/>
  <c r="I76" i="24"/>
  <c r="J90" i="24"/>
  <c r="P90" i="24"/>
  <c r="BH94" i="24"/>
  <c r="N71" i="25"/>
  <c r="AZ98" i="24"/>
  <c r="BC93" i="24"/>
  <c r="AS79" i="24"/>
  <c r="L1869" i="1"/>
  <c r="L1947" i="1"/>
  <c r="AL57" i="24"/>
  <c r="T93" i="24"/>
  <c r="AW90" i="24"/>
  <c r="AK76" i="24"/>
  <c r="AW86" i="24"/>
  <c r="L68" i="25"/>
  <c r="AD72" i="24"/>
  <c r="AT98" i="24"/>
  <c r="AL90" i="24"/>
  <c r="AZ89" i="24"/>
  <c r="AZ25" i="24"/>
  <c r="P66" i="25"/>
  <c r="X96" i="24"/>
  <c r="AP90" i="24"/>
  <c r="BL85" i="24"/>
  <c r="AN93" i="24"/>
  <c r="AA76" i="24"/>
  <c r="S70" i="25"/>
  <c r="AJ88" i="24"/>
  <c r="AJ24" i="24"/>
  <c r="AJ91" i="24" s="1"/>
  <c r="AN95" i="24"/>
  <c r="AB70" i="25"/>
  <c r="AA89" i="24"/>
  <c r="AA25" i="24"/>
  <c r="AT94" i="24"/>
  <c r="O77" i="24"/>
  <c r="U25" i="24"/>
  <c r="U89" i="24"/>
  <c r="I72" i="24"/>
  <c r="AU95" i="24"/>
  <c r="Q98" i="24"/>
  <c r="L77" i="24"/>
  <c r="V79" i="24"/>
  <c r="AW94" i="24"/>
  <c r="Y76" i="24"/>
  <c r="N68" i="25"/>
  <c r="BC25" i="24"/>
  <c r="O83" i="25"/>
  <c r="BI85" i="24"/>
  <c r="Q77" i="24"/>
  <c r="W64" i="25"/>
  <c r="N73" i="24"/>
  <c r="U68" i="25"/>
  <c r="Y96" i="24"/>
  <c r="M77" i="24"/>
  <c r="BE93" i="24"/>
  <c r="D93" i="24"/>
  <c r="P81" i="24"/>
  <c r="BC98" i="24"/>
  <c r="I65" i="25"/>
  <c r="O80" i="25"/>
  <c r="AQ85" i="24"/>
  <c r="D90" i="24"/>
  <c r="BL88" i="24"/>
  <c r="BI89" i="24"/>
  <c r="R68" i="25"/>
  <c r="X93" i="24"/>
  <c r="M778" i="1"/>
  <c r="AE91" i="24"/>
  <c r="M25" i="24"/>
  <c r="T88" i="24"/>
  <c r="N82" i="24"/>
  <c r="Z75" i="24"/>
  <c r="AJ78" i="24"/>
  <c r="AO78" i="24"/>
  <c r="Z86" i="24"/>
  <c r="BH77" i="24"/>
  <c r="G25" i="24"/>
  <c r="AO88" i="24"/>
  <c r="AO24" i="24"/>
  <c r="AO91" i="24" s="1"/>
  <c r="V23" i="25"/>
  <c r="V78" i="25"/>
  <c r="S88" i="24"/>
  <c r="S24" i="24"/>
  <c r="S91" i="24" s="1"/>
  <c r="F88" i="24"/>
  <c r="F24" i="24"/>
  <c r="F91" i="24" s="1"/>
  <c r="K77" i="25"/>
  <c r="K22" i="25"/>
  <c r="K80" i="25" s="1"/>
  <c r="AY75" i="24"/>
  <c r="AS88" i="24"/>
  <c r="AS24" i="24"/>
  <c r="AS91" i="24" s="1"/>
  <c r="AV25" i="24"/>
  <c r="AV89" i="24"/>
  <c r="T98" i="24"/>
  <c r="U97" i="24"/>
  <c r="W65" i="25"/>
  <c r="I68" i="25"/>
  <c r="R97" i="24"/>
  <c r="K91" i="24"/>
  <c r="BH89" i="24"/>
  <c r="J86" i="24"/>
  <c r="Z66" i="25"/>
  <c r="AU81" i="24"/>
  <c r="AE88" i="24"/>
  <c r="U81" i="24"/>
  <c r="S68" i="25"/>
  <c r="C88" i="24"/>
  <c r="AC90" i="24"/>
  <c r="AD98" i="24"/>
  <c r="AC93" i="24"/>
  <c r="C75" i="24"/>
  <c r="M93" i="24"/>
  <c r="W79" i="24"/>
  <c r="L1324" i="1"/>
  <c r="L1636" i="1" s="1"/>
  <c r="L1634" i="1"/>
  <c r="X23" i="25"/>
  <c r="X78" i="25"/>
  <c r="R25" i="24"/>
  <c r="R89" i="24"/>
  <c r="N25" i="24"/>
  <c r="N89" i="24"/>
  <c r="BB89" i="24"/>
  <c r="BB25" i="24"/>
  <c r="O71" i="25"/>
  <c r="D88" i="24"/>
  <c r="D24" i="24"/>
  <c r="Q61" i="25"/>
  <c r="R98" i="24"/>
  <c r="J77" i="25"/>
  <c r="J22" i="25"/>
  <c r="J80" i="25" s="1"/>
  <c r="X77" i="24"/>
  <c r="AD88" i="24"/>
  <c r="AD24" i="24"/>
  <c r="AD91" i="24" s="1"/>
  <c r="Y79" i="25"/>
  <c r="BC88" i="24"/>
  <c r="BC24" i="24"/>
  <c r="BC91" i="24" s="1"/>
  <c r="AB97" i="24"/>
  <c r="AH95" i="24"/>
  <c r="AO85" i="24"/>
  <c r="AD79" i="24"/>
  <c r="AC82" i="24"/>
  <c r="Z77" i="25"/>
  <c r="Z22" i="25"/>
  <c r="Z80" i="25" s="1"/>
  <c r="AL88" i="24"/>
  <c r="AL24" i="24"/>
  <c r="AL91" i="24" s="1"/>
  <c r="P73" i="24"/>
  <c r="BH97" i="24"/>
  <c r="H25" i="24"/>
  <c r="H89" i="24"/>
  <c r="L71" i="25"/>
  <c r="J98" i="24"/>
  <c r="AY98" i="24"/>
  <c r="AC70" i="25"/>
  <c r="U90" i="24"/>
  <c r="AV90" i="24"/>
  <c r="AU88" i="24"/>
  <c r="AU24" i="24"/>
  <c r="AU91" i="24" s="1"/>
  <c r="K64" i="25"/>
  <c r="T64" i="25"/>
  <c r="BG85" i="24"/>
  <c r="K88" i="24"/>
  <c r="AS95" i="24"/>
  <c r="H42" i="24"/>
  <c r="H45" i="24" s="1"/>
  <c r="AU25" i="24"/>
  <c r="AC85" i="24"/>
  <c r="AA81" i="24"/>
  <c r="AV98" i="24"/>
  <c r="BC96" i="24"/>
  <c r="BI95" i="24"/>
  <c r="AM97" i="24"/>
  <c r="BL95" i="24"/>
  <c r="N85" i="24"/>
  <c r="BG25" i="24"/>
  <c r="BG90" i="24"/>
  <c r="AP25" i="24"/>
  <c r="AP89" i="24"/>
  <c r="J78" i="24"/>
  <c r="K95" i="24"/>
  <c r="C42" i="24"/>
  <c r="C45" i="24" s="1"/>
  <c r="AO75" i="24"/>
  <c r="AM81" i="24"/>
  <c r="BA88" i="24"/>
  <c r="BA24" i="24"/>
  <c r="BA91" i="24" s="1"/>
  <c r="BF75" i="24"/>
  <c r="O74" i="25"/>
  <c r="N88" i="24"/>
  <c r="N24" i="24"/>
  <c r="N91" i="24" s="1"/>
  <c r="BF89" i="24"/>
  <c r="BF25" i="24"/>
  <c r="AC77" i="25"/>
  <c r="AC22" i="25"/>
  <c r="AC80" i="25" s="1"/>
  <c r="BJ93" i="24"/>
  <c r="AB25" i="24"/>
  <c r="AB89" i="24"/>
  <c r="T57" i="24"/>
  <c r="AO73" i="24"/>
  <c r="S77" i="25"/>
  <c r="S22" i="25"/>
  <c r="S80" i="25" s="1"/>
  <c r="AL25" i="24"/>
  <c r="AL89" i="24"/>
  <c r="P77" i="25"/>
  <c r="P22" i="25"/>
  <c r="P80" i="25" s="1"/>
  <c r="S96" i="24"/>
  <c r="O93" i="24"/>
  <c r="AI96" i="24"/>
  <c r="V81" i="24"/>
  <c r="AM88" i="24"/>
  <c r="AM24" i="24"/>
  <c r="AM91" i="24" s="1"/>
  <c r="P71" i="25"/>
  <c r="Z90" i="24"/>
  <c r="BB90" i="24"/>
  <c r="F72" i="24"/>
  <c r="E57" i="24"/>
  <c r="AA85" i="24"/>
  <c r="N86" i="24"/>
  <c r="AU89" i="24"/>
  <c r="Q70" i="25"/>
  <c r="D89" i="24"/>
  <c r="G83" i="25"/>
  <c r="H79" i="24"/>
  <c r="E85" i="24"/>
  <c r="AY77" i="24"/>
  <c r="AN96" i="24"/>
  <c r="J51" i="25"/>
  <c r="Q65" i="25"/>
  <c r="AE25" i="24"/>
  <c r="AD78" i="25"/>
  <c r="AD51" i="25"/>
  <c r="AG88" i="24"/>
  <c r="AG24" i="24"/>
  <c r="AG91" i="24" s="1"/>
  <c r="BB73" i="24"/>
  <c r="L75" i="25"/>
  <c r="AX93" i="24"/>
  <c r="K78" i="24"/>
  <c r="G98" i="24"/>
  <c r="BJ24" i="24"/>
  <c r="BJ88" i="24"/>
  <c r="AZ79" i="24"/>
  <c r="BD94" i="24"/>
  <c r="Y88" i="24"/>
  <c r="Y24" i="24"/>
  <c r="Y91" i="24" s="1"/>
  <c r="V83" i="25"/>
  <c r="Y77" i="24"/>
  <c r="AD89" i="24"/>
  <c r="AD25" i="24"/>
  <c r="BA96" i="24"/>
  <c r="AI25" i="24"/>
  <c r="AI89" i="24"/>
  <c r="J79" i="24"/>
  <c r="Q89" i="24"/>
  <c r="Q25" i="24"/>
  <c r="Z25" i="24"/>
  <c r="Z89" i="24"/>
  <c r="X82" i="24"/>
  <c r="AM25" i="24"/>
  <c r="AM89" i="24"/>
  <c r="AC78" i="24"/>
  <c r="Y23" i="25"/>
  <c r="Y78" i="25"/>
  <c r="Z94" i="24"/>
  <c r="L78" i="25"/>
  <c r="L23" i="25"/>
  <c r="V66" i="25"/>
  <c r="BG94" i="24"/>
  <c r="T68" i="25"/>
  <c r="AI88" i="24"/>
  <c r="AI24" i="24"/>
  <c r="AI91" i="24" s="1"/>
  <c r="K79" i="24"/>
  <c r="AL72" i="24"/>
  <c r="D95" i="24"/>
  <c r="AH86" i="24"/>
  <c r="T72" i="24"/>
  <c r="X98" i="24"/>
  <c r="E42" i="24"/>
  <c r="E45" i="24" s="1"/>
  <c r="AJ77" i="24"/>
  <c r="X76" i="24"/>
  <c r="E90" i="24"/>
  <c r="AK91" i="24"/>
  <c r="R80" i="25"/>
  <c r="AG79" i="24"/>
  <c r="AQ96" i="24"/>
  <c r="L84" i="25"/>
  <c r="AC23" i="25"/>
  <c r="AC78" i="25"/>
  <c r="AF82" i="24"/>
  <c r="P78" i="25"/>
  <c r="P23" i="25"/>
  <c r="Z93" i="24"/>
  <c r="AJ98" i="24"/>
  <c r="AX90" i="24"/>
  <c r="AQ88" i="24"/>
  <c r="AQ24" i="24"/>
  <c r="AQ91" i="24" s="1"/>
  <c r="BF98" i="24"/>
  <c r="BA72" i="24"/>
  <c r="AZ86" i="24"/>
  <c r="Q73" i="24"/>
  <c r="Q78" i="25"/>
  <c r="Q23" i="25"/>
  <c r="V25" i="24"/>
  <c r="V89" i="24"/>
  <c r="T65" i="25"/>
  <c r="AB23" i="25"/>
  <c r="AB78" i="25"/>
  <c r="F74" i="25"/>
  <c r="K62" i="25"/>
  <c r="M78" i="24"/>
  <c r="H94" i="24"/>
  <c r="BH93" i="24"/>
  <c r="W75" i="24"/>
  <c r="AA78" i="25"/>
  <c r="AA23" i="25"/>
  <c r="AP98" i="24"/>
  <c r="T79" i="25"/>
  <c r="AF88" i="24"/>
  <c r="AF24" i="24"/>
  <c r="AF91" i="24" s="1"/>
  <c r="R88" i="24"/>
  <c r="R24" i="24"/>
  <c r="R91" i="24" s="1"/>
  <c r="AB77" i="25"/>
  <c r="AB22" i="25"/>
  <c r="AB80" i="25" s="1"/>
  <c r="BG93" i="24"/>
  <c r="U83" i="25"/>
  <c r="AW73" i="24"/>
  <c r="U76" i="24"/>
  <c r="BE86" i="24"/>
  <c r="AY89" i="24"/>
  <c r="AY25" i="24"/>
  <c r="BF97" i="24"/>
  <c r="F84" i="25"/>
  <c r="BC81" i="24"/>
  <c r="BJ73" i="24"/>
  <c r="Y89" i="24"/>
  <c r="Y25" i="24"/>
  <c r="AU82" i="24"/>
  <c r="M73" i="24"/>
  <c r="BG78" i="24"/>
  <c r="W71" i="25"/>
  <c r="I74" i="25"/>
  <c r="BC75" i="24"/>
  <c r="AF90" i="24"/>
  <c r="V57" i="24"/>
  <c r="AQ77" i="24"/>
  <c r="AN78" i="24"/>
  <c r="AP81" i="24"/>
  <c r="W74" i="25"/>
  <c r="AK88" i="24"/>
  <c r="V68" i="25"/>
  <c r="AW79" i="24"/>
  <c r="R77" i="25"/>
  <c r="W90" i="24"/>
  <c r="D78" i="24"/>
  <c r="BF82" i="24"/>
  <c r="BE90" i="24"/>
  <c r="BB93" i="24"/>
  <c r="R79" i="25"/>
  <c r="BC95" i="24"/>
  <c r="E78" i="24"/>
  <c r="BH90" i="24"/>
  <c r="L1872" i="1"/>
  <c r="L1950" i="1"/>
  <c r="AC2086" i="1"/>
  <c r="AC2101" i="1" s="1"/>
  <c r="AC2104" i="1" s="1"/>
  <c r="AC1306" i="1"/>
  <c r="AC1618" i="1" s="1"/>
  <c r="AC1150" i="1"/>
  <c r="AC1165" i="1" s="1"/>
  <c r="AC1168" i="1" s="1"/>
  <c r="AD77" i="1"/>
  <c r="AE58" i="1"/>
  <c r="AD2164" i="1"/>
  <c r="AD760" i="1"/>
  <c r="AB1852" i="1"/>
  <c r="AB1930" i="1"/>
  <c r="M1631" i="1"/>
  <c r="L1943" i="1"/>
  <c r="L1865" i="1"/>
  <c r="N2099" i="1"/>
  <c r="N2106" i="1" s="1"/>
  <c r="N1319" i="1"/>
  <c r="N1163" i="1"/>
  <c r="N1170" i="1" s="1"/>
  <c r="O78" i="1"/>
  <c r="O2184" i="1" s="1"/>
  <c r="O2177" i="1"/>
  <c r="P71" i="1"/>
  <c r="O773" i="1"/>
  <c r="R1550" i="1"/>
  <c r="R1628" i="1" s="1"/>
  <c r="S1394" i="1"/>
  <c r="S1160" i="1"/>
  <c r="Q1862" i="1"/>
  <c r="Q1940" i="1"/>
  <c r="AA1617" i="1"/>
  <c r="AC2163" i="1"/>
  <c r="AC759" i="1"/>
  <c r="AC389" i="1"/>
  <c r="AC2183" i="1" s="1"/>
  <c r="AD369" i="1"/>
  <c r="AB2085" i="1"/>
  <c r="AB2105" i="1" s="1"/>
  <c r="AB1149" i="1"/>
  <c r="AB1169" i="1" s="1"/>
  <c r="AB1305" i="1"/>
  <c r="Z1851" i="1"/>
  <c r="Z1929" i="1"/>
  <c r="AC64" i="11" s="1"/>
  <c r="Q159" i="14"/>
  <c r="I160" i="14"/>
  <c r="Q80" i="14"/>
  <c r="H158" i="14"/>
  <c r="J160" i="14"/>
  <c r="I158" i="14"/>
  <c r="I159" i="14"/>
  <c r="G159" i="14"/>
  <c r="K163" i="14"/>
  <c r="H163" i="14"/>
  <c r="Q161" i="14"/>
  <c r="Q163" i="14"/>
  <c r="P163" i="14"/>
  <c r="P160" i="14"/>
  <c r="H160" i="14"/>
  <c r="G161" i="14"/>
  <c r="G160" i="14"/>
  <c r="H159" i="14"/>
  <c r="H80" i="14"/>
  <c r="Q160" i="14"/>
  <c r="P159" i="14"/>
  <c r="P161" i="14"/>
  <c r="J161" i="14"/>
  <c r="K80" i="14"/>
  <c r="I161" i="14"/>
  <c r="J159" i="14"/>
  <c r="J158" i="14"/>
  <c r="P158" i="14"/>
  <c r="H161" i="14"/>
  <c r="G158" i="14"/>
  <c r="Q158" i="14"/>
  <c r="P80" i="14"/>
  <c r="AB95" i="14"/>
  <c r="AB22" i="14"/>
  <c r="AC22" i="14" s="1"/>
  <c r="P27" i="13"/>
  <c r="O27" i="13"/>
  <c r="T27" i="13"/>
  <c r="L26" i="18" s="1"/>
  <c r="Q27" i="13"/>
  <c r="S66" i="14"/>
  <c r="R66" i="14"/>
  <c r="S112" i="14"/>
  <c r="R112" i="14"/>
  <c r="S65" i="14"/>
  <c r="R65" i="14"/>
  <c r="S40" i="14"/>
  <c r="R40" i="14"/>
  <c r="S146" i="14"/>
  <c r="R146" i="14"/>
  <c r="S32" i="14"/>
  <c r="R32" i="14"/>
  <c r="S101" i="14"/>
  <c r="R101" i="14"/>
  <c r="S145" i="14"/>
  <c r="R145" i="14"/>
  <c r="S116" i="14"/>
  <c r="R116" i="14"/>
  <c r="S115" i="14"/>
  <c r="R115" i="14"/>
  <c r="S89" i="14"/>
  <c r="R89" i="14"/>
  <c r="R69" i="14"/>
  <c r="S69" i="14"/>
  <c r="S129" i="14"/>
  <c r="R129" i="14"/>
  <c r="AB53" i="14"/>
  <c r="AC53" i="14" s="1"/>
  <c r="X53" i="14"/>
  <c r="Y53" i="14" s="1"/>
  <c r="T53" i="14"/>
  <c r="U53" i="14" s="1"/>
  <c r="R153" i="14"/>
  <c r="S153" i="14"/>
  <c r="H76" i="14"/>
  <c r="T8" i="14"/>
  <c r="U8" i="14" s="1"/>
  <c r="X8" i="14"/>
  <c r="Y8" i="14" s="1"/>
  <c r="AB8" i="14"/>
  <c r="AC8" i="14" s="1"/>
  <c r="AB12" i="14"/>
  <c r="AC12" i="14" s="1"/>
  <c r="X12" i="14"/>
  <c r="Y12" i="14" s="1"/>
  <c r="S23" i="14"/>
  <c r="R23" i="14"/>
  <c r="AB15" i="14"/>
  <c r="AC15" i="14" s="1"/>
  <c r="X15" i="14"/>
  <c r="Y15" i="14" s="1"/>
  <c r="T15" i="14"/>
  <c r="U15" i="14" s="1"/>
  <c r="T91" i="14"/>
  <c r="X91" i="14"/>
  <c r="AB91" i="14"/>
  <c r="Y91" i="14"/>
  <c r="AC91" i="14"/>
  <c r="U91" i="14"/>
  <c r="AB123" i="14"/>
  <c r="X123" i="14"/>
  <c r="T123" i="14"/>
  <c r="Y123" i="14"/>
  <c r="AC123" i="14"/>
  <c r="U123" i="14"/>
  <c r="S91" i="14"/>
  <c r="R91" i="14"/>
  <c r="X116" i="14"/>
  <c r="T116" i="14"/>
  <c r="AB116" i="14"/>
  <c r="Y116" i="14"/>
  <c r="AC116" i="14"/>
  <c r="U116" i="14"/>
  <c r="T19" i="13"/>
  <c r="L18" i="18" s="1"/>
  <c r="P19" i="13"/>
  <c r="O19" i="13"/>
  <c r="Q19" i="13"/>
  <c r="S46" i="14"/>
  <c r="R46" i="14"/>
  <c r="S33" i="14"/>
  <c r="R33" i="14"/>
  <c r="S99" i="14"/>
  <c r="R99" i="14"/>
  <c r="P75" i="14"/>
  <c r="S41" i="14"/>
  <c r="R41" i="14"/>
  <c r="G78" i="14"/>
  <c r="Q20" i="13"/>
  <c r="O20" i="13"/>
  <c r="P20" i="13"/>
  <c r="T20" i="13"/>
  <c r="L19" i="18" s="1"/>
  <c r="S134" i="14"/>
  <c r="R134" i="14"/>
  <c r="S52" i="14"/>
  <c r="R52" i="14"/>
  <c r="J78" i="14"/>
  <c r="O13" i="13"/>
  <c r="T13" i="13"/>
  <c r="L12" i="18" s="1"/>
  <c r="Q13" i="13"/>
  <c r="P13" i="13"/>
  <c r="AB115" i="14"/>
  <c r="T115" i="14"/>
  <c r="X115" i="14"/>
  <c r="AC115" i="14"/>
  <c r="U115" i="14"/>
  <c r="Y115" i="14"/>
  <c r="U153" i="14"/>
  <c r="AB153" i="14"/>
  <c r="AC153" i="14"/>
  <c r="T153" i="14"/>
  <c r="Y153" i="14"/>
  <c r="X153" i="14"/>
  <c r="Q10" i="13"/>
  <c r="O10" i="13"/>
  <c r="T10" i="13"/>
  <c r="L9" i="18" s="1"/>
  <c r="P10" i="13"/>
  <c r="T24" i="14"/>
  <c r="U24" i="14" s="1"/>
  <c r="X24" i="14"/>
  <c r="Y24" i="14" s="1"/>
  <c r="AB24" i="14"/>
  <c r="AC24" i="14" s="1"/>
  <c r="T30" i="14"/>
  <c r="U30" i="14" s="1"/>
  <c r="AB30" i="14"/>
  <c r="AC30" i="14" s="1"/>
  <c r="X30" i="14"/>
  <c r="Y30" i="14" s="1"/>
  <c r="S107" i="14"/>
  <c r="R107" i="14"/>
  <c r="T70" i="14"/>
  <c r="U70" i="14" s="1"/>
  <c r="AB70" i="14"/>
  <c r="AC70" i="14" s="1"/>
  <c r="X70" i="14"/>
  <c r="Y70" i="14" s="1"/>
  <c r="AB41" i="14"/>
  <c r="AC41" i="14" s="1"/>
  <c r="T41" i="14"/>
  <c r="U41" i="14" s="1"/>
  <c r="X41" i="14"/>
  <c r="Y41" i="14" s="1"/>
  <c r="H78" i="14"/>
  <c r="X130" i="14"/>
  <c r="AB130" i="14"/>
  <c r="T130" i="14"/>
  <c r="U130" i="14"/>
  <c r="AC130" i="14"/>
  <c r="Y130" i="14"/>
  <c r="S109" i="14"/>
  <c r="R109" i="14"/>
  <c r="X68" i="14"/>
  <c r="Y68" i="14" s="1"/>
  <c r="T68" i="14"/>
  <c r="U68" i="14" s="1"/>
  <c r="AB68" i="14"/>
  <c r="AC68" i="14" s="1"/>
  <c r="S16" i="14"/>
  <c r="R16" i="14"/>
  <c r="AB33" i="14"/>
  <c r="AC33" i="14" s="1"/>
  <c r="T33" i="14"/>
  <c r="U33" i="14" s="1"/>
  <c r="X33" i="14"/>
  <c r="Y33" i="14" s="1"/>
  <c r="S149" i="14"/>
  <c r="R149" i="14"/>
  <c r="P34" i="13"/>
  <c r="T34" i="13"/>
  <c r="L33" i="18" s="1"/>
  <c r="O34" i="13"/>
  <c r="Q34" i="13"/>
  <c r="Q22" i="13"/>
  <c r="P22" i="13"/>
  <c r="T22" i="13"/>
  <c r="L21" i="18" s="1"/>
  <c r="O22" i="13"/>
  <c r="S120" i="14"/>
  <c r="R120" i="14"/>
  <c r="Q17" i="13"/>
  <c r="T17" i="13"/>
  <c r="L16" i="18" s="1"/>
  <c r="O17" i="13"/>
  <c r="P17" i="13"/>
  <c r="S58" i="14"/>
  <c r="R58" i="14"/>
  <c r="P78" i="14"/>
  <c r="S61" i="14"/>
  <c r="R61" i="14"/>
  <c r="S136" i="14"/>
  <c r="R136" i="14"/>
  <c r="P32" i="13"/>
  <c r="Q32" i="13"/>
  <c r="O32" i="13"/>
  <c r="T32" i="13"/>
  <c r="L31" i="18" s="1"/>
  <c r="S148" i="14"/>
  <c r="R148" i="14"/>
  <c r="I78" i="14"/>
  <c r="S92" i="14"/>
  <c r="R92" i="14"/>
  <c r="I77" i="14"/>
  <c r="X26" i="14"/>
  <c r="Y26" i="14" s="1"/>
  <c r="AB26" i="14"/>
  <c r="AC26" i="14" s="1"/>
  <c r="X62" i="14"/>
  <c r="Y62" i="14" s="1"/>
  <c r="AB62" i="14"/>
  <c r="AC62" i="14" s="1"/>
  <c r="T62" i="14"/>
  <c r="U62" i="14" s="1"/>
  <c r="AB124" i="14"/>
  <c r="T124" i="14"/>
  <c r="X124" i="14"/>
  <c r="U124" i="14"/>
  <c r="AC124" i="14"/>
  <c r="Y124" i="14"/>
  <c r="X142" i="14"/>
  <c r="AB142" i="14"/>
  <c r="T142" i="14"/>
  <c r="AB40" i="14"/>
  <c r="AC40" i="14" s="1"/>
  <c r="X40" i="14"/>
  <c r="Y40" i="14" s="1"/>
  <c r="T40" i="14"/>
  <c r="U40" i="14" s="1"/>
  <c r="U155" i="14"/>
  <c r="T155" i="14"/>
  <c r="AB155" i="14"/>
  <c r="Y155" i="14"/>
  <c r="X155" i="14"/>
  <c r="AC155" i="14"/>
  <c r="T135" i="14"/>
  <c r="X135" i="14"/>
  <c r="AB135" i="14"/>
  <c r="U135" i="14"/>
  <c r="Y135" i="14"/>
  <c r="AC135" i="14"/>
  <c r="X54" i="14"/>
  <c r="Y54" i="14" s="1"/>
  <c r="AB54" i="14"/>
  <c r="AC54" i="14" s="1"/>
  <c r="T54" i="14"/>
  <c r="U54" i="14" s="1"/>
  <c r="T26" i="14"/>
  <c r="U26" i="14" s="1"/>
  <c r="T24" i="13"/>
  <c r="L23" i="18" s="1"/>
  <c r="Q24" i="13"/>
  <c r="P24" i="13"/>
  <c r="O24" i="13"/>
  <c r="S37" i="14"/>
  <c r="R37" i="14"/>
  <c r="S117" i="14"/>
  <c r="R117" i="14"/>
  <c r="P14" i="13"/>
  <c r="O14" i="13"/>
  <c r="Q14" i="13"/>
  <c r="T14" i="13"/>
  <c r="L13" i="18" s="1"/>
  <c r="S63" i="14"/>
  <c r="R63" i="14"/>
  <c r="S30" i="14"/>
  <c r="R30" i="14"/>
  <c r="S114" i="14"/>
  <c r="R114" i="14"/>
  <c r="AB63" i="14"/>
  <c r="AC63" i="14" s="1"/>
  <c r="T63" i="14"/>
  <c r="U63" i="14" s="1"/>
  <c r="X63" i="14"/>
  <c r="Y63" i="14" s="1"/>
  <c r="AB129" i="14"/>
  <c r="X129" i="14"/>
  <c r="T129" i="14"/>
  <c r="U129" i="14"/>
  <c r="Y129" i="14"/>
  <c r="AC129" i="14"/>
  <c r="S95" i="14"/>
  <c r="R95" i="14"/>
  <c r="T58" i="14"/>
  <c r="U58" i="14" s="1"/>
  <c r="AB58" i="14"/>
  <c r="AC58" i="14" s="1"/>
  <c r="X58" i="14"/>
  <c r="Y58" i="14" s="1"/>
  <c r="X107" i="14"/>
  <c r="AB107" i="14"/>
  <c r="T107" i="14"/>
  <c r="U107" i="14"/>
  <c r="Y107" i="14"/>
  <c r="AC107" i="14"/>
  <c r="O23" i="13"/>
  <c r="Q23" i="13"/>
  <c r="P23" i="13"/>
  <c r="T23" i="13"/>
  <c r="L22" i="18" s="1"/>
  <c r="AB117" i="14"/>
  <c r="T117" i="14"/>
  <c r="X117" i="14"/>
  <c r="U117" i="14"/>
  <c r="AC117" i="14"/>
  <c r="Y117" i="14"/>
  <c r="Q7" i="13"/>
  <c r="P7" i="13"/>
  <c r="T7" i="13"/>
  <c r="L6" i="18" s="1"/>
  <c r="O7" i="13"/>
  <c r="AB61" i="14"/>
  <c r="AC61" i="14" s="1"/>
  <c r="X61" i="14"/>
  <c r="Y61" i="14" s="1"/>
  <c r="T61" i="14"/>
  <c r="U61" i="14" s="1"/>
  <c r="AB109" i="14"/>
  <c r="T109" i="14"/>
  <c r="X109" i="14"/>
  <c r="Y109" i="14"/>
  <c r="AC109" i="14"/>
  <c r="U109" i="14"/>
  <c r="Q75" i="14"/>
  <c r="S105" i="14"/>
  <c r="R105" i="14"/>
  <c r="AB105" i="14"/>
  <c r="T105" i="14"/>
  <c r="X105" i="14"/>
  <c r="AC105" i="14"/>
  <c r="U105" i="14"/>
  <c r="Y105" i="14"/>
  <c r="X102" i="14"/>
  <c r="T102" i="14"/>
  <c r="AB102" i="14"/>
  <c r="U102" i="14"/>
  <c r="AC102" i="14"/>
  <c r="Y102" i="14"/>
  <c r="AB59" i="14"/>
  <c r="T59" i="14"/>
  <c r="X59" i="14"/>
  <c r="X144" i="14"/>
  <c r="AC144" i="14"/>
  <c r="Y144" i="14"/>
  <c r="U144" i="14"/>
  <c r="T144" i="14"/>
  <c r="AB144" i="14"/>
  <c r="AB118" i="14"/>
  <c r="T118" i="14"/>
  <c r="X118" i="14"/>
  <c r="AC118" i="14"/>
  <c r="Y118" i="14"/>
  <c r="U118" i="14"/>
  <c r="AB146" i="14"/>
  <c r="T146" i="14"/>
  <c r="X146" i="14"/>
  <c r="AC146" i="14"/>
  <c r="U146" i="14"/>
  <c r="Y146" i="14"/>
  <c r="T12" i="14"/>
  <c r="U12" i="14" s="1"/>
  <c r="AB99" i="14"/>
  <c r="T99" i="14"/>
  <c r="X99" i="14"/>
  <c r="AC99" i="14"/>
  <c r="U99" i="14"/>
  <c r="Y99" i="14"/>
  <c r="S155" i="14"/>
  <c r="R155" i="14"/>
  <c r="S147" i="14"/>
  <c r="R147" i="14"/>
  <c r="O33" i="13"/>
  <c r="Q33" i="13"/>
  <c r="P33" i="13"/>
  <c r="T33" i="13"/>
  <c r="L32" i="18" s="1"/>
  <c r="S64" i="14"/>
  <c r="R64" i="14"/>
  <c r="S31" i="14"/>
  <c r="R31" i="14"/>
  <c r="S70" i="14"/>
  <c r="R70" i="14"/>
  <c r="T38" i="13"/>
  <c r="L37" i="18" s="1"/>
  <c r="Q38" i="13"/>
  <c r="O38" i="13"/>
  <c r="P38" i="13"/>
  <c r="T9" i="13"/>
  <c r="L8" i="18" s="1"/>
  <c r="P9" i="13"/>
  <c r="O9" i="13"/>
  <c r="Q9" i="13"/>
  <c r="S152" i="14"/>
  <c r="R152" i="14"/>
  <c r="S130" i="14"/>
  <c r="R130" i="14"/>
  <c r="P36" i="13"/>
  <c r="O36" i="13"/>
  <c r="T36" i="13"/>
  <c r="L35" i="18" s="1"/>
  <c r="Q36" i="13"/>
  <c r="S35" i="14"/>
  <c r="R35" i="14"/>
  <c r="J75" i="14"/>
  <c r="J76" i="14"/>
  <c r="AB13" i="14"/>
  <c r="AC13" i="14" s="1"/>
  <c r="T13" i="14"/>
  <c r="U13" i="14" s="1"/>
  <c r="X13" i="14"/>
  <c r="Y13" i="14" s="1"/>
  <c r="AB69" i="14"/>
  <c r="AC69" i="14" s="1"/>
  <c r="X69" i="14"/>
  <c r="Y69" i="14" s="1"/>
  <c r="T69" i="14"/>
  <c r="U69" i="14" s="1"/>
  <c r="S12" i="14"/>
  <c r="R12" i="14"/>
  <c r="S9" i="14"/>
  <c r="R9" i="14"/>
  <c r="I75" i="14"/>
  <c r="G75" i="14"/>
  <c r="X37" i="14"/>
  <c r="Y37" i="14" s="1"/>
  <c r="AB37" i="14"/>
  <c r="AC37" i="14" s="1"/>
  <c r="T37" i="14"/>
  <c r="U37" i="14" s="1"/>
  <c r="S24" i="14"/>
  <c r="R24" i="14"/>
  <c r="AB16" i="14"/>
  <c r="AC16" i="14" s="1"/>
  <c r="T16" i="14"/>
  <c r="U16" i="14" s="1"/>
  <c r="X16" i="14"/>
  <c r="Y16" i="14" s="1"/>
  <c r="S104" i="14"/>
  <c r="R104" i="14"/>
  <c r="U151" i="14"/>
  <c r="AB151" i="14"/>
  <c r="T151" i="14"/>
  <c r="Y151" i="14"/>
  <c r="AC151" i="14"/>
  <c r="X151" i="14"/>
  <c r="G77" i="14"/>
  <c r="X106" i="14"/>
  <c r="AB106" i="14"/>
  <c r="T106" i="14"/>
  <c r="U106" i="14"/>
  <c r="Y106" i="14"/>
  <c r="AC106" i="14"/>
  <c r="X95" i="14"/>
  <c r="U95" i="14"/>
  <c r="T95" i="14"/>
  <c r="AC95" i="14"/>
  <c r="Y95" i="14"/>
  <c r="T89" i="14"/>
  <c r="AB89" i="14"/>
  <c r="X89" i="14"/>
  <c r="AC89" i="14"/>
  <c r="U89" i="14"/>
  <c r="Y89" i="14"/>
  <c r="X65" i="14"/>
  <c r="Y65" i="14" s="1"/>
  <c r="AB65" i="14"/>
  <c r="AC65" i="14" s="1"/>
  <c r="T65" i="14"/>
  <c r="U65" i="14" s="1"/>
  <c r="S68" i="14"/>
  <c r="R68" i="14"/>
  <c r="S113" i="14"/>
  <c r="R113" i="14"/>
  <c r="P76" i="14"/>
  <c r="Y141" i="14"/>
  <c r="S34" i="14"/>
  <c r="R34" i="14"/>
  <c r="Q30" i="13"/>
  <c r="P30" i="13"/>
  <c r="O30" i="13"/>
  <c r="T30" i="13"/>
  <c r="L29" i="18" s="1"/>
  <c r="S29" i="14"/>
  <c r="R29" i="14"/>
  <c r="S98" i="14"/>
  <c r="R98" i="14"/>
  <c r="AB32" i="14"/>
  <c r="AC32" i="14" s="1"/>
  <c r="X32" i="14"/>
  <c r="Y32" i="14" s="1"/>
  <c r="T32" i="14"/>
  <c r="U32" i="14" s="1"/>
  <c r="O16" i="13"/>
  <c r="T16" i="13"/>
  <c r="L15" i="18" s="1"/>
  <c r="Q16" i="13"/>
  <c r="P16" i="13"/>
  <c r="AB18" i="14"/>
  <c r="AC18" i="14" s="1"/>
  <c r="T18" i="14"/>
  <c r="U18" i="14" s="1"/>
  <c r="X18" i="14"/>
  <c r="Y18" i="14" s="1"/>
  <c r="AB149" i="14"/>
  <c r="X149" i="14"/>
  <c r="T149" i="14"/>
  <c r="Y149" i="14"/>
  <c r="AC149" i="14"/>
  <c r="U149" i="14"/>
  <c r="X34" i="14"/>
  <c r="Y34" i="14" s="1"/>
  <c r="T34" i="14"/>
  <c r="U34" i="14" s="1"/>
  <c r="AB34" i="14"/>
  <c r="AC34" i="14" s="1"/>
  <c r="S106" i="14"/>
  <c r="R106" i="14"/>
  <c r="AB101" i="14"/>
  <c r="X101" i="14"/>
  <c r="T101" i="14"/>
  <c r="U101" i="14"/>
  <c r="Y101" i="14"/>
  <c r="AC101" i="14"/>
  <c r="T114" i="14"/>
  <c r="AB114" i="14"/>
  <c r="X114" i="14"/>
  <c r="AC114" i="14"/>
  <c r="U114" i="14"/>
  <c r="Y114" i="14"/>
  <c r="Q78" i="14"/>
  <c r="S102" i="14"/>
  <c r="R102" i="14"/>
  <c r="G76" i="14"/>
  <c r="T136" i="14"/>
  <c r="X136" i="14"/>
  <c r="AB136" i="14"/>
  <c r="U136" i="14"/>
  <c r="Y136" i="14"/>
  <c r="AC136" i="14"/>
  <c r="T6" i="14"/>
  <c r="U6" i="14" s="1"/>
  <c r="X6" i="14"/>
  <c r="Y6" i="14" s="1"/>
  <c r="AB6" i="14"/>
  <c r="AC6" i="14" s="1"/>
  <c r="S96" i="14"/>
  <c r="R96" i="14"/>
  <c r="X22" i="14"/>
  <c r="Y22" i="14" s="1"/>
  <c r="T22" i="14"/>
  <c r="U22" i="14" s="1"/>
  <c r="S18" i="14"/>
  <c r="R18" i="14"/>
  <c r="T21" i="14"/>
  <c r="U21" i="14" s="1"/>
  <c r="AB21" i="14"/>
  <c r="AC21" i="14" s="1"/>
  <c r="X21" i="14"/>
  <c r="Y21" i="14" s="1"/>
  <c r="S8" i="14"/>
  <c r="R8" i="14"/>
  <c r="T35" i="14"/>
  <c r="U35" i="14" s="1"/>
  <c r="AB35" i="14"/>
  <c r="AC35" i="14" s="1"/>
  <c r="X35" i="14"/>
  <c r="Y35" i="14" s="1"/>
  <c r="AB134" i="14"/>
  <c r="T134" i="14"/>
  <c r="X134" i="14"/>
  <c r="Y134" i="14"/>
  <c r="AC134" i="14"/>
  <c r="U134" i="14"/>
  <c r="S72" i="14"/>
  <c r="R72" i="14"/>
  <c r="T42" i="13"/>
  <c r="L41" i="18" s="1"/>
  <c r="O42" i="13"/>
  <c r="Q42" i="13"/>
  <c r="P42" i="13"/>
  <c r="Q35" i="13"/>
  <c r="O35" i="13"/>
  <c r="P35" i="13"/>
  <c r="T35" i="13"/>
  <c r="L34" i="18" s="1"/>
  <c r="T31" i="13"/>
  <c r="L30" i="18" s="1"/>
  <c r="Q31" i="13"/>
  <c r="P31" i="13"/>
  <c r="O31" i="13"/>
  <c r="S135" i="14"/>
  <c r="R135" i="14"/>
  <c r="S141" i="14"/>
  <c r="R141" i="14"/>
  <c r="S51" i="14"/>
  <c r="R51" i="14"/>
  <c r="P77" i="14"/>
  <c r="S47" i="14"/>
  <c r="R47" i="14"/>
  <c r="S123" i="14"/>
  <c r="R123" i="14"/>
  <c r="S54" i="14"/>
  <c r="R54" i="14"/>
  <c r="AB46" i="14"/>
  <c r="AC46" i="14" s="1"/>
  <c r="T46" i="14"/>
  <c r="U46" i="14" s="1"/>
  <c r="X46" i="14"/>
  <c r="Y46" i="14" s="1"/>
  <c r="T147" i="14"/>
  <c r="U147" i="14"/>
  <c r="Y147" i="14"/>
  <c r="AC147" i="14"/>
  <c r="X147" i="14"/>
  <c r="AB147" i="14"/>
  <c r="T23" i="14"/>
  <c r="U23" i="14" s="1"/>
  <c r="X23" i="14"/>
  <c r="Y23" i="14" s="1"/>
  <c r="AB23" i="14"/>
  <c r="AC23" i="14" s="1"/>
  <c r="P25" i="13"/>
  <c r="O25" i="13"/>
  <c r="Q25" i="13"/>
  <c r="T25" i="13"/>
  <c r="L24" i="18" s="1"/>
  <c r="S22" i="14"/>
  <c r="R22" i="14"/>
  <c r="T9" i="14"/>
  <c r="U9" i="14" s="1"/>
  <c r="AB9" i="14"/>
  <c r="AC9" i="14" s="1"/>
  <c r="X9" i="14"/>
  <c r="Y9" i="14" s="1"/>
  <c r="AB19" i="14"/>
  <c r="AC19" i="14" s="1"/>
  <c r="T19" i="14"/>
  <c r="U19" i="14" s="1"/>
  <c r="X19" i="14"/>
  <c r="Y19" i="14" s="1"/>
  <c r="S6" i="14"/>
  <c r="R6" i="14"/>
  <c r="X96" i="14"/>
  <c r="T96" i="14"/>
  <c r="AB96" i="14"/>
  <c r="Y96" i="14"/>
  <c r="U96" i="14"/>
  <c r="AC96" i="14"/>
  <c r="S15" i="14"/>
  <c r="R15" i="14"/>
  <c r="AB112" i="14"/>
  <c r="T112" i="14"/>
  <c r="X112" i="14"/>
  <c r="U112" i="14"/>
  <c r="AC112" i="14"/>
  <c r="Y112" i="14"/>
  <c r="X152" i="14"/>
  <c r="AC152" i="14"/>
  <c r="U152" i="14"/>
  <c r="AB152" i="14"/>
  <c r="T152" i="14"/>
  <c r="Y152" i="14"/>
  <c r="AA152" i="14" s="1"/>
  <c r="H68" i="20" s="1"/>
  <c r="X64" i="14"/>
  <c r="Y64" i="14" s="1"/>
  <c r="AB64" i="14"/>
  <c r="AC64" i="14" s="1"/>
  <c r="T64" i="14"/>
  <c r="U64" i="14" s="1"/>
  <c r="T66" i="14"/>
  <c r="U66" i="14" s="1"/>
  <c r="AB66" i="14"/>
  <c r="AC66" i="14" s="1"/>
  <c r="X66" i="14"/>
  <c r="Y66" i="14" s="1"/>
  <c r="H75" i="14"/>
  <c r="X113" i="14"/>
  <c r="T113" i="14"/>
  <c r="AB113" i="14"/>
  <c r="U113" i="14"/>
  <c r="AC113" i="14"/>
  <c r="S151" i="14"/>
  <c r="R151" i="14"/>
  <c r="S62" i="14"/>
  <c r="R62" i="14"/>
  <c r="S118" i="14"/>
  <c r="R118" i="14"/>
  <c r="S137" i="14"/>
  <c r="R137" i="14"/>
  <c r="S124" i="14"/>
  <c r="R124" i="14"/>
  <c r="S53" i="14"/>
  <c r="R53" i="14"/>
  <c r="S19" i="14"/>
  <c r="R19" i="14"/>
  <c r="Q41" i="13"/>
  <c r="O41" i="13"/>
  <c r="T41" i="13"/>
  <c r="L40" i="18" s="1"/>
  <c r="P41" i="13"/>
  <c r="S13" i="14"/>
  <c r="R13" i="14"/>
  <c r="S144" i="14"/>
  <c r="R144" i="14"/>
  <c r="S26" i="14"/>
  <c r="R26" i="14"/>
  <c r="J77" i="14"/>
  <c r="T29" i="14"/>
  <c r="U29" i="14" s="1"/>
  <c r="X29" i="14"/>
  <c r="Y29" i="14" s="1"/>
  <c r="AB29" i="14"/>
  <c r="AC29" i="14" s="1"/>
  <c r="X104" i="14"/>
  <c r="T104" i="14"/>
  <c r="AB104" i="14"/>
  <c r="AC104" i="14"/>
  <c r="U104" i="14"/>
  <c r="Y104" i="14"/>
  <c r="Q76" i="14"/>
  <c r="AB137" i="14"/>
  <c r="T137" i="14"/>
  <c r="X137" i="14"/>
  <c r="Y137" i="14"/>
  <c r="AC137" i="14"/>
  <c r="U137" i="14"/>
  <c r="T51" i="14"/>
  <c r="U51" i="14" s="1"/>
  <c r="X51" i="14"/>
  <c r="Y51" i="14" s="1"/>
  <c r="AB51" i="14"/>
  <c r="AC51" i="14" s="1"/>
  <c r="Y145" i="14"/>
  <c r="X145" i="14"/>
  <c r="U145" i="14"/>
  <c r="AC145" i="14"/>
  <c r="AB145" i="14"/>
  <c r="T145" i="14"/>
  <c r="I76" i="14"/>
  <c r="AC148" i="14"/>
  <c r="U148" i="14"/>
  <c r="AB148" i="14"/>
  <c r="T148" i="14"/>
  <c r="Y148" i="14"/>
  <c r="X148" i="14"/>
  <c r="X98" i="14"/>
  <c r="AB98" i="14"/>
  <c r="T98" i="14"/>
  <c r="AC98" i="14"/>
  <c r="Y98" i="14"/>
  <c r="U98" i="14"/>
  <c r="AB141" i="14"/>
  <c r="T141" i="14"/>
  <c r="AC141" i="14"/>
  <c r="X141" i="14"/>
  <c r="U141" i="14"/>
  <c r="Q77" i="14"/>
  <c r="X52" i="14"/>
  <c r="Y52" i="14" s="1"/>
  <c r="T52" i="14"/>
  <c r="U52" i="14" s="1"/>
  <c r="AB52" i="14"/>
  <c r="AC52" i="14" s="1"/>
  <c r="Y113" i="14"/>
  <c r="X92" i="14"/>
  <c r="AB92" i="14"/>
  <c r="T92" i="14"/>
  <c r="Y92" i="14"/>
  <c r="AC92" i="14"/>
  <c r="U92" i="14"/>
  <c r="AC120" i="14"/>
  <c r="U120" i="14"/>
  <c r="AB120" i="14"/>
  <c r="T120" i="14"/>
  <c r="Y120" i="14"/>
  <c r="X120" i="14"/>
  <c r="AB72" i="14"/>
  <c r="AC72" i="14" s="1"/>
  <c r="T72" i="14"/>
  <c r="U72" i="14" s="1"/>
  <c r="X72" i="14"/>
  <c r="Y72" i="14" s="1"/>
  <c r="S21" i="14"/>
  <c r="R21" i="14"/>
  <c r="H77" i="14"/>
  <c r="AB47" i="14"/>
  <c r="AC47" i="14" s="1"/>
  <c r="T47" i="14"/>
  <c r="U47" i="14" s="1"/>
  <c r="X47" i="14"/>
  <c r="Y47" i="14" s="1"/>
  <c r="T31" i="14"/>
  <c r="U31" i="14" s="1"/>
  <c r="AB31" i="14"/>
  <c r="AC31" i="14" s="1"/>
  <c r="X31" i="14"/>
  <c r="Y31" i="14" s="1"/>
  <c r="M67" i="25" l="1"/>
  <c r="BI91" i="24"/>
  <c r="AU80" i="24"/>
  <c r="M72" i="25"/>
  <c r="U72" i="25"/>
  <c r="AO17" i="24"/>
  <c r="L80" i="24"/>
  <c r="AU49" i="24"/>
  <c r="BK91" i="24"/>
  <c r="X83" i="24"/>
  <c r="BF91" i="24"/>
  <c r="V80" i="24"/>
  <c r="T80" i="24"/>
  <c r="I72" i="25"/>
  <c r="AD39" i="25"/>
  <c r="AO83" i="24"/>
  <c r="BJ91" i="24"/>
  <c r="AK83" i="24"/>
  <c r="L83" i="24"/>
  <c r="BF80" i="24"/>
  <c r="W24" i="25"/>
  <c r="AW80" i="24"/>
  <c r="BG91" i="24"/>
  <c r="F11" i="25"/>
  <c r="F15" i="25" s="1"/>
  <c r="F27" i="25" s="1"/>
  <c r="F85" i="25" s="1"/>
  <c r="BG80" i="24"/>
  <c r="AN17" i="24"/>
  <c r="AG80" i="24"/>
  <c r="BC80" i="24"/>
  <c r="G82" i="25"/>
  <c r="AC83" i="24"/>
  <c r="BI80" i="24"/>
  <c r="K67" i="25"/>
  <c r="AZ83" i="24"/>
  <c r="S83" i="24"/>
  <c r="AF80" i="24"/>
  <c r="AU83" i="24"/>
  <c r="AA67" i="25"/>
  <c r="D91" i="24"/>
  <c r="AD82" i="25"/>
  <c r="K72" i="25"/>
  <c r="W80" i="24"/>
  <c r="T82" i="25"/>
  <c r="O52" i="25"/>
  <c r="O82" i="25" s="1"/>
  <c r="BH91" i="24"/>
  <c r="P67" i="25"/>
  <c r="AM49" i="24"/>
  <c r="AM80" i="24"/>
  <c r="L11" i="25"/>
  <c r="L15" i="25" s="1"/>
  <c r="L28" i="25" s="1"/>
  <c r="L86" i="25" s="1"/>
  <c r="P39" i="25"/>
  <c r="P43" i="25" s="1"/>
  <c r="U49" i="24"/>
  <c r="M24" i="25"/>
  <c r="AJ80" i="24"/>
  <c r="AN49" i="24"/>
  <c r="AJ49" i="24"/>
  <c r="S67" i="25"/>
  <c r="K11" i="25"/>
  <c r="K15" i="25" s="1"/>
  <c r="K27" i="25" s="1"/>
  <c r="K85" i="25" s="1"/>
  <c r="AA83" i="24"/>
  <c r="H83" i="24"/>
  <c r="F52" i="25"/>
  <c r="F82" i="25" s="1"/>
  <c r="AB80" i="24"/>
  <c r="L67" i="25"/>
  <c r="X67" i="25"/>
  <c r="BC49" i="24"/>
  <c r="AZ17" i="24"/>
  <c r="M52" i="25"/>
  <c r="V1396" i="1"/>
  <c r="V1552" i="1" s="1"/>
  <c r="V1630" i="1" s="1"/>
  <c r="V1162" i="1"/>
  <c r="AA57" i="11" s="1"/>
  <c r="X39" i="25"/>
  <c r="X43" i="25" s="1"/>
  <c r="U1942" i="1"/>
  <c r="U1864" i="1"/>
  <c r="AI83" i="24"/>
  <c r="R39" i="25"/>
  <c r="R43" i="25" s="1"/>
  <c r="AD80" i="24"/>
  <c r="AK17" i="24"/>
  <c r="AK80" i="24"/>
  <c r="I11" i="25"/>
  <c r="I15" i="25" s="1"/>
  <c r="AB83" i="24"/>
  <c r="AB1390" i="1"/>
  <c r="AB1156" i="1"/>
  <c r="AD51" i="11" s="1"/>
  <c r="AD49" i="24"/>
  <c r="AA1546" i="1"/>
  <c r="AA1624" i="1" s="1"/>
  <c r="I82" i="25"/>
  <c r="Z1858" i="1"/>
  <c r="Z1936" i="1"/>
  <c r="Q1553" i="1"/>
  <c r="Q1404" i="1"/>
  <c r="Q1560" i="1" s="1"/>
  <c r="R1397" i="1"/>
  <c r="R1404" i="1" s="1"/>
  <c r="R936" i="1"/>
  <c r="V39" i="25"/>
  <c r="V43" i="25" s="1"/>
  <c r="R80" i="24"/>
  <c r="J82" i="25"/>
  <c r="Z39" i="25"/>
  <c r="Z43" i="25" s="1"/>
  <c r="J80" i="24"/>
  <c r="E72" i="25"/>
  <c r="X82" i="25"/>
  <c r="AY80" i="24"/>
  <c r="J67" i="25"/>
  <c r="J39" i="25"/>
  <c r="J43" i="25" s="1"/>
  <c r="S72" i="25"/>
  <c r="AA82" i="25"/>
  <c r="G67" i="25"/>
  <c r="BH92" i="24"/>
  <c r="AC82" i="25"/>
  <c r="N80" i="24"/>
  <c r="U83" i="24"/>
  <c r="Z80" i="24"/>
  <c r="AD83" i="24"/>
  <c r="J72" i="25"/>
  <c r="L72" i="25"/>
  <c r="N83" i="24"/>
  <c r="G72" i="25"/>
  <c r="BD80" i="24"/>
  <c r="AA72" i="25"/>
  <c r="AH80" i="24"/>
  <c r="BD83" i="24"/>
  <c r="F67" i="25"/>
  <c r="O43" i="25"/>
  <c r="AQ80" i="24"/>
  <c r="AB39" i="25"/>
  <c r="AB43" i="25" s="1"/>
  <c r="AB67" i="25"/>
  <c r="AB82" i="25"/>
  <c r="AT83" i="24"/>
  <c r="BA83" i="24"/>
  <c r="Z82" i="25"/>
  <c r="AX80" i="24"/>
  <c r="BJ83" i="24"/>
  <c r="K52" i="25"/>
  <c r="K82" i="25" s="1"/>
  <c r="S80" i="24"/>
  <c r="H82" i="25"/>
  <c r="AZ80" i="24"/>
  <c r="O83" i="24"/>
  <c r="N82" i="25"/>
  <c r="P80" i="24"/>
  <c r="BG49" i="24"/>
  <c r="BF49" i="24"/>
  <c r="R72" i="25"/>
  <c r="W15" i="25"/>
  <c r="W28" i="25" s="1"/>
  <c r="W86" i="25" s="1"/>
  <c r="P82" i="25"/>
  <c r="AE82" i="25"/>
  <c r="BB17" i="24"/>
  <c r="Y67" i="25"/>
  <c r="M69" i="25"/>
  <c r="BH83" i="24"/>
  <c r="U80" i="24"/>
  <c r="AO80" i="24"/>
  <c r="N67" i="25"/>
  <c r="H17" i="24"/>
  <c r="H29" i="24" s="1"/>
  <c r="W67" i="25"/>
  <c r="U17" i="24"/>
  <c r="U39" i="25"/>
  <c r="U43" i="25" s="1"/>
  <c r="X72" i="25"/>
  <c r="AZ49" i="24"/>
  <c r="S82" i="25"/>
  <c r="AM83" i="24"/>
  <c r="BE80" i="24"/>
  <c r="AE11" i="25"/>
  <c r="AE15" i="25" s="1"/>
  <c r="AE27" i="25" s="1"/>
  <c r="AE85" i="25" s="1"/>
  <c r="W82" i="25"/>
  <c r="AL17" i="24"/>
  <c r="AC80" i="24"/>
  <c r="Y83" i="24"/>
  <c r="R67" i="25"/>
  <c r="AA80" i="24"/>
  <c r="S39" i="25"/>
  <c r="S43" i="25" s="1"/>
  <c r="U82" i="25"/>
  <c r="AS80" i="24"/>
  <c r="Q67" i="25"/>
  <c r="Y17" i="24"/>
  <c r="AR80" i="24"/>
  <c r="P11" i="25"/>
  <c r="AQ83" i="24"/>
  <c r="AF17" i="24"/>
  <c r="L82" i="25"/>
  <c r="Q80" i="24"/>
  <c r="V67" i="25"/>
  <c r="BF83" i="24"/>
  <c r="AC67" i="25"/>
  <c r="O67" i="25"/>
  <c r="Z72" i="25"/>
  <c r="I39" i="25"/>
  <c r="I43" i="25" s="1"/>
  <c r="AC81" i="25"/>
  <c r="Q24" i="25"/>
  <c r="V11" i="25"/>
  <c r="AN80" i="24"/>
  <c r="Y11" i="25"/>
  <c r="Y15" i="25" s="1"/>
  <c r="Q52" i="25"/>
  <c r="T39" i="25"/>
  <c r="T43" i="25" s="1"/>
  <c r="AJ83" i="24"/>
  <c r="I67" i="25"/>
  <c r="Z67" i="25"/>
  <c r="F43" i="25"/>
  <c r="Q15" i="25"/>
  <c r="Q28" i="25" s="1"/>
  <c r="Q86" i="25" s="1"/>
  <c r="BB49" i="24"/>
  <c r="BB83" i="24"/>
  <c r="E82" i="25"/>
  <c r="V82" i="25"/>
  <c r="BC83" i="24"/>
  <c r="AI80" i="24"/>
  <c r="AI49" i="24"/>
  <c r="BC17" i="24"/>
  <c r="AO49" i="24"/>
  <c r="BG83" i="24"/>
  <c r="AL49" i="24"/>
  <c r="AL80" i="24"/>
  <c r="V49" i="24"/>
  <c r="T67" i="25"/>
  <c r="BD17" i="24"/>
  <c r="BJ49" i="24"/>
  <c r="AB17" i="24"/>
  <c r="AJ17" i="24"/>
  <c r="Y49" i="24"/>
  <c r="W39" i="25"/>
  <c r="W69" i="25" s="1"/>
  <c r="U67" i="25"/>
  <c r="O80" i="24"/>
  <c r="AA49" i="24"/>
  <c r="Y82" i="25"/>
  <c r="Q72" i="25"/>
  <c r="X80" i="24"/>
  <c r="O11" i="25"/>
  <c r="M43" i="25"/>
  <c r="H11" i="25"/>
  <c r="H15" i="25" s="1"/>
  <c r="R82" i="25"/>
  <c r="V83" i="24"/>
  <c r="BJ17" i="24"/>
  <c r="L49" i="24"/>
  <c r="F72" i="25"/>
  <c r="E67" i="25"/>
  <c r="AB49" i="24"/>
  <c r="S17" i="24"/>
  <c r="AT80" i="24"/>
  <c r="AF83" i="24"/>
  <c r="AT49" i="24"/>
  <c r="BH17" i="24"/>
  <c r="BB80" i="24"/>
  <c r="AD67" i="25"/>
  <c r="R11" i="25"/>
  <c r="H39" i="25"/>
  <c r="H43" i="25" s="1"/>
  <c r="V17" i="24"/>
  <c r="AE67" i="25"/>
  <c r="M15" i="25"/>
  <c r="M28" i="25" s="1"/>
  <c r="M86" i="25" s="1"/>
  <c r="AU17" i="24"/>
  <c r="AT17" i="24"/>
  <c r="Q39" i="25"/>
  <c r="H67" i="25"/>
  <c r="AP80" i="24"/>
  <c r="BG17" i="24"/>
  <c r="N11" i="25"/>
  <c r="AF49" i="24"/>
  <c r="Y80" i="24"/>
  <c r="BA49" i="24"/>
  <c r="L39" i="25"/>
  <c r="AD11" i="25"/>
  <c r="S49" i="24"/>
  <c r="AL83" i="24"/>
  <c r="AC17" i="24"/>
  <c r="AQ49" i="24"/>
  <c r="R49" i="24"/>
  <c r="J11" i="25"/>
  <c r="Y39" i="25"/>
  <c r="N39" i="25"/>
  <c r="N43" i="25" s="1"/>
  <c r="O49" i="24"/>
  <c r="K43" i="25"/>
  <c r="BJ80" i="24"/>
  <c r="E39" i="25"/>
  <c r="E43" i="25" s="1"/>
  <c r="BH49" i="24"/>
  <c r="E11" i="25"/>
  <c r="AN83" i="24"/>
  <c r="L17" i="24"/>
  <c r="AC11" i="25"/>
  <c r="S11" i="25"/>
  <c r="N49" i="24"/>
  <c r="N84" i="24" s="1"/>
  <c r="AA11" i="25"/>
  <c r="AA15" i="25" s="1"/>
  <c r="AA28" i="25" s="1"/>
  <c r="AA86" i="25" s="1"/>
  <c r="M80" i="24"/>
  <c r="X11" i="25"/>
  <c r="AE39" i="25"/>
  <c r="U11" i="25"/>
  <c r="BK80" i="24"/>
  <c r="BD49" i="24"/>
  <c r="BA80" i="24"/>
  <c r="BA17" i="24"/>
  <c r="H49" i="24"/>
  <c r="AM17" i="24"/>
  <c r="AI17" i="24"/>
  <c r="AV80" i="24"/>
  <c r="BH80" i="24"/>
  <c r="AB11" i="25"/>
  <c r="G39" i="25"/>
  <c r="G43" i="25" s="1"/>
  <c r="BF17" i="24"/>
  <c r="AC39" i="25"/>
  <c r="Z11" i="25"/>
  <c r="AQ17" i="24"/>
  <c r="G11" i="25"/>
  <c r="AK49" i="24"/>
  <c r="O17" i="24"/>
  <c r="AD17" i="24"/>
  <c r="T11" i="25"/>
  <c r="AC49" i="24"/>
  <c r="AA39" i="25"/>
  <c r="R17" i="24"/>
  <c r="AE80" i="24"/>
  <c r="AA17" i="24"/>
  <c r="X49" i="24"/>
  <c r="X17" i="24"/>
  <c r="AA92" i="24"/>
  <c r="H80" i="24"/>
  <c r="D13" i="24"/>
  <c r="W72" i="25"/>
  <c r="P72" i="25"/>
  <c r="T72" i="25"/>
  <c r="Y72" i="25"/>
  <c r="H72" i="25"/>
  <c r="V72" i="25"/>
  <c r="AG92" i="24"/>
  <c r="O72" i="25"/>
  <c r="AE72" i="25"/>
  <c r="N72" i="25"/>
  <c r="AB72" i="25"/>
  <c r="T92" i="24"/>
  <c r="AE81" i="25"/>
  <c r="AU92" i="24"/>
  <c r="U92" i="24"/>
  <c r="AE92" i="24"/>
  <c r="P81" i="25"/>
  <c r="S92" i="24"/>
  <c r="AB81" i="25"/>
  <c r="I81" i="25"/>
  <c r="T81" i="25"/>
  <c r="K92" i="24"/>
  <c r="C92" i="24"/>
  <c r="AN92" i="24"/>
  <c r="AC92" i="24"/>
  <c r="BE92" i="24"/>
  <c r="Q81" i="25"/>
  <c r="BK92" i="24"/>
  <c r="W92" i="24"/>
  <c r="AW92" i="24"/>
  <c r="AB92" i="24"/>
  <c r="BB92" i="24"/>
  <c r="M92" i="24"/>
  <c r="N92" i="24"/>
  <c r="H92" i="24"/>
  <c r="AF92" i="24"/>
  <c r="BC92" i="24"/>
  <c r="M81" i="25"/>
  <c r="W81" i="25"/>
  <c r="R92" i="24"/>
  <c r="G92" i="24"/>
  <c r="X81" i="25"/>
  <c r="AM92" i="24"/>
  <c r="E92" i="24"/>
  <c r="I92" i="24"/>
  <c r="D92" i="24"/>
  <c r="O92" i="24"/>
  <c r="AY92" i="24"/>
  <c r="U81" i="25"/>
  <c r="L81" i="25"/>
  <c r="R81" i="25"/>
  <c r="AQ92" i="24"/>
  <c r="AR92" i="24"/>
  <c r="BG92" i="24"/>
  <c r="P92" i="24"/>
  <c r="AK92" i="24"/>
  <c r="Z92" i="24"/>
  <c r="AZ92" i="24"/>
  <c r="G81" i="25"/>
  <c r="BF92" i="24"/>
  <c r="AH92" i="24"/>
  <c r="O81" i="25"/>
  <c r="AI92" i="24"/>
  <c r="Y81" i="25"/>
  <c r="AV92" i="24"/>
  <c r="X92" i="24"/>
  <c r="Y92" i="24"/>
  <c r="V81" i="25"/>
  <c r="AS92" i="24"/>
  <c r="AP92" i="24"/>
  <c r="H81" i="25"/>
  <c r="Z81" i="25"/>
  <c r="BI92" i="24"/>
  <c r="N81" i="25"/>
  <c r="D77" i="24"/>
  <c r="BA92" i="24"/>
  <c r="AD81" i="25"/>
  <c r="Q92" i="24"/>
  <c r="AL92" i="24"/>
  <c r="BL92" i="24"/>
  <c r="BJ92" i="24"/>
  <c r="AA81" i="25"/>
  <c r="E81" i="25"/>
  <c r="F77" i="24"/>
  <c r="AT92" i="24"/>
  <c r="AD92" i="24"/>
  <c r="M1324" i="1"/>
  <c r="M1636" i="1" s="1"/>
  <c r="M1870" i="1" s="1"/>
  <c r="S81" i="25"/>
  <c r="J92" i="24"/>
  <c r="I77" i="24"/>
  <c r="H77" i="24"/>
  <c r="G77" i="24"/>
  <c r="C77" i="24"/>
  <c r="H91" i="24"/>
  <c r="N1326" i="1"/>
  <c r="N1322" i="1"/>
  <c r="N1323" i="1"/>
  <c r="N1635" i="1" s="1"/>
  <c r="N1325" i="1"/>
  <c r="N1637" i="1" s="1"/>
  <c r="F92" i="24"/>
  <c r="V92" i="24"/>
  <c r="L1868" i="1"/>
  <c r="L1946" i="1"/>
  <c r="AJ92" i="24"/>
  <c r="F81" i="25"/>
  <c r="J81" i="25"/>
  <c r="L1948" i="1"/>
  <c r="L1870" i="1"/>
  <c r="N778" i="1"/>
  <c r="AO92" i="24"/>
  <c r="M1634" i="1"/>
  <c r="K81" i="25"/>
  <c r="O780" i="1"/>
  <c r="O775" i="1"/>
  <c r="O776" i="1"/>
  <c r="O777" i="1"/>
  <c r="O779" i="1"/>
  <c r="AX92" i="24"/>
  <c r="M1949" i="1"/>
  <c r="M1871" i="1"/>
  <c r="M1869" i="1"/>
  <c r="M1947" i="1"/>
  <c r="BD92" i="24"/>
  <c r="L92" i="24"/>
  <c r="E77" i="24"/>
  <c r="M1872" i="1"/>
  <c r="M1950" i="1"/>
  <c r="AD2086" i="1"/>
  <c r="AD2101" i="1" s="1"/>
  <c r="AD2104" i="1" s="1"/>
  <c r="AD1306" i="1"/>
  <c r="AD1618" i="1" s="1"/>
  <c r="AD1150" i="1"/>
  <c r="AD1165" i="1" s="1"/>
  <c r="AE77" i="1"/>
  <c r="AF58" i="1"/>
  <c r="AE760" i="1"/>
  <c r="AE2164" i="1"/>
  <c r="AC1852" i="1"/>
  <c r="AC1930" i="1"/>
  <c r="V65" i="11"/>
  <c r="V58" i="11"/>
  <c r="N1631" i="1"/>
  <c r="O2099" i="1"/>
  <c r="O2106" i="1" s="1"/>
  <c r="O1319" i="1"/>
  <c r="O1163" i="1"/>
  <c r="O1170" i="1" s="1"/>
  <c r="Q71" i="1"/>
  <c r="P2177" i="1"/>
  <c r="P773" i="1"/>
  <c r="P78" i="1"/>
  <c r="P2184" i="1" s="1"/>
  <c r="M1943" i="1"/>
  <c r="M1865" i="1"/>
  <c r="S1550" i="1"/>
  <c r="S1628" i="1" s="1"/>
  <c r="T1394" i="1"/>
  <c r="T1160" i="1"/>
  <c r="R1862" i="1"/>
  <c r="R1940" i="1"/>
  <c r="Y55" i="11" s="1"/>
  <c r="AB1617" i="1"/>
  <c r="AD2163" i="1"/>
  <c r="AD759" i="1"/>
  <c r="AD389" i="1"/>
  <c r="AE369" i="1"/>
  <c r="AC1305" i="1"/>
  <c r="AC2085" i="1"/>
  <c r="AC2105" i="1" s="1"/>
  <c r="AC1149" i="1"/>
  <c r="AC1169" i="1" s="1"/>
  <c r="AA1851" i="1"/>
  <c r="AA1929" i="1"/>
  <c r="Q162" i="14"/>
  <c r="I162" i="14"/>
  <c r="P162" i="14"/>
  <c r="J162" i="14"/>
  <c r="G162" i="14"/>
  <c r="H162" i="14"/>
  <c r="J79" i="14"/>
  <c r="AE47" i="14"/>
  <c r="AD47" i="14"/>
  <c r="W64" i="14"/>
  <c r="V64" i="14"/>
  <c r="AA9" i="14"/>
  <c r="Z9" i="14"/>
  <c r="W69" i="14"/>
  <c r="V69" i="14"/>
  <c r="W26" i="14"/>
  <c r="V26" i="14"/>
  <c r="W40" i="14"/>
  <c r="V40" i="14"/>
  <c r="AE51" i="14"/>
  <c r="AD51" i="14"/>
  <c r="AA21" i="14"/>
  <c r="Z21" i="14"/>
  <c r="W22" i="14"/>
  <c r="V22" i="14"/>
  <c r="AA69" i="14"/>
  <c r="Z69" i="14"/>
  <c r="AA40" i="14"/>
  <c r="Z40" i="14"/>
  <c r="AA51" i="14"/>
  <c r="Z51" i="14"/>
  <c r="W9" i="14"/>
  <c r="V9" i="14"/>
  <c r="AE21" i="14"/>
  <c r="AD21" i="14"/>
  <c r="AA22" i="14"/>
  <c r="Z22" i="14"/>
  <c r="W32" i="14"/>
  <c r="V32" i="14"/>
  <c r="AE69" i="14"/>
  <c r="AD69" i="14"/>
  <c r="W12" i="14"/>
  <c r="V12" i="14"/>
  <c r="AE40" i="14"/>
  <c r="AD40" i="14"/>
  <c r="AE68" i="14"/>
  <c r="AD68" i="14"/>
  <c r="AA41" i="14"/>
  <c r="Z41" i="14"/>
  <c r="AA31" i="14"/>
  <c r="Z31" i="14"/>
  <c r="W51" i="14"/>
  <c r="V51" i="14"/>
  <c r="AE23" i="14"/>
  <c r="AD23" i="14"/>
  <c r="W21" i="14"/>
  <c r="V21" i="14"/>
  <c r="AA32" i="14"/>
  <c r="Z32" i="14"/>
  <c r="AA13" i="14"/>
  <c r="Z13" i="14"/>
  <c r="W68" i="14"/>
  <c r="V68" i="14"/>
  <c r="W41" i="14"/>
  <c r="V41" i="14"/>
  <c r="AA8" i="14"/>
  <c r="Z8" i="14"/>
  <c r="AE31" i="14"/>
  <c r="AD31" i="14"/>
  <c r="AA23" i="14"/>
  <c r="Z23" i="14"/>
  <c r="AA35" i="14"/>
  <c r="Z35" i="14"/>
  <c r="AE32" i="14"/>
  <c r="AD32" i="14"/>
  <c r="W65" i="14"/>
  <c r="V65" i="14"/>
  <c r="W13" i="14"/>
  <c r="V13" i="14"/>
  <c r="W61" i="14"/>
  <c r="V61" i="14"/>
  <c r="W54" i="14"/>
  <c r="V54" i="14"/>
  <c r="AA68" i="14"/>
  <c r="Z68" i="14"/>
  <c r="AE41" i="14"/>
  <c r="AD41" i="14"/>
  <c r="W15" i="14"/>
  <c r="V15" i="14"/>
  <c r="W8" i="14"/>
  <c r="V8" i="14"/>
  <c r="W53" i="14"/>
  <c r="V53" i="14"/>
  <c r="W31" i="14"/>
  <c r="V31" i="14"/>
  <c r="Z72" i="14"/>
  <c r="AA72" i="14"/>
  <c r="AE52" i="14"/>
  <c r="AD52" i="14"/>
  <c r="AE29" i="14"/>
  <c r="AD29" i="14"/>
  <c r="AA66" i="14"/>
  <c r="Z66" i="14"/>
  <c r="AA19" i="14"/>
  <c r="Z19" i="14"/>
  <c r="W23" i="14"/>
  <c r="V23" i="14"/>
  <c r="AE35" i="14"/>
  <c r="AD35" i="14"/>
  <c r="AE65" i="14"/>
  <c r="AD65" i="14"/>
  <c r="AE13" i="14"/>
  <c r="AD13" i="14"/>
  <c r="AA61" i="14"/>
  <c r="Z61" i="14"/>
  <c r="AE54" i="14"/>
  <c r="AD54" i="14"/>
  <c r="AE26" i="14"/>
  <c r="AD26" i="14"/>
  <c r="AA15" i="14"/>
  <c r="Z15" i="14"/>
  <c r="AA53" i="14"/>
  <c r="Z53" i="14"/>
  <c r="AA47" i="14"/>
  <c r="Z47" i="14"/>
  <c r="V72" i="14"/>
  <c r="W72" i="14"/>
  <c r="W52" i="14"/>
  <c r="V52" i="14"/>
  <c r="AA29" i="14"/>
  <c r="Z29" i="14"/>
  <c r="AE66" i="14"/>
  <c r="AD66" i="14"/>
  <c r="W19" i="14"/>
  <c r="V19" i="14"/>
  <c r="W35" i="14"/>
  <c r="V35" i="14"/>
  <c r="AA65" i="14"/>
  <c r="Z65" i="14"/>
  <c r="AE61" i="14"/>
  <c r="AD61" i="14"/>
  <c r="AA54" i="14"/>
  <c r="Z54" i="14"/>
  <c r="AA26" i="14"/>
  <c r="Z26" i="14"/>
  <c r="W33" i="14"/>
  <c r="V33" i="14"/>
  <c r="AD70" i="14"/>
  <c r="AE70" i="14"/>
  <c r="AE53" i="14"/>
  <c r="AD53" i="14"/>
  <c r="W47" i="14"/>
  <c r="V47" i="14"/>
  <c r="AD72" i="14"/>
  <c r="AE72" i="14"/>
  <c r="AA52" i="14"/>
  <c r="Z52" i="14"/>
  <c r="W29" i="14"/>
  <c r="V29" i="14"/>
  <c r="W66" i="14"/>
  <c r="V66" i="14"/>
  <c r="AE19" i="14"/>
  <c r="AD19" i="14"/>
  <c r="AE33" i="14"/>
  <c r="AD33" i="14"/>
  <c r="AE92" i="14"/>
  <c r="AD92" i="14"/>
  <c r="AA104" i="14"/>
  <c r="H20" i="20" s="1"/>
  <c r="Z104" i="14"/>
  <c r="G20" i="20" s="1"/>
  <c r="W30" i="14"/>
  <c r="V30" i="14"/>
  <c r="W46" i="14"/>
  <c r="V46" i="14"/>
  <c r="W6" i="14"/>
  <c r="V6" i="14"/>
  <c r="AA18" i="14"/>
  <c r="Z18" i="14"/>
  <c r="AA62" i="14"/>
  <c r="Z62" i="14"/>
  <c r="AA136" i="14"/>
  <c r="H52" i="20" s="1"/>
  <c r="Z136" i="14"/>
  <c r="G52" i="20" s="1"/>
  <c r="AE114" i="14"/>
  <c r="AD114" i="14"/>
  <c r="W89" i="14"/>
  <c r="H5" i="19" s="1"/>
  <c r="V89" i="14"/>
  <c r="G5" i="19" s="1"/>
  <c r="W95" i="14"/>
  <c r="H11" i="19" s="1"/>
  <c r="V95" i="14"/>
  <c r="G11" i="19" s="1"/>
  <c r="G79" i="14"/>
  <c r="W146" i="14"/>
  <c r="H62" i="19" s="1"/>
  <c r="V146" i="14"/>
  <c r="G62" i="19" s="1"/>
  <c r="AE109" i="14"/>
  <c r="AD109" i="14"/>
  <c r="W107" i="14"/>
  <c r="H23" i="19" s="1"/>
  <c r="V107" i="14"/>
  <c r="G23" i="19" s="1"/>
  <c r="W135" i="14"/>
  <c r="H51" i="19" s="1"/>
  <c r="V135" i="14"/>
  <c r="G51" i="19" s="1"/>
  <c r="AA12" i="14"/>
  <c r="Z12" i="14"/>
  <c r="AA115" i="14"/>
  <c r="H31" i="20" s="1"/>
  <c r="Z115" i="14"/>
  <c r="G31" i="20" s="1"/>
  <c r="AE116" i="14"/>
  <c r="AD116" i="14"/>
  <c r="W123" i="14"/>
  <c r="H39" i="19" s="1"/>
  <c r="V123" i="14"/>
  <c r="G39" i="19" s="1"/>
  <c r="AA91" i="14"/>
  <c r="H7" i="20" s="1"/>
  <c r="Z91" i="14"/>
  <c r="G7" i="20" s="1"/>
  <c r="AA92" i="14"/>
  <c r="H8" i="20" s="1"/>
  <c r="Z92" i="14"/>
  <c r="G8" i="20" s="1"/>
  <c r="AA145" i="14"/>
  <c r="H61" i="20" s="1"/>
  <c r="Z145" i="14"/>
  <c r="G61" i="20" s="1"/>
  <c r="W104" i="14"/>
  <c r="H20" i="19" s="1"/>
  <c r="V104" i="14"/>
  <c r="G20" i="19" s="1"/>
  <c r="AE30" i="14"/>
  <c r="AD30" i="14"/>
  <c r="AE113" i="14"/>
  <c r="AD113" i="14"/>
  <c r="W152" i="14"/>
  <c r="H68" i="19" s="1"/>
  <c r="V152" i="14"/>
  <c r="G68" i="19" s="1"/>
  <c r="AE6" i="14"/>
  <c r="AD6" i="14"/>
  <c r="AE62" i="14"/>
  <c r="AD62" i="14"/>
  <c r="W134" i="14"/>
  <c r="H50" i="19" s="1"/>
  <c r="V134" i="14"/>
  <c r="G50" i="19" s="1"/>
  <c r="W136" i="14"/>
  <c r="H52" i="19" s="1"/>
  <c r="V136" i="14"/>
  <c r="G52" i="19" s="1"/>
  <c r="AA141" i="14"/>
  <c r="H57" i="20" s="1"/>
  <c r="Z141" i="14"/>
  <c r="G57" i="20" s="1"/>
  <c r="AE89" i="14"/>
  <c r="AD89" i="14"/>
  <c r="AE146" i="14"/>
  <c r="AD146" i="14"/>
  <c r="AA109" i="14"/>
  <c r="H25" i="20" s="1"/>
  <c r="Z109" i="14"/>
  <c r="G25" i="20" s="1"/>
  <c r="I79" i="14"/>
  <c r="W70" i="14"/>
  <c r="V70" i="14"/>
  <c r="W115" i="14"/>
  <c r="H31" i="19" s="1"/>
  <c r="V115" i="14"/>
  <c r="G31" i="19" s="1"/>
  <c r="AA116" i="14"/>
  <c r="H32" i="20" s="1"/>
  <c r="Z116" i="14"/>
  <c r="G32" i="20" s="1"/>
  <c r="AE123" i="14"/>
  <c r="AD123" i="14"/>
  <c r="AA120" i="14"/>
  <c r="H36" i="20" s="1"/>
  <c r="Z120" i="14"/>
  <c r="G36" i="20" s="1"/>
  <c r="AA148" i="14"/>
  <c r="H64" i="20" s="1"/>
  <c r="Z148" i="14"/>
  <c r="G64" i="20" s="1"/>
  <c r="AE104" i="14"/>
  <c r="AD104" i="14"/>
  <c r="AA30" i="14"/>
  <c r="Z30" i="14"/>
  <c r="AA64" i="14"/>
  <c r="Z64" i="14"/>
  <c r="W113" i="14"/>
  <c r="H29" i="19" s="1"/>
  <c r="V113" i="14"/>
  <c r="G29" i="19" s="1"/>
  <c r="AE152" i="14"/>
  <c r="AD152" i="14"/>
  <c r="AA112" i="14"/>
  <c r="H28" i="20" s="1"/>
  <c r="Z112" i="14"/>
  <c r="G28" i="20" s="1"/>
  <c r="AE96" i="14"/>
  <c r="AD96" i="14"/>
  <c r="AE134" i="14"/>
  <c r="AD134" i="14"/>
  <c r="W24" i="14"/>
  <c r="V24" i="14"/>
  <c r="W149" i="14"/>
  <c r="H65" i="19" s="1"/>
  <c r="V149" i="14"/>
  <c r="G65" i="19" s="1"/>
  <c r="AE106" i="14"/>
  <c r="AD106" i="14"/>
  <c r="AA99" i="14"/>
  <c r="H15" i="20" s="1"/>
  <c r="Z99" i="14"/>
  <c r="G15" i="20" s="1"/>
  <c r="AA105" i="14"/>
  <c r="H21" i="20" s="1"/>
  <c r="Z105" i="14"/>
  <c r="G21" i="20" s="1"/>
  <c r="AE129" i="14"/>
  <c r="AD129" i="14"/>
  <c r="AE155" i="14"/>
  <c r="AD155" i="14"/>
  <c r="AA70" i="14"/>
  <c r="Z70" i="14"/>
  <c r="AA33" i="14"/>
  <c r="Z33" i="14"/>
  <c r="AE115" i="14"/>
  <c r="AD115" i="14"/>
  <c r="AE22" i="14"/>
  <c r="AD22" i="14"/>
  <c r="AE15" i="14"/>
  <c r="AD15" i="14"/>
  <c r="AA123" i="14"/>
  <c r="H39" i="20" s="1"/>
  <c r="Z123" i="14"/>
  <c r="G39" i="20" s="1"/>
  <c r="Z152" i="14"/>
  <c r="G68" i="20" s="1"/>
  <c r="W141" i="14"/>
  <c r="H57" i="19" s="1"/>
  <c r="V141" i="14"/>
  <c r="G57" i="19" s="1"/>
  <c r="W98" i="14"/>
  <c r="H14" i="19" s="1"/>
  <c r="V98" i="14"/>
  <c r="G14" i="19" s="1"/>
  <c r="W34" i="14"/>
  <c r="V34" i="14"/>
  <c r="AE64" i="14"/>
  <c r="AD64" i="14"/>
  <c r="AE112" i="14"/>
  <c r="AD112" i="14"/>
  <c r="W96" i="14"/>
  <c r="H12" i="19" s="1"/>
  <c r="V96" i="14"/>
  <c r="G12" i="19" s="1"/>
  <c r="AE147" i="14"/>
  <c r="AD147" i="14"/>
  <c r="W58" i="14"/>
  <c r="V58" i="14"/>
  <c r="AA134" i="14"/>
  <c r="H50" i="20" s="1"/>
  <c r="Z134" i="14"/>
  <c r="G50" i="20" s="1"/>
  <c r="AA24" i="14"/>
  <c r="Z24" i="14"/>
  <c r="AE149" i="14"/>
  <c r="AD149" i="14"/>
  <c r="AE63" i="14"/>
  <c r="AD63" i="14"/>
  <c r="AA106" i="14"/>
  <c r="H22" i="20" s="1"/>
  <c r="Z106" i="14"/>
  <c r="G22" i="20" s="1"/>
  <c r="AE151" i="14"/>
  <c r="AD151" i="14"/>
  <c r="W99" i="14"/>
  <c r="H15" i="19" s="1"/>
  <c r="V99" i="14"/>
  <c r="G15" i="19" s="1"/>
  <c r="W105" i="14"/>
  <c r="H21" i="19" s="1"/>
  <c r="V105" i="14"/>
  <c r="G21" i="19" s="1"/>
  <c r="AA129" i="14"/>
  <c r="H45" i="20" s="1"/>
  <c r="Z129" i="14"/>
  <c r="G45" i="20" s="1"/>
  <c r="Z153" i="14"/>
  <c r="G69" i="20" s="1"/>
  <c r="AA153" i="14"/>
  <c r="H69" i="20" s="1"/>
  <c r="AA98" i="14"/>
  <c r="H14" i="20" s="1"/>
  <c r="Z98" i="14"/>
  <c r="G14" i="20" s="1"/>
  <c r="AE34" i="14"/>
  <c r="AD34" i="14"/>
  <c r="W112" i="14"/>
  <c r="H28" i="19" s="1"/>
  <c r="V112" i="14"/>
  <c r="G28" i="19" s="1"/>
  <c r="AA96" i="14"/>
  <c r="H12" i="20" s="1"/>
  <c r="Z96" i="14"/>
  <c r="G12" i="20" s="1"/>
  <c r="AA147" i="14"/>
  <c r="H63" i="20" s="1"/>
  <c r="Z147" i="14"/>
  <c r="G63" i="20" s="1"/>
  <c r="AE58" i="14"/>
  <c r="AD58" i="14"/>
  <c r="AA37" i="14"/>
  <c r="Z37" i="14"/>
  <c r="AE101" i="14"/>
  <c r="AD101" i="14"/>
  <c r="AE24" i="14"/>
  <c r="AD24" i="14"/>
  <c r="AA149" i="14"/>
  <c r="H65" i="20" s="1"/>
  <c r="Z149" i="14"/>
  <c r="G65" i="20" s="1"/>
  <c r="W63" i="14"/>
  <c r="V63" i="14"/>
  <c r="W106" i="14"/>
  <c r="H22" i="19" s="1"/>
  <c r="V106" i="14"/>
  <c r="G22" i="19" s="1"/>
  <c r="AA151" i="14"/>
  <c r="H67" i="20" s="1"/>
  <c r="Z151" i="14"/>
  <c r="G67" i="20" s="1"/>
  <c r="AE99" i="14"/>
  <c r="AD99" i="14"/>
  <c r="AA102" i="14"/>
  <c r="H18" i="20" s="1"/>
  <c r="Z102" i="14"/>
  <c r="G18" i="20" s="1"/>
  <c r="AE105" i="14"/>
  <c r="AD105" i="14"/>
  <c r="AA117" i="14"/>
  <c r="H33" i="20" s="1"/>
  <c r="Z117" i="14"/>
  <c r="G33" i="20" s="1"/>
  <c r="W129" i="14"/>
  <c r="H45" i="19" s="1"/>
  <c r="V129" i="14"/>
  <c r="G45" i="19" s="1"/>
  <c r="Z155" i="14"/>
  <c r="G71" i="20" s="1"/>
  <c r="AA155" i="14"/>
  <c r="H71" i="20" s="1"/>
  <c r="AA124" i="14"/>
  <c r="H40" i="20" s="1"/>
  <c r="Z124" i="14"/>
  <c r="G40" i="20" s="1"/>
  <c r="AA130" i="14"/>
  <c r="H46" i="20" s="1"/>
  <c r="Z130" i="14"/>
  <c r="G46" i="20" s="1"/>
  <c r="AE8" i="14"/>
  <c r="AD8" i="14"/>
  <c r="W120" i="14"/>
  <c r="H36" i="19" s="1"/>
  <c r="V120" i="14"/>
  <c r="G36" i="19" s="1"/>
  <c r="AA113" i="14"/>
  <c r="H29" i="20" s="1"/>
  <c r="Z113" i="14"/>
  <c r="G29" i="20" s="1"/>
  <c r="AE141" i="14"/>
  <c r="AD141" i="14"/>
  <c r="AE98" i="14"/>
  <c r="AD98" i="14"/>
  <c r="W148" i="14"/>
  <c r="H64" i="19" s="1"/>
  <c r="V148" i="14"/>
  <c r="G64" i="19" s="1"/>
  <c r="W137" i="14"/>
  <c r="H53" i="19" s="1"/>
  <c r="V137" i="14"/>
  <c r="G53" i="19" s="1"/>
  <c r="AA34" i="14"/>
  <c r="Z34" i="14"/>
  <c r="W147" i="14"/>
  <c r="H63" i="19" s="1"/>
  <c r="V147" i="14"/>
  <c r="G63" i="19" s="1"/>
  <c r="AA58" i="14"/>
  <c r="Z58" i="14"/>
  <c r="AE37" i="14"/>
  <c r="AD37" i="14"/>
  <c r="AE9" i="14"/>
  <c r="AD9" i="14"/>
  <c r="AA101" i="14"/>
  <c r="H17" i="20" s="1"/>
  <c r="Z101" i="14"/>
  <c r="G17" i="20" s="1"/>
  <c r="AA16" i="14"/>
  <c r="Z16" i="14"/>
  <c r="AA63" i="14"/>
  <c r="Z63" i="14"/>
  <c r="AA95" i="14"/>
  <c r="H11" i="20" s="1"/>
  <c r="Z95" i="14"/>
  <c r="G11" i="20" s="1"/>
  <c r="W118" i="14"/>
  <c r="H34" i="19" s="1"/>
  <c r="V118" i="14"/>
  <c r="G34" i="19" s="1"/>
  <c r="W144" i="14"/>
  <c r="H60" i="19" s="1"/>
  <c r="V144" i="14"/>
  <c r="G60" i="19" s="1"/>
  <c r="AE102" i="14"/>
  <c r="AD102" i="14"/>
  <c r="Q79" i="14"/>
  <c r="AE117" i="14"/>
  <c r="AD117" i="14"/>
  <c r="AE124" i="14"/>
  <c r="AD124" i="14"/>
  <c r="AE130" i="14"/>
  <c r="AD130" i="14"/>
  <c r="AD153" i="14"/>
  <c r="AE153" i="14"/>
  <c r="P79" i="14"/>
  <c r="AE120" i="14"/>
  <c r="AD120" i="14"/>
  <c r="AE148" i="14"/>
  <c r="AD148" i="14"/>
  <c r="AE145" i="14"/>
  <c r="AD145" i="14"/>
  <c r="AE137" i="14"/>
  <c r="AD137" i="14"/>
  <c r="AE46" i="14"/>
  <c r="AD46" i="14"/>
  <c r="H79" i="14"/>
  <c r="W18" i="14"/>
  <c r="V18" i="14"/>
  <c r="W37" i="14"/>
  <c r="V37" i="14"/>
  <c r="AA114" i="14"/>
  <c r="H30" i="20" s="1"/>
  <c r="Z114" i="14"/>
  <c r="G30" i="20" s="1"/>
  <c r="W101" i="14"/>
  <c r="H17" i="19" s="1"/>
  <c r="V101" i="14"/>
  <c r="G17" i="19" s="1"/>
  <c r="W16" i="14"/>
  <c r="V16" i="14"/>
  <c r="AE95" i="14"/>
  <c r="AD95" i="14"/>
  <c r="AA118" i="14"/>
  <c r="H34" i="20" s="1"/>
  <c r="Z118" i="14"/>
  <c r="G34" i="20" s="1"/>
  <c r="AA144" i="14"/>
  <c r="H60" i="20" s="1"/>
  <c r="Z144" i="14"/>
  <c r="G60" i="20" s="1"/>
  <c r="W102" i="14"/>
  <c r="H18" i="19" s="1"/>
  <c r="V102" i="14"/>
  <c r="G18" i="19" s="1"/>
  <c r="W117" i="14"/>
  <c r="H33" i="19" s="1"/>
  <c r="V117" i="14"/>
  <c r="G33" i="19" s="1"/>
  <c r="AE107" i="14"/>
  <c r="AD107" i="14"/>
  <c r="AE135" i="14"/>
  <c r="AD135" i="14"/>
  <c r="W124" i="14"/>
  <c r="H40" i="19" s="1"/>
  <c r="V124" i="14"/>
  <c r="G40" i="19" s="1"/>
  <c r="W130" i="14"/>
  <c r="H46" i="19" s="1"/>
  <c r="V130" i="14"/>
  <c r="G46" i="19" s="1"/>
  <c r="W91" i="14"/>
  <c r="H7" i="19" s="1"/>
  <c r="V91" i="14"/>
  <c r="G7" i="19" s="1"/>
  <c r="W92" i="14"/>
  <c r="H8" i="19" s="1"/>
  <c r="V92" i="14"/>
  <c r="G8" i="19" s="1"/>
  <c r="W145" i="14"/>
  <c r="H61" i="19" s="1"/>
  <c r="V145" i="14"/>
  <c r="G61" i="19" s="1"/>
  <c r="AA137" i="14"/>
  <c r="H53" i="20" s="1"/>
  <c r="Z137" i="14"/>
  <c r="G53" i="20" s="1"/>
  <c r="AA46" i="14"/>
  <c r="Z46" i="14"/>
  <c r="AA6" i="14"/>
  <c r="Z6" i="14"/>
  <c r="AE18" i="14"/>
  <c r="AD18" i="14"/>
  <c r="W62" i="14"/>
  <c r="V62" i="14"/>
  <c r="AE136" i="14"/>
  <c r="AD136" i="14"/>
  <c r="W114" i="14"/>
  <c r="H30" i="19" s="1"/>
  <c r="V114" i="14"/>
  <c r="G30" i="19" s="1"/>
  <c r="AE16" i="14"/>
  <c r="AD16" i="14"/>
  <c r="AA89" i="14"/>
  <c r="H5" i="20" s="1"/>
  <c r="Z89" i="14"/>
  <c r="G5" i="20" s="1"/>
  <c r="W151" i="14"/>
  <c r="H67" i="19" s="1"/>
  <c r="V151" i="14"/>
  <c r="G67" i="19" s="1"/>
  <c r="AA146" i="14"/>
  <c r="H62" i="20" s="1"/>
  <c r="Z146" i="14"/>
  <c r="G62" i="20" s="1"/>
  <c r="AE118" i="14"/>
  <c r="AD118" i="14"/>
  <c r="AE144" i="14"/>
  <c r="AD144" i="14"/>
  <c r="W109" i="14"/>
  <c r="H25" i="19" s="1"/>
  <c r="V109" i="14"/>
  <c r="G25" i="19" s="1"/>
  <c r="AA107" i="14"/>
  <c r="H23" i="20" s="1"/>
  <c r="Z107" i="14"/>
  <c r="G23" i="20" s="1"/>
  <c r="AA135" i="14"/>
  <c r="H51" i="20" s="1"/>
  <c r="Z135" i="14"/>
  <c r="G51" i="20" s="1"/>
  <c r="AE12" i="14"/>
  <c r="AD12" i="14"/>
  <c r="V155" i="14"/>
  <c r="G71" i="19" s="1"/>
  <c r="W155" i="14"/>
  <c r="H71" i="19" s="1"/>
  <c r="W153" i="14"/>
  <c r="H69" i="19" s="1"/>
  <c r="V153" i="14"/>
  <c r="G69" i="19" s="1"/>
  <c r="W116" i="14"/>
  <c r="H32" i="19" s="1"/>
  <c r="V116" i="14"/>
  <c r="G32" i="19" s="1"/>
  <c r="AE91" i="14"/>
  <c r="AD91" i="14"/>
  <c r="AO84" i="24" l="1"/>
  <c r="AU84" i="24"/>
  <c r="V69" i="25"/>
  <c r="F69" i="25"/>
  <c r="K69" i="25"/>
  <c r="AM84" i="24"/>
  <c r="AD84" i="24"/>
  <c r="BJ84" i="24"/>
  <c r="AZ84" i="24"/>
  <c r="W43" i="25"/>
  <c r="W73" i="25" s="1"/>
  <c r="AD69" i="25"/>
  <c r="L69" i="25"/>
  <c r="W27" i="25"/>
  <c r="W85" i="25" s="1"/>
  <c r="BF84" i="24"/>
  <c r="M82" i="25"/>
  <c r="AB69" i="25"/>
  <c r="AN84" i="24"/>
  <c r="X69" i="25"/>
  <c r="BC84" i="24"/>
  <c r="P69" i="25"/>
  <c r="H84" i="24"/>
  <c r="AK84" i="24"/>
  <c r="U84" i="24"/>
  <c r="AI84" i="24"/>
  <c r="AJ84" i="24"/>
  <c r="R69" i="25"/>
  <c r="AB1546" i="1"/>
  <c r="AB1624" i="1" s="1"/>
  <c r="BB84" i="24"/>
  <c r="AC1390" i="1"/>
  <c r="AC1156" i="1"/>
  <c r="S1397" i="1"/>
  <c r="S936" i="1"/>
  <c r="AA1858" i="1"/>
  <c r="AA1936" i="1"/>
  <c r="V1942" i="1"/>
  <c r="V1864" i="1"/>
  <c r="W1396" i="1"/>
  <c r="W1552" i="1" s="1"/>
  <c r="W1630" i="1" s="1"/>
  <c r="W1162" i="1"/>
  <c r="BD84" i="24"/>
  <c r="F73" i="25"/>
  <c r="AT84" i="24"/>
  <c r="Z69" i="25"/>
  <c r="M27" i="25"/>
  <c r="M85" i="25" s="1"/>
  <c r="BG84" i="24"/>
  <c r="AA69" i="25"/>
  <c r="S69" i="25"/>
  <c r="H69" i="25"/>
  <c r="F28" i="25"/>
  <c r="F86" i="25" s="1"/>
  <c r="AL84" i="24"/>
  <c r="L27" i="25"/>
  <c r="L85" i="25" s="1"/>
  <c r="I69" i="25"/>
  <c r="Q27" i="25"/>
  <c r="Q85" i="25" s="1"/>
  <c r="V84" i="24"/>
  <c r="AB84" i="24"/>
  <c r="AF84" i="24"/>
  <c r="O84" i="24"/>
  <c r="M73" i="25"/>
  <c r="H30" i="24"/>
  <c r="AC69" i="25"/>
  <c r="Y84" i="24"/>
  <c r="Y27" i="25"/>
  <c r="Y85" i="25" s="1"/>
  <c r="Y28" i="25"/>
  <c r="Y86" i="25" s="1"/>
  <c r="AA27" i="25"/>
  <c r="AA85" i="25" s="1"/>
  <c r="AA84" i="24"/>
  <c r="S84" i="24"/>
  <c r="T69" i="25"/>
  <c r="Q82" i="25"/>
  <c r="AB15" i="25"/>
  <c r="AB28" i="25" s="1"/>
  <c r="AB86" i="25" s="1"/>
  <c r="Y69" i="25"/>
  <c r="V15" i="25"/>
  <c r="P15" i="25"/>
  <c r="P73" i="25" s="1"/>
  <c r="AQ84" i="24"/>
  <c r="L84" i="24"/>
  <c r="H27" i="25"/>
  <c r="H85" i="25" s="1"/>
  <c r="H28" i="25"/>
  <c r="H86" i="25" s="1"/>
  <c r="R15" i="25"/>
  <c r="H73" i="25"/>
  <c r="O15" i="25"/>
  <c r="O69" i="25"/>
  <c r="BH84" i="24"/>
  <c r="AE28" i="25"/>
  <c r="AE86" i="25" s="1"/>
  <c r="G69" i="25"/>
  <c r="BA84" i="24"/>
  <c r="X84" i="24"/>
  <c r="N69" i="25"/>
  <c r="J15" i="25"/>
  <c r="J69" i="25"/>
  <c r="Y43" i="25"/>
  <c r="Y73" i="25" s="1"/>
  <c r="L43" i="25"/>
  <c r="L73" i="25" s="1"/>
  <c r="R84" i="24"/>
  <c r="N15" i="25"/>
  <c r="Q43" i="25"/>
  <c r="Q73" i="25" s="1"/>
  <c r="Q69" i="25"/>
  <c r="Z15" i="25"/>
  <c r="K28" i="25"/>
  <c r="K86" i="25" s="1"/>
  <c r="AC84" i="24"/>
  <c r="K73" i="25"/>
  <c r="X15" i="25"/>
  <c r="G15" i="25"/>
  <c r="G27" i="25" s="1"/>
  <c r="G85" i="25" s="1"/>
  <c r="U15" i="25"/>
  <c r="U69" i="25"/>
  <c r="AE43" i="25"/>
  <c r="AE73" i="25" s="1"/>
  <c r="AE69" i="25"/>
  <c r="E15" i="25"/>
  <c r="E69" i="25"/>
  <c r="AA43" i="25"/>
  <c r="AA73" i="25" s="1"/>
  <c r="S15" i="25"/>
  <c r="I73" i="25"/>
  <c r="I27" i="25"/>
  <c r="I85" i="25" s="1"/>
  <c r="I28" i="25"/>
  <c r="I86" i="25" s="1"/>
  <c r="D80" i="24"/>
  <c r="T15" i="25"/>
  <c r="H62" i="24"/>
  <c r="H61" i="24"/>
  <c r="H96" i="24" s="1"/>
  <c r="M1948" i="1"/>
  <c r="O778" i="1"/>
  <c r="N1947" i="1"/>
  <c r="N1869" i="1"/>
  <c r="N1949" i="1"/>
  <c r="N1871" i="1"/>
  <c r="N1324" i="1"/>
  <c r="N1636" i="1" s="1"/>
  <c r="N1634" i="1"/>
  <c r="O1326" i="1"/>
  <c r="O1638" i="1" s="1"/>
  <c r="O1322" i="1"/>
  <c r="O1323" i="1"/>
  <c r="O1635" i="1" s="1"/>
  <c r="O1325" i="1"/>
  <c r="O1637" i="1" s="1"/>
  <c r="M1868" i="1"/>
  <c r="M1946" i="1"/>
  <c r="P780" i="1"/>
  <c r="P775" i="1"/>
  <c r="P776" i="1"/>
  <c r="P777" i="1"/>
  <c r="P779" i="1"/>
  <c r="AE2086" i="1"/>
  <c r="AE2101" i="1" s="1"/>
  <c r="AE2104" i="1" s="1"/>
  <c r="AE1306" i="1"/>
  <c r="AE1618" i="1" s="1"/>
  <c r="AE1150" i="1"/>
  <c r="AE1165" i="1" s="1"/>
  <c r="AE1168" i="1" s="1"/>
  <c r="AF77" i="1"/>
  <c r="AG58" i="1"/>
  <c r="AH58" i="1" s="1"/>
  <c r="AF2164" i="1"/>
  <c r="AF760" i="1"/>
  <c r="AD1168" i="1"/>
  <c r="AE59" i="11" s="1"/>
  <c r="AE61" i="11"/>
  <c r="AD1852" i="1"/>
  <c r="AD1930" i="1"/>
  <c r="P2099" i="1"/>
  <c r="P2106" i="1" s="1"/>
  <c r="P1163" i="1"/>
  <c r="P1170" i="1" s="1"/>
  <c r="P1319" i="1"/>
  <c r="Q78" i="1"/>
  <c r="Q2184" i="1" s="1"/>
  <c r="R71" i="1"/>
  <c r="Q2177" i="1"/>
  <c r="Q773" i="1"/>
  <c r="O1631" i="1"/>
  <c r="N1865" i="1"/>
  <c r="N1943" i="1"/>
  <c r="W58" i="11" s="1"/>
  <c r="T1550" i="1"/>
  <c r="T1628" i="1" s="1"/>
  <c r="U1394" i="1"/>
  <c r="U1160" i="1"/>
  <c r="S1862" i="1"/>
  <c r="S1940" i="1"/>
  <c r="AG369" i="1"/>
  <c r="AC1617" i="1"/>
  <c r="AE2163" i="1"/>
  <c r="AE759" i="1"/>
  <c r="AE389" i="1"/>
  <c r="AE2183" i="1" s="1"/>
  <c r="AF369" i="1"/>
  <c r="AD2183" i="1"/>
  <c r="AD1149" i="1"/>
  <c r="AD1169" i="1" s="1"/>
  <c r="AD1305" i="1"/>
  <c r="AD2085" i="1"/>
  <c r="AD2105" i="1" s="1"/>
  <c r="AB1851" i="1"/>
  <c r="AB1929" i="1"/>
  <c r="V1394" i="1" l="1"/>
  <c r="V1160" i="1"/>
  <c r="AA55" i="11" s="1"/>
  <c r="S1553" i="1"/>
  <c r="S1404" i="1"/>
  <c r="S1560" i="1" s="1"/>
  <c r="T1397" i="1"/>
  <c r="T1404" i="1" s="1"/>
  <c r="T936" i="1"/>
  <c r="AC1546" i="1"/>
  <c r="AC1624" i="1" s="1"/>
  <c r="AD1390" i="1"/>
  <c r="AD1156" i="1"/>
  <c r="AE51" i="11" s="1"/>
  <c r="X1396" i="1"/>
  <c r="X1552" i="1" s="1"/>
  <c r="X1630" i="1" s="1"/>
  <c r="X1162" i="1"/>
  <c r="AB57" i="11" s="1"/>
  <c r="W1942" i="1"/>
  <c r="W1864" i="1"/>
  <c r="AB1858" i="1"/>
  <c r="AB1936" i="1"/>
  <c r="H97" i="24"/>
  <c r="AB27" i="25"/>
  <c r="AB85" i="25" s="1"/>
  <c r="AB73" i="25"/>
  <c r="V27" i="25"/>
  <c r="V85" i="25" s="1"/>
  <c r="V73" i="25"/>
  <c r="V28" i="25"/>
  <c r="V86" i="25" s="1"/>
  <c r="P28" i="25"/>
  <c r="P86" i="25" s="1"/>
  <c r="P27" i="25"/>
  <c r="P85" i="25" s="1"/>
  <c r="O73" i="25"/>
  <c r="O27" i="25"/>
  <c r="O85" i="25" s="1"/>
  <c r="O28" i="25"/>
  <c r="O86" i="25" s="1"/>
  <c r="R27" i="25"/>
  <c r="R85" i="25" s="1"/>
  <c r="R28" i="25"/>
  <c r="R86" i="25" s="1"/>
  <c r="R73" i="25"/>
  <c r="N28" i="25"/>
  <c r="N86" i="25" s="1"/>
  <c r="N27" i="25"/>
  <c r="N85" i="25" s="1"/>
  <c r="Z27" i="25"/>
  <c r="Z85" i="25" s="1"/>
  <c r="Z28" i="25"/>
  <c r="Z86" i="25" s="1"/>
  <c r="Z73" i="25"/>
  <c r="J73" i="25"/>
  <c r="J27" i="25"/>
  <c r="J85" i="25" s="1"/>
  <c r="J28" i="25"/>
  <c r="J86" i="25" s="1"/>
  <c r="N73" i="25"/>
  <c r="S73" i="25"/>
  <c r="S27" i="25"/>
  <c r="S85" i="25" s="1"/>
  <c r="S28" i="25"/>
  <c r="S86" i="25" s="1"/>
  <c r="U28" i="25"/>
  <c r="U86" i="25" s="1"/>
  <c r="U73" i="25"/>
  <c r="U27" i="25"/>
  <c r="U85" i="25" s="1"/>
  <c r="E73" i="25"/>
  <c r="E28" i="25"/>
  <c r="E86" i="25" s="1"/>
  <c r="E27" i="25"/>
  <c r="E85" i="25" s="1"/>
  <c r="G73" i="25"/>
  <c r="G28" i="25"/>
  <c r="G86" i="25" s="1"/>
  <c r="X27" i="25"/>
  <c r="X85" i="25" s="1"/>
  <c r="X28" i="25"/>
  <c r="X86" i="25" s="1"/>
  <c r="X73" i="25"/>
  <c r="T73" i="25"/>
  <c r="T27" i="25"/>
  <c r="T85" i="25" s="1"/>
  <c r="T28" i="25"/>
  <c r="T86" i="25" s="1"/>
  <c r="P778" i="1"/>
  <c r="AH760" i="1"/>
  <c r="AH2164" i="1"/>
  <c r="O1871" i="1"/>
  <c r="O1949" i="1"/>
  <c r="O1869" i="1"/>
  <c r="O1947" i="1"/>
  <c r="O1324" i="1"/>
  <c r="O1636" i="1" s="1"/>
  <c r="O1634" i="1"/>
  <c r="N1946" i="1"/>
  <c r="N1868" i="1"/>
  <c r="Q780" i="1"/>
  <c r="Q775" i="1"/>
  <c r="Q776" i="1"/>
  <c r="Q777" i="1"/>
  <c r="Q779" i="1"/>
  <c r="N1870" i="1"/>
  <c r="N1948" i="1"/>
  <c r="P1326" i="1"/>
  <c r="P1322" i="1"/>
  <c r="P1323" i="1"/>
  <c r="P1635" i="1" s="1"/>
  <c r="P1325" i="1"/>
  <c r="P1637" i="1" s="1"/>
  <c r="O1950" i="1"/>
  <c r="O1872" i="1"/>
  <c r="AF1306" i="1"/>
  <c r="AF1150" i="1"/>
  <c r="AF1165" i="1" s="1"/>
  <c r="E59" i="24" s="1"/>
  <c r="AF2086" i="1"/>
  <c r="AF2101" i="1" s="1"/>
  <c r="E58" i="24" s="1"/>
  <c r="AG77" i="1"/>
  <c r="AG760" i="1"/>
  <c r="AG2164" i="1"/>
  <c r="AE1852" i="1"/>
  <c r="AE1930" i="1"/>
  <c r="AD64" i="11"/>
  <c r="O1943" i="1"/>
  <c r="O1865" i="1"/>
  <c r="Q2099" i="1"/>
  <c r="Q2106" i="1" s="1"/>
  <c r="Q1319" i="1"/>
  <c r="Q1163" i="1"/>
  <c r="Q1170" i="1" s="1"/>
  <c r="R78" i="1"/>
  <c r="R2184" i="1" s="1"/>
  <c r="S71" i="1"/>
  <c r="R2177" i="1"/>
  <c r="R773" i="1"/>
  <c r="P1631" i="1"/>
  <c r="AG47" i="24"/>
  <c r="AG48" i="24" s="1"/>
  <c r="AG49" i="24" s="1"/>
  <c r="AG1537" i="1"/>
  <c r="AG1615" i="1" s="1"/>
  <c r="AG1540" i="1"/>
  <c r="AR47" i="24"/>
  <c r="AR48" i="24" s="1"/>
  <c r="AR49" i="24" s="1"/>
  <c r="AE47" i="24"/>
  <c r="AE48" i="24" s="1"/>
  <c r="AE49" i="24" s="1"/>
  <c r="AV47" i="24"/>
  <c r="AV48" i="24" s="1"/>
  <c r="AV49" i="24" s="1"/>
  <c r="AY47" i="24"/>
  <c r="AY48" i="24" s="1"/>
  <c r="AY49" i="24" s="1"/>
  <c r="M47" i="24"/>
  <c r="M48" i="24" s="1"/>
  <c r="M49" i="24" s="1"/>
  <c r="AG1529" i="1"/>
  <c r="AG1607" i="1" s="1"/>
  <c r="N1544" i="1"/>
  <c r="N1622" i="1" s="1"/>
  <c r="P1547" i="1"/>
  <c r="P1625" i="1" s="1"/>
  <c r="T1552" i="1"/>
  <c r="T1630" i="1" s="1"/>
  <c r="AX47" i="24"/>
  <c r="AX48" i="24" s="1"/>
  <c r="AX49" i="24" s="1"/>
  <c r="Q47" i="24"/>
  <c r="Q48" i="24" s="1"/>
  <c r="Q49" i="24" s="1"/>
  <c r="AH47" i="24"/>
  <c r="AH48" i="24" s="1"/>
  <c r="AH49" i="24" s="1"/>
  <c r="AS47" i="24"/>
  <c r="AS48" i="24" s="1"/>
  <c r="AS49" i="24" s="1"/>
  <c r="AW47" i="24"/>
  <c r="AW48" i="24" s="1"/>
  <c r="AW49" i="24" s="1"/>
  <c r="AG1530" i="1"/>
  <c r="AG1608" i="1" s="1"/>
  <c r="AG1536" i="1"/>
  <c r="AG1614" i="1" s="1"/>
  <c r="T47" i="24"/>
  <c r="T48" i="24" s="1"/>
  <c r="T49" i="24" s="1"/>
  <c r="AG1535" i="1"/>
  <c r="AG1613" i="1" s="1"/>
  <c r="W47" i="24"/>
  <c r="W48" i="24" s="1"/>
  <c r="W49" i="24" s="1"/>
  <c r="U1550" i="1"/>
  <c r="U1628" i="1" s="1"/>
  <c r="T1862" i="1"/>
  <c r="T1940" i="1"/>
  <c r="Z55" i="11" s="1"/>
  <c r="AG2163" i="1"/>
  <c r="AG759" i="1"/>
  <c r="AG389" i="1"/>
  <c r="AD1617" i="1"/>
  <c r="AF2163" i="1"/>
  <c r="AF759" i="1"/>
  <c r="AF389" i="1"/>
  <c r="AE2085" i="1"/>
  <c r="AE2105" i="1" s="1"/>
  <c r="AE1149" i="1"/>
  <c r="AE1169" i="1" s="1"/>
  <c r="AE1305" i="1"/>
  <c r="AC1851" i="1"/>
  <c r="AC1929" i="1"/>
  <c r="T1553" i="1" l="1"/>
  <c r="AD1546" i="1"/>
  <c r="AD1624" i="1" s="1"/>
  <c r="AE1390" i="1"/>
  <c r="AE1156" i="1"/>
  <c r="AC1858" i="1"/>
  <c r="AC1936" i="1"/>
  <c r="U1397" i="1"/>
  <c r="U936" i="1"/>
  <c r="X1942" i="1"/>
  <c r="X1864" i="1"/>
  <c r="V1550" i="1"/>
  <c r="V1628" i="1" s="1"/>
  <c r="Y1396" i="1"/>
  <c r="Y1552" i="1" s="1"/>
  <c r="Y1630" i="1" s="1"/>
  <c r="Y1162" i="1"/>
  <c r="W1394" i="1"/>
  <c r="W1160" i="1"/>
  <c r="N1482" i="1"/>
  <c r="P1482" i="1"/>
  <c r="AH1150" i="1"/>
  <c r="AH2086" i="1"/>
  <c r="AH1306" i="1"/>
  <c r="AH1618" i="1" s="1"/>
  <c r="T1482" i="1"/>
  <c r="AG1508" i="1"/>
  <c r="AH15" i="24"/>
  <c r="AG1491" i="1"/>
  <c r="Q15" i="24"/>
  <c r="AG1481" i="1"/>
  <c r="AG1559" i="1" s="1"/>
  <c r="AG1507" i="1"/>
  <c r="AG15" i="24"/>
  <c r="AF1479" i="1"/>
  <c r="G47" i="24" s="1"/>
  <c r="G48" i="24" s="1"/>
  <c r="G49" i="24" s="1"/>
  <c r="AP47" i="24"/>
  <c r="AP48" i="24" s="1"/>
  <c r="AP49" i="24" s="1"/>
  <c r="AF1481" i="1"/>
  <c r="AG1524" i="1"/>
  <c r="AY15" i="24"/>
  <c r="Q778" i="1"/>
  <c r="K47" i="24"/>
  <c r="K48" i="24" s="1"/>
  <c r="K49" i="24" s="1"/>
  <c r="AC41" i="25"/>
  <c r="AC42" i="25" s="1"/>
  <c r="AC43" i="25" s="1"/>
  <c r="AG1494" i="1"/>
  <c r="T15" i="24"/>
  <c r="R780" i="1"/>
  <c r="R775" i="1"/>
  <c r="R776" i="1"/>
  <c r="R777" i="1"/>
  <c r="R779" i="1"/>
  <c r="AG1487" i="1"/>
  <c r="M15" i="24"/>
  <c r="AG1525" i="1"/>
  <c r="AX15" i="24"/>
  <c r="AG1477" i="1"/>
  <c r="E15" i="24" s="1"/>
  <c r="E16" i="24" s="1"/>
  <c r="E17" i="24" s="1"/>
  <c r="P15" i="24"/>
  <c r="P16" i="24" s="1"/>
  <c r="P17" i="24" s="1"/>
  <c r="AD13" i="25"/>
  <c r="AD14" i="25" s="1"/>
  <c r="AD15" i="25" s="1"/>
  <c r="AF1477" i="1"/>
  <c r="E47" i="24" s="1"/>
  <c r="E48" i="24" s="1"/>
  <c r="E49" i="24" s="1"/>
  <c r="P47" i="24"/>
  <c r="P48" i="24" s="1"/>
  <c r="P49" i="24" s="1"/>
  <c r="AC13" i="25"/>
  <c r="AC14" i="25" s="1"/>
  <c r="AC15" i="25" s="1"/>
  <c r="AG1522" i="1"/>
  <c r="AV15" i="24"/>
  <c r="AG1505" i="1"/>
  <c r="AE15" i="24"/>
  <c r="O1868" i="1"/>
  <c r="O1946" i="1"/>
  <c r="AG1476" i="1"/>
  <c r="J15" i="24"/>
  <c r="J16" i="24" s="1"/>
  <c r="J17" i="24" s="1"/>
  <c r="O1870" i="1"/>
  <c r="O1948" i="1"/>
  <c r="AF1476" i="1"/>
  <c r="J47" i="24"/>
  <c r="J48" i="24" s="1"/>
  <c r="J49" i="24" s="1"/>
  <c r="AG1518" i="1"/>
  <c r="AR15" i="24"/>
  <c r="Q1326" i="1"/>
  <c r="Q1638" i="1" s="1"/>
  <c r="Q1322" i="1"/>
  <c r="Q1323" i="1"/>
  <c r="Q1635" i="1" s="1"/>
  <c r="Q1325" i="1"/>
  <c r="Q1637" i="1" s="1"/>
  <c r="AG1523" i="1"/>
  <c r="AW15" i="24"/>
  <c r="P1949" i="1"/>
  <c r="P1871" i="1"/>
  <c r="AF1478" i="1"/>
  <c r="F47" i="24" s="1"/>
  <c r="F48" i="24" s="1"/>
  <c r="F49" i="24" s="1"/>
  <c r="Z47" i="24"/>
  <c r="Z48" i="24" s="1"/>
  <c r="Z49" i="24" s="1"/>
  <c r="K15" i="24"/>
  <c r="K16" i="24" s="1"/>
  <c r="K17" i="24" s="1"/>
  <c r="AD41" i="25"/>
  <c r="AD42" i="25" s="1"/>
  <c r="AD43" i="25" s="1"/>
  <c r="AG1479" i="1"/>
  <c r="G15" i="24" s="1"/>
  <c r="G16" i="24" s="1"/>
  <c r="G17" i="24" s="1"/>
  <c r="AP15" i="24"/>
  <c r="AP16" i="24" s="1"/>
  <c r="AP17" i="24" s="1"/>
  <c r="P1947" i="1"/>
  <c r="P1869" i="1"/>
  <c r="AG1478" i="1"/>
  <c r="F15" i="24" s="1"/>
  <c r="F16" i="24" s="1"/>
  <c r="F17" i="24" s="1"/>
  <c r="Z15" i="24"/>
  <c r="Z16" i="24" s="1"/>
  <c r="Z17" i="24" s="1"/>
  <c r="AG1497" i="1"/>
  <c r="W15" i="24"/>
  <c r="AG1519" i="1"/>
  <c r="AS15" i="24"/>
  <c r="P1324" i="1"/>
  <c r="P1636" i="1" s="1"/>
  <c r="P1634" i="1"/>
  <c r="AG2183" i="1"/>
  <c r="AG1150" i="1"/>
  <c r="AG1306" i="1"/>
  <c r="AG2086" i="1"/>
  <c r="AG2101" i="1" s="1"/>
  <c r="G60" i="14"/>
  <c r="G143" i="14"/>
  <c r="AF2104" i="1"/>
  <c r="C58" i="24" s="1"/>
  <c r="AF1168" i="1"/>
  <c r="C59" i="24" s="1"/>
  <c r="P1943" i="1"/>
  <c r="X58" i="11" s="1"/>
  <c r="P1865" i="1"/>
  <c r="R2099" i="1"/>
  <c r="R2106" i="1" s="1"/>
  <c r="R1319" i="1"/>
  <c r="R1163" i="1"/>
  <c r="R1170" i="1" s="1"/>
  <c r="AG1485" i="1"/>
  <c r="S78" i="1"/>
  <c r="S2184" i="1" s="1"/>
  <c r="T71" i="1"/>
  <c r="S773" i="1"/>
  <c r="S2177" i="1"/>
  <c r="Q1631" i="1"/>
  <c r="T1942" i="1"/>
  <c r="Z57" i="11" s="1"/>
  <c r="T1864" i="1"/>
  <c r="AG1484" i="1"/>
  <c r="T1551" i="1"/>
  <c r="T1629" i="1" s="1"/>
  <c r="AG1490" i="1"/>
  <c r="AG1842" i="1"/>
  <c r="AG1920" i="1"/>
  <c r="P1859" i="1"/>
  <c r="P1937" i="1"/>
  <c r="X52" i="11" s="1"/>
  <c r="N1856" i="1"/>
  <c r="N1934" i="1"/>
  <c r="W49" i="11" s="1"/>
  <c r="AG1500" i="1"/>
  <c r="N1543" i="1"/>
  <c r="N1621" i="1" s="1"/>
  <c r="AG1516" i="1"/>
  <c r="AG1841" i="1"/>
  <c r="AG1919" i="1"/>
  <c r="AG1847" i="1"/>
  <c r="AG1925" i="1"/>
  <c r="AG1849" i="1"/>
  <c r="AG1927" i="1"/>
  <c r="AG1528" i="1"/>
  <c r="AG1606" i="1" s="1"/>
  <c r="AG1848" i="1"/>
  <c r="AG1926" i="1"/>
  <c r="U1940" i="1"/>
  <c r="U1862" i="1"/>
  <c r="AG1149" i="1"/>
  <c r="AG2085" i="1"/>
  <c r="AG1305" i="1"/>
  <c r="AE1617" i="1"/>
  <c r="AF1149" i="1"/>
  <c r="AF1305" i="1"/>
  <c r="AF2085" i="1"/>
  <c r="AF2105" i="1" s="1"/>
  <c r="G59" i="14"/>
  <c r="G142" i="14"/>
  <c r="AF2183" i="1"/>
  <c r="AD1851" i="1"/>
  <c r="AD1929" i="1"/>
  <c r="AE64" i="11" s="1"/>
  <c r="AF1535" i="1"/>
  <c r="K55" i="14"/>
  <c r="K138" i="14"/>
  <c r="K131" i="14"/>
  <c r="K48" i="14"/>
  <c r="K111" i="14"/>
  <c r="K28" i="14"/>
  <c r="K94" i="14"/>
  <c r="K11" i="14"/>
  <c r="K122" i="14"/>
  <c r="K39" i="14"/>
  <c r="K88" i="14"/>
  <c r="K5" i="14"/>
  <c r="K10" i="14"/>
  <c r="K93" i="14"/>
  <c r="AF1537" i="1"/>
  <c r="K140" i="14"/>
  <c r="K57" i="14"/>
  <c r="AF1529" i="1"/>
  <c r="K132" i="14"/>
  <c r="K49" i="14"/>
  <c r="K126" i="14"/>
  <c r="K43" i="14"/>
  <c r="AF1536" i="1"/>
  <c r="K139" i="14"/>
  <c r="K56" i="14"/>
  <c r="K128" i="14"/>
  <c r="K45" i="14"/>
  <c r="K44" i="14"/>
  <c r="K127" i="14"/>
  <c r="K110" i="14"/>
  <c r="K27" i="14"/>
  <c r="K38" i="14"/>
  <c r="K121" i="14"/>
  <c r="AF1540" i="1"/>
  <c r="K143" i="14"/>
  <c r="K60" i="14"/>
  <c r="K125" i="14"/>
  <c r="K42" i="14"/>
  <c r="AF1530" i="1"/>
  <c r="K133" i="14"/>
  <c r="K50" i="14"/>
  <c r="K4" i="14"/>
  <c r="K87" i="14"/>
  <c r="K36" i="14"/>
  <c r="K119" i="14"/>
  <c r="K14" i="14"/>
  <c r="K97" i="14"/>
  <c r="K108" i="14"/>
  <c r="K25" i="14"/>
  <c r="K100" i="14"/>
  <c r="K17" i="14"/>
  <c r="K90" i="14"/>
  <c r="K7" i="14"/>
  <c r="K20" i="14"/>
  <c r="K103" i="14"/>
  <c r="AF1508" i="1"/>
  <c r="AF1485" i="1"/>
  <c r="AF1524" i="1"/>
  <c r="AF1519" i="1"/>
  <c r="AF1523" i="1"/>
  <c r="AF1507" i="1"/>
  <c r="AF1518" i="1"/>
  <c r="AF1522" i="1"/>
  <c r="AF1491" i="1"/>
  <c r="AF1494" i="1"/>
  <c r="AF1505" i="1"/>
  <c r="AF1497" i="1"/>
  <c r="AF1525" i="1"/>
  <c r="AF1487" i="1"/>
  <c r="AF1528" i="1"/>
  <c r="AF1490" i="1"/>
  <c r="AF1484" i="1"/>
  <c r="AF1516" i="1"/>
  <c r="R1553" i="1"/>
  <c r="AF1500" i="1"/>
  <c r="V1940" i="1" l="1"/>
  <c r="V1862" i="1"/>
  <c r="Z1396" i="1"/>
  <c r="Z1552" i="1" s="1"/>
  <c r="Z1630" i="1" s="1"/>
  <c r="Z1162" i="1"/>
  <c r="AC57" i="11" s="1"/>
  <c r="U1553" i="1"/>
  <c r="U1404" i="1"/>
  <c r="U1560" i="1" s="1"/>
  <c r="V1397" i="1"/>
  <c r="V936" i="1"/>
  <c r="W1550" i="1"/>
  <c r="W1628" i="1" s="1"/>
  <c r="AE1546" i="1"/>
  <c r="AE1624" i="1" s="1"/>
  <c r="X1394" i="1"/>
  <c r="X1160" i="1"/>
  <c r="AB55" i="11" s="1"/>
  <c r="AF1390" i="1"/>
  <c r="AF1156" i="1"/>
  <c r="Y1942" i="1"/>
  <c r="Y1864" i="1"/>
  <c r="AD1858" i="1"/>
  <c r="AD1936" i="1"/>
  <c r="AX82" i="24"/>
  <c r="AX16" i="24"/>
  <c r="AX17" i="24" s="1"/>
  <c r="M82" i="24"/>
  <c r="M16" i="24"/>
  <c r="M17" i="24" s="1"/>
  <c r="AG82" i="24"/>
  <c r="AG16" i="24"/>
  <c r="AG17" i="24" s="1"/>
  <c r="AS82" i="24"/>
  <c r="AS16" i="24"/>
  <c r="AS17" i="24" s="1"/>
  <c r="AW82" i="24"/>
  <c r="AW16" i="24"/>
  <c r="AW17" i="24" s="1"/>
  <c r="AE82" i="24"/>
  <c r="AE16" i="24"/>
  <c r="AE17" i="24" s="1"/>
  <c r="Q82" i="24"/>
  <c r="Q16" i="24"/>
  <c r="Q17" i="24" s="1"/>
  <c r="AV82" i="24"/>
  <c r="AV16" i="24"/>
  <c r="AV17" i="24" s="1"/>
  <c r="AH82" i="24"/>
  <c r="AH16" i="24"/>
  <c r="AH17" i="24" s="1"/>
  <c r="T82" i="24"/>
  <c r="T16" i="24"/>
  <c r="T17" i="24" s="1"/>
  <c r="W82" i="24"/>
  <c r="W16" i="24"/>
  <c r="W17" i="24" s="1"/>
  <c r="AR82" i="24"/>
  <c r="AR16" i="24"/>
  <c r="AR17" i="24" s="1"/>
  <c r="AY82" i="24"/>
  <c r="AY16" i="24"/>
  <c r="AY17" i="24" s="1"/>
  <c r="AC27" i="25"/>
  <c r="AC28" i="25"/>
  <c r="AD28" i="25"/>
  <c r="AD27" i="25"/>
  <c r="AG1555" i="1"/>
  <c r="F82" i="24"/>
  <c r="AH1930" i="1"/>
  <c r="AH1852" i="1"/>
  <c r="G82" i="24"/>
  <c r="Z82" i="24"/>
  <c r="AG1169" i="1"/>
  <c r="AD71" i="25"/>
  <c r="J82" i="24"/>
  <c r="AG1578" i="1"/>
  <c r="Z83" i="24"/>
  <c r="AG1562" i="1"/>
  <c r="J83" i="24"/>
  <c r="AG1596" i="1"/>
  <c r="AG1556" i="1"/>
  <c r="AP82" i="24"/>
  <c r="P82" i="24"/>
  <c r="AF1480" i="1"/>
  <c r="C47" i="24" s="1"/>
  <c r="C48" i="24" s="1"/>
  <c r="C49" i="24" s="1"/>
  <c r="D47" i="24"/>
  <c r="D48" i="24" s="1"/>
  <c r="D49" i="24" s="1"/>
  <c r="E82" i="24"/>
  <c r="AG1602" i="1"/>
  <c r="K82" i="24"/>
  <c r="AG1603" i="1"/>
  <c r="S780" i="1"/>
  <c r="S775" i="1"/>
  <c r="S776" i="1"/>
  <c r="S777" i="1"/>
  <c r="S779" i="1"/>
  <c r="AG1480" i="1"/>
  <c r="C15" i="24" s="1"/>
  <c r="C16" i="24" s="1"/>
  <c r="C17" i="24" s="1"/>
  <c r="D15" i="24"/>
  <c r="D16" i="24" s="1"/>
  <c r="D17" i="24" s="1"/>
  <c r="AG1565" i="1"/>
  <c r="P1946" i="1"/>
  <c r="P1868" i="1"/>
  <c r="AG2105" i="1"/>
  <c r="P1948" i="1"/>
  <c r="P1870" i="1"/>
  <c r="AG1585" i="1"/>
  <c r="AG1594" i="1"/>
  <c r="AP83" i="24"/>
  <c r="AG1557" i="1"/>
  <c r="AG1597" i="1"/>
  <c r="AG1601" i="1"/>
  <c r="AG1583" i="1"/>
  <c r="R778" i="1"/>
  <c r="R1326" i="1"/>
  <c r="R1322" i="1"/>
  <c r="R1323" i="1"/>
  <c r="R1635" i="1" s="1"/>
  <c r="R1325" i="1"/>
  <c r="R1637" i="1" s="1"/>
  <c r="Q1871" i="1"/>
  <c r="Q1949" i="1"/>
  <c r="AG1569" i="1"/>
  <c r="AG1575" i="1"/>
  <c r="Q1947" i="1"/>
  <c r="Q1869" i="1"/>
  <c r="AG1600" i="1"/>
  <c r="Q1324" i="1"/>
  <c r="Q1636" i="1" s="1"/>
  <c r="Q1634" i="1"/>
  <c r="AC71" i="25"/>
  <c r="AG1572" i="1"/>
  <c r="AG1586" i="1"/>
  <c r="Q1950" i="1"/>
  <c r="Q1872" i="1"/>
  <c r="AG2104" i="1"/>
  <c r="I60" i="14"/>
  <c r="I143" i="14"/>
  <c r="AG1165" i="1"/>
  <c r="F59" i="19"/>
  <c r="F59" i="20"/>
  <c r="F59" i="15"/>
  <c r="AG1618" i="1"/>
  <c r="R1631" i="1"/>
  <c r="R1865" i="1" s="1"/>
  <c r="Q1943" i="1"/>
  <c r="Q1865" i="1"/>
  <c r="S2099" i="1"/>
  <c r="S2106" i="1" s="1"/>
  <c r="S1319" i="1"/>
  <c r="S1163" i="1"/>
  <c r="S1170" i="1" s="1"/>
  <c r="T78" i="1"/>
  <c r="T2184" i="1" s="1"/>
  <c r="U71" i="1"/>
  <c r="T2177" i="1"/>
  <c r="T773" i="1"/>
  <c r="AG1563" i="1"/>
  <c r="N1855" i="1"/>
  <c r="N1933" i="1"/>
  <c r="AG1840" i="1"/>
  <c r="AG1918" i="1"/>
  <c r="N1560" i="1"/>
  <c r="AG1568" i="1"/>
  <c r="T1941" i="1"/>
  <c r="Z56" i="11" s="1"/>
  <c r="T1863" i="1"/>
  <c r="T1560" i="1"/>
  <c r="AG1554" i="1"/>
  <c r="P1560" i="1"/>
  <c r="AG1617" i="1"/>
  <c r="AC142" i="14"/>
  <c r="Y142" i="14"/>
  <c r="U142" i="14"/>
  <c r="AF1617" i="1"/>
  <c r="I142" i="14"/>
  <c r="I59" i="14"/>
  <c r="AF1169" i="1"/>
  <c r="F58" i="20"/>
  <c r="F58" i="19"/>
  <c r="F58" i="15"/>
  <c r="AE1851" i="1"/>
  <c r="AE1929" i="1"/>
  <c r="K158" i="14"/>
  <c r="K161" i="14"/>
  <c r="K160" i="14"/>
  <c r="K159" i="14"/>
  <c r="R1560" i="1"/>
  <c r="N121" i="14"/>
  <c r="N38" i="14"/>
  <c r="AB20" i="14"/>
  <c r="AC20" i="14" s="1"/>
  <c r="X20" i="14"/>
  <c r="Y20" i="14" s="1"/>
  <c r="T20" i="14"/>
  <c r="U20" i="14" s="1"/>
  <c r="K77" i="14"/>
  <c r="T25" i="14"/>
  <c r="U25" i="14" s="1"/>
  <c r="X25" i="14"/>
  <c r="Y25" i="14" s="1"/>
  <c r="AB25" i="14"/>
  <c r="AC25" i="14" s="1"/>
  <c r="N103" i="14"/>
  <c r="N20" i="14"/>
  <c r="N93" i="14"/>
  <c r="N10" i="14"/>
  <c r="N7" i="14"/>
  <c r="N90" i="14"/>
  <c r="N27" i="14"/>
  <c r="N110" i="14"/>
  <c r="AB108" i="14"/>
  <c r="T108" i="14"/>
  <c r="X108" i="14"/>
  <c r="Y108" i="14"/>
  <c r="U108" i="14"/>
  <c r="AC108" i="14"/>
  <c r="U87" i="14"/>
  <c r="AC87" i="14"/>
  <c r="AB87" i="14"/>
  <c r="X87" i="14"/>
  <c r="T87" i="14"/>
  <c r="Y87" i="14"/>
  <c r="U110" i="14"/>
  <c r="AB110" i="14"/>
  <c r="T110" i="14"/>
  <c r="Y110" i="14"/>
  <c r="X110" i="14"/>
  <c r="AC110" i="14"/>
  <c r="AB56" i="14"/>
  <c r="AC56" i="14" s="1"/>
  <c r="T56" i="14"/>
  <c r="U56" i="14" s="1"/>
  <c r="X56" i="14"/>
  <c r="Y56" i="14" s="1"/>
  <c r="AF1607" i="1"/>
  <c r="N49" i="14"/>
  <c r="N132" i="14"/>
  <c r="AC88" i="14"/>
  <c r="AB88" i="14"/>
  <c r="U88" i="14"/>
  <c r="Y88" i="14"/>
  <c r="X88" i="14"/>
  <c r="T88" i="14"/>
  <c r="T28" i="14"/>
  <c r="U28" i="14" s="1"/>
  <c r="X28" i="14"/>
  <c r="Y28" i="14" s="1"/>
  <c r="AB28" i="14"/>
  <c r="AC28" i="14" s="1"/>
  <c r="X7" i="14"/>
  <c r="Y7" i="14" s="1"/>
  <c r="T7" i="14"/>
  <c r="U7" i="14" s="1"/>
  <c r="AB7" i="14"/>
  <c r="AC7" i="14" s="1"/>
  <c r="T4" i="14"/>
  <c r="U4" i="14" s="1"/>
  <c r="K75" i="14"/>
  <c r="X4" i="14"/>
  <c r="Y4" i="14" s="1"/>
  <c r="AB4" i="14"/>
  <c r="AC4" i="14" s="1"/>
  <c r="X60" i="14"/>
  <c r="AB60" i="14"/>
  <c r="T60" i="14"/>
  <c r="AC139" i="14"/>
  <c r="T139" i="14"/>
  <c r="AB139" i="14"/>
  <c r="U139" i="14"/>
  <c r="Y139" i="14"/>
  <c r="X139" i="14"/>
  <c r="X57" i="14"/>
  <c r="Y57" i="14" s="1"/>
  <c r="T57" i="14"/>
  <c r="U57" i="14" s="1"/>
  <c r="AB57" i="14"/>
  <c r="AC57" i="14" s="1"/>
  <c r="AB111" i="14"/>
  <c r="Y111" i="14"/>
  <c r="U111" i="14"/>
  <c r="X111" i="14"/>
  <c r="AC111" i="14"/>
  <c r="T111" i="14"/>
  <c r="X17" i="14"/>
  <c r="Y17" i="14" s="1"/>
  <c r="AB17" i="14"/>
  <c r="AC17" i="14" s="1"/>
  <c r="T17" i="14"/>
  <c r="U17" i="14" s="1"/>
  <c r="N128" i="14"/>
  <c r="N45" i="14"/>
  <c r="N43" i="14"/>
  <c r="N126" i="14"/>
  <c r="AF1606" i="1"/>
  <c r="AF1918" i="1" s="1"/>
  <c r="N131" i="14"/>
  <c r="N48" i="14"/>
  <c r="N17" i="14"/>
  <c r="N100" i="14"/>
  <c r="N39" i="14"/>
  <c r="N122" i="14"/>
  <c r="Y90" i="14"/>
  <c r="X90" i="14"/>
  <c r="U90" i="14"/>
  <c r="AB90" i="14"/>
  <c r="AC90" i="14"/>
  <c r="T90" i="14"/>
  <c r="T97" i="14"/>
  <c r="Y97" i="14"/>
  <c r="X97" i="14"/>
  <c r="AC97" i="14"/>
  <c r="U97" i="14"/>
  <c r="AB97" i="14"/>
  <c r="AC143" i="14"/>
  <c r="Y143" i="14"/>
  <c r="X143" i="14"/>
  <c r="AB143" i="14"/>
  <c r="T143" i="14"/>
  <c r="U143" i="14"/>
  <c r="AC127" i="14"/>
  <c r="U127" i="14"/>
  <c r="AB127" i="14"/>
  <c r="X127" i="14"/>
  <c r="T127" i="14"/>
  <c r="Y127" i="14"/>
  <c r="AF1614" i="1"/>
  <c r="N139" i="14"/>
  <c r="N56" i="14"/>
  <c r="U140" i="14"/>
  <c r="AC140" i="14"/>
  <c r="Y140" i="14"/>
  <c r="AB140" i="14"/>
  <c r="T140" i="14"/>
  <c r="X140" i="14"/>
  <c r="X39" i="14"/>
  <c r="Y39" i="14" s="1"/>
  <c r="AB39" i="14"/>
  <c r="AC39" i="14" s="1"/>
  <c r="T39" i="14"/>
  <c r="U39" i="14" s="1"/>
  <c r="N25" i="14"/>
  <c r="N108" i="14"/>
  <c r="N127" i="14"/>
  <c r="N44" i="14"/>
  <c r="AB14" i="14"/>
  <c r="AC14" i="14" s="1"/>
  <c r="X14" i="14"/>
  <c r="Y14" i="14" s="1"/>
  <c r="T14" i="14"/>
  <c r="U14" i="14" s="1"/>
  <c r="T50" i="14"/>
  <c r="U50" i="14" s="1"/>
  <c r="AB50" i="14"/>
  <c r="AC50" i="14" s="1"/>
  <c r="X50" i="14"/>
  <c r="Y50" i="14" s="1"/>
  <c r="AF1618" i="1"/>
  <c r="N143" i="14"/>
  <c r="N60" i="14"/>
  <c r="T44" i="14"/>
  <c r="U44" i="14" s="1"/>
  <c r="X44" i="14"/>
  <c r="Y44" i="14" s="1"/>
  <c r="AB44" i="14"/>
  <c r="AC44" i="14" s="1"/>
  <c r="AB43" i="14"/>
  <c r="AC43" i="14" s="1"/>
  <c r="T43" i="14"/>
  <c r="U43" i="14" s="1"/>
  <c r="X43" i="14"/>
  <c r="Y43" i="14" s="1"/>
  <c r="AF1615" i="1"/>
  <c r="N57" i="14"/>
  <c r="N140" i="14"/>
  <c r="T122" i="14"/>
  <c r="AB122" i="14"/>
  <c r="Y122" i="14"/>
  <c r="U122" i="14"/>
  <c r="X122" i="14"/>
  <c r="AC122" i="14"/>
  <c r="X48" i="14"/>
  <c r="Y48" i="14" s="1"/>
  <c r="AB48" i="14"/>
  <c r="AC48" i="14" s="1"/>
  <c r="T48" i="14"/>
  <c r="U48" i="14" s="1"/>
  <c r="AB133" i="14"/>
  <c r="U133" i="14"/>
  <c r="X133" i="14"/>
  <c r="AC133" i="14"/>
  <c r="T133" i="14"/>
  <c r="Y133" i="14"/>
  <c r="AB121" i="14"/>
  <c r="Y121" i="14"/>
  <c r="AC121" i="14"/>
  <c r="T121" i="14"/>
  <c r="U121" i="14"/>
  <c r="X121" i="14"/>
  <c r="Y126" i="14"/>
  <c r="AC126" i="14"/>
  <c r="U126" i="14"/>
  <c r="T126" i="14"/>
  <c r="X126" i="14"/>
  <c r="AB126" i="14"/>
  <c r="X93" i="14"/>
  <c r="U93" i="14"/>
  <c r="T93" i="14"/>
  <c r="AB93" i="14"/>
  <c r="AC93" i="14"/>
  <c r="Y93" i="14"/>
  <c r="U131" i="14"/>
  <c r="AB131" i="14"/>
  <c r="T131" i="14"/>
  <c r="Y131" i="14"/>
  <c r="X131" i="14"/>
  <c r="AC131" i="14"/>
  <c r="N11" i="14"/>
  <c r="N94" i="14"/>
  <c r="N111" i="14"/>
  <c r="N28" i="14"/>
  <c r="AB119" i="14"/>
  <c r="T119" i="14"/>
  <c r="Y119" i="14"/>
  <c r="X119" i="14"/>
  <c r="AC119" i="14"/>
  <c r="U119" i="14"/>
  <c r="AF1608" i="1"/>
  <c r="N133" i="14"/>
  <c r="N50" i="14"/>
  <c r="X11" i="14"/>
  <c r="Y11" i="14" s="1"/>
  <c r="T11" i="14"/>
  <c r="U11" i="14" s="1"/>
  <c r="AB11" i="14"/>
  <c r="AC11" i="14" s="1"/>
  <c r="AB138" i="14"/>
  <c r="Y138" i="14"/>
  <c r="X138" i="14"/>
  <c r="U138" i="14"/>
  <c r="AC138" i="14"/>
  <c r="T138" i="14"/>
  <c r="AB100" i="14"/>
  <c r="Y100" i="14"/>
  <c r="U100" i="14"/>
  <c r="T100" i="14"/>
  <c r="X100" i="14"/>
  <c r="AC100" i="14"/>
  <c r="T38" i="14"/>
  <c r="U38" i="14" s="1"/>
  <c r="X38" i="14"/>
  <c r="Y38" i="14" s="1"/>
  <c r="AB38" i="14"/>
  <c r="AC38" i="14" s="1"/>
  <c r="X45" i="14"/>
  <c r="Y45" i="14" s="1"/>
  <c r="AB45" i="14"/>
  <c r="AC45" i="14" s="1"/>
  <c r="T45" i="14"/>
  <c r="U45" i="14" s="1"/>
  <c r="K76" i="14"/>
  <c r="X10" i="14"/>
  <c r="Y10" i="14" s="1"/>
  <c r="AB10" i="14"/>
  <c r="AC10" i="14" s="1"/>
  <c r="T10" i="14"/>
  <c r="U10" i="14" s="1"/>
  <c r="N87" i="14"/>
  <c r="N4" i="14"/>
  <c r="N125" i="14"/>
  <c r="N42" i="14"/>
  <c r="AB103" i="14"/>
  <c r="X103" i="14"/>
  <c r="U103" i="14"/>
  <c r="AC103" i="14"/>
  <c r="T103" i="14"/>
  <c r="Y103" i="14"/>
  <c r="X36" i="14"/>
  <c r="Y36" i="14" s="1"/>
  <c r="K78" i="14"/>
  <c r="AB36" i="14"/>
  <c r="AC36" i="14" s="1"/>
  <c r="T36" i="14"/>
  <c r="U36" i="14" s="1"/>
  <c r="X42" i="14"/>
  <c r="Y42" i="14" s="1"/>
  <c r="T42" i="14"/>
  <c r="U42" i="14" s="1"/>
  <c r="AB42" i="14"/>
  <c r="AC42" i="14" s="1"/>
  <c r="X128" i="14"/>
  <c r="AC128" i="14"/>
  <c r="U128" i="14"/>
  <c r="AB128" i="14"/>
  <c r="T128" i="14"/>
  <c r="Y128" i="14"/>
  <c r="T49" i="14"/>
  <c r="U49" i="14" s="1"/>
  <c r="X49" i="14"/>
  <c r="Y49" i="14" s="1"/>
  <c r="AB49" i="14"/>
  <c r="AC49" i="14" s="1"/>
  <c r="AC94" i="14"/>
  <c r="Y94" i="14"/>
  <c r="X94" i="14"/>
  <c r="U94" i="14"/>
  <c r="AB94" i="14"/>
  <c r="T94" i="14"/>
  <c r="X55" i="14"/>
  <c r="Y55" i="14" s="1"/>
  <c r="T55" i="14"/>
  <c r="U55" i="14" s="1"/>
  <c r="AB55" i="14"/>
  <c r="AC55" i="14" s="1"/>
  <c r="N119" i="14"/>
  <c r="N36" i="14"/>
  <c r="N97" i="14"/>
  <c r="N14" i="14"/>
  <c r="N5" i="14"/>
  <c r="N88" i="14"/>
  <c r="Y125" i="14"/>
  <c r="AC125" i="14"/>
  <c r="X125" i="14"/>
  <c r="U125" i="14"/>
  <c r="AB125" i="14"/>
  <c r="T125" i="14"/>
  <c r="X27" i="14"/>
  <c r="Y27" i="14" s="1"/>
  <c r="T27" i="14"/>
  <c r="U27" i="14" s="1"/>
  <c r="AB27" i="14"/>
  <c r="AC27" i="14" s="1"/>
  <c r="X132" i="14"/>
  <c r="AC132" i="14"/>
  <c r="U132" i="14"/>
  <c r="AB132" i="14"/>
  <c r="T132" i="14"/>
  <c r="Y132" i="14"/>
  <c r="X5" i="14"/>
  <c r="Y5" i="14" s="1"/>
  <c r="AB5" i="14"/>
  <c r="AC5" i="14" s="1"/>
  <c r="T5" i="14"/>
  <c r="U5" i="14" s="1"/>
  <c r="AF1613" i="1"/>
  <c r="N55" i="14"/>
  <c r="N138" i="14"/>
  <c r="AF1578" i="1"/>
  <c r="AF1568" i="1"/>
  <c r="AF1575" i="1"/>
  <c r="AF1600" i="1"/>
  <c r="AF1597" i="1"/>
  <c r="AF1583" i="1"/>
  <c r="AF1596" i="1"/>
  <c r="AF1602" i="1"/>
  <c r="AF1594" i="1"/>
  <c r="AF1565" i="1"/>
  <c r="AF1572" i="1"/>
  <c r="AF1585" i="1"/>
  <c r="AF1563" i="1"/>
  <c r="AF1562" i="1"/>
  <c r="AF1603" i="1"/>
  <c r="AF1569" i="1"/>
  <c r="AF1601" i="1"/>
  <c r="AF1586" i="1"/>
  <c r="AF1555" i="1"/>
  <c r="E83" i="24" s="1"/>
  <c r="AF1556" i="1"/>
  <c r="AF1559" i="1"/>
  <c r="AF1557" i="1"/>
  <c r="AF1554" i="1"/>
  <c r="BE43" i="24" l="1"/>
  <c r="BE46" i="24"/>
  <c r="BE48" i="24" s="1"/>
  <c r="BE49" i="24" s="1"/>
  <c r="AF51" i="11"/>
  <c r="BE59" i="24"/>
  <c r="AH83" i="24"/>
  <c r="AX83" i="24"/>
  <c r="X1550" i="1"/>
  <c r="X1628" i="1" s="1"/>
  <c r="Y1394" i="1"/>
  <c r="Y1160" i="1"/>
  <c r="AE1858" i="1"/>
  <c r="AE1936" i="1"/>
  <c r="W1862" i="1"/>
  <c r="W1940" i="1"/>
  <c r="M83" i="24"/>
  <c r="V1553" i="1"/>
  <c r="V1404" i="1"/>
  <c r="V1560" i="1" s="1"/>
  <c r="W1397" i="1"/>
  <c r="W936" i="1"/>
  <c r="AG1390" i="1"/>
  <c r="AG1156" i="1"/>
  <c r="Z1942" i="1"/>
  <c r="Z1864" i="1"/>
  <c r="AF1546" i="1"/>
  <c r="AF1624" i="1" s="1"/>
  <c r="AA1396" i="1"/>
  <c r="AA1552" i="1" s="1"/>
  <c r="AA1630" i="1" s="1"/>
  <c r="AA1162" i="1"/>
  <c r="AW83" i="24"/>
  <c r="AS83" i="24"/>
  <c r="AG83" i="24"/>
  <c r="W83" i="24"/>
  <c r="AV83" i="24"/>
  <c r="Q83" i="24"/>
  <c r="T83" i="24"/>
  <c r="AY83" i="24"/>
  <c r="AR83" i="24"/>
  <c r="AE83" i="24"/>
  <c r="AG1796" i="1"/>
  <c r="J30" i="24" s="1"/>
  <c r="P83" i="24"/>
  <c r="AG1890" i="1"/>
  <c r="Z29" i="24" s="1"/>
  <c r="AG1812" i="1"/>
  <c r="Z30" i="24" s="1"/>
  <c r="AG1874" i="1"/>
  <c r="J29" i="24" s="1"/>
  <c r="AG1906" i="1"/>
  <c r="AP29" i="24" s="1"/>
  <c r="AG1828" i="1"/>
  <c r="AP30" i="24" s="1"/>
  <c r="K83" i="24"/>
  <c r="AG1558" i="1"/>
  <c r="AC72" i="25"/>
  <c r="S1326" i="1"/>
  <c r="S1638" i="1" s="1"/>
  <c r="S1322" i="1"/>
  <c r="S1323" i="1"/>
  <c r="S1635" i="1" s="1"/>
  <c r="S1325" i="1"/>
  <c r="S1637" i="1" s="1"/>
  <c r="W84" i="24"/>
  <c r="AG1809" i="1"/>
  <c r="W30" i="24" s="1"/>
  <c r="AG1887" i="1"/>
  <c r="W29" i="24" s="1"/>
  <c r="AE84" i="24"/>
  <c r="AG1817" i="1"/>
  <c r="AE30" i="24" s="1"/>
  <c r="AG1895" i="1"/>
  <c r="AE29" i="24" s="1"/>
  <c r="AY84" i="24"/>
  <c r="AG1836" i="1"/>
  <c r="AY30" i="24" s="1"/>
  <c r="AG1914" i="1"/>
  <c r="AY29" i="24" s="1"/>
  <c r="AW84" i="24"/>
  <c r="AG1835" i="1"/>
  <c r="AW30" i="24" s="1"/>
  <c r="AG1913" i="1"/>
  <c r="AW29" i="24" s="1"/>
  <c r="M84" i="24"/>
  <c r="AG1799" i="1"/>
  <c r="M30" i="24" s="1"/>
  <c r="AG1877" i="1"/>
  <c r="M29" i="24" s="1"/>
  <c r="Q84" i="24"/>
  <c r="AG1803" i="1"/>
  <c r="Q30" i="24" s="1"/>
  <c r="AG1881" i="1"/>
  <c r="Q29" i="24" s="1"/>
  <c r="D82" i="24"/>
  <c r="AS84" i="24"/>
  <c r="AG1831" i="1"/>
  <c r="AS30" i="24" s="1"/>
  <c r="AG1909" i="1"/>
  <c r="AS29" i="24" s="1"/>
  <c r="C82" i="24"/>
  <c r="AH84" i="24"/>
  <c r="AG1898" i="1"/>
  <c r="AH29" i="24" s="1"/>
  <c r="AG1820" i="1"/>
  <c r="AH30" i="24" s="1"/>
  <c r="G83" i="24"/>
  <c r="R1871" i="1"/>
  <c r="R1949" i="1"/>
  <c r="F83" i="24"/>
  <c r="T84" i="24"/>
  <c r="AG1884" i="1"/>
  <c r="T29" i="24" s="1"/>
  <c r="AG1806" i="1"/>
  <c r="T30" i="24" s="1"/>
  <c r="R1869" i="1"/>
  <c r="R1947" i="1"/>
  <c r="R1324" i="1"/>
  <c r="R1636" i="1" s="1"/>
  <c r="R1634" i="1"/>
  <c r="S778" i="1"/>
  <c r="AR84" i="24"/>
  <c r="AG1830" i="1"/>
  <c r="AR30" i="24" s="1"/>
  <c r="AG1908" i="1"/>
  <c r="AR29" i="24" s="1"/>
  <c r="Q1868" i="1"/>
  <c r="Q1946" i="1"/>
  <c r="AP84" i="24"/>
  <c r="AG1632" i="1"/>
  <c r="D29" i="24" s="1"/>
  <c r="D83" i="24"/>
  <c r="T780" i="1"/>
  <c r="T775" i="1"/>
  <c r="T776" i="1"/>
  <c r="T777" i="1"/>
  <c r="T779" i="1"/>
  <c r="Q1948" i="1"/>
  <c r="Q1870" i="1"/>
  <c r="J84" i="24"/>
  <c r="AD72" i="25"/>
  <c r="AG84" i="24"/>
  <c r="AG1819" i="1"/>
  <c r="AG30" i="24" s="1"/>
  <c r="AG1897" i="1"/>
  <c r="AG29" i="24" s="1"/>
  <c r="AX84" i="24"/>
  <c r="AG1915" i="1"/>
  <c r="AX29" i="24" s="1"/>
  <c r="AG1837" i="1"/>
  <c r="AX30" i="24" s="1"/>
  <c r="AV84" i="24"/>
  <c r="AG1912" i="1"/>
  <c r="AV29" i="24" s="1"/>
  <c r="AG1834" i="1"/>
  <c r="AV30" i="24" s="1"/>
  <c r="Z84" i="24"/>
  <c r="Y60" i="14"/>
  <c r="Z60" i="14" s="1"/>
  <c r="U60" i="14"/>
  <c r="V60" i="14" s="1"/>
  <c r="AC60" i="14"/>
  <c r="AE60" i="14" s="1"/>
  <c r="AG1168" i="1"/>
  <c r="AG1852" i="1"/>
  <c r="AG1930" i="1"/>
  <c r="W48" i="11"/>
  <c r="X65" i="11"/>
  <c r="R1943" i="1"/>
  <c r="AG1797" i="1"/>
  <c r="AG1875" i="1"/>
  <c r="T2099" i="1"/>
  <c r="T2106" i="1" s="1"/>
  <c r="T1319" i="1"/>
  <c r="T1163" i="1"/>
  <c r="T1170" i="1" s="1"/>
  <c r="U78" i="1"/>
  <c r="U2184" i="1" s="1"/>
  <c r="V71" i="1"/>
  <c r="U773" i="1"/>
  <c r="U2177" i="1"/>
  <c r="AF1880" i="1"/>
  <c r="S1631" i="1"/>
  <c r="P1638" i="1"/>
  <c r="AG1802" i="1"/>
  <c r="AG1880" i="1"/>
  <c r="N1638" i="1"/>
  <c r="AG1851" i="1"/>
  <c r="AG1929" i="1"/>
  <c r="Y59" i="14"/>
  <c r="U59" i="14"/>
  <c r="AC59" i="14"/>
  <c r="AF1851" i="1"/>
  <c r="AF1929" i="1"/>
  <c r="O142" i="14"/>
  <c r="O59" i="14"/>
  <c r="W142" i="14"/>
  <c r="H58" i="19" s="1"/>
  <c r="V142" i="14"/>
  <c r="G58" i="19" s="1"/>
  <c r="AA142" i="14"/>
  <c r="H58" i="20" s="1"/>
  <c r="Z142" i="14"/>
  <c r="G58" i="20" s="1"/>
  <c r="AE142" i="14"/>
  <c r="AD142" i="14"/>
  <c r="N161" i="14"/>
  <c r="N158" i="14"/>
  <c r="N159" i="14"/>
  <c r="K162" i="14"/>
  <c r="N160" i="14"/>
  <c r="N75" i="14"/>
  <c r="AF1840" i="1"/>
  <c r="H47" i="15" s="1"/>
  <c r="R1638" i="1"/>
  <c r="G8" i="13"/>
  <c r="O7" i="14"/>
  <c r="O90" i="14"/>
  <c r="Z14" i="14"/>
  <c r="AA14" i="14"/>
  <c r="W140" i="14"/>
  <c r="H56" i="19" s="1"/>
  <c r="V140" i="14"/>
  <c r="G56" i="19" s="1"/>
  <c r="AE88" i="14"/>
  <c r="AD88" i="14"/>
  <c r="G37" i="13"/>
  <c r="O36" i="14"/>
  <c r="O119" i="14"/>
  <c r="G21" i="13"/>
  <c r="O20" i="14"/>
  <c r="O103" i="14"/>
  <c r="AA5" i="14"/>
  <c r="Z5" i="14"/>
  <c r="W27" i="14"/>
  <c r="V27" i="14"/>
  <c r="AA94" i="14"/>
  <c r="H10" i="20" s="1"/>
  <c r="Z94" i="14"/>
  <c r="G10" i="20" s="1"/>
  <c r="W128" i="14"/>
  <c r="H44" i="19" s="1"/>
  <c r="V128" i="14"/>
  <c r="G44" i="19" s="1"/>
  <c r="AE36" i="14"/>
  <c r="AD36" i="14"/>
  <c r="AE10" i="14"/>
  <c r="AD10" i="14"/>
  <c r="AA38" i="14"/>
  <c r="Z38" i="14"/>
  <c r="Z11" i="14"/>
  <c r="AA11" i="14"/>
  <c r="AD131" i="14"/>
  <c r="AE131" i="14"/>
  <c r="AE126" i="14"/>
  <c r="AD126" i="14"/>
  <c r="AA133" i="14"/>
  <c r="H49" i="20" s="1"/>
  <c r="Z133" i="14"/>
  <c r="G49" i="20" s="1"/>
  <c r="AA48" i="14"/>
  <c r="Z48" i="14"/>
  <c r="AE14" i="14"/>
  <c r="AD14" i="14"/>
  <c r="AD39" i="14"/>
  <c r="AE39" i="14"/>
  <c r="AD127" i="14"/>
  <c r="AE127" i="14"/>
  <c r="V97" i="14"/>
  <c r="G13" i="19" s="1"/>
  <c r="W97" i="14"/>
  <c r="H13" i="19" s="1"/>
  <c r="W90" i="14"/>
  <c r="H6" i="19" s="1"/>
  <c r="V90" i="14"/>
  <c r="G6" i="19" s="1"/>
  <c r="W111" i="14"/>
  <c r="H27" i="19" s="1"/>
  <c r="V111" i="14"/>
  <c r="G27" i="19" s="1"/>
  <c r="W139" i="14"/>
  <c r="H55" i="19" s="1"/>
  <c r="V139" i="14"/>
  <c r="G55" i="19" s="1"/>
  <c r="Z4" i="14"/>
  <c r="AA4" i="14"/>
  <c r="AA28" i="14"/>
  <c r="Z28" i="14"/>
  <c r="Z110" i="14"/>
  <c r="G26" i="20" s="1"/>
  <c r="AA110" i="14"/>
  <c r="H26" i="20" s="1"/>
  <c r="AE87" i="14"/>
  <c r="AD87" i="14"/>
  <c r="Y160" i="14"/>
  <c r="X160" i="14"/>
  <c r="AC160" i="14"/>
  <c r="U160" i="14"/>
  <c r="AB160" i="14"/>
  <c r="T160" i="14"/>
  <c r="W126" i="14"/>
  <c r="H42" i="19" s="1"/>
  <c r="V126" i="14"/>
  <c r="G42" i="19" s="1"/>
  <c r="AD48" i="14"/>
  <c r="AE48" i="14"/>
  <c r="W44" i="14"/>
  <c r="V44" i="14"/>
  <c r="V39" i="14"/>
  <c r="W39" i="14"/>
  <c r="W127" i="14"/>
  <c r="H43" i="19" s="1"/>
  <c r="V127" i="14"/>
  <c r="G43" i="19" s="1"/>
  <c r="AB78" i="14"/>
  <c r="AC78" i="14" s="1"/>
  <c r="X78" i="14"/>
  <c r="Y78" i="14" s="1"/>
  <c r="T78" i="14"/>
  <c r="U78" i="14" s="1"/>
  <c r="AA10" i="14"/>
  <c r="Z10" i="14"/>
  <c r="V38" i="14"/>
  <c r="W38" i="14"/>
  <c r="AE138" i="14"/>
  <c r="AD138" i="14"/>
  <c r="Z126" i="14"/>
  <c r="G42" i="20" s="1"/>
  <c r="AA126" i="14"/>
  <c r="H42" i="20" s="1"/>
  <c r="AE122" i="14"/>
  <c r="AD122" i="14"/>
  <c r="O140" i="14"/>
  <c r="O57" i="14"/>
  <c r="AF1849" i="1"/>
  <c r="H56" i="15" s="1"/>
  <c r="AF1927" i="1"/>
  <c r="G56" i="15" s="1"/>
  <c r="AA39" i="14"/>
  <c r="Z39" i="14"/>
  <c r="W143" i="14"/>
  <c r="H59" i="19" s="1"/>
  <c r="V143" i="14"/>
  <c r="G59" i="19" s="1"/>
  <c r="AD97" i="14"/>
  <c r="AE97" i="14"/>
  <c r="AA111" i="14"/>
  <c r="H27" i="20" s="1"/>
  <c r="Z111" i="14"/>
  <c r="G27" i="20" s="1"/>
  <c r="T75" i="14"/>
  <c r="U75" i="14" s="1"/>
  <c r="K79" i="14"/>
  <c r="X75" i="14"/>
  <c r="Y75" i="14" s="1"/>
  <c r="AB75" i="14"/>
  <c r="AC75" i="14" s="1"/>
  <c r="W28" i="14"/>
  <c r="V28" i="14"/>
  <c r="V87" i="14"/>
  <c r="G3" i="19" s="1"/>
  <c r="W87" i="14"/>
  <c r="H3" i="19" s="1"/>
  <c r="N77" i="14"/>
  <c r="V20" i="14"/>
  <c r="W20" i="14"/>
  <c r="AD5" i="14"/>
  <c r="AE5" i="14"/>
  <c r="AA139" i="14"/>
  <c r="H55" i="20" s="1"/>
  <c r="Z139" i="14"/>
  <c r="G55" i="20" s="1"/>
  <c r="AD4" i="14"/>
  <c r="AE4" i="14"/>
  <c r="AE28" i="14"/>
  <c r="AD28" i="14"/>
  <c r="X76" i="14"/>
  <c r="Y76" i="14" s="1"/>
  <c r="T76" i="14"/>
  <c r="U76" i="14" s="1"/>
  <c r="AB76" i="14"/>
  <c r="AC76" i="14" s="1"/>
  <c r="AE100" i="14"/>
  <c r="AD100" i="14"/>
  <c r="W138" i="14"/>
  <c r="H54" i="19" s="1"/>
  <c r="V138" i="14"/>
  <c r="G54" i="19" s="1"/>
  <c r="AA131" i="14"/>
  <c r="H47" i="20" s="1"/>
  <c r="Z131" i="14"/>
  <c r="G47" i="20" s="1"/>
  <c r="W93" i="14"/>
  <c r="H9" i="19" s="1"/>
  <c r="V93" i="14"/>
  <c r="G9" i="19" s="1"/>
  <c r="AE133" i="14"/>
  <c r="AD133" i="14"/>
  <c r="Z43" i="14"/>
  <c r="AA43" i="14"/>
  <c r="O60" i="14"/>
  <c r="O143" i="14"/>
  <c r="AF1852" i="1"/>
  <c r="AF1930" i="1"/>
  <c r="O139" i="14"/>
  <c r="O56" i="14"/>
  <c r="AF1848" i="1"/>
  <c r="H55" i="15" s="1"/>
  <c r="AF1926" i="1"/>
  <c r="G55" i="15" s="1"/>
  <c r="AA90" i="14"/>
  <c r="H6" i="20" s="1"/>
  <c r="Z90" i="14"/>
  <c r="G6" i="20" s="1"/>
  <c r="W17" i="14"/>
  <c r="V17" i="14"/>
  <c r="Y158" i="14"/>
  <c r="X158" i="14"/>
  <c r="AC158" i="14"/>
  <c r="U158" i="14"/>
  <c r="AB158" i="14"/>
  <c r="T158" i="14"/>
  <c r="O49" i="14"/>
  <c r="O132" i="14"/>
  <c r="AF1919" i="1"/>
  <c r="G48" i="15" s="1"/>
  <c r="AF1841" i="1"/>
  <c r="H48" i="15" s="1"/>
  <c r="AD108" i="14"/>
  <c r="AE108" i="14"/>
  <c r="AA20" i="14"/>
  <c r="Z20" i="14"/>
  <c r="O11" i="14"/>
  <c r="G12" i="13"/>
  <c r="O94" i="14"/>
  <c r="G45" i="13"/>
  <c r="O127" i="14"/>
  <c r="O44" i="14"/>
  <c r="AA132" i="14"/>
  <c r="H48" i="20" s="1"/>
  <c r="Z132" i="14"/>
  <c r="G48" i="20" s="1"/>
  <c r="Z27" i="14"/>
  <c r="AA27" i="14"/>
  <c r="AD49" i="14"/>
  <c r="AE49" i="14"/>
  <c r="Z36" i="14"/>
  <c r="AA36" i="14"/>
  <c r="AA55" i="14"/>
  <c r="Z55" i="14"/>
  <c r="Z49" i="14"/>
  <c r="AA49" i="14"/>
  <c r="AD42" i="14"/>
  <c r="AE42" i="14"/>
  <c r="Z103" i="14"/>
  <c r="G19" i="20" s="1"/>
  <c r="AA103" i="14"/>
  <c r="H19" i="20" s="1"/>
  <c r="AC159" i="14"/>
  <c r="U159" i="14"/>
  <c r="AB159" i="14"/>
  <c r="T159" i="14"/>
  <c r="Y159" i="14"/>
  <c r="X159" i="14"/>
  <c r="O133" i="14"/>
  <c r="O50" i="14"/>
  <c r="AF1920" i="1"/>
  <c r="G49" i="15" s="1"/>
  <c r="AF1842" i="1"/>
  <c r="H49" i="15" s="1"/>
  <c r="W121" i="14"/>
  <c r="H37" i="19" s="1"/>
  <c r="V121" i="14"/>
  <c r="G37" i="19" s="1"/>
  <c r="V122" i="14"/>
  <c r="G38" i="19" s="1"/>
  <c r="W122" i="14"/>
  <c r="H38" i="19" s="1"/>
  <c r="V43" i="14"/>
  <c r="W43" i="14"/>
  <c r="Z50" i="14"/>
  <c r="AA50" i="14"/>
  <c r="AA127" i="14"/>
  <c r="H43" i="20" s="1"/>
  <c r="Z127" i="14"/>
  <c r="G43" i="20" s="1"/>
  <c r="AA97" i="14"/>
  <c r="H13" i="20" s="1"/>
  <c r="Z97" i="14"/>
  <c r="G13" i="20" s="1"/>
  <c r="O131" i="14"/>
  <c r="O48" i="14"/>
  <c r="AE17" i="14"/>
  <c r="AD17" i="14"/>
  <c r="AE57" i="14"/>
  <c r="AD57" i="14"/>
  <c r="AE139" i="14"/>
  <c r="AD139" i="14"/>
  <c r="W4" i="14"/>
  <c r="V4" i="14"/>
  <c r="AA56" i="14"/>
  <c r="Z56" i="14"/>
  <c r="V110" i="14"/>
  <c r="G26" i="19" s="1"/>
  <c r="W110" i="14"/>
  <c r="H26" i="19" s="1"/>
  <c r="W108" i="14"/>
  <c r="H24" i="19" s="1"/>
  <c r="V108" i="14"/>
  <c r="G24" i="19" s="1"/>
  <c r="AD20" i="14"/>
  <c r="AE20" i="14"/>
  <c r="W36" i="14"/>
  <c r="V36" i="14"/>
  <c r="W10" i="14"/>
  <c r="V10" i="14"/>
  <c r="W11" i="14"/>
  <c r="V11" i="14"/>
  <c r="Z119" i="14"/>
  <c r="G35" i="20" s="1"/>
  <c r="AA119" i="14"/>
  <c r="H35" i="20" s="1"/>
  <c r="AE93" i="14"/>
  <c r="AD93" i="14"/>
  <c r="AE55" i="14"/>
  <c r="AD55" i="14"/>
  <c r="AD94" i="14"/>
  <c r="AE94" i="14"/>
  <c r="AE128" i="14"/>
  <c r="AD128" i="14"/>
  <c r="AF1812" i="1"/>
  <c r="Z62" i="24" s="1"/>
  <c r="G39" i="13"/>
  <c r="O121" i="14"/>
  <c r="O38" i="14"/>
  <c r="G5" i="13"/>
  <c r="O87" i="14"/>
  <c r="O4" i="14"/>
  <c r="G26" i="13"/>
  <c r="O25" i="14"/>
  <c r="O108" i="14"/>
  <c r="G6" i="13"/>
  <c r="O5" i="14"/>
  <c r="O88" i="14"/>
  <c r="G40" i="13"/>
  <c r="O39" i="14"/>
  <c r="O122" i="14"/>
  <c r="V132" i="14"/>
  <c r="G48" i="19" s="1"/>
  <c r="W132" i="14"/>
  <c r="H48" i="19" s="1"/>
  <c r="W125" i="14"/>
  <c r="H41" i="19" s="1"/>
  <c r="V125" i="14"/>
  <c r="G41" i="19" s="1"/>
  <c r="W49" i="14"/>
  <c r="V49" i="14"/>
  <c r="V42" i="14"/>
  <c r="W42" i="14"/>
  <c r="V45" i="14"/>
  <c r="W45" i="14"/>
  <c r="AA138" i="14"/>
  <c r="H54" i="20" s="1"/>
  <c r="Z138" i="14"/>
  <c r="G54" i="20" s="1"/>
  <c r="W119" i="14"/>
  <c r="H35" i="19" s="1"/>
  <c r="V119" i="14"/>
  <c r="G35" i="19" s="1"/>
  <c r="W133" i="14"/>
  <c r="H49" i="19" s="1"/>
  <c r="V133" i="14"/>
  <c r="G49" i="19" s="1"/>
  <c r="Z122" i="14"/>
  <c r="G38" i="20" s="1"/>
  <c r="AA122" i="14"/>
  <c r="H38" i="20" s="1"/>
  <c r="AD43" i="14"/>
  <c r="AE43" i="14"/>
  <c r="AD50" i="14"/>
  <c r="AE50" i="14"/>
  <c r="AA17" i="14"/>
  <c r="Z17" i="14"/>
  <c r="V57" i="14"/>
  <c r="W57" i="14"/>
  <c r="AE7" i="14"/>
  <c r="AD7" i="14"/>
  <c r="AA88" i="14"/>
  <c r="H4" i="20" s="1"/>
  <c r="Z88" i="14"/>
  <c r="G4" i="20" s="1"/>
  <c r="V56" i="14"/>
  <c r="W56" i="14"/>
  <c r="Z87" i="14"/>
  <c r="G3" i="20" s="1"/>
  <c r="AA87" i="14"/>
  <c r="H3" i="20" s="1"/>
  <c r="AA108" i="14"/>
  <c r="H24" i="20" s="1"/>
  <c r="Z108" i="14"/>
  <c r="G24" i="20" s="1"/>
  <c r="AE25" i="14"/>
  <c r="AD25" i="14"/>
  <c r="G29" i="13"/>
  <c r="O111" i="14"/>
  <c r="O28" i="14"/>
  <c r="O93" i="14"/>
  <c r="G11" i="13"/>
  <c r="O10" i="14"/>
  <c r="AE27" i="14"/>
  <c r="AD27" i="14"/>
  <c r="AA125" i="14"/>
  <c r="H41" i="20" s="1"/>
  <c r="Z125" i="14"/>
  <c r="G41" i="20" s="1"/>
  <c r="AD38" i="14"/>
  <c r="AE38" i="14"/>
  <c r="V55" i="14"/>
  <c r="W55" i="14"/>
  <c r="G47" i="15"/>
  <c r="O27" i="14"/>
  <c r="G28" i="13"/>
  <c r="O110" i="14"/>
  <c r="G43" i="13"/>
  <c r="O125" i="14"/>
  <c r="O42" i="14"/>
  <c r="O138" i="14"/>
  <c r="O55" i="14"/>
  <c r="AF1847" i="1"/>
  <c r="H54" i="15" s="1"/>
  <c r="AF1925" i="1"/>
  <c r="G54" i="15" s="1"/>
  <c r="AE132" i="14"/>
  <c r="AD132" i="14"/>
  <c r="AA128" i="14"/>
  <c r="H44" i="20" s="1"/>
  <c r="Z128" i="14"/>
  <c r="G44" i="20" s="1"/>
  <c r="AA42" i="14"/>
  <c r="Z42" i="14"/>
  <c r="AD103" i="14"/>
  <c r="AE103" i="14"/>
  <c r="AD45" i="14"/>
  <c r="AE45" i="14"/>
  <c r="W100" i="14"/>
  <c r="H16" i="19" s="1"/>
  <c r="V100" i="14"/>
  <c r="G16" i="19" s="1"/>
  <c r="AD119" i="14"/>
  <c r="AE119" i="14"/>
  <c r="W131" i="14"/>
  <c r="H47" i="19" s="1"/>
  <c r="V131" i="14"/>
  <c r="G47" i="19" s="1"/>
  <c r="AD121" i="14"/>
  <c r="AE121" i="14"/>
  <c r="AE44" i="14"/>
  <c r="AD44" i="14"/>
  <c r="V50" i="14"/>
  <c r="W50" i="14"/>
  <c r="AA140" i="14"/>
  <c r="H56" i="20" s="1"/>
  <c r="Z140" i="14"/>
  <c r="G56" i="20" s="1"/>
  <c r="Z143" i="14"/>
  <c r="G59" i="20" s="1"/>
  <c r="AA143" i="14"/>
  <c r="H59" i="20" s="1"/>
  <c r="Z57" i="14"/>
  <c r="AA57" i="14"/>
  <c r="W7" i="14"/>
  <c r="V7" i="14"/>
  <c r="W88" i="14"/>
  <c r="H4" i="19" s="1"/>
  <c r="V88" i="14"/>
  <c r="G4" i="19" s="1"/>
  <c r="AE56" i="14"/>
  <c r="AD56" i="14"/>
  <c r="AA25" i="14"/>
  <c r="Z25" i="14"/>
  <c r="X77" i="14"/>
  <c r="Y77" i="14" s="1"/>
  <c r="T77" i="14"/>
  <c r="U77" i="14" s="1"/>
  <c r="AB77" i="14"/>
  <c r="AC77" i="14" s="1"/>
  <c r="O43" i="14"/>
  <c r="O126" i="14"/>
  <c r="G44" i="13"/>
  <c r="O45" i="14"/>
  <c r="G46" i="13"/>
  <c r="O128" i="14"/>
  <c r="AF1802" i="1"/>
  <c r="G15" i="13"/>
  <c r="O97" i="14"/>
  <c r="O14" i="14"/>
  <c r="G18" i="13"/>
  <c r="O17" i="14"/>
  <c r="O100" i="14"/>
  <c r="V5" i="14"/>
  <c r="W5" i="14"/>
  <c r="AE125" i="14"/>
  <c r="AD125" i="14"/>
  <c r="N78" i="14"/>
  <c r="V94" i="14"/>
  <c r="G10" i="19" s="1"/>
  <c r="W94" i="14"/>
  <c r="H10" i="19" s="1"/>
  <c r="U161" i="14"/>
  <c r="AB161" i="14"/>
  <c r="Y161" i="14"/>
  <c r="X161" i="14"/>
  <c r="AC161" i="14"/>
  <c r="T161" i="14"/>
  <c r="V103" i="14"/>
  <c r="G19" i="19" s="1"/>
  <c r="W103" i="14"/>
  <c r="H19" i="19" s="1"/>
  <c r="Z45" i="14"/>
  <c r="AA45" i="14"/>
  <c r="Z100" i="14"/>
  <c r="G16" i="20" s="1"/>
  <c r="AA100" i="14"/>
  <c r="H16" i="20" s="1"/>
  <c r="AE11" i="14"/>
  <c r="AD11" i="14"/>
  <c r="AA93" i="14"/>
  <c r="H9" i="20" s="1"/>
  <c r="Z93" i="14"/>
  <c r="G9" i="20" s="1"/>
  <c r="Z121" i="14"/>
  <c r="G37" i="20" s="1"/>
  <c r="AA121" i="14"/>
  <c r="H37" i="20" s="1"/>
  <c r="V48" i="14"/>
  <c r="W48" i="14"/>
  <c r="Z44" i="14"/>
  <c r="AA44" i="14"/>
  <c r="W14" i="14"/>
  <c r="V14" i="14"/>
  <c r="AE140" i="14"/>
  <c r="AD140" i="14"/>
  <c r="AE143" i="14"/>
  <c r="AD143" i="14"/>
  <c r="AD90" i="14"/>
  <c r="AE90" i="14"/>
  <c r="AE111" i="14"/>
  <c r="AD111" i="14"/>
  <c r="Z7" i="14"/>
  <c r="AA7" i="14"/>
  <c r="AD110" i="14"/>
  <c r="AE110" i="14"/>
  <c r="N76" i="14"/>
  <c r="W25" i="14"/>
  <c r="V25" i="14"/>
  <c r="AF1890" i="1"/>
  <c r="Z61" i="24" s="1"/>
  <c r="AF1796" i="1"/>
  <c r="J62" i="24" s="1"/>
  <c r="AF1828" i="1"/>
  <c r="AP62" i="24" s="1"/>
  <c r="AF1874" i="1"/>
  <c r="J61" i="24" s="1"/>
  <c r="AF1906" i="1"/>
  <c r="AP61" i="24" s="1"/>
  <c r="AF1881" i="1"/>
  <c r="Q61" i="24" s="1"/>
  <c r="AF1803" i="1"/>
  <c r="Q62" i="24" s="1"/>
  <c r="AF1915" i="1"/>
  <c r="AX61" i="24" s="1"/>
  <c r="AF1837" i="1"/>
  <c r="AX62" i="24" s="1"/>
  <c r="AF1884" i="1"/>
  <c r="T61" i="24" s="1"/>
  <c r="AF1806" i="1"/>
  <c r="T62" i="24" s="1"/>
  <c r="AF1908" i="1"/>
  <c r="AR61" i="24" s="1"/>
  <c r="AF1830" i="1"/>
  <c r="AR62" i="24" s="1"/>
  <c r="AF1887" i="1"/>
  <c r="W61" i="24" s="1"/>
  <c r="AF1809" i="1"/>
  <c r="W62" i="24" s="1"/>
  <c r="AF1897" i="1"/>
  <c r="AG61" i="24" s="1"/>
  <c r="AF1819" i="1"/>
  <c r="AG62" i="24" s="1"/>
  <c r="AF1912" i="1"/>
  <c r="AV61" i="24" s="1"/>
  <c r="AF1834" i="1"/>
  <c r="AV62" i="24" s="1"/>
  <c r="AF1898" i="1"/>
  <c r="AH61" i="24" s="1"/>
  <c r="AF1820" i="1"/>
  <c r="AH62" i="24" s="1"/>
  <c r="AF1877" i="1"/>
  <c r="M61" i="24" s="1"/>
  <c r="AF1799" i="1"/>
  <c r="M62" i="24" s="1"/>
  <c r="AF1895" i="1"/>
  <c r="AE61" i="24" s="1"/>
  <c r="AF1817" i="1"/>
  <c r="AE62" i="24" s="1"/>
  <c r="AF1914" i="1"/>
  <c r="AY61" i="24" s="1"/>
  <c r="AF1836" i="1"/>
  <c r="AY62" i="24" s="1"/>
  <c r="AF1632" i="1"/>
  <c r="AF1913" i="1"/>
  <c r="AW61" i="24" s="1"/>
  <c r="AF1835" i="1"/>
  <c r="AW62" i="24" s="1"/>
  <c r="AF1875" i="1"/>
  <c r="AF1797" i="1"/>
  <c r="AF1909" i="1"/>
  <c r="AS61" i="24" s="1"/>
  <c r="AF1831" i="1"/>
  <c r="AS62" i="24" s="1"/>
  <c r="AF1558" i="1"/>
  <c r="Y62" i="11"/>
  <c r="Y63" i="11"/>
  <c r="Y64" i="11"/>
  <c r="W1553" i="1" l="1"/>
  <c r="W1404" i="1"/>
  <c r="W1560" i="1" s="1"/>
  <c r="X1397" i="1"/>
  <c r="X936" i="1"/>
  <c r="AA1942" i="1"/>
  <c r="AA1864" i="1"/>
  <c r="AB1396" i="1"/>
  <c r="AB1552" i="1" s="1"/>
  <c r="AB1630" i="1" s="1"/>
  <c r="AB1162" i="1"/>
  <c r="AD57" i="11" s="1"/>
  <c r="AF1858" i="1"/>
  <c r="BE62" i="24" s="1"/>
  <c r="AF1936" i="1"/>
  <c r="BE61" i="24" s="1"/>
  <c r="Y1550" i="1"/>
  <c r="Y1628" i="1" s="1"/>
  <c r="Z1394" i="1"/>
  <c r="Z1160" i="1"/>
  <c r="AC55" i="11" s="1"/>
  <c r="AG1546" i="1"/>
  <c r="AG1624" i="1" s="1"/>
  <c r="AH1390" i="1"/>
  <c r="AH1156" i="1"/>
  <c r="X1862" i="1"/>
  <c r="X1940" i="1"/>
  <c r="Z96" i="24"/>
  <c r="J97" i="24"/>
  <c r="C83" i="24"/>
  <c r="Z97" i="24"/>
  <c r="AP97" i="24"/>
  <c r="AP96" i="24"/>
  <c r="AH97" i="24"/>
  <c r="AR96" i="24"/>
  <c r="AH96" i="24"/>
  <c r="M97" i="24"/>
  <c r="M96" i="24"/>
  <c r="AG96" i="24"/>
  <c r="W97" i="24"/>
  <c r="AD60" i="14"/>
  <c r="AA60" i="14"/>
  <c r="AW97" i="24"/>
  <c r="Q96" i="24"/>
  <c r="AG97" i="24"/>
  <c r="AV96" i="24"/>
  <c r="W96" i="24"/>
  <c r="AE97" i="24"/>
  <c r="AE96" i="24"/>
  <c r="D30" i="24"/>
  <c r="AY97" i="24"/>
  <c r="AS97" i="24"/>
  <c r="T96" i="24"/>
  <c r="AY96" i="24"/>
  <c r="AX96" i="24"/>
  <c r="Q97" i="24"/>
  <c r="AW96" i="24"/>
  <c r="AR97" i="24"/>
  <c r="T97" i="24"/>
  <c r="AX97" i="24"/>
  <c r="AG1866" i="1"/>
  <c r="AS96" i="24"/>
  <c r="W60" i="14"/>
  <c r="AD73" i="25"/>
  <c r="AV97" i="24"/>
  <c r="T778" i="1"/>
  <c r="P84" i="24"/>
  <c r="R1868" i="1"/>
  <c r="R1946" i="1"/>
  <c r="U780" i="1"/>
  <c r="U775" i="1"/>
  <c r="U776" i="1"/>
  <c r="U777" i="1"/>
  <c r="U779" i="1"/>
  <c r="R1870" i="1"/>
  <c r="R1948" i="1"/>
  <c r="T1326" i="1"/>
  <c r="T1638" i="1" s="1"/>
  <c r="T1322" i="1"/>
  <c r="T1323" i="1"/>
  <c r="T1635" i="1" s="1"/>
  <c r="T1325" i="1"/>
  <c r="T1637" i="1" s="1"/>
  <c r="AC73" i="25"/>
  <c r="AG1944" i="1"/>
  <c r="K84" i="24"/>
  <c r="S1949" i="1"/>
  <c r="S1871" i="1"/>
  <c r="S1947" i="1"/>
  <c r="S1869" i="1"/>
  <c r="S1324" i="1"/>
  <c r="S1636" i="1" s="1"/>
  <c r="S1634" i="1"/>
  <c r="K30" i="24"/>
  <c r="AD56" i="25"/>
  <c r="J96" i="24"/>
  <c r="P30" i="24"/>
  <c r="K62" i="24"/>
  <c r="AC56" i="25"/>
  <c r="K29" i="24"/>
  <c r="AD55" i="25"/>
  <c r="D61" i="24"/>
  <c r="D96" i="24" s="1"/>
  <c r="D62" i="24"/>
  <c r="P61" i="24"/>
  <c r="D84" i="24"/>
  <c r="K61" i="24"/>
  <c r="AC55" i="25"/>
  <c r="G9" i="15"/>
  <c r="F11" i="13" s="1"/>
  <c r="P29" i="24"/>
  <c r="P62" i="24"/>
  <c r="P1950" i="1"/>
  <c r="P1872" i="1"/>
  <c r="S1950" i="1"/>
  <c r="S1872" i="1"/>
  <c r="AF1866" i="1"/>
  <c r="AF1944" i="1"/>
  <c r="R1950" i="1"/>
  <c r="R1872" i="1"/>
  <c r="N1872" i="1"/>
  <c r="N1950" i="1"/>
  <c r="G59" i="15"/>
  <c r="H59" i="15"/>
  <c r="Y58" i="11"/>
  <c r="W65" i="11"/>
  <c r="H58" i="15"/>
  <c r="G58" i="15"/>
  <c r="U2099" i="1"/>
  <c r="U2106" i="1" s="1"/>
  <c r="U1319" i="1"/>
  <c r="U1163" i="1"/>
  <c r="U1170" i="1" s="1"/>
  <c r="V78" i="1"/>
  <c r="V2184" i="1" s="1"/>
  <c r="W71" i="1"/>
  <c r="V2177" i="1"/>
  <c r="V773" i="1"/>
  <c r="AF10" i="11"/>
  <c r="AH10" i="11" s="1"/>
  <c r="T1631" i="1"/>
  <c r="S1865" i="1"/>
  <c r="S1943" i="1"/>
  <c r="AG60" i="11"/>
  <c r="S59" i="14"/>
  <c r="R59" i="14"/>
  <c r="S142" i="14"/>
  <c r="R142" i="14"/>
  <c r="AD59" i="14"/>
  <c r="AE59" i="14"/>
  <c r="W59" i="14"/>
  <c r="V59" i="14"/>
  <c r="AA59" i="14"/>
  <c r="Z59" i="14"/>
  <c r="O158" i="14"/>
  <c r="O160" i="14"/>
  <c r="O161" i="14"/>
  <c r="O159" i="14"/>
  <c r="N162" i="14"/>
  <c r="N79" i="14"/>
  <c r="AF36" i="11"/>
  <c r="AH36" i="11" s="1"/>
  <c r="AF28" i="11"/>
  <c r="AH28" i="11" s="1"/>
  <c r="AF45" i="11"/>
  <c r="AH45" i="11" s="1"/>
  <c r="AF38" i="11"/>
  <c r="AH38" i="11" s="1"/>
  <c r="AF5" i="11"/>
  <c r="AH5" i="11" s="1"/>
  <c r="AF27" i="11"/>
  <c r="AH27" i="11" s="1"/>
  <c r="AF42" i="11"/>
  <c r="AH42" i="11" s="1"/>
  <c r="AF25" i="11"/>
  <c r="AH25" i="11" s="1"/>
  <c r="AF11" i="11"/>
  <c r="AH11" i="11" s="1"/>
  <c r="AF43" i="11"/>
  <c r="AH43" i="11" s="1"/>
  <c r="AF39" i="11"/>
  <c r="AH39" i="11" s="1"/>
  <c r="AF20" i="11"/>
  <c r="AH20" i="11" s="1"/>
  <c r="AF17" i="11"/>
  <c r="AH17" i="11" s="1"/>
  <c r="AF14" i="11"/>
  <c r="AH14" i="11" s="1"/>
  <c r="AF7" i="11"/>
  <c r="AH7" i="11" s="1"/>
  <c r="AF44" i="11"/>
  <c r="AH44" i="11" s="1"/>
  <c r="AF4" i="11"/>
  <c r="AH4" i="11" s="1"/>
  <c r="Y65" i="11"/>
  <c r="Q21" i="13"/>
  <c r="P21" i="13"/>
  <c r="T21" i="13"/>
  <c r="L20" i="18" s="1"/>
  <c r="O21" i="13"/>
  <c r="Q18" i="13"/>
  <c r="P18" i="13"/>
  <c r="O18" i="13"/>
  <c r="T18" i="13"/>
  <c r="L17" i="18" s="1"/>
  <c r="R93" i="14"/>
  <c r="S93" i="14"/>
  <c r="R45" i="14"/>
  <c r="S45" i="14"/>
  <c r="AA77" i="14"/>
  <c r="Z77" i="14"/>
  <c r="O28" i="13"/>
  <c r="T28" i="13"/>
  <c r="L27" i="18" s="1"/>
  <c r="Q28" i="13"/>
  <c r="P28" i="13"/>
  <c r="R39" i="14"/>
  <c r="S39" i="14"/>
  <c r="Q45" i="13"/>
  <c r="P45" i="13"/>
  <c r="O45" i="13"/>
  <c r="T45" i="13"/>
  <c r="L44" i="18" s="1"/>
  <c r="W158" i="14"/>
  <c r="V158" i="14"/>
  <c r="S60" i="14"/>
  <c r="R60" i="14"/>
  <c r="S57" i="14"/>
  <c r="R57" i="14"/>
  <c r="P46" i="13"/>
  <c r="Q46" i="13"/>
  <c r="O46" i="13"/>
  <c r="T46" i="13"/>
  <c r="L45" i="18" s="1"/>
  <c r="V77" i="14"/>
  <c r="W77" i="14"/>
  <c r="S110" i="14"/>
  <c r="R110" i="14"/>
  <c r="S122" i="14"/>
  <c r="R122" i="14"/>
  <c r="Q5" i="13"/>
  <c r="P5" i="13"/>
  <c r="O5" i="13"/>
  <c r="T5" i="13"/>
  <c r="L4" i="18" s="1"/>
  <c r="S131" i="14"/>
  <c r="R131" i="14"/>
  <c r="R133" i="14"/>
  <c r="S133" i="14"/>
  <c r="S127" i="14"/>
  <c r="R127" i="14"/>
  <c r="S143" i="14"/>
  <c r="R143" i="14"/>
  <c r="AA76" i="14"/>
  <c r="Z76" i="14"/>
  <c r="H38" i="15"/>
  <c r="H43" i="15"/>
  <c r="G27" i="15"/>
  <c r="H37" i="15"/>
  <c r="G10" i="15"/>
  <c r="AD161" i="14"/>
  <c r="AE161" i="14"/>
  <c r="G38" i="15"/>
  <c r="G43" i="15"/>
  <c r="G37" i="15"/>
  <c r="G19" i="15"/>
  <c r="R14" i="14"/>
  <c r="S14" i="14"/>
  <c r="S55" i="14"/>
  <c r="R55" i="14"/>
  <c r="S27" i="14"/>
  <c r="R27" i="14"/>
  <c r="S28" i="14"/>
  <c r="R28" i="14"/>
  <c r="T40" i="13"/>
  <c r="L39" i="18" s="1"/>
  <c r="Q40" i="13"/>
  <c r="P40" i="13"/>
  <c r="O40" i="13"/>
  <c r="S108" i="14"/>
  <c r="R108" i="14"/>
  <c r="S38" i="14"/>
  <c r="R38" i="14"/>
  <c r="AA159" i="14"/>
  <c r="Z159" i="14"/>
  <c r="AD158" i="14"/>
  <c r="AE158" i="14"/>
  <c r="S140" i="14"/>
  <c r="R140" i="14"/>
  <c r="R119" i="14"/>
  <c r="S119" i="14"/>
  <c r="G16" i="15"/>
  <c r="AD75" i="14"/>
  <c r="AE75" i="14"/>
  <c r="O78" i="14"/>
  <c r="S36" i="14"/>
  <c r="R36" i="14"/>
  <c r="H13" i="15"/>
  <c r="Z161" i="14"/>
  <c r="AA161" i="14"/>
  <c r="S97" i="14"/>
  <c r="R97" i="14"/>
  <c r="P44" i="13"/>
  <c r="T44" i="13"/>
  <c r="L43" i="18" s="1"/>
  <c r="Q44" i="13"/>
  <c r="O44" i="13"/>
  <c r="R138" i="14"/>
  <c r="S138" i="14"/>
  <c r="R111" i="14"/>
  <c r="S111" i="14"/>
  <c r="S25" i="14"/>
  <c r="R25" i="14"/>
  <c r="S121" i="14"/>
  <c r="R121" i="14"/>
  <c r="S94" i="14"/>
  <c r="R94" i="14"/>
  <c r="G4" i="15"/>
  <c r="H24" i="15"/>
  <c r="G41" i="15"/>
  <c r="G13" i="15"/>
  <c r="G35" i="15"/>
  <c r="P15" i="13"/>
  <c r="O15" i="13"/>
  <c r="T15" i="13"/>
  <c r="L14" i="18" s="1"/>
  <c r="Q15" i="13"/>
  <c r="R126" i="14"/>
  <c r="S126" i="14"/>
  <c r="S42" i="14"/>
  <c r="R42" i="14"/>
  <c r="P29" i="13"/>
  <c r="T29" i="13"/>
  <c r="L28" i="18" s="1"/>
  <c r="Q29" i="13"/>
  <c r="O29" i="13"/>
  <c r="R88" i="14"/>
  <c r="S88" i="14"/>
  <c r="T26" i="13"/>
  <c r="L25" i="18" s="1"/>
  <c r="O26" i="13"/>
  <c r="P26" i="13"/>
  <c r="Q26" i="13"/>
  <c r="Q39" i="13"/>
  <c r="P39" i="13"/>
  <c r="T39" i="13"/>
  <c r="L38" i="18" s="1"/>
  <c r="O39" i="13"/>
  <c r="Q12" i="13"/>
  <c r="P12" i="13"/>
  <c r="O12" i="13"/>
  <c r="T12" i="13"/>
  <c r="L11" i="18" s="1"/>
  <c r="Z158" i="14"/>
  <c r="AA158" i="14"/>
  <c r="R56" i="14"/>
  <c r="S56" i="14"/>
  <c r="AA75" i="14"/>
  <c r="Z75" i="14"/>
  <c r="W160" i="14"/>
  <c r="V160" i="14"/>
  <c r="T37" i="13"/>
  <c r="L36" i="18" s="1"/>
  <c r="P37" i="13"/>
  <c r="Q37" i="13"/>
  <c r="O37" i="13"/>
  <c r="S90" i="14"/>
  <c r="R90" i="14"/>
  <c r="R11" i="14"/>
  <c r="S11" i="14"/>
  <c r="R132" i="14"/>
  <c r="S132" i="14"/>
  <c r="T162" i="14"/>
  <c r="AB162" i="14"/>
  <c r="X162" i="14"/>
  <c r="AC162" i="14"/>
  <c r="U162" i="14"/>
  <c r="Y162" i="14"/>
  <c r="R139" i="14"/>
  <c r="S139" i="14"/>
  <c r="AB79" i="14"/>
  <c r="AC79" i="14" s="1"/>
  <c r="T79" i="14"/>
  <c r="U79" i="14" s="1"/>
  <c r="X79" i="14"/>
  <c r="Y79" i="14" s="1"/>
  <c r="W78" i="14"/>
  <c r="V78" i="14"/>
  <c r="AE160" i="14"/>
  <c r="AD160" i="14"/>
  <c r="R7" i="14"/>
  <c r="S7" i="14"/>
  <c r="H42" i="15"/>
  <c r="G24" i="15"/>
  <c r="H26" i="15"/>
  <c r="H44" i="15"/>
  <c r="G3" i="15"/>
  <c r="W161" i="14"/>
  <c r="V161" i="14"/>
  <c r="S43" i="14"/>
  <c r="R43" i="14"/>
  <c r="S125" i="14"/>
  <c r="R125" i="14"/>
  <c r="R5" i="14"/>
  <c r="S5" i="14"/>
  <c r="W159" i="14"/>
  <c r="V159" i="14"/>
  <c r="G42" i="15"/>
  <c r="H6" i="15"/>
  <c r="G26" i="15"/>
  <c r="G44" i="15"/>
  <c r="H35" i="15"/>
  <c r="S100" i="14"/>
  <c r="R100" i="14"/>
  <c r="H9" i="15"/>
  <c r="P43" i="13"/>
  <c r="O43" i="13"/>
  <c r="T43" i="13"/>
  <c r="L42" i="18" s="1"/>
  <c r="Q43" i="13"/>
  <c r="R10" i="14"/>
  <c r="O76" i="14"/>
  <c r="S10" i="14"/>
  <c r="Q6" i="13"/>
  <c r="T6" i="13"/>
  <c r="L5" i="18" s="1"/>
  <c r="P6" i="13"/>
  <c r="O6" i="13"/>
  <c r="O75" i="14"/>
  <c r="R75" i="14" s="1"/>
  <c r="S4" i="14"/>
  <c r="R4" i="14"/>
  <c r="H19" i="15"/>
  <c r="AE159" i="14"/>
  <c r="AD159" i="14"/>
  <c r="R49" i="14"/>
  <c r="S49" i="14"/>
  <c r="AD76" i="14"/>
  <c r="AE76" i="14"/>
  <c r="V75" i="14"/>
  <c r="W75" i="14"/>
  <c r="AA78" i="14"/>
  <c r="Z78" i="14"/>
  <c r="S103" i="14"/>
  <c r="R103" i="14"/>
  <c r="P8" i="13"/>
  <c r="O8" i="13"/>
  <c r="T8" i="13"/>
  <c r="L7" i="18" s="1"/>
  <c r="Q8" i="13"/>
  <c r="H27" i="15"/>
  <c r="H10" i="15"/>
  <c r="H4" i="15"/>
  <c r="H41" i="15"/>
  <c r="G6" i="15"/>
  <c r="H16" i="15"/>
  <c r="H3" i="15"/>
  <c r="S17" i="14"/>
  <c r="R17" i="14"/>
  <c r="S128" i="14"/>
  <c r="R128" i="14"/>
  <c r="AD77" i="14"/>
  <c r="AE77" i="14"/>
  <c r="Q11" i="13"/>
  <c r="T11" i="13"/>
  <c r="L10" i="18" s="1"/>
  <c r="P11" i="13"/>
  <c r="O11" i="13"/>
  <c r="R87" i="14"/>
  <c r="S87" i="14"/>
  <c r="S48" i="14"/>
  <c r="R48" i="14"/>
  <c r="S50" i="14"/>
  <c r="R50" i="14"/>
  <c r="R44" i="14"/>
  <c r="S44" i="14"/>
  <c r="W76" i="14"/>
  <c r="V76" i="14"/>
  <c r="AE78" i="14"/>
  <c r="AD78" i="14"/>
  <c r="Z160" i="14"/>
  <c r="AA160" i="14"/>
  <c r="R20" i="14"/>
  <c r="S20" i="14"/>
  <c r="O77" i="14"/>
  <c r="BE27" i="24" l="1"/>
  <c r="BE94" i="24" s="1"/>
  <c r="F66" i="20"/>
  <c r="F66" i="15"/>
  <c r="F66" i="19"/>
  <c r="AG51" i="11"/>
  <c r="BE14" i="24"/>
  <c r="BE11" i="24"/>
  <c r="BE78" i="24" s="1"/>
  <c r="J150" i="14"/>
  <c r="J67" i="14"/>
  <c r="Z1550" i="1"/>
  <c r="Z1628" i="1" s="1"/>
  <c r="AA1394" i="1"/>
  <c r="AA1160" i="1"/>
  <c r="Y1940" i="1"/>
  <c r="Y1862" i="1"/>
  <c r="AB1942" i="1"/>
  <c r="AB1864" i="1"/>
  <c r="AC1396" i="1"/>
  <c r="AC1552" i="1" s="1"/>
  <c r="AC1630" i="1" s="1"/>
  <c r="AC1162" i="1"/>
  <c r="AH1546" i="1"/>
  <c r="Y1397" i="1"/>
  <c r="Y936" i="1"/>
  <c r="AG1858" i="1"/>
  <c r="AG1936" i="1"/>
  <c r="X1553" i="1"/>
  <c r="X1404" i="1"/>
  <c r="X1560" i="1" s="1"/>
  <c r="A60" i="11"/>
  <c r="D97" i="24"/>
  <c r="P96" i="24"/>
  <c r="AD86" i="25"/>
  <c r="T1871" i="1"/>
  <c r="T1949" i="1"/>
  <c r="T1947" i="1"/>
  <c r="T1869" i="1"/>
  <c r="V780" i="1"/>
  <c r="V775" i="1"/>
  <c r="V776" i="1"/>
  <c r="V777" i="1"/>
  <c r="V779" i="1"/>
  <c r="T1324" i="1"/>
  <c r="T1636" i="1" s="1"/>
  <c r="T1634" i="1"/>
  <c r="U1326" i="1"/>
  <c r="U1638" i="1" s="1"/>
  <c r="U1322" i="1"/>
  <c r="U1323" i="1"/>
  <c r="U1635" i="1" s="1"/>
  <c r="U1325" i="1"/>
  <c r="U1637" i="1" s="1"/>
  <c r="S1868" i="1"/>
  <c r="S1946" i="1"/>
  <c r="S1948" i="1"/>
  <c r="S1870" i="1"/>
  <c r="U778" i="1"/>
  <c r="K96" i="24"/>
  <c r="AD85" i="25"/>
  <c r="P97" i="24"/>
  <c r="AC85" i="25"/>
  <c r="AC86" i="25"/>
  <c r="K97" i="24"/>
  <c r="T1950" i="1"/>
  <c r="T1872" i="1"/>
  <c r="T1943" i="1"/>
  <c r="T1865" i="1"/>
  <c r="V2099" i="1"/>
  <c r="V2106" i="1" s="1"/>
  <c r="V1163" i="1"/>
  <c r="V1170" i="1" s="1"/>
  <c r="V1319" i="1"/>
  <c r="W78" i="1"/>
  <c r="W2184" i="1" s="1"/>
  <c r="X71" i="1"/>
  <c r="W773" i="1"/>
  <c r="W2177" i="1"/>
  <c r="U1631" i="1"/>
  <c r="Y59" i="11"/>
  <c r="O162" i="14"/>
  <c r="D4" i="11" a="1"/>
  <c r="D4" i="11" s="1"/>
  <c r="AF61" i="11"/>
  <c r="AF63" i="11"/>
  <c r="AF62" i="11"/>
  <c r="AF60" i="11"/>
  <c r="AH60" i="11" s="1"/>
  <c r="AF64" i="11"/>
  <c r="F40" i="13"/>
  <c r="F29" i="13"/>
  <c r="S76" i="14"/>
  <c r="R76" i="14"/>
  <c r="V82" i="14" s="1"/>
  <c r="F26" i="13"/>
  <c r="Z162" i="14"/>
  <c r="AA162" i="14"/>
  <c r="F28" i="13"/>
  <c r="W162" i="14"/>
  <c r="V162" i="14"/>
  <c r="F37" i="13"/>
  <c r="F6" i="13"/>
  <c r="F18" i="13"/>
  <c r="F21" i="13"/>
  <c r="S158" i="14"/>
  <c r="R158" i="14"/>
  <c r="S77" i="14"/>
  <c r="R77" i="14"/>
  <c r="F8" i="13"/>
  <c r="S159" i="14"/>
  <c r="R159" i="14"/>
  <c r="F5" i="13"/>
  <c r="AA79" i="14"/>
  <c r="Z79" i="14"/>
  <c r="AE162" i="14"/>
  <c r="AD162" i="14"/>
  <c r="F46" i="13"/>
  <c r="W79" i="14"/>
  <c r="V79" i="14"/>
  <c r="F39" i="13"/>
  <c r="AE79" i="14"/>
  <c r="AD79" i="14"/>
  <c r="S161" i="14"/>
  <c r="R161" i="14"/>
  <c r="O79" i="14"/>
  <c r="S75" i="14"/>
  <c r="S160" i="14"/>
  <c r="R160" i="14"/>
  <c r="F15" i="13"/>
  <c r="S78" i="14"/>
  <c r="R78" i="14"/>
  <c r="F12" i="13"/>
  <c r="F44" i="13"/>
  <c r="F43" i="13"/>
  <c r="F45" i="13"/>
  <c r="AC150" i="14" l="1"/>
  <c r="U150" i="14"/>
  <c r="AB150" i="14"/>
  <c r="Y150" i="14"/>
  <c r="T150" i="14"/>
  <c r="X150" i="14"/>
  <c r="BE16" i="24"/>
  <c r="BE81" i="24"/>
  <c r="AB67" i="14"/>
  <c r="AC67" i="14" s="1"/>
  <c r="X67" i="14"/>
  <c r="Y67" i="14" s="1"/>
  <c r="T67" i="14"/>
  <c r="U67" i="14" s="1"/>
  <c r="AH1624" i="1"/>
  <c r="AH1936" i="1" s="1"/>
  <c r="N67" i="14"/>
  <c r="N150" i="14"/>
  <c r="A51" i="11"/>
  <c r="AH51" i="11"/>
  <c r="Z1397" i="1"/>
  <c r="Z936" i="1"/>
  <c r="AC1864" i="1"/>
  <c r="AC1942" i="1"/>
  <c r="AD1396" i="1"/>
  <c r="AD1552" i="1" s="1"/>
  <c r="AD1630" i="1" s="1"/>
  <c r="AD1162" i="1"/>
  <c r="AE57" i="11" s="1"/>
  <c r="AA1550" i="1"/>
  <c r="AA1628" i="1" s="1"/>
  <c r="AB1394" i="1"/>
  <c r="AB1160" i="1"/>
  <c r="AD55" i="11" s="1"/>
  <c r="Y1553" i="1"/>
  <c r="Y1404" i="1"/>
  <c r="Y1560" i="1" s="1"/>
  <c r="Z1862" i="1"/>
  <c r="Z1940" i="1"/>
  <c r="U1871" i="1"/>
  <c r="U1949" i="1"/>
  <c r="V1326" i="1"/>
  <c r="V1638" i="1" s="1"/>
  <c r="V1322" i="1"/>
  <c r="V1323" i="1"/>
  <c r="V1635" i="1" s="1"/>
  <c r="V1325" i="1"/>
  <c r="V1637" i="1" s="1"/>
  <c r="U1947" i="1"/>
  <c r="U1869" i="1"/>
  <c r="U1324" i="1"/>
  <c r="U1636" i="1" s="1"/>
  <c r="U1634" i="1"/>
  <c r="T1868" i="1"/>
  <c r="T1946" i="1"/>
  <c r="T1948" i="1"/>
  <c r="T1870" i="1"/>
  <c r="V778" i="1"/>
  <c r="W780" i="1"/>
  <c r="W775" i="1"/>
  <c r="W776" i="1"/>
  <c r="W777" i="1"/>
  <c r="W779" i="1"/>
  <c r="U1950" i="1"/>
  <c r="U1872" i="1"/>
  <c r="Z58" i="11"/>
  <c r="X78" i="1"/>
  <c r="X2184" i="1" s="1"/>
  <c r="Y71" i="1"/>
  <c r="X773" i="1"/>
  <c r="X2177" i="1"/>
  <c r="V1631" i="1"/>
  <c r="U1865" i="1"/>
  <c r="U1943" i="1"/>
  <c r="W2099" i="1"/>
  <c r="W2106" i="1" s="1"/>
  <c r="W1319" i="1"/>
  <c r="W1163" i="1"/>
  <c r="W1170" i="1" s="1"/>
  <c r="D28" i="11" a="1"/>
  <c r="D28" i="11" s="1"/>
  <c r="D36" i="11" a="1"/>
  <c r="D36" i="11" s="1"/>
  <c r="D39" i="11" a="1"/>
  <c r="D39" i="11" s="1"/>
  <c r="D45" i="11" a="1"/>
  <c r="D45" i="11" s="1"/>
  <c r="D14" i="11" a="1"/>
  <c r="D14" i="11" s="1"/>
  <c r="D37" i="11" a="1"/>
  <c r="D37" i="11" s="1"/>
  <c r="D34" i="11" a="1"/>
  <c r="D34" i="11" s="1"/>
  <c r="D30" i="11" a="1"/>
  <c r="D30" i="11" s="1"/>
  <c r="D44" i="11" a="1"/>
  <c r="D44" i="11" s="1"/>
  <c r="D26" i="11" a="1"/>
  <c r="D26" i="11" s="1"/>
  <c r="D5" i="11" a="1"/>
  <c r="D5" i="11" s="1"/>
  <c r="D12" i="11" a="1"/>
  <c r="D12" i="11" s="1"/>
  <c r="D25" i="11" a="1"/>
  <c r="D25" i="11" s="1"/>
  <c r="D11" i="11" a="1"/>
  <c r="D11" i="11" s="1"/>
  <c r="D7" i="11" a="1"/>
  <c r="D7" i="11" s="1"/>
  <c r="D15" i="11" a="1"/>
  <c r="D15" i="11" s="1"/>
  <c r="D16" i="11" a="1"/>
  <c r="D16" i="11" s="1"/>
  <c r="D17" i="11" a="1"/>
  <c r="D17" i="11" s="1"/>
  <c r="D29" i="11" a="1"/>
  <c r="D29" i="11" s="1"/>
  <c r="D10" i="11" a="1"/>
  <c r="D10" i="11" s="1"/>
  <c r="D32" i="11" a="1"/>
  <c r="D32" i="11" s="1"/>
  <c r="D22" i="11" a="1"/>
  <c r="D22" i="11" s="1"/>
  <c r="D35" i="11" a="1"/>
  <c r="D35" i="11" s="1"/>
  <c r="D18" i="11" a="1"/>
  <c r="D18" i="11" s="1"/>
  <c r="D19" i="11" a="1"/>
  <c r="D19" i="11" s="1"/>
  <c r="D21" i="11" a="1"/>
  <c r="D21" i="11" s="1"/>
  <c r="D6" i="11" a="1"/>
  <c r="D6" i="11" s="1"/>
  <c r="D8" i="11" a="1"/>
  <c r="D8" i="11" s="1"/>
  <c r="D20" i="11" a="1"/>
  <c r="D20" i="11" s="1"/>
  <c r="D41" i="11" a="1"/>
  <c r="D41" i="11" s="1"/>
  <c r="D38" i="11" a="1"/>
  <c r="D38" i="11" s="1"/>
  <c r="D43" i="11" a="1"/>
  <c r="D43" i="11" s="1"/>
  <c r="D23" i="11" a="1"/>
  <c r="D23" i="11" s="1"/>
  <c r="D33" i="11" a="1"/>
  <c r="D33" i="11" s="1"/>
  <c r="D13" i="11" a="1"/>
  <c r="D13" i="11" s="1"/>
  <c r="D42" i="11" a="1"/>
  <c r="D42" i="11" s="1"/>
  <c r="D40" i="11" a="1"/>
  <c r="D40" i="11" s="1"/>
  <c r="D24" i="11" a="1"/>
  <c r="D24" i="11" s="1"/>
  <c r="D9" i="11" a="1"/>
  <c r="D9" i="11" s="1"/>
  <c r="D27" i="11" a="1"/>
  <c r="D27" i="11" s="1"/>
  <c r="D31" i="11" a="1"/>
  <c r="D31" i="11" s="1"/>
  <c r="AF59" i="11"/>
  <c r="F49" i="13"/>
  <c r="F48" i="13"/>
  <c r="F50" i="13"/>
  <c r="S79" i="14"/>
  <c r="R79" i="14"/>
  <c r="F51" i="13"/>
  <c r="F47" i="13"/>
  <c r="S162" i="14"/>
  <c r="R162" i="14"/>
  <c r="G66" i="15" l="1"/>
  <c r="BE29" i="24"/>
  <c r="BE96" i="24" s="1"/>
  <c r="V67" i="14"/>
  <c r="W67" i="14"/>
  <c r="AH1858" i="1"/>
  <c r="BE83" i="24"/>
  <c r="BE17" i="24"/>
  <c r="BE84" i="24" s="1"/>
  <c r="AA150" i="14"/>
  <c r="H66" i="20" s="1"/>
  <c r="Z150" i="14"/>
  <c r="G66" i="20" s="1"/>
  <c r="AA67" i="14"/>
  <c r="Z67" i="14"/>
  <c r="AE67" i="14"/>
  <c r="AD67" i="14"/>
  <c r="V150" i="14"/>
  <c r="G66" i="19" s="1"/>
  <c r="W150" i="14"/>
  <c r="H66" i="19" s="1"/>
  <c r="O150" i="14"/>
  <c r="O67" i="14"/>
  <c r="AD150" i="14"/>
  <c r="AE150" i="14"/>
  <c r="AB1550" i="1"/>
  <c r="AB1628" i="1" s="1"/>
  <c r="AC1394" i="1"/>
  <c r="AC1160" i="1"/>
  <c r="AA1940" i="1"/>
  <c r="AA1862" i="1"/>
  <c r="AD1942" i="1"/>
  <c r="AD1864" i="1"/>
  <c r="AE1396" i="1"/>
  <c r="AE1552" i="1" s="1"/>
  <c r="AE1630" i="1" s="1"/>
  <c r="AE1162" i="1"/>
  <c r="Z1553" i="1"/>
  <c r="Z1404" i="1"/>
  <c r="Z1560" i="1" s="1"/>
  <c r="AA1397" i="1"/>
  <c r="AA936" i="1"/>
  <c r="X780" i="1"/>
  <c r="X775" i="1"/>
  <c r="X776" i="1"/>
  <c r="X777" i="1"/>
  <c r="X779" i="1"/>
  <c r="U1946" i="1"/>
  <c r="U1868" i="1"/>
  <c r="U1870" i="1"/>
  <c r="U1948" i="1"/>
  <c r="V1949" i="1"/>
  <c r="V1871" i="1"/>
  <c r="V1947" i="1"/>
  <c r="V1869" i="1"/>
  <c r="V1324" i="1"/>
  <c r="V1636" i="1" s="1"/>
  <c r="V1634" i="1"/>
  <c r="W1326" i="1"/>
  <c r="W1638" i="1" s="1"/>
  <c r="W1321" i="1"/>
  <c r="W1323" i="1"/>
  <c r="W1635" i="1" s="1"/>
  <c r="W1322" i="1"/>
  <c r="W1634" i="1" s="1"/>
  <c r="W1325" i="1"/>
  <c r="W1637" i="1" s="1"/>
  <c r="W778" i="1"/>
  <c r="V1950" i="1"/>
  <c r="V1872" i="1"/>
  <c r="Z65" i="11"/>
  <c r="W1631" i="1"/>
  <c r="V1865" i="1"/>
  <c r="V1943" i="1"/>
  <c r="X2099" i="1"/>
  <c r="X2106" i="1" s="1"/>
  <c r="X1163" i="1"/>
  <c r="X1170" i="1" s="1"/>
  <c r="X1319" i="1"/>
  <c r="Y78" i="1"/>
  <c r="Y2184" i="1" s="1"/>
  <c r="Z71" i="1"/>
  <c r="Y2177" i="1"/>
  <c r="Y773" i="1"/>
  <c r="BE30" i="24" l="1"/>
  <c r="BE97" i="24" s="1"/>
  <c r="H66" i="15"/>
  <c r="S67" i="14"/>
  <c r="R67" i="14"/>
  <c r="R150" i="14"/>
  <c r="S150" i="14"/>
  <c r="AE1864" i="1"/>
  <c r="AE1942" i="1"/>
  <c r="AF1396" i="1"/>
  <c r="AF1162" i="1"/>
  <c r="AB1397" i="1"/>
  <c r="AB936" i="1"/>
  <c r="AC1550" i="1"/>
  <c r="AC1628" i="1" s="1"/>
  <c r="AD1394" i="1"/>
  <c r="AD1160" i="1"/>
  <c r="AE55" i="11" s="1"/>
  <c r="AA1553" i="1"/>
  <c r="AA1404" i="1"/>
  <c r="AA1560" i="1" s="1"/>
  <c r="AB1940" i="1"/>
  <c r="AB1862" i="1"/>
  <c r="X1326" i="1"/>
  <c r="X1638" i="1" s="1"/>
  <c r="X1321" i="1"/>
  <c r="X1323" i="1"/>
  <c r="X1635" i="1" s="1"/>
  <c r="X1325" i="1"/>
  <c r="X1637" i="1" s="1"/>
  <c r="V1870" i="1"/>
  <c r="V1948" i="1"/>
  <c r="V1946" i="1"/>
  <c r="V1868" i="1"/>
  <c r="W1949" i="1"/>
  <c r="W1871" i="1"/>
  <c r="Y780" i="1"/>
  <c r="Y775" i="1"/>
  <c r="Y776" i="1"/>
  <c r="Y777" i="1"/>
  <c r="Y779" i="1"/>
  <c r="X778" i="1"/>
  <c r="W1946" i="1"/>
  <c r="W1868" i="1"/>
  <c r="W1869" i="1"/>
  <c r="W1947" i="1"/>
  <c r="W1324" i="1"/>
  <c r="W1636" i="1" s="1"/>
  <c r="W1633" i="1"/>
  <c r="W1950" i="1"/>
  <c r="W1872" i="1"/>
  <c r="AA65" i="11"/>
  <c r="AA58" i="11"/>
  <c r="Z78" i="1"/>
  <c r="Z2184" i="1" s="1"/>
  <c r="AA71" i="1"/>
  <c r="Z773" i="1"/>
  <c r="Z2177" i="1"/>
  <c r="Y2099" i="1"/>
  <c r="Y2106" i="1" s="1"/>
  <c r="Y1319" i="1"/>
  <c r="Y1163" i="1"/>
  <c r="Y1170" i="1" s="1"/>
  <c r="X1631" i="1"/>
  <c r="W1865" i="1"/>
  <c r="W1943" i="1"/>
  <c r="D85" i="14"/>
  <c r="BK59" i="24" l="1"/>
  <c r="AF57" i="11"/>
  <c r="AF1552" i="1"/>
  <c r="AF1630" i="1" s="1"/>
  <c r="BK43" i="24"/>
  <c r="BK46" i="24"/>
  <c r="BK48" i="24" s="1"/>
  <c r="BK49" i="24" s="1"/>
  <c r="AD1550" i="1"/>
  <c r="AD1628" i="1" s="1"/>
  <c r="AE1394" i="1"/>
  <c r="AE1160" i="1"/>
  <c r="AC1862" i="1"/>
  <c r="AC1940" i="1"/>
  <c r="AB1553" i="1"/>
  <c r="AB1404" i="1"/>
  <c r="AB1560" i="1" s="1"/>
  <c r="AC1397" i="1"/>
  <c r="AC936" i="1"/>
  <c r="AF1864" i="1"/>
  <c r="BK62" i="24" s="1"/>
  <c r="AF1942" i="1"/>
  <c r="BK61" i="24" s="1"/>
  <c r="AG1396" i="1"/>
  <c r="AG1552" i="1" s="1"/>
  <c r="AG1630" i="1" s="1"/>
  <c r="AG1162" i="1"/>
  <c r="Y1326" i="1"/>
  <c r="Y1638" i="1" s="1"/>
  <c r="Y1321" i="1"/>
  <c r="Y1323" i="1"/>
  <c r="Y1635" i="1" s="1"/>
  <c r="Y1322" i="1"/>
  <c r="Y1634" i="1" s="1"/>
  <c r="Y1325" i="1"/>
  <c r="Y1637" i="1" s="1"/>
  <c r="Z780" i="1"/>
  <c r="Z775" i="1"/>
  <c r="Z776" i="1"/>
  <c r="Z777" i="1"/>
  <c r="Z779" i="1"/>
  <c r="Y778" i="1"/>
  <c r="W1867" i="1"/>
  <c r="W1945" i="1"/>
  <c r="W1948" i="1"/>
  <c r="W1870" i="1"/>
  <c r="X1949" i="1"/>
  <c r="X1871" i="1"/>
  <c r="X1869" i="1"/>
  <c r="X1947" i="1"/>
  <c r="X1324" i="1"/>
  <c r="X1636" i="1" s="1"/>
  <c r="X1633" i="1"/>
  <c r="X1950" i="1"/>
  <c r="X1872" i="1"/>
  <c r="X1865" i="1"/>
  <c r="X1943" i="1"/>
  <c r="Y1631" i="1"/>
  <c r="Z2099" i="1"/>
  <c r="Z2106" i="1" s="1"/>
  <c r="Z1319" i="1"/>
  <c r="Z1163" i="1"/>
  <c r="Z1170" i="1" s="1"/>
  <c r="AA78" i="1"/>
  <c r="AA2184" i="1" s="1"/>
  <c r="AB71" i="1"/>
  <c r="AA773" i="1"/>
  <c r="AA2177" i="1"/>
  <c r="AG1864" i="1" l="1"/>
  <c r="AG1942" i="1"/>
  <c r="AC1553" i="1"/>
  <c r="AC1404" i="1"/>
  <c r="AC1560" i="1" s="1"/>
  <c r="AD1397" i="1"/>
  <c r="AD936" i="1"/>
  <c r="AE1550" i="1"/>
  <c r="AE1628" i="1" s="1"/>
  <c r="AF1394" i="1"/>
  <c r="AF1160" i="1"/>
  <c r="AH1396" i="1"/>
  <c r="AH1162" i="1"/>
  <c r="AD1940" i="1"/>
  <c r="AD1862" i="1"/>
  <c r="Z1326" i="1"/>
  <c r="Z1638" i="1" s="1"/>
  <c r="Z1323" i="1"/>
  <c r="Z1635" i="1" s="1"/>
  <c r="Z1322" i="1"/>
  <c r="Z1325" i="1"/>
  <c r="Z1637" i="1" s="1"/>
  <c r="Z778" i="1"/>
  <c r="X1867" i="1"/>
  <c r="X1945" i="1"/>
  <c r="Y1949" i="1"/>
  <c r="Y1871" i="1"/>
  <c r="X1948" i="1"/>
  <c r="X1870" i="1"/>
  <c r="Y1946" i="1"/>
  <c r="Y1868" i="1"/>
  <c r="Y1869" i="1"/>
  <c r="Y1947" i="1"/>
  <c r="Y1324" i="1"/>
  <c r="Y1636" i="1" s="1"/>
  <c r="Y1633" i="1"/>
  <c r="AA780" i="1"/>
  <c r="AA775" i="1"/>
  <c r="AA777" i="1"/>
  <c r="AA776" i="1"/>
  <c r="AA779" i="1"/>
  <c r="Y1872" i="1"/>
  <c r="Y1950" i="1"/>
  <c r="AB65" i="11"/>
  <c r="AB58" i="11"/>
  <c r="AA2099" i="1"/>
  <c r="AA2106" i="1" s="1"/>
  <c r="AA1319" i="1"/>
  <c r="AA1163" i="1"/>
  <c r="AA1170" i="1" s="1"/>
  <c r="AB78" i="1"/>
  <c r="AB2184" i="1" s="1"/>
  <c r="AC71" i="1"/>
  <c r="AB773" i="1"/>
  <c r="AB2177" i="1"/>
  <c r="Z1631" i="1"/>
  <c r="Y1865" i="1"/>
  <c r="Y1943" i="1"/>
  <c r="F24" i="14"/>
  <c r="F107" i="14"/>
  <c r="F150" i="14"/>
  <c r="F67" i="14"/>
  <c r="F50" i="14"/>
  <c r="F133" i="14"/>
  <c r="F119" i="14"/>
  <c r="F36" i="14"/>
  <c r="F114" i="14"/>
  <c r="F31" i="14"/>
  <c r="F130" i="14"/>
  <c r="F47" i="14"/>
  <c r="F66" i="14"/>
  <c r="F149" i="14"/>
  <c r="F10" i="14"/>
  <c r="F93" i="14"/>
  <c r="F110" i="14"/>
  <c r="F27" i="14"/>
  <c r="F118" i="14"/>
  <c r="F35" i="14"/>
  <c r="F96" i="14"/>
  <c r="F13" i="14"/>
  <c r="F153" i="14"/>
  <c r="F70" i="14"/>
  <c r="F17" i="14"/>
  <c r="F100" i="14"/>
  <c r="F127" i="14"/>
  <c r="F44" i="14"/>
  <c r="F151" i="14"/>
  <c r="F68" i="14"/>
  <c r="F122" i="14"/>
  <c r="F39" i="14"/>
  <c r="F90" i="14"/>
  <c r="F7" i="14"/>
  <c r="F105" i="14"/>
  <c r="F22" i="14"/>
  <c r="F121" i="14"/>
  <c r="F38" i="14"/>
  <c r="F97" i="14"/>
  <c r="F14" i="14"/>
  <c r="F144" i="14"/>
  <c r="F61" i="14"/>
  <c r="F55" i="14"/>
  <c r="F138" i="14"/>
  <c r="F124" i="14"/>
  <c r="F41" i="14"/>
  <c r="F156" i="14"/>
  <c r="F73" i="14"/>
  <c r="F102" i="14"/>
  <c r="F19" i="14"/>
  <c r="F155" i="14"/>
  <c r="F72" i="14"/>
  <c r="F132" i="14"/>
  <c r="F49" i="14"/>
  <c r="F25" i="14"/>
  <c r="F108" i="14"/>
  <c r="F9" i="14"/>
  <c r="F92" i="14"/>
  <c r="F148" i="14"/>
  <c r="F65" i="14"/>
  <c r="F89" i="14"/>
  <c r="F6" i="14"/>
  <c r="F131" i="14"/>
  <c r="F48" i="14"/>
  <c r="F103" i="14"/>
  <c r="F20" i="14"/>
  <c r="F137" i="14"/>
  <c r="F54" i="14"/>
  <c r="F146" i="14"/>
  <c r="F63" i="14"/>
  <c r="F21" i="14"/>
  <c r="F104" i="14"/>
  <c r="F152" i="14"/>
  <c r="F69" i="14"/>
  <c r="F129" i="14"/>
  <c r="F46" i="14"/>
  <c r="F112" i="14"/>
  <c r="F29" i="14"/>
  <c r="F106" i="14"/>
  <c r="F23" i="14"/>
  <c r="F74" i="14"/>
  <c r="F157" i="14"/>
  <c r="F143" i="14"/>
  <c r="F60" i="14"/>
  <c r="F8" i="14"/>
  <c r="F91" i="14"/>
  <c r="F128" i="14"/>
  <c r="F45" i="14"/>
  <c r="F113" i="14"/>
  <c r="F30" i="14"/>
  <c r="F33" i="14"/>
  <c r="F116" i="14"/>
  <c r="F140" i="14"/>
  <c r="F57" i="14"/>
  <c r="F43" i="14"/>
  <c r="F126" i="14"/>
  <c r="F42" i="14"/>
  <c r="F125" i="14"/>
  <c r="F145" i="14"/>
  <c r="F62" i="14"/>
  <c r="F142" i="14"/>
  <c r="F59" i="14"/>
  <c r="F136" i="14"/>
  <c r="F53" i="14"/>
  <c r="F147" i="14"/>
  <c r="F64" i="14"/>
  <c r="F154" i="14"/>
  <c r="F71" i="14"/>
  <c r="F141" i="14"/>
  <c r="F58" i="14"/>
  <c r="F26" i="14"/>
  <c r="F109" i="14"/>
  <c r="F34" i="14"/>
  <c r="F117" i="14"/>
  <c r="F94" i="14"/>
  <c r="F11" i="14"/>
  <c r="F5" i="14"/>
  <c r="F88" i="14"/>
  <c r="F111" i="14"/>
  <c r="F28" i="14"/>
  <c r="F18" i="14"/>
  <c r="F101" i="14"/>
  <c r="F123" i="14"/>
  <c r="F40" i="14"/>
  <c r="F16" i="14"/>
  <c r="F99" i="14"/>
  <c r="F135" i="14"/>
  <c r="F52" i="14"/>
  <c r="F87" i="14"/>
  <c r="F4" i="14"/>
  <c r="F98" i="14"/>
  <c r="F15" i="14"/>
  <c r="F134" i="14"/>
  <c r="F51" i="14"/>
  <c r="F56" i="14"/>
  <c r="F139" i="14"/>
  <c r="F32" i="14"/>
  <c r="F115" i="14"/>
  <c r="F120" i="14"/>
  <c r="F37" i="14"/>
  <c r="F95" i="14"/>
  <c r="F12" i="14"/>
  <c r="F72" i="15" l="1"/>
  <c r="F72" i="20"/>
  <c r="F72" i="19"/>
  <c r="AG57" i="11"/>
  <c r="BK27" i="24"/>
  <c r="BK94" i="24" s="1"/>
  <c r="AH1552" i="1"/>
  <c r="J156" i="14"/>
  <c r="BK11" i="24"/>
  <c r="BK78" i="24" s="1"/>
  <c r="BK14" i="24"/>
  <c r="J73" i="14"/>
  <c r="BI59" i="24"/>
  <c r="AF55" i="11"/>
  <c r="BI46" i="24"/>
  <c r="BI48" i="24" s="1"/>
  <c r="BI49" i="24" s="1"/>
  <c r="BI43" i="24"/>
  <c r="AF1550" i="1"/>
  <c r="AF1628" i="1" s="1"/>
  <c r="AG1394" i="1"/>
  <c r="AG1160" i="1"/>
  <c r="AE1940" i="1"/>
  <c r="AE1862" i="1"/>
  <c r="AE1397" i="1"/>
  <c r="AE936" i="1"/>
  <c r="AD1553" i="1"/>
  <c r="AD1404" i="1"/>
  <c r="AD1560" i="1" s="1"/>
  <c r="AA778" i="1"/>
  <c r="AB780" i="1"/>
  <c r="AB775" i="1"/>
  <c r="AB777" i="1"/>
  <c r="AB776" i="1"/>
  <c r="AB779" i="1"/>
  <c r="Y1870" i="1"/>
  <c r="Y1948" i="1"/>
  <c r="Z1871" i="1"/>
  <c r="Z1949" i="1"/>
  <c r="Z1324" i="1"/>
  <c r="Z1636" i="1" s="1"/>
  <c r="Z1634" i="1"/>
  <c r="AA1326" i="1"/>
  <c r="AA1638" i="1" s="1"/>
  <c r="AA1321" i="1"/>
  <c r="AA1323" i="1"/>
  <c r="AA1635" i="1" s="1"/>
  <c r="AA1325" i="1"/>
  <c r="AA1637" i="1" s="1"/>
  <c r="Z1869" i="1"/>
  <c r="Z1947" i="1"/>
  <c r="Y1867" i="1"/>
  <c r="Y1945" i="1"/>
  <c r="Z1872" i="1"/>
  <c r="Z1950" i="1"/>
  <c r="Z1943" i="1"/>
  <c r="Z1865" i="1"/>
  <c r="AB2099" i="1"/>
  <c r="AB2106" i="1" s="1"/>
  <c r="AB1319" i="1"/>
  <c r="AB1163" i="1"/>
  <c r="AB1170" i="1" s="1"/>
  <c r="AC78" i="1"/>
  <c r="AC2184" i="1" s="1"/>
  <c r="AD71" i="1"/>
  <c r="AC2177" i="1"/>
  <c r="AC773" i="1"/>
  <c r="AA1631" i="1"/>
  <c r="M153" i="14"/>
  <c r="M149" i="14"/>
  <c r="M71" i="14"/>
  <c r="M70" i="14"/>
  <c r="M152" i="14"/>
  <c r="M69" i="14"/>
  <c r="X156" i="14" l="1"/>
  <c r="AC156" i="14"/>
  <c r="Y156" i="14"/>
  <c r="AB156" i="14"/>
  <c r="U156" i="14"/>
  <c r="T156" i="14"/>
  <c r="BK81" i="24"/>
  <c r="BK16" i="24"/>
  <c r="AB73" i="14"/>
  <c r="AC73" i="14" s="1"/>
  <c r="T73" i="14"/>
  <c r="U73" i="14" s="1"/>
  <c r="X73" i="14"/>
  <c r="Y73" i="14" s="1"/>
  <c r="AH1630" i="1"/>
  <c r="N73" i="14"/>
  <c r="N156" i="14"/>
  <c r="A57" i="11"/>
  <c r="AH57" i="11"/>
  <c r="AF1397" i="1"/>
  <c r="AF936" i="1"/>
  <c r="AE1553" i="1"/>
  <c r="AE1404" i="1"/>
  <c r="AE1560" i="1" s="1"/>
  <c r="AH1394" i="1"/>
  <c r="AH1160" i="1"/>
  <c r="AG1550" i="1"/>
  <c r="AG1628" i="1" s="1"/>
  <c r="AF1862" i="1"/>
  <c r="BI62" i="24" s="1"/>
  <c r="AF1940" i="1"/>
  <c r="BI61" i="24" s="1"/>
  <c r="AA1947" i="1"/>
  <c r="AA1869" i="1"/>
  <c r="AA1324" i="1"/>
  <c r="AA1636" i="1" s="1"/>
  <c r="AA1633" i="1"/>
  <c r="Z1946" i="1"/>
  <c r="Z1868" i="1"/>
  <c r="Z1948" i="1"/>
  <c r="Z1870" i="1"/>
  <c r="AA1949" i="1"/>
  <c r="AA1871" i="1"/>
  <c r="AC780" i="1"/>
  <c r="AC775" i="1"/>
  <c r="AC777" i="1"/>
  <c r="AC776" i="1"/>
  <c r="AC779" i="1"/>
  <c r="AB778" i="1"/>
  <c r="AB1326" i="1"/>
  <c r="AB1638" i="1" s="1"/>
  <c r="AB1321" i="1"/>
  <c r="AB1323" i="1"/>
  <c r="AB1635" i="1" s="1"/>
  <c r="AB1325" i="1"/>
  <c r="AB1637" i="1" s="1"/>
  <c r="AA1872" i="1"/>
  <c r="AA1950" i="1"/>
  <c r="AC65" i="11"/>
  <c r="AC58" i="11"/>
  <c r="AD78" i="1"/>
  <c r="AD2184" i="1" s="1"/>
  <c r="AE71" i="1"/>
  <c r="AD2177" i="1"/>
  <c r="AD773" i="1"/>
  <c r="AC2099" i="1"/>
  <c r="AC2106" i="1" s="1"/>
  <c r="AC1319" i="1"/>
  <c r="AC1163" i="1"/>
  <c r="AC1170" i="1" s="1"/>
  <c r="AB1631" i="1"/>
  <c r="AA1865" i="1"/>
  <c r="AA1943" i="1"/>
  <c r="M73" i="14"/>
  <c r="M154" i="14"/>
  <c r="M72" i="14"/>
  <c r="M156" i="14"/>
  <c r="M66" i="14"/>
  <c r="M155" i="14"/>
  <c r="M64" i="14"/>
  <c r="M147" i="14"/>
  <c r="M65" i="14"/>
  <c r="M148" i="14"/>
  <c r="M131" i="14"/>
  <c r="M48" i="14"/>
  <c r="M150" i="14"/>
  <c r="M67" i="14"/>
  <c r="M157" i="14"/>
  <c r="M74" i="14"/>
  <c r="M145" i="14"/>
  <c r="M62" i="14"/>
  <c r="M144" i="14"/>
  <c r="M61" i="14"/>
  <c r="M146" i="14"/>
  <c r="M63" i="14"/>
  <c r="M151" i="14"/>
  <c r="M68" i="14"/>
  <c r="K20" i="13"/>
  <c r="I19" i="18" s="1"/>
  <c r="K33" i="13"/>
  <c r="I32" i="18" s="1"/>
  <c r="K13" i="13"/>
  <c r="I12" i="18" s="1"/>
  <c r="K32" i="13"/>
  <c r="I31" i="18" s="1"/>
  <c r="K9" i="13"/>
  <c r="I8" i="18" s="1"/>
  <c r="K41" i="13"/>
  <c r="I40" i="18" s="1"/>
  <c r="K21" i="13"/>
  <c r="I20" i="18" s="1"/>
  <c r="K16" i="13"/>
  <c r="I15" i="18" s="1"/>
  <c r="K15" i="13"/>
  <c r="I14" i="18" s="1"/>
  <c r="K37" i="13"/>
  <c r="I36" i="18" s="1"/>
  <c r="K38" i="13"/>
  <c r="I37" i="18" s="1"/>
  <c r="K39" i="13"/>
  <c r="I38" i="18" s="1"/>
  <c r="K5" i="13"/>
  <c r="I4" i="18" s="1"/>
  <c r="K8" i="13"/>
  <c r="I7" i="18" s="1"/>
  <c r="K12" i="13"/>
  <c r="I11" i="18" s="1"/>
  <c r="K40" i="13"/>
  <c r="I39" i="18" s="1"/>
  <c r="K6" i="13"/>
  <c r="I5" i="18" s="1"/>
  <c r="K27" i="13"/>
  <c r="I26" i="18" s="1"/>
  <c r="K31" i="13"/>
  <c r="I30" i="18" s="1"/>
  <c r="K30" i="13"/>
  <c r="I29" i="18" s="1"/>
  <c r="K18" i="13"/>
  <c r="I17" i="18" s="1"/>
  <c r="K25" i="13"/>
  <c r="I24" i="18" s="1"/>
  <c r="K22" i="13"/>
  <c r="I21" i="18" s="1"/>
  <c r="K35" i="13"/>
  <c r="I34" i="18" s="1"/>
  <c r="K14" i="13"/>
  <c r="I13" i="18" s="1"/>
  <c r="K42" i="13"/>
  <c r="I41" i="18" s="1"/>
  <c r="K23" i="13"/>
  <c r="I22" i="18" s="1"/>
  <c r="K11" i="13"/>
  <c r="I10" i="18" s="1"/>
  <c r="K43" i="13"/>
  <c r="I42" i="18" s="1"/>
  <c r="K19" i="13"/>
  <c r="I18" i="18" s="1"/>
  <c r="K34" i="13"/>
  <c r="I33" i="18" s="1"/>
  <c r="K7" i="13"/>
  <c r="I6" i="18" s="1"/>
  <c r="K44" i="13"/>
  <c r="I43" i="18" s="1"/>
  <c r="K36" i="13"/>
  <c r="I35" i="18" s="1"/>
  <c r="K17" i="13"/>
  <c r="I16" i="18" s="1"/>
  <c r="K10" i="13"/>
  <c r="I9" i="18" s="1"/>
  <c r="K24" i="13"/>
  <c r="I23" i="18" s="1"/>
  <c r="K26" i="13"/>
  <c r="I25" i="18" s="1"/>
  <c r="K46" i="13"/>
  <c r="I45" i="18" s="1"/>
  <c r="K29" i="13"/>
  <c r="I28" i="18" s="1"/>
  <c r="K28" i="13"/>
  <c r="I27" i="18" s="1"/>
  <c r="K45" i="13"/>
  <c r="I44" i="18" s="1"/>
  <c r="W73" i="14" l="1"/>
  <c r="V73" i="14"/>
  <c r="AE73" i="14"/>
  <c r="AD73" i="14"/>
  <c r="F70" i="15"/>
  <c r="AG55" i="11"/>
  <c r="F70" i="20"/>
  <c r="BI27" i="24"/>
  <c r="BI94" i="24" s="1"/>
  <c r="F70" i="19"/>
  <c r="AA73" i="14"/>
  <c r="Z73" i="14"/>
  <c r="BK17" i="24"/>
  <c r="BK84" i="24" s="1"/>
  <c r="BK83" i="24"/>
  <c r="BI11" i="24"/>
  <c r="BI78" i="24" s="1"/>
  <c r="BI14" i="24"/>
  <c r="J71" i="14"/>
  <c r="J154" i="14"/>
  <c r="W156" i="14"/>
  <c r="H72" i="19" s="1"/>
  <c r="V156" i="14"/>
  <c r="G72" i="19" s="1"/>
  <c r="O156" i="14"/>
  <c r="O73" i="14"/>
  <c r="AH1864" i="1"/>
  <c r="AH1942" i="1"/>
  <c r="AA156" i="14"/>
  <c r="H72" i="20" s="1"/>
  <c r="Z156" i="14"/>
  <c r="G72" i="20" s="1"/>
  <c r="BL43" i="24"/>
  <c r="BL46" i="24"/>
  <c r="BL48" i="24" s="1"/>
  <c r="AD156" i="14"/>
  <c r="AE156" i="14"/>
  <c r="AG1862" i="1"/>
  <c r="AG1940" i="1"/>
  <c r="AH1550" i="1"/>
  <c r="AF1553" i="1"/>
  <c r="AF1404" i="1"/>
  <c r="AG1397" i="1"/>
  <c r="AG936" i="1"/>
  <c r="AC778" i="1"/>
  <c r="AC1326" i="1"/>
  <c r="AC1638" i="1" s="1"/>
  <c r="AC1321" i="1"/>
  <c r="AC1323" i="1"/>
  <c r="AC1635" i="1" s="1"/>
  <c r="AC1322" i="1"/>
  <c r="AC1634" i="1" s="1"/>
  <c r="AC1325" i="1"/>
  <c r="AC1637" i="1" s="1"/>
  <c r="AD780" i="1"/>
  <c r="AD775" i="1"/>
  <c r="AD777" i="1"/>
  <c r="AD776" i="1"/>
  <c r="AD779" i="1"/>
  <c r="AB1949" i="1"/>
  <c r="AB1871" i="1"/>
  <c r="AA1867" i="1"/>
  <c r="AA1945" i="1"/>
  <c r="AB1947" i="1"/>
  <c r="AB1869" i="1"/>
  <c r="AA1948" i="1"/>
  <c r="AA1870" i="1"/>
  <c r="AB1324" i="1"/>
  <c r="AB1636" i="1" s="1"/>
  <c r="AB1633" i="1"/>
  <c r="AB1950" i="1"/>
  <c r="AB1872" i="1"/>
  <c r="AB1865" i="1"/>
  <c r="AB1943" i="1"/>
  <c r="AD58" i="11" s="1"/>
  <c r="AC1631" i="1"/>
  <c r="AD2099" i="1"/>
  <c r="AD2106" i="1" s="1"/>
  <c r="AD1319" i="1"/>
  <c r="AD1163" i="1"/>
  <c r="AD1170" i="1" s="1"/>
  <c r="AE78" i="1"/>
  <c r="AE2184" i="1" s="1"/>
  <c r="AF71" i="1"/>
  <c r="BL52" i="24" s="1"/>
  <c r="BL56" i="24" s="1"/>
  <c r="AE2177" i="1"/>
  <c r="AE773" i="1"/>
  <c r="M140" i="14"/>
  <c r="M57" i="14"/>
  <c r="M139" i="14"/>
  <c r="M56" i="14"/>
  <c r="M124" i="14"/>
  <c r="M41" i="14"/>
  <c r="M119" i="14"/>
  <c r="M36" i="14"/>
  <c r="M105" i="14"/>
  <c r="M22" i="14"/>
  <c r="M143" i="14"/>
  <c r="M60" i="14"/>
  <c r="M136" i="14"/>
  <c r="M53" i="14"/>
  <c r="M93" i="14"/>
  <c r="M10" i="14"/>
  <c r="M122" i="14"/>
  <c r="M39" i="14"/>
  <c r="M100" i="14"/>
  <c r="M17" i="14"/>
  <c r="M98" i="14"/>
  <c r="M15" i="14"/>
  <c r="M116" i="14"/>
  <c r="M33" i="14"/>
  <c r="M109" i="14"/>
  <c r="M26" i="14"/>
  <c r="M123" i="14"/>
  <c r="M40" i="14"/>
  <c r="M135" i="14"/>
  <c r="M52" i="14"/>
  <c r="M134" i="14"/>
  <c r="M51" i="14"/>
  <c r="M101" i="14"/>
  <c r="M18" i="14"/>
  <c r="M96" i="14"/>
  <c r="M13" i="14"/>
  <c r="M121" i="14"/>
  <c r="M38" i="14"/>
  <c r="M87" i="14"/>
  <c r="M4" i="14"/>
  <c r="M137" i="14"/>
  <c r="M54" i="14"/>
  <c r="M132" i="14"/>
  <c r="M49" i="14"/>
  <c r="M108" i="14"/>
  <c r="M25" i="14"/>
  <c r="M115" i="14"/>
  <c r="M32" i="14"/>
  <c r="M99" i="14"/>
  <c r="M16" i="14"/>
  <c r="M97" i="14"/>
  <c r="M14" i="14"/>
  <c r="M117" i="14"/>
  <c r="M34" i="14"/>
  <c r="M110" i="14"/>
  <c r="M27" i="14"/>
  <c r="M125" i="14"/>
  <c r="M42" i="14"/>
  <c r="M91" i="14"/>
  <c r="M8" i="14"/>
  <c r="M142" i="14"/>
  <c r="M59" i="14"/>
  <c r="M114" i="14"/>
  <c r="M31" i="14"/>
  <c r="M126" i="14"/>
  <c r="M43" i="14"/>
  <c r="M111" i="14"/>
  <c r="M28" i="14"/>
  <c r="M102" i="14"/>
  <c r="M19" i="14"/>
  <c r="M138" i="14"/>
  <c r="M55" i="14"/>
  <c r="M128" i="14"/>
  <c r="M45" i="14"/>
  <c r="M112" i="14"/>
  <c r="M29" i="14"/>
  <c r="M94" i="14"/>
  <c r="M11" i="14"/>
  <c r="M92" i="14"/>
  <c r="M9" i="14"/>
  <c r="M89" i="14"/>
  <c r="M6" i="14"/>
  <c r="M141" i="14"/>
  <c r="M58" i="14"/>
  <c r="M90" i="14"/>
  <c r="M7" i="14"/>
  <c r="M129" i="14"/>
  <c r="M46" i="14"/>
  <c r="M133" i="14"/>
  <c r="M50" i="14"/>
  <c r="M88" i="14"/>
  <c r="M5" i="14"/>
  <c r="M95" i="14"/>
  <c r="M12" i="14"/>
  <c r="M107" i="14"/>
  <c r="M24" i="14"/>
  <c r="M104" i="14"/>
  <c r="M21" i="14"/>
  <c r="M130" i="14"/>
  <c r="M47" i="14"/>
  <c r="M118" i="14"/>
  <c r="M35" i="14"/>
  <c r="M106" i="14"/>
  <c r="M23" i="14"/>
  <c r="M127" i="14"/>
  <c r="M44" i="14"/>
  <c r="M113" i="14"/>
  <c r="M30" i="14"/>
  <c r="M120" i="14"/>
  <c r="M37" i="14"/>
  <c r="M103" i="14"/>
  <c r="M20" i="14"/>
  <c r="L29" i="13"/>
  <c r="F28" i="18" s="1"/>
  <c r="N29" i="13"/>
  <c r="H28" i="18" s="1"/>
  <c r="M29" i="13"/>
  <c r="G28" i="18" s="1"/>
  <c r="N10" i="13"/>
  <c r="H9" i="18" s="1"/>
  <c r="M10" i="13"/>
  <c r="G9" i="18" s="1"/>
  <c r="L10" i="13"/>
  <c r="F9" i="18" s="1"/>
  <c r="N7" i="13"/>
  <c r="H6" i="18" s="1"/>
  <c r="M7" i="13"/>
  <c r="G6" i="18" s="1"/>
  <c r="L7" i="13"/>
  <c r="F6" i="18" s="1"/>
  <c r="N11" i="13"/>
  <c r="H10" i="18" s="1"/>
  <c r="K48" i="13"/>
  <c r="M11" i="13"/>
  <c r="G10" i="18" s="1"/>
  <c r="L11" i="13"/>
  <c r="F10" i="18" s="1"/>
  <c r="N35" i="13"/>
  <c r="H34" i="18" s="1"/>
  <c r="M35" i="13"/>
  <c r="G34" i="18" s="1"/>
  <c r="L35" i="13"/>
  <c r="F34" i="18" s="1"/>
  <c r="N30" i="13"/>
  <c r="H29" i="18" s="1"/>
  <c r="M30" i="13"/>
  <c r="G29" i="18" s="1"/>
  <c r="L30" i="13"/>
  <c r="F29" i="18" s="1"/>
  <c r="N40" i="13"/>
  <c r="H39" i="18" s="1"/>
  <c r="M40" i="13"/>
  <c r="G39" i="18" s="1"/>
  <c r="L40" i="13"/>
  <c r="F39" i="18" s="1"/>
  <c r="N39" i="13"/>
  <c r="H38" i="18" s="1"/>
  <c r="M39" i="13"/>
  <c r="G38" i="18" s="1"/>
  <c r="L39" i="13"/>
  <c r="F38" i="18" s="1"/>
  <c r="N16" i="13"/>
  <c r="H15" i="18" s="1"/>
  <c r="M16" i="13"/>
  <c r="G15" i="18" s="1"/>
  <c r="L16" i="13"/>
  <c r="F15" i="18" s="1"/>
  <c r="N32" i="13"/>
  <c r="H31" i="18" s="1"/>
  <c r="M32" i="13"/>
  <c r="G31" i="18" s="1"/>
  <c r="L32" i="13"/>
  <c r="F31" i="18" s="1"/>
  <c r="L46" i="13"/>
  <c r="F45" i="18" s="1"/>
  <c r="N46" i="13"/>
  <c r="H45" i="18" s="1"/>
  <c r="M46" i="13"/>
  <c r="G45" i="18" s="1"/>
  <c r="N17" i="13"/>
  <c r="H16" i="18" s="1"/>
  <c r="M17" i="13"/>
  <c r="G16" i="18" s="1"/>
  <c r="L17" i="13"/>
  <c r="F16" i="18" s="1"/>
  <c r="N34" i="13"/>
  <c r="H33" i="18" s="1"/>
  <c r="M34" i="13"/>
  <c r="G33" i="18" s="1"/>
  <c r="L34" i="13"/>
  <c r="F33" i="18" s="1"/>
  <c r="N23" i="13"/>
  <c r="H22" i="18" s="1"/>
  <c r="M23" i="13"/>
  <c r="G22" i="18" s="1"/>
  <c r="L23" i="13"/>
  <c r="F22" i="18" s="1"/>
  <c r="N22" i="13"/>
  <c r="H21" i="18" s="1"/>
  <c r="M22" i="13"/>
  <c r="G21" i="18" s="1"/>
  <c r="L22" i="13"/>
  <c r="F21" i="18" s="1"/>
  <c r="N31" i="13"/>
  <c r="H30" i="18" s="1"/>
  <c r="M31" i="13"/>
  <c r="G30" i="18" s="1"/>
  <c r="L31" i="13"/>
  <c r="F30" i="18" s="1"/>
  <c r="M12" i="13"/>
  <c r="G11" i="18" s="1"/>
  <c r="L12" i="13"/>
  <c r="F11" i="18" s="1"/>
  <c r="N12" i="13"/>
  <c r="H11" i="18" s="1"/>
  <c r="N38" i="13"/>
  <c r="H37" i="18" s="1"/>
  <c r="M38" i="13"/>
  <c r="G37" i="18" s="1"/>
  <c r="L38" i="13"/>
  <c r="F37" i="18" s="1"/>
  <c r="L21" i="13"/>
  <c r="F20" i="18" s="1"/>
  <c r="N21" i="13"/>
  <c r="H20" i="18" s="1"/>
  <c r="M21" i="13"/>
  <c r="G20" i="18" s="1"/>
  <c r="L13" i="13"/>
  <c r="F12" i="18" s="1"/>
  <c r="N13" i="13"/>
  <c r="H12" i="18" s="1"/>
  <c r="M13" i="13"/>
  <c r="G12" i="18" s="1"/>
  <c r="L45" i="13"/>
  <c r="F44" i="18" s="1"/>
  <c r="M45" i="13"/>
  <c r="G44" i="18" s="1"/>
  <c r="N45" i="13"/>
  <c r="H44" i="18" s="1"/>
  <c r="N26" i="13"/>
  <c r="H25" i="18" s="1"/>
  <c r="M26" i="13"/>
  <c r="G25" i="18" s="1"/>
  <c r="L26" i="13"/>
  <c r="F25" i="18" s="1"/>
  <c r="M36" i="13"/>
  <c r="G35" i="18" s="1"/>
  <c r="L36" i="13"/>
  <c r="F35" i="18" s="1"/>
  <c r="N36" i="13"/>
  <c r="H35" i="18" s="1"/>
  <c r="N19" i="13"/>
  <c r="H18" i="18" s="1"/>
  <c r="M19" i="13"/>
  <c r="G18" i="18" s="1"/>
  <c r="L19" i="13"/>
  <c r="F18" i="18" s="1"/>
  <c r="N42" i="13"/>
  <c r="H41" i="18" s="1"/>
  <c r="M42" i="13"/>
  <c r="G41" i="18" s="1"/>
  <c r="L42" i="13"/>
  <c r="F41" i="18" s="1"/>
  <c r="N25" i="13"/>
  <c r="H24" i="18" s="1"/>
  <c r="M25" i="13"/>
  <c r="G24" i="18" s="1"/>
  <c r="L25" i="13"/>
  <c r="F24" i="18" s="1"/>
  <c r="N27" i="13"/>
  <c r="H26" i="18" s="1"/>
  <c r="M27" i="13"/>
  <c r="G26" i="18" s="1"/>
  <c r="L27" i="13"/>
  <c r="F26" i="18" s="1"/>
  <c r="N8" i="13"/>
  <c r="H7" i="18" s="1"/>
  <c r="M8" i="13"/>
  <c r="G7" i="18" s="1"/>
  <c r="L8" i="13"/>
  <c r="F7" i="18" s="1"/>
  <c r="L37" i="13"/>
  <c r="F36" i="18" s="1"/>
  <c r="K50" i="13"/>
  <c r="N37" i="13"/>
  <c r="H36" i="18" s="1"/>
  <c r="M37" i="13"/>
  <c r="G36" i="18" s="1"/>
  <c r="N41" i="13"/>
  <c r="H40" i="18" s="1"/>
  <c r="M41" i="13"/>
  <c r="G40" i="18" s="1"/>
  <c r="L41" i="13"/>
  <c r="F40" i="18" s="1"/>
  <c r="N33" i="13"/>
  <c r="H32" i="18" s="1"/>
  <c r="M33" i="13"/>
  <c r="G32" i="18" s="1"/>
  <c r="L33" i="13"/>
  <c r="F32" i="18" s="1"/>
  <c r="M28" i="13"/>
  <c r="G27" i="18" s="1"/>
  <c r="L28" i="13"/>
  <c r="F27" i="18" s="1"/>
  <c r="N28" i="13"/>
  <c r="H27" i="18" s="1"/>
  <c r="N24" i="13"/>
  <c r="H23" i="18" s="1"/>
  <c r="M24" i="13"/>
  <c r="G23" i="18" s="1"/>
  <c r="L24" i="13"/>
  <c r="F23" i="18" s="1"/>
  <c r="M44" i="13"/>
  <c r="G43" i="18" s="1"/>
  <c r="L44" i="13"/>
  <c r="F43" i="18" s="1"/>
  <c r="N44" i="13"/>
  <c r="H43" i="18" s="1"/>
  <c r="N43" i="13"/>
  <c r="H42" i="18" s="1"/>
  <c r="M43" i="13"/>
  <c r="G42" i="18" s="1"/>
  <c r="L43" i="13"/>
  <c r="F42" i="18" s="1"/>
  <c r="N14" i="13"/>
  <c r="H13" i="18" s="1"/>
  <c r="M14" i="13"/>
  <c r="G13" i="18" s="1"/>
  <c r="L14" i="13"/>
  <c r="F13" i="18" s="1"/>
  <c r="N18" i="13"/>
  <c r="H17" i="18" s="1"/>
  <c r="M18" i="13"/>
  <c r="G17" i="18" s="1"/>
  <c r="L18" i="13"/>
  <c r="F17" i="18" s="1"/>
  <c r="N6" i="13"/>
  <c r="H5" i="18" s="1"/>
  <c r="M6" i="13"/>
  <c r="G5" i="18" s="1"/>
  <c r="L6" i="13"/>
  <c r="F5" i="18" s="1"/>
  <c r="L5" i="13"/>
  <c r="F4" i="18" s="1"/>
  <c r="K47" i="13"/>
  <c r="K51" i="13"/>
  <c r="N5" i="13"/>
  <c r="H4" i="18" s="1"/>
  <c r="M5" i="13"/>
  <c r="G4" i="18" s="1"/>
  <c r="N15" i="13"/>
  <c r="H14" i="18" s="1"/>
  <c r="M15" i="13"/>
  <c r="G14" i="18" s="1"/>
  <c r="L15" i="13"/>
  <c r="F14" i="18" s="1"/>
  <c r="N9" i="13"/>
  <c r="H8" i="18" s="1"/>
  <c r="M9" i="13"/>
  <c r="G8" i="18" s="1"/>
  <c r="L9" i="13"/>
  <c r="F8" i="18" s="1"/>
  <c r="K49" i="13"/>
  <c r="M20" i="13"/>
  <c r="G19" i="18" s="1"/>
  <c r="L20" i="13"/>
  <c r="F19" i="18" s="1"/>
  <c r="N20" i="13"/>
  <c r="H19" i="18" s="1"/>
  <c r="AH1628" i="1" l="1"/>
  <c r="N71" i="14"/>
  <c r="N154" i="14"/>
  <c r="T71" i="14"/>
  <c r="U71" i="14" s="1"/>
  <c r="AB71" i="14"/>
  <c r="AC71" i="14" s="1"/>
  <c r="X71" i="14"/>
  <c r="Y71" i="14" s="1"/>
  <c r="G72" i="15"/>
  <c r="BK29" i="24"/>
  <c r="BK96" i="24" s="1"/>
  <c r="H72" i="15"/>
  <c r="BK30" i="24"/>
  <c r="BK97" i="24" s="1"/>
  <c r="A55" i="11"/>
  <c r="AH55" i="11"/>
  <c r="S73" i="14"/>
  <c r="R73" i="14"/>
  <c r="S156" i="14"/>
  <c r="R156" i="14"/>
  <c r="BI16" i="24"/>
  <c r="BI81" i="24"/>
  <c r="AF1560" i="1"/>
  <c r="I43" i="24"/>
  <c r="I46" i="24"/>
  <c r="I48" i="24" s="1"/>
  <c r="I49" i="24" s="1"/>
  <c r="Y154" i="14"/>
  <c r="T154" i="14"/>
  <c r="X154" i="14"/>
  <c r="AC154" i="14"/>
  <c r="U154" i="14"/>
  <c r="AB154" i="14"/>
  <c r="AH1397" i="1"/>
  <c r="AH936" i="1"/>
  <c r="AG1553" i="1"/>
  <c r="AG1404" i="1"/>
  <c r="AG1560" i="1" s="1"/>
  <c r="AH1940" i="1"/>
  <c r="AH1862" i="1"/>
  <c r="AD1326" i="1"/>
  <c r="AD1638" i="1" s="1"/>
  <c r="AD1321" i="1"/>
  <c r="AD1323" i="1"/>
  <c r="AD1635" i="1" s="1"/>
  <c r="AD1322" i="1"/>
  <c r="AD1634" i="1" s="1"/>
  <c r="AD1325" i="1"/>
  <c r="AD1637" i="1" s="1"/>
  <c r="AD778" i="1"/>
  <c r="AC1949" i="1"/>
  <c r="AC1871" i="1"/>
  <c r="AB1867" i="1"/>
  <c r="AB1945" i="1"/>
  <c r="AC1868" i="1"/>
  <c r="AC1946" i="1"/>
  <c r="AB1948" i="1"/>
  <c r="AB1870" i="1"/>
  <c r="AC1947" i="1"/>
  <c r="AC1869" i="1"/>
  <c r="AC1324" i="1"/>
  <c r="AC1636" i="1" s="1"/>
  <c r="AC1633" i="1"/>
  <c r="AE780" i="1"/>
  <c r="AE775" i="1"/>
  <c r="AE777" i="1"/>
  <c r="AE776" i="1"/>
  <c r="AE779" i="1"/>
  <c r="AC1950" i="1"/>
  <c r="AC1872" i="1"/>
  <c r="AE2099" i="1"/>
  <c r="AE2106" i="1" s="1"/>
  <c r="AE1319" i="1"/>
  <c r="AE1163" i="1"/>
  <c r="AE1170" i="1" s="1"/>
  <c r="AF78" i="1"/>
  <c r="I52" i="24" s="1"/>
  <c r="I56" i="24" s="1"/>
  <c r="AG71" i="1"/>
  <c r="AF2177" i="1"/>
  <c r="AF773" i="1"/>
  <c r="AD1631" i="1"/>
  <c r="AC1865" i="1"/>
  <c r="AC1943" i="1"/>
  <c r="N49" i="13"/>
  <c r="Q49" i="13" s="1"/>
  <c r="L49" i="13"/>
  <c r="O49" i="13" s="1"/>
  <c r="L47" i="13"/>
  <c r="O47" i="13" s="1"/>
  <c r="L51" i="13"/>
  <c r="O51" i="13" s="1"/>
  <c r="L50" i="13"/>
  <c r="O50" i="13" s="1"/>
  <c r="L48" i="13"/>
  <c r="O48" i="13" s="1"/>
  <c r="M48" i="13"/>
  <c r="P48" i="13" s="1"/>
  <c r="M49" i="13"/>
  <c r="P49" i="13" s="1"/>
  <c r="M47" i="13"/>
  <c r="P47" i="13" s="1"/>
  <c r="M51" i="13"/>
  <c r="P51" i="13" s="1"/>
  <c r="N51" i="13"/>
  <c r="Q51" i="13" s="1"/>
  <c r="N47" i="13"/>
  <c r="Q47" i="13" s="1"/>
  <c r="M50" i="13"/>
  <c r="P50" i="13" s="1"/>
  <c r="N48" i="13"/>
  <c r="Q48" i="13" s="1"/>
  <c r="N50" i="13"/>
  <c r="Q50" i="13" s="1"/>
  <c r="Z154" i="14" l="1"/>
  <c r="G70" i="20" s="1"/>
  <c r="AA154" i="14"/>
  <c r="H70" i="20" s="1"/>
  <c r="AA71" i="14"/>
  <c r="Z71" i="14"/>
  <c r="AE71" i="14"/>
  <c r="AD71" i="14"/>
  <c r="W71" i="14"/>
  <c r="V71" i="14"/>
  <c r="BL14" i="24"/>
  <c r="J74" i="14"/>
  <c r="J157" i="14"/>
  <c r="BL11" i="24"/>
  <c r="BL78" i="24" s="1"/>
  <c r="BI30" i="24"/>
  <c r="BI97" i="24" s="1"/>
  <c r="H70" i="15"/>
  <c r="V154" i="14"/>
  <c r="G70" i="19" s="1"/>
  <c r="W154" i="14"/>
  <c r="H70" i="19" s="1"/>
  <c r="AD154" i="14"/>
  <c r="AE154" i="14"/>
  <c r="BI29" i="24"/>
  <c r="BI96" i="24" s="1"/>
  <c r="G70" i="15"/>
  <c r="BI83" i="24"/>
  <c r="BI17" i="24"/>
  <c r="BI84" i="24" s="1"/>
  <c r="O71" i="14"/>
  <c r="O154" i="14"/>
  <c r="AH1553" i="1"/>
  <c r="AH1404" i="1"/>
  <c r="AH71" i="1"/>
  <c r="BL20" i="24" s="1"/>
  <c r="BL24" i="24" s="1"/>
  <c r="BL91" i="24" s="1"/>
  <c r="BL42" i="24"/>
  <c r="BL45" i="24" s="1"/>
  <c r="BL49" i="24" s="1"/>
  <c r="AF775" i="1"/>
  <c r="AF777" i="1"/>
  <c r="AF776" i="1"/>
  <c r="AF779" i="1"/>
  <c r="AE1326" i="1"/>
  <c r="AE1638" i="1" s="1"/>
  <c r="AE1321" i="1"/>
  <c r="AE1323" i="1"/>
  <c r="AE1635" i="1" s="1"/>
  <c r="AE1325" i="1"/>
  <c r="AE1637" i="1" s="1"/>
  <c r="AD1871" i="1"/>
  <c r="AD1949" i="1"/>
  <c r="AE778" i="1"/>
  <c r="AD1868" i="1"/>
  <c r="AD1946" i="1"/>
  <c r="AD1947" i="1"/>
  <c r="AD1869" i="1"/>
  <c r="AC1867" i="1"/>
  <c r="AC1945" i="1"/>
  <c r="AD1324" i="1"/>
  <c r="AD1636" i="1" s="1"/>
  <c r="AD1633" i="1"/>
  <c r="AC1870" i="1"/>
  <c r="AC1948" i="1"/>
  <c r="AD1872" i="1"/>
  <c r="AD1950" i="1"/>
  <c r="AF780" i="1"/>
  <c r="AD65" i="11"/>
  <c r="AD1943" i="1"/>
  <c r="AD1865" i="1"/>
  <c r="AF1319" i="1"/>
  <c r="AF1163" i="1"/>
  <c r="BL59" i="24" s="1"/>
  <c r="AF2099" i="1"/>
  <c r="BL58" i="24" s="1"/>
  <c r="AG78" i="1"/>
  <c r="AG2177" i="1"/>
  <c r="AG773" i="1"/>
  <c r="AF2184" i="1"/>
  <c r="AE1631" i="1"/>
  <c r="O25" i="18"/>
  <c r="N25" i="18"/>
  <c r="M25" i="18"/>
  <c r="N45" i="18"/>
  <c r="M45" i="18"/>
  <c r="O45" i="18"/>
  <c r="N157" i="14" l="1"/>
  <c r="N163" i="14" s="1"/>
  <c r="N74" i="14"/>
  <c r="N80" i="14" s="1"/>
  <c r="AH1560" i="1"/>
  <c r="I11" i="24"/>
  <c r="I78" i="24" s="1"/>
  <c r="I14" i="24"/>
  <c r="R71" i="14"/>
  <c r="S71" i="14"/>
  <c r="S154" i="14"/>
  <c r="R154" i="14"/>
  <c r="BL16" i="24"/>
  <c r="BL83" i="24" s="1"/>
  <c r="BL81" i="24"/>
  <c r="X157" i="14"/>
  <c r="T157" i="14"/>
  <c r="AB157" i="14"/>
  <c r="J163" i="14"/>
  <c r="AB74" i="14"/>
  <c r="T74" i="14"/>
  <c r="X74" i="14"/>
  <c r="J80" i="14"/>
  <c r="BL87" i="24"/>
  <c r="AH773" i="1"/>
  <c r="AH73" i="1"/>
  <c r="E20" i="24" s="1"/>
  <c r="AH75" i="1"/>
  <c r="AH77" i="1"/>
  <c r="AH2183" i="1" s="1"/>
  <c r="AH78" i="1"/>
  <c r="AH2184" i="1" s="1"/>
  <c r="AH2177" i="1"/>
  <c r="AF1321" i="1"/>
  <c r="AF1323" i="1"/>
  <c r="AF1325" i="1"/>
  <c r="AF1637" i="1" s="1"/>
  <c r="AF1322" i="1"/>
  <c r="AE1871" i="1"/>
  <c r="AE1949" i="1"/>
  <c r="AE1869" i="1"/>
  <c r="AE1947" i="1"/>
  <c r="AE1324" i="1"/>
  <c r="AE1636" i="1" s="1"/>
  <c r="AE1633" i="1"/>
  <c r="AD1867" i="1"/>
  <c r="AD1945" i="1"/>
  <c r="AG775" i="1"/>
  <c r="AG777" i="1"/>
  <c r="AG776" i="1"/>
  <c r="AG779" i="1"/>
  <c r="AD1948" i="1"/>
  <c r="AD1870" i="1"/>
  <c r="AF778" i="1"/>
  <c r="AG780" i="1"/>
  <c r="BL10" i="24"/>
  <c r="BL13" i="24" s="1"/>
  <c r="BL17" i="24" s="1"/>
  <c r="AE1950" i="1"/>
  <c r="AE1872" i="1"/>
  <c r="AF1326" i="1"/>
  <c r="AE65" i="11"/>
  <c r="AE58" i="11"/>
  <c r="AG2184" i="1"/>
  <c r="AG1163" i="1"/>
  <c r="AG1319" i="1"/>
  <c r="AG2099" i="1"/>
  <c r="G157" i="14"/>
  <c r="G74" i="14"/>
  <c r="G80" i="14" s="1"/>
  <c r="AF2106" i="1"/>
  <c r="I58" i="24" s="1"/>
  <c r="AF1170" i="1"/>
  <c r="I59" i="24" s="1"/>
  <c r="AF1631" i="1"/>
  <c r="AE1943" i="1"/>
  <c r="AE1865" i="1"/>
  <c r="P34" i="18"/>
  <c r="P37" i="18"/>
  <c r="M27" i="18"/>
  <c r="N36" i="18"/>
  <c r="P30" i="18"/>
  <c r="N38" i="18"/>
  <c r="N24" i="18"/>
  <c r="N10" i="18"/>
  <c r="O7" i="18"/>
  <c r="P17" i="18"/>
  <c r="N18" i="18"/>
  <c r="M8" i="18"/>
  <c r="O20" i="18"/>
  <c r="M5" i="18"/>
  <c r="N4" i="18"/>
  <c r="P21" i="18"/>
  <c r="N34" i="18"/>
  <c r="P27" i="18"/>
  <c r="P36" i="18"/>
  <c r="O40" i="18"/>
  <c r="O30" i="18"/>
  <c r="P25" i="18"/>
  <c r="M31" i="18"/>
  <c r="M9" i="18"/>
  <c r="M24" i="18"/>
  <c r="M10" i="18"/>
  <c r="P7" i="18"/>
  <c r="O17" i="18"/>
  <c r="P23" i="18"/>
  <c r="O18" i="18"/>
  <c r="O6" i="18"/>
  <c r="P5" i="18"/>
  <c r="O16" i="18"/>
  <c r="O11" i="18"/>
  <c r="M43" i="18"/>
  <c r="M35" i="18"/>
  <c r="P44" i="18"/>
  <c r="N40" i="18"/>
  <c r="M30" i="18"/>
  <c r="O31" i="18"/>
  <c r="O15" i="18"/>
  <c r="N9" i="18"/>
  <c r="P24" i="18"/>
  <c r="O10" i="18"/>
  <c r="P19" i="18"/>
  <c r="N17" i="18"/>
  <c r="O23" i="18"/>
  <c r="M18" i="18"/>
  <c r="M6" i="18"/>
  <c r="N16" i="18"/>
  <c r="P11" i="18"/>
  <c r="P39" i="18"/>
  <c r="N43" i="18"/>
  <c r="N35" i="18"/>
  <c r="N42" i="18"/>
  <c r="N44" i="18"/>
  <c r="M40" i="18"/>
  <c r="P41" i="18"/>
  <c r="P45" i="18"/>
  <c r="N31" i="18"/>
  <c r="M15" i="18"/>
  <c r="O9" i="18"/>
  <c r="M14" i="18"/>
  <c r="M23" i="18"/>
  <c r="N6" i="18"/>
  <c r="M16" i="18"/>
  <c r="O12" i="18"/>
  <c r="N26" i="18"/>
  <c r="M11" i="18"/>
  <c r="O28" i="18"/>
  <c r="P33" i="18"/>
  <c r="N39" i="18"/>
  <c r="P43" i="18"/>
  <c r="O35" i="18"/>
  <c r="O42" i="18"/>
  <c r="M44" i="18"/>
  <c r="P40" i="18"/>
  <c r="O41" i="18"/>
  <c r="O29" i="18"/>
  <c r="O32" i="18"/>
  <c r="P31" i="18"/>
  <c r="N15" i="18"/>
  <c r="P9" i="18"/>
  <c r="N14" i="18"/>
  <c r="N23" i="18"/>
  <c r="P6" i="18"/>
  <c r="P16" i="18"/>
  <c r="N12" i="18"/>
  <c r="M26" i="18"/>
  <c r="P22" i="18"/>
  <c r="N11" i="18"/>
  <c r="O13" i="18"/>
  <c r="M28" i="18"/>
  <c r="M37" i="18"/>
  <c r="M33" i="18"/>
  <c r="O39" i="18"/>
  <c r="O43" i="18"/>
  <c r="P35" i="18"/>
  <c r="M42" i="18"/>
  <c r="O44" i="18"/>
  <c r="M41" i="18"/>
  <c r="M38" i="18"/>
  <c r="P29" i="18"/>
  <c r="P32" i="18"/>
  <c r="P15" i="18"/>
  <c r="O14" i="18"/>
  <c r="N8" i="18"/>
  <c r="N20" i="18"/>
  <c r="O4" i="18"/>
  <c r="N21" i="18"/>
  <c r="M12" i="18"/>
  <c r="P26" i="18"/>
  <c r="O22" i="18"/>
  <c r="P13" i="18"/>
  <c r="O34" i="18"/>
  <c r="P28" i="18"/>
  <c r="N37" i="18"/>
  <c r="O33" i="18"/>
  <c r="N27" i="18"/>
  <c r="M39" i="18"/>
  <c r="P42" i="18"/>
  <c r="O36" i="18"/>
  <c r="N41" i="18"/>
  <c r="O38" i="18"/>
  <c r="N29" i="18"/>
  <c r="M32" i="18"/>
  <c r="M7" i="18"/>
  <c r="P14" i="18"/>
  <c r="P8" i="18"/>
  <c r="P20" i="18"/>
  <c r="O5" i="18"/>
  <c r="P4" i="18"/>
  <c r="O21" i="18"/>
  <c r="P12" i="18"/>
  <c r="O26" i="18"/>
  <c r="M22" i="18"/>
  <c r="N13" i="18"/>
  <c r="M34" i="18"/>
  <c r="N28" i="18"/>
  <c r="O37" i="18"/>
  <c r="N33" i="18"/>
  <c r="O27" i="18"/>
  <c r="M36" i="18"/>
  <c r="N30" i="18"/>
  <c r="P38" i="18"/>
  <c r="M29" i="18"/>
  <c r="N32" i="18"/>
  <c r="O24" i="18"/>
  <c r="P10" i="18"/>
  <c r="N7" i="18"/>
  <c r="M17" i="18"/>
  <c r="P18" i="18"/>
  <c r="O8" i="18"/>
  <c r="M20" i="18"/>
  <c r="N5" i="18"/>
  <c r="F46" i="18"/>
  <c r="M4" i="18"/>
  <c r="M21" i="18"/>
  <c r="N22" i="18"/>
  <c r="M13" i="18"/>
  <c r="I16" i="24" l="1"/>
  <c r="I81" i="24"/>
  <c r="AB163" i="14"/>
  <c r="X163" i="14"/>
  <c r="T163" i="14"/>
  <c r="AB80" i="14"/>
  <c r="T80" i="14"/>
  <c r="X80" i="14"/>
  <c r="BL77" i="24"/>
  <c r="AH2181" i="1"/>
  <c r="G20" i="24"/>
  <c r="E87" i="24"/>
  <c r="E24" i="24"/>
  <c r="E91" i="24" s="1"/>
  <c r="I20" i="24"/>
  <c r="AH2179" i="1"/>
  <c r="AH76" i="1"/>
  <c r="AH2099" i="1"/>
  <c r="BL26" i="24" s="1"/>
  <c r="BL93" i="24" s="1"/>
  <c r="AH1163" i="1"/>
  <c r="F73" i="15" s="1"/>
  <c r="AH1319" i="1"/>
  <c r="BL80" i="24" s="1"/>
  <c r="AH775" i="1"/>
  <c r="AH777" i="1"/>
  <c r="AH779" i="1"/>
  <c r="AH780" i="1"/>
  <c r="AG778" i="1"/>
  <c r="AG1321" i="1"/>
  <c r="AG1323" i="1"/>
  <c r="AG1325" i="1"/>
  <c r="AG1637" i="1" s="1"/>
  <c r="AG1322" i="1"/>
  <c r="AE1867" i="1"/>
  <c r="AE1945" i="1"/>
  <c r="AE1870" i="1"/>
  <c r="AE1948" i="1"/>
  <c r="AF1634" i="1"/>
  <c r="AF1871" i="1"/>
  <c r="AF1949" i="1"/>
  <c r="AF1635" i="1"/>
  <c r="AF1324" i="1"/>
  <c r="AF1633" i="1"/>
  <c r="AG1326" i="1"/>
  <c r="U157" i="14"/>
  <c r="G163" i="14"/>
  <c r="Y157" i="14"/>
  <c r="AC157" i="14"/>
  <c r="AG2106" i="1"/>
  <c r="AG1631" i="1"/>
  <c r="AG1170" i="1"/>
  <c r="AF1865" i="1"/>
  <c r="BL62" i="24" s="1"/>
  <c r="AF1943" i="1"/>
  <c r="BL61" i="24" s="1"/>
  <c r="AF1638" i="1"/>
  <c r="G47" i="18"/>
  <c r="H50" i="18"/>
  <c r="G49" i="18"/>
  <c r="F50" i="18"/>
  <c r="O19" i="18"/>
  <c r="H48" i="18"/>
  <c r="G46" i="18"/>
  <c r="F49" i="18"/>
  <c r="G50" i="18"/>
  <c r="F47" i="18"/>
  <c r="H49" i="18"/>
  <c r="M19" i="18"/>
  <c r="F48" i="18"/>
  <c r="H46" i="18"/>
  <c r="N19" i="18"/>
  <c r="G48" i="18"/>
  <c r="H47" i="18"/>
  <c r="I17" i="24" l="1"/>
  <c r="I83" i="24"/>
  <c r="I74" i="14"/>
  <c r="AC74" i="14" s="1"/>
  <c r="I157" i="14"/>
  <c r="I163" i="14" s="1"/>
  <c r="F73" i="20"/>
  <c r="I26" i="20" s="1"/>
  <c r="J26" i="20" s="1"/>
  <c r="F73" i="19"/>
  <c r="I48" i="19" s="1"/>
  <c r="J48" i="19" s="1"/>
  <c r="AG58" i="11"/>
  <c r="AH2182" i="1"/>
  <c r="C20" i="24"/>
  <c r="I87" i="24"/>
  <c r="I24" i="24"/>
  <c r="I91" i="24" s="1"/>
  <c r="BL27" i="24"/>
  <c r="BL94" i="24" s="1"/>
  <c r="G87" i="24"/>
  <c r="G24" i="24"/>
  <c r="G91" i="24" s="1"/>
  <c r="AH778" i="1"/>
  <c r="AH1631" i="1"/>
  <c r="BL84" i="24" s="1"/>
  <c r="AH1325" i="1"/>
  <c r="AH1637" i="1" s="1"/>
  <c r="AH1326" i="1"/>
  <c r="AH1638" i="1" s="1"/>
  <c r="AH1165" i="1"/>
  <c r="AH1166" i="1"/>
  <c r="AH1169" i="1"/>
  <c r="AG64" i="11" s="1"/>
  <c r="AH1167" i="1"/>
  <c r="AH1170" i="1"/>
  <c r="I27" i="24" s="1"/>
  <c r="I94" i="24" s="1"/>
  <c r="AH2101" i="1"/>
  <c r="E26" i="24" s="1"/>
  <c r="E93" i="24" s="1"/>
  <c r="AH2103" i="1"/>
  <c r="G26" i="24" s="1"/>
  <c r="G93" i="24" s="1"/>
  <c r="AH2102" i="1"/>
  <c r="F26" i="24" s="1"/>
  <c r="F93" i="24" s="1"/>
  <c r="AH2105" i="1"/>
  <c r="AH2106" i="1"/>
  <c r="I26" i="24" s="1"/>
  <c r="I93" i="24" s="1"/>
  <c r="AF1869" i="1"/>
  <c r="AF1947" i="1"/>
  <c r="AF1868" i="1"/>
  <c r="AF1946" i="1"/>
  <c r="F80" i="24"/>
  <c r="AG1634" i="1"/>
  <c r="AG1949" i="1"/>
  <c r="AG1871" i="1"/>
  <c r="G80" i="24"/>
  <c r="AG1635" i="1"/>
  <c r="AF1867" i="1"/>
  <c r="AF1945" i="1"/>
  <c r="E80" i="24"/>
  <c r="AG1324" i="1"/>
  <c r="AG1633" i="1"/>
  <c r="AF1636" i="1"/>
  <c r="I62" i="24"/>
  <c r="I61" i="24"/>
  <c r="AF1950" i="1"/>
  <c r="AF1872" i="1"/>
  <c r="AF58" i="11"/>
  <c r="I28" i="19"/>
  <c r="J28" i="19" s="1"/>
  <c r="I3" i="19"/>
  <c r="J3" i="19" s="1"/>
  <c r="I43" i="19"/>
  <c r="J43" i="19" s="1"/>
  <c r="I21" i="19"/>
  <c r="J21" i="19" s="1"/>
  <c r="I5" i="19"/>
  <c r="J5" i="19" s="1"/>
  <c r="I57" i="19"/>
  <c r="J57" i="19" s="1"/>
  <c r="I36" i="19"/>
  <c r="J36" i="19" s="1"/>
  <c r="I23" i="19"/>
  <c r="J23" i="19" s="1"/>
  <c r="I30" i="19"/>
  <c r="J30" i="19" s="1"/>
  <c r="I45" i="19"/>
  <c r="J45" i="19" s="1"/>
  <c r="I33" i="19"/>
  <c r="J33" i="19" s="1"/>
  <c r="I55" i="19"/>
  <c r="J55" i="19" s="1"/>
  <c r="I50" i="19"/>
  <c r="J50" i="19" s="1"/>
  <c r="I66" i="19"/>
  <c r="J66" i="19" s="1"/>
  <c r="I39" i="19"/>
  <c r="J39" i="19" s="1"/>
  <c r="I37" i="19"/>
  <c r="J37" i="19" s="1"/>
  <c r="I65" i="19"/>
  <c r="J65" i="19" s="1"/>
  <c r="I19" i="19"/>
  <c r="J19" i="19" s="1"/>
  <c r="I27" i="19"/>
  <c r="J27" i="19" s="1"/>
  <c r="I16" i="19"/>
  <c r="J16" i="19" s="1"/>
  <c r="I60" i="19"/>
  <c r="J60" i="19" s="1"/>
  <c r="I7" i="19"/>
  <c r="J7" i="19" s="1"/>
  <c r="I62" i="19"/>
  <c r="J62" i="19" s="1"/>
  <c r="I24" i="19"/>
  <c r="J24" i="19" s="1"/>
  <c r="I54" i="19"/>
  <c r="J54" i="19" s="1"/>
  <c r="I12" i="19"/>
  <c r="J12" i="19" s="1"/>
  <c r="I70" i="19"/>
  <c r="J70" i="19" s="1"/>
  <c r="I51" i="19"/>
  <c r="J51" i="19" s="1"/>
  <c r="I17" i="19"/>
  <c r="J17" i="19" s="1"/>
  <c r="I11" i="19"/>
  <c r="J11" i="19" s="1"/>
  <c r="I63" i="19"/>
  <c r="J63" i="19" s="1"/>
  <c r="I41" i="19"/>
  <c r="J41" i="19" s="1"/>
  <c r="I32" i="19"/>
  <c r="J32" i="19" s="1"/>
  <c r="I53" i="19"/>
  <c r="J53" i="19" s="1"/>
  <c r="I4" i="19"/>
  <c r="J4" i="19" s="1"/>
  <c r="I20" i="19"/>
  <c r="J20" i="19" s="1"/>
  <c r="I10" i="19"/>
  <c r="J10" i="19" s="1"/>
  <c r="I35" i="19"/>
  <c r="J35" i="19" s="1"/>
  <c r="I6" i="19"/>
  <c r="J6" i="19" s="1"/>
  <c r="I18" i="19"/>
  <c r="J18" i="19" s="1"/>
  <c r="I13" i="19"/>
  <c r="J13" i="19" s="1"/>
  <c r="I72" i="19"/>
  <c r="J72" i="19" s="1"/>
  <c r="I25" i="19"/>
  <c r="J25" i="19" s="1"/>
  <c r="I56" i="19"/>
  <c r="J56" i="19" s="1"/>
  <c r="I46" i="19"/>
  <c r="J46" i="19" s="1"/>
  <c r="I58" i="19"/>
  <c r="J58" i="19" s="1"/>
  <c r="I22" i="19"/>
  <c r="J22" i="19" s="1"/>
  <c r="I61" i="19"/>
  <c r="J61" i="19" s="1"/>
  <c r="I59" i="19"/>
  <c r="J59" i="19" s="1"/>
  <c r="I69" i="19"/>
  <c r="J69" i="19" s="1"/>
  <c r="I34" i="19"/>
  <c r="J34" i="19" s="1"/>
  <c r="I47" i="19"/>
  <c r="J47" i="19" s="1"/>
  <c r="I15" i="19"/>
  <c r="J15" i="19" s="1"/>
  <c r="I38" i="19"/>
  <c r="J38" i="19" s="1"/>
  <c r="I8" i="19"/>
  <c r="J8" i="19" s="1"/>
  <c r="I31" i="19"/>
  <c r="J31" i="19" s="1"/>
  <c r="I9" i="19"/>
  <c r="J9" i="19" s="1"/>
  <c r="I42" i="19"/>
  <c r="J42" i="19" s="1"/>
  <c r="I49" i="19"/>
  <c r="J49" i="19" s="1"/>
  <c r="I71" i="19"/>
  <c r="J71" i="19" s="1"/>
  <c r="I73" i="20"/>
  <c r="J73" i="20" s="1"/>
  <c r="I48" i="20"/>
  <c r="J48" i="20" s="1"/>
  <c r="I62" i="20"/>
  <c r="J62" i="20" s="1"/>
  <c r="I20" i="20"/>
  <c r="J20" i="20" s="1"/>
  <c r="I59" i="20"/>
  <c r="J59" i="20" s="1"/>
  <c r="I52" i="20"/>
  <c r="J52" i="20" s="1"/>
  <c r="I69" i="20"/>
  <c r="J69" i="20" s="1"/>
  <c r="I28" i="20"/>
  <c r="J28" i="20" s="1"/>
  <c r="I45" i="20"/>
  <c r="J45" i="20" s="1"/>
  <c r="I57" i="20"/>
  <c r="J57" i="20" s="1"/>
  <c r="I35" i="20"/>
  <c r="J35" i="20" s="1"/>
  <c r="I55" i="20"/>
  <c r="J55" i="20" s="1"/>
  <c r="I8" i="20"/>
  <c r="J8" i="20" s="1"/>
  <c r="I47" i="20"/>
  <c r="J47" i="20" s="1"/>
  <c r="I61" i="20"/>
  <c r="J61" i="20" s="1"/>
  <c r="I34" i="20"/>
  <c r="J34" i="20" s="1"/>
  <c r="I7" i="20"/>
  <c r="J7" i="20" s="1"/>
  <c r="I63" i="20"/>
  <c r="J63" i="20" s="1"/>
  <c r="I51" i="20"/>
  <c r="J51" i="20" s="1"/>
  <c r="I19" i="20"/>
  <c r="J19" i="20" s="1"/>
  <c r="I9" i="20"/>
  <c r="J9" i="20" s="1"/>
  <c r="I22" i="20"/>
  <c r="J22" i="20" s="1"/>
  <c r="I13" i="20"/>
  <c r="J13" i="20" s="1"/>
  <c r="I41" i="20"/>
  <c r="J41" i="20" s="1"/>
  <c r="I37" i="20"/>
  <c r="J37" i="20" s="1"/>
  <c r="I25" i="20"/>
  <c r="J25" i="20" s="1"/>
  <c r="I29" i="20"/>
  <c r="J29" i="20" s="1"/>
  <c r="I11" i="20"/>
  <c r="J11" i="20" s="1"/>
  <c r="I21" i="20"/>
  <c r="J21" i="20" s="1"/>
  <c r="I18" i="20"/>
  <c r="J18" i="20" s="1"/>
  <c r="I38" i="20"/>
  <c r="J38" i="20" s="1"/>
  <c r="I58" i="20"/>
  <c r="J58" i="20" s="1"/>
  <c r="I67" i="20"/>
  <c r="J67" i="20" s="1"/>
  <c r="I33" i="20"/>
  <c r="J33" i="20" s="1"/>
  <c r="I54" i="20"/>
  <c r="J54" i="20" s="1"/>
  <c r="I16" i="20"/>
  <c r="J16" i="20" s="1"/>
  <c r="I68" i="20"/>
  <c r="J68" i="20" s="1"/>
  <c r="I39" i="20"/>
  <c r="J39" i="20" s="1"/>
  <c r="I4" i="20"/>
  <c r="J4" i="20" s="1"/>
  <c r="I36" i="20"/>
  <c r="J36" i="20" s="1"/>
  <c r="I10" i="20"/>
  <c r="J10" i="20" s="1"/>
  <c r="I64" i="20"/>
  <c r="J64" i="20" s="1"/>
  <c r="I27" i="20"/>
  <c r="J27" i="20" s="1"/>
  <c r="I30" i="20"/>
  <c r="J30" i="20" s="1"/>
  <c r="I72" i="20"/>
  <c r="J72" i="20" s="1"/>
  <c r="I5" i="20"/>
  <c r="J5" i="20" s="1"/>
  <c r="I23" i="20"/>
  <c r="J23" i="20" s="1"/>
  <c r="I12" i="20"/>
  <c r="J12" i="20" s="1"/>
  <c r="I32" i="20"/>
  <c r="J32" i="20" s="1"/>
  <c r="I65" i="20"/>
  <c r="J65" i="20" s="1"/>
  <c r="I46" i="20"/>
  <c r="J46" i="20" s="1"/>
  <c r="I15" i="20"/>
  <c r="J15" i="20" s="1"/>
  <c r="I42" i="20"/>
  <c r="J42" i="20" s="1"/>
  <c r="I24" i="20"/>
  <c r="J24" i="20" s="1"/>
  <c r="I56" i="20"/>
  <c r="J56" i="20" s="1"/>
  <c r="I43" i="20"/>
  <c r="J43" i="20" s="1"/>
  <c r="I31" i="20"/>
  <c r="J31" i="20" s="1"/>
  <c r="I40" i="20"/>
  <c r="J40" i="20" s="1"/>
  <c r="I6" i="20"/>
  <c r="J6" i="20" s="1"/>
  <c r="I73" i="15"/>
  <c r="J73" i="15" s="1"/>
  <c r="I72" i="15"/>
  <c r="J72" i="15" s="1"/>
  <c r="I40" i="15"/>
  <c r="J40" i="15" s="1"/>
  <c r="I19" i="15"/>
  <c r="J19" i="15" s="1"/>
  <c r="I3" i="15"/>
  <c r="J3" i="15" s="1"/>
  <c r="I62" i="15"/>
  <c r="J62" i="15" s="1"/>
  <c r="I27" i="15"/>
  <c r="J27" i="15" s="1"/>
  <c r="I12" i="15"/>
  <c r="J12" i="15" s="1"/>
  <c r="I66" i="15"/>
  <c r="J66" i="15" s="1"/>
  <c r="I41" i="15"/>
  <c r="J41" i="15" s="1"/>
  <c r="I7" i="15"/>
  <c r="J7" i="15" s="1"/>
  <c r="I55" i="15"/>
  <c r="J55" i="15" s="1"/>
  <c r="I10" i="15"/>
  <c r="J10" i="15" s="1"/>
  <c r="I52" i="15"/>
  <c r="J52" i="15" s="1"/>
  <c r="I17" i="15"/>
  <c r="J17" i="15" s="1"/>
  <c r="I16" i="15"/>
  <c r="J16" i="15" s="1"/>
  <c r="I34" i="15"/>
  <c r="J34" i="15" s="1"/>
  <c r="I45" i="15"/>
  <c r="J45" i="15" s="1"/>
  <c r="I43" i="15"/>
  <c r="J43" i="15" s="1"/>
  <c r="I63" i="15"/>
  <c r="J63" i="15" s="1"/>
  <c r="I9" i="15"/>
  <c r="I69" i="15"/>
  <c r="J69" i="15" s="1"/>
  <c r="I31" i="15"/>
  <c r="J31" i="15" s="1"/>
  <c r="I67" i="15"/>
  <c r="J67" i="15" s="1"/>
  <c r="I57" i="15"/>
  <c r="J57" i="15" s="1"/>
  <c r="I22" i="15"/>
  <c r="J22" i="15" s="1"/>
  <c r="I24" i="15"/>
  <c r="J24" i="15" s="1"/>
  <c r="I53" i="15"/>
  <c r="J53" i="15" s="1"/>
  <c r="I38" i="15"/>
  <c r="J38" i="15" s="1"/>
  <c r="I5" i="15"/>
  <c r="J5" i="15" s="1"/>
  <c r="I21" i="15"/>
  <c r="J21" i="15" s="1"/>
  <c r="I36" i="15"/>
  <c r="J36" i="15" s="1"/>
  <c r="I39" i="15"/>
  <c r="J39" i="15" s="1"/>
  <c r="I25" i="15"/>
  <c r="J25" i="15" s="1"/>
  <c r="I37" i="15"/>
  <c r="J37" i="15" s="1"/>
  <c r="I47" i="15"/>
  <c r="J47" i="15" s="1"/>
  <c r="I61" i="15"/>
  <c r="J61" i="15" s="1"/>
  <c r="I28" i="15"/>
  <c r="J28" i="15" s="1"/>
  <c r="I13" i="15"/>
  <c r="J13" i="15" s="1"/>
  <c r="I11" i="15"/>
  <c r="J11" i="15" s="1"/>
  <c r="I15" i="15"/>
  <c r="J15" i="15" s="1"/>
  <c r="I14" i="15"/>
  <c r="J14" i="15" s="1"/>
  <c r="I59" i="15"/>
  <c r="J59" i="15" s="1"/>
  <c r="I8" i="15"/>
  <c r="J8" i="15" s="1"/>
  <c r="I54" i="15"/>
  <c r="J54" i="15" s="1"/>
  <c r="I56" i="15"/>
  <c r="J56" i="15" s="1"/>
  <c r="I65" i="15"/>
  <c r="J65" i="15" s="1"/>
  <c r="I29" i="15"/>
  <c r="J29" i="15" s="1"/>
  <c r="I64" i="15"/>
  <c r="J64" i="15" s="1"/>
  <c r="I32" i="15"/>
  <c r="J32" i="15" s="1"/>
  <c r="I49" i="15"/>
  <c r="J49" i="15" s="1"/>
  <c r="I42" i="15"/>
  <c r="J42" i="15" s="1"/>
  <c r="I70" i="15"/>
  <c r="J70" i="15" s="1"/>
  <c r="I71" i="15"/>
  <c r="J71" i="15" s="1"/>
  <c r="I60" i="15"/>
  <c r="J60" i="15" s="1"/>
  <c r="I35" i="15"/>
  <c r="J35" i="15" s="1"/>
  <c r="I46" i="15"/>
  <c r="J46" i="15" s="1"/>
  <c r="I68" i="15"/>
  <c r="J68" i="15" s="1"/>
  <c r="I20" i="15"/>
  <c r="J20" i="15" s="1"/>
  <c r="I58" i="15"/>
  <c r="J58" i="15" s="1"/>
  <c r="I48" i="15"/>
  <c r="J48" i="15" s="1"/>
  <c r="I51" i="15"/>
  <c r="J51" i="15" s="1"/>
  <c r="I4" i="15"/>
  <c r="J4" i="15" s="1"/>
  <c r="I33" i="15"/>
  <c r="J33" i="15" s="1"/>
  <c r="I50" i="15"/>
  <c r="J50" i="15" s="1"/>
  <c r="I23" i="15"/>
  <c r="J23" i="15" s="1"/>
  <c r="I18" i="15"/>
  <c r="J18" i="15" s="1"/>
  <c r="I26" i="15"/>
  <c r="J26" i="15" s="1"/>
  <c r="I30" i="15"/>
  <c r="J30" i="15" s="1"/>
  <c r="I6" i="15"/>
  <c r="J6" i="15" s="1"/>
  <c r="I44" i="15"/>
  <c r="J44" i="15" s="1"/>
  <c r="I80" i="14"/>
  <c r="AG1638" i="1"/>
  <c r="AG1943" i="1"/>
  <c r="AG1865" i="1"/>
  <c r="AE157" i="14"/>
  <c r="AD157" i="14"/>
  <c r="Z157" i="14"/>
  <c r="G73" i="20" s="1"/>
  <c r="AA157" i="14"/>
  <c r="H73" i="20" s="1"/>
  <c r="Y163" i="14"/>
  <c r="AC163" i="14"/>
  <c r="U163" i="14"/>
  <c r="W157" i="14"/>
  <c r="H73" i="19" s="1"/>
  <c r="V157" i="14"/>
  <c r="G73" i="19" s="1"/>
  <c r="Y74" i="14" l="1"/>
  <c r="U74" i="14"/>
  <c r="I73" i="19"/>
  <c r="J73" i="19" s="1"/>
  <c r="I53" i="20"/>
  <c r="J53" i="20" s="1"/>
  <c r="I3" i="20"/>
  <c r="J3" i="20" s="1"/>
  <c r="I71" i="20"/>
  <c r="J71" i="20" s="1"/>
  <c r="I66" i="20"/>
  <c r="J66" i="20" s="1"/>
  <c r="I44" i="20"/>
  <c r="J44" i="20" s="1"/>
  <c r="I49" i="20"/>
  <c r="J49" i="20" s="1"/>
  <c r="I14" i="19"/>
  <c r="J14" i="19" s="1"/>
  <c r="I17" i="20"/>
  <c r="J17" i="20" s="1"/>
  <c r="I60" i="20"/>
  <c r="J60" i="20" s="1"/>
  <c r="I70" i="20"/>
  <c r="J70" i="20" s="1"/>
  <c r="I14" i="20"/>
  <c r="J14" i="20" s="1"/>
  <c r="I50" i="20"/>
  <c r="J50" i="20" s="1"/>
  <c r="O157" i="14"/>
  <c r="O163" i="14" s="1"/>
  <c r="O74" i="14"/>
  <c r="S74" i="14" s="1"/>
  <c r="I26" i="19"/>
  <c r="J26" i="19" s="1"/>
  <c r="I68" i="19"/>
  <c r="J68" i="19" s="1"/>
  <c r="I64" i="19"/>
  <c r="J64" i="19" s="1"/>
  <c r="I29" i="19"/>
  <c r="J29" i="19" s="1"/>
  <c r="I67" i="19"/>
  <c r="J67" i="19" s="1"/>
  <c r="I52" i="19"/>
  <c r="J52" i="19" s="1"/>
  <c r="I44" i="19"/>
  <c r="J44" i="19" s="1"/>
  <c r="I40" i="19"/>
  <c r="J40" i="19" s="1"/>
  <c r="I80" i="24"/>
  <c r="I30" i="24"/>
  <c r="I97" i="24" s="1"/>
  <c r="G27" i="24"/>
  <c r="G94" i="24" s="1"/>
  <c r="AG63" i="11"/>
  <c r="C87" i="24"/>
  <c r="C24" i="24"/>
  <c r="C91" i="24" s="1"/>
  <c r="A64" i="11"/>
  <c r="AH64" i="11"/>
  <c r="F27" i="24"/>
  <c r="F94" i="24" s="1"/>
  <c r="AG62" i="11"/>
  <c r="E27" i="24"/>
  <c r="E94" i="24" s="1"/>
  <c r="AG61" i="11"/>
  <c r="A58" i="11"/>
  <c r="AH58" i="11"/>
  <c r="AH2104" i="1"/>
  <c r="C26" i="24" s="1"/>
  <c r="C93" i="24" s="1"/>
  <c r="AH1168" i="1"/>
  <c r="AH1872" i="1"/>
  <c r="AH1950" i="1"/>
  <c r="AH1949" i="1"/>
  <c r="AH1871" i="1"/>
  <c r="AH1865" i="1"/>
  <c r="BL30" i="24" s="1"/>
  <c r="BL97" i="24" s="1"/>
  <c r="AH1943" i="1"/>
  <c r="G73" i="15" s="1"/>
  <c r="E61" i="24"/>
  <c r="E62" i="24"/>
  <c r="AG1869" i="1"/>
  <c r="AG1947" i="1"/>
  <c r="AG1868" i="1"/>
  <c r="AG1946" i="1"/>
  <c r="AF1948" i="1"/>
  <c r="AF1870" i="1"/>
  <c r="F62" i="24"/>
  <c r="F61" i="24"/>
  <c r="AG1945" i="1"/>
  <c r="AG1867" i="1"/>
  <c r="C80" i="24"/>
  <c r="AG1636" i="1"/>
  <c r="G62" i="24"/>
  <c r="G61" i="24"/>
  <c r="AG1950" i="1"/>
  <c r="AG1872" i="1"/>
  <c r="AF65" i="11"/>
  <c r="K73" i="19"/>
  <c r="L73" i="19" s="1"/>
  <c r="K9" i="19"/>
  <c r="L9" i="19" s="1"/>
  <c r="K47" i="19"/>
  <c r="L47" i="19" s="1"/>
  <c r="K63" i="19"/>
  <c r="L63" i="19" s="1"/>
  <c r="K5" i="19"/>
  <c r="L5" i="19" s="1"/>
  <c r="K22" i="19"/>
  <c r="L22" i="19" s="1"/>
  <c r="K44" i="19"/>
  <c r="L44" i="19" s="1"/>
  <c r="K16" i="19"/>
  <c r="L16" i="19" s="1"/>
  <c r="K39" i="19"/>
  <c r="L39" i="19" s="1"/>
  <c r="K66" i="19"/>
  <c r="L66" i="19" s="1"/>
  <c r="K67" i="19"/>
  <c r="L67" i="19" s="1"/>
  <c r="K4" i="19"/>
  <c r="L4" i="19" s="1"/>
  <c r="K13" i="19"/>
  <c r="L13" i="19" s="1"/>
  <c r="K60" i="19"/>
  <c r="L60" i="19" s="1"/>
  <c r="K64" i="19"/>
  <c r="L64" i="19" s="1"/>
  <c r="K43" i="19"/>
  <c r="L43" i="19" s="1"/>
  <c r="K42" i="19"/>
  <c r="L42" i="19" s="1"/>
  <c r="K48" i="19"/>
  <c r="L48" i="19" s="1"/>
  <c r="K45" i="19"/>
  <c r="L45" i="19" s="1"/>
  <c r="K34" i="19"/>
  <c r="L34" i="19" s="1"/>
  <c r="K19" i="19"/>
  <c r="L19" i="19" s="1"/>
  <c r="K55" i="19"/>
  <c r="L55" i="19" s="1"/>
  <c r="K3" i="19"/>
  <c r="L3" i="19" s="1"/>
  <c r="K31" i="19"/>
  <c r="L31" i="19" s="1"/>
  <c r="K50" i="19"/>
  <c r="L50" i="19" s="1"/>
  <c r="K35" i="19"/>
  <c r="L35" i="19" s="1"/>
  <c r="K56" i="19"/>
  <c r="L56" i="19" s="1"/>
  <c r="K70" i="19"/>
  <c r="L70" i="19" s="1"/>
  <c r="K15" i="19"/>
  <c r="L15" i="19" s="1"/>
  <c r="K62" i="19"/>
  <c r="L62" i="19" s="1"/>
  <c r="K38" i="19"/>
  <c r="L38" i="19" s="1"/>
  <c r="K10" i="19"/>
  <c r="L10" i="19" s="1"/>
  <c r="K72" i="19"/>
  <c r="L72" i="19" s="1"/>
  <c r="K30" i="19"/>
  <c r="L30" i="19" s="1"/>
  <c r="K61" i="19"/>
  <c r="L61" i="19" s="1"/>
  <c r="K37" i="19"/>
  <c r="L37" i="19" s="1"/>
  <c r="K24" i="19"/>
  <c r="L24" i="19" s="1"/>
  <c r="K58" i="19"/>
  <c r="L58" i="19" s="1"/>
  <c r="K57" i="19"/>
  <c r="L57" i="19" s="1"/>
  <c r="K71" i="19"/>
  <c r="L71" i="19" s="1"/>
  <c r="K49" i="19"/>
  <c r="L49" i="19" s="1"/>
  <c r="K54" i="19"/>
  <c r="L54" i="19" s="1"/>
  <c r="K53" i="19"/>
  <c r="L53" i="19" s="1"/>
  <c r="K51" i="19"/>
  <c r="L51" i="19" s="1"/>
  <c r="K32" i="19"/>
  <c r="L32" i="19" s="1"/>
  <c r="K27" i="19"/>
  <c r="L27" i="19" s="1"/>
  <c r="K7" i="19"/>
  <c r="L7" i="19" s="1"/>
  <c r="K11" i="19"/>
  <c r="L11" i="19" s="1"/>
  <c r="K12" i="19"/>
  <c r="L12" i="19" s="1"/>
  <c r="K46" i="19"/>
  <c r="L46" i="19" s="1"/>
  <c r="K29" i="19"/>
  <c r="L29" i="19" s="1"/>
  <c r="K21" i="19"/>
  <c r="L21" i="19" s="1"/>
  <c r="K59" i="19"/>
  <c r="L59" i="19" s="1"/>
  <c r="K8" i="19"/>
  <c r="L8" i="19" s="1"/>
  <c r="K20" i="19"/>
  <c r="L20" i="19" s="1"/>
  <c r="K14" i="19"/>
  <c r="L14" i="19" s="1"/>
  <c r="K26" i="19"/>
  <c r="L26" i="19" s="1"/>
  <c r="K23" i="19"/>
  <c r="L23" i="19" s="1"/>
  <c r="K69" i="19"/>
  <c r="L69" i="19" s="1"/>
  <c r="K65" i="19"/>
  <c r="L65" i="19" s="1"/>
  <c r="K6" i="19"/>
  <c r="L6" i="19" s="1"/>
  <c r="K18" i="19"/>
  <c r="L18" i="19" s="1"/>
  <c r="K25" i="19"/>
  <c r="L25" i="19" s="1"/>
  <c r="K52" i="19"/>
  <c r="L52" i="19" s="1"/>
  <c r="K41" i="19"/>
  <c r="L41" i="19" s="1"/>
  <c r="K36" i="19"/>
  <c r="L36" i="19" s="1"/>
  <c r="K33" i="19"/>
  <c r="L33" i="19" s="1"/>
  <c r="K17" i="19"/>
  <c r="L17" i="19" s="1"/>
  <c r="K28" i="19"/>
  <c r="L28" i="19" s="1"/>
  <c r="K40" i="19"/>
  <c r="L40" i="19" s="1"/>
  <c r="K68" i="19"/>
  <c r="L68" i="19" s="1"/>
  <c r="K73" i="20"/>
  <c r="L73" i="20" s="1"/>
  <c r="K10" i="20"/>
  <c r="L10" i="20" s="1"/>
  <c r="K46" i="20"/>
  <c r="L46" i="20" s="1"/>
  <c r="K39" i="20"/>
  <c r="L39" i="20" s="1"/>
  <c r="K34" i="20"/>
  <c r="L34" i="20" s="1"/>
  <c r="K13" i="20"/>
  <c r="L13" i="20" s="1"/>
  <c r="K7" i="20"/>
  <c r="L7" i="20" s="1"/>
  <c r="K23" i="20"/>
  <c r="L23" i="20" s="1"/>
  <c r="K15" i="20"/>
  <c r="L15" i="20" s="1"/>
  <c r="K41" i="20"/>
  <c r="L41" i="20" s="1"/>
  <c r="K31" i="20"/>
  <c r="L31" i="20" s="1"/>
  <c r="K5" i="20"/>
  <c r="L5" i="20" s="1"/>
  <c r="K16" i="20"/>
  <c r="L16" i="20" s="1"/>
  <c r="K43" i="20"/>
  <c r="L43" i="20" s="1"/>
  <c r="K66" i="20"/>
  <c r="L66" i="20" s="1"/>
  <c r="K53" i="20"/>
  <c r="L53" i="20" s="1"/>
  <c r="K48" i="20"/>
  <c r="L48" i="20" s="1"/>
  <c r="K3" i="20"/>
  <c r="L3" i="20" s="1"/>
  <c r="K11" i="20"/>
  <c r="L11" i="20" s="1"/>
  <c r="K32" i="20"/>
  <c r="L32" i="20" s="1"/>
  <c r="K38" i="20"/>
  <c r="L38" i="20" s="1"/>
  <c r="K71" i="20"/>
  <c r="L71" i="20" s="1"/>
  <c r="K8" i="20"/>
  <c r="L8" i="20" s="1"/>
  <c r="K18" i="20"/>
  <c r="L18" i="20" s="1"/>
  <c r="K4" i="20"/>
  <c r="L4" i="20" s="1"/>
  <c r="K68" i="20"/>
  <c r="L68" i="20" s="1"/>
  <c r="K64" i="20"/>
  <c r="L64" i="20" s="1"/>
  <c r="K62" i="20"/>
  <c r="L62" i="20" s="1"/>
  <c r="K35" i="20"/>
  <c r="L35" i="20" s="1"/>
  <c r="K9" i="20"/>
  <c r="L9" i="20" s="1"/>
  <c r="K57" i="20"/>
  <c r="L57" i="20" s="1"/>
  <c r="K50" i="20"/>
  <c r="L50" i="20" s="1"/>
  <c r="K28" i="20"/>
  <c r="L28" i="20" s="1"/>
  <c r="K19" i="20"/>
  <c r="L19" i="20" s="1"/>
  <c r="K55" i="20"/>
  <c r="L55" i="20" s="1"/>
  <c r="K63" i="20"/>
  <c r="L63" i="20" s="1"/>
  <c r="K14" i="20"/>
  <c r="L14" i="20" s="1"/>
  <c r="K30" i="20"/>
  <c r="L30" i="20" s="1"/>
  <c r="K59" i="20"/>
  <c r="L59" i="20" s="1"/>
  <c r="K42" i="20"/>
  <c r="L42" i="20" s="1"/>
  <c r="K12" i="20"/>
  <c r="L12" i="20" s="1"/>
  <c r="K67" i="20"/>
  <c r="L67" i="20" s="1"/>
  <c r="K52" i="20"/>
  <c r="L52" i="20" s="1"/>
  <c r="K56" i="20"/>
  <c r="L56" i="20" s="1"/>
  <c r="K44" i="20"/>
  <c r="L44" i="20" s="1"/>
  <c r="K72" i="20"/>
  <c r="L72" i="20" s="1"/>
  <c r="K22" i="20"/>
  <c r="L22" i="20" s="1"/>
  <c r="K65" i="20"/>
  <c r="L65" i="20" s="1"/>
  <c r="K24" i="20"/>
  <c r="L24" i="20" s="1"/>
  <c r="K37" i="20"/>
  <c r="L37" i="20" s="1"/>
  <c r="K61" i="20"/>
  <c r="L61" i="20" s="1"/>
  <c r="K69" i="20"/>
  <c r="L69" i="20" s="1"/>
  <c r="K60" i="20"/>
  <c r="L60" i="20" s="1"/>
  <c r="K54" i="20"/>
  <c r="L54" i="20" s="1"/>
  <c r="K27" i="20"/>
  <c r="L27" i="20" s="1"/>
  <c r="K17" i="20"/>
  <c r="L17" i="20" s="1"/>
  <c r="K25" i="20"/>
  <c r="L25" i="20" s="1"/>
  <c r="K33" i="20"/>
  <c r="L33" i="20" s="1"/>
  <c r="K26" i="20"/>
  <c r="L26" i="20" s="1"/>
  <c r="K6" i="20"/>
  <c r="L6" i="20" s="1"/>
  <c r="K45" i="20"/>
  <c r="L45" i="20" s="1"/>
  <c r="K29" i="20"/>
  <c r="L29" i="20" s="1"/>
  <c r="K20" i="20"/>
  <c r="L20" i="20" s="1"/>
  <c r="K47" i="20"/>
  <c r="L47" i="20" s="1"/>
  <c r="K36" i="20"/>
  <c r="L36" i="20" s="1"/>
  <c r="K58" i="20"/>
  <c r="L58" i="20" s="1"/>
  <c r="K40" i="20"/>
  <c r="L40" i="20" s="1"/>
  <c r="K49" i="20"/>
  <c r="L49" i="20" s="1"/>
  <c r="K51" i="20"/>
  <c r="L51" i="20" s="1"/>
  <c r="K21" i="20"/>
  <c r="L21" i="20" s="1"/>
  <c r="K70" i="20"/>
  <c r="L70" i="20" s="1"/>
  <c r="AA163" i="14"/>
  <c r="Z163" i="14"/>
  <c r="W74" i="14"/>
  <c r="V74" i="14"/>
  <c r="W163" i="14"/>
  <c r="V163" i="14"/>
  <c r="AD163" i="14"/>
  <c r="AE163" i="14"/>
  <c r="AA74" i="14"/>
  <c r="Z74" i="14"/>
  <c r="AE74" i="14"/>
  <c r="AD74" i="14"/>
  <c r="U80" i="14"/>
  <c r="AC80" i="14"/>
  <c r="Y80" i="14"/>
  <c r="H73" i="15" l="1"/>
  <c r="R157" i="14"/>
  <c r="S157" i="14"/>
  <c r="O80" i="14"/>
  <c r="R80" i="14" s="1"/>
  <c r="R74" i="14"/>
  <c r="I29" i="24"/>
  <c r="I96" i="24" s="1"/>
  <c r="I84" i="24"/>
  <c r="BL29" i="24"/>
  <c r="BL96" i="24" s="1"/>
  <c r="C27" i="24"/>
  <c r="C94" i="24" s="1"/>
  <c r="AG59" i="11"/>
  <c r="A62" i="11"/>
  <c r="AH62" i="11"/>
  <c r="AH61" i="11"/>
  <c r="A61" i="11"/>
  <c r="AH63" i="11"/>
  <c r="A63" i="11"/>
  <c r="E84" i="24"/>
  <c r="E30" i="24"/>
  <c r="E97" i="24" s="1"/>
  <c r="E29" i="24"/>
  <c r="E96" i="24" s="1"/>
  <c r="C62" i="24"/>
  <c r="C61" i="24"/>
  <c r="F30" i="24"/>
  <c r="F97" i="24" s="1"/>
  <c r="F29" i="24"/>
  <c r="F96" i="24" s="1"/>
  <c r="F84" i="24"/>
  <c r="G29" i="24"/>
  <c r="G96" i="24" s="1"/>
  <c r="G30" i="24"/>
  <c r="G97" i="24" s="1"/>
  <c r="G84" i="24"/>
  <c r="AG1870" i="1"/>
  <c r="AG1948" i="1"/>
  <c r="D58" i="11" a="1"/>
  <c r="D58" i="11" s="1"/>
  <c r="D48" i="11" a="1"/>
  <c r="D48" i="11" s="1"/>
  <c r="D49" i="11" a="1"/>
  <c r="D49" i="11" s="1"/>
  <c r="D46" i="11" a="1"/>
  <c r="D46" i="11" s="1"/>
  <c r="D53" i="11" a="1"/>
  <c r="D53" i="11" s="1"/>
  <c r="D56" i="11" a="1"/>
  <c r="D56" i="11" s="1"/>
  <c r="D50" i="11" a="1"/>
  <c r="D50" i="11" s="1"/>
  <c r="D51" i="11" a="1"/>
  <c r="D51" i="11" s="1"/>
  <c r="D47" i="11" a="1"/>
  <c r="D47" i="11" s="1"/>
  <c r="D57" i="11" a="1"/>
  <c r="D57" i="11" s="1"/>
  <c r="D52" i="11" a="1"/>
  <c r="D52" i="11" s="1"/>
  <c r="D54" i="11" a="1"/>
  <c r="D54" i="11" s="1"/>
  <c r="D55" i="11" a="1"/>
  <c r="D55" i="11" s="1"/>
  <c r="AG65" i="11"/>
  <c r="K73" i="15"/>
  <c r="L73" i="15" s="1"/>
  <c r="K62" i="15"/>
  <c r="L62" i="15" s="1"/>
  <c r="K14" i="15"/>
  <c r="L14" i="15" s="1"/>
  <c r="K7" i="15"/>
  <c r="L7" i="15" s="1"/>
  <c r="K19" i="15"/>
  <c r="L19" i="15" s="1"/>
  <c r="K46" i="15"/>
  <c r="L46" i="15" s="1"/>
  <c r="K34" i="15"/>
  <c r="L34" i="15" s="1"/>
  <c r="K18" i="15"/>
  <c r="K10" i="15"/>
  <c r="L10" i="15" s="1"/>
  <c r="K51" i="15"/>
  <c r="L51" i="15" s="1"/>
  <c r="K24" i="15"/>
  <c r="L24" i="15" s="1"/>
  <c r="K5" i="15"/>
  <c r="L5" i="15" s="1"/>
  <c r="K64" i="15"/>
  <c r="L64" i="15" s="1"/>
  <c r="K67" i="15"/>
  <c r="L67" i="15" s="1"/>
  <c r="K70" i="15"/>
  <c r="K43" i="15"/>
  <c r="L43" i="15" s="1"/>
  <c r="K21" i="15"/>
  <c r="L21" i="15" s="1"/>
  <c r="K30" i="15"/>
  <c r="L30" i="15" s="1"/>
  <c r="K60" i="15"/>
  <c r="L60" i="15" s="1"/>
  <c r="K50" i="15"/>
  <c r="L50" i="15" s="1"/>
  <c r="K37" i="15"/>
  <c r="L37" i="15" s="1"/>
  <c r="K42" i="15"/>
  <c r="L42" i="15" s="1"/>
  <c r="K58" i="15"/>
  <c r="L58" i="15" s="1"/>
  <c r="K39" i="15"/>
  <c r="L39" i="15" s="1"/>
  <c r="K40" i="15"/>
  <c r="L40" i="15" s="1"/>
  <c r="K59" i="15"/>
  <c r="K26" i="15"/>
  <c r="L26" i="15" s="1"/>
  <c r="K8" i="15"/>
  <c r="L8" i="15" s="1"/>
  <c r="K29" i="15"/>
  <c r="L29" i="15" s="1"/>
  <c r="K69" i="15"/>
  <c r="L69" i="15" s="1"/>
  <c r="K63" i="15"/>
  <c r="L63" i="15" s="1"/>
  <c r="K72" i="15"/>
  <c r="L72" i="15" s="1"/>
  <c r="K47" i="15"/>
  <c r="L47" i="15" s="1"/>
  <c r="K9" i="15"/>
  <c r="K22" i="15"/>
  <c r="L22" i="15" s="1"/>
  <c r="K48" i="15"/>
  <c r="L48" i="15" s="1"/>
  <c r="K49" i="15"/>
  <c r="L49" i="15" s="1"/>
  <c r="K35" i="15"/>
  <c r="L35" i="15" s="1"/>
  <c r="K52" i="15"/>
  <c r="L52" i="15" s="1"/>
  <c r="K33" i="15"/>
  <c r="L33" i="15" s="1"/>
  <c r="K3" i="15"/>
  <c r="L3" i="15" s="1"/>
  <c r="K20" i="15"/>
  <c r="L20" i="15" s="1"/>
  <c r="K36" i="15"/>
  <c r="L36" i="15" s="1"/>
  <c r="K54" i="15"/>
  <c r="L54" i="15" s="1"/>
  <c r="K38" i="15"/>
  <c r="L38" i="15" s="1"/>
  <c r="K4" i="15"/>
  <c r="L4" i="15" s="1"/>
  <c r="K57" i="15"/>
  <c r="L57" i="15" s="1"/>
  <c r="K17" i="15"/>
  <c r="L17" i="15" s="1"/>
  <c r="K12" i="15"/>
  <c r="L12" i="15" s="1"/>
  <c r="K41" i="15"/>
  <c r="L41" i="15" s="1"/>
  <c r="K25" i="15"/>
  <c r="L25" i="15" s="1"/>
  <c r="K45" i="15"/>
  <c r="L45" i="15" s="1"/>
  <c r="K61" i="15"/>
  <c r="L61" i="15" s="1"/>
  <c r="K55" i="15"/>
  <c r="L55" i="15" s="1"/>
  <c r="K32" i="15"/>
  <c r="L32" i="15" s="1"/>
  <c r="K28" i="15"/>
  <c r="L28" i="15" s="1"/>
  <c r="K27" i="15"/>
  <c r="L27" i="15" s="1"/>
  <c r="K16" i="15"/>
  <c r="L16" i="15" s="1"/>
  <c r="K66" i="15"/>
  <c r="L66" i="15" s="1"/>
  <c r="K53" i="15"/>
  <c r="L53" i="15" s="1"/>
  <c r="K65" i="15"/>
  <c r="L65" i="15" s="1"/>
  <c r="K44" i="15"/>
  <c r="L44" i="15" s="1"/>
  <c r="K13" i="15"/>
  <c r="L13" i="15" s="1"/>
  <c r="K11" i="15"/>
  <c r="L11" i="15" s="1"/>
  <c r="K6" i="15"/>
  <c r="L6" i="15" s="1"/>
  <c r="K15" i="15"/>
  <c r="L15" i="15" s="1"/>
  <c r="K23" i="15"/>
  <c r="L23" i="15" s="1"/>
  <c r="K31" i="15"/>
  <c r="L31" i="15" s="1"/>
  <c r="K56" i="15"/>
  <c r="L56" i="15" s="1"/>
  <c r="K68" i="15"/>
  <c r="K71" i="15"/>
  <c r="L71" i="15" s="1"/>
  <c r="Z80" i="14"/>
  <c r="AA80" i="14"/>
  <c r="AE80" i="14"/>
  <c r="AD80" i="14"/>
  <c r="W80" i="14"/>
  <c r="V80" i="14"/>
  <c r="R163" i="14"/>
  <c r="S163" i="14"/>
  <c r="S80" i="14" l="1"/>
  <c r="A65" i="11"/>
  <c r="AH65" i="11"/>
  <c r="A59" i="11"/>
  <c r="AH59" i="11"/>
  <c r="C29" i="24"/>
  <c r="C96" i="24" s="1"/>
  <c r="C30" i="24"/>
  <c r="C97" i="24" s="1"/>
  <c r="C84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<sst xmlns="http://schemas.openxmlformats.org/spreadsheetml/2006/main" count="11630" uniqueCount="567">
  <si>
    <t>亿元</t>
  </si>
  <si>
    <t>代码</t>
  </si>
  <si>
    <t>简称</t>
  </si>
  <si>
    <t>银行类型</t>
  </si>
  <si>
    <t>科目</t>
  </si>
  <si>
    <t>601398.SH</t>
  </si>
  <si>
    <t>工商银行</t>
  </si>
  <si>
    <t>工商</t>
  </si>
  <si>
    <t>国有行</t>
  </si>
  <si>
    <t>601939.SH</t>
  </si>
  <si>
    <t>建设银行</t>
  </si>
  <si>
    <t>建设</t>
  </si>
  <si>
    <t>601288.SH</t>
  </si>
  <si>
    <t>农业银行</t>
  </si>
  <si>
    <t>农业</t>
  </si>
  <si>
    <t>601988.SH</t>
  </si>
  <si>
    <t>中国银行</t>
  </si>
  <si>
    <t>中国</t>
  </si>
  <si>
    <t>601658.SH</t>
  </si>
  <si>
    <t>邮储银行</t>
  </si>
  <si>
    <t>邮储</t>
  </si>
  <si>
    <t>601328.SH</t>
  </si>
  <si>
    <t>交通银行</t>
  </si>
  <si>
    <t>交通</t>
  </si>
  <si>
    <t>600036.SH</t>
  </si>
  <si>
    <t>招商银行</t>
  </si>
  <si>
    <t>招商</t>
  </si>
  <si>
    <t>股份行</t>
  </si>
  <si>
    <t>601166.SH</t>
  </si>
  <si>
    <t>兴业银行</t>
  </si>
  <si>
    <t>兴业</t>
  </si>
  <si>
    <t>600000.SH</t>
  </si>
  <si>
    <t>浦发银行</t>
  </si>
  <si>
    <t>浦发</t>
  </si>
  <si>
    <t>601998.SH</t>
  </si>
  <si>
    <t>中信银行</t>
  </si>
  <si>
    <t>中信</t>
  </si>
  <si>
    <t>600016.SH</t>
  </si>
  <si>
    <t>民生银行</t>
  </si>
  <si>
    <t>民生</t>
  </si>
  <si>
    <t>601818.SH</t>
  </si>
  <si>
    <t>光大银行</t>
  </si>
  <si>
    <t>光大</t>
  </si>
  <si>
    <t>000001.SZ</t>
  </si>
  <si>
    <t>平安银行</t>
  </si>
  <si>
    <t>平安</t>
  </si>
  <si>
    <t>600015.SH</t>
  </si>
  <si>
    <t>华夏银行</t>
  </si>
  <si>
    <t>华夏</t>
  </si>
  <si>
    <t>601916.SH</t>
  </si>
  <si>
    <t>浙商银行</t>
  </si>
  <si>
    <t>浙商</t>
  </si>
  <si>
    <t>601169.SH</t>
  </si>
  <si>
    <t>北京银行</t>
  </si>
  <si>
    <t>北京</t>
  </si>
  <si>
    <t>城商行</t>
  </si>
  <si>
    <t>600919.SH</t>
  </si>
  <si>
    <t>江苏银行</t>
  </si>
  <si>
    <t>江苏</t>
  </si>
  <si>
    <t>601229.SH</t>
  </si>
  <si>
    <t>上海银行</t>
  </si>
  <si>
    <t>上海</t>
  </si>
  <si>
    <t>002142.SZ</t>
  </si>
  <si>
    <t>宁波银行</t>
  </si>
  <si>
    <t>宁波</t>
  </si>
  <si>
    <t>601009.SH</t>
  </si>
  <si>
    <t>南京银行</t>
  </si>
  <si>
    <t>南京</t>
  </si>
  <si>
    <t>600926.SH</t>
  </si>
  <si>
    <t>杭州银行</t>
  </si>
  <si>
    <t>杭州</t>
  </si>
  <si>
    <t>601838.SH</t>
  </si>
  <si>
    <t>成都银行</t>
  </si>
  <si>
    <t>成都</t>
  </si>
  <si>
    <t>601577.SH</t>
  </si>
  <si>
    <t>长沙银行</t>
  </si>
  <si>
    <t>长沙</t>
  </si>
  <si>
    <t>601963.SH</t>
  </si>
  <si>
    <t>重庆银行</t>
  </si>
  <si>
    <t>重庆</t>
  </si>
  <si>
    <t>601997.SH</t>
  </si>
  <si>
    <t>贵阳银行</t>
  </si>
  <si>
    <t>贵阳</t>
  </si>
  <si>
    <t>002936.SZ</t>
  </si>
  <si>
    <t>郑州银行</t>
  </si>
  <si>
    <t>郑州</t>
  </si>
  <si>
    <t>002948.SZ</t>
  </si>
  <si>
    <t>青岛银行</t>
  </si>
  <si>
    <t>青岛</t>
  </si>
  <si>
    <t>002966.SZ</t>
  </si>
  <si>
    <t>苏州银行</t>
  </si>
  <si>
    <t>苏州</t>
  </si>
  <si>
    <t>601665.SH</t>
  </si>
  <si>
    <t>齐鲁银行</t>
  </si>
  <si>
    <t>齐鲁</t>
  </si>
  <si>
    <t>001227.SZ</t>
  </si>
  <si>
    <t>兰州银行</t>
  </si>
  <si>
    <t>兰州</t>
  </si>
  <si>
    <t>600928.SH</t>
  </si>
  <si>
    <t>西安银行</t>
  </si>
  <si>
    <t>西安</t>
  </si>
  <si>
    <t>601187.SH</t>
  </si>
  <si>
    <t>厦门银行</t>
  </si>
  <si>
    <t>厦门</t>
  </si>
  <si>
    <t>601077.SH</t>
  </si>
  <si>
    <t>渝农商行</t>
  </si>
  <si>
    <t>渝农</t>
  </si>
  <si>
    <t>农商行</t>
  </si>
  <si>
    <t>601825.SH</t>
  </si>
  <si>
    <t>沪农商行</t>
  </si>
  <si>
    <t>沪农</t>
  </si>
  <si>
    <t>002958.SZ</t>
  </si>
  <si>
    <t>青农商行</t>
  </si>
  <si>
    <t>青农</t>
  </si>
  <si>
    <t>601128.SH</t>
  </si>
  <si>
    <t>常熟银行</t>
  </si>
  <si>
    <t>常熟</t>
  </si>
  <si>
    <t>601860.SH</t>
  </si>
  <si>
    <t>紫金银行</t>
  </si>
  <si>
    <t>紫金</t>
  </si>
  <si>
    <t>600908.SH</t>
  </si>
  <si>
    <t>无锡银行</t>
  </si>
  <si>
    <t>无锡</t>
  </si>
  <si>
    <t>002839.SZ</t>
  </si>
  <si>
    <t>张家港行</t>
  </si>
  <si>
    <t>张家港</t>
  </si>
  <si>
    <t>603323.SH</t>
  </si>
  <si>
    <t>苏农银行</t>
  </si>
  <si>
    <t>苏农</t>
  </si>
  <si>
    <t>002807.SZ</t>
  </si>
  <si>
    <t>江阴银行</t>
  </si>
  <si>
    <t>江阴</t>
  </si>
  <si>
    <t>601528.SH</t>
  </si>
  <si>
    <t>瑞丰银行</t>
  </si>
  <si>
    <t>瑞丰</t>
  </si>
  <si>
    <t>上市银行</t>
  </si>
  <si>
    <t>亿元</t>
    <phoneticPr fontId="5" type="noConversion"/>
  </si>
  <si>
    <t>数据来源：Wind</t>
    <phoneticPr fontId="5" type="noConversion"/>
  </si>
  <si>
    <t>百万元</t>
    <phoneticPr fontId="5" type="noConversion"/>
  </si>
  <si>
    <t>银行简称</t>
    <phoneticPr fontId="5" type="noConversion"/>
  </si>
  <si>
    <t>银行类型</t>
    <phoneticPr fontId="5" type="noConversion"/>
  </si>
  <si>
    <t>贷款总额</t>
    <phoneticPr fontId="5" type="noConversion"/>
  </si>
  <si>
    <t>关注类贷款余额</t>
  </si>
  <si>
    <t/>
  </si>
  <si>
    <t>逾期贷款余额</t>
  </si>
  <si>
    <t>重组贷款余额</t>
    <phoneticPr fontId="5" type="noConversion"/>
  </si>
  <si>
    <t>不良贷款率</t>
  </si>
  <si>
    <t>拨备覆盖率</t>
  </si>
  <si>
    <t>关注贷款率</t>
  </si>
  <si>
    <t>农业(H)</t>
  </si>
  <si>
    <t>交通(H)</t>
  </si>
  <si>
    <t>中国(H)</t>
  </si>
  <si>
    <t>建设(H)</t>
  </si>
  <si>
    <t>工商(H)</t>
  </si>
  <si>
    <t>邮储(H)</t>
  </si>
  <si>
    <t>光大(H)</t>
  </si>
  <si>
    <t>中信(H)</t>
  </si>
  <si>
    <t>浙商(H)</t>
  </si>
  <si>
    <t>民生(H)</t>
  </si>
  <si>
    <t>招商(H)</t>
  </si>
  <si>
    <t>重庆(H)</t>
  </si>
  <si>
    <t>青岛(H)</t>
  </si>
  <si>
    <t>郑州(H)</t>
  </si>
  <si>
    <t>渝农(H)</t>
  </si>
  <si>
    <t>农业银行</t>
    <phoneticPr fontId="5" type="noConversion"/>
  </si>
  <si>
    <t>交通银行</t>
    <phoneticPr fontId="5" type="noConversion"/>
  </si>
  <si>
    <t>中国银行</t>
    <phoneticPr fontId="5" type="noConversion"/>
  </si>
  <si>
    <t>建设银行</t>
    <phoneticPr fontId="5" type="noConversion"/>
  </si>
  <si>
    <t>工商银行</t>
    <phoneticPr fontId="5" type="noConversion"/>
  </si>
  <si>
    <t>邮储银行</t>
    <phoneticPr fontId="5" type="noConversion"/>
  </si>
  <si>
    <t>光大银行</t>
    <phoneticPr fontId="5" type="noConversion"/>
  </si>
  <si>
    <t>中信银行</t>
    <phoneticPr fontId="5" type="noConversion"/>
  </si>
  <si>
    <t>浙商银行</t>
    <phoneticPr fontId="5" type="noConversion"/>
  </si>
  <si>
    <t>民生银行</t>
    <phoneticPr fontId="5" type="noConversion"/>
  </si>
  <si>
    <t>招商银行</t>
    <phoneticPr fontId="5" type="noConversion"/>
  </si>
  <si>
    <t>重庆银行</t>
    <phoneticPr fontId="5" type="noConversion"/>
  </si>
  <si>
    <t>青岛银行</t>
    <phoneticPr fontId="5" type="noConversion"/>
  </si>
  <si>
    <t>郑州银行</t>
    <phoneticPr fontId="5" type="noConversion"/>
  </si>
  <si>
    <t>渝农商行</t>
    <phoneticPr fontId="5" type="noConversion"/>
  </si>
  <si>
    <t>1288.HK</t>
  </si>
  <si>
    <t>3328.HK</t>
  </si>
  <si>
    <t>3988.HK</t>
  </si>
  <si>
    <t>0939.HK</t>
  </si>
  <si>
    <t>1398.HK</t>
  </si>
  <si>
    <t>1658.HK</t>
  </si>
  <si>
    <t>6818.HK</t>
  </si>
  <si>
    <t>0998.HK</t>
  </si>
  <si>
    <t>2016.HK</t>
  </si>
  <si>
    <t>1988.HK</t>
  </si>
  <si>
    <t>3968.HK</t>
  </si>
  <si>
    <t>1963.HK</t>
  </si>
  <si>
    <t>3866.HK</t>
  </si>
  <si>
    <t>6196.HK</t>
  </si>
  <si>
    <t>3618.HK</t>
  </si>
  <si>
    <t>中原银行</t>
  </si>
  <si>
    <t>广州农商银行</t>
  </si>
  <si>
    <t>天津银行</t>
  </si>
  <si>
    <t>江西银行</t>
  </si>
  <si>
    <t>泸州银行</t>
  </si>
  <si>
    <t>盛京银行</t>
  </si>
  <si>
    <t>甘肃银行</t>
  </si>
  <si>
    <t>晋商银行</t>
  </si>
  <si>
    <t>徽商银行</t>
  </si>
  <si>
    <t>哈尔滨银行</t>
  </si>
  <si>
    <t>贵州银行</t>
  </si>
  <si>
    <t>渤海银行</t>
  </si>
  <si>
    <t>威海银行</t>
  </si>
  <si>
    <t>东莞农商银行</t>
  </si>
  <si>
    <t>中原</t>
  </si>
  <si>
    <t>广州农商</t>
  </si>
  <si>
    <t>天津</t>
  </si>
  <si>
    <t>江西</t>
  </si>
  <si>
    <t>泸州</t>
  </si>
  <si>
    <t>盛京</t>
  </si>
  <si>
    <t>甘肃</t>
  </si>
  <si>
    <t>晋商</t>
  </si>
  <si>
    <t>徽商</t>
  </si>
  <si>
    <t>哈尔滨</t>
  </si>
  <si>
    <t>贵州</t>
  </si>
  <si>
    <t>渤海</t>
  </si>
  <si>
    <t>威海</t>
  </si>
  <si>
    <t>东莞农商</t>
  </si>
  <si>
    <t>1216.HK</t>
  </si>
  <si>
    <t>1551.HK</t>
  </si>
  <si>
    <t>1578.HK</t>
  </si>
  <si>
    <t>1916.HK</t>
  </si>
  <si>
    <t>1983.HK</t>
  </si>
  <si>
    <t>2066.HK</t>
  </si>
  <si>
    <t>2139.HK</t>
  </si>
  <si>
    <t>2558.HK</t>
  </si>
  <si>
    <t>3698.HK</t>
  </si>
  <si>
    <t>6138.HK</t>
  </si>
  <si>
    <t>6199.HK</t>
  </si>
  <si>
    <t>9668.HK</t>
  </si>
  <si>
    <t>9677.HK</t>
  </si>
  <si>
    <t>9889.HK</t>
  </si>
  <si>
    <t>纯H股</t>
    <phoneticPr fontId="5" type="noConversion"/>
  </si>
  <si>
    <t>逾期贷款余额</t>
    <phoneticPr fontId="5" type="noConversion"/>
  </si>
  <si>
    <t>逾期率</t>
  </si>
  <si>
    <t>逾期率</t>
    <phoneticPr fontId="5" type="noConversion"/>
  </si>
  <si>
    <t>重组率</t>
  </si>
  <si>
    <t>重组率</t>
    <phoneticPr fontId="5" type="noConversion"/>
  </si>
  <si>
    <t>不良贷款率</t>
    <phoneticPr fontId="5" type="noConversion"/>
  </si>
  <si>
    <t>不良贷款余额</t>
    <phoneticPr fontId="5" type="noConversion"/>
  </si>
  <si>
    <t>关注类贷款余额</t>
    <phoneticPr fontId="5" type="noConversion"/>
  </si>
  <si>
    <t>关注贷款率</t>
    <phoneticPr fontId="5" type="noConversion"/>
  </si>
  <si>
    <t>广义风险贷款</t>
  </si>
  <si>
    <t>广义风险贷款</t>
    <phoneticPr fontId="5" type="noConversion"/>
  </si>
  <si>
    <t>银行简称</t>
  </si>
  <si>
    <t>同业资产第三阶段</t>
    <phoneticPr fontId="5" type="noConversion"/>
  </si>
  <si>
    <t>金融投资余额阶段三</t>
    <phoneticPr fontId="5" type="noConversion"/>
  </si>
  <si>
    <t>同业资产</t>
    <phoneticPr fontId="5" type="noConversion"/>
  </si>
  <si>
    <t>金融投资</t>
    <phoneticPr fontId="5" type="noConversion"/>
  </si>
  <si>
    <t>广义不良资产率</t>
  </si>
  <si>
    <t>广义不良资产率</t>
    <phoneticPr fontId="5" type="noConversion"/>
  </si>
  <si>
    <t>城商行</t>
    <phoneticPr fontId="5" type="noConversion"/>
  </si>
  <si>
    <t>农商行</t>
    <phoneticPr fontId="5" type="noConversion"/>
  </si>
  <si>
    <t>股份行</t>
    <phoneticPr fontId="5" type="noConversion"/>
  </si>
  <si>
    <t>贷款拨备额</t>
  </si>
  <si>
    <t>贷款拨备额</t>
    <phoneticPr fontId="5" type="noConversion"/>
  </si>
  <si>
    <t>非信贷资产第三阶段额</t>
  </si>
  <si>
    <t>非信贷资产第三阶段额</t>
    <phoneticPr fontId="5" type="noConversion"/>
  </si>
  <si>
    <t>非信贷拨备额</t>
  </si>
  <si>
    <t>非信贷拨备额</t>
    <phoneticPr fontId="5" type="noConversion"/>
  </si>
  <si>
    <t>超额非信贷拨备</t>
    <phoneticPr fontId="5" type="noConversion"/>
  </si>
  <si>
    <t>超额拨备额</t>
  </si>
  <si>
    <t>超额拨备额</t>
    <phoneticPr fontId="5" type="noConversion"/>
  </si>
  <si>
    <t>归母净利润(TTM)</t>
    <phoneticPr fontId="5" type="noConversion"/>
  </si>
  <si>
    <t>归母净资产</t>
    <phoneticPr fontId="5" type="noConversion"/>
  </si>
  <si>
    <t>超额拨备/归母净资产</t>
    <phoneticPr fontId="5" type="noConversion"/>
  </si>
  <si>
    <t>超额拨备/归母净利润(TTM)</t>
  </si>
  <si>
    <t>超额拨备/归母净利润(TTM)</t>
    <phoneticPr fontId="5" type="noConversion"/>
  </si>
  <si>
    <t>净利润TTM增速</t>
  </si>
  <si>
    <t>数据库联系人：王先爽、文雪阳</t>
    <phoneticPr fontId="12" type="noConversion"/>
  </si>
  <si>
    <t>不良+关注率</t>
  </si>
  <si>
    <t>广义风险贷款比率</t>
  </si>
  <si>
    <t>超额贷款拨备额</t>
    <phoneticPr fontId="5" type="noConversion"/>
  </si>
  <si>
    <t>标签1</t>
    <phoneticPr fontId="5" type="noConversion"/>
  </si>
  <si>
    <t>标签2</t>
    <phoneticPr fontId="5" type="noConversion"/>
  </si>
  <si>
    <t>上市银行仅包括A股上市的42家银行</t>
    <phoneticPr fontId="5" type="noConversion"/>
  </si>
  <si>
    <t>广义风险贷款比率</t>
    <phoneticPr fontId="5" type="noConversion"/>
  </si>
  <si>
    <t>【减】</t>
    <phoneticPr fontId="5" type="noConversion"/>
  </si>
  <si>
    <t>输入报告期</t>
  </si>
  <si>
    <t>国有1</t>
  </si>
  <si>
    <t>国有2</t>
  </si>
  <si>
    <t>国有3</t>
  </si>
  <si>
    <t>国有4</t>
  </si>
  <si>
    <t>国有5</t>
  </si>
  <si>
    <t>国有6</t>
  </si>
  <si>
    <t>股份1</t>
  </si>
  <si>
    <t>股份2</t>
  </si>
  <si>
    <t>股份3</t>
  </si>
  <si>
    <t>股份4</t>
  </si>
  <si>
    <t>股份5</t>
  </si>
  <si>
    <t>股份6</t>
  </si>
  <si>
    <t>股份7</t>
  </si>
  <si>
    <t>股份8</t>
  </si>
  <si>
    <t>股份9</t>
  </si>
  <si>
    <t>城商1</t>
  </si>
  <si>
    <t>城商2</t>
  </si>
  <si>
    <t>城商3</t>
  </si>
  <si>
    <t>城商4</t>
  </si>
  <si>
    <t>城商5</t>
  </si>
  <si>
    <t>城商6</t>
  </si>
  <si>
    <t>城商7</t>
  </si>
  <si>
    <t>城商8</t>
  </si>
  <si>
    <t>城商9</t>
  </si>
  <si>
    <t>城商10</t>
  </si>
  <si>
    <t>城商11</t>
  </si>
  <si>
    <t>城商12</t>
  </si>
  <si>
    <t>城商13</t>
  </si>
  <si>
    <t>城商14</t>
  </si>
  <si>
    <t>城商15</t>
  </si>
  <si>
    <t>城商16</t>
  </si>
  <si>
    <t>城商17</t>
  </si>
  <si>
    <t>农商1</t>
  </si>
  <si>
    <t>农商2</t>
  </si>
  <si>
    <t>农商3</t>
  </si>
  <si>
    <t>农商4</t>
  </si>
  <si>
    <t>农商5</t>
  </si>
  <si>
    <t>农商6</t>
  </si>
  <si>
    <t>农商7</t>
  </si>
  <si>
    <t>农商8</t>
  </si>
  <si>
    <t>农商9</t>
  </si>
  <si>
    <t>农商10</t>
  </si>
  <si>
    <t>单位：亿元</t>
  </si>
  <si>
    <t>1国有</t>
  </si>
  <si>
    <t>2股份</t>
  </si>
  <si>
    <t>3城商</t>
  </si>
  <si>
    <t>4农商</t>
  </si>
  <si>
    <t>输入银行简称</t>
  </si>
  <si>
    <t>可选标签</t>
    <phoneticPr fontId="5" type="noConversion"/>
  </si>
  <si>
    <t>PE(TTM)</t>
    <phoneticPr fontId="5" type="noConversion"/>
  </si>
  <si>
    <t>分红率</t>
    <phoneticPr fontId="5" type="noConversion"/>
  </si>
  <si>
    <t>上市银行隐含ROE测算</t>
    <phoneticPr fontId="5" type="noConversion"/>
  </si>
  <si>
    <t>银行代称</t>
    <phoneticPr fontId="5" type="noConversion"/>
  </si>
  <si>
    <t>超额拨备利润倍数</t>
    <phoneticPr fontId="5" type="noConversion"/>
  </si>
  <si>
    <t>净利润</t>
    <phoneticPr fontId="5" type="noConversion"/>
  </si>
  <si>
    <t>净资产</t>
    <phoneticPr fontId="5" type="noConversion"/>
  </si>
  <si>
    <t>ROE(TTM)</t>
    <phoneticPr fontId="5" type="noConversion"/>
  </si>
  <si>
    <t>如果超额拨备通过3-10年释放，回拨后隐含ROE</t>
    <phoneticPr fontId="5" type="noConversion"/>
  </si>
  <si>
    <t>对应提升空间</t>
    <phoneticPr fontId="5" type="noConversion"/>
  </si>
  <si>
    <t>3Y</t>
    <phoneticPr fontId="5" type="noConversion"/>
  </si>
  <si>
    <t>5Y</t>
    <phoneticPr fontId="5" type="noConversion"/>
  </si>
  <si>
    <t>10Y</t>
    <phoneticPr fontId="5" type="noConversion"/>
  </si>
  <si>
    <t>PB</t>
    <phoneticPr fontId="5" type="noConversion"/>
  </si>
  <si>
    <t>总市值</t>
    <phoneticPr fontId="5" type="noConversion"/>
  </si>
  <si>
    <t>回拨后PB</t>
    <phoneticPr fontId="5" type="noConversion"/>
  </si>
  <si>
    <t>国有行1</t>
  </si>
  <si>
    <t>国有行2</t>
  </si>
  <si>
    <t>国有行3</t>
  </si>
  <si>
    <t>国有行4</t>
  </si>
  <si>
    <t>国有行5</t>
  </si>
  <si>
    <t>国有行6</t>
  </si>
  <si>
    <t>股份行1</t>
  </si>
  <si>
    <t>股份行2</t>
  </si>
  <si>
    <t>股份行3</t>
  </si>
  <si>
    <t>股份行4</t>
  </si>
  <si>
    <t>股份行5</t>
  </si>
  <si>
    <t>股份行6</t>
  </si>
  <si>
    <t>股份行7</t>
  </si>
  <si>
    <t>股份行8</t>
  </si>
  <si>
    <t>股份行9</t>
  </si>
  <si>
    <t>城商行1</t>
  </si>
  <si>
    <t>城商行2</t>
  </si>
  <si>
    <t>城商行3</t>
  </si>
  <si>
    <t>城商行4</t>
  </si>
  <si>
    <t>城商行5</t>
  </si>
  <si>
    <t>城商行6</t>
  </si>
  <si>
    <t>城商行7</t>
  </si>
  <si>
    <t>城商行8</t>
  </si>
  <si>
    <t>城商行9</t>
  </si>
  <si>
    <t>城商行10</t>
  </si>
  <si>
    <t>城商行11</t>
  </si>
  <si>
    <t>城商行12</t>
  </si>
  <si>
    <t>城商行13</t>
  </si>
  <si>
    <t>城商行14</t>
  </si>
  <si>
    <t>城商行15</t>
  </si>
  <si>
    <t>城商行16</t>
  </si>
  <si>
    <t>城商行17</t>
  </si>
  <si>
    <t>农商行1</t>
  </si>
  <si>
    <t>农商行2</t>
  </si>
  <si>
    <t>农商行3</t>
  </si>
  <si>
    <t>农商行4</t>
  </si>
  <si>
    <t>农商行5</t>
  </si>
  <si>
    <t>农商行6</t>
  </si>
  <si>
    <t>农商行7</t>
  </si>
  <si>
    <t>农商行8</t>
  </si>
  <si>
    <t>农商行9</t>
  </si>
  <si>
    <t>农商行10</t>
  </si>
  <si>
    <t>国有行</t>
    <phoneticPr fontId="5" type="noConversion"/>
  </si>
  <si>
    <t>上市银行</t>
    <phoneticPr fontId="5" type="noConversion"/>
  </si>
  <si>
    <t>联系人：文雪阳 13161130322</t>
    <phoneticPr fontId="5" type="noConversion"/>
  </si>
  <si>
    <t>设置回收率</t>
    <phoneticPr fontId="5" type="noConversion"/>
  </si>
  <si>
    <t>非信贷资产</t>
    <phoneticPr fontId="5" type="noConversion"/>
  </si>
  <si>
    <t>PB</t>
  </si>
  <si>
    <t>PE</t>
  </si>
  <si>
    <t>股息率</t>
    <phoneticPr fontId="5" type="noConversion"/>
  </si>
  <si>
    <t>最新分红率</t>
  </si>
  <si>
    <t>广州农商</t>
    <phoneticPr fontId="5" type="noConversion"/>
  </si>
  <si>
    <t>哈尔滨</t>
    <phoneticPr fontId="5" type="noConversion"/>
  </si>
  <si>
    <t>东莞农商</t>
    <phoneticPr fontId="5" type="noConversion"/>
  </si>
  <si>
    <t>上市行</t>
    <phoneticPr fontId="5" type="noConversion"/>
  </si>
  <si>
    <t>所有资产</t>
    <phoneticPr fontId="5" type="noConversion"/>
  </si>
  <si>
    <t>归母利润(TTM)</t>
    <phoneticPr fontId="5" type="noConversion"/>
  </si>
  <si>
    <t>超额拨备额2</t>
  </si>
  <si>
    <t>银行代码</t>
    <phoneticPr fontId="5" type="noConversion"/>
  </si>
  <si>
    <t>PE</t>
    <phoneticPr fontId="5" type="noConversion"/>
  </si>
  <si>
    <t>广义不良率标签</t>
    <phoneticPr fontId="5" type="noConversion"/>
  </si>
  <si>
    <t>农业(H)</t>
    <phoneticPr fontId="5" type="noConversion"/>
  </si>
  <si>
    <t>交通(H)</t>
    <phoneticPr fontId="5" type="noConversion"/>
  </si>
  <si>
    <t>中国(H)</t>
    <phoneticPr fontId="5" type="noConversion"/>
  </si>
  <si>
    <t>建设(H)</t>
    <phoneticPr fontId="5" type="noConversion"/>
  </si>
  <si>
    <t>工商(H)</t>
    <phoneticPr fontId="5" type="noConversion"/>
  </si>
  <si>
    <t>邮储(H)</t>
    <phoneticPr fontId="5" type="noConversion"/>
  </si>
  <si>
    <t>光大(H)</t>
    <phoneticPr fontId="5" type="noConversion"/>
  </si>
  <si>
    <t>中信(H)</t>
    <phoneticPr fontId="5" type="noConversion"/>
  </si>
  <si>
    <t>浙商(H)</t>
    <phoneticPr fontId="5" type="noConversion"/>
  </si>
  <si>
    <t>民生(H)</t>
    <phoneticPr fontId="5" type="noConversion"/>
  </si>
  <si>
    <t>招商(H)</t>
    <phoneticPr fontId="5" type="noConversion"/>
  </si>
  <si>
    <t>重庆(H)</t>
    <phoneticPr fontId="5" type="noConversion"/>
  </si>
  <si>
    <t>青岛(H)</t>
    <phoneticPr fontId="5" type="noConversion"/>
  </si>
  <si>
    <t>郑州(H)</t>
    <phoneticPr fontId="5" type="noConversion"/>
  </si>
  <si>
    <t>渝农(H)</t>
    <phoneticPr fontId="5" type="noConversion"/>
  </si>
  <si>
    <t>回拨后隐含ROE VS 回拨后PB</t>
    <phoneticPr fontId="5" type="noConversion"/>
  </si>
  <si>
    <t>回拨前后ROE 、PB</t>
    <phoneticPr fontId="5" type="noConversion"/>
  </si>
  <si>
    <t>ΔROE</t>
    <phoneticPr fontId="5" type="noConversion"/>
  </si>
  <si>
    <t>ΔPB</t>
    <phoneticPr fontId="5" type="noConversion"/>
  </si>
  <si>
    <t>招商</t>
    <phoneticPr fontId="5" type="noConversion"/>
  </si>
  <si>
    <t>宁波</t>
    <phoneticPr fontId="5" type="noConversion"/>
  </si>
  <si>
    <t>杭州</t>
    <phoneticPr fontId="5" type="noConversion"/>
  </si>
  <si>
    <t>成都</t>
    <phoneticPr fontId="5" type="noConversion"/>
  </si>
  <si>
    <t>苏州</t>
    <phoneticPr fontId="5" type="noConversion"/>
  </si>
  <si>
    <t>常熟</t>
    <phoneticPr fontId="5" type="noConversion"/>
  </si>
  <si>
    <t>纯H股1</t>
    <phoneticPr fontId="5" type="noConversion"/>
  </si>
  <si>
    <t>纯H股2</t>
  </si>
  <si>
    <t>纯H股3</t>
  </si>
  <si>
    <t>纯H股4</t>
  </si>
  <si>
    <t>纯H股5</t>
  </si>
  <si>
    <t>纯H股6</t>
  </si>
  <si>
    <t>纯H股7</t>
  </si>
  <si>
    <t>纯H股8</t>
  </si>
  <si>
    <t>纯H股9</t>
  </si>
  <si>
    <t>纯H股10</t>
  </si>
  <si>
    <t>纯H股11</t>
  </si>
  <si>
    <t>纯H股12</t>
  </si>
  <si>
    <t>纯H股13</t>
  </si>
  <si>
    <t>输入指标名称</t>
  </si>
  <si>
    <r>
      <t>纯H股2</t>
    </r>
    <r>
      <rPr>
        <sz val="11"/>
        <color theme="1"/>
        <rFont val="等线"/>
        <family val="2"/>
        <scheme val="minor"/>
      </rPr>
      <t/>
    </r>
  </si>
  <si>
    <r>
      <t>纯H股4</t>
    </r>
    <r>
      <rPr>
        <sz val="11"/>
        <color theme="1"/>
        <rFont val="等线"/>
        <family val="2"/>
        <scheme val="minor"/>
      </rPr>
      <t/>
    </r>
  </si>
  <si>
    <r>
      <t>纯H股6</t>
    </r>
    <r>
      <rPr>
        <sz val="11"/>
        <color theme="1"/>
        <rFont val="等线"/>
        <family val="2"/>
        <scheme val="minor"/>
      </rPr>
      <t/>
    </r>
  </si>
  <si>
    <r>
      <t>纯H股8</t>
    </r>
    <r>
      <rPr>
        <sz val="11"/>
        <color theme="1"/>
        <rFont val="等线"/>
        <family val="2"/>
        <scheme val="minor"/>
      </rPr>
      <t/>
    </r>
  </si>
  <si>
    <r>
      <t>纯H股10</t>
    </r>
    <r>
      <rPr>
        <sz val="11"/>
        <color theme="1"/>
        <rFont val="等线"/>
        <family val="2"/>
        <scheme val="minor"/>
      </rPr>
      <t/>
    </r>
  </si>
  <si>
    <r>
      <t>纯H股12</t>
    </r>
    <r>
      <rPr>
        <sz val="11"/>
        <color theme="1"/>
        <rFont val="等线"/>
        <family val="2"/>
        <scheme val="minor"/>
      </rPr>
      <t/>
    </r>
  </si>
  <si>
    <t>最新数据</t>
    <phoneticPr fontId="5" type="noConversion"/>
  </si>
  <si>
    <t>排序规则</t>
    <phoneticPr fontId="5" type="noConversion"/>
  </si>
  <si>
    <t>5纯H</t>
    <phoneticPr fontId="5" type="noConversion"/>
  </si>
  <si>
    <t>输入报告期间隔（月）</t>
    <phoneticPr fontId="5" type="noConversion"/>
  </si>
  <si>
    <t>纯H股</t>
  </si>
  <si>
    <t>徽商</t>
    <phoneticPr fontId="5" type="noConversion"/>
  </si>
  <si>
    <t>贵州</t>
    <phoneticPr fontId="5" type="noConversion"/>
  </si>
  <si>
    <t>北京</t>
    <phoneticPr fontId="5" type="noConversion"/>
  </si>
  <si>
    <t>环比变化</t>
    <phoneticPr fontId="5" type="noConversion"/>
  </si>
  <si>
    <t>逾期率+重组率</t>
  </si>
  <si>
    <t>逾期率+重组率</t>
    <phoneticPr fontId="5" type="noConversion"/>
  </si>
  <si>
    <t>不良率+关注率</t>
  </si>
  <si>
    <t>不良率+关注率</t>
    <phoneticPr fontId="5" type="noConversion"/>
  </si>
  <si>
    <t>逾期+重组率</t>
    <phoneticPr fontId="5" type="noConversion"/>
  </si>
  <si>
    <t>重组贷款余额</t>
  </si>
  <si>
    <t>①</t>
    <phoneticPr fontId="5" type="noConversion"/>
  </si>
  <si>
    <t>②</t>
    <phoneticPr fontId="5" type="noConversion"/>
  </si>
  <si>
    <t>③</t>
    <phoneticPr fontId="5" type="noConversion"/>
  </si>
  <si>
    <t>④</t>
    <phoneticPr fontId="5" type="noConversion"/>
  </si>
  <si>
    <t>⑤</t>
    <phoneticPr fontId="5" type="noConversion"/>
  </si>
  <si>
    <t>⑥/①</t>
    <phoneticPr fontId="5" type="noConversion"/>
  </si>
  <si>
    <t>⑦</t>
    <phoneticPr fontId="5" type="noConversion"/>
  </si>
  <si>
    <t>⑧</t>
    <phoneticPr fontId="5" type="noConversion"/>
  </si>
  <si>
    <t>⑨=⑧-⑥*100%</t>
    <phoneticPr fontId="5" type="noConversion"/>
  </si>
  <si>
    <t>⑩</t>
    <phoneticPr fontId="5" type="noConversion"/>
  </si>
  <si>
    <t>拨备覆盖率</t>
    <phoneticPr fontId="5" type="noConversion"/>
  </si>
  <si>
    <t>拨备覆盖率</t>
    <phoneticPr fontId="5" type="noConversion"/>
  </si>
  <si>
    <t>112382094.IB</t>
  </si>
  <si>
    <t>112382056.IB</t>
  </si>
  <si>
    <t>112382159.IB</t>
  </si>
  <si>
    <t>112382097.IB</t>
  </si>
  <si>
    <t>112381563.IB</t>
  </si>
  <si>
    <t>112302043.IB</t>
  </si>
  <si>
    <t>112303136.IB</t>
  </si>
  <si>
    <t>112305154.IB</t>
  </si>
  <si>
    <t>112304018.IB</t>
  </si>
  <si>
    <t>112322030.IB</t>
  </si>
  <si>
    <t>112306171.IB</t>
  </si>
  <si>
    <t>112307021.IB</t>
  </si>
  <si>
    <t>112308155.IB</t>
  </si>
  <si>
    <t>112315287.IB</t>
  </si>
  <si>
    <t>112317159.IB</t>
  </si>
  <si>
    <t>112313127.IB</t>
  </si>
  <si>
    <t>112382045.IB</t>
  </si>
  <si>
    <t>112321237.IB</t>
  </si>
  <si>
    <t>112382021.IB</t>
  </si>
  <si>
    <t>112382068.IB</t>
  </si>
  <si>
    <t>112382144.IB</t>
  </si>
  <si>
    <t>112382032.IB</t>
  </si>
  <si>
    <t>112382098.IB</t>
  </si>
  <si>
    <t>112382091.IB</t>
  </si>
  <si>
    <t>112381597.IB</t>
  </si>
  <si>
    <t>112381127.IB</t>
  </si>
  <si>
    <t>112382153.IB</t>
  </si>
  <si>
    <t>112381555.IB</t>
  </si>
  <si>
    <t>112310202.IB</t>
  </si>
  <si>
    <t>112309119.IB</t>
  </si>
  <si>
    <t>112311098.IB</t>
  </si>
  <si>
    <t>112318163.IB</t>
  </si>
  <si>
    <t>112312099.IB</t>
  </si>
  <si>
    <t>112314111.IB</t>
  </si>
  <si>
    <t>112381997.IB</t>
  </si>
  <si>
    <t>112316064.IB</t>
  </si>
  <si>
    <t>112382043.IB</t>
  </si>
  <si>
    <t>112382161.IB</t>
  </si>
  <si>
    <t>112380503.IB</t>
  </si>
  <si>
    <t>112382020.IB</t>
  </si>
  <si>
    <t>112381985.IB</t>
  </si>
  <si>
    <t>112381987.IB</t>
  </si>
  <si>
    <t>112382007.IB</t>
  </si>
  <si>
    <t>112381983.IB</t>
  </si>
  <si>
    <t>112381910.IB</t>
  </si>
  <si>
    <t>112381513.IB</t>
  </si>
  <si>
    <t>112382010.IB</t>
  </si>
  <si>
    <t>112382004.IB</t>
  </si>
  <si>
    <t>112382053.IB</t>
  </si>
  <si>
    <t>112392989.IB</t>
  </si>
  <si>
    <t>112299404.IB</t>
  </si>
  <si>
    <t>112380698.IB</t>
  </si>
  <si>
    <t>112381821.IB</t>
  </si>
  <si>
    <t>112382018.IB</t>
  </si>
  <si>
    <t>112284278.IB</t>
  </si>
  <si>
    <t>注：一季报、三季报无连续的逾期、关注、重组、三阶段数据，假设以上规模与前一报告期保持一致</t>
    <phoneticPr fontId="5" type="noConversion"/>
  </si>
  <si>
    <t>归母净利润增速(TTM)</t>
  </si>
  <si>
    <t>归母净利润增速(TTM)</t>
    <phoneticPr fontId="5" type="noConversion"/>
  </si>
  <si>
    <r>
      <rPr>
        <b/>
        <sz val="10"/>
        <color theme="4" tint="-0.249977111117893"/>
        <rFont val="Segoe UI Symbol"/>
        <family val="2"/>
      </rPr>
      <t>⑪</t>
    </r>
    <r>
      <rPr>
        <b/>
        <sz val="10"/>
        <color theme="4" tint="-0.249977111117893"/>
        <rFont val="微软雅黑"/>
        <family val="2"/>
        <charset val="134"/>
      </rPr>
      <t>=⑩-⑦*100%</t>
    </r>
    <phoneticPr fontId="5" type="noConversion"/>
  </si>
  <si>
    <r>
      <rPr>
        <b/>
        <sz val="12"/>
        <color theme="4" tint="-0.249977111117893"/>
        <rFont val="Segoe UI Symbol"/>
        <family val="2"/>
      </rPr>
      <t>⑪</t>
    </r>
    <r>
      <rPr>
        <b/>
        <sz val="12"/>
        <color theme="4" tint="-0.249977111117893"/>
        <rFont val="微软雅黑"/>
        <family val="2"/>
        <charset val="134"/>
      </rPr>
      <t>+⑨</t>
    </r>
    <phoneticPr fontId="5" type="noConversion"/>
  </si>
  <si>
    <t>建设</t>
    <phoneticPr fontId="5" type="noConversion"/>
  </si>
  <si>
    <t>A+H股</t>
  </si>
  <si>
    <t>A+H股1</t>
  </si>
  <si>
    <t>A+H股2</t>
  </si>
  <si>
    <t>A+H股3</t>
  </si>
  <si>
    <t>A+H股4</t>
  </si>
  <si>
    <t>A+H股5</t>
  </si>
  <si>
    <t>A+H股6</t>
  </si>
  <si>
    <t>A+H股7</t>
  </si>
  <si>
    <t>A+H股8</t>
  </si>
  <si>
    <t>A+H股9</t>
  </si>
  <si>
    <t>A+H股10</t>
  </si>
  <si>
    <t>A+H股11</t>
  </si>
  <si>
    <t>A+H股12</t>
  </si>
  <si>
    <t>A+H股13</t>
  </si>
  <si>
    <t>A+H股14</t>
  </si>
  <si>
    <t>A+H股15</t>
  </si>
  <si>
    <t>关注率</t>
    <phoneticPr fontId="5" type="noConversion"/>
  </si>
  <si>
    <t>不良率</t>
    <phoneticPr fontId="5" type="noConversion"/>
  </si>
  <si>
    <t>⑥/①</t>
  </si>
  <si>
    <t>(⑥+⑦)/①</t>
  </si>
  <si>
    <t>超额拨备/归母净资产</t>
  </si>
  <si>
    <t>广义风险贷款率</t>
    <phoneticPr fontId="5" type="noConversion"/>
  </si>
  <si>
    <t>显示前</t>
    <phoneticPr fontId="5" type="noConversion"/>
  </si>
  <si>
    <t>⑥=MAX(②+③，④+⑤)</t>
    <phoneticPr fontId="5" type="noConversion"/>
  </si>
  <si>
    <t>AH股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</si>
</sst>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yyyy/mm"/>
    <numFmt numFmtId="177" formatCode="[$-409]mmm/yy;@"/>
    <numFmt numFmtId="178" formatCode="###,###,##0"/>
    <numFmt numFmtId="179" formatCode="###,###,##0.0000"/>
    <numFmt numFmtId="180" formatCode="0_ "/>
    <numFmt numFmtId="181" formatCode="#,##0_ "/>
    <numFmt numFmtId="182" formatCode="_ * #,##0_ ;_ * \-#,##0_ ;_ * &quot;-&quot;??_ ;_ @_ "/>
    <numFmt numFmtId="187" formatCode="0.00\P\C\T"/>
    <numFmt numFmtId="188" formatCode="###,###,##0.00"/>
    <numFmt numFmtId="189" formatCode="0_);[Red]\(0\)"/>
    <numFmt numFmtId="190" formatCode="0.00_);[Red]\(0.00\)"/>
    <numFmt numFmtId="191" formatCode="0.0%"/>
    <numFmt numFmtId="192" formatCode="yyyy&quot;年&quot;m&quot;月&quot;;@"/>
    <numFmt numFmtId="194" formatCode="#,##0_);[Red]\(#,##0\)"/>
    <numFmt numFmtId="196" formatCode="_(* #,##0.00_);_(* \(#,##0.00\);_(* &quot;-&quot;??_);_(@_)"/>
  </numFmts>
  <fonts count="3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rgb="FF743824"/>
      <name val="楷体"/>
      <family val="3"/>
      <charset val="134"/>
    </font>
    <font>
      <sz val="9"/>
      <name val="等线"/>
      <family val="3"/>
      <charset val="134"/>
      <scheme val="minor"/>
    </font>
    <font>
      <sz val="18"/>
      <color rgb="FF743824"/>
      <name val="等线"/>
      <family val="3"/>
      <charset val="134"/>
      <scheme val="minor"/>
    </font>
    <font>
      <sz val="11"/>
      <color rgb="FF743824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"/>
      <color rgb="FFC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10"/>
      <color theme="4"/>
      <name val="微软雅黑"/>
      <family val="2"/>
      <charset val="134"/>
    </font>
    <font>
      <b/>
      <sz val="8"/>
      <color theme="4"/>
      <name val="微软雅黑"/>
      <family val="2"/>
      <charset val="134"/>
    </font>
    <font>
      <sz val="10"/>
      <color theme="4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0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0" tint="-0.249977111117893"/>
      <name val="微软雅黑"/>
      <family val="2"/>
      <charset val="134"/>
    </font>
    <font>
      <b/>
      <sz val="10"/>
      <color theme="0" tint="-0.249977111117893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b/>
      <sz val="10"/>
      <color theme="4" tint="-0.249977111117893"/>
      <name val="微软雅黑"/>
      <family val="2"/>
      <charset val="134"/>
    </font>
    <font>
      <sz val="12"/>
      <name val="Calibri"/>
      <family val="2"/>
    </font>
    <font>
      <b/>
      <sz val="9"/>
      <color rgb="FFC00000"/>
      <name val="微软雅黑"/>
      <family val="2"/>
      <charset val="134"/>
    </font>
    <font>
      <b/>
      <sz val="10"/>
      <color theme="4" tint="-0.249977111117893"/>
      <name val="Segoe UI Symbol"/>
      <family val="2"/>
    </font>
    <font>
      <b/>
      <sz val="12"/>
      <color theme="4" tint="-0.249977111117893"/>
      <name val="Segoe UI Symbol"/>
      <family val="2"/>
    </font>
    <font>
      <b/>
      <sz val="12"/>
      <color theme="4" tint="-0.249977111117893"/>
      <name val="微软雅黑"/>
      <family val="2"/>
      <charset val="134"/>
    </font>
    <font>
      <sz val="10"/>
      <color theme="3"/>
      <name val="微软雅黑"/>
      <family val="2"/>
      <charset val="134"/>
    </font>
    <font>
      <b/>
      <sz val="10"/>
      <color theme="4" tint="-0.499984740745262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6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43" fontId="7" fillId="0" borderId="0" applyFont="0" applyFill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80" fontId="1" fillId="0" borderId="0"/>
    <xf numFmtId="196" fontId="1" fillId="0" borderId="0" applyFont="0" applyFill="0" applyBorder="0" applyAlignment="0" applyProtection="0">
      <alignment vertical="center"/>
    </xf>
  </cellStyleXfs>
  <cellXfs count="27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0" fontId="6" fillId="0" borderId="0" xfId="2" applyNumberFormat="1" applyFont="1" applyFill="1">
      <alignment vertical="center"/>
    </xf>
    <xf numFmtId="10" fontId="6" fillId="0" borderId="0" xfId="0" applyNumberFormat="1" applyFont="1">
      <alignment vertical="center"/>
    </xf>
    <xf numFmtId="178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0" fontId="0" fillId="0" borderId="0" xfId="0" applyNumberFormat="1">
      <alignment vertical="center"/>
    </xf>
    <xf numFmtId="0" fontId="6" fillId="0" borderId="2" xfId="0" applyFont="1" applyBorder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0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6" fillId="0" borderId="1" xfId="0" applyFont="1" applyBorder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3" fontId="0" fillId="0" borderId="2" xfId="0" applyNumberFormat="1" applyBorder="1">
      <alignment vertical="center"/>
    </xf>
    <xf numFmtId="180" fontId="0" fillId="0" borderId="0" xfId="0" applyNumberFormat="1">
      <alignment vertical="center"/>
    </xf>
    <xf numFmtId="180" fontId="0" fillId="0" borderId="2" xfId="0" applyNumberFormat="1" applyBorder="1">
      <alignment vertical="center"/>
    </xf>
    <xf numFmtId="181" fontId="0" fillId="0" borderId="0" xfId="0" applyNumberFormat="1">
      <alignment vertical="center"/>
    </xf>
    <xf numFmtId="14" fontId="8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10" applyAlignment="1">
      <alignment vertical="center"/>
    </xf>
    <xf numFmtId="0" fontId="15" fillId="0" borderId="0" xfId="10" applyFont="1" applyAlignment="1">
      <alignment horizontal="center" vertical="center"/>
    </xf>
    <xf numFmtId="0" fontId="7" fillId="0" borderId="0" xfId="10" applyAlignment="1">
      <alignment horizontal="center" vertical="center"/>
    </xf>
    <xf numFmtId="0" fontId="15" fillId="0" borderId="0" xfId="10" applyFont="1" applyAlignment="1">
      <alignment horizontal="left" vertical="center"/>
    </xf>
    <xf numFmtId="0" fontId="3" fillId="0" borderId="0" xfId="11">
      <alignment vertical="center"/>
    </xf>
    <xf numFmtId="0" fontId="6" fillId="3" borderId="2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14" fontId="4" fillId="0" borderId="0" xfId="0" applyNumberFormat="1" applyFont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8" borderId="2" xfId="0" applyFont="1" applyFill="1" applyBorder="1">
      <alignment vertical="center"/>
    </xf>
    <xf numFmtId="0" fontId="19" fillId="8" borderId="0" xfId="0" applyFont="1" applyFill="1">
      <alignment vertical="center"/>
    </xf>
    <xf numFmtId="14" fontId="17" fillId="8" borderId="0" xfId="0" applyNumberFormat="1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4" fillId="5" borderId="2" xfId="14" applyFont="1" applyFill="1" applyBorder="1" applyAlignment="1">
      <alignment horizontal="center" vertical="center"/>
    </xf>
    <xf numFmtId="0" fontId="4" fillId="5" borderId="2" xfId="14" applyFont="1" applyFill="1" applyBorder="1" applyAlignment="1">
      <alignment horizontal="center" vertical="center" wrapText="1"/>
    </xf>
    <xf numFmtId="14" fontId="20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178" fontId="6" fillId="0" borderId="0" xfId="2" applyNumberFormat="1" applyFont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10" fontId="6" fillId="0" borderId="0" xfId="2" applyNumberFormat="1" applyFont="1" applyBorder="1" applyAlignment="1">
      <alignment horizontal="center" vertical="center"/>
    </xf>
    <xf numFmtId="10" fontId="6" fillId="0" borderId="10" xfId="2" applyNumberFormat="1" applyFont="1" applyBorder="1" applyAlignment="1">
      <alignment horizontal="center" vertical="center"/>
    </xf>
    <xf numFmtId="187" fontId="6" fillId="0" borderId="0" xfId="2" applyNumberFormat="1" applyFont="1" applyAlignment="1">
      <alignment horizontal="center" vertical="center"/>
    </xf>
    <xf numFmtId="188" fontId="6" fillId="0" borderId="0" xfId="0" applyNumberFormat="1" applyFont="1" applyAlignment="1">
      <alignment horizontal="center" vertical="center"/>
    </xf>
    <xf numFmtId="179" fontId="6" fillId="0" borderId="0" xfId="0" applyNumberFormat="1" applyFont="1">
      <alignment vertical="center"/>
    </xf>
    <xf numFmtId="9" fontId="6" fillId="0" borderId="0" xfId="2" applyFont="1" applyBorder="1" applyAlignment="1">
      <alignment horizontal="center" vertical="center"/>
    </xf>
    <xf numFmtId="187" fontId="6" fillId="0" borderId="9" xfId="2" applyNumberFormat="1" applyFont="1" applyBorder="1" applyAlignment="1">
      <alignment horizontal="center" vertical="center"/>
    </xf>
    <xf numFmtId="187" fontId="6" fillId="0" borderId="0" xfId="2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178" fontId="6" fillId="0" borderId="1" xfId="2" applyNumberFormat="1" applyFont="1" applyBorder="1" applyAlignment="1">
      <alignment horizontal="center" vertical="center"/>
    </xf>
    <xf numFmtId="10" fontId="6" fillId="0" borderId="8" xfId="2" applyNumberFormat="1" applyFont="1" applyBorder="1" applyAlignment="1">
      <alignment horizontal="center" vertical="center"/>
    </xf>
    <xf numFmtId="10" fontId="6" fillId="0" borderId="7" xfId="2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87" fontId="6" fillId="0" borderId="7" xfId="2" applyNumberFormat="1" applyFont="1" applyBorder="1" applyAlignment="1">
      <alignment horizontal="center" vertical="center"/>
    </xf>
    <xf numFmtId="187" fontId="6" fillId="0" borderId="1" xfId="2" applyNumberFormat="1" applyFont="1" applyBorder="1" applyAlignment="1">
      <alignment horizontal="center" vertical="center"/>
    </xf>
    <xf numFmtId="10" fontId="4" fillId="0" borderId="0" xfId="2" applyNumberFormat="1" applyFont="1" applyBorder="1" applyAlignment="1">
      <alignment horizontal="center" vertical="center"/>
    </xf>
    <xf numFmtId="189" fontId="4" fillId="0" borderId="0" xfId="2" applyNumberFormat="1" applyFont="1" applyBorder="1" applyAlignment="1">
      <alignment horizontal="center" vertical="center"/>
    </xf>
    <xf numFmtId="10" fontId="4" fillId="0" borderId="5" xfId="2" applyNumberFormat="1" applyFont="1" applyBorder="1" applyAlignment="1">
      <alignment horizontal="center" vertical="center"/>
    </xf>
    <xf numFmtId="10" fontId="4" fillId="0" borderId="2" xfId="2" applyNumberFormat="1" applyFont="1" applyBorder="1" applyAlignment="1">
      <alignment horizontal="center" vertical="center"/>
    </xf>
    <xf numFmtId="10" fontId="4" fillId="0" borderId="6" xfId="2" applyNumberFormat="1" applyFont="1" applyBorder="1" applyAlignment="1">
      <alignment horizontal="center" vertical="center"/>
    </xf>
    <xf numFmtId="187" fontId="4" fillId="0" borderId="0" xfId="2" applyNumberFormat="1" applyFont="1" applyAlignment="1">
      <alignment horizontal="center" vertical="center"/>
    </xf>
    <xf numFmtId="10" fontId="4" fillId="0" borderId="9" xfId="2" applyNumberFormat="1" applyFont="1" applyBorder="1" applyAlignment="1">
      <alignment horizontal="center" vertical="center"/>
    </xf>
    <xf numFmtId="10" fontId="4" fillId="0" borderId="10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189" fontId="4" fillId="0" borderId="1" xfId="2" applyNumberFormat="1" applyFont="1" applyBorder="1" applyAlignment="1">
      <alignment horizontal="center" vertical="center"/>
    </xf>
    <xf numFmtId="10" fontId="4" fillId="0" borderId="7" xfId="2" applyNumberFormat="1" applyFont="1" applyBorder="1" applyAlignment="1">
      <alignment horizontal="center" vertical="center"/>
    </xf>
    <xf numFmtId="10" fontId="4" fillId="0" borderId="8" xfId="2" applyNumberFormat="1" applyFont="1" applyBorder="1" applyAlignment="1">
      <alignment horizontal="center" vertical="center"/>
    </xf>
    <xf numFmtId="187" fontId="4" fillId="0" borderId="7" xfId="2" applyNumberFormat="1" applyFont="1" applyBorder="1" applyAlignment="1">
      <alignment horizontal="center" vertical="center"/>
    </xf>
    <xf numFmtId="187" fontId="4" fillId="0" borderId="1" xfId="2" applyNumberFormat="1" applyFont="1" applyBorder="1" applyAlignment="1">
      <alignment horizontal="center" vertical="center"/>
    </xf>
    <xf numFmtId="187" fontId="4" fillId="0" borderId="0" xfId="2" applyNumberFormat="1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49" fontId="6" fillId="9" borderId="0" xfId="0" applyNumberFormat="1" applyFont="1" applyFill="1" applyAlignment="1">
      <alignment horizontal="center" vertical="center"/>
    </xf>
    <xf numFmtId="10" fontId="6" fillId="0" borderId="0" xfId="2" applyNumberFormat="1" applyFont="1">
      <alignment vertical="center"/>
    </xf>
    <xf numFmtId="9" fontId="6" fillId="0" borderId="0" xfId="2" applyFont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9" fontId="22" fillId="2" borderId="0" xfId="0" applyNumberFormat="1" applyFont="1" applyFill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4" fillId="6" borderId="3" xfId="0" applyFont="1" applyFill="1" applyBorder="1">
      <alignment vertical="center"/>
    </xf>
    <xf numFmtId="0" fontId="22" fillId="6" borderId="3" xfId="0" applyFont="1" applyFill="1" applyBorder="1">
      <alignment vertical="center"/>
    </xf>
    <xf numFmtId="14" fontId="16" fillId="2" borderId="0" xfId="0" applyNumberFormat="1" applyFont="1" applyFill="1" applyAlignment="1">
      <alignment horizontal="center" vertical="center"/>
    </xf>
    <xf numFmtId="14" fontId="4" fillId="10" borderId="0" xfId="0" applyNumberFormat="1" applyFont="1" applyFill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90" fontId="6" fillId="0" borderId="2" xfId="0" applyNumberFormat="1" applyFont="1" applyBorder="1" applyAlignment="1">
      <alignment horizontal="center" vertical="center"/>
    </xf>
    <xf numFmtId="182" fontId="6" fillId="9" borderId="0" xfId="1" applyNumberFormat="1" applyFont="1" applyFill="1" applyAlignment="1">
      <alignment horizontal="center" vertical="center"/>
    </xf>
    <xf numFmtId="191" fontId="6" fillId="9" borderId="0" xfId="2" applyNumberFormat="1" applyFont="1" applyFill="1" applyAlignment="1">
      <alignment horizontal="center" vertical="center"/>
    </xf>
    <xf numFmtId="10" fontId="6" fillId="9" borderId="2" xfId="2" applyNumberFormat="1" applyFont="1" applyFill="1" applyBorder="1" applyAlignment="1">
      <alignment horizontal="center" vertical="center"/>
    </xf>
    <xf numFmtId="182" fontId="6" fillId="9" borderId="6" xfId="1" applyNumberFormat="1" applyFont="1" applyFill="1" applyBorder="1" applyAlignment="1">
      <alignment horizontal="center" vertical="center"/>
    </xf>
    <xf numFmtId="9" fontId="6" fillId="9" borderId="0" xfId="2" applyFont="1" applyFill="1" applyBorder="1" applyAlignment="1">
      <alignment horizontal="center" vertical="center"/>
    </xf>
    <xf numFmtId="9" fontId="6" fillId="9" borderId="10" xfId="2" applyFont="1" applyFill="1" applyBorder="1" applyAlignment="1">
      <alignment horizontal="center" vertical="center"/>
    </xf>
    <xf numFmtId="182" fontId="6" fillId="9" borderId="5" xfId="1" applyNumberFormat="1" applyFont="1" applyFill="1" applyBorder="1" applyAlignment="1">
      <alignment horizontal="center" vertical="center"/>
    </xf>
    <xf numFmtId="9" fontId="6" fillId="9" borderId="9" xfId="2" applyFont="1" applyFill="1" applyBorder="1" applyAlignment="1">
      <alignment horizontal="center" vertical="center"/>
    </xf>
    <xf numFmtId="10" fontId="6" fillId="0" borderId="0" xfId="2" applyNumberFormat="1" applyFont="1" applyFill="1" applyBorder="1" applyAlignment="1"/>
    <xf numFmtId="190" fontId="6" fillId="0" borderId="0" xfId="0" applyNumberFormat="1" applyFont="1" applyAlignment="1">
      <alignment horizontal="center" vertical="center"/>
    </xf>
    <xf numFmtId="10" fontId="6" fillId="9" borderId="0" xfId="2" applyNumberFormat="1" applyFont="1" applyFill="1" applyBorder="1" applyAlignment="1">
      <alignment horizontal="center" vertical="center"/>
    </xf>
    <xf numFmtId="182" fontId="6" fillId="9" borderId="10" xfId="1" applyNumberFormat="1" applyFont="1" applyFill="1" applyBorder="1" applyAlignment="1">
      <alignment horizontal="center" vertical="center"/>
    </xf>
    <xf numFmtId="182" fontId="6" fillId="9" borderId="9" xfId="1" applyNumberFormat="1" applyFont="1" applyFill="1" applyBorder="1" applyAlignment="1">
      <alignment horizontal="center" vertical="center"/>
    </xf>
    <xf numFmtId="182" fontId="6" fillId="9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91" fontId="6" fillId="9" borderId="0" xfId="2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82" fontId="4" fillId="9" borderId="0" xfId="1" applyNumberFormat="1" applyFont="1" applyFill="1" applyBorder="1" applyAlignment="1">
      <alignment horizontal="center" vertical="center"/>
    </xf>
    <xf numFmtId="9" fontId="4" fillId="9" borderId="9" xfId="2" applyFont="1" applyFill="1" applyBorder="1" applyAlignment="1">
      <alignment horizontal="center" vertical="center"/>
    </xf>
    <xf numFmtId="9" fontId="4" fillId="9" borderId="10" xfId="2" applyFont="1" applyFill="1" applyBorder="1" applyAlignment="1">
      <alignment horizontal="center" vertical="center"/>
    </xf>
    <xf numFmtId="182" fontId="4" fillId="9" borderId="9" xfId="1" applyNumberFormat="1" applyFont="1" applyFill="1" applyBorder="1" applyAlignment="1">
      <alignment horizontal="center" vertical="center"/>
    </xf>
    <xf numFmtId="182" fontId="4" fillId="9" borderId="10" xfId="1" applyNumberFormat="1" applyFont="1" applyFill="1" applyBorder="1" applyAlignment="1">
      <alignment horizontal="center" vertical="center"/>
    </xf>
    <xf numFmtId="9" fontId="4" fillId="9" borderId="0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82" fontId="4" fillId="9" borderId="1" xfId="1" applyNumberFormat="1" applyFont="1" applyFill="1" applyBorder="1" applyAlignment="1">
      <alignment horizontal="center" vertical="center"/>
    </xf>
    <xf numFmtId="9" fontId="4" fillId="9" borderId="7" xfId="2" applyFont="1" applyFill="1" applyBorder="1" applyAlignment="1">
      <alignment horizontal="center" vertical="center"/>
    </xf>
    <xf numFmtId="9" fontId="4" fillId="9" borderId="8" xfId="2" applyFont="1" applyFill="1" applyBorder="1" applyAlignment="1">
      <alignment horizontal="center" vertical="center"/>
    </xf>
    <xf numFmtId="182" fontId="4" fillId="9" borderId="7" xfId="1" applyNumberFormat="1" applyFont="1" applyFill="1" applyBorder="1" applyAlignment="1">
      <alignment horizontal="center" vertical="center"/>
    </xf>
    <xf numFmtId="182" fontId="4" fillId="9" borderId="8" xfId="1" applyNumberFormat="1" applyFont="1" applyFill="1" applyBorder="1" applyAlignment="1">
      <alignment horizontal="center" vertical="center"/>
    </xf>
    <xf numFmtId="9" fontId="4" fillId="9" borderId="1" xfId="2" applyFont="1" applyFill="1" applyBorder="1" applyAlignment="1">
      <alignment horizontal="center" vertical="center"/>
    </xf>
    <xf numFmtId="9" fontId="6" fillId="0" borderId="0" xfId="0" applyNumberFormat="1" applyFont="1">
      <alignment vertical="center"/>
    </xf>
    <xf numFmtId="9" fontId="6" fillId="0" borderId="0" xfId="2" applyFont="1">
      <alignment vertical="center"/>
    </xf>
    <xf numFmtId="0" fontId="17" fillId="8" borderId="3" xfId="12" applyFont="1" applyFill="1" applyBorder="1" applyAlignment="1">
      <alignment horizontal="center" vertical="center" wrapText="1"/>
    </xf>
    <xf numFmtId="0" fontId="17" fillId="8" borderId="11" xfId="12" applyFont="1" applyFill="1" applyBorder="1" applyAlignment="1">
      <alignment horizontal="center" vertical="center" wrapText="1"/>
    </xf>
    <xf numFmtId="0" fontId="17" fillId="8" borderId="12" xfId="12" applyFont="1" applyFill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/>
    </xf>
    <xf numFmtId="14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88" fontId="8" fillId="0" borderId="0" xfId="0" applyNumberFormat="1" applyFont="1" applyAlignment="1">
      <alignment horizontal="center" vertical="center"/>
    </xf>
    <xf numFmtId="10" fontId="8" fillId="0" borderId="0" xfId="2" applyNumberFormat="1" applyFont="1" applyFill="1" applyAlignment="1">
      <alignment horizontal="center" vertical="center"/>
    </xf>
    <xf numFmtId="9" fontId="8" fillId="0" borderId="0" xfId="0" applyNumberFormat="1" applyFont="1">
      <alignment vertical="center"/>
    </xf>
    <xf numFmtId="10" fontId="4" fillId="5" borderId="0" xfId="0" applyNumberFormat="1" applyFont="1" applyFill="1" applyAlignment="1">
      <alignment horizontal="center" vertical="center"/>
    </xf>
    <xf numFmtId="0" fontId="6" fillId="9" borderId="0" xfId="0" applyFont="1" applyFill="1">
      <alignment vertical="center"/>
    </xf>
    <xf numFmtId="10" fontId="4" fillId="3" borderId="0" xfId="0" applyNumberFormat="1" applyFont="1" applyFill="1" applyAlignment="1">
      <alignment horizontal="center" vertical="center"/>
    </xf>
    <xf numFmtId="0" fontId="17" fillId="8" borderId="0" xfId="12" applyFont="1" applyFill="1" applyAlignment="1">
      <alignment horizontal="center" vertical="center" wrapText="1"/>
    </xf>
    <xf numFmtId="0" fontId="17" fillId="8" borderId="5" xfId="12" applyFont="1" applyFill="1" applyBorder="1" applyAlignment="1">
      <alignment horizontal="center" vertical="center" wrapText="1"/>
    </xf>
    <xf numFmtId="0" fontId="17" fillId="8" borderId="6" xfId="12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82" fontId="6" fillId="9" borderId="2" xfId="1" applyNumberFormat="1" applyFont="1" applyFill="1" applyBorder="1" applyAlignment="1">
      <alignment horizontal="center" vertical="center"/>
    </xf>
    <xf numFmtId="191" fontId="6" fillId="9" borderId="2" xfId="2" applyNumberFormat="1" applyFont="1" applyFill="1" applyBorder="1" applyAlignment="1">
      <alignment horizontal="center" vertical="center"/>
    </xf>
    <xf numFmtId="9" fontId="6" fillId="9" borderId="5" xfId="2" applyFont="1" applyFill="1" applyBorder="1" applyAlignment="1">
      <alignment horizontal="center" vertical="center"/>
    </xf>
    <xf numFmtId="9" fontId="6" fillId="9" borderId="6" xfId="2" applyFont="1" applyFill="1" applyBorder="1" applyAlignment="1">
      <alignment horizontal="center" vertical="center"/>
    </xf>
    <xf numFmtId="9" fontId="6" fillId="9" borderId="2" xfId="2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82" fontId="4" fillId="9" borderId="2" xfId="1" applyNumberFormat="1" applyFont="1" applyFill="1" applyBorder="1" applyAlignment="1">
      <alignment horizontal="center" vertical="center"/>
    </xf>
    <xf numFmtId="182" fontId="4" fillId="9" borderId="6" xfId="1" applyNumberFormat="1" applyFont="1" applyFill="1" applyBorder="1" applyAlignment="1">
      <alignment horizontal="center" vertical="center"/>
    </xf>
    <xf numFmtId="9" fontId="4" fillId="9" borderId="5" xfId="2" applyFont="1" applyFill="1" applyBorder="1" applyAlignment="1">
      <alignment horizontal="center" vertical="center"/>
    </xf>
    <xf numFmtId="9" fontId="4" fillId="9" borderId="6" xfId="2" applyFont="1" applyFill="1" applyBorder="1" applyAlignment="1">
      <alignment horizontal="center" vertical="center"/>
    </xf>
    <xf numFmtId="9" fontId="4" fillId="9" borderId="2" xfId="2" applyFont="1" applyFill="1" applyBorder="1" applyAlignment="1">
      <alignment horizontal="center" vertical="center"/>
    </xf>
    <xf numFmtId="0" fontId="17" fillId="8" borderId="2" xfId="12" applyFont="1" applyFill="1" applyBorder="1" applyAlignment="1">
      <alignment horizontal="center" vertical="center" wrapText="1"/>
    </xf>
    <xf numFmtId="10" fontId="6" fillId="0" borderId="2" xfId="2" applyNumberFormat="1" applyFont="1" applyBorder="1">
      <alignment vertical="center"/>
    </xf>
    <xf numFmtId="182" fontId="4" fillId="9" borderId="5" xfId="1" applyNumberFormat="1" applyFont="1" applyFill="1" applyBorder="1" applyAlignment="1">
      <alignment horizontal="center" vertical="center"/>
    </xf>
    <xf numFmtId="9" fontId="22" fillId="2" borderId="9" xfId="0" applyNumberFormat="1" applyFont="1" applyFill="1" applyBorder="1" applyAlignment="1">
      <alignment horizontal="center" vertical="center"/>
    </xf>
    <xf numFmtId="0" fontId="6" fillId="0" borderId="9" xfId="0" applyFont="1" applyBorder="1">
      <alignment vertical="center"/>
    </xf>
    <xf numFmtId="14" fontId="20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14" fontId="27" fillId="0" borderId="1" xfId="0" applyNumberFormat="1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14" fontId="17" fillId="12" borderId="1" xfId="0" applyNumberFormat="1" applyFont="1" applyFill="1" applyBorder="1" applyAlignment="1">
      <alignment horizontal="center" vertical="center"/>
    </xf>
    <xf numFmtId="176" fontId="17" fillId="12" borderId="1" xfId="0" applyNumberFormat="1" applyFont="1" applyFill="1" applyBorder="1" applyAlignment="1">
      <alignment horizontal="center" vertical="center"/>
    </xf>
    <xf numFmtId="0" fontId="6" fillId="6" borderId="0" xfId="12" applyFont="1" applyFill="1" applyAlignment="1">
      <alignment horizontal="left" vertical="center"/>
    </xf>
    <xf numFmtId="0" fontId="4" fillId="6" borderId="0" xfId="12" applyFont="1" applyFill="1" applyAlignment="1">
      <alignment horizontal="left" vertical="center"/>
    </xf>
    <xf numFmtId="10" fontId="4" fillId="0" borderId="0" xfId="0" applyNumberFormat="1" applyFont="1">
      <alignment vertical="center"/>
    </xf>
    <xf numFmtId="14" fontId="20" fillId="2" borderId="4" xfId="0" applyNumberFormat="1" applyFont="1" applyFill="1" applyBorder="1" applyAlignment="1">
      <alignment horizontal="center" vertical="center"/>
    </xf>
    <xf numFmtId="14" fontId="17" fillId="12" borderId="3" xfId="0" applyNumberFormat="1" applyFont="1" applyFill="1" applyBorder="1" applyAlignment="1">
      <alignment horizontal="center" vertical="center"/>
    </xf>
    <xf numFmtId="10" fontId="6" fillId="0" borderId="2" xfId="0" applyNumberFormat="1" applyFont="1" applyBorder="1">
      <alignment vertical="center"/>
    </xf>
    <xf numFmtId="176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0" fontId="4" fillId="0" borderId="2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27" fillId="13" borderId="2" xfId="0" applyFont="1" applyFill="1" applyBorder="1" applyAlignment="1">
      <alignment horizontal="center" vertical="center"/>
    </xf>
    <xf numFmtId="0" fontId="27" fillId="13" borderId="2" xfId="0" applyFont="1" applyFill="1" applyBorder="1">
      <alignment vertical="center"/>
    </xf>
    <xf numFmtId="0" fontId="27" fillId="13" borderId="0" xfId="0" applyFont="1" applyFill="1" applyAlignment="1">
      <alignment horizontal="center" vertical="center"/>
    </xf>
    <xf numFmtId="0" fontId="27" fillId="13" borderId="0" xfId="0" applyFont="1" applyFill="1">
      <alignment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>
      <alignment vertical="center"/>
    </xf>
    <xf numFmtId="0" fontId="28" fillId="0" borderId="0" xfId="0" applyFont="1">
      <alignment vertical="center"/>
    </xf>
    <xf numFmtId="14" fontId="29" fillId="7" borderId="0" xfId="0" applyNumberFormat="1" applyFont="1" applyFill="1">
      <alignment vertical="center"/>
    </xf>
    <xf numFmtId="0" fontId="29" fillId="7" borderId="0" xfId="0" applyFont="1" applyFill="1" applyAlignment="1">
      <alignment horizontal="center" vertical="center"/>
    </xf>
    <xf numFmtId="10" fontId="28" fillId="0" borderId="0" xfId="0" applyNumberFormat="1" applyFont="1">
      <alignment vertical="center"/>
    </xf>
    <xf numFmtId="0" fontId="16" fillId="2" borderId="0" xfId="0" applyFont="1" applyFill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92" fontId="17" fillId="12" borderId="3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0" fillId="0" borderId="0" xfId="2" applyNumberFormat="1" applyFont="1" applyBorder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33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6" fillId="13" borderId="0" xfId="12" applyFont="1" applyFill="1" applyAlignment="1">
      <alignment horizontal="left" vertical="center"/>
    </xf>
    <xf numFmtId="0" fontId="4" fillId="13" borderId="0" xfId="12" applyFont="1" applyFill="1" applyAlignment="1">
      <alignment horizontal="left" vertical="center"/>
    </xf>
    <xf numFmtId="0" fontId="16" fillId="13" borderId="0" xfId="12" applyFont="1" applyFill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6" fillId="6" borderId="0" xfId="12" applyFont="1" applyFill="1" applyAlignment="1">
      <alignment horizontal="center" vertical="center"/>
    </xf>
    <xf numFmtId="0" fontId="4" fillId="6" borderId="0" xfId="12" applyFont="1" applyFill="1" applyAlignment="1">
      <alignment horizontal="center" vertical="center"/>
    </xf>
    <xf numFmtId="0" fontId="6" fillId="13" borderId="0" xfId="12" applyFont="1" applyFill="1" applyAlignment="1">
      <alignment horizontal="center" vertical="center"/>
    </xf>
    <xf numFmtId="0" fontId="4" fillId="13" borderId="0" xfId="12" applyFont="1" applyFill="1" applyAlignment="1">
      <alignment horizontal="center" vertical="center"/>
    </xf>
    <xf numFmtId="0" fontId="16" fillId="13" borderId="0" xfId="12" applyFont="1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17" fillId="12" borderId="3" xfId="12" applyFont="1" applyFill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37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89" fontId="6" fillId="0" borderId="0" xfId="0" applyNumberFormat="1" applyFont="1" applyAlignment="1">
      <alignment horizontal="center" vertical="center"/>
    </xf>
    <xf numFmtId="189" fontId="6" fillId="0" borderId="2" xfId="0" applyNumberFormat="1" applyFont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1" fillId="14" borderId="0" xfId="10" applyFont="1" applyFill="1" applyAlignment="1">
      <alignment vertical="center"/>
    </xf>
    <xf numFmtId="0" fontId="13" fillId="14" borderId="0" xfId="10" applyFont="1" applyFill="1" applyAlignment="1">
      <alignment vertical="center"/>
    </xf>
    <xf numFmtId="0" fontId="14" fillId="14" borderId="0" xfId="10" applyFont="1" applyFill="1" applyAlignment="1">
      <alignment vertical="center"/>
    </xf>
    <xf numFmtId="0" fontId="4" fillId="6" borderId="0" xfId="18" applyFont="1" applyFill="1" applyAlignment="1">
      <alignment horizontal="left" vertical="center"/>
    </xf>
    <xf numFmtId="0" fontId="6" fillId="6" borderId="0" xfId="18" applyFont="1" applyFill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13" borderId="0" xfId="18" applyFont="1" applyFill="1" applyAlignment="1">
      <alignment horizontal="left" vertical="center"/>
    </xf>
    <xf numFmtId="4" fontId="4" fillId="0" borderId="0" xfId="0" applyNumberFormat="1" applyFont="1" applyAlignment="1">
      <alignment horizontal="center" vertical="center"/>
    </xf>
    <xf numFmtId="0" fontId="4" fillId="13" borderId="0" xfId="18" applyFont="1" applyFill="1" applyAlignment="1">
      <alignment horizontal="left" vertical="center"/>
    </xf>
    <xf numFmtId="0" fontId="6" fillId="13" borderId="0" xfId="18" applyFont="1" applyFill="1" applyAlignment="1">
      <alignment horizontal="left" vertical="center"/>
    </xf>
    <xf numFmtId="0" fontId="30" fillId="13" borderId="0" xfId="18" applyFont="1" applyFill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94" fontId="6" fillId="0" borderId="0" xfId="0" applyNumberFormat="1" applyFont="1" applyAlignment="1">
      <alignment horizontal="center" vertical="center"/>
    </xf>
    <xf numFmtId="194" fontId="16" fillId="0" borderId="0" xfId="0" applyNumberFormat="1" applyFont="1" applyAlignment="1">
      <alignment horizontal="center" vertical="center"/>
    </xf>
    <xf numFmtId="194" fontId="4" fillId="0" borderId="0" xfId="0" applyNumberFormat="1" applyFont="1" applyAlignment="1">
      <alignment horizontal="center" vertical="center"/>
    </xf>
    <xf numFmtId="10" fontId="6" fillId="0" borderId="1" xfId="0" applyNumberFormat="1" applyFont="1" applyBorder="1">
      <alignment vertical="center"/>
    </xf>
    <xf numFmtId="14" fontId="23" fillId="6" borderId="3" xfId="0" applyNumberFormat="1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4" fillId="5" borderId="2" xfId="14" applyFont="1" applyFill="1" applyBorder="1" applyAlignment="1">
      <alignment horizontal="center" vertical="center"/>
    </xf>
    <xf numFmtId="0" fontId="4" fillId="5" borderId="1" xfId="14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3" fontId="0" fillId="2" borderId="0" xfId="0" applyNumberFormat="1" applyFill="1">
      <alignment vertical="center"/>
    </xf>
    <xf numFmtId="181" fontId="4" fillId="0" borderId="0" xfId="0" applyNumberFormat="1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0" fillId="2" borderId="0" xfId="2" applyNumberFormat="1" applyFont="1" applyFill="1" applyBorder="1">
      <alignment vertical="center"/>
    </xf>
    <xf numFmtId="178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9" fillId="6" borderId="0" xfId="0" applyFont="1" applyFill="1" applyBorder="1" applyAlignment="1">
      <alignment horizontal="center" vertical="center"/>
    </xf>
  </cellXfs>
  <cellStyles count="21">
    <cellStyle name="百分比" xfId="2" builtinId="5"/>
    <cellStyle name="百分比 3 2 43" xfId="5" xr:uid="{1B059983-DD67-44B3-801F-71AF22ED14E3}"/>
    <cellStyle name="常规" xfId="0" builtinId="0"/>
    <cellStyle name="常规 12 10" xfId="3" xr:uid="{D894B7E1-2501-45E8-8785-6FD73F0E02D7}"/>
    <cellStyle name="常规 2" xfId="7" xr:uid="{9AE2B02C-AF84-4ECB-8B10-4E77A91CDC10}"/>
    <cellStyle name="常规 2 2" xfId="15" xr:uid="{5BB327BC-21E4-40E4-8BAF-44180D7B02E2}"/>
    <cellStyle name="常规 2 2 2" xfId="6" xr:uid="{AF11E7E5-D782-45D2-B275-35BD16EE337F}"/>
    <cellStyle name="常规 2 2 3" xfId="17" xr:uid="{2B2C3BDD-BF31-453B-8186-210C52B71186}"/>
    <cellStyle name="常规 2 2 74" xfId="10" xr:uid="{1443CB79-E7C7-45C0-8BD0-C2560D1A0AD6}"/>
    <cellStyle name="常规 2 3" xfId="8" xr:uid="{EA23F49B-5C98-4677-8071-F55AB332CAEE}"/>
    <cellStyle name="常规 2 3 46" xfId="12" xr:uid="{F058C5C0-722D-4D23-AC1E-64E3CFC86D8D}"/>
    <cellStyle name="常规 2 3 46 2" xfId="18" xr:uid="{C4F06D49-76B7-4E80-9DA2-707C2731CA66}"/>
    <cellStyle name="常规 2 79" xfId="14" xr:uid="{1462A355-FFDE-46A9-A7CA-47ACDE7FAE1D}"/>
    <cellStyle name="常规 3" xfId="19" xr:uid="{4EE0F98A-E7AC-44F5-BE4A-99E218E788ED}"/>
    <cellStyle name="常规 3 10" xfId="13" xr:uid="{3D949E48-CACD-4C6D-B463-1B2D01AEC854}"/>
    <cellStyle name="常规 3 3" xfId="4" xr:uid="{90B6C9B7-6AFC-4A7A-B913-36D6733BBD1A}"/>
    <cellStyle name="常规 8 2" xfId="16" xr:uid="{D3552C64-CC3D-4F6E-A97C-C8B4C06AA7C1}"/>
    <cellStyle name="常规 96" xfId="11" xr:uid="{82DEE9B7-C81D-46CA-A99B-6B6EC17D733D}"/>
    <cellStyle name="千位分隔" xfId="1" builtinId="3"/>
    <cellStyle name="千位分隔 2" xfId="20" xr:uid="{2F7A7E0A-49DB-4E87-8568-C81D399315FC}"/>
    <cellStyle name="千位分隔 4 2 2 3" xfId="9" xr:uid="{647783B9-C147-47B2-9721-6C60DEF5F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chartUserShapes" Target="../drawings/drawing22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7.xml"/><Relationship Id="rId1" Type="http://schemas.microsoft.com/office/2011/relationships/chartStyle" Target="style17.xml"/><Relationship Id="rId4" Type="http://schemas.openxmlformats.org/officeDocument/2006/relationships/chartUserShapes" Target="../drawings/drawing23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8.xml"/><Relationship Id="rId1" Type="http://schemas.microsoft.com/office/2011/relationships/chartStyle" Target="style18.xml"/><Relationship Id="rId4" Type="http://schemas.openxmlformats.org/officeDocument/2006/relationships/chartUserShapes" Target="../drawings/drawing24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横向对比!$BO$4</c:f>
          <c:strCache>
            <c:ptCount val="1"/>
            <c:pt idx="0">
              <c:v>净利润TTM增速VS期初超额拨备利润倍数-2025/12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横向对比!$D$4</c:f>
              <c:strCache>
                <c:ptCount val="1"/>
                <c:pt idx="0">
                  <c:v>国有行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2"/>
              <c:layout>
                <c:manualLayout>
                  <c:x val="-3.6021198617201967E-2"/>
                  <c:y val="-2.3630401907550294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547-422D-A7DC-16D536B551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横向对比!$J$31:$O$31</c:f>
              <c:numCache>
                <c:formatCode>0.00%</c:formatCode>
                <c:ptCount val="6"/>
                <c:pt idx="0">
                  <c:v>7.3770783052672121E-3</c:v>
                </c:pt>
                <c:pt idx="1">
                  <c:v>9.9202269523834957E-3</c:v>
                </c:pt>
                <c:pt idx="2">
                  <c:v>3.1756610642966761E-2</c:v>
                </c:pt>
                <c:pt idx="3">
                  <c:v>2.1779255889438822E-2</c:v>
                </c:pt>
                <c:pt idx="4">
                  <c:v>1.0696238393135906E-2</c:v>
                </c:pt>
                <c:pt idx="5">
                  <c:v>2.1755390763575761E-2</c:v>
                </c:pt>
              </c:numCache>
            </c:numRef>
          </c:xVal>
          <c:yVal>
            <c:numRef>
              <c:f>横向对比!$J$18:$O$18</c:f>
              <c:numCache>
                <c:formatCode>#,##0</c:formatCode>
                <c:ptCount val="6"/>
                <c:pt idx="0">
                  <c:v>3685.62</c:v>
                </c:pt>
                <c:pt idx="1">
                  <c:v>3389.06</c:v>
                </c:pt>
                <c:pt idx="2">
                  <c:v>2910.41</c:v>
                </c:pt>
                <c:pt idx="3">
                  <c:v>2430.21</c:v>
                </c:pt>
                <c:pt idx="4">
                  <c:v>874.04</c:v>
                </c:pt>
                <c:pt idx="5">
                  <c:v>956.22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7-422D-A7DC-16D536B55191}"/>
            </c:ext>
          </c:extLst>
        </c:ser>
        <c:ser>
          <c:idx val="2"/>
          <c:order val="1"/>
          <c:tx>
            <c:strRef>
              <c:f>横向对比!$E$4</c:f>
              <c:strCache>
                <c:ptCount val="1"/>
                <c:pt idx="0">
                  <c:v>股份行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layout>
                <c:manualLayout>
                  <c:x val="-2.4014132411467978E-2"/>
                  <c:y val="-2.0676601669106461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547-422D-A7DC-16D536B551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横向对比!$P$31:$X$31</c:f>
              <c:numCache>
                <c:formatCode>0.00%</c:formatCode>
                <c:ptCount val="9"/>
                <c:pt idx="0">
                  <c:v>1.206272617611571E-2</c:v>
                </c:pt>
                <c:pt idx="1">
                  <c:v>3.4194676510589991E-3</c:v>
                </c:pt>
                <c:pt idx="2">
                  <c:v>0.10517709967518842</c:v>
                </c:pt>
                <c:pt idx="3">
                  <c:v>2.977718152123186E-2</c:v>
                </c:pt>
                <c:pt idx="4">
                  <c:v>-5.3659895962348235E-2</c:v>
                </c:pt>
                <c:pt idx="5">
                  <c:v>-6.8831542594013792E-2</c:v>
                </c:pt>
                <c:pt idx="6">
                  <c:v>-4.2127258021029929E-2</c:v>
                </c:pt>
                <c:pt idx="7">
                  <c:v>-1.7199017199017168E-2</c:v>
                </c:pt>
                <c:pt idx="8">
                  <c:v>-0.14849203213486112</c:v>
                </c:pt>
              </c:numCache>
            </c:numRef>
          </c:xVal>
          <c:yVal>
            <c:numRef>
              <c:f>横向对比!$P$18:$X$18</c:f>
              <c:numCache>
                <c:formatCode>#,##0</c:formatCode>
                <c:ptCount val="9"/>
                <c:pt idx="0">
                  <c:v>1501.81</c:v>
                </c:pt>
                <c:pt idx="1">
                  <c:v>774.69</c:v>
                </c:pt>
                <c:pt idx="2">
                  <c:v>500.17</c:v>
                </c:pt>
                <c:pt idx="3">
                  <c:v>706.18</c:v>
                </c:pt>
                <c:pt idx="4">
                  <c:v>305.63</c:v>
                </c:pt>
                <c:pt idx="5">
                  <c:v>388.26</c:v>
                </c:pt>
                <c:pt idx="6">
                  <c:v>426.33</c:v>
                </c:pt>
                <c:pt idx="7">
                  <c:v>272</c:v>
                </c:pt>
                <c:pt idx="8">
                  <c:v>129.31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7-422D-A7DC-16D536B55191}"/>
            </c:ext>
          </c:extLst>
        </c:ser>
        <c:ser>
          <c:idx val="3"/>
          <c:order val="2"/>
          <c:tx>
            <c:strRef>
              <c:f>横向对比!$F$4</c:f>
              <c:strCache>
                <c:ptCount val="1"/>
                <c:pt idx="0">
                  <c:v>城商行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5"/>
              <c:layout>
                <c:manualLayout>
                  <c:x val="-1.4008243906689654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杭州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547-422D-A7DC-16D536B551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苏州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547-422D-A7DC-16D536B551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横向对比!$Y$31:$AO$31</c:f>
              <c:strCache>
                <c:ptCount val="17"/>
                <c:pt idx="2">
                  <c:v>2.69%</c:v>
                </c:pt>
                <c:pt idx="3">
                  <c:v>8.13%</c:v>
                </c:pt>
                <c:pt idx="4">
                  <c:v>8.08%</c:v>
                </c:pt>
                <c:pt idx="5">
                  <c:v>12.06%</c:v>
                </c:pt>
                <c:pt idx="8">
                  <c:v>10.49%</c:v>
                </c:pt>
                <c:pt idx="10">
                  <c:v>1.03%</c:v>
                </c:pt>
                <c:pt idx="12">
                  <c:v>21.66%</c:v>
                </c:pt>
                <c:pt idx="13">
                  <c:v>14.58%</c:v>
                </c:pt>
                <c:pt idx="16">
                  <c:v>1.52%</c:v>
                </c:pt>
              </c:strCache>
            </c:strRef>
          </c:xVal>
          <c:yVal>
            <c:numRef>
              <c:f>横向对比!$Y$18:$AO$18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241.93</c:v>
                </c:pt>
                <c:pt idx="3">
                  <c:v>293.33</c:v>
                </c:pt>
                <c:pt idx="4">
                  <c:v>218.07</c:v>
                </c:pt>
                <c:pt idx="5">
                  <c:v>190.3</c:v>
                </c:pt>
                <c:pt idx="6">
                  <c:v>0</c:v>
                </c:pt>
                <c:pt idx="7">
                  <c:v>0</c:v>
                </c:pt>
                <c:pt idx="8">
                  <c:v>56.542180000000002</c:v>
                </c:pt>
                <c:pt idx="9">
                  <c:v>0</c:v>
                </c:pt>
                <c:pt idx="10">
                  <c:v>18.950050000000001</c:v>
                </c:pt>
                <c:pt idx="11">
                  <c:v>0</c:v>
                </c:pt>
                <c:pt idx="12">
                  <c:v>51.877409999999998</c:v>
                </c:pt>
                <c:pt idx="13">
                  <c:v>57.134909999999998</c:v>
                </c:pt>
                <c:pt idx="14">
                  <c:v>0</c:v>
                </c:pt>
                <c:pt idx="15">
                  <c:v>0</c:v>
                </c:pt>
                <c:pt idx="16">
                  <c:v>26.34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7-422D-A7DC-16D536B55191}"/>
            </c:ext>
          </c:extLst>
        </c:ser>
        <c:ser>
          <c:idx val="4"/>
          <c:order val="3"/>
          <c:tx>
            <c:strRef>
              <c:f>横向对比!$G$4</c:f>
              <c:strCache>
                <c:ptCount val="1"/>
                <c:pt idx="0">
                  <c:v>农商行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5"/>
              <c:layout>
                <c:manualLayout>
                  <c:x val="-2.8016487813379381E-2"/>
                  <c:y val="-2.067660166910648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547-422D-A7DC-16D536B551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横向对比!$AP$31:$AY$31</c:f>
              <c:strCache>
                <c:ptCount val="9"/>
                <c:pt idx="0">
                  <c:v>5.35%</c:v>
                </c:pt>
                <c:pt idx="5">
                  <c:v>2.53%</c:v>
                </c:pt>
                <c:pt idx="6">
                  <c:v>5.35%</c:v>
                </c:pt>
                <c:pt idx="7">
                  <c:v>5.04%</c:v>
                </c:pt>
                <c:pt idx="8">
                  <c:v>2.30%</c:v>
                </c:pt>
              </c:strCache>
            </c:strRef>
          </c:xVal>
          <c:yVal>
            <c:numRef>
              <c:f>横向对比!$AP$18:$AY$18</c:f>
              <c:numCache>
                <c:formatCode>#,##0</c:formatCode>
                <c:ptCount val="10"/>
                <c:pt idx="0">
                  <c:v>121.28421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23.09132</c:v>
                </c:pt>
                <c:pt idx="6">
                  <c:v>19.7897406172</c:v>
                </c:pt>
                <c:pt idx="7">
                  <c:v>20.43</c:v>
                </c:pt>
                <c:pt idx="8">
                  <c:v>19.658370000000001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7-422D-A7DC-16D536B55191}"/>
            </c:ext>
          </c:extLst>
        </c:ser>
        <c:ser>
          <c:idx val="0"/>
          <c:order val="4"/>
          <c:tx>
            <c:v>纯H股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横向对比!$AZ$31:$BL$31</c:f>
              <c:numCache>
                <c:formatCode>0.00%</c:formatCode>
                <c:ptCount val="13"/>
                <c:pt idx="0">
                  <c:v>4.1409441061201799E-2</c:v>
                </c:pt>
                <c:pt idx="1">
                  <c:v>1.9803679000169997E-2</c:v>
                </c:pt>
                <c:pt idx="2">
                  <c:v>1.69637760644776E-2</c:v>
                </c:pt>
                <c:pt idx="3">
                  <c:v>-8.7448269597945771E-2</c:v>
                </c:pt>
                <c:pt idx="4">
                  <c:v>0.20833134090846733</c:v>
                </c:pt>
                <c:pt idx="5">
                  <c:v>9.8721039653265046E-3</c:v>
                </c:pt>
                <c:pt idx="6">
                  <c:v>-5.1163803025226967E-2</c:v>
                </c:pt>
                <c:pt idx="7">
                  <c:v>7.2024118758625064E-2</c:v>
                </c:pt>
                <c:pt idx="8">
                  <c:v>0.24561525597336437</c:v>
                </c:pt>
                <c:pt idx="9">
                  <c:v>6.4181631335729766E-2</c:v>
                </c:pt>
                <c:pt idx="10">
                  <c:v>4.6118632410006813E-2</c:v>
                </c:pt>
                <c:pt idx="11">
                  <c:v>0.13090120124539553</c:v>
                </c:pt>
                <c:pt idx="12">
                  <c:v>-0.16665953099153449</c:v>
                </c:pt>
              </c:numCache>
            </c:numRef>
          </c:xVal>
          <c:yVal>
            <c:numRef>
              <c:f>横向对比!$AZ$18:$BL$18</c:f>
              <c:numCache>
                <c:formatCode>#,##0</c:formatCode>
                <c:ptCount val="13"/>
                <c:pt idx="0">
                  <c:v>35.885980000000004</c:v>
                </c:pt>
                <c:pt idx="1">
                  <c:v>21.218789999999998</c:v>
                </c:pt>
                <c:pt idx="2">
                  <c:v>38.661200000000001</c:v>
                </c:pt>
                <c:pt idx="3">
                  <c:v>9.6449599999999993</c:v>
                </c:pt>
                <c:pt idx="4">
                  <c:v>15.414260000000002</c:v>
                </c:pt>
                <c:pt idx="5">
                  <c:v>5.8809699999999996</c:v>
                </c:pt>
                <c:pt idx="6">
                  <c:v>16.653099999999998</c:v>
                </c:pt>
                <c:pt idx="7">
                  <c:v>165.24600000000001</c:v>
                </c:pt>
                <c:pt idx="8">
                  <c:v>11.455500000000002</c:v>
                </c:pt>
                <c:pt idx="9">
                  <c:v>40.21022</c:v>
                </c:pt>
                <c:pt idx="10">
                  <c:v>54.982060000000004</c:v>
                </c:pt>
                <c:pt idx="11">
                  <c:v>22.524319999999999</c:v>
                </c:pt>
                <c:pt idx="12">
                  <c:v>38.539079999999998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7-422D-A7DC-16D536B55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980208"/>
        <c:axId val="969986928"/>
      </c:scatterChart>
      <c:valAx>
        <c:axId val="969980208"/>
        <c:scaling>
          <c:orientation val="minMax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zh-CN" b="0"/>
                  <a:t>净利润</a:t>
                </a:r>
                <a:r>
                  <a:rPr lang="en-US" b="0"/>
                  <a:t>TTM</a:t>
                </a:r>
                <a:r>
                  <a:rPr lang="zh-CN" b="0"/>
                  <a:t>增速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969986928"/>
        <c:crosses val="autoZero"/>
        <c:crossBetween val="midCat"/>
      </c:valAx>
      <c:valAx>
        <c:axId val="969986928"/>
        <c:scaling>
          <c:orientation val="minMax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zh-CN" b="0"/>
                  <a:t>期初超额拨备</a:t>
                </a:r>
                <a:r>
                  <a:rPr lang="en-US" b="0"/>
                  <a:t>/</a:t>
                </a:r>
                <a:r>
                  <a:rPr lang="zh-CN" b="0"/>
                  <a:t>归母净利润</a:t>
                </a:r>
                <a:r>
                  <a:rPr lang="en-US" b="0"/>
                  <a:t>(TTM)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96998020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9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纵向时序!$D$22</c:f>
              <c:strCache>
                <c:ptCount val="1"/>
                <c:pt idx="0">
                  <c:v>逾期+重组率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纵向时序!$E$2:$AD$2</c15:sqref>
                  </c15:fullRef>
                </c:ext>
              </c:extLst>
              <c:f>(纵向时序!$E$2,纵向时序!$G$2,纵向时序!$I$2,纵向时序!$K$2,纵向时序!$M$2,纵向时序!$O$2,纵向时序!$Q$2,纵向时序!$S$2,纵向时序!$U$2,纵向时序!$W$2,纵向时序!$Y$2,纵向时序!$AA$2,纵向时序!$AC$2:$AD$2)</c:f>
              <c:numCache>
                <c:formatCode>m/d/yyyy</c:formatCode>
                <c:ptCount val="14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45107</c:v>
                </c:pt>
                <c:pt idx="9">
                  <c:v>45291</c:v>
                </c:pt>
                <c:pt idx="10">
                  <c:v>45473</c:v>
                </c:pt>
                <c:pt idx="11">
                  <c:v>45657</c:v>
                </c:pt>
                <c:pt idx="12">
                  <c:v>45838</c:v>
                </c:pt>
                <c:pt idx="13">
                  <c:v>45930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纵向时序!$E$22:$AD$22</c15:sqref>
                  </c15:fullRef>
                </c:ext>
              </c:extLst>
              <c:f>(纵向时序!$E$22,纵向时序!$G$22,纵向时序!$I$22,纵向时序!$K$22,纵向时序!$M$22,纵向时序!$O$22,纵向时序!$Q$22,纵向时序!$S$22,纵向时序!$U$22,纵向时序!$W$22,纵向时序!$Y$22,纵向时序!$AA$22,纵向时序!$AC$22:$AD$22)</c:f>
              <c:numCache>
                <c:formatCode>0.00%</c:formatCode>
                <c:ptCount val="14"/>
                <c:pt idx="0">
                  <c:v>2.1269888262600234E-2</c:v>
                </c:pt>
                <c:pt idx="1">
                  <c:v>1.9682005945687149E-2</c:v>
                </c:pt>
                <c:pt idx="2">
                  <c:v>1.8476353207061834E-2</c:v>
                </c:pt>
                <c:pt idx="3">
                  <c:v>1.6194855251248329E-2</c:v>
                </c:pt>
                <c:pt idx="4">
                  <c:v>1.405146351531247E-2</c:v>
                </c:pt>
                <c:pt idx="5">
                  <c:v>1.3275143383325846E-2</c:v>
                </c:pt>
                <c:pt idx="6">
                  <c:v>1.4201237498118196E-2</c:v>
                </c:pt>
                <c:pt idx="7">
                  <c:v>1.4932101498167632E-2</c:v>
                </c:pt>
                <c:pt idx="8">
                  <c:v>1.476703654932413E-2</c:v>
                </c:pt>
                <c:pt idx="9">
                  <c:v>1.3301090128616895E-2</c:v>
                </c:pt>
                <c:pt idx="10">
                  <c:v>1.6263513285211011E-2</c:v>
                </c:pt>
                <c:pt idx="11">
                  <c:v>1.6941879109767775E-2</c:v>
                </c:pt>
                <c:pt idx="12">
                  <c:v>1.7312582272248495E-2</c:v>
                </c:pt>
                <c:pt idx="13">
                  <c:v>1.7060588107117358E-2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4-4E07-8066-6E12AA6AD076}"/>
            </c:ext>
          </c:extLst>
        </c:ser>
        <c:ser>
          <c:idx val="1"/>
          <c:order val="1"/>
          <c:tx>
            <c:strRef>
              <c:f>纵向时序!$D$23</c:f>
              <c:strCache>
                <c:ptCount val="1"/>
                <c:pt idx="0">
                  <c:v>不良+关注率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纵向时序!$E$2:$AD$2</c15:sqref>
                  </c15:fullRef>
                </c:ext>
              </c:extLst>
              <c:f>(纵向时序!$E$2,纵向时序!$G$2,纵向时序!$I$2,纵向时序!$K$2,纵向时序!$M$2,纵向时序!$O$2,纵向时序!$Q$2,纵向时序!$S$2,纵向时序!$U$2,纵向时序!$W$2,纵向时序!$Y$2,纵向时序!$AA$2,纵向时序!$AC$2:$AD$2)</c:f>
              <c:numCache>
                <c:formatCode>m/d/yyyy</c:formatCode>
                <c:ptCount val="14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45107</c:v>
                </c:pt>
                <c:pt idx="9">
                  <c:v>45291</c:v>
                </c:pt>
                <c:pt idx="10">
                  <c:v>45473</c:v>
                </c:pt>
                <c:pt idx="11">
                  <c:v>45657</c:v>
                </c:pt>
                <c:pt idx="12">
                  <c:v>45838</c:v>
                </c:pt>
                <c:pt idx="13">
                  <c:v>45930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纵向时序!$E$23:$AC$23</c15:sqref>
                  </c15:fullRef>
                </c:ext>
              </c:extLst>
              <c:f>(纵向时序!$E$23,纵向时序!$G$23,纵向时序!$I$23,纵向时序!$K$23,纵向时序!$M$23,纵向时序!$O$23,纵向时序!$Q$23,纵向时序!$S$23,纵向时序!$U$23,纵向时序!$W$23,纵向时序!$Y$23,纵向时序!$AA$23,纵向时序!$AC$23)</c:f>
              <c:numCache>
                <c:formatCode>0.00%</c:formatCode>
                <c:ptCount val="13"/>
                <c:pt idx="0">
                  <c:v>2.5324311153154946E-2</c:v>
                </c:pt>
                <c:pt idx="1">
                  <c:v>2.3310999521227439E-2</c:v>
                </c:pt>
                <c:pt idx="2">
                  <c:v>2.1311546741719166E-2</c:v>
                </c:pt>
                <c:pt idx="3">
                  <c:v>1.8796035734226689E-2</c:v>
                </c:pt>
                <c:pt idx="4">
                  <c:v>1.7095172578551952E-2</c:v>
                </c:pt>
                <c:pt idx="5">
                  <c:v>1.7467812476548619E-2</c:v>
                </c:pt>
                <c:pt idx="6">
                  <c:v>1.957854773427389E-2</c:v>
                </c:pt>
                <c:pt idx="7">
                  <c:v>2.1740873795889553E-2</c:v>
                </c:pt>
                <c:pt idx="8">
                  <c:v>1.9748229901978449E-2</c:v>
                </c:pt>
                <c:pt idx="9">
                  <c:v>2.0458592627132378E-2</c:v>
                </c:pt>
                <c:pt idx="10">
                  <c:v>2.1750240167023226E-2</c:v>
                </c:pt>
                <c:pt idx="11">
                  <c:v>2.2432045064721923E-2</c:v>
                </c:pt>
                <c:pt idx="12">
                  <c:v>2.3557759586859822E-2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4-4E07-8066-6E12AA6AD076}"/>
            </c:ext>
          </c:extLst>
        </c:ser>
        <c:ser>
          <c:idx val="2"/>
          <c:order val="2"/>
          <c:tx>
            <c:strRef>
              <c:f>纵向时序!$D$24</c:f>
              <c:strCache>
                <c:ptCount val="1"/>
                <c:pt idx="0">
                  <c:v>广义风险贷款比率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纵向时序!$E$2:$AD$2</c15:sqref>
                  </c15:fullRef>
                </c:ext>
              </c:extLst>
              <c:f>(纵向时序!$E$2,纵向时序!$G$2,纵向时序!$I$2,纵向时序!$K$2,纵向时序!$M$2,纵向时序!$O$2,纵向时序!$Q$2,纵向时序!$S$2,纵向时序!$U$2,纵向时序!$W$2,纵向时序!$Y$2,纵向时序!$AA$2,纵向时序!$AC$2:$AD$2)</c:f>
              <c:numCache>
                <c:formatCode>m/d/yyyy</c:formatCode>
                <c:ptCount val="14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45107</c:v>
                </c:pt>
                <c:pt idx="9">
                  <c:v>45291</c:v>
                </c:pt>
                <c:pt idx="10">
                  <c:v>45473</c:v>
                </c:pt>
                <c:pt idx="11">
                  <c:v>45657</c:v>
                </c:pt>
                <c:pt idx="12">
                  <c:v>45838</c:v>
                </c:pt>
                <c:pt idx="13">
                  <c:v>45930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纵向时序!$E$24:$AD$24</c15:sqref>
                  </c15:fullRef>
                </c:ext>
              </c:extLst>
              <c:f>(纵向时序!$E$24,纵向时序!$G$24,纵向时序!$I$24,纵向时序!$K$24,纵向时序!$M$24,纵向时序!$O$24,纵向时序!$Q$24,纵向时序!$S$24,纵向时序!$U$24,纵向时序!$W$24,纵向时序!$Y$24,纵向时序!$AA$24,纵向时序!$AC$24:$AD$24)</c:f>
              <c:numCache>
                <c:formatCode>0.00%</c:formatCode>
                <c:ptCount val="14"/>
                <c:pt idx="0">
                  <c:v>2.533392852599612E-2</c:v>
                </c:pt>
                <c:pt idx="1">
                  <c:v>2.3351853295179987E-2</c:v>
                </c:pt>
                <c:pt idx="2">
                  <c:v>2.1315349314623793E-2</c:v>
                </c:pt>
                <c:pt idx="3">
                  <c:v>1.8756929630743144E-2</c:v>
                </c:pt>
                <c:pt idx="4">
                  <c:v>1.7127444595000776E-2</c:v>
                </c:pt>
                <c:pt idx="5">
                  <c:v>1.7499175049918908E-2</c:v>
                </c:pt>
                <c:pt idx="6">
                  <c:v>1.958425147682654E-2</c:v>
                </c:pt>
                <c:pt idx="7">
                  <c:v>2.1726000291830451E-2</c:v>
                </c:pt>
                <c:pt idx="8">
                  <c:v>1.9789820970667803E-2</c:v>
                </c:pt>
                <c:pt idx="9">
                  <c:v>2.0419381873798274E-2</c:v>
                </c:pt>
                <c:pt idx="10">
                  <c:v>2.1749890779281675E-2</c:v>
                </c:pt>
                <c:pt idx="11">
                  <c:v>2.2456870802220866E-2</c:v>
                </c:pt>
                <c:pt idx="12">
                  <c:v>2.3583821299336647E-2</c:v>
                </c:pt>
                <c:pt idx="13">
                  <c:v>2.3748193282639354E-2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44-4E07-8066-6E12AA6AD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7106143"/>
        <c:axId val="1967098463"/>
      </c:lineChart>
      <c:catAx>
        <c:axId val="19671061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967098463"/>
        <c:crosses val="autoZero"/>
        <c:auto val="0"/>
        <c:lblAlgn val="ctr"/>
        <c:lblOffset val="100"/>
        <c:noMultiLvlLbl val="0"/>
      </c:catAx>
      <c:valAx>
        <c:axId val="19670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96710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单指标趋势!$E$1</c:f>
          <c:strCache>
            <c:ptCount val="1"/>
            <c:pt idx="0">
              <c:v>广义不良资产率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单指标趋势!$G$64</c:f>
              <c:strCache>
                <c:ptCount val="1"/>
                <c:pt idx="0">
                  <c:v>A+H股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45107</c:v>
                </c:pt>
                <c:pt idx="9">
                  <c:v>45291</c:v>
                </c:pt>
                <c:pt idx="10">
                  <c:v>45473</c:v>
                </c:pt>
                <c:pt idx="11">
                  <c:v>45657</c:v>
                </c:pt>
                <c:pt idx="12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单指标趋势!$H$64:$AF$64</c15:sqref>
                  </c15:fullRef>
                </c:ext>
              </c:extLst>
              <c:f>(单指标趋势!$H$64:$AA$64,单指标趋势!$AC$64,单指标趋势!$AE$64:$AF$64)</c:f>
            </c:numRef>
          </c:val>
          <c:smooth val="0"/>
          <c:extLst>
            <c:ext xmlns:c16="http://schemas.microsoft.com/office/drawing/2014/chart" uri="{C3380CC4-5D6E-409C-BE32-E72D297353CC}">
              <c16:uniqueId val="{00000005-1A89-49FB-A12E-9CAFAA928BC7}"/>
            </c:ext>
          </c:extLst>
        </c:ser>
        <c:ser>
          <c:idx val="0"/>
          <c:order val="0"/>
          <c:tx>
            <c:v>A股上市银行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单指标趋势!$H$59:$AF$59</c15:sqref>
                  </c15:fullRef>
                </c:ext>
              </c:extLst>
              <c:f>(单指标趋势!$H$59:$AA$59,单指标趋势!$AC$59,单指标趋势!$AE$59:$AF$59)</c:f>
              <c:numCache>
                <c:formatCode>0.00%</c:formatCode>
                <c:ptCount val="11"/>
                <c:pt idx="0">
                  <c:v>2.2383984968497E-2</c:v>
                </c:pt>
                <c:pt idx="1">
                  <c:v>2.3037117571074878E-2</c:v>
                </c:pt>
                <c:pt idx="2">
                  <c:v>2.2734523587991946E-2</c:v>
                </c:pt>
                <c:pt idx="3">
                  <c:v>2.1748131824164536E-2</c:v>
                </c:pt>
                <c:pt idx="4">
                  <c:v>2.137953904022824E-2</c:v>
                </c:pt>
                <c:pt idx="5">
                  <c:v>2.1573624388878727E-2</c:v>
                </c:pt>
                <c:pt idx="6">
                  <c:v>2.1452809293648574E-2</c:v>
                </c:pt>
                <c:pt idx="7">
                  <c:v>2.1175261172009151E-2</c:v>
                </c:pt>
                <c:pt idx="8">
                  <c:v>1.9918944146743885E-2</c:v>
                </c:pt>
                <c:pt idx="9">
                  <c:v>2.0624623710249496E-2</c:v>
                </c:pt>
                <c:pt idx="10">
                  <c:v>2.0257166277195982E-2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9-49FB-A12E-9CAFAA928BC7}"/>
            </c:ext>
          </c:extLst>
        </c:ser>
        <c:ser>
          <c:idx val="2"/>
          <c:order val="2"/>
          <c:tx>
            <c:v>A股股份行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单指标趋势!$H$61:$AF$61</c15:sqref>
                  </c15:fullRef>
                </c:ext>
              </c:extLst>
              <c:f>(单指标趋势!$H$61:$AA$61,单指标趋势!$AC$61,单指标趋势!$AE$61:$AF$61)</c:f>
              <c:numCache>
                <c:formatCode>0.00%</c:formatCode>
                <c:ptCount val="11"/>
                <c:pt idx="0">
                  <c:v>2.5979887718355563E-2</c:v>
                </c:pt>
                <c:pt idx="1">
                  <c:v>2.7141332773599813E-2</c:v>
                </c:pt>
                <c:pt idx="2">
                  <c:v>2.7291002561366531E-2</c:v>
                </c:pt>
                <c:pt idx="3">
                  <c:v>2.5606838668874018E-2</c:v>
                </c:pt>
                <c:pt idx="4">
                  <c:v>2.5598825644969486E-2</c:v>
                </c:pt>
                <c:pt idx="5">
                  <c:v>2.7591977075300825E-2</c:v>
                </c:pt>
                <c:pt idx="6">
                  <c:v>2.7889726659822082E-2</c:v>
                </c:pt>
                <c:pt idx="7">
                  <c:v>2.7486520422593357E-2</c:v>
                </c:pt>
                <c:pt idx="8">
                  <c:v>2.6418981955848575E-2</c:v>
                </c:pt>
                <c:pt idx="9">
                  <c:v>2.6129388392682577E-2</c:v>
                </c:pt>
                <c:pt idx="10">
                  <c:v>2.5300404228932556E-2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9-49FB-A12E-9CAFAA928BC7}"/>
            </c:ext>
          </c:extLst>
        </c:ser>
        <c:ser>
          <c:idx val="1"/>
          <c:order val="1"/>
          <c:tx>
            <c:v>A股国有行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单指标趋势!$H$60:$AF$60</c15:sqref>
                  </c15:fullRef>
                </c:ext>
              </c:extLst>
              <c:f>(单指标趋势!$H$60:$AA$60,单指标趋势!$AC$60,单指标趋势!$AE$60:$AF$60)</c:f>
              <c:numCache>
                <c:formatCode>0.00%</c:formatCode>
                <c:ptCount val="11"/>
                <c:pt idx="0">
                  <c:v>2.2541497911183549E-2</c:v>
                </c:pt>
                <c:pt idx="1">
                  <c:v>2.1984343403882136E-2</c:v>
                </c:pt>
                <c:pt idx="2">
                  <c:v>2.0974184220348704E-2</c:v>
                </c:pt>
                <c:pt idx="3">
                  <c:v>2.1113755199912085E-2</c:v>
                </c:pt>
                <c:pt idx="4">
                  <c:v>1.9519178221697079E-2</c:v>
                </c:pt>
                <c:pt idx="5">
                  <c:v>1.9147029512558783E-2</c:v>
                </c:pt>
                <c:pt idx="6">
                  <c:v>1.8708918056910249E-2</c:v>
                </c:pt>
                <c:pt idx="7">
                  <c:v>1.8566495160265577E-2</c:v>
                </c:pt>
                <c:pt idx="8">
                  <c:v>1.8349389528020676E-2</c:v>
                </c:pt>
                <c:pt idx="9">
                  <c:v>1.800621375239372E-2</c:v>
                </c:pt>
                <c:pt idx="10">
                  <c:v>1.7862261621261501E-2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9-49FB-A12E-9CAFAA928BC7}"/>
            </c:ext>
          </c:extLst>
        </c:ser>
        <c:ser>
          <c:idx val="3"/>
          <c:order val="3"/>
          <c:tx>
            <c:v>A股城商行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单指标趋势!$H$62:$AF$62</c15:sqref>
                  </c15:fullRef>
                </c:ext>
              </c:extLst>
              <c:f>(单指标趋势!$H$62:$AA$62,单指标趋势!$AC$62,单指标趋势!$AE$62:$AF$62)</c:f>
              <c:numCache>
                <c:formatCode>0.00%</c:formatCode>
                <c:ptCount val="11"/>
                <c:pt idx="0">
                  <c:v>1.7766517653548454E-2</c:v>
                </c:pt>
                <c:pt idx="1">
                  <c:v>2.0708983438666829E-2</c:v>
                </c:pt>
                <c:pt idx="2">
                  <c:v>1.9550567346902525E-2</c:v>
                </c:pt>
                <c:pt idx="3">
                  <c:v>2.0622194994944821E-2</c:v>
                </c:pt>
                <c:pt idx="4">
                  <c:v>2.014540491280175E-2</c:v>
                </c:pt>
                <c:pt idx="5">
                  <c:v>2.0501672498894126E-2</c:v>
                </c:pt>
                <c:pt idx="6">
                  <c:v>2.1214441438512144E-2</c:v>
                </c:pt>
                <c:pt idx="7">
                  <c:v>1.9827131826851866E-2</c:v>
                </c:pt>
                <c:pt idx="8">
                  <c:v>1.7967951939231942E-2</c:v>
                </c:pt>
                <c:pt idx="9">
                  <c:v>2.0829956903668918E-2</c:v>
                </c:pt>
                <c:pt idx="10">
                  <c:v>2.0280496081586646E-2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89-49FB-A12E-9CAFAA928BC7}"/>
            </c:ext>
          </c:extLst>
        </c:ser>
        <c:ser>
          <c:idx val="4"/>
          <c:order val="4"/>
          <c:tx>
            <c:v>A股农商行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单指标趋势!$H$63:$AF$63</c15:sqref>
                  </c15:fullRef>
                </c:ext>
              </c:extLst>
              <c:f>(单指标趋势!$H$63:$AA$63,单指标趋势!$AC$63,单指标趋势!$AE$63:$AF$63)</c:f>
              <c:numCache>
                <c:formatCode>0.00%</c:formatCode>
                <c:ptCount val="11"/>
                <c:pt idx="0">
                  <c:v>2.3248036590900436E-2</c:v>
                </c:pt>
                <c:pt idx="1">
                  <c:v>2.2313810668150729E-2</c:v>
                </c:pt>
                <c:pt idx="2">
                  <c:v>2.3122340223350031E-2</c:v>
                </c:pt>
                <c:pt idx="3">
                  <c:v>1.9649738432927222E-2</c:v>
                </c:pt>
                <c:pt idx="4">
                  <c:v>2.025474738144465E-2</c:v>
                </c:pt>
                <c:pt idx="5">
                  <c:v>1.9053818468761165E-2</c:v>
                </c:pt>
                <c:pt idx="6">
                  <c:v>1.799815101934981E-2</c:v>
                </c:pt>
                <c:pt idx="7">
                  <c:v>1.8820897278325817E-2</c:v>
                </c:pt>
                <c:pt idx="8">
                  <c:v>1.6939453163874355E-2</c:v>
                </c:pt>
                <c:pt idx="9">
                  <c:v>1.753293579225278E-2</c:v>
                </c:pt>
                <c:pt idx="10">
                  <c:v>1.7585503177003227E-2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89-49FB-A12E-9CAFAA92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011392"/>
        <c:axId val="872020032"/>
      </c:lineChart>
      <c:lineChart>
        <c:grouping val="standard"/>
        <c:varyColors val="0"/>
        <c:ser>
          <c:idx val="6"/>
          <c:order val="6"/>
          <c:tx>
            <c:v>纯H股-右轴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单指标趋势!$T$3:$AF$3</c15:sqref>
                  </c15:fullRef>
                </c:ext>
              </c:extLst>
              <c:f>单指标趋势!$T$3:$AF$3</c:f>
              <c:numCache>
                <c:formatCode>yyyy"年"m"月";@</c:formatCode>
                <c:ptCount val="11"/>
                <c:pt idx="0">
                  <c:v>43646</c:v>
                </c:pt>
                <c:pt idx="1">
                  <c:v>43830</c:v>
                </c:pt>
                <c:pt idx="2">
                  <c:v>44012</c:v>
                </c:pt>
                <c:pt idx="3">
                  <c:v>44196</c:v>
                </c:pt>
                <c:pt idx="4">
                  <c:v>44377</c:v>
                </c:pt>
                <c:pt idx="5">
                  <c:v>44561</c:v>
                </c:pt>
                <c:pt idx="6">
                  <c:v>44742</c:v>
                </c:pt>
                <c:pt idx="7">
                  <c:v>44926</c:v>
                </c:pt>
                <c:pt idx="8">
                  <c:v>45291</c:v>
                </c:pt>
                <c:pt idx="9">
                  <c:v>45657</c:v>
                </c:pt>
                <c:pt idx="10">
                  <c:v>45838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单指标趋势!$H$65:$AF$65</c15:sqref>
                  </c15:fullRef>
                </c:ext>
              </c:extLst>
              <c:f>(单指标趋势!$H$65:$AA$65,单指标趋势!$AC$65,单指标趋势!$AE$65:$AF$65)</c:f>
              <c:numCache>
                <c:formatCode>0.00%</c:formatCode>
                <c:ptCount val="11"/>
                <c:pt idx="0">
                  <c:v>3.6766862327446741E-2</c:v>
                </c:pt>
                <c:pt idx="1">
                  <c:v>3.4961806987850279E-2</c:v>
                </c:pt>
                <c:pt idx="2">
                  <c:v>3.2342365036030114E-2</c:v>
                </c:pt>
                <c:pt idx="3">
                  <c:v>3.6933053821821181E-2</c:v>
                </c:pt>
                <c:pt idx="4">
                  <c:v>3.9375202196930859E-2</c:v>
                </c:pt>
                <c:pt idx="5">
                  <c:v>5.1959276460483636E-2</c:v>
                </c:pt>
                <c:pt idx="6">
                  <c:v>4.7961349552968477E-2</c:v>
                </c:pt>
                <c:pt idx="7">
                  <c:v>5.9671147112966956E-2</c:v>
                </c:pt>
                <c:pt idx="8">
                  <c:v>3.3794837014810501E-2</c:v>
                </c:pt>
                <c:pt idx="9">
                  <c:v>4.4812744374345653E-2</c:v>
                </c:pt>
                <c:pt idx="10">
                  <c:v>4.5458381043285444E-2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89-49FB-A12E-9CAFAA92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327360"/>
        <c:axId val="1167321600"/>
      </c:lineChart>
      <c:catAx>
        <c:axId val="872011392"/>
        <c:scaling>
          <c:orientation val="minMax"/>
        </c:scaling>
        <c:delete val="0"/>
        <c:axPos val="b"/>
        <c:numFmt formatCode="yyyy&quot;年&quot;m&quot;月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872020032"/>
        <c:crosses val="autoZero"/>
        <c:auto val="0"/>
        <c:lblAlgn val="ctr"/>
        <c:lblOffset val="100"/>
        <c:noMultiLvlLbl val="0"/>
      </c:catAx>
      <c:valAx>
        <c:axId val="8720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872011392"/>
        <c:crosses val="autoZero"/>
        <c:crossBetween val="between"/>
      </c:valAx>
      <c:valAx>
        <c:axId val="11673216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167327360"/>
        <c:crosses val="max"/>
        <c:crossBetween val="between"/>
      </c:valAx>
      <c:dateAx>
        <c:axId val="1167327360"/>
        <c:scaling>
          <c:orientation val="minMax"/>
        </c:scaling>
        <c:delete val="1"/>
        <c:axPos val="b"/>
        <c:numFmt formatCode="yyyy&quot;年&quot;m&quot;月&quot;;@" sourceLinked="1"/>
        <c:majorTickMark val="out"/>
        <c:minorTickMark val="none"/>
        <c:tickLblPos val="nextTo"/>
        <c:crossAx val="116732160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PB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AC7450E-5069-440F-8870-ABD36521B8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0D3-414A-BA37-69A448E594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3F2B17-A0EE-4AB9-A7EF-160A17EDBF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0D3-414A-BA37-69A448E594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5D58EE-AA8D-4778-858F-50E077F154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0D3-414A-BA37-69A448E594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8C4ABC-FDF4-43BA-BAF8-C0EBE634C4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0D3-414A-BA37-69A448E59426}"/>
                </c:ext>
              </c:extLst>
            </c:dLbl>
            <c:dLbl>
              <c:idx val="4"/>
              <c:layout>
                <c:manualLayout>
                  <c:x val="-1.6493414693424798E-2"/>
                  <c:y val="-3.5808317792899351E-3"/>
                </c:manualLayout>
              </c:layout>
              <c:tx>
                <c:rich>
                  <a:bodyPr/>
                  <a:lstStyle/>
                  <a:p>
                    <a:fld id="{2E07B5D5-2B79-409F-BD72-BD07CF6174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0D3-414A-BA37-69A448E594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1C6B76-774F-47F9-8959-F66BD31A71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0D3-414A-BA37-69A448E594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'估值散点图-回收率0'!$F$3:$F$8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50D3-414A-BA37-69A448E59426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F36FD5-4E43-4A37-A82D-2127BD7521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0D3-414A-BA37-69A448E594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BDDB837-0B67-46EA-A027-2A7BF70511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0D3-414A-BA37-69A448E594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10F4C8-2A49-478A-AF02-6AFE20F4311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0D3-414A-BA37-69A448E594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6B97CC-1547-4F10-81FD-F13ED4B2D1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0D3-414A-BA37-69A448E594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4F5F08-234F-4D8A-92C5-7B978EDC61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0D3-414A-BA37-69A448E594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4D7FE9-D4C9-4CD8-B775-2D62D21038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0D3-414A-BA37-69A448E594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1E79AB-B611-4C29-956B-CC820D04AC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0D3-414A-BA37-69A448E594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3BBC09-7404-4721-A737-CAAD964E22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0D3-414A-BA37-69A448E594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36C70C9-2BF8-41D7-83B6-0E7EF9A36A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0D3-414A-BA37-69A448E594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'估值散点图-回收率0'!$F$9:$F$17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'估值散点图-回收率0'!$J$9:$J$17</c15:f>
                <c15:dlblRangeCache>
                  <c:ptCount val="9"/>
                  <c:pt idx="0">
                    <c:v>招商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50D3-414A-BA37-69A448E59426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6.5973658773698846E-2"/>
                  <c:y val="0"/>
                </c:manualLayout>
              </c:layout>
              <c:tx>
                <c:rich>
                  <a:bodyPr/>
                  <a:lstStyle/>
                  <a:p>
                    <a:fld id="{9DDF857D-D11D-4DDD-B799-B540EC6F87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0D3-414A-BA37-69A448E594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F1A807-914D-43B2-A9B9-777E46689A9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0D3-414A-BA37-69A448E594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E1C6B7-442C-4578-89C2-89069F44FD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0D3-414A-BA37-69A448E594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4E9685-EAB7-4853-A87A-019392D31F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0D3-414A-BA37-69A448E594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4C9379-B3D4-4171-8692-5314CA4CD9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0D3-414A-BA37-69A448E594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18B186-A306-47FC-AD2E-073547713A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0D3-414A-BA37-69A448E594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F97BFE2-9610-4D6B-95F0-B49F46C1A5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0D3-414A-BA37-69A448E594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9C0BC8-FED1-4C8F-A580-A035012340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0D3-414A-BA37-69A448E594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35EC8A-9CB2-40BD-A1F4-EA0FD1E08A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0D3-414A-BA37-69A448E594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AC69F6-2C51-467E-BBBE-B44F091312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0D3-414A-BA37-69A448E594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7C99EE-B77A-4AC3-BB55-6C764D6B02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0D3-414A-BA37-69A448E594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AD0C47E-BC91-4AAC-A09B-1AE1660AE3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0D3-414A-BA37-69A448E594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EE1A72A-F278-4DB3-97A8-5535B459F2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0D3-414A-BA37-69A448E594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D7F1A8-8121-41D2-B857-F04000F1B9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0D3-414A-BA37-69A448E594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790A46F-B116-450B-AC6A-30EDBC5D07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0D3-414A-BA37-69A448E594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E4F5095-CBDD-43DC-AE17-0A58C88ABC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0D3-414A-BA37-69A448E594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CB0CC97-E9F2-4C7C-964D-5118E9A3B8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0D3-414A-BA37-69A448E594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'估值散点图-回收率0'!$D$18:$D$34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'估值散点图-回收率0'!$F$18:$F$34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50D3-414A-BA37-69A448E59426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43A30B7-0353-4300-A2BF-DF24D99457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50D3-414A-BA37-69A448E594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10E161-3A0C-4A94-8654-969968FA88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0D3-414A-BA37-69A448E594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84DDC3-E8D6-42FD-9AF1-474F59DA4D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0D3-414A-BA37-69A448E594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6C26DA-42B8-4849-B1C2-B8B4EC4232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0D3-414A-BA37-69A448E594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2180E4-2E63-4389-B3C1-700223D348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0D3-414A-BA37-69A448E594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5C91410-5260-4D83-8957-C771ED71AB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0D3-414A-BA37-69A448E594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525C11-8D64-443E-90C3-FD6B15105E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0D3-414A-BA37-69A448E594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3A2D8BD-FB77-4F50-B72A-6E8F7B80AB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0D3-414A-BA37-69A448E594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A7B474-F6D9-486B-8035-9920B32AC5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0D3-414A-BA37-69A448E594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FC3CF6-6F22-4771-8737-8D6FC80C1F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0D3-414A-BA37-69A448E594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'估值散点图-回收率0'!$F$35:$F$44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50D3-414A-BA37-69A448E59426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94B4A8E-85D1-466F-B877-CB548FD2454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50D3-414A-BA37-69A448E594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E8704F-968A-469D-9DEE-356D7ED5D2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0D3-414A-BA37-69A448E594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A4E0C3-4244-4C55-85AB-102A2A47F4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0D3-414A-BA37-69A448E594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9438EE-0F9E-48EE-971A-005B693B57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0D3-414A-BA37-69A448E594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AD2573-EE54-4817-989E-2CC75D1665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0D3-414A-BA37-69A448E59426}"/>
                </c:ext>
              </c:extLst>
            </c:dLbl>
            <c:dLbl>
              <c:idx val="5"/>
              <c:layout>
                <c:manualLayout>
                  <c:x val="-4.9480244080274134E-2"/>
                  <c:y val="7.1616635585797393E-3"/>
                </c:manualLayout>
              </c:layout>
              <c:tx>
                <c:rich>
                  <a:bodyPr/>
                  <a:lstStyle/>
                  <a:p>
                    <a:fld id="{CEB72632-2E4C-42A0-9463-F31B1E1F0AB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50D3-414A-BA37-69A448E594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53CF85-2D25-4A80-8D37-B3FBA16C31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0D3-414A-BA37-69A448E594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208580F-8C5E-423E-8017-0FB317C6AD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0D3-414A-BA37-69A448E594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1ED907-DA7B-4260-B8E8-FAD3E61F53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0D3-414A-BA37-69A448E594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3A7B1A8-D0F1-4395-9B2B-AEC4F93625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0D3-414A-BA37-69A448E594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7C42FF-44AE-44C0-9DAC-819871ED57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0D3-414A-BA37-69A448E594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35FBC3C-54A3-40D4-AFD6-6D5FF39878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0D3-414A-BA37-69A448E594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3768FC-5EC7-4981-B6ED-4871ED95D6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0D3-414A-BA37-69A448E594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C0DE2FB-EE49-406C-A05C-54EDB4D979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0D3-414A-BA37-69A448E59426}"/>
                </c:ext>
              </c:extLst>
            </c:dLbl>
            <c:dLbl>
              <c:idx val="14"/>
              <c:layout>
                <c:manualLayout>
                  <c:x val="-6.8329860872759524E-2"/>
                  <c:y val="1.0742495337869806E-2"/>
                </c:manualLayout>
              </c:layout>
              <c:tx>
                <c:rich>
                  <a:bodyPr/>
                  <a:lstStyle/>
                  <a:p>
                    <a:fld id="{A13739E5-811E-4B58-85C1-AC5A289B10C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0D3-414A-BA37-69A448E594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'估值散点图-回收率0'!$F$45:$F$59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50D3-414A-BA37-69A448E59426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600E953B-C66C-42C9-8CF9-EC3CF08EA45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127-4DE3-9F25-D36A926CF5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04B20C-621E-4CEE-AE90-5974C92ADA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27-4DE3-9F25-D36A926CF5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C253DE-6D95-4551-83A0-64F3533453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27-4DE3-9F25-D36A926CF5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03C8F1-E83D-4677-9B04-B75B3C3107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27-4DE3-9F25-D36A926CF5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48D95C-FAC3-4035-9439-05865C642F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27-4DE3-9F25-D36A926CF5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27-4DE3-9F25-D36A926CF5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136FD8-DA74-4C31-8CAD-E7A7B91375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27-4DE3-9F25-D36A926CF5F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E094CA-21D5-4295-97C5-2BEC3ADF78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27-4DE3-9F25-D36A926CF5F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442CFCD-3F11-46CA-B31D-C7CA70FA19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27-4DE3-9F25-D36A926CF5F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142A8B-806B-46CD-A29B-74DE2EB606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27-4DE3-9F25-D36A926CF5F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AC3F7A3-FD59-4BF2-828C-4079A797C3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27-4DE3-9F25-D36A926CF5F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8CA7393-17A2-48FA-B5FE-790EFFD822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27-4DE3-9F25-D36A926CF5F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7AA449E-C175-4DDF-8CBD-DFC1E8B1B9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27-4DE3-9F25-D36A926CF5F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3DEA07-A4E7-4CF2-A5BC-309E8A7C73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127-4DE3-9F25-D36A926CF5F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'估值散点图-回收率0'!$F$60:$F$73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127-4DE3-9F25-D36A926C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PE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3DF9C2-19C3-4E03-A0BB-9FEF129D2F0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5D-421D-BB94-BD4B024F15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1CCC5F-9D16-453C-963B-ED61D161A0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5D-421D-BB94-BD4B024F15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F5331A-ECC4-49E9-A50D-09C6E04A99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5D-421D-BB94-BD4B024F15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63688A-C940-4B3E-8E1A-19BE86275E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5D-421D-BB94-BD4B024F15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97576D-0146-4C84-9FB5-8C7BA36EA8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E5D-421D-BB94-BD4B024F15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5C435D-AB7E-46A5-85A2-6F10406774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E5D-421D-BB94-BD4B024F15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'估值散点图-回收率0'!$F$3:$F$8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E5D-421D-BB94-BD4B024F1506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D366B2B-6A33-49F5-904E-D7C8F9A0DC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E5D-421D-BB94-BD4B024F15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2542EA-5A27-40F8-A58F-17279FAF50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E5D-421D-BB94-BD4B024F15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A324AA-6ABD-48ED-9036-8EE7004690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E5D-421D-BB94-BD4B024F15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F2218A-2F45-47B5-8342-1BA99D40D2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E5D-421D-BB94-BD4B024F15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1D6819-7AB6-4913-9431-9110BE76F7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E5D-421D-BB94-BD4B024F15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AD9DDB-CFB9-470E-A546-7C79BE340B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D-421D-BB94-BD4B024F150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B45374-07D0-4C23-9283-42A517329B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D-421D-BB94-BD4B024F15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316642-C64C-4D47-9CE7-D5864B347A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E5D-421D-BB94-BD4B024F15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2388B2-EA16-434F-A04C-EB7ABD56E0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D-421D-BB94-BD4B024F15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'估值散点图-回收率0'!$F$9:$F$17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'估值散点图-回收率0'!$J$9:$J$17</c15:f>
                <c15:dlblRangeCache>
                  <c:ptCount val="9"/>
                  <c:pt idx="0">
                    <c:v>招商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E5D-421D-BB94-BD4B024F1506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78A29D3-A10B-4F72-B73F-79B43145DD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E5D-421D-BB94-BD4B024F15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5671BE-DDA1-45F1-A2CA-8A284148C2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E5D-421D-BB94-BD4B024F15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2DB9FA-A694-4EE8-85D5-D06D4C41FB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E5D-421D-BB94-BD4B024F15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FFBF6C-F48A-46EB-863E-29DC46E8C7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E5D-421D-BB94-BD4B024F15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B86F656-4AF7-40DF-9E8A-60AB2F8A5C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E5D-421D-BB94-BD4B024F15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F6D50CE-5CF0-46D1-AA67-8DF0919F58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E5D-421D-BB94-BD4B024F150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AF8116-E567-4872-965F-3E1FF44C1A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E5D-421D-BB94-BD4B024F15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A864CC-469A-4E04-9C51-CAA889206C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E5D-421D-BB94-BD4B024F15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81B8FE4-C258-4795-B04F-43148CF821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E5D-421D-BB94-BD4B024F150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23C2DBC-9A22-4E44-BD73-79C57B92AC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E5D-421D-BB94-BD4B024F150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9FD1A0-8180-490F-A84C-1EF885C055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E5D-421D-BB94-BD4B024F150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DD809D-974A-4B06-ACE3-E06EE74AA5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E5D-421D-BB94-BD4B024F150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AAA53C1-9BCE-4ADC-94B6-63394B124E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E5D-421D-BB94-BD4B024F150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B6E7FC-EBF1-472C-BAE9-8FD11CC1A9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E5D-421D-BB94-BD4B024F150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9A0D267-8BF3-4A6C-AC01-23CB14AE36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E5D-421D-BB94-BD4B024F150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60DC034-37ED-4722-BA43-0B7CAC1DF4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E5D-421D-BB94-BD4B024F150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713456-AF15-48BA-9023-4A9A6050F5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E5D-421D-BB94-BD4B024F15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'估值散点图-回收率0'!$F$18:$F$34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4E5D-421D-BB94-BD4B024F1506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EDF8637-1B3D-43D9-B699-05B2C8B358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E5D-421D-BB94-BD4B024F15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D2AB52-BF62-45E7-B571-1DA6A9AAD6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E5D-421D-BB94-BD4B024F15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414E64-F7EA-40DC-BD04-7F6B8D3EB2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E5D-421D-BB94-BD4B024F15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31C035-DAA3-4F13-9F11-942DA81250E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E5D-421D-BB94-BD4B024F15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9AB4BF-26FA-4AD6-9075-ABC51C776F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E5D-421D-BB94-BD4B024F15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308CF7-11FF-41A9-96E7-0A387B6D1D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E5D-421D-BB94-BD4B024F150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7CC7BF6-C448-4819-871F-BFD3F53877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E5D-421D-BB94-BD4B024F15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B40652-B857-4596-AA1A-9DDB3BBC8E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E5D-421D-BB94-BD4B024F15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86732F-7ECC-45A7-BFE5-987589F39C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E5D-421D-BB94-BD4B024F150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20727E6-58B9-4880-B7F5-45AC20D439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E5D-421D-BB94-BD4B024F15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'估值散点图-回收率0'!$F$35:$F$44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4E5D-421D-BB94-BD4B024F1506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86C3ED2-6EF0-453D-8DD1-C69178E7F54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4E5D-421D-BB94-BD4B024F15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2C3401-EB04-401E-B776-F0B6BC20FF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E5D-421D-BB94-BD4B024F15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D2F0F2-FDD7-41A8-AC06-4F1C600BF9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E5D-421D-BB94-BD4B024F15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F9F48F-C4C7-4C1B-B741-50E0610F6D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E5D-421D-BB94-BD4B024F15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0AA168-5BAD-4654-9225-C225834015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E5D-421D-BB94-BD4B024F15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789C65-91FC-4F5D-AAFE-EEABC2F9EC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E5D-421D-BB94-BD4B024F150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F82EED-5AD7-4A2D-A6ED-99C9D41C5C5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E5D-421D-BB94-BD4B024F15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2C52A7-A53B-48F3-BDCE-BE377B4278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E5D-421D-BB94-BD4B024F15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51F9C57-7C22-4CDF-999D-BDE6EF6777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E5D-421D-BB94-BD4B024F150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1DA91C5-5EF7-46EF-B5DA-C4B09AC111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4E5D-421D-BB94-BD4B024F150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85A28F1-B6B4-4997-B6F9-FC28BB5290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E5D-421D-BB94-BD4B024F150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F559AA2-210A-488E-8E14-373E2A262A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4E5D-421D-BB94-BD4B024F150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03A8BC-B2D7-4F5B-8B06-2C000B0BEA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E5D-421D-BB94-BD4B024F150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CA1724-205A-467B-B888-7A34D1C13B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4E5D-421D-BB94-BD4B024F150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ECA039-A4DF-42AC-8F10-02322D9DAC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4E5D-421D-BB94-BD4B024F15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'估值散点图-回收率0'!$F$45:$F$59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4E5D-421D-BB94-BD4B024F1506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5A4F9661-3544-4A69-8657-AB063758F28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A5F-47A1-B4C2-4DCAEE4A85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87A6013-DE6E-4A85-9515-11A687D203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A5F-47A1-B4C2-4DCAEE4A85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8EA71F-A0CD-4704-8AD7-816A7C38E4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A5F-47A1-B4C2-4DCAEE4A856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E0B446-AD73-4F63-9FDC-6DA56A5A79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A5F-47A1-B4C2-4DCAEE4A856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0149FE-8171-47EE-A4E1-E3AB9322EA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A5F-47A1-B4C2-4DCAEE4A856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A5F-47A1-B4C2-4DCAEE4A856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9255AB-0BBA-464B-9E4D-ABD8F95E80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5F-47A1-B4C2-4DCAEE4A856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2A869A-97FF-4224-A1C4-89A7945258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5F-47A1-B4C2-4DCAEE4A856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CA7E4C-8549-4F3F-9E63-AFEDAAD24A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5F-47A1-B4C2-4DCAEE4A856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78BAEF9-685B-4038-BF5F-4FFD7A0AB6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A5F-47A1-B4C2-4DCAEE4A856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321DA18-C142-4525-97E7-E32E54B3CD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5F-47A1-B4C2-4DCAEE4A856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E7264D2-1D25-4E27-AD7B-1546695271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5F-47A1-B4C2-4DCAEE4A856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6B5460C-EFD8-4699-875E-57E9C65C8E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A5F-47A1-B4C2-4DCAEE4A856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FC58F53-A7D6-4A5D-A0CB-D350DC0D8A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5F-47A1-B4C2-4DCAEE4A85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'估值散点图-回收率0'!$F$60:$F$73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5F-47A1-B4C2-4DCAEE4A8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PB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超额拨备利润倍数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012CB59-67FF-4CEB-930A-F9EE9998D7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498-41CD-8516-20445FABAE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0253CB-EE74-4F02-BB83-5A05E86EF4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498-41CD-8516-20445FABAE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3BEA5B-9417-496F-A853-4C8704F26D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498-41CD-8516-20445FABAE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7BC1D3-9417-437C-A08D-A35F4C8745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498-41CD-8516-20445FABAE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4860BD-F867-44F6-9E28-B7BB5E04ED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498-41CD-8516-20445FABAE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44B4FD3-25A0-4890-BA40-7230DD88AC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498-41CD-8516-20445FABAED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'估值散点图-回收率0'!$G$3:$G$8</c:f>
              <c:numCache>
                <c:formatCode>0.00%</c:formatCode>
                <c:ptCount val="6"/>
                <c:pt idx="0">
                  <c:v>-0.12911828511892168</c:v>
                </c:pt>
                <c:pt idx="1">
                  <c:v>5.2445121361085291E-2</c:v>
                </c:pt>
                <c:pt idx="2">
                  <c:v>1.0776062760916847</c:v>
                </c:pt>
                <c:pt idx="3">
                  <c:v>-9.6310286765341396E-2</c:v>
                </c:pt>
                <c:pt idx="4">
                  <c:v>-0.27094872088233923</c:v>
                </c:pt>
                <c:pt idx="5">
                  <c:v>-0.14999381732237313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'估值散点图-回收率0'!$L$3:$L$8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E498-41CD-8516-20445FABAED1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F4FA9A2-1F85-4826-85C8-CB641787C0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498-41CD-8516-20445FABAE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7AA085-E0E9-432F-9AB6-83039385FD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498-41CD-8516-20445FABAE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8BEAA6-FF9C-4167-9242-2702898D3C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98-41CD-8516-20445FABAE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48B206-A7FC-41A0-A811-81E29DE4E7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498-41CD-8516-20445FABAE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FBA2E6-F531-4752-AFA1-B74316D5B5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498-41CD-8516-20445FABAE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66C2E2-CAFD-405C-9B59-11FDADFE85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98-41CD-8516-20445FABAE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5A540F-EF8A-4189-A031-7842DE2353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498-41CD-8516-20445FABAE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41D4FCD-0CBB-4A10-B83F-84F7039828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498-41CD-8516-20445FABAE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C17BD6-7967-4807-B16C-12DBB2D838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98-41CD-8516-20445FABAE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'估值散点图-回收率0'!$G$9:$G$17</c:f>
              <c:numCache>
                <c:formatCode>0.00%</c:formatCode>
                <c:ptCount val="9"/>
                <c:pt idx="0">
                  <c:v>0.81879368761694216</c:v>
                </c:pt>
                <c:pt idx="1">
                  <c:v>-0.12770954059042958</c:v>
                </c:pt>
                <c:pt idx="2">
                  <c:v>-0.67887038007077571</c:v>
                </c:pt>
                <c:pt idx="3">
                  <c:v>-0.23942872921917929</c:v>
                </c:pt>
                <c:pt idx="4">
                  <c:v>-3.3039652193829143</c:v>
                </c:pt>
                <c:pt idx="5">
                  <c:v>-0.79500253953536282</c:v>
                </c:pt>
                <c:pt idx="6">
                  <c:v>-0.33021368423521685</c:v>
                </c:pt>
                <c:pt idx="7">
                  <c:v>-1.9364824632352942</c:v>
                </c:pt>
                <c:pt idx="8">
                  <c:v>-3.9782267728713951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'估值散点图-回收率0'!$L$9:$L$17</c15:f>
                <c15:dlblRangeCache>
                  <c:ptCount val="9"/>
                  <c:pt idx="0">
                    <c:v>招商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498-41CD-8516-20445FABAED1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5.9481414399788116E-2"/>
                  <c:y val="0"/>
                </c:manualLayout>
              </c:layout>
              <c:tx>
                <c:rich>
                  <a:bodyPr/>
                  <a:lstStyle/>
                  <a:p>
                    <a:fld id="{BF5B8E0E-DC2D-4233-BEB8-5AA4C269F2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498-41CD-8516-20445FABAE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6B2AA2-F090-4E5A-AEA0-61B68A6F1E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498-41CD-8516-20445FABAE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3760BE-DF91-424E-B66F-D465605665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498-41CD-8516-20445FABAE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7ED2D3-B28C-4FE3-A2E4-E038F126D4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498-41CD-8516-20445FABAE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5775FA-7451-427E-BD94-5E2E0C3C81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498-41CD-8516-20445FABAE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B4B202-3262-4D14-8059-1BCE83DC87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498-41CD-8516-20445FABAE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993B68-B5A6-4838-9810-B4A55BF085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498-41CD-8516-20445FABAE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C0BE89F-1269-45CF-A435-DDE9C7B754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498-41CD-8516-20445FABAE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EEEC70C-8BEE-42F2-BF72-C69F506EAB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498-41CD-8516-20445FABAED1}"/>
                </c:ext>
              </c:extLst>
            </c:dLbl>
            <c:dLbl>
              <c:idx val="9"/>
              <c:layout>
                <c:manualLayout>
                  <c:x val="-2.3367698514202444E-2"/>
                  <c:y val="-1.7904158896449675E-2"/>
                </c:manualLayout>
              </c:layout>
              <c:tx>
                <c:rich>
                  <a:bodyPr/>
                  <a:lstStyle/>
                  <a:p>
                    <a:fld id="{AF67FFD5-69B9-4EA9-9980-248EF89BCFF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E498-41CD-8516-20445FABAE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9BAD7B2-DD05-4B21-8622-71E95FD7F2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498-41CD-8516-20445FABAE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DF4190A-E84C-47E4-ADFF-24ED435E46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498-41CD-8516-20445FABAE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41A1BDA-D351-4BF7-8B13-C3BB8052F8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498-41CD-8516-20445FABAE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6CC7916-C204-46E5-94AB-046B33C2B7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498-41CD-8516-20445FABAE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58C1D72-D500-49AA-A439-98656A4F49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498-41CD-8516-20445FABAE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B275308-9CEC-4104-8698-FE8585A76C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498-41CD-8516-20445FABAE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5C97C43-30BA-4980-B910-3F3190AB27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498-41CD-8516-20445FABAE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'估值散点图-回收率0'!$D$18:$D$34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'估值散点图-回收率0'!$G$18:$G$34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-0.17986727123008001</c:v>
                </c:pt>
                <c:pt idx="9">
                  <c:v>0</c:v>
                </c:pt>
                <c:pt idx="10">
                  <c:v>-5.0840969185833291</c:v>
                </c:pt>
                <c:pt idx="11">
                  <c:v>1.2870204136251211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'估值散点图-回收率0'!$L$18:$L$34</c15:f>
                <c15:dlblRangeCache>
                  <c:ptCount val="17"/>
                  <c:pt idx="0">
                    <c:v>北京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E498-41CD-8516-20445FABAED1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06437D1-0206-49E8-BBED-422A50CD86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E498-41CD-8516-20445FABAE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551BCF-6F2C-4171-BF65-70B838A391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498-41CD-8516-20445FABAE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CED3C3-D9C3-409D-B62C-931122265C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498-41CD-8516-20445FABAE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F43C6E-9BB5-4802-BFAC-D5B2E088DA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498-41CD-8516-20445FABAE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24A33E-59F3-40B8-91B3-EAF84B7EF2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498-41CD-8516-20445FABAED1}"/>
                </c:ext>
              </c:extLst>
            </c:dLbl>
            <c:dLbl>
              <c:idx val="5"/>
              <c:layout>
                <c:manualLayout>
                  <c:x val="-2.761637097133016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140D9247-19F7-4843-BAF0-9E28FDA689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E498-41CD-8516-20445FABAE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31F8C94-B9F0-45C0-9861-9B9BE91B87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498-41CD-8516-20445FABAE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E0ADA09-9158-4ABC-B15E-0AAB1139F5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498-41CD-8516-20445FABAE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B42C368-EE01-448B-B7DD-043B2EC753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498-41CD-8516-20445FABAE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D8727FC-AA13-44F4-A9F1-A42BBB83FD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498-41CD-8516-20445FABAE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'估值散点图-回收率0'!$G$35:$G$44</c:f>
              <c:numCache>
                <c:formatCode>0.00%</c:formatCode>
                <c:ptCount val="10"/>
                <c:pt idx="0">
                  <c:v>1.1388659690820426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1.5949849296185754</c:v>
                </c:pt>
                <c:pt idx="6">
                  <c:v>0.76299402402235073</c:v>
                </c:pt>
                <c:pt idx="7">
                  <c:v>0</c:v>
                </c:pt>
                <c:pt idx="8">
                  <c:v>0</c:v>
                </c:pt>
                <c:pt idx="9">
                  <c:v>0.17311543057740786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'估值散点图-回收率0'!$L$35:$L$44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E498-41CD-8516-20445FABAED1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B264BE1-4C2F-433B-8555-D855E1A938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E498-41CD-8516-20445FABAE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6A2E23-35BF-426B-BFDE-7162B27A37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498-41CD-8516-20445FABAE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05B2BF-BAFA-450C-87D6-206F4E69D4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498-41CD-8516-20445FABAE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D350D0-EB77-4891-9E8E-33818FB113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498-41CD-8516-20445FABAE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C77F8D9-F82D-4EE1-8A11-EFB42AF6E9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498-41CD-8516-20445FABAE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DBDFE4-7123-4BAA-A32E-3AC2FBB01F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498-41CD-8516-20445FABAE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8277BC-623F-4937-8974-2DB3101CC5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498-41CD-8516-20445FABAE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5DC0D4D-BBB4-470B-918C-74CCEFFF60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498-41CD-8516-20445FABAE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7CF6777-DB83-4918-B856-079DB32E0B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498-41CD-8516-20445FABAE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BA360E-D517-40D1-902B-4459011F69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498-41CD-8516-20445FABAE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5FA94A-867D-430E-BB28-1EC99FE3BB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498-41CD-8516-20445FABAE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73A868-03AD-421F-AB68-7A6A87673D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498-41CD-8516-20445FABAED1}"/>
                </c:ext>
              </c:extLst>
            </c:dLbl>
            <c:dLbl>
              <c:idx val="12"/>
              <c:layout>
                <c:manualLayout>
                  <c:x val="-3.5753618716653418E-2"/>
                  <c:y val="0"/>
                </c:manualLayout>
              </c:layout>
              <c:tx>
                <c:rich>
                  <a:bodyPr/>
                  <a:lstStyle/>
                  <a:p>
                    <a:fld id="{A468E28B-B9DE-42DE-B8CA-0503FD07B9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E498-41CD-8516-20445FABAE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F29A75B-C3A8-44C3-9C50-F209C43AC6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498-41CD-8516-20445FABAED1}"/>
                </c:ext>
              </c:extLst>
            </c:dLbl>
            <c:dLbl>
              <c:idx val="14"/>
              <c:layout>
                <c:manualLayout>
                  <c:x val="-4.2486724571277168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B33D829A-271F-46EE-8B8E-233A29F02BA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E498-41CD-8516-20445FABAE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'估值散点图-回收率0'!$G$45:$G$59</c:f>
              <c:numCache>
                <c:formatCode>0.00%</c:formatCode>
                <c:ptCount val="15"/>
                <c:pt idx="0">
                  <c:v>1.0776062760916847</c:v>
                </c:pt>
                <c:pt idx="1">
                  <c:v>-0.14999381732237313</c:v>
                </c:pt>
                <c:pt idx="2">
                  <c:v>-9.6310286765341396E-2</c:v>
                </c:pt>
                <c:pt idx="3">
                  <c:v>5.2445121361085291E-2</c:v>
                </c:pt>
                <c:pt idx="4">
                  <c:v>-0.12911828511892168</c:v>
                </c:pt>
                <c:pt idx="5">
                  <c:v>-0.27094872088233923</c:v>
                </c:pt>
                <c:pt idx="6">
                  <c:v>-0.79500253953536282</c:v>
                </c:pt>
                <c:pt idx="7">
                  <c:v>-0.23942872921917929</c:v>
                </c:pt>
                <c:pt idx="8">
                  <c:v>-3.9782267728713951</c:v>
                </c:pt>
                <c:pt idx="9">
                  <c:v>-3.3039652193829143</c:v>
                </c:pt>
                <c:pt idx="10">
                  <c:v>0.81879368761694216</c:v>
                </c:pt>
                <c:pt idx="11">
                  <c:v>-0.17986727123008001</c:v>
                </c:pt>
                <c:pt idx="12">
                  <c:v>1.2870204136251211</c:v>
                </c:pt>
                <c:pt idx="13">
                  <c:v>-5.0840969185833291</c:v>
                </c:pt>
                <c:pt idx="14">
                  <c:v>1.1388659690820426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'估值散点图-回收率0'!$L$45:$L$59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渝农(H)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E498-41CD-8516-20445FABAED1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39087BCF-A2C4-4DA3-ABF8-861EA758CB5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764-40D2-9AAE-D2781DA327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3D1A86-8BAE-4039-830D-77A543F9EC3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764-40D2-9AAE-D2781DA327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ECCBB8-6F8A-4ADA-B08D-4F81E32C2D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64-40D2-9AAE-D2781DA327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84600-7A69-4E92-A08F-52242B5B7B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764-40D2-9AAE-D2781DA327CF}"/>
                </c:ext>
              </c:extLst>
            </c:dLbl>
            <c:dLbl>
              <c:idx val="4"/>
              <c:layout>
                <c:manualLayout>
                  <c:x val="-4.8140917183028542E-2"/>
                  <c:y val="-9.6048547624953875E-3"/>
                </c:manualLayout>
              </c:layout>
              <c:tx>
                <c:rich>
                  <a:bodyPr/>
                  <a:lstStyle/>
                  <a:p>
                    <a:fld id="{4FBD40B5-E5E5-4167-BF29-1B2B16B1A8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764-40D2-9AAE-D2781DA327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64-40D2-9AAE-D2781DA327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72F62BE-C089-4FC8-8D1B-00ABC2E00D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64-40D2-9AAE-D2781DA327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032E8F-4463-41BD-84F2-B844C67099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64-40D2-9AAE-D2781DA327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BED58A4-2873-49F4-8E61-C427D16508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64-40D2-9AAE-D2781DA327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EC22CA8-3575-4FDA-8459-EA489F1997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64-40D2-9AAE-D2781DA327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6F09BE0-FAE5-43D2-84DE-4ABD83E988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764-40D2-9AAE-D2781DA327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DBBD496-3ABD-48AB-B467-993304DB2D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764-40D2-9AAE-D2781DA327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4EDD557-B16E-4357-A18B-B6E288E931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764-40D2-9AAE-D2781DA327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85D5BA9-E54D-4085-A1F1-4E979EFE37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764-40D2-9AAE-D2781DA327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'估值散点图-回收率0'!$G$60:$G$73</c:f>
              <c:numCache>
                <c:formatCode>0.00%</c:formatCode>
                <c:ptCount val="14"/>
                <c:pt idx="0">
                  <c:v>-1.5046006824949461</c:v>
                </c:pt>
                <c:pt idx="1">
                  <c:v>-17.929676951419005</c:v>
                </c:pt>
                <c:pt idx="2">
                  <c:v>-2.3086648665845857</c:v>
                </c:pt>
                <c:pt idx="3">
                  <c:v>-9.8950172732701827</c:v>
                </c:pt>
                <c:pt idx="4">
                  <c:v>1.7027805036375407</c:v>
                </c:pt>
                <c:pt idx="5">
                  <c:v>#N/A</c:v>
                </c:pt>
                <c:pt idx="6">
                  <c:v>-13.134012449986994</c:v>
                </c:pt>
                <c:pt idx="7">
                  <c:v>-3.0335937071776424</c:v>
                </c:pt>
                <c:pt idx="8">
                  <c:v>0.89097247800249324</c:v>
                </c:pt>
                <c:pt idx="9">
                  <c:v>-57.582574309283736</c:v>
                </c:pt>
                <c:pt idx="10">
                  <c:v>0.91178556222771234</c:v>
                </c:pt>
                <c:pt idx="11">
                  <c:v>-4.7551117947563268</c:v>
                </c:pt>
                <c:pt idx="12">
                  <c:v>-0.64339309222209629</c:v>
                </c:pt>
                <c:pt idx="13">
                  <c:v>-0.10942656843391133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'估值散点图-回收率0'!$L$60:$L$73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徽商</c:v>
                  </c:pt>
                  <c:pt idx="9">
                    <c:v>#N/A</c:v>
                  </c:pt>
                  <c:pt idx="10">
                    <c:v>贵州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764-40D2-9AAE-D2781DA3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PE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超额拨备利润倍数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7028152-8C8E-4820-9FA4-D6A30747D1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AA1-466A-9DA2-A993DC598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23FBBA-F030-4837-94A7-C66E44DBDF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A1-466A-9DA2-A993DC598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3331C7-F31B-44D4-94E8-E4863EBCAA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A1-466A-9DA2-A993DC598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F32907-8141-4FD9-B4A8-70377B1D9E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A1-466A-9DA2-A993DC598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2EC8E6-6D68-45FD-ADE0-66EA83B61C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A1-466A-9DA2-A993DC598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D9B80D-0094-4F62-9A4F-89CF633123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A1-466A-9DA2-A993DC59894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'估值散点图-回收率0'!$G$3:$G$8</c:f>
              <c:numCache>
                <c:formatCode>0.00%</c:formatCode>
                <c:ptCount val="6"/>
                <c:pt idx="0">
                  <c:v>-0.12911828511892168</c:v>
                </c:pt>
                <c:pt idx="1">
                  <c:v>5.2445121361085291E-2</c:v>
                </c:pt>
                <c:pt idx="2">
                  <c:v>1.0776062760916847</c:v>
                </c:pt>
                <c:pt idx="3">
                  <c:v>-9.6310286765341396E-2</c:v>
                </c:pt>
                <c:pt idx="4">
                  <c:v>-0.27094872088233923</c:v>
                </c:pt>
                <c:pt idx="5">
                  <c:v>-0.14999381732237313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'估值散点图-回收率0'!$L$3:$L$8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AA1-466A-9DA2-A993DC598948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348FFB2-1A64-4ED2-8E39-292F341A31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AA1-466A-9DA2-A993DC598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6B2ABA-7D6C-4A0D-B0DC-55F2FB54FD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AA1-466A-9DA2-A993DC598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8F59D2-A331-4A0C-B7AC-5F303513E3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A1-466A-9DA2-A993DC598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29C343-08C4-45F3-A909-4430D278B1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A1-466A-9DA2-A993DC598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CB83254-B07E-4D5D-867C-B3A9E766D5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AA1-466A-9DA2-A993DC598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34AC80-AAC4-409B-8FE9-AD1CB39165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AA1-466A-9DA2-A993DC598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4639032-D206-4AB9-90F1-301CB27C8F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AA1-466A-9DA2-A993DC598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565CDE2-6F29-44FC-BC75-089D953A7D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AA1-466A-9DA2-A993DC598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022161B-F13C-46FC-8CA9-2A01528AEE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AA1-466A-9DA2-A993DC59894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'估值散点图-回收率0'!$G$9:$G$17</c:f>
              <c:numCache>
                <c:formatCode>0.00%</c:formatCode>
                <c:ptCount val="9"/>
                <c:pt idx="0">
                  <c:v>0.81879368761694216</c:v>
                </c:pt>
                <c:pt idx="1">
                  <c:v>-0.12770954059042958</c:v>
                </c:pt>
                <c:pt idx="2">
                  <c:v>-0.67887038007077571</c:v>
                </c:pt>
                <c:pt idx="3">
                  <c:v>-0.23942872921917929</c:v>
                </c:pt>
                <c:pt idx="4">
                  <c:v>-3.3039652193829143</c:v>
                </c:pt>
                <c:pt idx="5">
                  <c:v>-0.79500253953536282</c:v>
                </c:pt>
                <c:pt idx="6">
                  <c:v>-0.33021368423521685</c:v>
                </c:pt>
                <c:pt idx="7">
                  <c:v>-1.9364824632352942</c:v>
                </c:pt>
                <c:pt idx="8">
                  <c:v>-3.9782267728713951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'估值散点图-回收率0'!$L$9:$L$17</c15:f>
                <c15:dlblRangeCache>
                  <c:ptCount val="9"/>
                  <c:pt idx="0">
                    <c:v>招商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AAA1-466A-9DA2-A993DC598948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6EC3B5-BA10-4DBE-8A7C-3856DCF452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AA1-466A-9DA2-A993DC598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EA6DF7-A756-4B85-A585-8963BA36A1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AA1-466A-9DA2-A993DC598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B8CEB3-322A-4FD0-B67B-4667A42345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AA1-466A-9DA2-A993DC598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032CA16-AF71-48F4-94F6-36604A978A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AA1-466A-9DA2-A993DC598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6C62C9-CC4A-4ED4-A02F-77F8C5E0F5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AA1-466A-9DA2-A993DC598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CF2CF38-3056-41FD-91EC-192CF9BAE2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AA1-466A-9DA2-A993DC598948}"/>
                </c:ext>
              </c:extLst>
            </c:dLbl>
            <c:dLbl>
              <c:idx val="6"/>
              <c:layout>
                <c:manualLayout>
                  <c:x val="3.1865043428457876E-2"/>
                  <c:y val="-1.0742495337869806E-2"/>
                </c:manualLayout>
              </c:layout>
              <c:tx>
                <c:rich>
                  <a:bodyPr/>
                  <a:lstStyle/>
                  <a:p>
                    <a:fld id="{85D0BCB1-83E3-4DCC-BBAC-D8F998D3647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AA1-466A-9DA2-A993DC598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54EA81A-D187-4539-BF0A-A51D4E887E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AA1-466A-9DA2-A993DC598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430AF93-0B18-4AF5-948A-517FD2B8D6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AA1-466A-9DA2-A993DC598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9412EB-2857-47F7-A53D-4D9BD92172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AA1-466A-9DA2-A993DC598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BBFE5B-5F55-468E-8C39-35B596AD82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AA1-466A-9DA2-A993DC598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B8DBE95-6115-441C-BB47-377ADF8AB3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AA1-466A-9DA2-A993DC598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6F9B98-7728-429D-9E59-2EC3291965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AA1-466A-9DA2-A993DC598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8C52406-ED06-4146-81A0-70F5B9AE26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AA1-466A-9DA2-A993DC5989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C7ECE5-BD05-448D-A167-91CCFF6607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AA1-466A-9DA2-A993DC5989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6AD9A17-FBAE-47EA-8209-FC5D232057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AA1-466A-9DA2-A993DC5989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8F2664F-4403-4AFB-9B9A-46D3F2876A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AA1-466A-9DA2-A993DC59894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'估值散点图-回收率0'!$G$18:$G$34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-0.17986727123008001</c:v>
                </c:pt>
                <c:pt idx="9">
                  <c:v>0</c:v>
                </c:pt>
                <c:pt idx="10">
                  <c:v>-5.0840969185833291</c:v>
                </c:pt>
                <c:pt idx="11">
                  <c:v>1.2870204136251211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'估值散点图-回收率0'!$L$18:$L$34</c15:f>
                <c15:dlblRangeCache>
                  <c:ptCount val="17"/>
                  <c:pt idx="0">
                    <c:v>北京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AAA1-466A-9DA2-A993DC598948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DB8C467-3757-4A70-9675-9D8EB8E273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AAA1-466A-9DA2-A993DC598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FF12ED-16E8-4950-9B4A-7D88F374415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AA1-466A-9DA2-A993DC598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8DE2DB-BE52-4612-B234-E1DC8E9FB4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AA1-466A-9DA2-A993DC598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7C6D96-9083-4188-A553-F08EC53268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AA1-466A-9DA2-A993DC598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D73984-6EB9-4D4C-A5C0-C94A4364CF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AA1-466A-9DA2-A993DC598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9EA02D-86E4-41C3-AE25-6A5248E346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AA1-466A-9DA2-A993DC598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4CBAC1-39B9-4B5C-811E-559F37527B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AA1-466A-9DA2-A993DC598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27367A-237D-4084-9AC0-5B046FF9D1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AA1-466A-9DA2-A993DC598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6E3A65-89E7-4889-836A-2ED440DE9C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AA1-466A-9DA2-A993DC598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F3DD047-D253-461D-871E-ADB045087D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AA1-466A-9DA2-A993DC59894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'估值散点图-回收率0'!$G$35:$G$44</c:f>
              <c:numCache>
                <c:formatCode>0.00%</c:formatCode>
                <c:ptCount val="10"/>
                <c:pt idx="0">
                  <c:v>1.1388659690820426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1.5949849296185754</c:v>
                </c:pt>
                <c:pt idx="6">
                  <c:v>0.76299402402235073</c:v>
                </c:pt>
                <c:pt idx="7">
                  <c:v>0</c:v>
                </c:pt>
                <c:pt idx="8">
                  <c:v>0</c:v>
                </c:pt>
                <c:pt idx="9">
                  <c:v>0.17311543057740786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'估值散点图-回收率0'!$L$35:$L$44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AAA1-466A-9DA2-A993DC598948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097E63F-69B0-4823-9A14-A4FE0A7EBF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AAA1-466A-9DA2-A993DC598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3A7B75-4961-4D5D-A154-FB77A0D035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AA1-466A-9DA2-A993DC598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1AE13B-C4C0-4962-966C-A86D3CFBC6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AA1-466A-9DA2-A993DC598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DD28D9-F680-4F49-9348-552CB702B0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AA1-466A-9DA2-A993DC598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6286FB-3248-4605-9BD6-8EF0ACB032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AA1-466A-9DA2-A993DC598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962AC9-CDEF-474C-ABF7-3D83EBB6E6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AA1-466A-9DA2-A993DC598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8100B0-CE13-4359-A4D6-0D13A003AA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AA1-466A-9DA2-A993DC598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50F0CE4-4896-46F4-BE58-66C2D5931F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AA1-466A-9DA2-A993DC598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286534-BEBC-43B6-B48D-A102642CBB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AA1-466A-9DA2-A993DC598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802089C-B8FE-477C-895E-ADB462F202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AA1-466A-9DA2-A993DC598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4B7A3F-FE7F-4849-9EF0-E4BAFEB115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AA1-466A-9DA2-A993DC598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7199CF2-8D4D-4F0D-AC69-1544ACB72D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AA1-466A-9DA2-A993DC598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8E56229-3E51-4889-8892-4441D8FB5C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AA1-466A-9DA2-A993DC598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61A88D-DE1B-4077-94E6-A99C06AA5C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AA1-466A-9DA2-A993DC598948}"/>
                </c:ext>
              </c:extLst>
            </c:dLbl>
            <c:dLbl>
              <c:idx val="14"/>
              <c:layout>
                <c:manualLayout>
                  <c:x val="-1.4870353599947008E-2"/>
                  <c:y val="-5.3712476689349059E-2"/>
                </c:manualLayout>
              </c:layout>
              <c:tx>
                <c:rich>
                  <a:bodyPr/>
                  <a:lstStyle/>
                  <a:p>
                    <a:fld id="{63A5A629-D551-4996-8028-CA05C4BAE08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AAA1-466A-9DA2-A993DC59894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'估值散点图-回收率0'!$G$45:$G$59</c:f>
              <c:numCache>
                <c:formatCode>0.00%</c:formatCode>
                <c:ptCount val="15"/>
                <c:pt idx="0">
                  <c:v>1.0776062760916847</c:v>
                </c:pt>
                <c:pt idx="1">
                  <c:v>-0.14999381732237313</c:v>
                </c:pt>
                <c:pt idx="2">
                  <c:v>-9.6310286765341396E-2</c:v>
                </c:pt>
                <c:pt idx="3">
                  <c:v>5.2445121361085291E-2</c:v>
                </c:pt>
                <c:pt idx="4">
                  <c:v>-0.12911828511892168</c:v>
                </c:pt>
                <c:pt idx="5">
                  <c:v>-0.27094872088233923</c:v>
                </c:pt>
                <c:pt idx="6">
                  <c:v>-0.79500253953536282</c:v>
                </c:pt>
                <c:pt idx="7">
                  <c:v>-0.23942872921917929</c:v>
                </c:pt>
                <c:pt idx="8">
                  <c:v>-3.9782267728713951</c:v>
                </c:pt>
                <c:pt idx="9">
                  <c:v>-3.3039652193829143</c:v>
                </c:pt>
                <c:pt idx="10">
                  <c:v>0.81879368761694216</c:v>
                </c:pt>
                <c:pt idx="11">
                  <c:v>-0.17986727123008001</c:v>
                </c:pt>
                <c:pt idx="12">
                  <c:v>1.2870204136251211</c:v>
                </c:pt>
                <c:pt idx="13">
                  <c:v>-5.0840969185833291</c:v>
                </c:pt>
                <c:pt idx="14">
                  <c:v>1.1388659690820426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'估值散点图-回收率0'!$L$45:$L$59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渝农(H)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AAA1-466A-9DA2-A993DC598948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30C2A2D9-B0E3-4380-9848-9A2914F9DB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D8C-439B-AD99-F0BD1FB21F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5FEDC1-31B7-431A-9B3F-2BE2C3B953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8C-439B-AD99-F0BD1FB21F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C3EFF9-B25F-42D7-B595-4775781BAF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D8C-439B-AD99-F0BD1FB21F5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32E40F0-C88E-4EFE-B7B5-7320701368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8C-439B-AD99-F0BD1FB21F5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92ECDC-B9D6-4B7F-A809-13C98BBD31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8C-439B-AD99-F0BD1FB21F5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D8C-439B-AD99-F0BD1FB21F5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6594A4-1698-4162-A581-B76CB29360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D8C-439B-AD99-F0BD1FB21F5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1B77DEB-2745-42E9-B12E-2E9836180F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D8C-439B-AD99-F0BD1FB21F5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58F905-A859-401A-896B-890EDAFC3D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D8C-439B-AD99-F0BD1FB21F5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BC77347-27B9-4A9B-8B6D-1116298CFC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D8C-439B-AD99-F0BD1FB21F5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C559149-58D6-4364-8E2A-6DF4EFB6FD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D8C-439B-AD99-F0BD1FB21F5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92D7CEE-58EB-48B5-9BC4-812B896E37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D8C-439B-AD99-F0BD1FB21F5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1FC5EAE-C47B-4F90-B48F-B5047C4013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D8C-439B-AD99-F0BD1FB21F5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B50F7E4-48D2-447B-B6F9-062B426B3F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D8C-439B-AD99-F0BD1FB21F5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'估值散点图-回收率0'!$E$60:$E$73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'估值散点图-回收率0'!$G$60:$G$73</c:f>
              <c:numCache>
                <c:formatCode>0.00%</c:formatCode>
                <c:ptCount val="14"/>
                <c:pt idx="0">
                  <c:v>-1.5046006824949461</c:v>
                </c:pt>
                <c:pt idx="1">
                  <c:v>-17.929676951419005</c:v>
                </c:pt>
                <c:pt idx="2">
                  <c:v>-2.3086648665845857</c:v>
                </c:pt>
                <c:pt idx="3">
                  <c:v>-9.8950172732701827</c:v>
                </c:pt>
                <c:pt idx="4">
                  <c:v>1.7027805036375407</c:v>
                </c:pt>
                <c:pt idx="5">
                  <c:v>#N/A</c:v>
                </c:pt>
                <c:pt idx="6">
                  <c:v>-13.134012449986994</c:v>
                </c:pt>
                <c:pt idx="7">
                  <c:v>-3.0335937071776424</c:v>
                </c:pt>
                <c:pt idx="8">
                  <c:v>0.89097247800249324</c:v>
                </c:pt>
                <c:pt idx="9">
                  <c:v>-57.582574309283736</c:v>
                </c:pt>
                <c:pt idx="10">
                  <c:v>0.91178556222771234</c:v>
                </c:pt>
                <c:pt idx="11">
                  <c:v>-4.7551117947563268</c:v>
                </c:pt>
                <c:pt idx="12">
                  <c:v>-0.64339309222209629</c:v>
                </c:pt>
                <c:pt idx="13">
                  <c:v>-0.10942656843391133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'估值散点图-回收率0'!$L$60:$L$73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徽商</c:v>
                  </c:pt>
                  <c:pt idx="9">
                    <c:v>#N/A</c:v>
                  </c:pt>
                  <c:pt idx="10">
                    <c:v>贵州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D8C-439B-AD99-F0BD1FB21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'估值散点图-回收率0'!$G$1:$G$2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PB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C301CF0-1525-45BE-9C24-2A13A74A94A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1F01A8-C0FA-41F6-A83A-F09BF2E0E0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F25D19-E01A-4F92-8081-85C103CF22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F495E5-0302-46C2-BE7A-77D703EAC4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AF-4562-9E69-1580433EA401}"/>
                </c:ext>
              </c:extLst>
            </c:dLbl>
            <c:dLbl>
              <c:idx val="4"/>
              <c:layout>
                <c:manualLayout>
                  <c:x val="-1.6493414693424798E-2"/>
                  <c:y val="-3.5808317792899351E-3"/>
                </c:manualLayout>
              </c:layout>
              <c:tx>
                <c:rich>
                  <a:bodyPr/>
                  <a:lstStyle/>
                  <a:p>
                    <a:fld id="{98CF782B-AE46-40C2-A94F-C6725AD079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AF-4562-9E69-1580433EA4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C3F3D3-A17D-4278-A82C-2B0B38A69E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'估值散点图-回收率30%'!$F$3:$F$8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7AF-4562-9E69-1580433EA401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E0D4965-338C-4DE0-AA4A-E746A9DE5B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AC142C-1ECC-4122-AACF-DEB964A5B1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863DF7-451F-4AB8-AEF4-78C7CEF0C38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C77C4C-74E3-44EF-9041-7C95430C95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AF-4562-9E69-1580433EA4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C4F0E7-2583-45E7-9E91-0FF1E06749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AF-4562-9E69-1580433EA4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5E288A-8952-4DF5-9978-AD9F6C3F60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AF-4562-9E69-1580433EA4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173935-C2EE-407D-87E2-B6FEB19D93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AF-4562-9E69-1580433EA4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31C4A4-866C-4DA7-A255-DB46E92E82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AF-4562-9E69-1580433EA4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A07860-6304-4A02-BE2B-D6E58394B6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'估值散点图-回收率30%'!$F$9:$F$17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'估值散点图-回收率30%'!$J$9:$J$17</c15:f>
                <c15:dlblRangeCache>
                  <c:ptCount val="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A7AF-4562-9E69-1580433EA401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6.5973658773698846E-2"/>
                  <c:y val="0"/>
                </c:manualLayout>
              </c:layout>
              <c:tx>
                <c:rich>
                  <a:bodyPr/>
                  <a:lstStyle/>
                  <a:p>
                    <a:fld id="{B6D71911-E7AC-409B-A63A-2EEA119B51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83226A-A240-49D2-8982-60138231C1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9FE466-990D-467D-AF4C-74C21C78F4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C3C6D4-3DB1-45B3-A440-A6A7A7E260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7AF-4562-9E69-1580433EA4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C323AD3-A19C-4C50-91E4-093A614BE2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7AF-4562-9E69-1580433EA4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45A5557-B90C-4901-A18B-016062FFB4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7AF-4562-9E69-1580433EA4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933F2BA-D54E-4E96-B8F1-F2818DE02E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7AF-4562-9E69-1580433EA4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B1F151-B03B-46DC-856B-14534DABDE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7AF-4562-9E69-1580433EA4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492AD9A-E759-4ECB-AC9C-B2140C1619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7AF-4562-9E69-1580433EA4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0BC406-E77F-4276-9DFA-01BA7B73EF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7AF-4562-9E69-1580433EA4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DD162C0-FD6A-4CF1-99EE-87548265D5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7AF-4562-9E69-1580433EA4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BD1A531-6547-4F85-937D-A2A0F6034C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7AF-4562-9E69-1580433EA4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E198541-8A39-4E07-9E3B-939F1A103D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7AF-4562-9E69-1580433EA4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58A47B-4498-42F1-8BD3-5A86B37CF9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7AF-4562-9E69-1580433EA40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D1F87E1-3E2B-4B7B-B728-E7528FE0FE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7AF-4562-9E69-1580433EA40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E5A7ECD-5473-42E9-B226-A50ED25E00A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7AF-4562-9E69-1580433EA40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79A7A7F-A955-49C6-97D4-CE237F4494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'估值散点图-回收率30%'!$D$18:$D$34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'估值散点图-回收率30%'!$F$18:$F$34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A7AF-4562-9E69-1580433EA401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C5A1F8D-C4E7-4099-BF03-698918F9D6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461785-A399-4DAA-A36C-B03F3A6912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AB4B62-E9AB-4FBE-8A0E-BA95E998DE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C60539-5E92-408D-BB4C-53D59609E5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7AF-4562-9E69-1580433EA4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7DC97F-271F-4993-B762-B6C9A6216B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7AF-4562-9E69-1580433EA4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5B3A0F-8A8D-4B82-975B-8B51B60E34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7AF-4562-9E69-1580433EA4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41BADB-32DF-4663-8E37-8C21AD1970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7AF-4562-9E69-1580433EA4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58A7FDB-C324-499D-BDE7-0F64F9ACE0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7AF-4562-9E69-1580433EA4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222937B-0777-408B-9424-8C898FF4D0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7AF-4562-9E69-1580433EA4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A5D7D7C-1CAD-4DC2-98AF-BFB5EA25E9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'估值散点图-回收率30%'!$F$35:$F$44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A7AF-4562-9E69-1580433EA401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77E3DB9-9AA5-497C-9D39-4F9493E1768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32617B-6890-4CDE-92AC-74BF42FAED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EEB199-9AA2-4BFA-8171-D74636D405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4098A7-34ED-4A05-909E-0E8F71F6E3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7AF-4562-9E69-1580433EA4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A69635-313D-4D58-84AF-38EBEFC2AB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7AF-4562-9E69-1580433EA401}"/>
                </c:ext>
              </c:extLst>
            </c:dLbl>
            <c:dLbl>
              <c:idx val="5"/>
              <c:layout>
                <c:manualLayout>
                  <c:x val="-4.9480244080274134E-2"/>
                  <c:y val="7.1616635585797393E-3"/>
                </c:manualLayout>
              </c:layout>
              <c:tx>
                <c:rich>
                  <a:bodyPr/>
                  <a:lstStyle/>
                  <a:p>
                    <a:fld id="{35AAEA9E-D877-47B1-A53B-1CCE1C3D8E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A7AF-4562-9E69-1580433EA4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9376DA-1618-4136-AD8D-0C7A8BD47F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7AF-4562-9E69-1580433EA4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E98B5B-E849-4D2D-9035-F19D4A4D97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7AF-4562-9E69-1580433EA4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C895602-2105-4392-9554-DB1D752A82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7AF-4562-9E69-1580433EA4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112EAC-6161-471D-BDE3-36AC3E2BDA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7AF-4562-9E69-1580433EA4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EE9DB99-AB68-4B2E-A17D-6BB042FF8D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7AF-4562-9E69-1580433EA4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D392873-17F2-49B4-956F-988C0EA491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7AF-4562-9E69-1580433EA4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C88208-B56F-4198-8327-562ED92CAE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7AF-4562-9E69-1580433EA4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47710FB-C9AF-46AA-9B71-61297A7920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7AF-4562-9E69-1580433EA401}"/>
                </c:ext>
              </c:extLst>
            </c:dLbl>
            <c:dLbl>
              <c:idx val="14"/>
              <c:layout>
                <c:manualLayout>
                  <c:x val="-6.8329860872759524E-2"/>
                  <c:y val="1.0742495337869806E-2"/>
                </c:manualLayout>
              </c:layout>
              <c:tx>
                <c:rich>
                  <a:bodyPr/>
                  <a:lstStyle/>
                  <a:p>
                    <a:fld id="{03B22725-5327-4B87-8CBC-F7982D6D55B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'估值散点图-回收率30%'!$F$45:$F$59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A7AF-4562-9E69-1580433EA401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C3EC2E85-05E5-4410-A0BD-392F0FE657C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A7AF-4562-9E69-1580433EA4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3A883E-0538-4F4E-9A91-1C4D54AA14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7AF-4562-9E69-1580433EA4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57A437-1620-4ECA-B97A-6BBFC05DC9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7AF-4562-9E69-1580433EA4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FA305A-3738-40AB-A556-8D34D49690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7AF-4562-9E69-1580433EA4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83C41D-E2DD-4BDD-BE98-BA6F54A90E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7AF-4562-9E69-1580433EA4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7AF-4562-9E69-1580433EA4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DBF96F-3C6B-432B-9E88-782610920A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7AF-4562-9E69-1580433EA4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E651425-D767-4C14-B0CA-C2470FD18D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7AF-4562-9E69-1580433EA4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68F733A-B67D-449F-B013-408F10B79F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7AF-4562-9E69-1580433EA4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FE24EB-5818-45C2-80C7-E6001EB24B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7AF-4562-9E69-1580433EA4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6EC258-DD5C-41C6-ADA5-172C8A366E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7AF-4562-9E69-1580433EA4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2B07D4-DC18-4751-A8A8-4B015CCD66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7AF-4562-9E69-1580433EA4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505F8F-1F56-4A6D-9FD6-3776D207E4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7AF-4562-9E69-1580433EA4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7B04DE0-EFBF-4B8F-BC2F-1374979F66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7AF-4562-9E69-1580433EA4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'估值散点图-回收率30%'!$F$60:$F$73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A7AF-4562-9E69-1580433E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PE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3A4D3F6-B1F2-4DD1-A1A8-1FA920CD1E0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4CB7D4-2293-43A6-B463-96C4A9C72F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AB42B7-EF86-4F7C-97A7-7CD074A7FF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22EB788-C6D3-4F0B-A8CE-DB0A7EA6EA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F8C2E44-D9F3-42FF-921C-7489C75FC1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28DB543-9D5B-4646-A483-43FB157347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'估值散点图-回收率30%'!$F$3:$F$8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D6B-44CB-B597-8887C5F2E493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90FFC08-32C5-487F-B8A5-CFD6DA34617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5BC60B-086F-408E-928D-CC3537DD98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D34BC-7E1F-4E42-8920-F2CAB4C1E9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7CD5F13-9D7B-491A-9B05-57AB2ECC2D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5AED4F-D74D-4CBF-BA31-4B18EE8D55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13A00C-26F3-4A6A-A924-DF52EF68AA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D6B-44CB-B597-8887C5F2E4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A3A6A8-FBB0-4E2F-946C-9E44EEE9D9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D6B-44CB-B597-8887C5F2E4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594A9A0-9A36-44D4-926B-832B2F5E4B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D6B-44CB-B597-8887C5F2E4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F234CB5-FA75-4F23-ACE1-A6553C04C9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'估值散点图-回收率30%'!$F$9:$F$17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'估值散点图-回收率30%'!$J$9:$J$17</c15:f>
                <c15:dlblRangeCache>
                  <c:ptCount val="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D6B-44CB-B597-8887C5F2E493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879CBE9-E643-429C-A665-214FCCBAF24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7B502A-03F9-4282-ACB8-84BAE75155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5E3B30-595B-4200-AB37-91D1D4BBE5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53464D-5088-46D6-8EBF-C78AFC8087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020998E-34B4-490C-B742-0A8B254741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749688-BBDC-4F05-AE7E-2573D58D76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D6B-44CB-B597-8887C5F2E4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4D5B05-E73E-4AA0-9BA2-F71AF44CB8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D6B-44CB-B597-8887C5F2E4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5B72E3-B09E-4C99-9AE5-68A3973CEA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D6B-44CB-B597-8887C5F2E4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3B7974-D03E-46F7-82CE-010A8F7398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D6B-44CB-B597-8887C5F2E4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CE3814-00D4-4764-A563-BCA1B1CE74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D6B-44CB-B597-8887C5F2E4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514F15-7080-450E-8846-E47BBD8FDD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D6B-44CB-B597-8887C5F2E4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96B7AE-207D-4DE0-AD1A-48BA9FC8FC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D6B-44CB-B597-8887C5F2E4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FF643F4-FB6C-43F3-81A4-BA8FF09C3B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D6B-44CB-B597-8887C5F2E4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51EEE2-97C1-4FF4-95C4-49900FE25D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D6B-44CB-B597-8887C5F2E4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DA7BEDA-057F-4F18-BDC0-90FBB31500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D6B-44CB-B597-8887C5F2E4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C8ADFFC-90F2-46CE-84BE-B5E948AE9C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D6B-44CB-B597-8887C5F2E4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C6585B2-129A-4A25-836E-2A011196D8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'估值散点图-回收率30%'!$F$18:$F$34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6D6B-44CB-B597-8887C5F2E493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71BBDDF-5A05-47D4-A4EB-90410E7DFC6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A9B281-827E-4B83-A2FB-C7D086B129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3B53B6E-9116-4990-AAE0-419DAB904C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BC492E-93B0-4EA0-85BA-D1F4BB271B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02820E-4508-4AD1-95A4-55E5E071AB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51573F-B2BD-48FB-962E-F59EBB1646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D6B-44CB-B597-8887C5F2E4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BF8BA3-9EE0-45AD-8A71-67B5517E07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D6B-44CB-B597-8887C5F2E4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A0E9B6-B9F9-4270-9BF9-CB3926B804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D6B-44CB-B597-8887C5F2E4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854F2D6-5F8D-482F-B8CB-AA164D87B4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D6B-44CB-B597-8887C5F2E4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4803F9-DF79-464E-8443-C8A15805F2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'估值散点图-回收率30%'!$F$35:$F$44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6D6B-44CB-B597-8887C5F2E493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5AD28A8-1B83-4EAE-BAE4-844C64CF55A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736E95-64BE-4D28-B6EC-A56D907419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783083-AC69-4623-A189-1480B36870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4A35F2-96DF-4FF5-8FB1-FA10316323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6F0E87-BCA2-4881-BB04-7EC637E8B3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AFCC80-8830-4029-BC13-B56F75BC83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D6B-44CB-B597-8887C5F2E4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63C7CF2-5E82-48AD-9D7C-0763702CEC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D6B-44CB-B597-8887C5F2E4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ABAB2E-89AF-4C57-A3D9-1760E0EB58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D6B-44CB-B597-8887C5F2E4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5E5A2F7-C7C6-49F8-B462-21620C48AA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D6B-44CB-B597-8887C5F2E4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5E3A56-660C-4983-8E4A-3E2927D6B0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D6B-44CB-B597-8887C5F2E4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7C8DBBD-EE84-4735-A58A-B4B025FF8F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D6B-44CB-B597-8887C5F2E4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5BB4726-5F5E-4054-9965-6857135FD6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D6B-44CB-B597-8887C5F2E4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C2B832-3989-4548-AC53-A9A1AB3474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6D6B-44CB-B597-8887C5F2E4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6331DD7-7D14-4F77-ACC4-8C16540D96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6D6B-44CB-B597-8887C5F2E4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161EC1F-A6E5-463A-90EA-743E2A098B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'估值散点图-回收率30%'!$F$45:$F$59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6D6B-44CB-B597-8887C5F2E493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D8CB58F6-CCB2-4363-B68B-AE8E129283A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6D6B-44CB-B597-8887C5F2E4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2F8321-9A51-4C13-B433-6946F7545E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6D6B-44CB-B597-8887C5F2E4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7389C2-7454-486D-86C2-402E68EF06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6D6B-44CB-B597-8887C5F2E4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8EC9C3C-0800-4D48-A081-3123470D58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6D6B-44CB-B597-8887C5F2E4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9FDAC0-FF6E-4E6C-82CE-871C82C168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6D6B-44CB-B597-8887C5F2E4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6D6B-44CB-B597-8887C5F2E4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E051F2-757A-4419-B237-C611296786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D6B-44CB-B597-8887C5F2E4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658B62B-2EFB-4520-A323-8C84C8744D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6D6B-44CB-B597-8887C5F2E4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6B8461-9950-4B2C-9E43-FD867D8B1A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6D6B-44CB-B597-8887C5F2E4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E15FB52-6FBF-4F5C-8739-08F74D0EAA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6D6B-44CB-B597-8887C5F2E4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F0208E-06AF-4398-8262-C9554F884C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6D6B-44CB-B597-8887C5F2E4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858506-CC29-452C-A316-432C6490FD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6D6B-44CB-B597-8887C5F2E4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2CDAEF-C370-4815-9FA7-B8F60487E3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6D6B-44CB-B597-8887C5F2E4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3137FE-DC14-4F14-A14C-93D1BCEB90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6D6B-44CB-B597-8887C5F2E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'估值散点图-回收率30%'!$F$60:$F$73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6D6B-44CB-B597-8887C5F2E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'估值散点图-回收率30%'!$N$2</c:f>
          <c:strCache>
            <c:ptCount val="1"/>
            <c:pt idx="0">
              <c:v>上市银行PB VS 30%回收率下超额拨备利润倍数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/>
          </a:pPr>
          <a:endParaRPr lang="zh-CN" alt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84B4F7D-8DBD-4844-9C79-BB77E89BF7B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9076D6-A68E-4276-902B-92F1D707DC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B1B01E-7CA9-44CE-B010-C0A6752CD1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BCAF31-58DC-446B-A18E-9253DF68DD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5C4-4177-8C2B-A619DAC1C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5039BB-5C19-4A54-ACBB-B4C264E588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5C4-4177-8C2B-A619DAC1C3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31C17BE-DFBA-4524-BF02-A4CC809000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'估值散点图-回收率30%'!$G$3:$G$8</c:f>
              <c:numCache>
                <c:formatCode>0.00%</c:formatCode>
                <c:ptCount val="6"/>
                <c:pt idx="0">
                  <c:v>0.68308814967359621</c:v>
                </c:pt>
                <c:pt idx="1">
                  <c:v>0.81772283881076169</c:v>
                </c:pt>
                <c:pt idx="2">
                  <c:v>1.8237974228373324</c:v>
                </c:pt>
                <c:pt idx="3">
                  <c:v>0.69171472613477814</c:v>
                </c:pt>
                <c:pt idx="4">
                  <c:v>0.62191888929568462</c:v>
                </c:pt>
                <c:pt idx="5">
                  <c:v>0.72814105373240456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'估值散点图-回收率30%'!$L$3:$L$8</c15:f>
                <c15:dlblRangeCache>
                  <c:ptCount val="6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5C4-4177-8C2B-A619DAC1C352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59ACA1A-E2EE-414B-9175-5BCAB9058E4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A92AD7-C946-4AA6-A46E-765D5F6F25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1E0F97-9779-40F9-B047-DDFF8432A4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88419E4-799E-4613-9180-A28CC7BC8E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5C4-4177-8C2B-A619DAC1C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8DCAD7-F490-455A-BF40-F3F6A947B9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5C4-4177-8C2B-A619DAC1C3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B648B0-B2E3-48ED-AA12-DC019B455E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5C4-4177-8C2B-A619DAC1C3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530240-52F6-473A-8A8C-AE43EA50BF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5C4-4177-8C2B-A619DAC1C3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04D8DFC-43B4-4D99-918F-D239712B53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5C4-4177-8C2B-A619DAC1C3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80885F-31BC-40B3-B9BD-5E06DE0E8D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'估值散点图-回收率30%'!$G$9:$G$17</c:f>
              <c:numCache>
                <c:formatCode>0.00%</c:formatCode>
                <c:ptCount val="9"/>
                <c:pt idx="0">
                  <c:v>1.2117490119256098</c:v>
                </c:pt>
                <c:pt idx="1">
                  <c:v>0.66169730756818868</c:v>
                </c:pt>
                <c:pt idx="2">
                  <c:v>0.67629122378391404</c:v>
                </c:pt>
                <c:pt idx="3">
                  <c:v>0.6216618340932909</c:v>
                </c:pt>
                <c:pt idx="4">
                  <c:v>-1.1561025521054868</c:v>
                </c:pt>
                <c:pt idx="5">
                  <c:v>0.31959156184000426</c:v>
                </c:pt>
                <c:pt idx="6">
                  <c:v>0.4156662679145266</c:v>
                </c:pt>
                <c:pt idx="7">
                  <c:v>-0.53375831249999972</c:v>
                </c:pt>
                <c:pt idx="8">
                  <c:v>-1.1649072214059235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'估值散点图-回收率30%'!$L$9:$L$17</c15:f>
                <c15:dlblRangeCache>
                  <c:ptCount val="9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25C4-4177-8C2B-A619DAC1C352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5.9481414399788116E-2"/>
                  <c:y val="0"/>
                </c:manualLayout>
              </c:layout>
              <c:tx>
                <c:rich>
                  <a:bodyPr/>
                  <a:lstStyle/>
                  <a:p>
                    <a:fld id="{E07BE85F-2A5B-40A4-B136-F5CF06137E9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61DC8C-DC25-463A-96BA-0AFD2F188B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3E28E7-75CE-443F-A1D7-AA61717CE0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48EE98-5F59-483A-B536-59E09DEE11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5C4-4177-8C2B-A619DAC1C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C674E84-F65C-4BA8-A3AE-744CBBD2C1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5C4-4177-8C2B-A619DAC1C3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0073EB-96B2-471C-B4C4-1A9679A1A7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5C4-4177-8C2B-A619DAC1C3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D1CB29-6A32-4BD6-B0B6-ECD2587E05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5C4-4177-8C2B-A619DAC1C3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43A07DB-BC0D-48C0-9F75-7ECB2C3EEC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5C4-4177-8C2B-A619DAC1C3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3B99CB4-C7FB-4A61-976B-7B33AAD4FD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5C4-4177-8C2B-A619DAC1C352}"/>
                </c:ext>
              </c:extLst>
            </c:dLbl>
            <c:dLbl>
              <c:idx val="9"/>
              <c:layout>
                <c:manualLayout>
                  <c:x val="-2.3367698514202444E-2"/>
                  <c:y val="-1.7904158896449675E-2"/>
                </c:manualLayout>
              </c:layout>
              <c:tx>
                <c:rich>
                  <a:bodyPr/>
                  <a:lstStyle/>
                  <a:p>
                    <a:fld id="{9F38BECB-AF29-4BCC-A148-FBD0CEA4E68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25C4-4177-8C2B-A619DAC1C35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BB782D-946A-45F4-B309-0565BFB5FE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5C4-4177-8C2B-A619DAC1C35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08255D2-0DB0-44A5-9A8E-09ECC5A91D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5C4-4177-8C2B-A619DAC1C35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D702BD8-BB0D-47F7-987D-F567042B92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5C4-4177-8C2B-A619DAC1C35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963413B-1527-4F72-A330-AA28A67D08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5C4-4177-8C2B-A619DAC1C35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A404E1-8CBD-47A1-B792-794DAB916C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5C4-4177-8C2B-A619DAC1C35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DF57747-0C04-4129-8D94-DA652BA5F5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5C4-4177-8C2B-A619DAC1C35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31147C6-57BC-4D00-8A38-A983B186FF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'估值散点图-回收率30%'!$D$18:$D$34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'估值散点图-回收率30%'!$G$18:$G$34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0.77729321252205008</c:v>
                </c:pt>
                <c:pt idx="9">
                  <c:v>0</c:v>
                </c:pt>
                <c:pt idx="10">
                  <c:v>-0.51440241943425091</c:v>
                </c:pt>
                <c:pt idx="11">
                  <c:v>1.8909549835506438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'估值散点图-回收率30%'!$L$18:$L$34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25C4-4177-8C2B-A619DAC1C352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BC6C477-E426-446F-990A-58D30E5934A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59D6A4-4319-4685-AE51-EA2B5A18FE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814346-4F1C-4A9B-A09D-3D4EBE7FBA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2111DCE-07D9-450F-82C5-8981CF6B00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5C4-4177-8C2B-A619DAC1C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22CF3F-13A2-4893-AD41-878E548A2B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5C4-4177-8C2B-A619DAC1C352}"/>
                </c:ext>
              </c:extLst>
            </c:dLbl>
            <c:dLbl>
              <c:idx val="5"/>
              <c:layout>
                <c:manualLayout>
                  <c:x val="-2.761637097133016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FB30304C-3A30-42F6-AB31-8BC9ACCFBEC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25C4-4177-8C2B-A619DAC1C3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91972C-A733-4553-AF03-1C96F9636F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5C4-4177-8C2B-A619DAC1C3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024C97-CAC4-4C1E-A717-F5EE1242F6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5C4-4177-8C2B-A619DAC1C3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78A1D18-8583-4F04-BCD7-D20ACDB259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5C4-4177-8C2B-A619DAC1C35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BCAD689-B107-4BF1-AE1B-AC19190C12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'估值散点图-回收率30%'!$G$35:$G$44</c:f>
              <c:numCache>
                <c:formatCode>0.00%</c:formatCode>
                <c:ptCount val="10"/>
                <c:pt idx="0">
                  <c:v>1.6595853866649251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1.9253465017807561</c:v>
                </c:pt>
                <c:pt idx="6">
                  <c:v>1.2658436325648799</c:v>
                </c:pt>
                <c:pt idx="7">
                  <c:v>0</c:v>
                </c:pt>
                <c:pt idx="8">
                  <c:v>0</c:v>
                </c:pt>
                <c:pt idx="9">
                  <c:v>0.89108308730072749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'估值散点图-回收率30%'!$L$35:$L$44</c15:f>
                <c15:dlblRangeCache>
                  <c:ptCount val="10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25C4-4177-8C2B-A619DAC1C352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6FE03FD-5775-4E2F-ABEB-225238B80E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912C58-914F-486E-A72D-46F7EFD7BA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A07DD3D-9BD0-4F50-9214-79814017AD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6F75AE-E599-4236-9EEB-C92F5BCEB2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5C4-4177-8C2B-A619DAC1C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5AC494-CF7E-4E12-BE07-0799659D05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5C4-4177-8C2B-A619DAC1C3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109291-B85C-4B59-917D-8DA5007F1E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5C4-4177-8C2B-A619DAC1C3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CA69E3-3665-4EDC-AE1F-6A7B5B5DF6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5C4-4177-8C2B-A619DAC1C3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CFB09B9-94DC-41DB-BAD3-5C0A5C122B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5C4-4177-8C2B-A619DAC1C3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0CEE36-393B-49C2-AEEC-755BA82042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5C4-4177-8C2B-A619DAC1C35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7E0CCC2-6DDE-48A5-B485-41803D5D46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5C4-4177-8C2B-A619DAC1C35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65D6DB-57FA-42A7-99F4-2B24481BE3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5C4-4177-8C2B-A619DAC1C35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0B2D277-4FE4-4533-84DA-6AEAA58169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5C4-4177-8C2B-A619DAC1C35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B4FF497-D45A-457E-BEFE-83942FBD88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5C4-4177-8C2B-A619DAC1C35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7301339-A251-4696-A1FF-FBE9DDEF54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5C4-4177-8C2B-A619DAC1C352}"/>
                </c:ext>
              </c:extLst>
            </c:dLbl>
            <c:dLbl>
              <c:idx val="14"/>
              <c:layout>
                <c:manualLayout>
                  <c:x val="-4.2486724571277168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2A61E214-4560-442A-9A5A-788A311662E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'估值散点图-回收率30%'!$G$45:$G$59</c:f>
              <c:numCache>
                <c:formatCode>0.00%</c:formatCode>
                <c:ptCount val="15"/>
                <c:pt idx="0">
                  <c:v>1.8237974228373324</c:v>
                </c:pt>
                <c:pt idx="1">
                  <c:v>0.72814105373240456</c:v>
                </c:pt>
                <c:pt idx="2">
                  <c:v>0.69171472613477814</c:v>
                </c:pt>
                <c:pt idx="3">
                  <c:v>0.81772283881076169</c:v>
                </c:pt>
                <c:pt idx="4">
                  <c:v>0.68308814967359621</c:v>
                </c:pt>
                <c:pt idx="5">
                  <c:v>0.62191888929568462</c:v>
                </c:pt>
                <c:pt idx="6">
                  <c:v>0.31959156184000426</c:v>
                </c:pt>
                <c:pt idx="7">
                  <c:v>0.6216618340932909</c:v>
                </c:pt>
                <c:pt idx="8">
                  <c:v>-1.1649072214059235</c:v>
                </c:pt>
                <c:pt idx="9">
                  <c:v>-1.1561025521054868</c:v>
                </c:pt>
                <c:pt idx="10">
                  <c:v>1.2117490119256098</c:v>
                </c:pt>
                <c:pt idx="11">
                  <c:v>0.77729321252205008</c:v>
                </c:pt>
                <c:pt idx="12">
                  <c:v>1.8909549835506438</c:v>
                </c:pt>
                <c:pt idx="13">
                  <c:v>-0.51440241943425091</c:v>
                </c:pt>
                <c:pt idx="14">
                  <c:v>1.6595853866649251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'估值散点图-回收率30%'!$L$45:$L$59</c15:f>
                <c15:dlblRangeCache>
                  <c:ptCount val="15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25C4-4177-8C2B-A619DAC1C352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D02A36E5-2D63-49A4-B29E-A1A596D5E61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25C4-4177-8C2B-A619DAC1C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41AD0B-79A6-4844-B4E1-4A3C61EAFA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5C4-4177-8C2B-A619DAC1C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41C0DE-464C-4331-A855-E4572939B0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5C4-4177-8C2B-A619DAC1C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3D27AB-1F47-4643-BFBF-1F3E13781B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5C4-4177-8C2B-A619DAC1C352}"/>
                </c:ext>
              </c:extLst>
            </c:dLbl>
            <c:dLbl>
              <c:idx val="4"/>
              <c:layout>
                <c:manualLayout>
                  <c:x val="-4.8140917183028542E-2"/>
                  <c:y val="-9.6048547624953875E-3"/>
                </c:manualLayout>
              </c:layout>
              <c:tx>
                <c:rich>
                  <a:bodyPr/>
                  <a:lstStyle/>
                  <a:p>
                    <a:fld id="{366C94B3-2B02-4327-963D-31EB528D076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25C4-4177-8C2B-A619DAC1C3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608C8F-D067-4550-9E3C-B995C84A11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5C4-4177-8C2B-A619DAC1C3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C00515-07EF-461E-8F18-69F5BA94B0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5C4-4177-8C2B-A619DAC1C3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5D06B31-B688-41BD-97BD-187A7A3502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5C4-4177-8C2B-A619DAC1C3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6BB96F9-952C-4225-B6C9-4AB1859F9C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5C4-4177-8C2B-A619DAC1C35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FB1628-EAF0-466A-BF73-A2ADB41A6F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5C4-4177-8C2B-A619DAC1C35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54F7DC1-A38E-4FEA-BCEF-2D1A1B21C8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5C4-4177-8C2B-A619DAC1C35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089F1A-8334-4616-B143-4336E87533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5C4-4177-8C2B-A619DAC1C35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45FAA40-2FAB-42A6-9845-697D3988F3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5C4-4177-8C2B-A619DAC1C35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2BAA88-1A15-47D7-B772-82E0C61C00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5C4-4177-8C2B-A619DAC1C3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'估值散点图-回收率30%'!$G$60:$G$73</c:f>
              <c:numCache>
                <c:formatCode>0.00%</c:formatCode>
                <c:ptCount val="14"/>
                <c:pt idx="0">
                  <c:v>3.1801123447095514</c:v>
                </c:pt>
                <c:pt idx="1">
                  <c:v>-8.1195039396685704</c:v>
                </c:pt>
                <c:pt idx="2">
                  <c:v>-0.17240809643777141</c:v>
                </c:pt>
                <c:pt idx="3">
                  <c:v>-1.382368103133657</c:v>
                </c:pt>
                <c:pt idx="4">
                  <c:v>2.4654556225339386</c:v>
                </c:pt>
                <c:pt idx="5">
                  <c:v>0</c:v>
                </c:pt>
                <c:pt idx="6">
                  <c:v>-3.8219158129696269</c:v>
                </c:pt>
                <c:pt idx="7">
                  <c:v>-0.30088269184115807</c:v>
                </c:pt>
                <c:pt idx="8">
                  <c:v>1.4628116666666668</c:v>
                </c:pt>
                <c:pt idx="9">
                  <c:v>-31.258141940552552</c:v>
                </c:pt>
                <c:pt idx="10">
                  <c:v>2.3592621387050361</c:v>
                </c:pt>
                <c:pt idx="11">
                  <c:v>-1.1914579483598831</c:v>
                </c:pt>
                <c:pt idx="12">
                  <c:v>0.71481246375029273</c:v>
                </c:pt>
                <c:pt idx="13">
                  <c:v>1.1450828745133519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'估值散点图-回收率30%'!$L$60:$L$73</c15:f>
                <c15:dlblRangeCache>
                  <c:ptCount val="14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25C4-4177-8C2B-A619DAC1C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'估值散点图-回收率30%'!$N$1</c:f>
          <c:strCache>
            <c:ptCount val="1"/>
            <c:pt idx="0">
              <c:v>上市银行PE VS 30%回收率下超额拨备利润倍数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/>
          </a:pPr>
          <a:endParaRPr lang="zh-CN" alt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242245-5AF3-4223-9110-D1A644FA9F1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B5A4D5-7A2B-4F8E-ABEC-0EEF2C6B98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460B13-A7E1-4ADA-B746-5F86DE1ED0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7CE99E-7DF1-4878-A66C-68F5B3BFC4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1A8DE9-5DDD-46D8-AAE6-B0DF80B0F2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F7C1FE-A229-4D08-92D8-C7CA67E533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'估值散点图-回收率30%'!$G$3:$G$8</c:f>
              <c:numCache>
                <c:formatCode>0.00%</c:formatCode>
                <c:ptCount val="6"/>
                <c:pt idx="0">
                  <c:v>0.68308814967359621</c:v>
                </c:pt>
                <c:pt idx="1">
                  <c:v>0.81772283881076169</c:v>
                </c:pt>
                <c:pt idx="2">
                  <c:v>1.8237974228373324</c:v>
                </c:pt>
                <c:pt idx="3">
                  <c:v>0.69171472613477814</c:v>
                </c:pt>
                <c:pt idx="4">
                  <c:v>0.62191888929568462</c:v>
                </c:pt>
                <c:pt idx="5">
                  <c:v>0.72814105373240456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'估值散点图-回收率30%'!$L$3:$L$8</c15:f>
                <c15:dlblRangeCache>
                  <c:ptCount val="6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827-45E9-8946-BC5A20390723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BB6CFC0-3BF8-411F-B2F7-BD6D8FB5B85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E65444-40AB-461C-99A0-E0239FF7E8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49B4DD-6C48-4EE5-B0C0-0B820BC9D0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02F40C-9091-445F-A3BF-26D2B5C554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465E9B-CA38-4CCA-B899-0F20EAE26C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2D83DD-BBDB-423A-8F43-170A58432A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827-45E9-8946-BC5A203907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779585-71B0-4E8D-A631-9F0734611E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827-45E9-8946-BC5A203907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9B5C7FD-760C-4ACD-9B59-C9FBC1A1EC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827-45E9-8946-BC5A203907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1346169-52C6-43E5-912F-ACD435DFE4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'估值散点图-回收率30%'!$G$9:$G$17</c:f>
              <c:numCache>
                <c:formatCode>0.00%</c:formatCode>
                <c:ptCount val="9"/>
                <c:pt idx="0">
                  <c:v>1.2117490119256098</c:v>
                </c:pt>
                <c:pt idx="1">
                  <c:v>0.66169730756818868</c:v>
                </c:pt>
                <c:pt idx="2">
                  <c:v>0.67629122378391404</c:v>
                </c:pt>
                <c:pt idx="3">
                  <c:v>0.6216618340932909</c:v>
                </c:pt>
                <c:pt idx="4">
                  <c:v>-1.1561025521054868</c:v>
                </c:pt>
                <c:pt idx="5">
                  <c:v>0.31959156184000426</c:v>
                </c:pt>
                <c:pt idx="6">
                  <c:v>0.4156662679145266</c:v>
                </c:pt>
                <c:pt idx="7">
                  <c:v>-0.53375831249999972</c:v>
                </c:pt>
                <c:pt idx="8">
                  <c:v>-1.1649072214059235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'估值散点图-回收率30%'!$L$9:$L$17</c15:f>
                <c15:dlblRangeCache>
                  <c:ptCount val="9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8827-45E9-8946-BC5A20390723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6EBB5D8-8EA5-45D5-B9FA-539944C0E6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83141C-CB78-4519-9BFC-D4C5DFE97F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8EF56A-0635-4C6D-8913-7BF6E5E04A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38D4EAE-2589-4953-8D23-E00C4066EF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F1F1AC2-40D6-47DC-BE3C-D83473B1F5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993F5B-2693-489F-B3AC-8E0A3B0BC6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27-45E9-8946-BC5A20390723}"/>
                </c:ext>
              </c:extLst>
            </c:dLbl>
            <c:dLbl>
              <c:idx val="6"/>
              <c:layout>
                <c:manualLayout>
                  <c:x val="3.1865043428457876E-2"/>
                  <c:y val="-1.0742495337869806E-2"/>
                </c:manualLayout>
              </c:layout>
              <c:tx>
                <c:rich>
                  <a:bodyPr/>
                  <a:lstStyle/>
                  <a:p>
                    <a:fld id="{059C69CF-4A8B-426F-A86F-181B6C55220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8827-45E9-8946-BC5A203907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4C151E-3CDD-4711-92CA-479C454C8E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27-45E9-8946-BC5A203907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1C831BE-F0AB-4680-BEF7-02BCB8FF6B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27-45E9-8946-BC5A203907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475CD6-AE73-459F-86BA-2AED6E5867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27-45E9-8946-BC5A203907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1B7227A-1E96-459D-8F98-34C9033D95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27-45E9-8946-BC5A203907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F4737BD-51F9-4FEF-8832-2151A6618D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27-45E9-8946-BC5A2039072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558B21-348E-4686-9655-3E38842FD0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27-45E9-8946-BC5A2039072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3C119BE-607D-40AE-AB2F-AA89BA1E62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27-45E9-8946-BC5A2039072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3478814-AF56-46A1-8A7F-CC9EDE8845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27-45E9-8946-BC5A2039072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943EBF0-AC6E-4EC9-8DD4-40AE48AD11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827-45E9-8946-BC5A2039072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958E510-63A2-4904-AEDE-9B6EA28756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'估值散点图-回收率30%'!$G$18:$G$34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0.77729321252205008</c:v>
                </c:pt>
                <c:pt idx="9">
                  <c:v>0</c:v>
                </c:pt>
                <c:pt idx="10">
                  <c:v>-0.51440241943425091</c:v>
                </c:pt>
                <c:pt idx="11">
                  <c:v>1.8909549835506438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'估值散点图-回收率30%'!$L$18:$L$34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8827-45E9-8946-BC5A20390723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638958F-0165-4A28-BB48-3BD477AA9EA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E26582-58BD-4311-A9FC-1A5B394E2C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CE398D-FB74-473D-9699-4418F61E11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76D890-7405-4962-927C-6DFA65D094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EA3257-CC4F-4D76-8D75-416CF25E29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623C8D-19E2-47AF-A27E-987C92D4F8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827-45E9-8946-BC5A203907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9E3B7A7-9507-49A7-80E7-0D46373C14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827-45E9-8946-BC5A203907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4C035B-5A56-4E43-AA2C-C0FEE92096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827-45E9-8946-BC5A203907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8DAF2C-BB6B-47E0-BA9A-A546A39A12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827-45E9-8946-BC5A203907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6024FD-F505-47BA-ABC8-97517E6C71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'估值散点图-回收率30%'!$G$35:$G$44</c:f>
              <c:numCache>
                <c:formatCode>0.00%</c:formatCode>
                <c:ptCount val="10"/>
                <c:pt idx="0">
                  <c:v>1.6595853866649251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1.9253465017807561</c:v>
                </c:pt>
                <c:pt idx="6">
                  <c:v>1.2658436325648799</c:v>
                </c:pt>
                <c:pt idx="7">
                  <c:v>0</c:v>
                </c:pt>
                <c:pt idx="8">
                  <c:v>0</c:v>
                </c:pt>
                <c:pt idx="9">
                  <c:v>0.89108308730072749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'估值散点图-回收率30%'!$L$35:$L$44</c15:f>
                <c15:dlblRangeCache>
                  <c:ptCount val="10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8827-45E9-8946-BC5A20390723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DF8BD87-C7B0-4E81-AA53-50942C2732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71DF19-6316-46B8-8D58-B99BB70BC7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719ED6-DCDE-41A4-ABC5-578C3D0EC2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0AD813-1140-49FE-AA7E-2A57F510C4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D3424F-EA37-4E28-9FE8-D633A52E12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B234B6-1A70-41EC-A511-3EF3FFBA8D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827-45E9-8946-BC5A203907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7F9595-A61E-42C3-8035-BDAEDD9318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827-45E9-8946-BC5A203907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43C50A-7FE7-412D-9509-E73E397D07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827-45E9-8946-BC5A203907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975D824-8472-496D-8657-17C615AE13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827-45E9-8946-BC5A203907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30DF3F1-4604-43AC-BBD0-B1D0CDDCC1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827-45E9-8946-BC5A203907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BD4468-1473-4FE7-92AD-514B505892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827-45E9-8946-BC5A203907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E024CE-81B5-4C2A-A47A-6D78DFE044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827-45E9-8946-BC5A2039072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36C070-FAEB-492E-89C0-41C78D6F2A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827-45E9-8946-BC5A2039072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7B09B0B-8825-4C4F-BE72-5211DD794A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827-45E9-8946-BC5A20390723}"/>
                </c:ext>
              </c:extLst>
            </c:dLbl>
            <c:dLbl>
              <c:idx val="14"/>
              <c:layout>
                <c:manualLayout>
                  <c:x val="-1.4870353599947008E-2"/>
                  <c:y val="-5.3712476689349059E-2"/>
                </c:manualLayout>
              </c:layout>
              <c:tx>
                <c:rich>
                  <a:bodyPr/>
                  <a:lstStyle/>
                  <a:p>
                    <a:fld id="{99A88BBC-EA12-42FB-A713-8231FFB769E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'估值散点图-回收率30%'!$G$45:$G$59</c:f>
              <c:numCache>
                <c:formatCode>0.00%</c:formatCode>
                <c:ptCount val="15"/>
                <c:pt idx="0">
                  <c:v>1.8237974228373324</c:v>
                </c:pt>
                <c:pt idx="1">
                  <c:v>0.72814105373240456</c:v>
                </c:pt>
                <c:pt idx="2">
                  <c:v>0.69171472613477814</c:v>
                </c:pt>
                <c:pt idx="3">
                  <c:v>0.81772283881076169</c:v>
                </c:pt>
                <c:pt idx="4">
                  <c:v>0.68308814967359621</c:v>
                </c:pt>
                <c:pt idx="5">
                  <c:v>0.62191888929568462</c:v>
                </c:pt>
                <c:pt idx="6">
                  <c:v>0.31959156184000426</c:v>
                </c:pt>
                <c:pt idx="7">
                  <c:v>0.6216618340932909</c:v>
                </c:pt>
                <c:pt idx="8">
                  <c:v>-1.1649072214059235</c:v>
                </c:pt>
                <c:pt idx="9">
                  <c:v>-1.1561025521054868</c:v>
                </c:pt>
                <c:pt idx="10">
                  <c:v>1.2117490119256098</c:v>
                </c:pt>
                <c:pt idx="11">
                  <c:v>0.77729321252205008</c:v>
                </c:pt>
                <c:pt idx="12">
                  <c:v>1.8909549835506438</c:v>
                </c:pt>
                <c:pt idx="13">
                  <c:v>-0.51440241943425091</c:v>
                </c:pt>
                <c:pt idx="14">
                  <c:v>1.6595853866649251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'估值散点图-回收率30%'!$L$45:$L$59</c15:f>
                <c15:dlblRangeCache>
                  <c:ptCount val="15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8827-45E9-8946-BC5A20390723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40E7135A-0D51-40A5-980F-238D3C4878F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8827-45E9-8946-BC5A203907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AB3699-0EAF-424A-B830-2208FDBD40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8827-45E9-8946-BC5A203907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229566-AFDC-406F-BE05-AD8DAD8768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8827-45E9-8946-BC5A203907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283A7E-C248-4CBA-AA3C-BAA63FA243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8827-45E9-8946-BC5A203907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2322C9-931F-4DBD-B345-6A9CA0BB3D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8827-45E9-8946-BC5A203907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12D0022-F517-4E86-90C1-13A9E7E72F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8827-45E9-8946-BC5A203907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FA906F-5F5B-454B-BDAE-D939999BC0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8827-45E9-8946-BC5A203907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FD815F-A888-450E-9FFE-6FFAEDC8DC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827-45E9-8946-BC5A203907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7C3032A-D07F-4FC3-B3E8-01F8004071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8827-45E9-8946-BC5A203907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8EDE8ED-ED3C-401D-8A39-671DF14712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8827-45E9-8946-BC5A203907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00D103-996A-4173-A14E-1D0D695DE4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8827-45E9-8946-BC5A203907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EAD264A-CB72-4C23-8819-A9259EBF81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8827-45E9-8946-BC5A2039072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8D7D31-9C16-47D5-B978-D352018268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8827-45E9-8946-BC5A2039072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6CEB39-DB29-415B-A13A-33FD713E92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8827-45E9-8946-BC5A203907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'估值散点图-回收率30%'!$E$60:$E$73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'估值散点图-回收率30%'!$G$60:$G$73</c:f>
              <c:numCache>
                <c:formatCode>0.00%</c:formatCode>
                <c:ptCount val="14"/>
                <c:pt idx="0">
                  <c:v>3.1801123447095514</c:v>
                </c:pt>
                <c:pt idx="1">
                  <c:v>-8.1195039396685704</c:v>
                </c:pt>
                <c:pt idx="2">
                  <c:v>-0.17240809643777141</c:v>
                </c:pt>
                <c:pt idx="3">
                  <c:v>-1.382368103133657</c:v>
                </c:pt>
                <c:pt idx="4">
                  <c:v>2.4654556225339386</c:v>
                </c:pt>
                <c:pt idx="5">
                  <c:v>0</c:v>
                </c:pt>
                <c:pt idx="6">
                  <c:v>-3.8219158129696269</c:v>
                </c:pt>
                <c:pt idx="7">
                  <c:v>-0.30088269184115807</c:v>
                </c:pt>
                <c:pt idx="8">
                  <c:v>1.4628116666666668</c:v>
                </c:pt>
                <c:pt idx="9">
                  <c:v>-31.258141940552552</c:v>
                </c:pt>
                <c:pt idx="10">
                  <c:v>2.3592621387050361</c:v>
                </c:pt>
                <c:pt idx="11">
                  <c:v>-1.1914579483598831</c:v>
                </c:pt>
                <c:pt idx="12">
                  <c:v>0.71481246375029273</c:v>
                </c:pt>
                <c:pt idx="13">
                  <c:v>1.1450828745133519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'估值散点图-回收率30%'!$L$60:$L$73</c15:f>
                <c15:dlblRangeCache>
                  <c:ptCount val="14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8827-45E9-8946-BC5A20390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'估值散点图-回收率30%'!$G$1:$G$2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PB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72067A3-585E-4B6B-85CC-9923A7E8A4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C9EC4A-71B1-4FAE-8B87-EB36CD15A3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F1A223-E9A3-4474-8D24-B1D7F5DAA2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FC5CCC7-7635-4C0F-82FA-D9CBDEDECB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905-4595-B615-A3540FBB5118}"/>
                </c:ext>
              </c:extLst>
            </c:dLbl>
            <c:dLbl>
              <c:idx val="4"/>
              <c:layout>
                <c:manualLayout>
                  <c:x val="-1.6493414693424798E-2"/>
                  <c:y val="-3.5808317792899351E-3"/>
                </c:manualLayout>
              </c:layout>
              <c:tx>
                <c:rich>
                  <a:bodyPr/>
                  <a:lstStyle/>
                  <a:p>
                    <a:fld id="{03D42D9D-7754-4503-8A9E-7036294512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905-4595-B615-A3540FBB5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CEC65E-93B4-42A0-82A9-0E5A973C1C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'估值散点图-回收率50%'!$F$3:$F$8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905-4595-B615-A3540FBB5118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E4401B9-3070-4FE4-BEF4-342372F52CD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FEC6E9-4388-4473-B0ED-E4514406E6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01D6E01-98FA-419F-8A7F-5055D454B0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E32245-DEFB-4F12-827C-1DDA42754CD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905-4595-B615-A3540FBB5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AE3022-D904-4760-B1C6-67DE916AD0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905-4595-B615-A3540FBB5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15BD89-41A5-4845-8404-D10964E5E5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905-4595-B615-A3540FBB5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FE5AA5-1AFD-424E-81A3-2BFF66DF00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905-4595-B615-A3540FBB5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7963F2-EC89-4DAF-B320-4B97222A96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905-4595-B615-A3540FBB5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B8A4B1A-9CF4-45CE-882F-B533AC6E39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'估值散点图-回收率50%'!$F$9:$F$17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'估值散点图-回收率50%'!$J$9:$J$17</c15:f>
                <c15:dlblRangeCache>
                  <c:ptCount val="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905-4595-B615-A3540FBB5118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6.5973658773698846E-2"/>
                  <c:y val="0"/>
                </c:manualLayout>
              </c:layout>
              <c:tx>
                <c:rich>
                  <a:bodyPr/>
                  <a:lstStyle/>
                  <a:p>
                    <a:fld id="{FA55A9CE-620A-4A5C-9128-A65342B0A31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CC10D7-C9AF-44AA-B753-406B480A14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4A2172-524B-4AFF-893F-DE4F27AC72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C1C1C7-AAEA-4314-BAD8-D705310D0F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905-4595-B615-A3540FBB5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9D9481-1406-45FA-B88D-401AD57CB0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905-4595-B615-A3540FBB5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A9561B-03A6-4963-931E-757E8827E4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905-4595-B615-A3540FBB5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3A4EBA-8F8D-4DBA-9645-436D866682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905-4595-B615-A3540FBB5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C84AAF-274A-4A13-A24D-8E0D005A06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905-4595-B615-A3540FBB5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14A9C46-8F71-463E-9DD6-5CC6873C90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905-4595-B615-A3540FBB51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D4C3B9-A543-474C-B320-0721758DD3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905-4595-B615-A3540FBB511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502955C-3B43-4CC0-85D6-EBEB0A20E9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905-4595-B615-A3540FBB511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C7B1081-1DB7-4202-8625-D238087265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905-4595-B615-A3540FBB511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E520F8A-016E-42E1-8799-9FBC8AF1FA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905-4595-B615-A3540FBB51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A48BA7E-E0DC-46C4-9F3C-BE5CA30727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905-4595-B615-A3540FBB511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67CFD7-AD45-41AC-9AE8-CEABB40DDE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905-4595-B615-A3540FBB511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618EC4-2B3E-4DC3-9015-90A9885308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905-4595-B615-A3540FBB511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3665258-4097-48C3-865A-6AC0510E61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'估值散点图-回收率50%'!$D$18:$D$34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'估值散点图-回收率50%'!$F$18:$F$34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1905-4595-B615-A3540FBB5118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AD92F1-D67A-4271-8BA5-5C60D73DD9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B9EE8D-F40F-4112-B199-68809213FD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1432CF-F2C4-4155-9606-5F3C5DBC8A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7563EC-E407-4032-A259-95B3035DBE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905-4595-B615-A3540FBB5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411BFF-7B1B-4AD2-A558-065AF975B2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905-4595-B615-A3540FBB5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4D852C-A222-4AD2-916C-4F396F0D6E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905-4595-B615-A3540FBB5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CCF9D7-C85B-418A-92DF-A48F969AF6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905-4595-B615-A3540FBB5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710EDC2-6F2B-4471-98BD-4D5EDE9540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905-4595-B615-A3540FBB5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C0920F0-1F63-4AC2-AE85-4412BB7CC7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905-4595-B615-A3540FBB51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FDA2106-7BE4-4A5B-94AC-94E9F5A986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'估值散点图-回收率50%'!$F$35:$F$44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1905-4595-B615-A3540FBB5118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ADCA7D-CD35-4E3C-AA79-4537DA13BF5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300D4F-7C28-4407-9D11-F0638844AD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69A266-56C0-4B00-BFE9-9E103AF21C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3FB4A6-F8FB-423E-A7D1-0E071C7381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905-4595-B615-A3540FBB5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C57F63-34A8-46CE-AE72-836E9CDFE5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905-4595-B615-A3540FBB5118}"/>
                </c:ext>
              </c:extLst>
            </c:dLbl>
            <c:dLbl>
              <c:idx val="5"/>
              <c:layout>
                <c:manualLayout>
                  <c:x val="-4.9480244080274134E-2"/>
                  <c:y val="7.1616635585797393E-3"/>
                </c:manualLayout>
              </c:layout>
              <c:tx>
                <c:rich>
                  <a:bodyPr/>
                  <a:lstStyle/>
                  <a:p>
                    <a:fld id="{52082029-C61C-4B73-8AF9-9DA63054852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1905-4595-B615-A3540FBB5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C8FA1D-C039-41CE-BD04-8139C77279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905-4595-B615-A3540FBB5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BCF42D-9CE7-4EC3-A6E7-2FB5D549FE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905-4595-B615-A3540FBB5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F9B9A72-BA7A-491A-B116-25B6869979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905-4595-B615-A3540FBB51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A6B5B0D-4CF4-416A-9C56-9F6B0C0D27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905-4595-B615-A3540FBB511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5C45F6-954D-475A-A5C1-B64A6F5D13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905-4595-B615-A3540FBB511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CF7786-2B37-45AB-896E-A8BED5805E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905-4595-B615-A3540FBB511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0663B3-E70B-4DB2-921C-0869E5E370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905-4595-B615-A3540FBB51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B5743B-EE65-418D-AB5E-40D6BD7217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905-4595-B615-A3540FBB5118}"/>
                </c:ext>
              </c:extLst>
            </c:dLbl>
            <c:dLbl>
              <c:idx val="14"/>
              <c:layout>
                <c:manualLayout>
                  <c:x val="-6.8329860872759524E-2"/>
                  <c:y val="1.0742495337869806E-2"/>
                </c:manualLayout>
              </c:layout>
              <c:tx>
                <c:rich>
                  <a:bodyPr/>
                  <a:lstStyle/>
                  <a:p>
                    <a:fld id="{FBC69D08-8BD1-427C-8DF5-23B76B01B5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'估值散点图-回收率50%'!$F$45:$F$59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1905-4595-B615-A3540FBB5118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780C7AFE-4D33-4A35-BFE5-CE30D6E549C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1905-4595-B615-A3540FBB51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5C9D3C-F0D2-4145-85F7-59D1772D07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905-4595-B615-A3540FBB51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B6B7F7-6598-4BEE-846D-2B7A1BA05A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905-4595-B615-A3540FBB51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D7093E-5372-4BD7-A4A6-3A46247127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1905-4595-B615-A3540FBB51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51B065-F8E5-417F-8C64-B74742023B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905-4595-B615-A3540FBB51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905-4595-B615-A3540FBB51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96C887-2C1B-423C-9FEE-F1CF6FCC81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905-4595-B615-A3540FBB51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4DBF1F0-E986-48EE-88E3-FC49BE985C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905-4595-B615-A3540FBB51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C2B339-E724-4057-869D-72063A2617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905-4595-B615-A3540FBB51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80C3B4-6A34-4F98-BE8E-38DB110387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905-4595-B615-A3540FBB511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AD2CA46-9C07-46EA-88FA-6CCFB2FEE8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905-4595-B615-A3540FBB511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99A7EC-55C8-48DC-B13F-386D516BA4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905-4595-B615-A3540FBB511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77D0578-1A12-4EDC-9515-AAF172D537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905-4595-B615-A3540FBB51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E5D64F2-02D3-470B-A943-1B625D0B2C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905-4595-B615-A3540FBB51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'估值散点图-回收率50%'!$F$60:$F$73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1905-4595-B615-A3540FBB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800"/>
            </a:pP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上市银行</a:t>
            </a:r>
            <a:r>
              <a:rPr lang="en-US" altLang="zh-CN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PE VS</a:t>
            </a:r>
            <a:r>
              <a:rPr lang="zh-CN" altLang="en-US" sz="800" b="1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rial" panose="020B0604020202020204" pitchFamily="34" charset="0"/>
                <a:ea typeface="楷体_GB2312" panose="02010609030101010101" pitchFamily="49" charset="-122"/>
              </a:rPr>
              <a:t>广义不良资产率</a:t>
            </a:r>
            <a:endParaRPr lang="zh-CN" altLang="zh-CN" sz="800" b="1" i="0" u="none" strike="noStrike" kern="1200" spc="0" baseline="0">
              <a:solidFill>
                <a:sysClr val="windowText" lastClr="000000">
                  <a:lumMod val="95000"/>
                  <a:lumOff val="5000"/>
                </a:sysClr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BEF01DC-99C1-47FC-81B4-3EE9DBDDEE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EA7A638-A747-4925-A445-8148C0A1AC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1773E0-7BF3-49AA-9A29-808F14548B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2658BA-85B5-4352-973F-B055BA4F0E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DB7B0D-733A-4856-A7F4-EF36DF333E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DC04A0-4262-4906-A3AF-478BFF102A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'估值散点图-回收率50%'!$F$3:$F$8</c:f>
              <c:numCache>
                <c:formatCode>0.00%</c:formatCode>
                <c:ptCount val="6"/>
                <c:pt idx="0">
                  <c:v>2.0277644169066245E-2</c:v>
                </c:pt>
                <c:pt idx="1">
                  <c:v>2.0323836908199604E-2</c:v>
                </c:pt>
                <c:pt idx="2">
                  <c:v>1.5728089289791136E-2</c:v>
                </c:pt>
                <c:pt idx="3">
                  <c:v>1.8199528204724095E-2</c:v>
                </c:pt>
                <c:pt idx="4">
                  <c:v>1.5017035093012049E-2</c:v>
                </c:pt>
                <c:pt idx="5">
                  <c:v>1.9259695712496357E-2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'估值散点图-回收率50%'!$J$3:$J$8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6CE-40A3-8A5A-A37CD674391B}"/>
            </c:ext>
          </c:extLst>
        </c:ser>
        <c:ser>
          <c:idx val="2"/>
          <c:order val="1"/>
          <c:tx>
            <c:v>股份行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C15C0BF-FE29-4F10-AD9A-E754AB8A334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B6B4C6-937C-4066-A937-63EBAF2CEF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31F979-D74E-4C2E-8C62-F7784FB96C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7CD4C9-27A0-4EE0-A252-A064A26BFB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111F56-5BD0-4604-94D5-D50C040C80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8900E7-8799-4B87-BA1C-75203A56F4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6CE-40A3-8A5A-A37CD6743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2C872B-61BA-41C7-AFB1-52B5174EDD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6CE-40A3-8A5A-A37CD6743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190F35-A55C-4AE8-BB3A-7E94FC5E7DE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6CE-40A3-8A5A-A37CD6743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A4114B-C1F3-44C5-AFE0-2FDC97DE72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'估值散点图-回收率50%'!$F$9:$F$17</c:f>
              <c:numCache>
                <c:formatCode>0.00%</c:formatCode>
                <c:ptCount val="9"/>
                <c:pt idx="0">
                  <c:v>1.5915786572921323E-2</c:v>
                </c:pt>
                <c:pt idx="1">
                  <c:v>1.9497004306970468E-2</c:v>
                </c:pt>
                <c:pt idx="2">
                  <c:v>2.4248876062740087E-2</c:v>
                </c:pt>
                <c:pt idx="3">
                  <c:v>2.1233649894007205E-2</c:v>
                </c:pt>
                <c:pt idx="4">
                  <c:v>3.0124779399343944E-2</c:v>
                </c:pt>
                <c:pt idx="5">
                  <c:v>2.1670396098177714E-2</c:v>
                </c:pt>
                <c:pt idx="6">
                  <c:v>1.8983783628888765E-2</c:v>
                </c:pt>
                <c:pt idx="7">
                  <c:v>2.8358726273207249E-2</c:v>
                </c:pt>
                <c:pt idx="8">
                  <c:v>3.8678922532717944E-2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'估值散点图-回收率50%'!$J$9:$J$17</c15:f>
                <c15:dlblRangeCache>
                  <c:ptCount val="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6CE-40A3-8A5A-A37CD674391B}"/>
            </c:ext>
          </c:extLst>
        </c:ser>
        <c:ser>
          <c:idx val="3"/>
          <c:order val="2"/>
          <c:tx>
            <c:v>城商行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8B52066-C23D-4A4B-A5A4-F0F32FCB45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978E41-2EB7-4371-B55D-F84CE958F2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D5C954-7C14-42B9-8558-E5CC6ED0A3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C38069-3BDD-4E39-AE9D-255682F86E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B3DC3E-D54E-41FC-B2EF-10ACE21F3B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27CE3F4-D25B-4607-8C3D-F3AE537179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6CE-40A3-8A5A-A37CD6743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A1FEFF-0A73-4284-B28F-6FB41217F5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6CE-40A3-8A5A-A37CD6743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46E0193-82B1-4255-8C3D-FA5F8CBB64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6CE-40A3-8A5A-A37CD6743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90B70A3-412E-4DAB-AC67-22ACE67EBD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6CE-40A3-8A5A-A37CD67439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C4BFCC-F897-49A2-9039-80B27A295BD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6CE-40A3-8A5A-A37CD67439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D10E0DB-3623-4669-B979-C86BA2A0C1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6CE-40A3-8A5A-A37CD67439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843702-C0D5-440D-944E-60546587AD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6CE-40A3-8A5A-A37CD67439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07D563-64FA-49E5-86AD-C25C94BA8D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6CE-40A3-8A5A-A37CD67439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CEA6D2E-1FA9-47AD-8134-B6202A7D11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6CE-40A3-8A5A-A37CD674391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4271988-6C0E-40FB-9A84-67AA28DD51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6CE-40A3-8A5A-A37CD674391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DFDBF17-7273-4DB7-A672-3165F7FAB3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6CE-40A3-8A5A-A37CD674391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D95C34F-D90E-4A17-A114-7197DA4969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'估值散点图-回收率50%'!$F$18:$F$34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1.8290023414591374E-2</c:v>
                </c:pt>
                <c:pt idx="9">
                  <c:v>0</c:v>
                </c:pt>
                <c:pt idx="10">
                  <c:v>4.2706009411429491E-2</c:v>
                </c:pt>
                <c:pt idx="11">
                  <c:v>1.3874900130774017E-2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'估值散点图-回收率50%'!$J$18:$J$34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#N/A</c:v>
                  </c:pt>
                  <c:pt idx="9">
                    <c:v>#VALUE!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16CE-40A3-8A5A-A37CD674391B}"/>
            </c:ext>
          </c:extLst>
        </c:ser>
        <c:ser>
          <c:idx val="4"/>
          <c:order val="3"/>
          <c:tx>
            <c:v>农商行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EFBC597-3D27-4E7C-8D37-60FB281252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7B7797-BA07-4941-BAB3-C3CCF5DFB4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3CD4EE-673C-4ECA-AD1A-66F2359B4C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4DE5DA-4AD7-4A19-BC06-FA49EDBD3A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09D110-63BC-4FFC-856E-A3EB00D4D7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FCC8A6-353E-4D7B-8C04-F3BAF6FC68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6CE-40A3-8A5A-A37CD6743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7A59E5B-A223-439A-9219-9E697750C5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6CE-40A3-8A5A-A37CD6743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063856-BD45-4240-9608-2BFE88C2A3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6CE-40A3-8A5A-A37CD6743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87339B7-39F2-4837-A7AB-9F3F1C31B3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6CE-40A3-8A5A-A37CD67439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B57675D-33A5-48CE-9109-0512C49D69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'估值散点图-回收率50%'!$F$35:$F$44</c:f>
              <c:numCache>
                <c:formatCode>0.00%</c:formatCode>
                <c:ptCount val="10"/>
                <c:pt idx="0">
                  <c:v>1.3014515881814095E-2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9.5565958293439314E-3</c:v>
                </c:pt>
                <c:pt idx="6">
                  <c:v>1.5439649727229124E-2</c:v>
                </c:pt>
                <c:pt idx="7">
                  <c:v>0</c:v>
                </c:pt>
                <c:pt idx="8">
                  <c:v>0</c:v>
                </c:pt>
                <c:pt idx="9">
                  <c:v>2.0448935979216504E-2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'估值散点图-回收率50%'!$J$35:$J$44</c15:f>
                <c15:dlblRangeCache>
                  <c:ptCount val="10"/>
                  <c:pt idx="0">
                    <c:v>#N/A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16CE-40A3-8A5A-A37CD674391B}"/>
            </c:ext>
          </c:extLst>
        </c:ser>
        <c:ser>
          <c:idx val="0"/>
          <c:order val="4"/>
          <c:tx>
            <c:v>A+H上市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BAF58C0-93F0-4E1D-8AEE-D82F70E707C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4FFF6A-71DB-44E0-9882-FC44E87F63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2D88A1-BC1A-4BC3-809A-B439ACE7A9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AB8A6D-A62F-4BA4-86CA-D7C7A59115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7E753F-3836-4C86-A780-85EDD2B7C2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D42E9EA-054B-419C-9425-EBC08E2B96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6CE-40A3-8A5A-A37CD6743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85A26C-CF3C-4509-8E78-3905757D9F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6CE-40A3-8A5A-A37CD6743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7EBE2C-2F6E-4796-8F7E-086B37273E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6CE-40A3-8A5A-A37CD6743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94916CB-0AA7-4BD5-9542-909EFFBB94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6CE-40A3-8A5A-A37CD67439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0C610D5-DAB3-426C-A29B-EACB6B1A95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6CE-40A3-8A5A-A37CD67439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88F80D3-3100-487B-B8F4-29D4F7DE03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6CE-40A3-8A5A-A37CD67439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2C4A0B-8AF4-438B-828B-D5D2FEBED5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6CE-40A3-8A5A-A37CD67439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BF6B1BF-5590-4A71-8BE6-B6367410D0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6CE-40A3-8A5A-A37CD67439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F0C2555-B403-4877-9710-02B1406466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6CE-40A3-8A5A-A37CD674391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529933C-CC8F-4234-B045-FAB1FD43A9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'估值散点图-回收率50%'!$F$45:$F$59</c:f>
              <c:numCache>
                <c:formatCode>0.00%</c:formatCode>
                <c:ptCount val="15"/>
                <c:pt idx="0">
                  <c:v>1.5728089289791136E-2</c:v>
                </c:pt>
                <c:pt idx="1">
                  <c:v>1.9259695712496357E-2</c:v>
                </c:pt>
                <c:pt idx="2">
                  <c:v>1.8199528204724095E-2</c:v>
                </c:pt>
                <c:pt idx="3">
                  <c:v>2.0323836908199604E-2</c:v>
                </c:pt>
                <c:pt idx="4">
                  <c:v>2.0277644169066245E-2</c:v>
                </c:pt>
                <c:pt idx="5">
                  <c:v>1.5017035093012049E-2</c:v>
                </c:pt>
                <c:pt idx="6">
                  <c:v>2.1670396098177714E-2</c:v>
                </c:pt>
                <c:pt idx="7">
                  <c:v>2.1233649894007205E-2</c:v>
                </c:pt>
                <c:pt idx="8">
                  <c:v>3.8678922532717944E-2</c:v>
                </c:pt>
                <c:pt idx="9">
                  <c:v>3.0124779399343944E-2</c:v>
                </c:pt>
                <c:pt idx="10">
                  <c:v>1.5915786572921323E-2</c:v>
                </c:pt>
                <c:pt idx="11">
                  <c:v>1.8290023414591374E-2</c:v>
                </c:pt>
                <c:pt idx="12">
                  <c:v>1.3874900130774017E-2</c:v>
                </c:pt>
                <c:pt idx="13">
                  <c:v>4.2706009411429491E-2</c:v>
                </c:pt>
                <c:pt idx="14">
                  <c:v>1.3014515881814095E-2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'估值散点图-回收率50%'!$J$45:$J$59</c15:f>
                <c15:dlblRangeCach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16CE-40A3-8A5A-A37CD674391B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0B31E9A9-F6D8-4C4D-A0A4-29517A98F66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16CE-40A3-8A5A-A37CD6743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832907-608A-48B5-AA16-B1A73ACC57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6CE-40A3-8A5A-A37CD6743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B16610-9FAD-47D0-957E-D3223C8E54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6CE-40A3-8A5A-A37CD6743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4D6599E-0B77-42FA-B19C-0F84117F7D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6CE-40A3-8A5A-A37CD6743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A5D49C-A271-490B-A242-6377C46C9D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16CE-40A3-8A5A-A37CD6743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6CE-40A3-8A5A-A37CD6743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C900F04-4B33-4B9A-AD11-663DF64F29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6CE-40A3-8A5A-A37CD6743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017D48-B6FA-454A-95C5-3255BA1FB2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6CE-40A3-8A5A-A37CD6743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B45183-2004-45DE-BFC0-D5FBD0F02B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6CE-40A3-8A5A-A37CD67439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46C50F-B82A-4EF2-BC0E-AFE7EBBCA5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6CE-40A3-8A5A-A37CD67439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091C814-6F59-4BD7-803B-950A48B485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6CE-40A3-8A5A-A37CD67439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C40209-E388-4673-A6EC-FD8C577368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6CE-40A3-8A5A-A37CD67439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8735DDB-3D0F-4511-82BC-94B2F3B1C0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6CE-40A3-8A5A-A37CD67439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6EB60E8-DC15-4F32-8DA5-200DD1B792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6CE-40A3-8A5A-A37CD67439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'估值散点图-回收率50%'!$F$60:$F$73</c:f>
              <c:numCache>
                <c:formatCode>0.00%</c:formatCode>
                <c:ptCount val="14"/>
                <c:pt idx="0">
                  <c:v>4.4047289984809924E-2</c:v>
                </c:pt>
                <c:pt idx="1">
                  <c:v>5.4285025951648122E-2</c:v>
                </c:pt>
                <c:pt idx="2">
                  <c:v>2.9277354589120397E-2</c:v>
                </c:pt>
                <c:pt idx="3">
                  <c:v>4.8683959818812975E-2</c:v>
                </c:pt>
                <c:pt idx="4">
                  <c:v>2.0842339249154396E-2</c:v>
                </c:pt>
                <c:pt idx="5">
                  <c:v>#N/A</c:v>
                </c:pt>
                <c:pt idx="6">
                  <c:v>4.7167601364218013E-2</c:v>
                </c:pt>
                <c:pt idx="7">
                  <c:v>4.0483963901397274E-2</c:v>
                </c:pt>
                <c:pt idx="8">
                  <c:v>1.4624568252831914E-2</c:v>
                </c:pt>
                <c:pt idx="9">
                  <c:v>0.11297736689179309</c:v>
                </c:pt>
                <c:pt idx="10">
                  <c:v>3.3722657703153448E-2</c:v>
                </c:pt>
                <c:pt idx="11">
                  <c:v>3.6654540043014973E-2</c:v>
                </c:pt>
                <c:pt idx="12">
                  <c:v>2.3504651334063133E-2</c:v>
                </c:pt>
                <c:pt idx="13">
                  <c:v>2.1182163936596696E-2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'估值散点图-回收率50%'!$J$60:$J$73</c15:f>
                <c15:dlblRangeCache>
                  <c:ptCount val="1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16CE-40A3-8A5A-A37CD674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'估值散点图-回收率50%'!$F$1:$F$2</c:f>
              <c:strCache>
                <c:ptCount val="2"/>
                <c:pt idx="0">
                  <c:v>2025/12/31</c:v>
                </c:pt>
                <c:pt idx="1">
                  <c:v>广义不良资产率</c:v>
                </c:pt>
              </c:strCache>
            </c:strRef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'估值散点图-回收率50%'!$N$2</c:f>
          <c:strCache>
            <c:ptCount val="1"/>
            <c:pt idx="0">
              <c:v>上市银行PB VS 50%回收率下超额拨备利润倍数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/>
          </a:pPr>
          <a:endParaRPr lang="zh-CN" alt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C8215BF-2260-4F6B-BAE4-9F7D393732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E21426-3A47-46F1-B7F2-F46E289530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5B3571-E7E2-4A24-9EC3-1D6B3F7079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8F3426-20C4-4B44-AE27-E2F0C2B0B38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FD-4D8C-8E54-9DA541F81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0C207C-47CB-41C2-B00B-1E28A90368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FD-4D8C-8E54-9DA541F81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93C99A-79D9-4831-8480-0D1C5AE541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'估值散点图-回收率50%'!$D$3:$D$8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'估值散点图-回收率50%'!$G$3:$G$8</c:f>
              <c:numCache>
                <c:formatCode>0.00%</c:formatCode>
                <c:ptCount val="6"/>
                <c:pt idx="0">
                  <c:v>1.2245591062019416</c:v>
                </c:pt>
                <c:pt idx="1">
                  <c:v>1.3279079837772125</c:v>
                </c:pt>
                <c:pt idx="2">
                  <c:v>2.3212581873344309</c:v>
                </c:pt>
                <c:pt idx="3">
                  <c:v>1.217064734734858</c:v>
                </c:pt>
                <c:pt idx="4">
                  <c:v>1.2171639627477002</c:v>
                </c:pt>
                <c:pt idx="5">
                  <c:v>1.3135643011022564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'估值散点图-回收率50%'!$L$3:$L$8</c15:f>
                <c15:dlblRangeCache>
                  <c:ptCount val="6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0FD-4D8C-8E54-9DA541F81B44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3836348-D3B1-4037-9777-2E4E8943B21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77B625-96E9-44CD-95D6-9A540EB90D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2A7E0C1-60BF-4BC6-9870-B6313EE714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7EE8FC9-3798-4B01-9C39-B0B97899B0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FD-4D8C-8E54-9DA541F81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2AE8183-2EED-47A4-9447-16873965FD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FD-4D8C-8E54-9DA541F81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272FF4-CF7F-4831-A364-1A03410C5A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FD-4D8C-8E54-9DA541F81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8AEFFE-4363-4118-A54F-978DE27847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FD-4D8C-8E54-9DA541F81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660B13-9CC5-4EFF-AE21-153C2DBD03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FD-4D8C-8E54-9DA541F81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AD1E23-F1DC-4078-BD97-0209CFE3C6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'估值散点图-回收率50%'!$D$9:$D$17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'估值散点图-回收率50%'!$G$9:$G$17</c:f>
              <c:numCache>
                <c:formatCode>0.00%</c:formatCode>
                <c:ptCount val="9"/>
                <c:pt idx="0">
                  <c:v>1.473719228131388</c:v>
                </c:pt>
                <c:pt idx="1">
                  <c:v>1.1879685396739341</c:v>
                </c:pt>
                <c:pt idx="2">
                  <c:v>1.5797322930203734</c:v>
                </c:pt>
                <c:pt idx="3">
                  <c:v>1.1957222096349376</c:v>
                </c:pt>
                <c:pt idx="4">
                  <c:v>0.27580589274613077</c:v>
                </c:pt>
                <c:pt idx="5">
                  <c:v>1.0626542960902492</c:v>
                </c:pt>
                <c:pt idx="6">
                  <c:v>0.9129195693476887</c:v>
                </c:pt>
                <c:pt idx="7">
                  <c:v>0.40139112132352961</c:v>
                </c:pt>
                <c:pt idx="8">
                  <c:v>0.71063914623772317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'估值散点图-回收率50%'!$L$9:$L$17</c15:f>
                <c15:dlblRangeCache>
                  <c:ptCount val="9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F0FD-4D8C-8E54-9DA541F81B44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layout>
                <c:manualLayout>
                  <c:x val="-5.9481414399788116E-2"/>
                  <c:y val="0"/>
                </c:manualLayout>
              </c:layout>
              <c:tx>
                <c:rich>
                  <a:bodyPr/>
                  <a:lstStyle/>
                  <a:p>
                    <a:fld id="{645299B2-99CF-40F7-8BE8-8194940E089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D4F227-A30B-47C1-94C9-DE40A5D128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EB57E0-75BE-4C76-BAA6-4CDAC3252A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C9BC5B-F478-451E-BC30-3DBA3FF28D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FD-4D8C-8E54-9DA541F81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84B25E-0BD3-4F2F-A6E3-ABE57B42F5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0FD-4D8C-8E54-9DA541F81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400879-E292-4D29-9C5E-E139890046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0FD-4D8C-8E54-9DA541F81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48A215-2DF0-4C3A-9856-5FADE0029D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0FD-4D8C-8E54-9DA541F81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DD7DE37-7C62-4D17-86A5-4AB023EB4D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0FD-4D8C-8E54-9DA541F81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2B3929-7EDF-461A-9383-A8FAEDE9CD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0FD-4D8C-8E54-9DA541F81B44}"/>
                </c:ext>
              </c:extLst>
            </c:dLbl>
            <c:dLbl>
              <c:idx val="9"/>
              <c:layout>
                <c:manualLayout>
                  <c:x val="-2.3367698514202444E-2"/>
                  <c:y val="-1.7904158896449675E-2"/>
                </c:manualLayout>
              </c:layout>
              <c:tx>
                <c:rich>
                  <a:bodyPr/>
                  <a:lstStyle/>
                  <a:p>
                    <a:fld id="{E1E70D29-8DF8-4FB0-A1A9-E0A536B814B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F0FD-4D8C-8E54-9DA541F81B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4CB348A-366A-45AB-9750-7BDD7BC38E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0FD-4D8C-8E54-9DA541F81B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A4CB271-2128-49B9-85D4-2BA4FEC599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0FD-4D8C-8E54-9DA541F81B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7AAC218-E13C-4553-AFDD-44054C4CDB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0FD-4D8C-8E54-9DA541F81B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32ABBCA-7EB5-4052-8E4D-118C7877C09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0FD-4D8C-8E54-9DA541F81B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3906E0D-47DD-4AD3-BB03-214D4C62E4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0FD-4D8C-8E54-9DA541F81B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B93FC1B-C2B7-41A4-BF9B-02626F6A48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0FD-4D8C-8E54-9DA541F81B4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DFE7830-8F9C-42D2-B1D3-3859C960BB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'估值散点图-回收率50%'!$D$18:$D$34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'估值散点图-回收率50%'!$G$18:$G$34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1.4154002016901364</c:v>
                </c:pt>
                <c:pt idx="9">
                  <c:v>0</c:v>
                </c:pt>
                <c:pt idx="10">
                  <c:v>2.5320605799984683</c:v>
                </c:pt>
                <c:pt idx="11">
                  <c:v>2.2935780301676583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'估值散点图-回收率50%'!$L$18:$L$34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F0FD-4D8C-8E54-9DA541F81B44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A830B52-96F4-4151-85FD-745B09804EB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CB2EBC-FA3D-4039-B858-1CFB1D6F0F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D3FADA-6A69-4641-8C01-A7FBA3A1AE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D887FA-0F57-4F84-81F0-DE44BCEFD2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0FD-4D8C-8E54-9DA541F81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7922F6-7DBD-4B90-9E01-682B5720D0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0FD-4D8C-8E54-9DA541F81B44}"/>
                </c:ext>
              </c:extLst>
            </c:dLbl>
            <c:dLbl>
              <c:idx val="5"/>
              <c:layout>
                <c:manualLayout>
                  <c:x val="-2.761637097133016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5E00FB7B-A334-4850-973B-A6F94F81B67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F0FD-4D8C-8E54-9DA541F81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F53CAC0-A5E2-4F62-8F5B-25C603AB31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0FD-4D8C-8E54-9DA541F81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99CC22-F603-4796-8A88-CC74C6BFE8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0FD-4D8C-8E54-9DA541F81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4065504-F2E4-46F5-BAA1-E7C4E278D0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0FD-4D8C-8E54-9DA541F81B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0DEC03F-6AA9-4DC2-8595-B3870DA47A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'估值散点图-回收率50%'!$D$35:$D$44</c:f>
              <c:numCache>
                <c:formatCode>###,###,##0.00</c:formatCode>
                <c:ptCount val="10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</c:numCache>
            </c:numRef>
          </c:xVal>
          <c:yVal>
            <c:numRef>
              <c:f>'估值散点图-回收率50%'!$G$35:$G$44</c:f>
              <c:numCache>
                <c:formatCode>0.00%</c:formatCode>
                <c:ptCount val="10"/>
                <c:pt idx="0">
                  <c:v>2.0067316650535134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2.1455875498888761</c:v>
                </c:pt>
                <c:pt idx="6">
                  <c:v>1.6010767049265657</c:v>
                </c:pt>
                <c:pt idx="7">
                  <c:v>0</c:v>
                </c:pt>
                <c:pt idx="8">
                  <c:v>0</c:v>
                </c:pt>
                <c:pt idx="9">
                  <c:v>1.3697281917829403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'估值散点图-回收率50%'!$L$35:$L$44</c15:f>
                <c15:dlblRangeCache>
                  <c:ptCount val="10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F0FD-4D8C-8E54-9DA541F81B44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6A0D480-79A0-46D0-95FE-96D469ABA9F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73A97F-7D23-49CE-84CC-476ADF2EFB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DD02FC-6957-4914-9C14-DF93D1958A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ABB7D3-3532-4448-BE26-70F69B9F49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0FD-4D8C-8E54-9DA541F81B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83C4C8B-E675-43DE-8915-47632BFC7A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0FD-4D8C-8E54-9DA541F81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0DD1DF-18B3-466C-AE44-C357612DF7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0FD-4D8C-8E54-9DA541F81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7D0CF7-1EA9-4CD6-A5C2-D07C375E48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0FD-4D8C-8E54-9DA541F81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28F933D-145D-44BF-A076-6D716BF5F2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0FD-4D8C-8E54-9DA541F81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9A44784-0FD3-47A5-994C-A29587A48C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0FD-4D8C-8E54-9DA541F81B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DD1DBE-A9BB-4B6F-A18F-9C77B64591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0FD-4D8C-8E54-9DA541F81B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2D0F724-D18A-453A-A94F-36873736D0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0FD-4D8C-8E54-9DA541F81B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24F6F93-04DF-4F91-8A58-11F4E591BD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0FD-4D8C-8E54-9DA541F81B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036560-5EB0-40BC-8409-27F9D8A8B1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0FD-4D8C-8E54-9DA541F81B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325FFB0-472E-4EC0-A81C-9891DFF230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0FD-4D8C-8E54-9DA541F81B44}"/>
                </c:ext>
              </c:extLst>
            </c:dLbl>
            <c:dLbl>
              <c:idx val="14"/>
              <c:layout>
                <c:manualLayout>
                  <c:x val="-4.2486724571277168E-2"/>
                  <c:y val="-2.5065822455029547E-2"/>
                </c:manualLayout>
              </c:layout>
              <c:tx>
                <c:rich>
                  <a:bodyPr/>
                  <a:lstStyle/>
                  <a:p>
                    <a:fld id="{5DB2CCFF-4AD9-4F10-9939-8FCEAE98F78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'估值散点图-回收率50%'!$D$45:$D$59</c:f>
              <c:numCache>
                <c:formatCode>###,###,##0.00</c:formatCode>
                <c:ptCount val="15"/>
                <c:pt idx="0">
                  <c:v>0.62201459284330607</c:v>
                </c:pt>
                <c:pt idx="1">
                  <c:v>0.48063975026658062</c:v>
                </c:pt>
                <c:pt idx="2">
                  <c:v>0.52483465539430274</c:v>
                </c:pt>
                <c:pt idx="3">
                  <c:v>0.5595379258358556</c:v>
                </c:pt>
                <c:pt idx="4">
                  <c:v>0.55932344480596485</c:v>
                </c:pt>
                <c:pt idx="5">
                  <c:v>0.51541476407542031</c:v>
                </c:pt>
                <c:pt idx="6">
                  <c:v>0.31725834960994481</c:v>
                </c:pt>
                <c:pt idx="7">
                  <c:v>0.5362076886798558</c:v>
                </c:pt>
                <c:pt idx="8">
                  <c:v>0.33810501201500287</c:v>
                </c:pt>
                <c:pt idx="9">
                  <c:v>0.25126534241941445</c:v>
                </c:pt>
                <c:pt idx="10">
                  <c:v>1.0017730880312814</c:v>
                </c:pt>
                <c:pt idx="11">
                  <c:v>0.43355227245791972</c:v>
                </c:pt>
                <c:pt idx="12">
                  <c:v>0.54830167165397947</c:v>
                </c:pt>
                <c:pt idx="13">
                  <c:v>0.14871473147206588</c:v>
                </c:pt>
                <c:pt idx="14">
                  <c:v>0.51750576376044055</c:v>
                </c:pt>
              </c:numCache>
            </c:numRef>
          </c:xVal>
          <c:yVal>
            <c:numRef>
              <c:f>'估值散点图-回收率50%'!$G$45:$G$59</c:f>
              <c:numCache>
                <c:formatCode>0.00%</c:formatCode>
                <c:ptCount val="15"/>
                <c:pt idx="0">
                  <c:v>2.3212581873344309</c:v>
                </c:pt>
                <c:pt idx="1">
                  <c:v>1.3135643011022564</c:v>
                </c:pt>
                <c:pt idx="2">
                  <c:v>1.217064734734858</c:v>
                </c:pt>
                <c:pt idx="3">
                  <c:v>1.3279079837772125</c:v>
                </c:pt>
                <c:pt idx="4">
                  <c:v>1.2245591062019416</c:v>
                </c:pt>
                <c:pt idx="5">
                  <c:v>1.2171639627477002</c:v>
                </c:pt>
                <c:pt idx="6">
                  <c:v>1.0626542960902492</c:v>
                </c:pt>
                <c:pt idx="7">
                  <c:v>1.1957222096349376</c:v>
                </c:pt>
                <c:pt idx="8">
                  <c:v>0.71063914623772317</c:v>
                </c:pt>
                <c:pt idx="9">
                  <c:v>0.27580589274613077</c:v>
                </c:pt>
                <c:pt idx="10">
                  <c:v>1.473719228131388</c:v>
                </c:pt>
                <c:pt idx="11">
                  <c:v>1.4154002016901364</c:v>
                </c:pt>
                <c:pt idx="12">
                  <c:v>2.2935780301676583</c:v>
                </c:pt>
                <c:pt idx="13">
                  <c:v>2.5320605799984683</c:v>
                </c:pt>
                <c:pt idx="14">
                  <c:v>2.0067316650535134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'估值散点图-回收率50%'!$L$45:$L$59</c15:f>
                <c15:dlblRangeCache>
                  <c:ptCount val="15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F0FD-4D8C-8E54-9DA541F81B44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F304D950-4656-42DC-A74B-EEE87241863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F0FD-4D8C-8E54-9DA541F81B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E9DC0C-E3F6-44B8-A813-0742555931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0FD-4D8C-8E54-9DA541F81B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A07514-5A65-4566-97EA-69073ECF05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0FD-4D8C-8E54-9DA541F81B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782363-27C1-47A4-82F0-97D799082C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0FD-4D8C-8E54-9DA541F81B44}"/>
                </c:ext>
              </c:extLst>
            </c:dLbl>
            <c:dLbl>
              <c:idx val="4"/>
              <c:layout>
                <c:manualLayout>
                  <c:x val="-4.8140917183028542E-2"/>
                  <c:y val="-9.6048547624953875E-3"/>
                </c:manualLayout>
              </c:layout>
              <c:tx>
                <c:rich>
                  <a:bodyPr/>
                  <a:lstStyle/>
                  <a:p>
                    <a:fld id="{85CC09B9-B7B7-411F-9ED6-58C6E0C8C10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F0FD-4D8C-8E54-9DA541F81B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E1A460-2136-4931-B48D-E17A01033A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0FD-4D8C-8E54-9DA541F81B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AF78B8-3F8F-4C9A-8491-F92C5B0CA4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0FD-4D8C-8E54-9DA541F81B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E75399-8F23-489C-BBA6-A0EA296FE4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0FD-4D8C-8E54-9DA541F81B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976897A-9556-451D-8CC6-C817BF52D7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0FD-4D8C-8E54-9DA541F81B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FA5C3FA-CCCF-466B-A46F-79279FB155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0FD-4D8C-8E54-9DA541F81B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5DC1BB-CA1E-44AD-A720-34CAE53219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0FD-4D8C-8E54-9DA541F81B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133AC5E-208C-4DAA-831A-D29F35DA36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0FD-4D8C-8E54-9DA541F81B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92A7FED-9EBE-432C-8355-DB56AEB7BF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0FD-4D8C-8E54-9DA541F81B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2FBEC96-107C-4393-BBD8-086298FCF0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0FD-4D8C-8E54-9DA541F81B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'估值散点图-回收率50%'!$D$60:$D$73</c:f>
              <c:numCache>
                <c:formatCode>###,###,##0.00</c:formatCode>
                <c:ptCount val="14"/>
                <c:pt idx="0">
                  <c:v>0.12600402295236182</c:v>
                </c:pt>
                <c:pt idx="1">
                  <c:v>0.23662202522144868</c:v>
                </c:pt>
                <c:pt idx="2">
                  <c:v>0.17627227075187582</c:v>
                </c:pt>
                <c:pt idx="3">
                  <c:v>7.5093403056328903E-2</c:v>
                </c:pt>
                <c:pt idx="4">
                  <c:v>0.44215931423005711</c:v>
                </c:pt>
                <c:pt idx="5">
                  <c:v>0</c:v>
                </c:pt>
                <c:pt idx="6">
                  <c:v>0.12597425231036774</c:v>
                </c:pt>
                <c:pt idx="7">
                  <c:v>0.26773539039278177</c:v>
                </c:pt>
                <c:pt idx="8">
                  <c:v>0.38147998405952177</c:v>
                </c:pt>
                <c:pt idx="9">
                  <c:v>5.2212573737595268E-2</c:v>
                </c:pt>
                <c:pt idx="10">
                  <c:v>0.24992002076953709</c:v>
                </c:pt>
                <c:pt idx="11">
                  <c:v>0.10018902496174287</c:v>
                </c:pt>
                <c:pt idx="12">
                  <c:v>0.522186447119386</c:v>
                </c:pt>
                <c:pt idx="13">
                  <c:v>0.34196620345831996</c:v>
                </c:pt>
              </c:numCache>
            </c:numRef>
          </c:xVal>
          <c:yVal>
            <c:numRef>
              <c:f>'估值散点图-回收率50%'!$G$60:$G$73</c:f>
              <c:numCache>
                <c:formatCode>0.00%</c:formatCode>
                <c:ptCount val="14"/>
                <c:pt idx="0">
                  <c:v>6.3032543628458804</c:v>
                </c:pt>
                <c:pt idx="1">
                  <c:v>-1.5793885985016118</c:v>
                </c:pt>
                <c:pt idx="2">
                  <c:v>1.2517630836601044</c:v>
                </c:pt>
                <c:pt idx="3">
                  <c:v>4.2927313436240269</c:v>
                </c:pt>
                <c:pt idx="4">
                  <c:v>2.9739057017982042</c:v>
                </c:pt>
                <c:pt idx="5">
                  <c:v>0</c:v>
                </c:pt>
                <c:pt idx="6">
                  <c:v>2.3861486117086157</c:v>
                </c:pt>
                <c:pt idx="7">
                  <c:v>1.5209246517164976</c:v>
                </c:pt>
                <c:pt idx="8">
                  <c:v>1.8440377924427824</c:v>
                </c:pt>
                <c:pt idx="9">
                  <c:v>-13.708520361398445</c:v>
                </c:pt>
                <c:pt idx="10">
                  <c:v>3.3242465230232514</c:v>
                </c:pt>
                <c:pt idx="11">
                  <c:v>1.184311282571078</c:v>
                </c:pt>
                <c:pt idx="12">
                  <c:v>1.6202828343985518</c:v>
                </c:pt>
                <c:pt idx="13">
                  <c:v>1.9814225031448602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'估值散点图-回收率50%'!$L$60:$L$73</c15:f>
                <c15:dlblRangeCache>
                  <c:ptCount val="14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F0FD-4D8C-8E54-9DA541F8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'估值散点图-回收率50%'!$D$1:$D$2</c:f>
              <c:strCache>
                <c:ptCount val="2"/>
                <c:pt idx="0">
                  <c:v>2026/3/31</c:v>
                </c:pt>
                <c:pt idx="1">
                  <c:v>PB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legendEntry>
        <c:idx val="6"/>
        <c:delete val="1"/>
      </c:legendEntry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'估值散点图-回收率50%'!$N$1</c:f>
          <c:strCache>
            <c:ptCount val="1"/>
            <c:pt idx="0">
              <c:v>上市银行PE VS 50%回收率下超额拨备利润倍数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/>
          </a:pPr>
          <a:endParaRPr lang="zh-CN" alt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24995C-5CF0-4464-8C82-7E49B34C5C5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E4611EF-C233-40C3-92C3-9A4A2862E3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771CA6-7769-40FD-A6C0-D8512AA4E5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DA1AC5-2995-42F8-8599-BC2BCBE730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AEAF39-2E40-493C-B173-9497763BBD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28490E-1E36-49ED-BA9E-0519E517AC3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'估值散点图-回收率50%'!$E$3:$E$8</c:f>
              <c:numCache>
                <c:formatCode>###,###,##0.00</c:formatCode>
                <c:ptCount val="6"/>
                <c:pt idx="0">
                  <c:v>7.8379973810242278</c:v>
                </c:pt>
                <c:pt idx="1">
                  <c:v>7.7674473191919766</c:v>
                </c:pt>
                <c:pt idx="2">
                  <c:v>8.8117844144073079</c:v>
                </c:pt>
                <c:pt idx="3">
                  <c:v>8.59705707640844</c:v>
                </c:pt>
                <c:pt idx="4">
                  <c:v>7.7537237048209713</c:v>
                </c:pt>
                <c:pt idx="5">
                  <c:v>7.1502891639472184</c:v>
                </c:pt>
              </c:numCache>
            </c:numRef>
          </c:xVal>
          <c:yVal>
            <c:numRef>
              <c:f>'估值散点图-回收率50%'!$G$3:$G$8</c:f>
              <c:numCache>
                <c:formatCode>0.00%</c:formatCode>
                <c:ptCount val="6"/>
                <c:pt idx="0">
                  <c:v>1.2245591062019416</c:v>
                </c:pt>
                <c:pt idx="1">
                  <c:v>1.3279079837772125</c:v>
                </c:pt>
                <c:pt idx="2">
                  <c:v>2.3212581873344309</c:v>
                </c:pt>
                <c:pt idx="3">
                  <c:v>1.217064734734858</c:v>
                </c:pt>
                <c:pt idx="4">
                  <c:v>1.2171639627477002</c:v>
                </c:pt>
                <c:pt idx="5">
                  <c:v>1.3135643011022564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'估值散点图-回收率50%'!$L$3:$L$8</c15:f>
                <c15:dlblRangeCache>
                  <c:ptCount val="6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7EAA-420B-A71A-C81EA8E392B3}"/>
            </c:ext>
          </c:extLst>
        </c:ser>
        <c:ser>
          <c:idx val="2"/>
          <c:order val="1"/>
          <c:tx>
            <c:v>股份行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F23D811-F582-401C-B6C2-4934ED4931A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4F513B-58F7-4F96-AA1F-BBDFC65417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EB6A67-1EEF-40DA-92AA-E289EEFA29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97AF55-2DF7-4C44-85D2-BD05F8C0D7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455876B-2FC9-4F40-944E-406A7F118B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CC86CB-6024-45D1-95BB-65F0CF7D4A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AA-420B-A71A-C81EA8E392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8FD112C-F99A-453E-B050-32976E3761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AA-420B-A71A-C81EA8E392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6DB02A-0282-4F46-A4CE-CF7EA4CF9D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AA-420B-A71A-C81EA8E392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3AB4357-443B-4122-88BA-9A3490A414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'估值散点图-回收率50%'!$E$9:$E$17</c:f>
              <c:numCache>
                <c:formatCode>###,###,##0.00</c:formatCode>
                <c:ptCount val="9"/>
                <c:pt idx="0">
                  <c:v>6.9824519099934861</c:v>
                </c:pt>
                <c:pt idx="1">
                  <c:v>5.4823184052898188</c:v>
                </c:pt>
                <c:pt idx="2">
                  <c:v>8.4591004302234207</c:v>
                </c:pt>
                <c:pt idx="3">
                  <c:v>7.2045494460924093</c:v>
                </c:pt>
                <c:pt idx="4">
                  <c:v>6.0802230084122968</c:v>
                </c:pt>
                <c:pt idx="5">
                  <c:v>5.114045862588239</c:v>
                </c:pt>
                <c:pt idx="6">
                  <c:v>5.2670693881841117</c:v>
                </c:pt>
                <c:pt idx="7">
                  <c:v>4.6769150261254975</c:v>
                </c:pt>
                <c:pt idx="8">
                  <c:v>5.7783791211866182</c:v>
                </c:pt>
              </c:numCache>
            </c:numRef>
          </c:xVal>
          <c:yVal>
            <c:numRef>
              <c:f>'估值散点图-回收率50%'!$G$9:$G$17</c:f>
              <c:numCache>
                <c:formatCode>0.00%</c:formatCode>
                <c:ptCount val="9"/>
                <c:pt idx="0">
                  <c:v>1.473719228131388</c:v>
                </c:pt>
                <c:pt idx="1">
                  <c:v>1.1879685396739341</c:v>
                </c:pt>
                <c:pt idx="2">
                  <c:v>1.5797322930203734</c:v>
                </c:pt>
                <c:pt idx="3">
                  <c:v>1.1957222096349376</c:v>
                </c:pt>
                <c:pt idx="4">
                  <c:v>0.27580589274613077</c:v>
                </c:pt>
                <c:pt idx="5">
                  <c:v>1.0626542960902492</c:v>
                </c:pt>
                <c:pt idx="6">
                  <c:v>0.9129195693476887</c:v>
                </c:pt>
                <c:pt idx="7">
                  <c:v>0.40139112132352961</c:v>
                </c:pt>
                <c:pt idx="8">
                  <c:v>0.71063914623772317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'估值散点图-回收率50%'!$L$9:$L$17</c15:f>
                <c15:dlblRangeCache>
                  <c:ptCount val="9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7EAA-420B-A71A-C81EA8E392B3}"/>
            </c:ext>
          </c:extLst>
        </c:ser>
        <c:ser>
          <c:idx val="3"/>
          <c:order val="2"/>
          <c:tx>
            <c:v>城商行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AA07AA4-04C3-4CD9-92FE-5AA6912CB8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55BFB6-3BA8-4D4E-B072-B092520E6A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9E90FC1-8E57-4E64-A5C7-5AAC05E388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AEC0690-7F0B-4255-8545-EE82B3ADCD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922EB1-F99E-49F6-97C0-7D28328875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E4C87A6-24AF-4EFA-B495-37B4249702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EAA-420B-A71A-C81EA8E392B3}"/>
                </c:ext>
              </c:extLst>
            </c:dLbl>
            <c:dLbl>
              <c:idx val="6"/>
              <c:layout>
                <c:manualLayout>
                  <c:x val="3.1865043428457876E-2"/>
                  <c:y val="-1.0742495337869806E-2"/>
                </c:manualLayout>
              </c:layout>
              <c:tx>
                <c:rich>
                  <a:bodyPr/>
                  <a:lstStyle/>
                  <a:p>
                    <a:fld id="{D8FF74DC-7889-46D8-B536-CAAF03F9A0B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EAA-420B-A71A-C81EA8E392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4D25D9-5FC6-494E-9A7F-6B9E29D648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EAA-420B-A71A-C81EA8E392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8D0D84A-1B42-4444-9CBB-E011F3CB98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EAA-420B-A71A-C81EA8E392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C0A0C0-C7FE-4C1D-A0E8-14ED2647DA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EAA-420B-A71A-C81EA8E392B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CD2147D-AAF6-4F3B-9870-A76A1C5328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EAA-420B-A71A-C81EA8E392B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AC732A-790F-4E68-A915-8B605FBE6A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EAA-420B-A71A-C81EA8E392B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8C96B5-B369-4DFF-8427-ADF9A87924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EAA-420B-A71A-C81EA8E392B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C90D9F9-4687-4565-A56F-7DAFA48ECE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EAA-420B-A71A-C81EA8E392B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803429-82F1-43A8-AB2C-E67826785D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EAA-420B-A71A-C81EA8E392B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34FB1CE-D40B-4701-A57B-04C3F0010F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EAA-420B-A71A-C81EA8E392B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A09179-5E7D-43DC-86DD-7A6E0C2FD4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'估值散点图-回收率50%'!$E$18:$E$34</c:f>
              <c:numCache>
                <c:formatCode>###,###,##0.00</c:formatCode>
                <c:ptCount val="17"/>
                <c:pt idx="0">
                  <c:v>5.2109859161539065</c:v>
                </c:pt>
                <c:pt idx="1">
                  <c:v>6.4542181132634777</c:v>
                </c:pt>
                <c:pt idx="2">
                  <c:v>6.1496018689491274</c:v>
                </c:pt>
                <c:pt idx="3">
                  <c:v>7.585323460575653</c:v>
                </c:pt>
                <c:pt idx="4">
                  <c:v>7.2313280343291986</c:v>
                </c:pt>
                <c:pt idx="5">
                  <c:v>7.0661479356676313</c:v>
                </c:pt>
                <c:pt idx="6">
                  <c:v>5.6994957700106763</c:v>
                </c:pt>
                <c:pt idx="7">
                  <c:v>5.1035114251157863</c:v>
                </c:pt>
                <c:pt idx="8">
                  <c:v>6.9966790342693148</c:v>
                </c:pt>
                <c:pt idx="9">
                  <c:v>4.2069982357358153</c:v>
                </c:pt>
                <c:pt idx="10">
                  <c:v>8.7900720439231002</c:v>
                </c:pt>
                <c:pt idx="11">
                  <c:v>7.1642063088298658</c:v>
                </c:pt>
                <c:pt idx="12">
                  <c:v>7.7538704195273391</c:v>
                </c:pt>
                <c:pt idx="13">
                  <c:v>7.30662498598294</c:v>
                </c:pt>
                <c:pt idx="14">
                  <c:v>6.8024667881493981</c:v>
                </c:pt>
                <c:pt idx="15">
                  <c:v>6.251268984771162</c:v>
                </c:pt>
                <c:pt idx="16">
                  <c:v>9.055757490004984</c:v>
                </c:pt>
              </c:numCache>
            </c:numRef>
          </c:xVal>
          <c:yVal>
            <c:numRef>
              <c:f>'估值散点图-回收率50%'!$G$18:$G$34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1.4154002016901364</c:v>
                </c:pt>
                <c:pt idx="9">
                  <c:v>0</c:v>
                </c:pt>
                <c:pt idx="10">
                  <c:v>2.5320605799984683</c:v>
                </c:pt>
                <c:pt idx="11">
                  <c:v>2.2935780301676583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'估值散点图-回收率50%'!$L$18:$L$34</c15:f>
                <c15:dlblRangeCache>
                  <c:ptCount val="17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  <c:pt idx="15">
                    <c:v>#VALUE!</c:v>
                  </c:pt>
                  <c:pt idx="16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7EAA-420B-A71A-C81EA8E392B3}"/>
            </c:ext>
          </c:extLst>
        </c:ser>
        <c:ser>
          <c:idx val="4"/>
          <c:order val="3"/>
          <c:tx>
            <c:v>农商行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CBB385C-BA12-4B1C-9581-04AA362D396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B01A1D-30C5-49BA-BAFE-B8B51CDA05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D7A18C-218B-4788-9C56-8FB523CFCB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DD7130-36EF-48C6-ADFD-2FC201A90B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3802C1-E2B3-4EC4-B56F-5AF68D7466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C8B00E-5D70-4FD2-8EB8-7EE7645A4A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EAA-420B-A71A-C81EA8E392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C4118F2-3616-4FAD-B34E-EEA9BCF654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EAA-420B-A71A-C81EA8E392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9DF2635-B1F6-4E0F-9567-2BB90FD315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EAA-420B-A71A-C81EA8E392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C63E249-1752-4A8A-8C09-75C6518833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EAA-420B-A71A-C81EA8E392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09B7D9-4F3A-444B-9999-84FB836B8E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'估值散点图-回收率50%'!$E$35:$E$44</c:f>
              <c:numCache>
                <c:formatCode>###,###,##0.00</c:formatCode>
                <c:ptCount val="10"/>
                <c:pt idx="0">
                  <c:v>6.9653329041630974</c:v>
                </c:pt>
                <c:pt idx="1">
                  <c:v>7.1429479909828713</c:v>
                </c:pt>
                <c:pt idx="2">
                  <c:v>5.7751173847801685</c:v>
                </c:pt>
                <c:pt idx="3">
                  <c:v>6.0028530412547418</c:v>
                </c:pt>
                <c:pt idx="4">
                  <c:v>6.206166954746462</c:v>
                </c:pt>
                <c:pt idx="5">
                  <c:v>5.5474507561899529</c:v>
                </c:pt>
                <c:pt idx="6">
                  <c:v>6.0972248871477843</c:v>
                </c:pt>
                <c:pt idx="7">
                  <c:v>5.0293220137254124</c:v>
                </c:pt>
                <c:pt idx="8">
                  <c:v>5.4655188199762685</c:v>
                </c:pt>
                <c:pt idx="9">
                  <c:v>5.3779285309981972</c:v>
                </c:pt>
              </c:numCache>
            </c:numRef>
          </c:xVal>
          <c:yVal>
            <c:numRef>
              <c:f>'估值散点图-回收率50%'!$G$35:$G$44</c:f>
              <c:numCache>
                <c:formatCode>0.00%</c:formatCode>
                <c:ptCount val="10"/>
                <c:pt idx="0">
                  <c:v>2.0067316650535134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2.1455875498888761</c:v>
                </c:pt>
                <c:pt idx="6">
                  <c:v>1.6010767049265657</c:v>
                </c:pt>
                <c:pt idx="7">
                  <c:v>0</c:v>
                </c:pt>
                <c:pt idx="8">
                  <c:v>0</c:v>
                </c:pt>
                <c:pt idx="9">
                  <c:v>1.3697281917829403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'估值散点图-回收率50%'!$L$35:$L$44</c15:f>
                <c15:dlblRangeCache>
                  <c:ptCount val="10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7EAA-420B-A71A-C81EA8E392B3}"/>
            </c:ext>
          </c:extLst>
        </c:ser>
        <c:ser>
          <c:idx val="0"/>
          <c:order val="4"/>
          <c:tx>
            <c:v>A+H上市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17729E3-AEB5-426E-B353-99364E11C63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093A98-8733-4C20-BB8A-785BE0EB793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F31ADF-DEB1-4A20-B81F-585799341B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4CC2B4-A763-4A32-808F-06AD576601A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C129B1-C094-4E4D-A31C-9C77479135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6160D5-ABE3-4CB0-BDE9-BDE86F00F8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EAA-420B-A71A-C81EA8E392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C96F1E-A2E7-4B05-965E-1ED8EA42E0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EAA-420B-A71A-C81EA8E392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24D49C9-AF1B-4DE4-96BD-EF2B8729CB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EAA-420B-A71A-C81EA8E392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E57DA8A-AA01-4737-A5A6-2F1D2A5EC1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EAA-420B-A71A-C81EA8E392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DCAA5E-BCEB-4357-B18E-04E94390B5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EAA-420B-A71A-C81EA8E392B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DDCABDD-E98F-4430-AC08-3B4E33A46E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EAA-420B-A71A-C81EA8E392B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AD6C7C-FF8E-48E1-AE49-83884D1A95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EAA-420B-A71A-C81EA8E392B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17E89BB-F6D4-4FAF-9308-413A25132B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EAA-420B-A71A-C81EA8E392B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9789709-0735-4098-81DA-8A36E3ADDB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EAA-420B-A71A-C81EA8E392B3}"/>
                </c:ext>
              </c:extLst>
            </c:dLbl>
            <c:dLbl>
              <c:idx val="14"/>
              <c:layout>
                <c:manualLayout>
                  <c:x val="-1.4870353599947008E-2"/>
                  <c:y val="-5.3712476689349059E-2"/>
                </c:manualLayout>
              </c:layout>
              <c:tx>
                <c:rich>
                  <a:bodyPr/>
                  <a:lstStyle/>
                  <a:p>
                    <a:fld id="{1324A402-0EC6-44B5-A777-6BBCC93B841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'估值散点图-回收率50%'!$E$45:$E$59</c:f>
              <c:numCache>
                <c:formatCode>###,###,##0.00</c:formatCode>
                <c:ptCount val="15"/>
                <c:pt idx="0">
                  <c:v>6.4681542270556518</c:v>
                </c:pt>
                <c:pt idx="1">
                  <c:v>6.3494240905497676</c:v>
                </c:pt>
                <c:pt idx="2">
                  <c:v>6.4269394517403091</c:v>
                </c:pt>
                <c:pt idx="3">
                  <c:v>5.9627839639307343</c:v>
                </c:pt>
                <c:pt idx="4">
                  <c:v>6.214010489892118</c:v>
                </c:pt>
                <c:pt idx="5">
                  <c:v>6.5525532543487124</c:v>
                </c:pt>
                <c:pt idx="6">
                  <c:v>4.2763109828218449</c:v>
                </c:pt>
                <c:pt idx="7">
                  <c:v>6.0546903342314877</c:v>
                </c:pt>
                <c:pt idx="8">
                  <c:v>4.2176697385612316</c:v>
                </c:pt>
                <c:pt idx="9">
                  <c:v>5.1985529715903018</c:v>
                </c:pt>
                <c:pt idx="10">
                  <c:v>7.7268281647594179</c:v>
                </c:pt>
                <c:pt idx="11">
                  <c:v>4.6672156092938932</c:v>
                </c:pt>
                <c:pt idx="12">
                  <c:v>5.3120688083444128</c:v>
                </c:pt>
                <c:pt idx="13">
                  <c:v>4.2561387060585796</c:v>
                </c:pt>
                <c:pt idx="14">
                  <c:v>5.9232306765520821</c:v>
                </c:pt>
              </c:numCache>
            </c:numRef>
          </c:xVal>
          <c:yVal>
            <c:numRef>
              <c:f>'估值散点图-回收率50%'!$G$45:$G$59</c:f>
              <c:numCache>
                <c:formatCode>0.00%</c:formatCode>
                <c:ptCount val="15"/>
                <c:pt idx="0">
                  <c:v>2.3212581873344309</c:v>
                </c:pt>
                <c:pt idx="1">
                  <c:v>1.3135643011022564</c:v>
                </c:pt>
                <c:pt idx="2">
                  <c:v>1.217064734734858</c:v>
                </c:pt>
                <c:pt idx="3">
                  <c:v>1.3279079837772125</c:v>
                </c:pt>
                <c:pt idx="4">
                  <c:v>1.2245591062019416</c:v>
                </c:pt>
                <c:pt idx="5">
                  <c:v>1.2171639627477002</c:v>
                </c:pt>
                <c:pt idx="6">
                  <c:v>1.0626542960902492</c:v>
                </c:pt>
                <c:pt idx="7">
                  <c:v>1.1957222096349376</c:v>
                </c:pt>
                <c:pt idx="8">
                  <c:v>0.71063914623772317</c:v>
                </c:pt>
                <c:pt idx="9">
                  <c:v>0.27580589274613077</c:v>
                </c:pt>
                <c:pt idx="10">
                  <c:v>1.473719228131388</c:v>
                </c:pt>
                <c:pt idx="11">
                  <c:v>1.4154002016901364</c:v>
                </c:pt>
                <c:pt idx="12">
                  <c:v>2.2935780301676583</c:v>
                </c:pt>
                <c:pt idx="13">
                  <c:v>2.5320605799984683</c:v>
                </c:pt>
                <c:pt idx="14">
                  <c:v>2.0067316650535134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'估值散点图-回收率50%'!$L$45:$L$59</c15:f>
                <c15:dlblRangeCache>
                  <c:ptCount val="15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  <c:pt idx="14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7EAA-420B-A71A-C81EA8E392B3}"/>
            </c:ext>
          </c:extLst>
        </c:ser>
        <c:ser>
          <c:idx val="5"/>
          <c:order val="5"/>
          <c:tx>
            <c:v>仅H股</c:v>
          </c:tx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5B8ED049-5CF6-49B9-9E03-EEEBCC83FAF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7EAA-420B-A71A-C81EA8E392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66D614-3A9A-421E-A897-2F8E0AC10A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EAA-420B-A71A-C81EA8E392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FDE9E0-4C40-430D-A974-E3B2C898BC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EAA-420B-A71A-C81EA8E392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9C4E9C-9BF6-4455-BAF4-18DB2B398D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EAA-420B-A71A-C81EA8E392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476F21-CB66-4422-9408-C55B90F68F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EAA-420B-A71A-C81EA8E392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EF1CD0-17D9-4FB0-A71E-F2443FA147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EAA-420B-A71A-C81EA8E392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9FBF3BD-5FFA-403B-A410-C2F46F74FA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EAA-420B-A71A-C81EA8E392B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6A24962-48E9-4890-BA3E-6701952B79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EAA-420B-A71A-C81EA8E392B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53B065-9E94-40E0-B788-4AE9E00C99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EAA-420B-A71A-C81EA8E392B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3B2C3E-207E-47A3-B754-5A5A06CE12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EAA-420B-A71A-C81EA8E392B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9E543C-22EF-4DB9-96F3-F752F26E5E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EAA-420B-A71A-C81EA8E392B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9653C6-9AE7-452F-8E27-C63A278EBE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EAA-420B-A71A-C81EA8E392B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BAC110F-A1A6-46C1-841D-34173C609E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EAA-420B-A71A-C81EA8E392B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5D7393-FA32-48F3-8E61-1915989DAE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EAA-420B-A71A-C81EA8E392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'估值散点图-回收率50%'!$E$60:$E$73</c:f>
              <c:numCache>
                <c:formatCode>###,###,##0.00</c:formatCode>
                <c:ptCount val="14"/>
                <c:pt idx="0">
                  <c:v>3.7754775059758736</c:v>
                </c:pt>
                <c:pt idx="1">
                  <c:v>11.747379926707545</c:v>
                </c:pt>
                <c:pt idx="2">
                  <c:v>3.23836027069841</c:v>
                </c:pt>
                <c:pt idx="3">
                  <c:v>5.6558526808183309</c:v>
                </c:pt>
                <c:pt idx="4">
                  <c:v>3.8967466598930902</c:v>
                </c:pt>
                <c:pt idx="5">
                  <c:v>0</c:v>
                </c:pt>
                <c:pt idx="6">
                  <c:v>7.372981500401349</c:v>
                </c:pt>
                <c:pt idx="7">
                  <c:v>4.003375076967143</c:v>
                </c:pt>
                <c:pt idx="8">
                  <c:v>3.755170272135385</c:v>
                </c:pt>
                <c:pt idx="9">
                  <c:v>6.4481621240386842</c:v>
                </c:pt>
                <c:pt idx="10">
                  <c:v>3.4484539482241745</c:v>
                </c:pt>
                <c:pt idx="11">
                  <c:v>2.8263049810762944</c:v>
                </c:pt>
                <c:pt idx="12">
                  <c:v>7.79027914690427</c:v>
                </c:pt>
                <c:pt idx="13">
                  <c:v>5.5519408328108808</c:v>
                </c:pt>
              </c:numCache>
            </c:numRef>
          </c:xVal>
          <c:yVal>
            <c:numRef>
              <c:f>'估值散点图-回收率50%'!$G$60:$G$73</c:f>
              <c:numCache>
                <c:formatCode>0.00%</c:formatCode>
                <c:ptCount val="14"/>
                <c:pt idx="0">
                  <c:v>6.3032543628458804</c:v>
                </c:pt>
                <c:pt idx="1">
                  <c:v>-1.5793885985016118</c:v>
                </c:pt>
                <c:pt idx="2">
                  <c:v>1.2517630836601044</c:v>
                </c:pt>
                <c:pt idx="3">
                  <c:v>4.2927313436240269</c:v>
                </c:pt>
                <c:pt idx="4">
                  <c:v>2.9739057017982042</c:v>
                </c:pt>
                <c:pt idx="5">
                  <c:v>0</c:v>
                </c:pt>
                <c:pt idx="6">
                  <c:v>2.3861486117086157</c:v>
                </c:pt>
                <c:pt idx="7">
                  <c:v>1.5209246517164976</c:v>
                </c:pt>
                <c:pt idx="8">
                  <c:v>1.8440377924427824</c:v>
                </c:pt>
                <c:pt idx="9">
                  <c:v>-13.708520361398445</c:v>
                </c:pt>
                <c:pt idx="10">
                  <c:v>3.3242465230232514</c:v>
                </c:pt>
                <c:pt idx="11">
                  <c:v>1.184311282571078</c:v>
                </c:pt>
                <c:pt idx="12">
                  <c:v>1.6202828343985518</c:v>
                </c:pt>
                <c:pt idx="13">
                  <c:v>1.9814225031448602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'估值散点图-回收率50%'!$L$60:$L$73</c15:f>
                <c15:dlblRangeCache>
                  <c:ptCount val="14"/>
                  <c:pt idx="0">
                    <c:v>#VALUE!</c:v>
                  </c:pt>
                  <c:pt idx="1">
                    <c:v>#VALUE!</c:v>
                  </c:pt>
                  <c:pt idx="2">
                    <c:v>#VALUE!</c:v>
                  </c:pt>
                  <c:pt idx="3">
                    <c:v>#VALUE!</c:v>
                  </c:pt>
                  <c:pt idx="4">
                    <c:v>#VALUE!</c:v>
                  </c:pt>
                  <c:pt idx="5">
                    <c:v>#VALUE!</c:v>
                  </c:pt>
                  <c:pt idx="6">
                    <c:v>#VALUE!</c:v>
                  </c:pt>
                  <c:pt idx="7">
                    <c:v>#VALUE!</c:v>
                  </c:pt>
                  <c:pt idx="8">
                    <c:v>#VALUE!</c:v>
                  </c:pt>
                  <c:pt idx="9">
                    <c:v>#VALUE!</c:v>
                  </c:pt>
                  <c:pt idx="10">
                    <c:v>#VALUE!</c:v>
                  </c:pt>
                  <c:pt idx="11">
                    <c:v>#VALUE!</c:v>
                  </c:pt>
                  <c:pt idx="12">
                    <c:v>#VALUE!</c:v>
                  </c:pt>
                  <c:pt idx="13">
                    <c:v>#VALUE!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7EAA-420B-A71A-C81EA8E39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751"/>
        <c:axId val="39468351"/>
      </c:scatterChart>
      <c:valAx>
        <c:axId val="39470751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'估值散点图-回收率50%'!$E$1:$E$2</c:f>
              <c:strCache>
                <c:ptCount val="2"/>
                <c:pt idx="0">
                  <c:v>2026/3/31</c:v>
                </c:pt>
                <c:pt idx="1">
                  <c:v>PE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68351"/>
        <c:crosses val="autoZero"/>
        <c:crossBetween val="midCat"/>
      </c:valAx>
      <c:valAx>
        <c:axId val="39468351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'估值散点图-回收率50%'!$G$1:$G$2</c:f>
              <c:strCache>
                <c:ptCount val="2"/>
                <c:pt idx="0">
                  <c:v>2025/12/31</c:v>
                </c:pt>
                <c:pt idx="1">
                  <c:v>超额拨备/归母净利润(TTM)</c:v>
                </c:pt>
              </c:strCache>
            </c:strRef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947075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8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D7-42DF-811A-23E9CE5F49F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D7-42DF-811A-23E9CE5F49F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D7-42DF-811A-23E9CE5F49F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D7-42DF-811A-23E9CE5F49F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D7-42DF-811A-23E9CE5F49F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D7-42DF-811A-23E9CE5F49F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D7-42DF-811A-23E9CE5F49F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D7-42DF-811A-23E9CE5F49F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D7-42DF-811A-23E9CE5F49F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D7-42DF-811A-23E9CE5F49F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6D7-42DF-811A-23E9CE5F49F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06D7-42DF-811A-23E9CE5F49F1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06D7-42DF-811A-23E9CE5F49F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06D7-42DF-811A-23E9CE5F49F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6D7-42DF-811A-23E9CE5F49F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06D7-42DF-811A-23E9CE5F49F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06D7-42DF-811A-23E9CE5F49F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06D7-42DF-811A-23E9CE5F49F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06D7-42DF-811A-23E9CE5F49F1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06D7-42DF-811A-23E9CE5F49F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7141CDD-9F6C-4736-A5B4-63ABE7ECC6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6D7-42DF-811A-23E9CE5F49F1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fld id="{E3D7A0FF-8BB8-4EFB-80DD-E51C2183F0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6D7-42DF-811A-23E9CE5F49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8C4A36-1CC0-4531-8323-D0CD301B11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6D7-42DF-811A-23E9CE5F49F1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F3C6B9CE-5BB2-40F5-8C5D-25B2DA2574C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6D7-42DF-811A-23E9CE5F49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09379F-CE21-45BD-B246-E5DD3B363A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6D7-42DF-811A-23E9CE5F49F1}"/>
                </c:ext>
              </c:extLst>
            </c:dLbl>
            <c:dLbl>
              <c:idx val="5"/>
              <c:layout>
                <c:manualLayout>
                  <c:x val="-3.57388221205657E-2"/>
                  <c:y val="-5.2536488556250201E-3"/>
                </c:manualLayout>
              </c:layout>
              <c:tx>
                <c:rich>
                  <a:bodyPr/>
                  <a:lstStyle/>
                  <a:p>
                    <a:fld id="{4BCDE7F3-3312-47BF-83B9-4F05EE878BE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6D7-42DF-811A-23E9CE5F49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3D5BFB9-2D21-4FF0-BF3E-C6C1476719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6D7-42DF-811A-23E9CE5F49F1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fld id="{91C19CB6-B779-4F1A-80D6-C761D3D5BB5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6D7-42DF-811A-23E9CE5F49F1}"/>
                </c:ext>
              </c:extLst>
            </c:dLbl>
            <c:dLbl>
              <c:idx val="8"/>
              <c:layout>
                <c:manualLayout>
                  <c:x val="-8.1010232038819744E-3"/>
                  <c:y val="-2.6867906581769723E-2"/>
                </c:manualLayout>
              </c:layout>
              <c:tx>
                <c:rich>
                  <a:bodyPr/>
                  <a:lstStyle/>
                  <a:p>
                    <a:fld id="{8AAE448C-3756-4EF4-A7C0-6AD77C297E6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6D7-42DF-811A-23E9CE5F49F1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fld id="{F62A8DBD-76A9-4E3B-B206-ED240F9EA6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6D7-42DF-811A-23E9CE5F49F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3DB486-E2A7-486D-A1F6-54171F4357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6D7-42DF-811A-23E9CE5F49F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AA28B5B-9C87-443C-8EE1-FB4C543E9E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6D7-42DF-811A-23E9CE5F49F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13C34BE-7990-4D68-89FE-2446BF47E4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6D7-42DF-811A-23E9CE5F49F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D1ABE21-EBA2-4D6B-BA69-83DA272E8F4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6D7-42DF-811A-23E9CE5F49F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C69E32A-294D-4F1F-A078-9115BBB177D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6D7-42DF-811A-23E9CE5F49F1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fld id="{B00AD78B-E989-44F8-9DBA-BE5D45E9AD1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6D7-42DF-811A-23E9CE5F49F1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fld id="{A67CDACA-C2D0-4315-B84F-88B5DD3FF8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06D7-42DF-811A-23E9CE5F49F1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fld id="{A314365C-2A19-4095-986C-27E9D58BB0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06D7-42DF-811A-23E9CE5F49F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6D7-42DF-811A-23E9CE5F49F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6D7-42DF-811A-23E9CE5F49F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6D7-42DF-811A-23E9CE5F49F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6D7-42DF-811A-23E9CE5F49F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643A81B-124F-422E-A3A8-4536211D1EE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06D7-42DF-811A-23E9CE5F49F1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22EB2DF5-9E7F-46C5-86FF-CC94C74CCA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06D7-42DF-811A-23E9CE5F49F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C8D8A6D-559A-41BF-9541-0203849600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06D7-42DF-811A-23E9CE5F49F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106EC71-7395-4AB2-82F3-525939CD2B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06D7-42DF-811A-23E9CE5F49F1}"/>
                </c:ext>
              </c:extLst>
            </c:dLbl>
            <c:dLbl>
              <c:idx val="26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0661796D-7217-43FF-9759-B140168569D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06D7-42DF-811A-23E9CE5F49F1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8-06D7-42DF-811A-23E9CE5F49F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6D7-42DF-811A-23E9CE5F49F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6D7-42DF-811A-23E9CE5F49F1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fld id="{60050490-F965-419B-B65F-D5122BE1E0C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06D7-42DF-811A-23E9CE5F49F1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fld id="{BDA17C02-BEE5-4F5E-9B03-3C3A2FACFF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06D7-42DF-811A-23E9CE5F49F1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C59CC7E5-CBA2-4138-9EB3-27FF413033C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06D7-42DF-811A-23E9CE5F49F1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6EE49797-12AA-49F3-8D4A-C72E153FE75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6D7-42DF-811A-23E9CE5F49F1}"/>
                </c:ext>
              </c:extLst>
            </c:dLbl>
            <c:dLbl>
              <c:idx val="34"/>
              <c:layout>
                <c:manualLayout>
                  <c:x val="-7.0089631560330476E-2"/>
                  <c:y val="2.925417353609237E-2"/>
                </c:manualLayout>
              </c:layout>
              <c:tx>
                <c:rich>
                  <a:bodyPr/>
                  <a:lstStyle/>
                  <a:p>
                    <a:fld id="{8F34A818-A582-47C2-9915-BF1ABF5187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6D7-42DF-811A-23E9CE5F49F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6D7-42DF-811A-23E9CE5F49F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1729063A-BF1F-4D05-85C8-1C831192042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6D7-42DF-811A-23E9CE5F49F1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4F1DC859-2A72-4099-A3DB-34990115F68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6D7-42DF-811A-23E9CE5F49F1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fld id="{447347DB-B48F-4030-ABEB-2F3BE8D7B1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6D7-42DF-811A-23E9CE5F49F1}"/>
                </c:ext>
              </c:extLst>
            </c:dLbl>
            <c:dLbl>
              <c:idx val="39"/>
              <c:layout>
                <c:manualLayout>
                  <c:x val="-4.8899742949067772E-2"/>
                  <c:y val="2.9254173536092467E-2"/>
                </c:manualLayout>
              </c:layout>
              <c:tx>
                <c:rich>
                  <a:bodyPr/>
                  <a:lstStyle/>
                  <a:p>
                    <a:fld id="{343199AD-48CA-4966-9808-74E21C53FCB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06D7-42DF-811A-23E9CE5F49F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6D7-42DF-811A-23E9CE5F49F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A4CBFDC-A8F0-4D32-ACD7-EF6462ECED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6D7-42DF-811A-23E9CE5F4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'估值&amp;ROE还原散点图'!$F$4:$F$45</c:f>
              <c:strCache>
                <c:ptCount val="42"/>
                <c:pt idx="0">
                  <c:v>8.79%</c:v>
                </c:pt>
                <c:pt idx="1">
                  <c:v>9.47%</c:v>
                </c:pt>
                <c:pt idx="2">
                  <c:v>11.50%</c:v>
                </c:pt>
                <c:pt idx="3">
                  <c:v>8.02%</c:v>
                </c:pt>
                <c:pt idx="4">
                  <c:v>7.47%</c:v>
                </c:pt>
                <c:pt idx="5">
                  <c:v>7.36%</c:v>
                </c:pt>
                <c:pt idx="6">
                  <c:v>14.75%</c:v>
                </c:pt>
                <c:pt idx="7">
                  <c:v>8.76%</c:v>
                </c:pt>
                <c:pt idx="8">
                  <c:v>4.63%</c:v>
                </c:pt>
                <c:pt idx="9">
                  <c:v>8.45%</c:v>
                </c:pt>
                <c:pt idx="10">
                  <c:v>1.60%</c:v>
                </c:pt>
                <c:pt idx="11">
                  <c:v>6.41%</c:v>
                </c:pt>
                <c:pt idx="12">
                  <c:v>8.48%</c:v>
                </c:pt>
                <c:pt idx="13">
                  <c:v>4.66%</c:v>
                </c:pt>
                <c:pt idx="14">
                  <c:v>2.70%</c:v>
                </c:pt>
                <c:pt idx="23">
                  <c:v>8.97%</c:v>
                </c:pt>
                <c:pt idx="25">
                  <c:v>-0.80%</c:v>
                </c:pt>
                <c:pt idx="26">
                  <c:v>13.37%</c:v>
                </c:pt>
                <c:pt idx="32">
                  <c:v>10.56%</c:v>
                </c:pt>
                <c:pt idx="37">
                  <c:v>13.20%</c:v>
                </c:pt>
                <c:pt idx="38">
                  <c:v>11.17%</c:v>
                </c:pt>
                <c:pt idx="41">
                  <c:v>10.24%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06D7-42DF-811A-23E9CE5F4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/>
                  <a:t>3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10-49D4-9E15-0059A8038F4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10-49D4-9E15-0059A8038F4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10-49D4-9E15-0059A8038F4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10-49D4-9E15-0059A8038F4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10-49D4-9E15-0059A8038F4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10-49D4-9E15-0059A8038F4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10-49D4-9E15-0059A8038F44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10-49D4-9E15-0059A8038F4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10-49D4-9E15-0059A8038F4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10-49D4-9E15-0059A8038F44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10-49D4-9E15-0059A8038F44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10-49D4-9E15-0059A8038F44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010-49D4-9E15-0059A8038F44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10-49D4-9E15-0059A8038F44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8010-49D4-9E15-0059A8038F44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8010-49D4-9E15-0059A8038F44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8010-49D4-9E15-0059A8038F44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8010-49D4-9E15-0059A8038F44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8010-49D4-9E15-0059A8038F44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8010-49D4-9E15-0059A8038F4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5AA850A-928A-4DC6-83FC-1B08AE6022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010-49D4-9E15-0059A8038F44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fld id="{E15D9B5A-D2F4-4DD8-8975-8A6C86EC8BC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010-49D4-9E15-0059A8038F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4C14ED-47C3-4BA7-A0A8-8614EDAE69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010-49D4-9E15-0059A8038F44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D230103C-44A3-4B90-BFB2-247F4478DF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010-49D4-9E15-0059A8038F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2F3036-1484-4374-84B2-2F3FE68500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010-49D4-9E15-0059A8038F44}"/>
                </c:ext>
              </c:extLst>
            </c:dLbl>
            <c:dLbl>
              <c:idx val="5"/>
              <c:layout>
                <c:manualLayout>
                  <c:x val="-3.57388221205657E-2"/>
                  <c:y val="-5.2536488556250201E-3"/>
                </c:manualLayout>
              </c:layout>
              <c:tx>
                <c:rich>
                  <a:bodyPr/>
                  <a:lstStyle/>
                  <a:p>
                    <a:fld id="{86ADA877-C8BF-4E76-821B-43BF819FF7F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010-49D4-9E15-0059A8038F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E19FEF-1238-4392-8E30-CF6F8015FF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010-49D4-9E15-0059A8038F44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fld id="{5CCAB4B6-B1F7-48C2-B4ED-18628DD296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010-49D4-9E15-0059A8038F44}"/>
                </c:ext>
              </c:extLst>
            </c:dLbl>
            <c:dLbl>
              <c:idx val="8"/>
              <c:layout>
                <c:manualLayout>
                  <c:x val="-2.7554639932071877E-2"/>
                  <c:y val="-3.761506921447761E-2"/>
                </c:manualLayout>
              </c:layout>
              <c:tx>
                <c:rich>
                  <a:bodyPr/>
                  <a:lstStyle/>
                  <a:p>
                    <a:fld id="{FCE6D98E-3CD1-4414-AF2B-FAB0FD6266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010-49D4-9E15-0059A8038F44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fld id="{7B5FDCDB-E487-4BFA-A4F3-139BB5ACB87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010-49D4-9E15-0059A8038F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9FD7AE0-CCBD-4927-B890-E8852A18C3E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010-49D4-9E15-0059A8038F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736738-48F7-4644-BD07-85020C38DD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010-49D4-9E15-0059A8038F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4BFAFDD-4A28-4DB5-BFC7-BCCFEF09A5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010-49D4-9E15-0059A8038F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0F5C21-5855-4958-AEDF-8A8CC673543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8010-49D4-9E15-0059A8038F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3C5F4F-313E-4CD7-85C0-F7B6CEDFA4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010-49D4-9E15-0059A8038F44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fld id="{41E5C9E4-757F-4836-94EA-34E8F6A412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8010-49D4-9E15-0059A8038F44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fld id="{0AE87CF2-C73F-4863-92AB-77140E885A0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8010-49D4-9E15-0059A8038F44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fld id="{708E91BC-901D-4FE0-86CB-DE48C9A33A7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8010-49D4-9E15-0059A8038F4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010-49D4-9E15-0059A8038F4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010-49D4-9E15-0059A8038F4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010-49D4-9E15-0059A8038F4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010-49D4-9E15-0059A8038F4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B4A03B1-EDFA-4E5E-B3C4-9FBBA7EF62E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8010-49D4-9E15-0059A8038F44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5B5FA433-8122-433B-A903-04183571C20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010-49D4-9E15-0059A8038F4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78A0E9C-1C04-4880-9CB8-AE06032B576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8010-49D4-9E15-0059A8038F4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1BC94B0-9950-4C1A-9420-5C6523CFEF0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8010-49D4-9E15-0059A8038F44}"/>
                </c:ext>
              </c:extLst>
            </c:dLbl>
            <c:dLbl>
              <c:idx val="26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AE682AE7-5E9C-4730-B14B-883FF064A6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8010-49D4-9E15-0059A8038F44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28DFEADC-710F-4D07-962B-90162B6E3A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8010-49D4-9E15-0059A8038F4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010-49D4-9E15-0059A8038F4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010-49D4-9E15-0059A8038F44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fld id="{B9E476AC-347B-43DE-B09B-3CBC9C166F8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8010-49D4-9E15-0059A8038F44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fld id="{06471F18-F16B-4F5E-8D5B-7A92485264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010-49D4-9E15-0059A8038F44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93423681-6EB9-41B3-A635-AEECADA6334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8010-49D4-9E15-0059A8038F44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B4B0C408-5CA4-40D6-8B45-C92112C436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8010-49D4-9E15-0059A8038F44}"/>
                </c:ext>
              </c:extLst>
            </c:dLbl>
            <c:dLbl>
              <c:idx val="34"/>
              <c:layout>
                <c:manualLayout>
                  <c:x val="-7.0089631560330476E-2"/>
                  <c:y val="2.925417353609237E-2"/>
                </c:manualLayout>
              </c:layout>
              <c:tx>
                <c:rich>
                  <a:bodyPr/>
                  <a:lstStyle/>
                  <a:p>
                    <a:fld id="{EBCDB132-47EE-4FB3-9F4D-67A40E83F78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8010-49D4-9E15-0059A8038F4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010-49D4-9E15-0059A8038F4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47CC206-6A26-4650-AA24-8AE82A0CBA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8010-49D4-9E15-0059A8038F44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9CA23BA9-CD5F-446D-A504-4D652C1D2B0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8010-49D4-9E15-0059A8038F44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fld id="{3DCE0F28-5299-47F6-9125-C52990C0C55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8010-49D4-9E15-0059A8038F44}"/>
                </c:ext>
              </c:extLst>
            </c:dLbl>
            <c:dLbl>
              <c:idx val="39"/>
              <c:layout>
                <c:manualLayout>
                  <c:x val="-4.8899742949067772E-2"/>
                  <c:y val="2.9254173536092467E-2"/>
                </c:manualLayout>
              </c:layout>
              <c:tx>
                <c:rich>
                  <a:bodyPr/>
                  <a:lstStyle/>
                  <a:p>
                    <a:fld id="{AE9AB0DC-23DF-4088-9A57-148402FEA24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8010-49D4-9E15-0059A8038F4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010-49D4-9E15-0059A8038F4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C057BEB-4B0F-46B5-8D13-C39900C18AA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8010-49D4-9E15-0059A8038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'估值&amp;ROE还原散点图'!$G$4:$G$45</c:f>
              <c:strCache>
                <c:ptCount val="42"/>
                <c:pt idx="0">
                  <c:v>8.87%</c:v>
                </c:pt>
                <c:pt idx="1">
                  <c:v>9.44%</c:v>
                </c:pt>
                <c:pt idx="2">
                  <c:v>10.76%</c:v>
                </c:pt>
                <c:pt idx="3">
                  <c:v>8.08%</c:v>
                </c:pt>
                <c:pt idx="4">
                  <c:v>7.63%</c:v>
                </c:pt>
                <c:pt idx="5">
                  <c:v>7.44%</c:v>
                </c:pt>
                <c:pt idx="6">
                  <c:v>14.04%</c:v>
                </c:pt>
                <c:pt idx="7">
                  <c:v>8.84%</c:v>
                </c:pt>
                <c:pt idx="8">
                  <c:v>4.95%</c:v>
                </c:pt>
                <c:pt idx="9">
                  <c:v>8.61%</c:v>
                </c:pt>
                <c:pt idx="10">
                  <c:v>2.92%</c:v>
                </c:pt>
                <c:pt idx="11">
                  <c:v>6.85%</c:v>
                </c:pt>
                <c:pt idx="12">
                  <c:v>8.71%</c:v>
                </c:pt>
                <c:pt idx="13">
                  <c:v>5.98%</c:v>
                </c:pt>
                <c:pt idx="14">
                  <c:v>4.89%</c:v>
                </c:pt>
                <c:pt idx="23">
                  <c:v>9.10%</c:v>
                </c:pt>
                <c:pt idx="25">
                  <c:v>1.29%</c:v>
                </c:pt>
                <c:pt idx="26">
                  <c:v>12.18%</c:v>
                </c:pt>
                <c:pt idx="32">
                  <c:v>9.85%</c:v>
                </c:pt>
                <c:pt idx="37">
                  <c:v>11.99%</c:v>
                </c:pt>
                <c:pt idx="38">
                  <c:v>10.59%</c:v>
                </c:pt>
                <c:pt idx="41">
                  <c:v>10.10%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8010-49D4-9E15-0059A8038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 altLang="zh-CN"/>
                  <a:t>5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D-460A-8CFE-E1D839930C7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D-460A-8CFE-E1D839930C7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D-460A-8CFE-E1D839930C7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D-460A-8CFE-E1D839930C7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2D-460A-8CFE-E1D839930C7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F2D-460A-8CFE-E1D839930C7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F2D-460A-8CFE-E1D839930C74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F2D-460A-8CFE-E1D839930C7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F2D-460A-8CFE-E1D839930C7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F2D-460A-8CFE-E1D839930C74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F2D-460A-8CFE-E1D839930C74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F2D-460A-8CFE-E1D839930C74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F2D-460A-8CFE-E1D839930C74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F2D-460A-8CFE-E1D839930C74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F2D-460A-8CFE-E1D839930C74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4F2D-460A-8CFE-E1D839930C74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4F2D-460A-8CFE-E1D839930C74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4F2D-460A-8CFE-E1D839930C74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4F2D-460A-8CFE-E1D839930C74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4F2D-460A-8CFE-E1D839930C7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5AA850A-928A-4DC6-83FC-1B08AE6022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F2D-460A-8CFE-E1D839930C74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fld id="{E15D9B5A-D2F4-4DD8-8975-8A6C86EC8BC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F2D-460A-8CFE-E1D839930C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65F10A-1AA9-43D6-BA80-32239BD2B1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F2D-460A-8CFE-E1D839930C74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D230103C-44A3-4B90-BFB2-247F4478DF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F2D-460A-8CFE-E1D839930C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BB8580-60D1-4746-BBF9-4C4C0FE426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F2D-460A-8CFE-E1D839930C74}"/>
                </c:ext>
              </c:extLst>
            </c:dLbl>
            <c:dLbl>
              <c:idx val="5"/>
              <c:layout>
                <c:manualLayout>
                  <c:x val="-3.57388221205657E-2"/>
                  <c:y val="-5.2536488556250201E-3"/>
                </c:manualLayout>
              </c:layout>
              <c:tx>
                <c:rich>
                  <a:bodyPr/>
                  <a:lstStyle/>
                  <a:p>
                    <a:fld id="{86ADA877-C8BF-4E76-821B-43BF819FF7F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F2D-460A-8CFE-E1D839930C7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B9338A-170D-4818-8F9A-300F45FFA3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2D-460A-8CFE-E1D839930C74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fld id="{5CCAB4B6-B1F7-48C2-B4ED-18628DD296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F2D-460A-8CFE-E1D839930C74}"/>
                </c:ext>
              </c:extLst>
            </c:dLbl>
            <c:dLbl>
              <c:idx val="8"/>
              <c:layout>
                <c:manualLayout>
                  <c:x val="-3.2443516667728961E-2"/>
                  <c:y val="-2.4197369239999374E-2"/>
                </c:manualLayout>
              </c:layout>
              <c:tx>
                <c:rich>
                  <a:bodyPr/>
                  <a:lstStyle/>
                  <a:p>
                    <a:fld id="{FCE6D98E-3CD1-4414-AF2B-FAB0FD6266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F2D-460A-8CFE-E1D839930C74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fld id="{7B5FDCDB-E487-4BFA-A4F3-139BB5ACB87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F2D-460A-8CFE-E1D839930C74}"/>
                </c:ext>
              </c:extLst>
            </c:dLbl>
            <c:dLbl>
              <c:idx val="10"/>
              <c:layout>
                <c:manualLayout>
                  <c:x val="-1.9466110000637374E-2"/>
                  <c:y val="2.150877265777722E-2"/>
                </c:manualLayout>
              </c:layout>
              <c:tx>
                <c:rich>
                  <a:bodyPr/>
                  <a:lstStyle/>
                  <a:p>
                    <a:fld id="{A9FD7AE0-CCBD-4927-B890-E8852A18C3E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F2D-460A-8CFE-E1D839930C7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DD3D072-F5DF-4BB1-B85C-85C4A4F4DD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F2D-460A-8CFE-E1D839930C7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4BFAFDD-4A28-4DB5-BFC7-BCCFEF09A5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F2D-460A-8CFE-E1D839930C7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0F5C21-5855-4958-AEDF-8A8CC673543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F2D-460A-8CFE-E1D839930C7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A80DABD-1DCD-4DC0-A6C9-C844B3045E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F2D-460A-8CFE-E1D839930C74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fld id="{41E5C9E4-757F-4836-94EA-34E8F6A412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4F2D-460A-8CFE-E1D839930C74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fld id="{0AE87CF2-C73F-4863-92AB-77140E885A0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4F2D-460A-8CFE-E1D839930C74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fld id="{708E91BC-901D-4FE0-86CB-DE48C9A33A7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4F2D-460A-8CFE-E1D839930C7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F2D-460A-8CFE-E1D839930C7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F2D-460A-8CFE-E1D839930C7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F2D-460A-8CFE-E1D839930C7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F2D-460A-8CFE-E1D839930C7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B4A03B1-EDFA-4E5E-B3C4-9FBBA7EF62E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4F2D-460A-8CFE-E1D839930C74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5B5FA433-8122-433B-A903-04183571C20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4F2D-460A-8CFE-E1D839930C7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78A0E9C-1C04-4880-9CB8-AE06032B576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4F2D-460A-8CFE-E1D839930C7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1BC94B0-9950-4C1A-9420-5C6523CFEF0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4F2D-460A-8CFE-E1D839930C74}"/>
                </c:ext>
              </c:extLst>
            </c:dLbl>
            <c:dLbl>
              <c:idx val="26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AE682AE7-5E9C-4730-B14B-883FF064A6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4F2D-460A-8CFE-E1D839930C74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FA04C8EC-BFFF-4005-B8B8-BF075CF970E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4F2D-460A-8CFE-E1D839930C7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4F2D-460A-8CFE-E1D839930C7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F2D-460A-8CFE-E1D839930C74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fld id="{B9E476AC-347B-43DE-B09B-3CBC9C166F8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4F2D-460A-8CFE-E1D839930C74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fld id="{06471F18-F16B-4F5E-8D5B-7A92485264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4F2D-460A-8CFE-E1D839930C74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93423681-6EB9-41B3-A635-AEECADA6334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4F2D-460A-8CFE-E1D839930C74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B4B0C408-5CA4-40D6-8B45-C92112C436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F2D-460A-8CFE-E1D839930C74}"/>
                </c:ext>
              </c:extLst>
            </c:dLbl>
            <c:dLbl>
              <c:idx val="34"/>
              <c:layout>
                <c:manualLayout>
                  <c:x val="-7.0089631560330476E-2"/>
                  <c:y val="2.925417353609237E-2"/>
                </c:manualLayout>
              </c:layout>
              <c:tx>
                <c:rich>
                  <a:bodyPr/>
                  <a:lstStyle/>
                  <a:p>
                    <a:fld id="{EBCDB132-47EE-4FB3-9F4D-67A40E83F78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F2D-460A-8CFE-E1D839930C7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F2D-460A-8CFE-E1D839930C7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47CC206-6A26-4650-AA24-8AE82A0CBA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F2D-460A-8CFE-E1D839930C74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9CA23BA9-CD5F-446D-A504-4D652C1D2B0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F2D-460A-8CFE-E1D839930C74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fld id="{1E13A0DF-A9F3-4BD6-9A4E-C5E777569DE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F2D-460A-8CFE-E1D839930C74}"/>
                </c:ext>
              </c:extLst>
            </c:dLbl>
            <c:dLbl>
              <c:idx val="39"/>
              <c:layout>
                <c:manualLayout>
                  <c:x val="-4.8899742949067772E-2"/>
                  <c:y val="2.9254173536092467E-2"/>
                </c:manualLayout>
              </c:layout>
              <c:tx>
                <c:rich>
                  <a:bodyPr/>
                  <a:lstStyle/>
                  <a:p>
                    <a:fld id="{AE9AB0DC-23DF-4088-9A57-148402FEA24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F2D-460A-8CFE-E1D839930C7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F2D-460A-8CFE-E1D839930C7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C057BEB-4B0F-46B5-8D13-C39900C18AA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4F2D-460A-8CFE-E1D839930C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'估值&amp;ROE还原散点图'!$H$4:$H$45</c:f>
              <c:strCache>
                <c:ptCount val="42"/>
                <c:pt idx="0">
                  <c:v>8.94%</c:v>
                </c:pt>
                <c:pt idx="1">
                  <c:v>9.41%</c:v>
                </c:pt>
                <c:pt idx="2">
                  <c:v>10.19%</c:v>
                </c:pt>
                <c:pt idx="3">
                  <c:v>8.12%</c:v>
                </c:pt>
                <c:pt idx="4">
                  <c:v>7.75%</c:v>
                </c:pt>
                <c:pt idx="5">
                  <c:v>7.51%</c:v>
                </c:pt>
                <c:pt idx="6">
                  <c:v>13.51%</c:v>
                </c:pt>
                <c:pt idx="7">
                  <c:v>8.91%</c:v>
                </c:pt>
                <c:pt idx="8">
                  <c:v>5.20%</c:v>
                </c:pt>
                <c:pt idx="9">
                  <c:v>8.73%</c:v>
                </c:pt>
                <c:pt idx="10">
                  <c:v>3.89%</c:v>
                </c:pt>
                <c:pt idx="11">
                  <c:v>7.18%</c:v>
                </c:pt>
                <c:pt idx="12">
                  <c:v>8.88%</c:v>
                </c:pt>
                <c:pt idx="13">
                  <c:v>6.94%</c:v>
                </c:pt>
                <c:pt idx="14">
                  <c:v>6.48%</c:v>
                </c:pt>
                <c:pt idx="23">
                  <c:v>9.19%</c:v>
                </c:pt>
                <c:pt idx="25">
                  <c:v>2.80%</c:v>
                </c:pt>
                <c:pt idx="26">
                  <c:v>11.26%</c:v>
                </c:pt>
                <c:pt idx="32">
                  <c:v>9.31%</c:v>
                </c:pt>
                <c:pt idx="37">
                  <c:v>11.06%</c:v>
                </c:pt>
                <c:pt idx="38">
                  <c:v>10.15%</c:v>
                </c:pt>
                <c:pt idx="41">
                  <c:v>10.00%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4F2D-460A-8CFE-E1D83993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 altLang="zh-CN"/>
                  <a:t>10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24-48D7-8BDE-00A060B895E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24-48D7-8BDE-00A060B895E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624-48D7-8BDE-00A060B895E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24-48D7-8BDE-00A060B895E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624-48D7-8BDE-00A060B895E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24-48D7-8BDE-00A060B895E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624-48D7-8BDE-00A060B895E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624-48D7-8BDE-00A060B895E8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624-48D7-8BDE-00A060B895E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624-48D7-8BDE-00A060B895E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624-48D7-8BDE-00A060B895E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624-48D7-8BDE-00A060B895E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624-48D7-8BDE-00A060B895E8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1624-48D7-8BDE-00A060B895E8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1624-48D7-8BDE-00A060B895E8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1624-48D7-8BDE-00A060B895E8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1624-48D7-8BDE-00A060B895E8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1624-48D7-8BDE-00A060B895E8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624-48D7-8BDE-00A060B895E8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624-48D7-8BDE-00A060B895E8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624-48D7-8BDE-00A060B895E8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624-48D7-8BDE-00A060B895E8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624-48D7-8BDE-00A060B895E8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624-48D7-8BDE-00A060B895E8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624-48D7-8BDE-00A060B895E8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624-48D7-8BDE-00A060B895E8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624-48D7-8BDE-00A060B895E8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1624-48D7-8BDE-00A060B895E8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12700" cap="rnd">
                <a:solidFill>
                  <a:srgbClr val="C0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624-48D7-8BDE-00A060B895E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7141CDD-9F6C-4736-A5B4-63ABE7ECC6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624-48D7-8BDE-00A060B895E8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fld id="{E3D7A0FF-8BB8-4EFB-80DD-E51C2183F0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624-48D7-8BDE-00A060B895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61AC12-3BE3-4D93-8225-6BDFAD9E3D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24-48D7-8BDE-00A060B895E8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F3C6B9CE-5BB2-40F5-8C5D-25B2DA2574C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624-48D7-8BDE-00A060B895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DFB505-5B53-4485-8F01-9F6F139CA7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24-48D7-8BDE-00A060B895E8}"/>
                </c:ext>
              </c:extLst>
            </c:dLbl>
            <c:dLbl>
              <c:idx val="5"/>
              <c:layout>
                <c:manualLayout>
                  <c:x val="-3.57388221205657E-2"/>
                  <c:y val="-5.2536488556250201E-3"/>
                </c:manualLayout>
              </c:layout>
              <c:tx>
                <c:rich>
                  <a:bodyPr/>
                  <a:lstStyle/>
                  <a:p>
                    <a:fld id="{4BCDE7F3-3312-47BF-83B9-4F05EE878BE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624-48D7-8BDE-00A060B895E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F31BF35-49CE-43C0-80A0-B7CF6D854E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24-48D7-8BDE-00A060B895E8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fld id="{91C19CB6-B779-4F1A-80D6-C761D3D5BB5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624-48D7-8BDE-00A060B895E8}"/>
                </c:ext>
              </c:extLst>
            </c:dLbl>
            <c:dLbl>
              <c:idx val="8"/>
              <c:layout>
                <c:manualLayout>
                  <c:x val="-8.1010232038819744E-3"/>
                  <c:y val="-2.6867906581769723E-2"/>
                </c:manualLayout>
              </c:layout>
              <c:tx>
                <c:rich>
                  <a:bodyPr/>
                  <a:lstStyle/>
                  <a:p>
                    <a:fld id="{8AAE448C-3756-4EF4-A7C0-6AD77C297E6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624-48D7-8BDE-00A060B895E8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fld id="{F62A8DBD-76A9-4E3B-B206-ED240F9EA6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624-48D7-8BDE-00A060B895E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3DB486-E2A7-486D-A1F6-54171F4357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624-48D7-8BDE-00A060B895E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9697B1-48E2-4D2D-B947-F1A4B97C12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624-48D7-8BDE-00A060B895E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13C34BE-7990-4D68-89FE-2446BF47E4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624-48D7-8BDE-00A060B895E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D1ABE21-EBA2-4D6B-BA69-83DA272E8F4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624-48D7-8BDE-00A060B895E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8F3B45-B0A9-495A-92C9-A1EBA4CD0B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624-48D7-8BDE-00A060B895E8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fld id="{B00AD78B-E989-44F8-9DBA-BE5D45E9AD1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1624-48D7-8BDE-00A060B895E8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fld id="{A67CDACA-C2D0-4315-B84F-88B5DD3FF8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1624-48D7-8BDE-00A060B895E8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fld id="{A314365C-2A19-4095-986C-27E9D58BB0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1624-48D7-8BDE-00A060B895E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624-48D7-8BDE-00A060B895E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624-48D7-8BDE-00A060B895E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624-48D7-8BDE-00A060B895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624-48D7-8BDE-00A060B895E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643A81B-124F-422E-A3A8-4536211D1EE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1624-48D7-8BDE-00A060B895E8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22EB2DF5-9E7F-46C5-86FF-CC94C74CCA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1624-48D7-8BDE-00A060B895E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C8D8A6D-559A-41BF-9541-0203849600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1624-48D7-8BDE-00A060B895E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106EC71-7395-4AB2-82F3-525939CD2B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1624-48D7-8BDE-00A060B895E8}"/>
                </c:ext>
              </c:extLst>
            </c:dLbl>
            <c:dLbl>
              <c:idx val="26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0661796D-7217-43FF-9759-B140168569D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624-48D7-8BDE-00A060B895E8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1624-48D7-8BDE-00A060B895E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624-48D7-8BDE-00A060B895E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624-48D7-8BDE-00A060B895E8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fld id="{60050490-F965-419B-B65F-D5122BE1E0C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624-48D7-8BDE-00A060B895E8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fld id="{BDA17C02-BEE5-4F5E-9B03-3C3A2FACFF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624-48D7-8BDE-00A060B895E8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fld id="{C59CC7E5-CBA2-4138-9EB3-27FF413033C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624-48D7-8BDE-00A060B895E8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fld id="{6EE49797-12AA-49F3-8D4A-C72E153FE75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624-48D7-8BDE-00A060B895E8}"/>
                </c:ext>
              </c:extLst>
            </c:dLbl>
            <c:dLbl>
              <c:idx val="34"/>
              <c:layout>
                <c:manualLayout>
                  <c:x val="-7.0089631560330476E-2"/>
                  <c:y val="2.925417353609237E-2"/>
                </c:manualLayout>
              </c:layout>
              <c:tx>
                <c:rich>
                  <a:bodyPr/>
                  <a:lstStyle/>
                  <a:p>
                    <a:fld id="{8F34A818-A582-47C2-9915-BF1ABF5187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624-48D7-8BDE-00A060B895E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624-48D7-8BDE-00A060B895E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1729063A-BF1F-4D05-85C8-1C831192042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624-48D7-8BDE-00A060B895E8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4F1DC859-2A72-4099-A3DB-34990115F68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624-48D7-8BDE-00A060B895E8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fld id="{437D1412-02CC-4A96-9D82-F613DA8704C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624-48D7-8BDE-00A060B895E8}"/>
                </c:ext>
              </c:extLst>
            </c:dLbl>
            <c:dLbl>
              <c:idx val="39"/>
              <c:layout>
                <c:manualLayout>
                  <c:x val="-4.8899742949067772E-2"/>
                  <c:y val="2.9254173536092467E-2"/>
                </c:manualLayout>
              </c:layout>
              <c:tx>
                <c:rich>
                  <a:bodyPr/>
                  <a:lstStyle/>
                  <a:p>
                    <a:fld id="{343199AD-48CA-4966-9808-74E21C53FCB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624-48D7-8BDE-00A060B895E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624-48D7-8BDE-00A060B895E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A4CBFDC-A8F0-4D32-ACD7-EF6462ECED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1624-48D7-8BDE-00A060B895E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624-48D7-8BDE-00A060B895E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624-48D7-8BDE-00A060B895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'估值&amp;ROE还原散点图'!$J$4:$J$47</c:f>
              <c:numCache>
                <c:formatCode>###,###,##0.00</c:formatCode>
                <c:ptCount val="44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  <c:pt idx="6">
                  <c:v>0.9052656888961792</c:v>
                </c:pt>
                <c:pt idx="7">
                  <c:v>0.4918561577796936</c:v>
                </c:pt>
                <c:pt idx="8">
                  <c:v>0.46004849672317505</c:v>
                </c:pt>
                <c:pt idx="9">
                  <c:v>0.63804000616073608</c:v>
                </c:pt>
                <c:pt idx="10">
                  <c:v>0.29387971758842468</c:v>
                </c:pt>
                <c:pt idx="11">
                  <c:v>0.38417753577232361</c:v>
                </c:pt>
                <c:pt idx="12">
                  <c:v>0.47651329636573792</c:v>
                </c:pt>
                <c:pt idx="13">
                  <c:v>0.36895883083343506</c:v>
                </c:pt>
                <c:pt idx="14">
                  <c:v>0.46321761608123779</c:v>
                </c:pt>
                <c:pt idx="15">
                  <c:v>0.41921985149383545</c:v>
                </c:pt>
                <c:pt idx="16">
                  <c:v>0.80468910932540894</c:v>
                </c:pt>
                <c:pt idx="17">
                  <c:v>0.59766227006912231</c:v>
                </c:pt>
                <c:pt idx="18">
                  <c:v>0.90372735261917114</c:v>
                </c:pt>
                <c:pt idx="19">
                  <c:v>0.7757452130317688</c:v>
                </c:pt>
                <c:pt idx="20">
                  <c:v>0.91164964437484741</c:v>
                </c:pt>
                <c:pt idx="21">
                  <c:v>0.85554784536361694</c:v>
                </c:pt>
                <c:pt idx="22">
                  <c:v>0.55456280708312988</c:v>
                </c:pt>
                <c:pt idx="23">
                  <c:v>0.64994311332702637</c:v>
                </c:pt>
                <c:pt idx="24">
                  <c:v>0.33682653307914734</c:v>
                </c:pt>
                <c:pt idx="25">
                  <c:v>0.37528607249259949</c:v>
                </c:pt>
                <c:pt idx="26">
                  <c:v>0.7394757866859436</c:v>
                </c:pt>
                <c:pt idx="27">
                  <c:v>0.75941199064254761</c:v>
                </c:pt>
                <c:pt idx="28">
                  <c:v>0.74834895133972168</c:v>
                </c:pt>
                <c:pt idx="29">
                  <c:v>0.42888948321342468</c:v>
                </c:pt>
                <c:pt idx="30">
                  <c:v>0.46884703636169434</c:v>
                </c:pt>
                <c:pt idx="31">
                  <c:v>0.73528575897216797</c:v>
                </c:pt>
                <c:pt idx="32">
                  <c:v>0.61059558391571045</c:v>
                </c:pt>
                <c:pt idx="33">
                  <c:v>0.6977270245552063</c:v>
                </c:pt>
                <c:pt idx="34">
                  <c:v>0.45741170644760132</c:v>
                </c:pt>
                <c:pt idx="35">
                  <c:v>0.79631054401397705</c:v>
                </c:pt>
                <c:pt idx="36">
                  <c:v>0.51102995872497559</c:v>
                </c:pt>
                <c:pt idx="37">
                  <c:v>0.56130886077880859</c:v>
                </c:pt>
                <c:pt idx="38">
                  <c:v>0.59225046634674072</c:v>
                </c:pt>
                <c:pt idx="39">
                  <c:v>0.52232086658477783</c:v>
                </c:pt>
                <c:pt idx="40">
                  <c:v>0.59116280078887939</c:v>
                </c:pt>
                <c:pt idx="41">
                  <c:v>0.53214555978775024</c:v>
                </c:pt>
                <c:pt idx="42">
                  <c:v>0.2</c:v>
                </c:pt>
                <c:pt idx="43">
                  <c:v>1.2</c:v>
                </c:pt>
              </c:numCache>
            </c:numRef>
          </c:xVal>
          <c:yVal>
            <c:numRef>
              <c:f>'估值&amp;ROE还原散点图'!$L$4:$L$47</c:f>
              <c:numCache>
                <c:formatCode>###,###,##0.00</c:formatCode>
                <c:ptCount val="44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  <c:pt idx="42" formatCode="0.00">
                  <c:v>0.2</c:v>
                </c:pt>
                <c:pt idx="43">
                  <c:v>1.2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3-1624-48D7-8BDE-00A060B8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'估值&amp;ROE还原散点图'!$J$1</c:f>
              <c:strCache>
                <c:ptCount val="1"/>
                <c:pt idx="0">
                  <c:v>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E9-4D8F-BFE8-B5404B05EBE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E9-4D8F-BFE8-B5404B05EBE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E9-4D8F-BFE8-B5404B05EBE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E9-4D8F-BFE8-B5404B05EBE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E9-4D8F-BFE8-B5404B05EBE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E9-4D8F-BFE8-B5404B05EBE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E9-4D8F-BFE8-B5404B05EBE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E9-4D8F-BFE8-B5404B05EBE8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4E9-4D8F-BFE8-B5404B05EBE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4E9-4D8F-BFE8-B5404B05EBE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4E9-4D8F-BFE8-B5404B05EBE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4E9-4D8F-BFE8-B5404B05EBE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4E9-4D8F-BFE8-B5404B05EBE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4E9-4D8F-BFE8-B5404B05EBE8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4E9-4D8F-BFE8-B5404B05EBE8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4E9-4D8F-BFE8-B5404B05EBE8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4E9-4D8F-BFE8-B5404B05EBE8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4E9-4D8F-BFE8-B5404B05EBE8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4E9-4D8F-BFE8-B5404B05EBE8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34E9-4D8F-BFE8-B5404B05EBE8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34E9-4D8F-BFE8-B5404B05EBE8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34E9-4D8F-BFE8-B5404B05EBE8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34E9-4D8F-BFE8-B5404B05EBE8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34E9-4D8F-BFE8-B5404B05EBE8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34E9-4D8F-BFE8-B5404B05EBE8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34E9-4D8F-BFE8-B5404B05EBE8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12700" cap="rnd">
                <a:solidFill>
                  <a:srgbClr val="C0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34E9-4D8F-BFE8-B5404B05EBE8}"/>
              </c:ext>
            </c:extLst>
          </c:dPt>
          <c:dLbls>
            <c:dLbl>
              <c:idx val="0"/>
              <c:layout>
                <c:manualLayout>
                  <c:x val="-2.9117508258612618E-2"/>
                  <c:y val="-2.5948250199157928E-3"/>
                </c:manualLayout>
              </c:layout>
              <c:tx>
                <c:rich>
                  <a:bodyPr/>
                  <a:lstStyle/>
                  <a:p>
                    <a:fld id="{C6CF7B1C-229A-41C1-814D-CACDE93145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4E9-4D8F-BFE8-B5404B05EBE8}"/>
                </c:ext>
              </c:extLst>
            </c:dLbl>
            <c:dLbl>
              <c:idx val="1"/>
              <c:layout>
                <c:manualLayout>
                  <c:x val="-2.0043017549309382E-2"/>
                  <c:y val="-2.8587860980174649E-2"/>
                </c:manualLayout>
              </c:layout>
              <c:tx>
                <c:rich>
                  <a:bodyPr/>
                  <a:lstStyle/>
                  <a:p>
                    <a:fld id="{0F8420E9-80B5-4768-AD66-4444DD1E8E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4E9-4D8F-BFE8-B5404B05EBE8}"/>
                </c:ext>
              </c:extLst>
            </c:dLbl>
            <c:dLbl>
              <c:idx val="2"/>
              <c:layout>
                <c:manualLayout>
                  <c:x val="-2.2216377677203587E-2"/>
                  <c:y val="-2.6164826145702079E-3"/>
                </c:manualLayout>
              </c:layout>
              <c:tx>
                <c:rich>
                  <a:bodyPr/>
                  <a:lstStyle/>
                  <a:p>
                    <a:fld id="{0CD580C8-3227-41AC-90E1-ECC591DF915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4E9-4D8F-BFE8-B5404B05EBE8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fld id="{A0637303-069A-4B4C-8BBA-D0307F0017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4E9-4D8F-BFE8-B5404B05EBE8}"/>
                </c:ext>
              </c:extLst>
            </c:dLbl>
            <c:dLbl>
              <c:idx val="4"/>
              <c:layout>
                <c:manualLayout>
                  <c:x val="-1.8781768445136238E-2"/>
                  <c:y val="-2.6600021208098359E-3"/>
                </c:manualLayout>
              </c:layout>
              <c:tx>
                <c:rich>
                  <a:bodyPr/>
                  <a:lstStyle/>
                  <a:p>
                    <a:fld id="{643D73D8-827A-489F-B342-CF61870D2F5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4E9-4D8F-BFE8-B5404B05EBE8}"/>
                </c:ext>
              </c:extLst>
            </c:dLbl>
            <c:dLbl>
              <c:idx val="5"/>
              <c:layout>
                <c:manualLayout>
                  <c:x val="-9.9792976900224609E-3"/>
                  <c:y val="-7.8484262590572101E-3"/>
                </c:manualLayout>
              </c:layout>
              <c:tx>
                <c:rich>
                  <a:bodyPr/>
                  <a:lstStyle/>
                  <a:p>
                    <a:fld id="{108E0EFA-E665-4AB5-8DA4-9223079C3A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4E9-4D8F-BFE8-B5404B05EBE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398D7D0-0456-4A77-BF95-1A70A19BCF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4E9-4D8F-BFE8-B5404B05EBE8}"/>
                </c:ext>
              </c:extLst>
            </c:dLbl>
            <c:dLbl>
              <c:idx val="7"/>
              <c:layout>
                <c:manualLayout>
                  <c:x val="-4.0698767191639028E-2"/>
                  <c:y val="-5.0970944702235657E-3"/>
                </c:manualLayout>
              </c:layout>
              <c:tx>
                <c:rich>
                  <a:bodyPr/>
                  <a:lstStyle/>
                  <a:p>
                    <a:fld id="{4EE5871E-81ED-4669-A18A-2427896243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4E9-4D8F-BFE8-B5404B05EBE8}"/>
                </c:ext>
              </c:extLst>
            </c:dLbl>
            <c:dLbl>
              <c:idx val="8"/>
              <c:layout>
                <c:manualLayout>
                  <c:x val="-5.6006567754282574E-2"/>
                  <c:y val="-7.0255116725467402E-4"/>
                </c:manualLayout>
              </c:layout>
              <c:tx>
                <c:rich>
                  <a:bodyPr/>
                  <a:lstStyle/>
                  <a:p>
                    <a:fld id="{E49B832E-60A9-42AF-9B11-A9447D13F2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4E9-4D8F-BFE8-B5404B05EBE8}"/>
                </c:ext>
              </c:extLst>
            </c:dLbl>
            <c:dLbl>
              <c:idx val="9"/>
              <c:layout>
                <c:manualLayout>
                  <c:x val="-5.2670814340440152E-2"/>
                  <c:y val="-1.1395163859113764E-2"/>
                </c:manualLayout>
              </c:layout>
              <c:tx>
                <c:rich>
                  <a:bodyPr/>
                  <a:lstStyle/>
                  <a:p>
                    <a:fld id="{568DAD62-0A5F-404A-B9B8-16C00199BC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4E9-4D8F-BFE8-B5404B05EBE8}"/>
                </c:ext>
              </c:extLst>
            </c:dLbl>
            <c:dLbl>
              <c:idx val="10"/>
              <c:layout>
                <c:manualLayout>
                  <c:x val="-3.434609232067351E-2"/>
                  <c:y val="0"/>
                </c:manualLayout>
              </c:layout>
              <c:tx>
                <c:rich>
                  <a:bodyPr/>
                  <a:lstStyle/>
                  <a:p>
                    <a:fld id="{3FCE73D8-3272-4729-8BD3-2273A22A15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4E9-4D8F-BFE8-B5404B05EBE8}"/>
                </c:ext>
              </c:extLst>
            </c:dLbl>
            <c:dLbl>
              <c:idx val="11"/>
              <c:layout>
                <c:manualLayout>
                  <c:x val="-4.1061970356888355E-2"/>
                  <c:y val="1.2908947998685015E-2"/>
                </c:manualLayout>
              </c:layout>
              <c:tx>
                <c:rich>
                  <a:bodyPr/>
                  <a:lstStyle/>
                  <a:p>
                    <a:fld id="{B3D792F1-70BE-429C-B8FB-8C470058D8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4E9-4D8F-BFE8-B5404B05EBE8}"/>
                </c:ext>
              </c:extLst>
            </c:dLbl>
            <c:dLbl>
              <c:idx val="12"/>
              <c:layout>
                <c:manualLayout>
                  <c:x val="-1.5398226011200694E-2"/>
                  <c:y val="7.8496186136090135E-3"/>
                </c:manualLayout>
              </c:layout>
              <c:tx>
                <c:rich>
                  <a:bodyPr/>
                  <a:lstStyle/>
                  <a:p>
                    <a:fld id="{663E97EB-FD9F-4099-AA37-E5602E7C7BA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34E9-4D8F-BFE8-B5404B05EBE8}"/>
                </c:ext>
              </c:extLst>
            </c:dLbl>
            <c:dLbl>
              <c:idx val="13"/>
              <c:layout>
                <c:manualLayout>
                  <c:x val="-2.3952796017423301E-2"/>
                  <c:y val="5.2330790757391509E-3"/>
                </c:manualLayout>
              </c:layout>
              <c:tx>
                <c:rich>
                  <a:bodyPr/>
                  <a:lstStyle/>
                  <a:p>
                    <a:fld id="{A12FD2EC-46E4-4D3D-8F22-72ED3BC1CA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34E9-4D8F-BFE8-B5404B05EBE8}"/>
                </c:ext>
              </c:extLst>
            </c:dLbl>
            <c:dLbl>
              <c:idx val="14"/>
              <c:layout>
                <c:manualLayout>
                  <c:x val="-4.7950390179722011E-2"/>
                  <c:y val="-1.8228952240304498E-2"/>
                </c:manualLayout>
              </c:layout>
              <c:tx>
                <c:rich>
                  <a:bodyPr/>
                  <a:lstStyle/>
                  <a:p>
                    <a:fld id="{F97941CF-B8A0-4DE3-8257-B5859D6F80C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34E9-4D8F-BFE8-B5404B05EBE8}"/>
                </c:ext>
              </c:extLst>
            </c:dLbl>
            <c:dLbl>
              <c:idx val="15"/>
              <c:layout>
                <c:manualLayout>
                  <c:x val="-3.1158168880144815E-2"/>
                  <c:y val="1.6250770797523215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5-34E9-4D8F-BFE8-B5404B05EBE8}"/>
                </c:ext>
              </c:extLst>
            </c:dLbl>
            <c:dLbl>
              <c:idx val="16"/>
              <c:layout>
                <c:manualLayout>
                  <c:x val="-2.8635850545869132E-2"/>
                  <c:y val="-2.565032854053339E-3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6-34E9-4D8F-BFE8-B5404B05EBE8}"/>
                </c:ext>
              </c:extLst>
            </c:dLbl>
            <c:dLbl>
              <c:idx val="17"/>
              <c:layout>
                <c:manualLayout>
                  <c:x val="-5.6269806018726082E-2"/>
                  <c:y val="-7.7468112727116147E-3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7-34E9-4D8F-BFE8-B5404B05EBE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4E9-4D8F-BFE8-B5404B05EBE8}"/>
                </c:ext>
              </c:extLst>
            </c:dLbl>
            <c:dLbl>
              <c:idx val="19"/>
              <c:layout>
                <c:manualLayout>
                  <c:x val="-1.7072674439842464E-2"/>
                  <c:y val="5.3539176364707095E-6"/>
                </c:manualLayout>
              </c:layout>
              <c:tx>
                <c:rich>
                  <a:bodyPr/>
                  <a:lstStyle/>
                  <a:p>
                    <a:fld id="{FC36B7CC-0D73-4B90-A46E-B842FF18881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34E9-4D8F-BFE8-B5404B05EBE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4E9-4D8F-BFE8-B5404B05EBE8}"/>
                </c:ext>
              </c:extLst>
            </c:dLbl>
            <c:dLbl>
              <c:idx val="21"/>
              <c:layout>
                <c:manualLayout>
                  <c:x val="-3.0911483088606157E-2"/>
                  <c:y val="7.7844750597473311E-3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B-34E9-4D8F-BFE8-B5404B05EBE8}"/>
                </c:ext>
              </c:extLst>
            </c:dLbl>
            <c:dLbl>
              <c:idx val="22"/>
              <c:layout>
                <c:manualLayout>
                  <c:x val="-2.7476873856538808E-2"/>
                  <c:y val="0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C-34E9-4D8F-BFE8-B5404B05EBE8}"/>
                </c:ext>
              </c:extLst>
            </c:dLbl>
            <c:dLbl>
              <c:idx val="23"/>
              <c:layout>
                <c:manualLayout>
                  <c:x val="-3.1286044804071836E-2"/>
                  <c:y val="5.1598197679489938E-3"/>
                </c:manualLayout>
              </c:layout>
              <c:tx>
                <c:rich>
                  <a:bodyPr/>
                  <a:lstStyle/>
                  <a:p>
                    <a:fld id="{5B592655-E8FD-441D-85E5-4802396650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34E9-4D8F-BFE8-B5404B05EBE8}"/>
                </c:ext>
              </c:extLst>
            </c:dLbl>
            <c:dLbl>
              <c:idx val="24"/>
              <c:layout>
                <c:manualLayout>
                  <c:x val="-2.7381002283879918E-2"/>
                  <c:y val="1.7946586242074195E-2"/>
                </c:manualLayout>
              </c:layout>
              <c:tx>
                <c:rich>
                  <a:bodyPr/>
                  <a:lstStyle/>
                  <a:p>
                    <a:fld id="{E7937EF8-225E-41E2-A96E-58CB801E8A8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34E9-4D8F-BFE8-B5404B05EBE8}"/>
                </c:ext>
              </c:extLst>
            </c:dLbl>
            <c:dLbl>
              <c:idx val="25"/>
              <c:layout>
                <c:manualLayout>
                  <c:x val="-4.6194678033602082E-2"/>
                  <c:y val="2.6165395378696713E-3"/>
                </c:manualLayout>
              </c:layout>
              <c:tx>
                <c:rich>
                  <a:bodyPr/>
                  <a:lstStyle/>
                  <a:p>
                    <a:fld id="{541D55D7-87E3-4FAF-A8CC-AC7E7EE5E0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34E9-4D8F-BFE8-B5404B05EBE8}"/>
                </c:ext>
              </c:extLst>
            </c:dLbl>
            <c:dLbl>
              <c:idx val="26"/>
              <c:layout>
                <c:manualLayout>
                  <c:x val="-3.8409884102221542E-2"/>
                  <c:y val="-1.8041593614850832E-2"/>
                </c:manualLayout>
              </c:layout>
              <c:tx>
                <c:rich>
                  <a:bodyPr/>
                  <a:lstStyle/>
                  <a:p>
                    <a:fld id="{3D3664A2-DE99-41D7-8B00-997B6A16F6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34E9-4D8F-BFE8-B5404B05EBE8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41-34E9-4D8F-BFE8-B5404B05EBE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4E9-4D8F-BFE8-B5404B05EBE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34E9-4D8F-BFE8-B5404B05EBE8}"/>
                </c:ext>
              </c:extLst>
            </c:dLbl>
            <c:dLbl>
              <c:idx val="30"/>
              <c:layout>
                <c:manualLayout>
                  <c:x val="-2.7059447136090306E-2"/>
                  <c:y val="-2.879908433324346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44-34E9-4D8F-BFE8-B5404B05EBE8}"/>
                </c:ext>
              </c:extLst>
            </c:dLbl>
            <c:dLbl>
              <c:idx val="31"/>
              <c:layout>
                <c:manualLayout>
                  <c:x val="-2.9055171453258952E-2"/>
                  <c:y val="5.3817079546914946E-3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45-34E9-4D8F-BFE8-B5404B05EBE8}"/>
                </c:ext>
              </c:extLst>
            </c:dLbl>
            <c:dLbl>
              <c:idx val="32"/>
              <c:layout>
                <c:manualLayout>
                  <c:x val="-3.4892137649632567E-2"/>
                  <c:y val="-1.8367283448904127E-2"/>
                </c:manualLayout>
              </c:layout>
              <c:tx>
                <c:rich>
                  <a:bodyPr/>
                  <a:lstStyle/>
                  <a:p>
                    <a:fld id="{373B2B66-FF06-4E11-B4B7-637271EDC7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34E9-4D8F-BFE8-B5404B05EBE8}"/>
                </c:ext>
              </c:extLst>
            </c:dLbl>
            <c:dLbl>
              <c:idx val="33"/>
              <c:layout>
                <c:manualLayout>
                  <c:x val="-4.5330486484001412E-2"/>
                  <c:y val="2.3225318463691868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34E9-4D8F-BFE8-B5404B05EBE8}"/>
                </c:ext>
              </c:extLst>
            </c:dLbl>
            <c:dLbl>
              <c:idx val="34"/>
              <c:layout>
                <c:manualLayout>
                  <c:x val="-3.2449572156989695E-2"/>
                  <c:y val="2.1404529580185405E-2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34E9-4D8F-BFE8-B5404B05EBE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4E9-4D8F-BFE8-B5404B05EBE8}"/>
                </c:ext>
              </c:extLst>
            </c:dLbl>
            <c:dLbl>
              <c:idx val="36"/>
              <c:layout>
                <c:manualLayout>
                  <c:x val="-4.4528491706230029E-2"/>
                  <c:y val="-1.5568950119494851E-2"/>
                </c:manualLayout>
              </c:layout>
              <c:tx>
                <c:rich>
                  <a:bodyPr/>
                  <a:lstStyle/>
                  <a:p>
                    <a:fld id="{5A842554-6051-4851-B7DF-889424B4A95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34E9-4D8F-BFE8-B5404B05EBE8}"/>
                </c:ext>
              </c:extLst>
            </c:dLbl>
            <c:dLbl>
              <c:idx val="37"/>
              <c:layout>
                <c:manualLayout>
                  <c:x val="-6.411481822616541E-3"/>
                  <c:y val="-2.0602673526532846E-5"/>
                </c:manualLayout>
              </c:layout>
              <c:tx>
                <c:rich>
                  <a:bodyPr/>
                  <a:lstStyle/>
                  <a:p>
                    <a:fld id="{153331FD-393D-4B58-9E28-DC5D0729D4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34E9-4D8F-BFE8-B5404B05EBE8}"/>
                </c:ext>
              </c:extLst>
            </c:dLbl>
            <c:dLbl>
              <c:idx val="38"/>
              <c:layout>
                <c:manualLayout>
                  <c:x val="-2.1706783558466714E-2"/>
                  <c:y val="1.3426144257035562E-2"/>
                </c:manualLayout>
              </c:layout>
              <c:tx>
                <c:rich>
                  <a:bodyPr/>
                  <a:lstStyle/>
                  <a:p>
                    <a:fld id="{CF2CC921-41E7-4942-A173-E312CDF433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34E9-4D8F-BFE8-B5404B05EBE8}"/>
                </c:ext>
              </c:extLst>
            </c:dLbl>
            <c:dLbl>
              <c:idx val="39"/>
              <c:layout>
                <c:manualLayout>
                  <c:x val="-3.3501582191298236E-2"/>
                  <c:y val="3.0887528150978041E-3"/>
                </c:manualLayout>
              </c:layout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D-34E9-4D8F-BFE8-B5404B05EBE8}"/>
                </c:ext>
              </c:extLst>
            </c:dLbl>
            <c:dLbl>
              <c:idx val="40"/>
              <c:layout>
                <c:manualLayout>
                  <c:x val="-1.1982729594837873E-2"/>
                  <c:y val="2.5948250199157928E-3"/>
                </c:manualLayout>
              </c:layout>
              <c:tx>
                <c:rich>
                  <a:bodyPr/>
                  <a:lstStyle/>
                  <a:p>
                    <a:fld id="{B84A2301-7763-4B13-AFCE-9B5D6116C4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34E9-4D8F-BFE8-B5404B05EBE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CCE6905-EA61-4D4C-B155-D43CFC91D5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4E9-4D8F-BFE8-B5404B05EBE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4E9-4D8F-BFE8-B5404B05EBE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4E9-4D8F-BFE8-B5404B05E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'估值&amp;ROE还原散点图'!$J$4:$J$47</c:f>
              <c:numCache>
                <c:formatCode>###,###,##0.00</c:formatCode>
                <c:ptCount val="44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  <c:pt idx="6">
                  <c:v>0.9052656888961792</c:v>
                </c:pt>
                <c:pt idx="7">
                  <c:v>0.4918561577796936</c:v>
                </c:pt>
                <c:pt idx="8">
                  <c:v>0.46004849672317505</c:v>
                </c:pt>
                <c:pt idx="9">
                  <c:v>0.63804000616073608</c:v>
                </c:pt>
                <c:pt idx="10">
                  <c:v>0.29387971758842468</c:v>
                </c:pt>
                <c:pt idx="11">
                  <c:v>0.38417753577232361</c:v>
                </c:pt>
                <c:pt idx="12">
                  <c:v>0.47651329636573792</c:v>
                </c:pt>
                <c:pt idx="13">
                  <c:v>0.36895883083343506</c:v>
                </c:pt>
                <c:pt idx="14">
                  <c:v>0.46321761608123779</c:v>
                </c:pt>
                <c:pt idx="15">
                  <c:v>0.41921985149383545</c:v>
                </c:pt>
                <c:pt idx="16">
                  <c:v>0.80468910932540894</c:v>
                </c:pt>
                <c:pt idx="17">
                  <c:v>0.59766227006912231</c:v>
                </c:pt>
                <c:pt idx="18">
                  <c:v>0.90372735261917114</c:v>
                </c:pt>
                <c:pt idx="19">
                  <c:v>0.7757452130317688</c:v>
                </c:pt>
                <c:pt idx="20">
                  <c:v>0.91164964437484741</c:v>
                </c:pt>
                <c:pt idx="21">
                  <c:v>0.85554784536361694</c:v>
                </c:pt>
                <c:pt idx="22">
                  <c:v>0.55456280708312988</c:v>
                </c:pt>
                <c:pt idx="23">
                  <c:v>0.64994311332702637</c:v>
                </c:pt>
                <c:pt idx="24">
                  <c:v>0.33682653307914734</c:v>
                </c:pt>
                <c:pt idx="25">
                  <c:v>0.37528607249259949</c:v>
                </c:pt>
                <c:pt idx="26">
                  <c:v>0.7394757866859436</c:v>
                </c:pt>
                <c:pt idx="27">
                  <c:v>0.75941199064254761</c:v>
                </c:pt>
                <c:pt idx="28">
                  <c:v>0.74834895133972168</c:v>
                </c:pt>
                <c:pt idx="29">
                  <c:v>0.42888948321342468</c:v>
                </c:pt>
                <c:pt idx="30">
                  <c:v>0.46884703636169434</c:v>
                </c:pt>
                <c:pt idx="31">
                  <c:v>0.73528575897216797</c:v>
                </c:pt>
                <c:pt idx="32">
                  <c:v>0.61059558391571045</c:v>
                </c:pt>
                <c:pt idx="33">
                  <c:v>0.6977270245552063</c:v>
                </c:pt>
                <c:pt idx="34">
                  <c:v>0.45741170644760132</c:v>
                </c:pt>
                <c:pt idx="35">
                  <c:v>0.79631054401397705</c:v>
                </c:pt>
                <c:pt idx="36">
                  <c:v>0.51102995872497559</c:v>
                </c:pt>
                <c:pt idx="37">
                  <c:v>0.56130886077880859</c:v>
                </c:pt>
                <c:pt idx="38">
                  <c:v>0.59225046634674072</c:v>
                </c:pt>
                <c:pt idx="39">
                  <c:v>0.52232086658477783</c:v>
                </c:pt>
                <c:pt idx="40">
                  <c:v>0.59116280078887939</c:v>
                </c:pt>
                <c:pt idx="41">
                  <c:v>0.53214555978775024</c:v>
                </c:pt>
                <c:pt idx="42">
                  <c:v>0.2</c:v>
                </c:pt>
                <c:pt idx="43">
                  <c:v>1.2</c:v>
                </c:pt>
              </c:numCache>
            </c:numRef>
          </c:xVal>
          <c:yVal>
            <c:numRef>
              <c:f>'估值&amp;ROE还原散点图'!$L$4:$L$47</c:f>
              <c:numCache>
                <c:formatCode>###,###,##0.00</c:formatCode>
                <c:ptCount val="44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  <c:pt idx="42" formatCode="0.00">
                  <c:v>0.2</c:v>
                </c:pt>
                <c:pt idx="43">
                  <c:v>1.2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34E9-4D8F-BFE8-B5404B05E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'估值&amp;ROE还原散点图'!$J$1</c:f>
              <c:strCache>
                <c:ptCount val="1"/>
                <c:pt idx="0">
                  <c:v>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baseline="0">
                <a:effectLst/>
              </a:rPr>
              <a:t>若超额拨备通过</a:t>
            </a:r>
            <a:r>
              <a:rPr lang="en-US" altLang="zh-CN" sz="960" b="1" i="0" u="none" strike="noStrike" baseline="0">
                <a:effectLst/>
              </a:rPr>
              <a:t>3</a:t>
            </a:r>
            <a:r>
              <a:rPr lang="zh-CN" altLang="zh-CN" sz="960" b="1" i="0" u="none" strike="noStrike" baseline="0">
                <a:effectLst/>
              </a:rPr>
              <a:t>年释放，上市银行回拨前后</a:t>
            </a:r>
            <a:r>
              <a:rPr lang="en-US" altLang="zh-CN" sz="960" b="1" i="0" u="none" strike="noStrike" baseline="0">
                <a:effectLst/>
              </a:rPr>
              <a:t>PB-ROE</a:t>
            </a:r>
            <a:r>
              <a:rPr lang="zh-CN" altLang="zh-CN" sz="960" b="1" i="0" u="none" strike="noStrike" baseline="0">
                <a:effectLst/>
              </a:rPr>
              <a:t>变化情况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EE9-4A31-A2F0-D8A174EEAE5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EE9-4A31-A2F0-D8A174EEAE5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31-A2F0-D8A174EEAE5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EE9-4A31-A2F0-D8A174EEAE5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EE9-4A31-A2F0-D8A174EEAE5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EE9-4A31-A2F0-D8A174EEAE5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EE9-4A31-A2F0-D8A174EEAE5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EE9-4A31-A2F0-D8A174EEAE5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EE9-4A31-A2F0-D8A174EEAE5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EE9-4A31-A2F0-D8A174EEAE5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EE9-4A31-A2F0-D8A174EEAE5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EE9-4A31-A2F0-D8A174EEAE59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EE9-4A31-A2F0-D8A174EEAE59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EE9-4A31-A2F0-D8A174EEAE59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EE9-4A31-A2F0-D8A174EEAE59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EE9-4A31-A2F0-D8A174EEAE59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EE9-4A31-A2F0-D8A174EEAE59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EE9-4A31-A2F0-D8A174EEAE59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EE9-4A31-A2F0-D8A174EEAE59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EE9-4A31-A2F0-D8A174EEAE59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EE9-4A31-A2F0-D8A174EEAE59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EE9-4A31-A2F0-D8A174EEAE5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EEE9-4A31-A2F0-D8A174EEAE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EEE9-4A31-A2F0-D8A174EEAE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EEE9-4A31-A2F0-D8A174EEAE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EEE9-4A31-A2F0-D8A174EEAE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EEE9-4A31-A2F0-D8A174EEAE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EEE9-4A31-A2F0-D8A174EEAE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EEE9-4A31-A2F0-D8A174EEAE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8A08BC0-FA70-43CA-9395-4BD197A95C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E9-4A31-A2F0-D8A174EEAE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EEE9-4A31-A2F0-D8A174EEAE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EEE9-4A31-A2F0-D8A174EEAE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EEE9-4A31-A2F0-D8A174EEAE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EEE9-4A31-A2F0-D8A174EEAE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EEE9-4A31-A2F0-D8A174EEAE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EEE9-4A31-A2F0-D8A174EEAE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EEE9-4A31-A2F0-D8A174EEAE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EEE9-4A31-A2F0-D8A174EEAE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EEE9-4A31-A2F0-D8A174EEAE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EEE9-4A31-A2F0-D8A174EEAE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E9-4A31-A2F0-D8A174EEAE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EEE9-4A31-A2F0-D8A174EEAE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E9-4A31-A2F0-D8A174EEAE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E9-4A31-A2F0-D8A174EEAE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EEE9-4A31-A2F0-D8A174EEAE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EEE9-4A31-A2F0-D8A174EEAE5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EEE9-4A31-A2F0-D8A174EEAE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4-EEE9-4A31-A2F0-D8A174EEAE5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EEE9-4A31-A2F0-D8A174EEAE5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E9-4A31-A2F0-D8A174EEAE5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E9-4A31-A2F0-D8A174EEAE5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E9-4A31-A2F0-D8A174EEAE5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9-EEE9-4A31-A2F0-D8A174EEAE5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EEE9-4A31-A2F0-D8A174EEAE5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EEE9-4A31-A2F0-D8A174EEAE5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EEE9-4A31-A2F0-D8A174EEAE5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EEE9-4A31-A2F0-D8A174EEAE5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E9-4A31-A2F0-D8A174EEAE5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EEE9-4A31-A2F0-D8A174EEAE59}"/>
                </c:ext>
              </c:extLst>
            </c:dLbl>
            <c:dLbl>
              <c:idx val="37"/>
              <c:layout>
                <c:manualLayout>
                  <c:x val="-9.5129375951294465E-3"/>
                  <c:y val="1.40548137737174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EEE9-4A31-A2F0-D8A174EEAE5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28479587-35F5-4229-8474-1DF7E9E25D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E9-4A31-A2F0-D8A174EEAE5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EEE9-4A31-A2F0-D8A174EEAE5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EE9-4A31-A2F0-D8A174EEAE5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EEE9-4A31-A2F0-D8A174EEA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'估值&amp;ROE还原散点图'!$M$4:$M$45</c:f>
              <c:numCache>
                <c:formatCode>0.00%</c:formatCode>
                <c:ptCount val="42"/>
                <c:pt idx="0">
                  <c:v>-2.1221357880870789E-3</c:v>
                </c:pt>
                <c:pt idx="1">
                  <c:v>8.8864391988997815E-4</c:v>
                </c:pt>
                <c:pt idx="2">
                  <c:v>1.8845259043692206E-2</c:v>
                </c:pt>
                <c:pt idx="3">
                  <c:v>-1.4747520343738746E-3</c:v>
                </c:pt>
                <c:pt idx="4">
                  <c:v>-3.9795622841588413E-3</c:v>
                </c:pt>
                <c:pt idx="5">
                  <c:v>-2.1170682855270739E-3</c:v>
                </c:pt>
                <c:pt idx="6">
                  <c:v>1.7828183400363851E-2</c:v>
                </c:pt>
                <c:pt idx="7">
                  <c:v>-2.1374938380269437E-3</c:v>
                </c:pt>
                <c:pt idx="8">
                  <c:v>-8.1094592825270914E-3</c:v>
                </c:pt>
                <c:pt idx="9">
                  <c:v>-4.0749758173256739E-3</c:v>
                </c:pt>
                <c:pt idx="10">
                  <c:v>-3.2288893954308576E-2</c:v>
                </c:pt>
                <c:pt idx="11">
                  <c:v>-1.1040119885234484E-2</c:v>
                </c:pt>
                <c:pt idx="12">
                  <c:v>-5.6221283263145488E-3</c:v>
                </c:pt>
                <c:pt idx="13">
                  <c:v>-3.2270654808844002E-2</c:v>
                </c:pt>
                <c:pt idx="14">
                  <c:v>-5.3213385226211191E-2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-3.1893972601093751E-3</c:v>
                </c:pt>
                <c:pt idx="24">
                  <c:v>0</c:v>
                </c:pt>
                <c:pt idx="25">
                  <c:v>-5.0716670074403718E-2</c:v>
                </c:pt>
                <c:pt idx="26">
                  <c:v>3.0520894810894678E-2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1.7926944426425714E-2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3.0846518343978835E-2</c:v>
                </c:pt>
                <c:pt idx="38">
                  <c:v>1.4568371794188739E-2</c:v>
                </c:pt>
                <c:pt idx="39">
                  <c:v>0</c:v>
                </c:pt>
                <c:pt idx="40">
                  <c:v>0</c:v>
                </c:pt>
                <c:pt idx="41">
                  <c:v>3.426816774227362E-3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EEE9-4A31-A2F0-D8A174EE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回拨后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ROE-ROE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（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2025Q1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，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TTM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）</a:t>
                </a:r>
                <a:endParaRPr lang="zh-CN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baseline="0">
                <a:effectLst/>
              </a:rPr>
              <a:t>若超额拨备通过</a:t>
            </a:r>
            <a:r>
              <a:rPr lang="en-US" altLang="zh-CN" sz="960" b="1" i="0" u="none" strike="noStrike" baseline="0">
                <a:effectLst/>
              </a:rPr>
              <a:t>3</a:t>
            </a:r>
            <a:r>
              <a:rPr lang="zh-CN" altLang="zh-CN" sz="960" b="1" i="0" u="none" strike="noStrike" baseline="0">
                <a:effectLst/>
              </a:rPr>
              <a:t>年释放，上市银行回拨前后</a:t>
            </a:r>
            <a:r>
              <a:rPr lang="en-US" altLang="zh-CN" sz="960" b="1" i="0" u="none" strike="noStrike" baseline="0">
                <a:effectLst/>
              </a:rPr>
              <a:t>PB-ROE</a:t>
            </a:r>
            <a:r>
              <a:rPr lang="zh-CN" altLang="zh-CN" sz="960" b="1" i="0" u="none" strike="noStrike" baseline="0">
                <a:effectLst/>
              </a:rPr>
              <a:t>变化情况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873-46D9-BA14-8F5E209C1EC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73-46D9-BA14-8F5E209C1EC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73-46D9-BA14-8F5E209C1EC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873-46D9-BA14-8F5E209C1EC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73-46D9-BA14-8F5E209C1EC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873-46D9-BA14-8F5E209C1EC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873-46D9-BA14-8F5E209C1ECA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873-46D9-BA14-8F5E209C1ECA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873-46D9-BA14-8F5E209C1ECA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873-46D9-BA14-8F5E209C1ECA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873-46D9-BA14-8F5E209C1ECA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873-46D9-BA14-8F5E209C1ECA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873-46D9-BA14-8F5E209C1EC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873-46D9-BA14-8F5E209C1ECA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873-46D9-BA14-8F5E209C1ECA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873-46D9-BA14-8F5E209C1ECA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873-46D9-BA14-8F5E209C1ECA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873-46D9-BA14-8F5E209C1ECA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1873-46D9-BA14-8F5E209C1ECA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873-46D9-BA14-8F5E209C1ECA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1873-46D9-BA14-8F5E209C1ECA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1873-46D9-BA14-8F5E209C1ECA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1873-46D9-BA14-8F5E209C1ECA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1873-46D9-BA14-8F5E209C1ECA}"/>
              </c:ext>
            </c:extLst>
          </c:dPt>
          <c:dLbls>
            <c:dLbl>
              <c:idx val="0"/>
              <c:layout>
                <c:manualLayout>
                  <c:x val="-2.5000000000000001E-2"/>
                  <c:y val="-1.3658536585365824E-2"/>
                </c:manualLayout>
              </c:layout>
              <c:tx>
                <c:rich>
                  <a:bodyPr/>
                  <a:lstStyle/>
                  <a:p>
                    <a:fld id="{9D4B7E71-58CA-459F-AA7D-03752CF5B1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873-46D9-BA14-8F5E209C1ECA}"/>
                </c:ext>
              </c:extLst>
            </c:dLbl>
            <c:dLbl>
              <c:idx val="1"/>
              <c:layout>
                <c:manualLayout>
                  <c:x val="-3.706896551724144E-2"/>
                  <c:y val="2.2113821138211323E-2"/>
                </c:manualLayout>
              </c:layout>
              <c:tx>
                <c:rich>
                  <a:bodyPr/>
                  <a:lstStyle/>
                  <a:p>
                    <a:fld id="{481FD50C-CD80-44DC-BACA-C04231E7C2E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873-46D9-BA14-8F5E209C1ECA}"/>
                </c:ext>
              </c:extLst>
            </c:dLbl>
            <c:dLbl>
              <c:idx val="2"/>
              <c:layout>
                <c:manualLayout>
                  <c:x val="-2.1551724137931161E-2"/>
                  <c:y val="-7.154471544715507E-3"/>
                </c:manualLayout>
              </c:layout>
              <c:tx>
                <c:rich>
                  <a:bodyPr/>
                  <a:lstStyle/>
                  <a:p>
                    <a:fld id="{9BCAB7F3-2E21-4FE8-AC83-1B66A12AFDD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873-46D9-BA14-8F5E209C1ECA}"/>
                </c:ext>
              </c:extLst>
            </c:dLbl>
            <c:dLbl>
              <c:idx val="3"/>
              <c:layout>
                <c:manualLayout>
                  <c:x val="-4.3965517241379308E-2"/>
                  <c:y val="2.8617886178861789E-2"/>
                </c:manualLayout>
              </c:layout>
              <c:tx>
                <c:rich>
                  <a:bodyPr/>
                  <a:lstStyle/>
                  <a:p>
                    <a:fld id="{918E2E37-8EAF-4084-9581-CA6E35379DD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873-46D9-BA14-8F5E209C1ECA}"/>
                </c:ext>
              </c:extLst>
            </c:dLbl>
            <c:dLbl>
              <c:idx val="4"/>
              <c:layout>
                <c:manualLayout>
                  <c:x val="-3.3620689655172412E-2"/>
                  <c:y val="-2.6666666666666668E-2"/>
                </c:manualLayout>
              </c:layout>
              <c:tx>
                <c:rich>
                  <a:bodyPr/>
                  <a:lstStyle/>
                  <a:p>
                    <a:fld id="{87D1E03A-25A5-4F4A-A694-109B928FDA7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873-46D9-BA14-8F5E209C1ECA}"/>
                </c:ext>
              </c:extLst>
            </c:dLbl>
            <c:dLbl>
              <c:idx val="5"/>
              <c:layout>
                <c:manualLayout>
                  <c:x val="-1.6379310344827619E-2"/>
                  <c:y val="1.8861788617886149E-2"/>
                </c:manualLayout>
              </c:layout>
              <c:tx>
                <c:rich>
                  <a:bodyPr/>
                  <a:lstStyle/>
                  <a:p>
                    <a:fld id="{5015FE23-7513-49EE-9C54-107E836DDF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873-46D9-BA14-8F5E209C1ECA}"/>
                </c:ext>
              </c:extLst>
            </c:dLbl>
            <c:dLbl>
              <c:idx val="6"/>
              <c:layout>
                <c:manualLayout>
                  <c:x val="-2.8448275862068967E-2"/>
                  <c:y val="1.5609756097560976E-2"/>
                </c:manualLayout>
              </c:layout>
              <c:tx>
                <c:rich>
                  <a:bodyPr/>
                  <a:lstStyle/>
                  <a:p>
                    <a:fld id="{F15891E4-B86B-41A5-8F08-6BBC0C412A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873-46D9-BA14-8F5E209C1ECA}"/>
                </c:ext>
              </c:extLst>
            </c:dLbl>
            <c:dLbl>
              <c:idx val="7"/>
              <c:layout>
                <c:manualLayout>
                  <c:x val="-7.7586206896551879E-3"/>
                  <c:y val="-3.6422764227642276E-2"/>
                </c:manualLayout>
              </c:layout>
              <c:tx>
                <c:rich>
                  <a:bodyPr/>
                  <a:lstStyle/>
                  <a:p>
                    <a:fld id="{9F0ACBFA-5A07-468B-8638-8D8E7AEDCF0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873-46D9-BA14-8F5E209C1E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026C5F-F693-4016-B21F-5025C5F691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873-46D9-BA14-8F5E209C1ECA}"/>
                </c:ext>
              </c:extLst>
            </c:dLbl>
            <c:dLbl>
              <c:idx val="9"/>
              <c:layout>
                <c:manualLayout>
                  <c:x val="-2.6724137931034484E-2"/>
                  <c:y val="-1.040650406504065E-2"/>
                </c:manualLayout>
              </c:layout>
              <c:tx>
                <c:rich>
                  <a:bodyPr/>
                  <a:lstStyle/>
                  <a:p>
                    <a:fld id="{6B36023C-47D5-46AB-8A55-49717A357C9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873-46D9-BA14-8F5E209C1EC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85F931-3DDD-4B1D-B44E-934922FFF7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873-46D9-BA14-8F5E209C1ECA}"/>
                </c:ext>
              </c:extLst>
            </c:dLbl>
            <c:dLbl>
              <c:idx val="11"/>
              <c:layout>
                <c:manualLayout>
                  <c:x val="-1.637931034482765E-2"/>
                  <c:y val="-2.6666666666666668E-2"/>
                </c:manualLayout>
              </c:layout>
              <c:tx>
                <c:rich>
                  <a:bodyPr/>
                  <a:lstStyle/>
                  <a:p>
                    <a:fld id="{BB56D78F-26DA-4D00-A094-47D94755AF9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873-46D9-BA14-8F5E209C1ECA}"/>
                </c:ext>
              </c:extLst>
            </c:dLbl>
            <c:dLbl>
              <c:idx val="12"/>
              <c:layout>
                <c:manualLayout>
                  <c:x val="-2.6724137931034484E-2"/>
                  <c:y val="2.6016260162601626E-3"/>
                </c:manualLayout>
              </c:layout>
              <c:tx>
                <c:rich>
                  <a:bodyPr/>
                  <a:lstStyle/>
                  <a:p>
                    <a:fld id="{8D6CCF82-4BF0-4D80-83AB-4C3CB4A0FC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873-46D9-BA14-8F5E209C1EC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3E62BFA-849D-4186-845A-45B522D6CA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873-46D9-BA14-8F5E209C1EC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2DDC45-2CB1-4463-B5F9-A10EE9C724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873-46D9-BA14-8F5E209C1EC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873-46D9-BA14-8F5E209C1ECA}"/>
                </c:ext>
              </c:extLst>
            </c:dLbl>
            <c:dLbl>
              <c:idx val="16"/>
              <c:layout>
                <c:manualLayout>
                  <c:x val="-2.5000000000000001E-2"/>
                  <c:y val="2.6016260162601032E-3"/>
                </c:manualLayout>
              </c:layout>
              <c:tx>
                <c:rich>
                  <a:bodyPr/>
                  <a:lstStyle/>
                  <a:p>
                    <a:fld id="{E018CCAB-4D21-409C-9613-78A4BCAC19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873-46D9-BA14-8F5E209C1EC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873-46D9-BA14-8F5E209C1EC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873-46D9-BA14-8F5E209C1ECA}"/>
                </c:ext>
              </c:extLst>
            </c:dLbl>
            <c:dLbl>
              <c:idx val="19"/>
              <c:layout>
                <c:manualLayout>
                  <c:x val="-3.7068965517241509E-2"/>
                  <c:y val="9.1056910569105101E-3"/>
                </c:manualLayout>
              </c:layout>
              <c:tx>
                <c:rich>
                  <a:bodyPr/>
                  <a:lstStyle/>
                  <a:p>
                    <a:fld id="{CBF87BC9-C889-4C93-98D2-C085196CD7E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873-46D9-BA14-8F5E209C1EC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873-46D9-BA14-8F5E209C1EC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873-46D9-BA14-8F5E209C1EC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873-46D9-BA14-8F5E209C1EC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0657ED7-4E4F-482D-8527-511E400367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873-46D9-BA14-8F5E209C1ECA}"/>
                </c:ext>
              </c:extLst>
            </c:dLbl>
            <c:dLbl>
              <c:idx val="24"/>
              <c:layout>
                <c:manualLayout>
                  <c:x val="-1.6270160195492805E-2"/>
                  <c:y val="-1.0418795211574162E-2"/>
                </c:manualLayout>
              </c:layout>
              <c:tx>
                <c:rich>
                  <a:bodyPr/>
                  <a:lstStyle/>
                  <a:p>
                    <a:fld id="{7AAE438A-3B4D-45C2-BD62-D8A827B1F77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873-46D9-BA14-8F5E209C1EC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D452AC3-B4E7-4EAC-9492-230EB521A9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873-46D9-BA14-8F5E209C1ECA}"/>
                </c:ext>
              </c:extLst>
            </c:dLbl>
            <c:dLbl>
              <c:idx val="26"/>
              <c:layout>
                <c:manualLayout>
                  <c:x val="-4.5689655172413794E-2"/>
                  <c:y val="3.5121951219512136E-2"/>
                </c:manualLayout>
              </c:layout>
              <c:tx>
                <c:rich>
                  <a:bodyPr/>
                  <a:lstStyle/>
                  <a:p>
                    <a:fld id="{A1B99561-40F1-4B1E-B079-391C100A26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873-46D9-BA14-8F5E209C1ECA}"/>
                </c:ext>
              </c:extLst>
            </c:dLbl>
            <c:dLbl>
              <c:idx val="27"/>
              <c:layout>
                <c:manualLayout>
                  <c:x val="-1.6379310344827588E-2"/>
                  <c:y val="2.5365853658536466E-2"/>
                </c:manualLayout>
              </c:layout>
              <c:tx>
                <c:rich>
                  <a:bodyPr/>
                  <a:lstStyle/>
                  <a:p>
                    <a:fld id="{FCC65D7D-9942-4AEC-BA4B-F1C8831326D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873-46D9-BA14-8F5E209C1EC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873-46D9-BA14-8F5E209C1EC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873-46D9-BA14-8F5E209C1EC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873-46D9-BA14-8F5E209C1ECA}"/>
                </c:ext>
              </c:extLst>
            </c:dLbl>
            <c:dLbl>
              <c:idx val="31"/>
              <c:layout>
                <c:manualLayout>
                  <c:x val="-1.4655172413793041E-2"/>
                  <c:y val="1.2357723577235713E-2"/>
                </c:manualLayout>
              </c:layout>
              <c:tx>
                <c:rich>
                  <a:bodyPr/>
                  <a:lstStyle/>
                  <a:p>
                    <a:fld id="{C4299452-3135-4512-99C3-0E07C3DF65D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1873-46D9-BA14-8F5E209C1ECA}"/>
                </c:ext>
              </c:extLst>
            </c:dLbl>
            <c:dLbl>
              <c:idx val="32"/>
              <c:layout>
                <c:manualLayout>
                  <c:x val="-3.7052402932392071E-2"/>
                  <c:y val="-1.3682350681774563E-2"/>
                </c:manualLayout>
              </c:layout>
              <c:tx>
                <c:rich>
                  <a:bodyPr/>
                  <a:lstStyle/>
                  <a:p>
                    <a:fld id="{61BF9419-2ABA-4A21-B7E0-B01AF8E6B4B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873-46D9-BA14-8F5E209C1ECA}"/>
                </c:ext>
              </c:extLst>
            </c:dLbl>
            <c:dLbl>
              <c:idx val="33"/>
              <c:layout>
                <c:manualLayout>
                  <c:x val="-2.5000000000000064E-2"/>
                  <c:y val="-1.040650406504065E-2"/>
                </c:manualLayout>
              </c:layout>
              <c:tx>
                <c:rich>
                  <a:bodyPr/>
                  <a:lstStyle/>
                  <a:p>
                    <a:fld id="{BF3F85DC-0F01-40B1-8A83-ADDFACF9B1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873-46D9-BA14-8F5E209C1ECA}"/>
                </c:ext>
              </c:extLst>
            </c:dLbl>
            <c:dLbl>
              <c:idx val="34"/>
              <c:layout>
                <c:manualLayout>
                  <c:x val="-2.1551724137931036E-2"/>
                  <c:y val="-4.2926829268292742E-2"/>
                </c:manualLayout>
              </c:layout>
              <c:tx>
                <c:rich>
                  <a:bodyPr/>
                  <a:lstStyle/>
                  <a:p>
                    <a:fld id="{506DB823-DD48-4F54-A210-040C7AC75C0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873-46D9-BA14-8F5E209C1EC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873-46D9-BA14-8F5E209C1ECA}"/>
                </c:ext>
              </c:extLst>
            </c:dLbl>
            <c:dLbl>
              <c:idx val="36"/>
              <c:layout>
                <c:manualLayout>
                  <c:x val="-3.1896551724137932E-2"/>
                  <c:y val="-3.9024390243902439E-3"/>
                </c:manualLayout>
              </c:layout>
              <c:tx>
                <c:rich>
                  <a:bodyPr/>
                  <a:lstStyle/>
                  <a:p>
                    <a:fld id="{A5F52CB0-9225-4176-AADF-B876970AD4D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873-46D9-BA14-8F5E209C1ECA}"/>
                </c:ext>
              </c:extLst>
            </c:dLbl>
            <c:dLbl>
              <c:idx val="37"/>
              <c:layout>
                <c:manualLayout>
                  <c:x val="-1.1959815367906598E-2"/>
                  <c:y val="4.246207028999423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楷体_GB2312" panose="02010609030101010101" pitchFamily="49" charset="-122"/>
                        <a:cs typeface="+mn-cs"/>
                      </a:defRPr>
                    </a:pPr>
                    <a:fld id="{FD10075E-ED05-48A7-8EDE-A2DDC92DCBE9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楷体_GB2312" panose="02010609030101010101" pitchFamily="49" charset="-122"/>
                      <a:cs typeface="+mn-cs"/>
                    </a:defRPr>
                  </a:pPr>
                  <a:endParaRPr lang="zh-CN" alt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5"/>
                      <c:h val="4.6829268292682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873-46D9-BA14-8F5E209C1ECA}"/>
                </c:ext>
              </c:extLst>
            </c:dLbl>
            <c:dLbl>
              <c:idx val="38"/>
              <c:layout>
                <c:manualLayout>
                  <c:x val="-4.2079391362817804E-2"/>
                  <c:y val="-3.3209832612599126E-2"/>
                </c:manualLayout>
              </c:layout>
              <c:tx>
                <c:rich>
                  <a:bodyPr/>
                  <a:lstStyle/>
                  <a:p>
                    <a:fld id="{9D53FCBD-D5B2-49D9-9F47-3F9D42CC927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873-46D9-BA14-8F5E209C1EC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873-46D9-BA14-8F5E209C1EC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873-46D9-BA14-8F5E209C1ECA}"/>
                </c:ext>
              </c:extLst>
            </c:dLbl>
            <c:dLbl>
              <c:idx val="41"/>
              <c:layout>
                <c:manualLayout>
                  <c:x val="-4.0517241379310343E-2"/>
                  <c:y val="-7.1544715447154766E-3"/>
                </c:manualLayout>
              </c:layout>
              <c:tx>
                <c:rich>
                  <a:bodyPr/>
                  <a:lstStyle/>
                  <a:p>
                    <a:fld id="{A821C885-B58C-47E7-BF09-F626F3E3499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873-46D9-BA14-8F5E209C1E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'估值&amp;ROE还原散点图'!$M$4:$M$45</c:f>
              <c:numCache>
                <c:formatCode>0.00%</c:formatCode>
                <c:ptCount val="42"/>
                <c:pt idx="0">
                  <c:v>-2.1221357880870789E-3</c:v>
                </c:pt>
                <c:pt idx="1">
                  <c:v>8.8864391988997815E-4</c:v>
                </c:pt>
                <c:pt idx="2">
                  <c:v>1.8845259043692206E-2</c:v>
                </c:pt>
                <c:pt idx="3">
                  <c:v>-1.4747520343738746E-3</c:v>
                </c:pt>
                <c:pt idx="4">
                  <c:v>-3.9795622841588413E-3</c:v>
                </c:pt>
                <c:pt idx="5">
                  <c:v>-2.1170682855270739E-3</c:v>
                </c:pt>
                <c:pt idx="6">
                  <c:v>1.7828183400363851E-2</c:v>
                </c:pt>
                <c:pt idx="7">
                  <c:v>-2.1374938380269437E-3</c:v>
                </c:pt>
                <c:pt idx="8">
                  <c:v>-8.1094592825270914E-3</c:v>
                </c:pt>
                <c:pt idx="9">
                  <c:v>-4.0749758173256739E-3</c:v>
                </c:pt>
                <c:pt idx="10">
                  <c:v>-3.2288893954308576E-2</c:v>
                </c:pt>
                <c:pt idx="11">
                  <c:v>-1.1040119885234484E-2</c:v>
                </c:pt>
                <c:pt idx="12">
                  <c:v>-5.6221283263145488E-3</c:v>
                </c:pt>
                <c:pt idx="13">
                  <c:v>-3.2270654808844002E-2</c:v>
                </c:pt>
                <c:pt idx="14">
                  <c:v>-5.3213385226211191E-2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-3.1893972601093751E-3</c:v>
                </c:pt>
                <c:pt idx="24">
                  <c:v>0</c:v>
                </c:pt>
                <c:pt idx="25">
                  <c:v>-5.0716670074403718E-2</c:v>
                </c:pt>
                <c:pt idx="26">
                  <c:v>3.0520894810894678E-2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1.7926944426425714E-2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3.0846518343978835E-2</c:v>
                </c:pt>
                <c:pt idx="38">
                  <c:v>1.4568371794188739E-2</c:v>
                </c:pt>
                <c:pt idx="39">
                  <c:v>0</c:v>
                </c:pt>
                <c:pt idx="40">
                  <c:v>0</c:v>
                </c:pt>
                <c:pt idx="41">
                  <c:v>3.426816774227362E-3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1873-46D9-BA14-8F5E209C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ax val="8.0000000000000016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ROE-ROE(2024Q1~3,TTM)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baseline="0">
                <a:effectLst/>
              </a:rPr>
              <a:t>若超额拨备通过</a:t>
            </a:r>
            <a:r>
              <a:rPr lang="en-US" altLang="zh-CN" sz="960" b="1" i="0" u="none" strike="noStrike" baseline="0">
                <a:effectLst/>
              </a:rPr>
              <a:t>5</a:t>
            </a:r>
            <a:r>
              <a:rPr lang="zh-CN" altLang="zh-CN" sz="960" b="1" i="0" u="none" strike="noStrike" baseline="0">
                <a:effectLst/>
              </a:rPr>
              <a:t>年释放，上市银行回拨前后</a:t>
            </a:r>
            <a:r>
              <a:rPr lang="en-US" altLang="zh-CN" sz="960" b="1" i="0" u="none" strike="noStrike" baseline="0">
                <a:effectLst/>
              </a:rPr>
              <a:t>PB-ROE</a:t>
            </a:r>
            <a:r>
              <a:rPr lang="zh-CN" altLang="zh-CN" sz="960" b="1" i="0" u="none" strike="noStrike" baseline="0">
                <a:effectLst/>
              </a:rPr>
              <a:t>变化情况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A31-4E75-9311-98D31352BE5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A31-4E75-9311-98D31352BE5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1-4E75-9311-98D31352BE5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A31-4E75-9311-98D31352BE5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A31-4E75-9311-98D31352BE5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A31-4E75-9311-98D31352BE5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A31-4E75-9311-98D31352BE58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A31-4E75-9311-98D31352BE5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A31-4E75-9311-98D31352BE5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A31-4E75-9311-98D31352BE5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A31-4E75-9311-98D31352BE5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A31-4E75-9311-98D31352BE5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A31-4E75-9311-98D31352BE58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A31-4E75-9311-98D31352BE58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A31-4E75-9311-98D31352BE58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A31-4E75-9311-98D31352BE58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A31-4E75-9311-98D31352BE58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A31-4E75-9311-98D31352BE58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A31-4E75-9311-98D31352BE58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A31-4E75-9311-98D31352BE58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A31-4E75-9311-98D31352BE58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A31-4E75-9311-98D31352BE5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8A31-4E75-9311-98D31352BE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8A31-4E75-9311-98D31352BE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8A31-4E75-9311-98D31352BE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8A31-4E75-9311-98D31352BE5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8A31-4E75-9311-98D31352BE5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8A31-4E75-9311-98D31352BE5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8A31-4E75-9311-98D31352BE5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86E4EF-914A-44D8-BF6D-69FD6E9A82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A31-4E75-9311-98D31352BE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8A31-4E75-9311-98D31352BE5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8A31-4E75-9311-98D31352BE5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8A31-4E75-9311-98D31352BE5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8A31-4E75-9311-98D31352BE5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8A31-4E75-9311-98D31352BE5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8A31-4E75-9311-98D31352BE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8A31-4E75-9311-98D31352BE5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8A31-4E75-9311-98D31352BE5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8A31-4E75-9311-98D31352BE5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8A31-4E75-9311-98D31352BE5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A31-4E75-9311-98D31352BE5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8A31-4E75-9311-98D31352BE5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A31-4E75-9311-98D31352BE5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A31-4E75-9311-98D31352BE5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8A31-4E75-9311-98D31352BE5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8A31-4E75-9311-98D31352BE5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8A31-4E75-9311-98D31352BE5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4-8A31-4E75-9311-98D31352BE5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8A31-4E75-9311-98D31352BE5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A31-4E75-9311-98D31352BE5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A31-4E75-9311-98D31352BE5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A31-4E75-9311-98D31352BE5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9-8A31-4E75-9311-98D31352BE5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8A31-4E75-9311-98D31352BE5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8A31-4E75-9311-98D31352BE5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8A31-4E75-9311-98D31352BE5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8A31-4E75-9311-98D31352BE5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A31-4E75-9311-98D31352BE5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8A31-4E75-9311-98D31352BE58}"/>
                </c:ext>
              </c:extLst>
            </c:dLbl>
            <c:dLbl>
              <c:idx val="37"/>
              <c:layout>
                <c:manualLayout>
                  <c:x val="-9.5129375951294465E-3"/>
                  <c:y val="1.40548137737174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8A31-4E75-9311-98D31352BE5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4FE581E-4CDF-4A4F-B11B-E764756643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A31-4E75-9311-98D31352BE5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8A31-4E75-9311-98D31352BE5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A31-4E75-9311-98D31352BE5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8A31-4E75-9311-98D31352BE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'估值&amp;ROE还原散点图'!$N$4:$N$45</c:f>
              <c:numCache>
                <c:formatCode>0.00%</c:formatCode>
                <c:ptCount val="42"/>
                <c:pt idx="0">
                  <c:v>-1.2722015590689861E-3</c:v>
                </c:pt>
                <c:pt idx="1">
                  <c:v>5.3337594445000691E-4</c:v>
                </c:pt>
                <c:pt idx="2">
                  <c:v>1.139303732206684E-2</c:v>
                </c:pt>
                <c:pt idx="3">
                  <c:v>-8.8432955390085888E-4</c:v>
                </c:pt>
                <c:pt idx="4">
                  <c:v>-2.3839425513493273E-3</c:v>
                </c:pt>
                <c:pt idx="5">
                  <c:v>-1.2691662067061266E-3</c:v>
                </c:pt>
                <c:pt idx="6">
                  <c:v>1.0773740529042175E-2</c:v>
                </c:pt>
                <c:pt idx="7">
                  <c:v>-1.2814007083688933E-3</c:v>
                </c:pt>
                <c:pt idx="8">
                  <c:v>-4.8499434020995019E-3</c:v>
                </c:pt>
                <c:pt idx="9">
                  <c:v>-2.4410066731302277E-3</c:v>
                </c:pt>
                <c:pt idx="10">
                  <c:v>-1.9126309421920472E-2</c:v>
                </c:pt>
                <c:pt idx="11">
                  <c:v>-6.5949483230911543E-3</c:v>
                </c:pt>
                <c:pt idx="12">
                  <c:v>-3.3657080188324168E-3</c:v>
                </c:pt>
                <c:pt idx="13">
                  <c:v>-1.9115643156604079E-2</c:v>
                </c:pt>
                <c:pt idx="14">
                  <c:v>-3.1262595716121409E-2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-1.9112001254881217E-3</c:v>
                </c:pt>
                <c:pt idx="24">
                  <c:v>0</c:v>
                </c:pt>
                <c:pt idx="25">
                  <c:v>-2.9824953121659913E-2</c:v>
                </c:pt>
                <c:pt idx="26">
                  <c:v>1.8538865998153978E-2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1.0833853813954131E-2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1.8739125720502348E-2</c:v>
                </c:pt>
                <c:pt idx="38">
                  <c:v>8.7922586335871522E-3</c:v>
                </c:pt>
                <c:pt idx="39">
                  <c:v>0</c:v>
                </c:pt>
                <c:pt idx="40">
                  <c:v>0</c:v>
                </c:pt>
                <c:pt idx="41">
                  <c:v>2.0589122705786111E-3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8A31-4E75-9311-98D31352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ROE-ROE(2023Q~3)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PB-</a:t>
                </a:r>
                <a:r>
                  <a:rPr lang="zh-CN"/>
                  <a:t>名义</a:t>
                </a:r>
                <a:r>
                  <a:rPr lang="en-US"/>
                  <a:t>PB</a:t>
                </a:r>
                <a:r>
                  <a:rPr lang="zh-CN"/>
                  <a:t>（</a:t>
                </a:r>
                <a:r>
                  <a:rPr lang="en-US"/>
                  <a:t>2024/1/19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若超额拨备通过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10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年释放，上市银行回拨前后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PB-ROE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变化情况</a:t>
            </a:r>
            <a:endParaRPr lang="zh-CN" altLang="en-US"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D6B-4D86-B159-65E31F79BFC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D6B-4D86-B159-65E31F79BFC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6B-4D86-B159-65E31F79BFC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D6B-4D86-B159-65E31F79BFC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D6B-4D86-B159-65E31F79BFC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D6B-4D86-B159-65E31F79BFC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D6B-4D86-B159-65E31F79BFC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D6B-4D86-B159-65E31F79BFC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D6B-4D86-B159-65E31F79BFC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D6B-4D86-B159-65E31F79BFC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9D6B-4D86-B159-65E31F79BFC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D6B-4D86-B159-65E31F79BFC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D6B-4D86-B159-65E31F79BFCF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D6B-4D86-B159-65E31F79BFCF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D6B-4D86-B159-65E31F79BFCF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9D6B-4D86-B159-65E31F79BFCF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9D6B-4D86-B159-65E31F79BFCF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9D6B-4D86-B159-65E31F79BFCF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9D6B-4D86-B159-65E31F79BFCF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9D6B-4D86-B159-65E31F79BFCF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9D6B-4D86-B159-65E31F79BFCF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9D6B-4D86-B159-65E31F79BFC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9D6B-4D86-B159-65E31F79BF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9D6B-4D86-B159-65E31F79BF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9D6B-4D86-B159-65E31F79BF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9D6B-4D86-B159-65E31F79BF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9D6B-4D86-B159-65E31F79BF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9D6B-4D86-B159-65E31F79BF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9D6B-4D86-B159-65E31F79BF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052B9C1-4E78-48E5-85E6-00A12DCFDC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D6B-4D86-B159-65E31F79BF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9D6B-4D86-B159-65E31F79BF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9D6B-4D86-B159-65E31F79BF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9D6B-4D86-B159-65E31F79BF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9D6B-4D86-B159-65E31F79BF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9D6B-4D86-B159-65E31F79BF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9D6B-4D86-B159-65E31F79BFC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9D6B-4D86-B159-65E31F79BFC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9D6B-4D86-B159-65E31F79BFC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9D6B-4D86-B159-65E31F79BFC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9D6B-4D86-B159-65E31F79BFC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D6B-4D86-B159-65E31F79BFC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9D6B-4D86-B159-65E31F79BFC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D6B-4D86-B159-65E31F79BFC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D6B-4D86-B159-65E31F79BFC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9D6B-4D86-B159-65E31F79BFC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9D6B-4D86-B159-65E31F79BFC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9D6B-4D86-B159-65E31F79BFC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4-9D6B-4D86-B159-65E31F79BFC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9D6B-4D86-B159-65E31F79BFC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D6B-4D86-B159-65E31F79BFC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D6B-4D86-B159-65E31F79BFC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D6B-4D86-B159-65E31F79BFC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9-9D6B-4D86-B159-65E31F79BFC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9D6B-4D86-B159-65E31F79BFC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9D6B-4D86-B159-65E31F79BFC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9D6B-4D86-B159-65E31F79BFC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9D6B-4D86-B159-65E31F79BFC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D6B-4D86-B159-65E31F79BFC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9D6B-4D86-B159-65E31F79BFCF}"/>
                </c:ext>
              </c:extLst>
            </c:dLbl>
            <c:dLbl>
              <c:idx val="37"/>
              <c:layout>
                <c:manualLayout>
                  <c:x val="-9.5129375951294465E-3"/>
                  <c:y val="1.40548137737174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9D6B-4D86-B159-65E31F79BFC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7D0C07E-4E1D-4310-9DC1-6B97CCA5CE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D6B-4D86-B159-65E31F79BFC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9D6B-4D86-B159-65E31F79BFC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D6B-4D86-B159-65E31F79BFC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9D6B-4D86-B159-65E31F79BF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'估值&amp;ROE还原散点图'!$O$4:$O$45</c:f>
              <c:numCache>
                <c:formatCode>0.00%</c:formatCode>
                <c:ptCount val="42"/>
                <c:pt idx="0">
                  <c:v>-6.3569641255091514E-4</c:v>
                </c:pt>
                <c:pt idx="1">
                  <c:v>2.6675911367210481E-4</c:v>
                </c:pt>
                <c:pt idx="2">
                  <c:v>5.7291548988265412E-3</c:v>
                </c:pt>
                <c:pt idx="3">
                  <c:v>-4.4196935366974666E-4</c:v>
                </c:pt>
                <c:pt idx="4">
                  <c:v>-1.1905521716838313E-3</c:v>
                </c:pt>
                <c:pt idx="5">
                  <c:v>-6.3418066301984544E-4</c:v>
                </c:pt>
                <c:pt idx="6">
                  <c:v>5.416045800595598E-3</c:v>
                </c:pt>
                <c:pt idx="7">
                  <c:v>-6.4029012007772723E-4</c:v>
                </c:pt>
                <c:pt idx="8">
                  <c:v>-2.4191054388187569E-3</c:v>
                </c:pt>
                <c:pt idx="9">
                  <c:v>-1.2190155240506817E-3</c:v>
                </c:pt>
                <c:pt idx="10">
                  <c:v>-9.4725670864030179E-3</c:v>
                </c:pt>
                <c:pt idx="11">
                  <c:v>-3.2866365624026617E-3</c:v>
                </c:pt>
                <c:pt idx="12">
                  <c:v>-1.6800267696310128E-3</c:v>
                </c:pt>
                <c:pt idx="13">
                  <c:v>-9.4673344844772994E-3</c:v>
                </c:pt>
                <c:pt idx="14">
                  <c:v>-1.539072091518516E-2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-9.5468776305777936E-4</c:v>
                </c:pt>
                <c:pt idx="24">
                  <c:v>0</c:v>
                </c:pt>
                <c:pt idx="25">
                  <c:v>-1.4693362142283371E-2</c:v>
                </c:pt>
                <c:pt idx="26">
                  <c:v>9.3561592907513008E-3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5.446429819211715E-3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9.4581818900133507E-3</c:v>
                </c:pt>
                <c:pt idx="38">
                  <c:v>4.4155406042935968E-3</c:v>
                </c:pt>
                <c:pt idx="39">
                  <c:v>0</c:v>
                </c:pt>
                <c:pt idx="40">
                  <c:v>0</c:v>
                </c:pt>
                <c:pt idx="41">
                  <c:v>1.0305170073450359E-3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9D6B-4D86-B159-65E31F79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ROE-ROE(2023Q~3)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PB-</a:t>
                </a:r>
                <a:r>
                  <a:rPr lang="zh-CN"/>
                  <a:t>名义</a:t>
                </a:r>
                <a:r>
                  <a:rPr lang="en-US"/>
                  <a:t>PB</a:t>
                </a:r>
                <a:r>
                  <a:rPr lang="zh-CN"/>
                  <a:t>（</a:t>
                </a:r>
                <a:r>
                  <a:rPr lang="en-US"/>
                  <a:t>2024/1/19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baseline="0">
                <a:effectLst/>
              </a:rPr>
              <a:t>若超额拨备通过</a:t>
            </a:r>
            <a:r>
              <a:rPr lang="en-US" altLang="zh-CN" sz="960" b="1" i="0" u="none" strike="noStrike" baseline="0">
                <a:effectLst/>
              </a:rPr>
              <a:t>5</a:t>
            </a:r>
            <a:r>
              <a:rPr lang="zh-CN" altLang="zh-CN" sz="960" b="1" i="0" u="none" strike="noStrike" baseline="0">
                <a:effectLst/>
              </a:rPr>
              <a:t>年释放，上市银行回拨前后</a:t>
            </a:r>
            <a:r>
              <a:rPr lang="en-US" altLang="zh-CN" sz="960" b="1" i="0" u="none" strike="noStrike" baseline="0">
                <a:effectLst/>
              </a:rPr>
              <a:t>PB-ROE</a:t>
            </a:r>
            <a:r>
              <a:rPr lang="zh-CN" altLang="zh-CN" sz="960" b="1" i="0" u="none" strike="noStrike" baseline="0">
                <a:effectLst/>
              </a:rPr>
              <a:t>变化情况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8B6-4DC2-B5DC-472647FA32E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8B6-4DC2-B5DC-472647FA32E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DC2-B5DC-472647FA32E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8B6-4DC2-B5DC-472647FA32E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8B6-4DC2-B5DC-472647FA32E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8B6-4DC2-B5DC-472647FA32EA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8B6-4DC2-B5DC-472647FA32EA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8B6-4DC2-B5DC-472647FA32EA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8B6-4DC2-B5DC-472647FA32EA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8B6-4DC2-B5DC-472647FA32EA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8B6-4DC2-B5DC-472647FA32EA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8B6-4DC2-B5DC-472647FA32E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8B6-4DC2-B5DC-472647FA32EA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8B6-4DC2-B5DC-472647FA32EA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8B6-4DC2-B5DC-472647FA32EA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8B6-4DC2-B5DC-472647FA32EA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8B6-4DC2-B5DC-472647FA32EA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8B6-4DC2-B5DC-472647FA32EA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8B6-4DC2-B5DC-472647FA32EA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8B6-4DC2-B5DC-472647FA32EA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8B6-4DC2-B5DC-472647FA32EA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8B6-4DC2-B5DC-472647FA32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D8B6-4DC2-B5DC-472647FA32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D8B6-4DC2-B5DC-472647FA32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D8B6-4DC2-B5DC-472647FA32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D8B6-4DC2-B5DC-472647FA32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D8B6-4DC2-B5DC-472647FA32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D8B6-4DC2-B5DC-472647FA32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D8B6-4DC2-B5DC-472647FA32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1AED0F-FC56-4D1B-87A2-52817AA022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B6-4DC2-B5DC-472647FA32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D8B6-4DC2-B5DC-472647FA32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D8B6-4DC2-B5DC-472647FA32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D8B6-4DC2-B5DC-472647FA32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D8B6-4DC2-B5DC-472647FA32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D8B6-4DC2-B5DC-472647FA32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D8B6-4DC2-B5DC-472647FA32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D8B6-4DC2-B5DC-472647FA32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D8B6-4DC2-B5DC-472647FA32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D8B6-4DC2-B5DC-472647FA32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D8B6-4DC2-B5DC-472647FA32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B6-4DC2-B5DC-472647FA32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D8B6-4DC2-B5DC-472647FA32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B6-4DC2-B5DC-472647FA32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B6-4DC2-B5DC-472647FA32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D8B6-4DC2-B5DC-472647FA32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D8B6-4DC2-B5DC-472647FA32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D8B6-4DC2-B5DC-472647FA32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4-D8B6-4DC2-B5DC-472647FA32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D8B6-4DC2-B5DC-472647FA32E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B6-4DC2-B5DC-472647FA32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B6-4DC2-B5DC-472647FA32E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8B6-4DC2-B5DC-472647FA32E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9-D8B6-4DC2-B5DC-472647FA32E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D8B6-4DC2-B5DC-472647FA32E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D8B6-4DC2-B5DC-472647FA32E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D8B6-4DC2-B5DC-472647FA32E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D8B6-4DC2-B5DC-472647FA32E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8B6-4DC2-B5DC-472647FA32E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D8B6-4DC2-B5DC-472647FA32EA}"/>
                </c:ext>
              </c:extLst>
            </c:dLbl>
            <c:dLbl>
              <c:idx val="37"/>
              <c:layout>
                <c:manualLayout>
                  <c:x val="-9.5129375951294465E-3"/>
                  <c:y val="1.40548137737174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D8B6-4DC2-B5DC-472647FA32E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90EBCBD-EE22-4677-A9DC-14C181CD30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B6-4DC2-B5DC-472647FA32E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D8B6-4DC2-B5DC-472647FA32E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8B6-4DC2-B5DC-472647FA32E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D8B6-4DC2-B5DC-472647FA3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'估值&amp;ROE还原散点图'!$N$4:$N$45</c:f>
              <c:numCache>
                <c:formatCode>0.00%</c:formatCode>
                <c:ptCount val="42"/>
                <c:pt idx="0">
                  <c:v>-1.2722015590689861E-3</c:v>
                </c:pt>
                <c:pt idx="1">
                  <c:v>5.3337594445000691E-4</c:v>
                </c:pt>
                <c:pt idx="2">
                  <c:v>1.139303732206684E-2</c:v>
                </c:pt>
                <c:pt idx="3">
                  <c:v>-8.8432955390085888E-4</c:v>
                </c:pt>
                <c:pt idx="4">
                  <c:v>-2.3839425513493273E-3</c:v>
                </c:pt>
                <c:pt idx="5">
                  <c:v>-1.2691662067061266E-3</c:v>
                </c:pt>
                <c:pt idx="6">
                  <c:v>1.0773740529042175E-2</c:v>
                </c:pt>
                <c:pt idx="7">
                  <c:v>-1.2814007083688933E-3</c:v>
                </c:pt>
                <c:pt idx="8">
                  <c:v>-4.8499434020995019E-3</c:v>
                </c:pt>
                <c:pt idx="9">
                  <c:v>-2.4410066731302277E-3</c:v>
                </c:pt>
                <c:pt idx="10">
                  <c:v>-1.9126309421920472E-2</c:v>
                </c:pt>
                <c:pt idx="11">
                  <c:v>-6.5949483230911543E-3</c:v>
                </c:pt>
                <c:pt idx="12">
                  <c:v>-3.3657080188324168E-3</c:v>
                </c:pt>
                <c:pt idx="13">
                  <c:v>-1.9115643156604079E-2</c:v>
                </c:pt>
                <c:pt idx="14">
                  <c:v>-3.1262595716121409E-2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-1.9112001254881217E-3</c:v>
                </c:pt>
                <c:pt idx="24">
                  <c:v>0</c:v>
                </c:pt>
                <c:pt idx="25">
                  <c:v>-2.9824953121659913E-2</c:v>
                </c:pt>
                <c:pt idx="26">
                  <c:v>1.8538865998153978E-2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1.0833853813954131E-2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1.8739125720502348E-2</c:v>
                </c:pt>
                <c:pt idx="38">
                  <c:v>8.7922586335871522E-3</c:v>
                </c:pt>
                <c:pt idx="39">
                  <c:v>0</c:v>
                </c:pt>
                <c:pt idx="40">
                  <c:v>0</c:v>
                </c:pt>
                <c:pt idx="41">
                  <c:v>2.0589122705786111E-3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D8B6-4DC2-B5DC-472647FA3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</a:t>
                </a:r>
                <a:r>
                  <a:rPr lang="zh-CN" altLang="en-US"/>
                  <a:t>（</a:t>
                </a:r>
                <a:r>
                  <a:rPr lang="en-US"/>
                  <a:t>2025Q1</a:t>
                </a:r>
                <a:r>
                  <a:rPr lang="zh-CN" altLang="en-US"/>
                  <a:t>，</a:t>
                </a:r>
                <a:r>
                  <a:rPr lang="en-US" altLang="zh-CN"/>
                  <a:t>TTM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若超额拨备通过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10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年释放，上市银行回拨前后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PB-ROE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变化情况</a:t>
            </a:r>
            <a:endParaRPr lang="zh-CN" altLang="en-US"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6F1-474D-BF6D-3464DF158AC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6F1-474D-BF6D-3464DF158AC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F1-474D-BF6D-3464DF158AC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6F1-474D-BF6D-3464DF158AC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6F1-474D-BF6D-3464DF158AC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6F1-474D-BF6D-3464DF158AC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6F1-474D-BF6D-3464DF158AC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6F1-474D-BF6D-3464DF158AC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6F1-474D-BF6D-3464DF158AC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6F1-474D-BF6D-3464DF158AC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6F1-474D-BF6D-3464DF158AC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6F1-474D-BF6D-3464DF158AC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6F1-474D-BF6D-3464DF158ACF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6F1-474D-BF6D-3464DF158ACF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6F1-474D-BF6D-3464DF158ACF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6F1-474D-BF6D-3464DF158ACF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6F1-474D-BF6D-3464DF158ACF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6F1-474D-BF6D-3464DF158ACF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6F1-474D-BF6D-3464DF158ACF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6F1-474D-BF6D-3464DF158ACF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6F1-474D-BF6D-3464DF158ACF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6F1-474D-BF6D-3464DF158AC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56F1-474D-BF6D-3464DF158A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56F1-474D-BF6D-3464DF158A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56F1-474D-BF6D-3464DF158A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56F1-474D-BF6D-3464DF158A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56F1-474D-BF6D-3464DF158A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/>
                      <a:t>国有行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56F1-474D-BF6D-3464DF158A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/>
                      <a:t>招商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56F1-474D-BF6D-3464DF158A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BFBA67E-8579-4D9E-8DFE-CEAD2F4CE7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6F1-474D-BF6D-3464DF158A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56F1-474D-BF6D-3464DF158A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56F1-474D-BF6D-3464DF158A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56F1-474D-BF6D-3464DF158A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56F1-474D-BF6D-3464DF158A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56F1-474D-BF6D-3464DF158A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56F1-474D-BF6D-3464DF158AC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/>
                      <a:t>股份行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56F1-474D-BF6D-3464DF158AC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56F1-474D-BF6D-3464DF158AC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56F1-474D-BF6D-3464DF158AC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56F1-474D-BF6D-3464DF158AC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6F1-474D-BF6D-3464DF158AC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56F1-474D-BF6D-3464DF158AC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6F1-474D-BF6D-3464DF158AC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6F1-474D-BF6D-3464DF158AC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56F1-474D-BF6D-3464DF158AC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56F1-474D-BF6D-3464DF158AC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56F1-474D-BF6D-3464DF158AC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4-56F1-474D-BF6D-3464DF158AC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56F1-474D-BF6D-3464DF158AC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6F1-474D-BF6D-3464DF158AC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6F1-474D-BF6D-3464DF158AC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6F1-474D-BF6D-3464DF158AC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9-56F1-474D-BF6D-3464DF158AC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zh-CN" altLang="en-US"/>
                      <a:t>城商行</a:t>
                    </a:r>
                    <a:r>
                      <a:rPr lang="en-US" altLang="zh-CN"/>
                      <a:t>17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56F1-474D-BF6D-3464DF158AC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56F1-474D-BF6D-3464DF158AC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56F1-474D-BF6D-3464DF158AC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56F1-474D-BF6D-3464DF158AC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6F1-474D-BF6D-3464DF158AC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56F1-474D-BF6D-3464DF158ACF}"/>
                </c:ext>
              </c:extLst>
            </c:dLbl>
            <c:dLbl>
              <c:idx val="37"/>
              <c:layout>
                <c:manualLayout>
                  <c:x val="-9.5129375951294465E-3"/>
                  <c:y val="1.40548137737174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56F1-474D-BF6D-3464DF158AC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EAA6A0F-26CF-4E91-B3E6-852B5A753C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6F1-474D-BF6D-3464DF158AC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56F1-474D-BF6D-3464DF158AC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6F1-474D-BF6D-3464DF158AC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zh-CN" altLang="en-US"/>
                      <a:t>农商行</a:t>
                    </a:r>
                    <a:r>
                      <a:rPr lang="en-US" altLang="zh-CN"/>
                      <a:t>10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56F1-474D-BF6D-3464DF158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'估值&amp;ROE还原散点图'!$O$4:$O$45</c:f>
              <c:numCache>
                <c:formatCode>0.00%</c:formatCode>
                <c:ptCount val="42"/>
                <c:pt idx="0">
                  <c:v>-6.3569641255091514E-4</c:v>
                </c:pt>
                <c:pt idx="1">
                  <c:v>2.6675911367210481E-4</c:v>
                </c:pt>
                <c:pt idx="2">
                  <c:v>5.7291548988265412E-3</c:v>
                </c:pt>
                <c:pt idx="3">
                  <c:v>-4.4196935366974666E-4</c:v>
                </c:pt>
                <c:pt idx="4">
                  <c:v>-1.1905521716838313E-3</c:v>
                </c:pt>
                <c:pt idx="5">
                  <c:v>-6.3418066301984544E-4</c:v>
                </c:pt>
                <c:pt idx="6">
                  <c:v>5.416045800595598E-3</c:v>
                </c:pt>
                <c:pt idx="7">
                  <c:v>-6.4029012007772723E-4</c:v>
                </c:pt>
                <c:pt idx="8">
                  <c:v>-2.4191054388187569E-3</c:v>
                </c:pt>
                <c:pt idx="9">
                  <c:v>-1.2190155240506817E-3</c:v>
                </c:pt>
                <c:pt idx="10">
                  <c:v>-9.4725670864030179E-3</c:v>
                </c:pt>
                <c:pt idx="11">
                  <c:v>-3.2866365624026617E-3</c:v>
                </c:pt>
                <c:pt idx="12">
                  <c:v>-1.6800267696310128E-3</c:v>
                </c:pt>
                <c:pt idx="13">
                  <c:v>-9.4673344844772994E-3</c:v>
                </c:pt>
                <c:pt idx="14">
                  <c:v>-1.539072091518516E-2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-9.5468776305777936E-4</c:v>
                </c:pt>
                <c:pt idx="24">
                  <c:v>0</c:v>
                </c:pt>
                <c:pt idx="25">
                  <c:v>-1.4693362142283371E-2</c:v>
                </c:pt>
                <c:pt idx="26">
                  <c:v>9.3561592907513008E-3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5.446429819211715E-3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9.4581818900133507E-3</c:v>
                </c:pt>
                <c:pt idx="38">
                  <c:v>4.4155406042935968E-3</c:v>
                </c:pt>
                <c:pt idx="39">
                  <c:v>0</c:v>
                </c:pt>
                <c:pt idx="40">
                  <c:v>0</c:v>
                </c:pt>
                <c:pt idx="41">
                  <c:v>1.0305170073450359E-3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'估值&amp;ROE还原散点图'!$Q$4:$Q$45</c15:f>
                <c15:dlblRangeCache>
                  <c:ptCount val="42"/>
                  <c:pt idx="0">
                    <c:v>国有行1</c:v>
                  </c:pt>
                  <c:pt idx="1">
                    <c:v>国有行2</c:v>
                  </c:pt>
                  <c:pt idx="2">
                    <c:v>国有行3</c:v>
                  </c:pt>
                  <c:pt idx="3">
                    <c:v>国有行4</c:v>
                  </c:pt>
                  <c:pt idx="4">
                    <c:v>国有行5</c:v>
                  </c:pt>
                  <c:pt idx="5">
                    <c:v>国有行6</c:v>
                  </c:pt>
                  <c:pt idx="6">
                    <c:v>招商</c:v>
                  </c:pt>
                  <c:pt idx="7">
                    <c:v>股份行2</c:v>
                  </c:pt>
                  <c:pt idx="8">
                    <c:v>股份行3</c:v>
                  </c:pt>
                  <c:pt idx="9">
                    <c:v>股份行4</c:v>
                  </c:pt>
                  <c:pt idx="10">
                    <c:v>股份行5</c:v>
                  </c:pt>
                  <c:pt idx="11">
                    <c:v>股份行6</c:v>
                  </c:pt>
                  <c:pt idx="12">
                    <c:v>股份行7</c:v>
                  </c:pt>
                  <c:pt idx="13">
                    <c:v>股份行8</c:v>
                  </c:pt>
                  <c:pt idx="14">
                    <c:v>股份行9</c:v>
                  </c:pt>
                  <c:pt idx="15">
                    <c:v>城商行1</c:v>
                  </c:pt>
                  <c:pt idx="16">
                    <c:v>城商行2</c:v>
                  </c:pt>
                  <c:pt idx="17">
                    <c:v>城商行3</c:v>
                  </c:pt>
                  <c:pt idx="18">
                    <c:v>宁波</c:v>
                  </c:pt>
                  <c:pt idx="19">
                    <c:v>城商行5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城商行8</c:v>
                  </c:pt>
                  <c:pt idx="23">
                    <c:v>城商行9</c:v>
                  </c:pt>
                  <c:pt idx="24">
                    <c:v>城商行10</c:v>
                  </c:pt>
                  <c:pt idx="25">
                    <c:v>城商行11</c:v>
                  </c:pt>
                  <c:pt idx="26">
                    <c:v>城商行12</c:v>
                  </c:pt>
                  <c:pt idx="27">
                    <c:v>苏州</c:v>
                  </c:pt>
                  <c:pt idx="28">
                    <c:v>城商行14</c:v>
                  </c:pt>
                  <c:pt idx="29">
                    <c:v>城商行15</c:v>
                  </c:pt>
                  <c:pt idx="30">
                    <c:v>城商行16</c:v>
                  </c:pt>
                  <c:pt idx="31">
                    <c:v>城商行17</c:v>
                  </c:pt>
                  <c:pt idx="32">
                    <c:v>农商行1</c:v>
                  </c:pt>
                  <c:pt idx="33">
                    <c:v>农商行2</c:v>
                  </c:pt>
                  <c:pt idx="34">
                    <c:v>农商行3</c:v>
                  </c:pt>
                  <c:pt idx="35">
                    <c:v>常熟</c:v>
                  </c:pt>
                  <c:pt idx="36">
                    <c:v>农商行5</c:v>
                  </c:pt>
                  <c:pt idx="37">
                    <c:v>农商行6</c:v>
                  </c:pt>
                  <c:pt idx="38">
                    <c:v>农商行7</c:v>
                  </c:pt>
                  <c:pt idx="39">
                    <c:v>农商行8</c:v>
                  </c:pt>
                  <c:pt idx="40">
                    <c:v>农商行9</c:v>
                  </c:pt>
                  <c:pt idx="41">
                    <c:v>农商行10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56F1-474D-BF6D-3464DF158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回拨后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ROE-ROE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（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2025Q1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，</a:t>
                </a:r>
                <a:r>
                  <a:rPr lang="en-US" altLang="zh-CN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TTM</a:t>
                </a:r>
                <a:r>
                  <a:rPr lang="zh-CN" altLang="en-US"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_GB2312" panose="02010609030101010101" pitchFamily="49" charset="-122"/>
                  </a:rPr>
                  <a:t>）</a:t>
                </a:r>
                <a:endParaRPr lang="zh-CN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baseline="0">
                <a:effectLst/>
              </a:rPr>
              <a:t>若超额拨备通过</a:t>
            </a:r>
            <a:r>
              <a:rPr lang="en-US" altLang="zh-CN" sz="960" b="1" i="0" u="none" strike="noStrike" baseline="0">
                <a:effectLst/>
              </a:rPr>
              <a:t>5</a:t>
            </a:r>
            <a:r>
              <a:rPr lang="zh-CN" altLang="zh-CN" sz="960" b="1" i="0" u="none" strike="noStrike" baseline="0">
                <a:effectLst/>
              </a:rPr>
              <a:t>年释放，上市银行回拨前后</a:t>
            </a:r>
            <a:r>
              <a:rPr lang="en-US" altLang="zh-CN" sz="960" b="1" i="0" u="none" strike="noStrike" baseline="0">
                <a:effectLst/>
              </a:rPr>
              <a:t>PB-ROE</a:t>
            </a:r>
            <a:r>
              <a:rPr lang="zh-CN" altLang="zh-CN" sz="960" b="1" i="0" u="none" strike="noStrike" baseline="0">
                <a:effectLst/>
              </a:rPr>
              <a:t>变化情况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27F-4BAA-906E-15E6ACD56A5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27F-4BAA-906E-15E6ACD56A5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7F-4BAA-906E-15E6ACD56A5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27F-4BAA-906E-15E6ACD56A5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27F-4BAA-906E-15E6ACD56A5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27F-4BAA-906E-15E6ACD56A5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27F-4BAA-906E-15E6ACD56A5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27F-4BAA-906E-15E6ACD56A58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27F-4BAA-906E-15E6ACD56A5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27F-4BAA-906E-15E6ACD56A5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27F-4BAA-906E-15E6ACD56A5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527F-4BAA-906E-15E6ACD56A5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27F-4BAA-906E-15E6ACD56A5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27F-4BAA-906E-15E6ACD56A58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527F-4BAA-906E-15E6ACD56A58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27F-4BAA-906E-15E6ACD56A58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27F-4BAA-906E-15E6ACD56A58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27F-4BAA-906E-15E6ACD56A58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27F-4BAA-906E-15E6ACD56A58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27F-4BAA-906E-15E6ACD56A58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27F-4BAA-906E-15E6ACD56A58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27F-4BAA-906E-15E6ACD56A58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27F-4BAA-906E-15E6ACD56A58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27F-4BAA-906E-15E6ACD56A58}"/>
              </c:ext>
            </c:extLst>
          </c:dPt>
          <c:dLbls>
            <c:dLbl>
              <c:idx val="0"/>
              <c:layout>
                <c:manualLayout>
                  <c:x val="-2.498922878069804E-2"/>
                  <c:y val="-7.1544715447154471E-3"/>
                </c:manualLayout>
              </c:layout>
              <c:tx>
                <c:rich>
                  <a:bodyPr/>
                  <a:lstStyle/>
                  <a:p>
                    <a:fld id="{3ECE54B4-6FC8-44A5-8A33-871F3EDA083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27F-4BAA-906E-15E6ACD56A58}"/>
                </c:ext>
              </c:extLst>
            </c:dLbl>
            <c:dLbl>
              <c:idx val="1"/>
              <c:layout>
                <c:manualLayout>
                  <c:x val="-4.5669969840586015E-2"/>
                  <c:y val="5.853658536585306E-3"/>
                </c:manualLayout>
              </c:layout>
              <c:tx>
                <c:rich>
                  <a:bodyPr/>
                  <a:lstStyle/>
                  <a:p>
                    <a:fld id="{4FDB2F0C-F64C-451A-AAFB-B46C8DCC36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27F-4BAA-906E-15E6ACD56A58}"/>
                </c:ext>
              </c:extLst>
            </c:dLbl>
            <c:dLbl>
              <c:idx val="2"/>
              <c:layout>
                <c:manualLayout>
                  <c:x val="-1.8086285099756821E-2"/>
                  <c:y val="6.0620958965494571E-3"/>
                </c:manualLayout>
              </c:layout>
              <c:tx>
                <c:rich>
                  <a:bodyPr/>
                  <a:lstStyle/>
                  <a:p>
                    <a:fld id="{D92F5BE2-3D8C-4BEF-88DC-9EF1D598851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27F-4BAA-906E-15E6ACD56A58}"/>
                </c:ext>
              </c:extLst>
            </c:dLbl>
            <c:dLbl>
              <c:idx val="3"/>
              <c:layout>
                <c:manualLayout>
                  <c:x val="-3.015941404566997E-2"/>
                  <c:y val="6.7642276422764172E-2"/>
                </c:manualLayout>
              </c:layout>
              <c:tx>
                <c:rich>
                  <a:bodyPr/>
                  <a:lstStyle/>
                  <a:p>
                    <a:fld id="{76B66162-7A4D-4950-A889-AA011128AE3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27F-4BAA-906E-15E6ACD56A58}"/>
                </c:ext>
              </c:extLst>
            </c:dLbl>
            <c:dLbl>
              <c:idx val="4"/>
              <c:layout>
                <c:manualLayout>
                  <c:x val="-2.8415300842844878E-2"/>
                  <c:y val="-1.3551750078696304E-2"/>
                </c:manualLayout>
              </c:layout>
              <c:tx>
                <c:rich>
                  <a:bodyPr/>
                  <a:lstStyle/>
                  <a:p>
                    <a:fld id="{944D417B-6A19-43CA-B209-B69415E4F6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27F-4BAA-906E-15E6ACD56A58}"/>
                </c:ext>
              </c:extLst>
            </c:dLbl>
            <c:dLbl>
              <c:idx val="5"/>
              <c:layout>
                <c:manualLayout>
                  <c:x val="-2.4989228780697974E-2"/>
                  <c:y val="2.5365853658536587E-2"/>
                </c:manualLayout>
              </c:layout>
              <c:tx>
                <c:rich>
                  <a:bodyPr/>
                  <a:lstStyle/>
                  <a:p>
                    <a:fld id="{C3BC0C10-FB42-4C46-B56A-EB81DC54361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27F-4BAA-906E-15E6ACD56A58}"/>
                </c:ext>
              </c:extLst>
            </c:dLbl>
            <c:dLbl>
              <c:idx val="6"/>
              <c:layout>
                <c:manualLayout>
                  <c:x val="-3.3601861809497056E-2"/>
                  <c:y val="6.0113949170987769E-3"/>
                </c:manualLayout>
              </c:layout>
              <c:tx>
                <c:rich>
                  <a:bodyPr/>
                  <a:lstStyle/>
                  <a:p>
                    <a:fld id="{5999D408-B2B4-42D7-A5A6-B2F13C6479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27F-4BAA-906E-15E6ACD56A58}"/>
                </c:ext>
              </c:extLst>
            </c:dLbl>
            <c:dLbl>
              <c:idx val="7"/>
              <c:layout>
                <c:manualLayout>
                  <c:x val="-1.4648858250753986E-2"/>
                  <c:y val="-2.991869918699187E-2"/>
                </c:manualLayout>
              </c:layout>
              <c:tx>
                <c:rich>
                  <a:bodyPr/>
                  <a:lstStyle/>
                  <a:p>
                    <a:fld id="{2F3F3F96-32F1-4BF0-98B2-B8FA7FB086F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27F-4BAA-906E-15E6ACD56A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0E97427-E481-4603-8CB1-1A8EECCCF7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27F-4BAA-906E-15E6ACD56A58}"/>
                </c:ext>
              </c:extLst>
            </c:dLbl>
            <c:dLbl>
              <c:idx val="9"/>
              <c:layout>
                <c:manualLayout>
                  <c:x val="-2.843601895734597E-2"/>
                  <c:y val="-1.040650406504065E-2"/>
                </c:manualLayout>
              </c:layout>
              <c:tx>
                <c:rich>
                  <a:bodyPr/>
                  <a:lstStyle/>
                  <a:p>
                    <a:fld id="{115BD8A7-5B7E-475C-9CEF-4FB07202003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27F-4BAA-906E-15E6ACD56A5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0D3D4C-C49B-4D9C-9C36-E2214F1765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27F-4BAA-906E-15E6ACD56A58}"/>
                </c:ext>
              </c:extLst>
            </c:dLbl>
            <c:dLbl>
              <c:idx val="11"/>
              <c:layout>
                <c:manualLayout>
                  <c:x val="-2.1542438604050043E-2"/>
                  <c:y val="-1.6910569105691057E-2"/>
                </c:manualLayout>
              </c:layout>
              <c:tx>
                <c:rich>
                  <a:bodyPr/>
                  <a:lstStyle/>
                  <a:p>
                    <a:fld id="{FA67F2F8-8814-4EB5-9328-78F2DFA1E85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27F-4BAA-906E-15E6ACD56A5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DE1DB28-F7E8-445B-B01B-D5F4E56BED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27F-4BAA-906E-15E6ACD56A5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7AAEB3B-E445-4311-AAB3-139DDDCD4C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27F-4BAA-906E-15E6ACD56A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BFBBA29-EB21-4F32-B576-A30460AD06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27F-4BAA-906E-15E6ACD56A5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27F-4BAA-906E-15E6ACD56A5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27F-4BAA-906E-15E6ACD56A5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27F-4BAA-906E-15E6ACD56A5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27F-4BAA-906E-15E6ACD56A58}"/>
                </c:ext>
              </c:extLst>
            </c:dLbl>
            <c:dLbl>
              <c:idx val="19"/>
              <c:layout>
                <c:manualLayout>
                  <c:x val="-4.3946574752261956E-2"/>
                  <c:y val="9.1056910569105101E-3"/>
                </c:manualLayout>
              </c:layout>
              <c:tx>
                <c:rich>
                  <a:bodyPr/>
                  <a:lstStyle/>
                  <a:p>
                    <a:fld id="{BD17EC08-11C7-489B-A3A2-4B93DFA415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527F-4BAA-906E-15E6ACD56A5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27F-4BAA-906E-15E6ACD56A58}"/>
                </c:ext>
              </c:extLst>
            </c:dLbl>
            <c:dLbl>
              <c:idx val="21"/>
              <c:layout>
                <c:manualLayout>
                  <c:x val="-3.015127202163077E-2"/>
                  <c:y val="1.2439152423020293E-2"/>
                </c:manualLayout>
              </c:layout>
              <c:tx>
                <c:rich>
                  <a:bodyPr/>
                  <a:lstStyle/>
                  <a:p>
                    <a:fld id="{07E7D746-CC3C-4B63-980D-539D07A08CC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527F-4BAA-906E-15E6ACD56A5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27F-4BAA-906E-15E6ACD56A5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F8C2549-081F-4C32-8591-789FD398DE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27F-4BAA-906E-15E6ACD56A58}"/>
                </c:ext>
              </c:extLst>
            </c:dLbl>
            <c:dLbl>
              <c:idx val="24"/>
              <c:layout>
                <c:manualLayout>
                  <c:x val="-2.8415300842844878E-2"/>
                  <c:y val="-1.6778357240290517E-2"/>
                </c:manualLayout>
              </c:layout>
              <c:tx>
                <c:rich>
                  <a:bodyPr/>
                  <a:lstStyle/>
                  <a:p>
                    <a:fld id="{298C5086-BD84-420D-A6C3-9B8DFEE9448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527F-4BAA-906E-15E6ACD56A5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2E0073B-77BE-46A4-BF47-F80C9A66EB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27F-4BAA-906E-15E6ACD56A58}"/>
                </c:ext>
              </c:extLst>
            </c:dLbl>
            <c:dLbl>
              <c:idx val="26"/>
              <c:layout>
                <c:manualLayout>
                  <c:x val="-3.015941404566997E-2"/>
                  <c:y val="-1.3658536585365854E-2"/>
                </c:manualLayout>
              </c:layout>
              <c:tx>
                <c:rich>
                  <a:bodyPr/>
                  <a:lstStyle/>
                  <a:p>
                    <a:fld id="{AA496F21-E2C0-4F57-9C0A-99CD26F0C5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527F-4BAA-906E-15E6ACD56A58}"/>
                </c:ext>
              </c:extLst>
            </c:dLbl>
            <c:dLbl>
              <c:idx val="27"/>
              <c:layout>
                <c:manualLayout>
                  <c:x val="-3.7052994398965963E-2"/>
                  <c:y val="-1.040650406504077E-2"/>
                </c:manualLayout>
              </c:layout>
              <c:tx>
                <c:rich>
                  <a:bodyPr/>
                  <a:lstStyle/>
                  <a:p>
                    <a:fld id="{06829E2F-A38E-43C0-AB55-838AE79F58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527F-4BAA-906E-15E6ACD56A5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27F-4BAA-906E-15E6ACD56A5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27F-4BAA-906E-15E6ACD56A5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27F-4BAA-906E-15E6ACD56A58}"/>
                </c:ext>
              </c:extLst>
            </c:dLbl>
            <c:dLbl>
              <c:idx val="31"/>
              <c:layout>
                <c:manualLayout>
                  <c:x val="-3.1882809133993967E-2"/>
                  <c:y val="2.8617886178861789E-2"/>
                </c:manualLayout>
              </c:layout>
              <c:tx>
                <c:rich>
                  <a:bodyPr/>
                  <a:lstStyle/>
                  <a:p>
                    <a:fld id="{5CD9D8F3-72CF-49D4-864F-F467323A4A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527F-4BAA-906E-15E6ACD56A58}"/>
                </c:ext>
              </c:extLst>
            </c:dLbl>
            <c:dLbl>
              <c:idx val="32"/>
              <c:layout>
                <c:manualLayout>
                  <c:x val="-2.326583369237404E-2"/>
                  <c:y val="-6.5040650406504065E-4"/>
                </c:manualLayout>
              </c:layout>
              <c:tx>
                <c:rich>
                  <a:bodyPr/>
                  <a:lstStyle/>
                  <a:p>
                    <a:fld id="{DB843A7F-DDCA-4F59-8D5B-DD1FEDA65D5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27F-4BAA-906E-15E6ACD56A5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27F-4BAA-906E-15E6ACD56A58}"/>
                </c:ext>
              </c:extLst>
            </c:dLbl>
            <c:dLbl>
              <c:idx val="34"/>
              <c:layout>
                <c:manualLayout>
                  <c:x val="-4.2223179663938022E-2"/>
                  <c:y val="-7.154471544715507E-3"/>
                </c:manualLayout>
              </c:layout>
              <c:tx>
                <c:rich>
                  <a:bodyPr/>
                  <a:lstStyle/>
                  <a:p>
                    <a:fld id="{5A0A240C-2899-42F5-B079-D07CC137291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27F-4BAA-906E-15E6ACD56A5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27F-4BAA-906E-15E6ACD56A58}"/>
                </c:ext>
              </c:extLst>
            </c:dLbl>
            <c:dLbl>
              <c:idx val="36"/>
              <c:layout>
                <c:manualLayout>
                  <c:x val="-3.3606204222317963E-2"/>
                  <c:y val="3.1869918699186935E-2"/>
                </c:manualLayout>
              </c:layout>
              <c:tx>
                <c:rich>
                  <a:bodyPr/>
                  <a:lstStyle/>
                  <a:p>
                    <a:fld id="{BD597887-C47D-480D-A125-8E7CE3F7884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27F-4BAA-906E-15E6ACD56A58}"/>
                </c:ext>
              </c:extLst>
            </c:dLbl>
            <c:dLbl>
              <c:idx val="37"/>
              <c:layout>
                <c:manualLayout>
                  <c:x val="-7.7294948213334604E-3"/>
                  <c:y val="2.5557902823122721E-3"/>
                </c:manualLayout>
              </c:layout>
              <c:tx>
                <c:rich>
                  <a:bodyPr/>
                  <a:lstStyle/>
                  <a:p>
                    <a:fld id="{17AB1DC4-B536-4F0C-8621-C559B39B050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27F-4BAA-906E-15E6ACD56A5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FEDE105-CB1E-40D8-8C3C-FE6D046F63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27F-4BAA-906E-15E6ACD56A5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27F-4BAA-906E-15E6ACD56A5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27F-4BAA-906E-15E6ACD56A58}"/>
                </c:ext>
              </c:extLst>
            </c:dLbl>
            <c:dLbl>
              <c:idx val="41"/>
              <c:layout>
                <c:manualLayout>
                  <c:x val="-3.8776389487290022E-2"/>
                  <c:y val="2.2113821138211323E-2"/>
                </c:manualLayout>
              </c:layout>
              <c:tx>
                <c:rich>
                  <a:bodyPr/>
                  <a:lstStyle/>
                  <a:p>
                    <a:fld id="{D7153E77-2DD1-4EB0-8107-B9031C4592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27F-4BAA-906E-15E6ACD56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'估值&amp;ROE还原散点图'!$N$4:$N$45</c:f>
              <c:numCache>
                <c:formatCode>0.00%</c:formatCode>
                <c:ptCount val="42"/>
                <c:pt idx="0">
                  <c:v>-1.2722015590689861E-3</c:v>
                </c:pt>
                <c:pt idx="1">
                  <c:v>5.3337594445000691E-4</c:v>
                </c:pt>
                <c:pt idx="2">
                  <c:v>1.139303732206684E-2</c:v>
                </c:pt>
                <c:pt idx="3">
                  <c:v>-8.8432955390085888E-4</c:v>
                </c:pt>
                <c:pt idx="4">
                  <c:v>-2.3839425513493273E-3</c:v>
                </c:pt>
                <c:pt idx="5">
                  <c:v>-1.2691662067061266E-3</c:v>
                </c:pt>
                <c:pt idx="6">
                  <c:v>1.0773740529042175E-2</c:v>
                </c:pt>
                <c:pt idx="7">
                  <c:v>-1.2814007083688933E-3</c:v>
                </c:pt>
                <c:pt idx="8">
                  <c:v>-4.8499434020995019E-3</c:v>
                </c:pt>
                <c:pt idx="9">
                  <c:v>-2.4410066731302277E-3</c:v>
                </c:pt>
                <c:pt idx="10">
                  <c:v>-1.9126309421920472E-2</c:v>
                </c:pt>
                <c:pt idx="11">
                  <c:v>-6.5949483230911543E-3</c:v>
                </c:pt>
                <c:pt idx="12">
                  <c:v>-3.3657080188324168E-3</c:v>
                </c:pt>
                <c:pt idx="13">
                  <c:v>-1.9115643156604079E-2</c:v>
                </c:pt>
                <c:pt idx="14">
                  <c:v>-3.1262595716121409E-2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-1.9112001254881217E-3</c:v>
                </c:pt>
                <c:pt idx="24">
                  <c:v>0</c:v>
                </c:pt>
                <c:pt idx="25">
                  <c:v>-2.9824953121659913E-2</c:v>
                </c:pt>
                <c:pt idx="26">
                  <c:v>1.8538865998153978E-2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1.0833853813954131E-2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1.8739125720502348E-2</c:v>
                </c:pt>
                <c:pt idx="38">
                  <c:v>8.7922586335871522E-3</c:v>
                </c:pt>
                <c:pt idx="39">
                  <c:v>0</c:v>
                </c:pt>
                <c:pt idx="40">
                  <c:v>0</c:v>
                </c:pt>
                <c:pt idx="41">
                  <c:v>2.0589122705786111E-3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527F-4BAA-906E-15E6ACD5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-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ROE-ROE(2024Q1~3,TTM)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若超额拨备通过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10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年释放，上市银行回拨前后</a:t>
            </a:r>
            <a:r>
              <a:rPr lang="en-US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PB-ROE</a:t>
            </a:r>
            <a:r>
              <a:rPr lang="zh-CN" altLang="zh-CN" sz="96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楷体_GB2312" panose="02010609030101010101" pitchFamily="49" charset="-122"/>
              </a:rPr>
              <a:t>变化情况</a:t>
            </a:r>
            <a:endParaRPr lang="zh-CN" altLang="en-US"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楷体_GB2312" panose="0201060903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D17-4668-892E-4A83C1D6548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D17-4668-892E-4A83C1D6548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17-4668-892E-4A83C1D6548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D17-4668-892E-4A83C1D6548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D17-4668-892E-4A83C1D6548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D17-4668-892E-4A83C1D6548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D17-4668-892E-4A83C1D6548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D17-4668-892E-4A83C1D6548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D17-4668-892E-4A83C1D6548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D17-4668-892E-4A83C1D6548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D17-4668-892E-4A83C1D6548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9D17-4668-892E-4A83C1D6548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D17-4668-892E-4A83C1D6548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D17-4668-892E-4A83C1D65485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D17-4668-892E-4A83C1D65485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9D17-4668-892E-4A83C1D65485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9D17-4668-892E-4A83C1D65485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9D17-4668-892E-4A83C1D65485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9D17-4668-892E-4A83C1D65485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9D17-4668-892E-4A83C1D65485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9D17-4668-892E-4A83C1D65485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9D17-4668-892E-4A83C1D65485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9D17-4668-892E-4A83C1D65485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9D17-4668-892E-4A83C1D6548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53F9727-3046-49C1-88E9-A2FFFE2F986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D17-4668-892E-4A83C1D654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452A01-7CE3-46FC-9800-034BC473C1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17-4668-892E-4A83C1D654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216DDB-A42C-4D93-B3A6-9749F4593D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17-4668-892E-4A83C1D654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7EEA45-DEF2-44C9-A326-C3D4E855441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D17-4668-892E-4A83C1D654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3A5F30-7F83-4229-8C1F-4A500580A6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D17-4668-892E-4A83C1D654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291110-7107-4CA3-98FB-9B7200CC70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D17-4668-892E-4A83C1D654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71B2B28-A2D0-479C-8A49-8ACF3A8F3B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D17-4668-892E-4A83C1D654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9BD8089-3E18-487A-926D-009CF3A2EA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D17-4668-892E-4A83C1D6548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811D2E8-AE57-4725-A38E-DCC30DD61B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D17-4668-892E-4A83C1D654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C4CAE4-9999-45D0-8C3E-DECAE18403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D17-4668-892E-4A83C1D654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7058301-C437-4D26-9FD5-B61E8B750B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D17-4668-892E-4A83C1D654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007FC6A-358A-43A8-B8DD-2A1356AF79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D17-4668-892E-4A83C1D654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AE2CE63-D003-478B-B696-ECB9E42BFB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D17-4668-892E-4A83C1D6548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1AA71B-7505-42CA-BB7C-F7CF0FBF2EF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D17-4668-892E-4A83C1D6548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F27C932-57AF-4D4C-83C6-39FBD1523C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D17-4668-892E-4A83C1D6548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D17-4668-892E-4A83C1D6548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D17-4668-892E-4A83C1D6548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D17-4668-892E-4A83C1D6548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D17-4668-892E-4A83C1D6548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D17-4668-892E-4A83C1D6548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D17-4668-892E-4A83C1D6548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D17-4668-892E-4A83C1D6548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D17-4668-892E-4A83C1D6548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A4DB472-D1C8-4A54-813C-293EB3EF72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D17-4668-892E-4A83C1D65485}"/>
                </c:ext>
              </c:extLst>
            </c:dLbl>
            <c:dLbl>
              <c:idx val="24"/>
              <c:layout>
                <c:manualLayout>
                  <c:x val="-3.0130453679901109E-2"/>
                  <c:y val="-1.0325142917101857E-2"/>
                </c:manualLayout>
              </c:layout>
              <c:tx>
                <c:rich>
                  <a:bodyPr/>
                  <a:lstStyle/>
                  <a:p>
                    <a:fld id="{38D8FBEA-0491-461C-9D4A-7BDA054AF59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9D17-4668-892E-4A83C1D6548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7908883-2128-4CCE-919E-DBDA8736A5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D17-4668-892E-4A83C1D6548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D716A18-1EFE-4C1B-A6A3-16EA023BA5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D17-4668-892E-4A83C1D6548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D17-4668-892E-4A83C1D6548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D17-4668-892E-4A83C1D6548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D17-4668-892E-4A83C1D6548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D17-4668-892E-4A83C1D6548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D17-4668-892E-4A83C1D65485}"/>
                </c:ext>
              </c:extLst>
            </c:dLbl>
            <c:dLbl>
              <c:idx val="32"/>
              <c:layout>
                <c:manualLayout>
                  <c:x val="-1.2913051577100475E-2"/>
                  <c:y val="-1.3551750078696186E-2"/>
                </c:manualLayout>
              </c:layout>
              <c:tx>
                <c:rich>
                  <a:bodyPr/>
                  <a:lstStyle/>
                  <a:p>
                    <a:fld id="{DB01B63D-18A5-4947-B110-B852D90873B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D17-4668-892E-4A83C1D65485}"/>
                </c:ext>
              </c:extLst>
            </c:dLbl>
            <c:dLbl>
              <c:idx val="33"/>
              <c:layout>
                <c:manualLayout>
                  <c:x val="-2.3243492838780855E-2"/>
                  <c:y val="-1.3551750078696186E-2"/>
                </c:manualLayout>
              </c:layout>
              <c:tx>
                <c:rich>
                  <a:bodyPr/>
                  <a:lstStyle/>
                  <a:p>
                    <a:fld id="{88013F99-4BD3-4E32-9A1C-E3BE045EC0D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D17-4668-892E-4A83C1D6548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D17-4668-892E-4A83C1D6548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D17-4668-892E-4A83C1D6548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D17-4668-892E-4A83C1D65485}"/>
                </c:ext>
              </c:extLst>
            </c:dLbl>
            <c:dLbl>
              <c:idx val="37"/>
              <c:layout>
                <c:manualLayout>
                  <c:x val="-2.8408713469621046E-2"/>
                  <c:y val="2.5812857292754642E-3"/>
                </c:manualLayout>
              </c:layout>
              <c:tx>
                <c:rich>
                  <a:bodyPr/>
                  <a:lstStyle/>
                  <a:p>
                    <a:fld id="{6742F940-747E-4CC1-A64B-7D9276BEC5E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D17-4668-892E-4A83C1D65485}"/>
                </c:ext>
              </c:extLst>
            </c:dLbl>
            <c:dLbl>
              <c:idx val="38"/>
              <c:layout>
                <c:manualLayout>
                  <c:x val="-4.0460894941581491E-2"/>
                  <c:y val="-3.2911393048262169E-2"/>
                </c:manualLayout>
              </c:layout>
              <c:tx>
                <c:rich>
                  <a:bodyPr/>
                  <a:lstStyle/>
                  <a:p>
                    <a:fld id="{DAFEDC6D-CE35-48D6-A515-0DC8901E32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D17-4668-892E-4A83C1D6548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D17-4668-892E-4A83C1D6548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D17-4668-892E-4A83C1D6548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F5500532-BC3E-4512-95FD-9FB4EC1DD5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D17-4668-892E-4A83C1D65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'估值&amp;ROE还原散点图'!$O$4:$O$45</c:f>
              <c:numCache>
                <c:formatCode>0.00%</c:formatCode>
                <c:ptCount val="42"/>
                <c:pt idx="0">
                  <c:v>-6.3569641255091514E-4</c:v>
                </c:pt>
                <c:pt idx="1">
                  <c:v>2.6675911367210481E-4</c:v>
                </c:pt>
                <c:pt idx="2">
                  <c:v>5.7291548988265412E-3</c:v>
                </c:pt>
                <c:pt idx="3">
                  <c:v>-4.4196935366974666E-4</c:v>
                </c:pt>
                <c:pt idx="4">
                  <c:v>-1.1905521716838313E-3</c:v>
                </c:pt>
                <c:pt idx="5">
                  <c:v>-6.3418066301984544E-4</c:v>
                </c:pt>
                <c:pt idx="6">
                  <c:v>5.416045800595598E-3</c:v>
                </c:pt>
                <c:pt idx="7">
                  <c:v>-6.4029012007772723E-4</c:v>
                </c:pt>
                <c:pt idx="8">
                  <c:v>-2.4191054388187569E-3</c:v>
                </c:pt>
                <c:pt idx="9">
                  <c:v>-1.2190155240506817E-3</c:v>
                </c:pt>
                <c:pt idx="10">
                  <c:v>-9.4725670864030179E-3</c:v>
                </c:pt>
                <c:pt idx="11">
                  <c:v>-3.2866365624026617E-3</c:v>
                </c:pt>
                <c:pt idx="12">
                  <c:v>-1.6800267696310128E-3</c:v>
                </c:pt>
                <c:pt idx="13">
                  <c:v>-9.4673344844772994E-3</c:v>
                </c:pt>
                <c:pt idx="14">
                  <c:v>-1.539072091518516E-2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-9.5468776305777936E-4</c:v>
                </c:pt>
                <c:pt idx="24">
                  <c:v>0</c:v>
                </c:pt>
                <c:pt idx="25">
                  <c:v>-1.4693362142283371E-2</c:v>
                </c:pt>
                <c:pt idx="26">
                  <c:v>9.3561592907513008E-3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5.446429819211715E-3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9.4581818900133507E-3</c:v>
                </c:pt>
                <c:pt idx="38">
                  <c:v>4.4155406042935968E-3</c:v>
                </c:pt>
                <c:pt idx="39">
                  <c:v>0</c:v>
                </c:pt>
                <c:pt idx="40">
                  <c:v>0</c:v>
                </c:pt>
                <c:pt idx="41">
                  <c:v>1.0305170073450359E-3</c:v>
                </c:pt>
              </c:numCache>
            </c:numRef>
          </c:xVal>
          <c:yVal>
            <c:numRef>
              <c:f>'估值&amp;ROE还原散点图'!$P$4:$P$45</c:f>
              <c:numCache>
                <c:formatCode>###,###,##0.00</c:formatCode>
                <c:ptCount val="42"/>
                <c:pt idx="0">
                  <c:v>4.5106356936328584E-3</c:v>
                </c:pt>
                <c:pt idx="1">
                  <c:v>-1.9397091235223707E-3</c:v>
                </c:pt>
                <c:pt idx="2">
                  <c:v>-4.6167842916467028E-2</c:v>
                </c:pt>
                <c:pt idx="3">
                  <c:v>3.1152378012243576E-3</c:v>
                </c:pt>
                <c:pt idx="4">
                  <c:v>7.3397899411913325E-3</c:v>
                </c:pt>
                <c:pt idx="5">
                  <c:v>3.4522945021226992E-3</c:v>
                </c:pt>
                <c:pt idx="6">
                  <c:v>-4.675076573194048E-2</c:v>
                </c:pt>
                <c:pt idx="7">
                  <c:v>3.1675597984506809E-3</c:v>
                </c:pt>
                <c:pt idx="8">
                  <c:v>1.1376752275179036E-2</c:v>
                </c:pt>
                <c:pt idx="9">
                  <c:v>7.8640846967029665E-3</c:v>
                </c:pt>
                <c:pt idx="10">
                  <c:v>3.0432410885303407E-2</c:v>
                </c:pt>
                <c:pt idx="11">
                  <c:v>1.3011392829852197E-2</c:v>
                </c:pt>
                <c:pt idx="12">
                  <c:v>8.1284551398721483E-3</c:v>
                </c:pt>
                <c:pt idx="13">
                  <c:v>3.8184079716981567E-2</c:v>
                </c:pt>
                <c:pt idx="14">
                  <c:v>8.2755536870475432E-2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6.2587033371673817E-3</c:v>
                </c:pt>
                <c:pt idx="24">
                  <c:v>#N/A</c:v>
                </c:pt>
                <c:pt idx="25">
                  <c:v>6.354540215840393E-2</c:v>
                </c:pt>
                <c:pt idx="26">
                  <c:v>-6.3813120995046435E-2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-3.1701709722787519E-2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-4.8924943855707781E-2</c:v>
                </c:pt>
                <c:pt idx="38">
                  <c:v>-2.515154096705341E-2</c:v>
                </c:pt>
                <c:pt idx="39">
                  <c:v>#N/A</c:v>
                </c:pt>
                <c:pt idx="40">
                  <c:v>#N/A</c:v>
                </c:pt>
                <c:pt idx="41">
                  <c:v>-5.4334570681872085E-3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E-9D17-4668-892E-4A83C1D65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-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回拨后</a:t>
                </a:r>
                <a:r>
                  <a:rPr lang="en-US"/>
                  <a:t>ROE-ROE(2024Q1~3,TTM)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'估值&amp;ROE还原散点图'!$Q$1</c:f>
              <c:strCache>
                <c:ptCount val="1"/>
                <c:pt idx="0">
                  <c:v>回拨后PB-名义PB(2026/3/31)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F9-4A2B-8A07-A636DE73AA2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F9-4A2B-8A07-A636DE73AA2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4F9-4A2B-8A07-A636DE73AA2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F9-4A2B-8A07-A636DE73AA2B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4F9-4A2B-8A07-A636DE73AA2B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4F9-4A2B-8A07-A636DE73AA2B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4F9-4A2B-8A07-A636DE73AA2B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4F9-4A2B-8A07-A636DE73AA2B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4F9-4A2B-8A07-A636DE73AA2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4F9-4A2B-8A07-A636DE73AA2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4F9-4A2B-8A07-A636DE73AA2B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4F9-4A2B-8A07-A636DE73AA2B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4F9-4A2B-8A07-A636DE73AA2B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4F9-4A2B-8A07-A636DE73AA2B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4F9-4A2B-8A07-A636DE73AA2B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14F9-4A2B-8A07-A636DE73AA2B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14F9-4A2B-8A07-A636DE73AA2B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14F9-4A2B-8A07-A636DE73AA2B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14F9-4A2B-8A07-A636DE73AA2B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14F9-4A2B-8A07-A636DE73AA2B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14F9-4A2B-8A07-A636DE73AA2B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14F9-4A2B-8A07-A636DE73AA2B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4F9-4A2B-8A07-A636DE73AA2B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14F9-4A2B-8A07-A636DE73AA2B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14F9-4A2B-8A07-A636DE73AA2B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4F9-4A2B-8A07-A636DE73AA2B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4F9-4A2B-8A07-A636DE73AA2B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4F9-4A2B-8A07-A636DE73AA2B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4F9-4A2B-8A07-A636DE73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工商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14F9-4A2B-8A07-A636DE73AA2B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建设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14F9-4A2B-8A07-A636DE73AA2B}"/>
                </c:ext>
              </c:extLst>
            </c:dLbl>
            <c:dLbl>
              <c:idx val="2"/>
              <c:layout>
                <c:manualLayout>
                  <c:x val="-3.5749516229172072E-2"/>
                  <c:y val="1.703266458889868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14F9-4A2B-8A07-A636DE73AA2B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中国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14F9-4A2B-8A07-A636DE73AA2B}"/>
                </c:ext>
              </c:extLst>
            </c:dLbl>
            <c:dLbl>
              <c:idx val="4"/>
              <c:layout>
                <c:manualLayout>
                  <c:x val="-2.9046481936202243E-2"/>
                  <c:y val="-4.8664755968282078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邮储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14F9-4A2B-8A07-A636DE73AA2B}"/>
                </c:ext>
              </c:extLst>
            </c:dLbl>
            <c:dLbl>
              <c:idx val="5"/>
              <c:layout>
                <c:manualLayout>
                  <c:x val="-4.0207473865643474E-2"/>
                  <c:y val="-1.741987510784320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交通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14F9-4A2B-8A07-A636DE73AA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7B62C06-7C25-45FB-959E-33FCFB223A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4F9-4A2B-8A07-A636DE73AA2B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兴业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14F9-4A2B-8A07-A636DE73AA2B}"/>
                </c:ext>
              </c:extLst>
            </c:dLbl>
            <c:dLbl>
              <c:idx val="8"/>
              <c:layout>
                <c:manualLayout>
                  <c:x val="-8.1010232038819744E-3"/>
                  <c:y val="-2.686790658176972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浦发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14F9-4A2B-8A07-A636DE73AA2B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14F9-4A2B-8A07-A636DE73AA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39C0B0-4338-4F23-B0E5-A3F6DFF187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4F9-4A2B-8A07-A636DE73AA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1CFEBF-A423-48DF-A2DB-2384891D98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4F9-4A2B-8A07-A636DE73AA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4E919E4-4CE6-4626-B2A7-44DA7E01BA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4F9-4A2B-8A07-A636DE73AA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5A315D3-B2C9-4685-BCAA-E69F01E802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4F9-4A2B-8A07-A636DE73AA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6C853DE-2C6A-419A-9CCE-CFA2F1AC22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4F9-4A2B-8A07-A636DE73AA2B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北京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4-14F9-4A2B-8A07-A636DE73AA2B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江苏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5-14F9-4A2B-8A07-A636DE73AA2B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上海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6-14F9-4A2B-8A07-A636DE73AA2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4F9-4A2B-8A07-A636DE73AA2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4F9-4A2B-8A07-A636DE73AA2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4F9-4A2B-8A07-A636DE73AA2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4F9-4A2B-8A07-A636DE73AA2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4F9-4A2B-8A07-A636DE73AA2B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重庆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C-14F9-4A2B-8A07-A636DE73AA2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4F9-4A2B-8A07-A636DE73AA2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1A43BB1-8CF0-4E03-857E-C6400577CC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4F9-4A2B-8A07-A636DE73AA2B}"/>
                </c:ext>
              </c:extLst>
            </c:dLbl>
            <c:dLbl>
              <c:idx val="26"/>
              <c:layout>
                <c:manualLayout>
                  <c:x val="-2.6196900664726405E-2"/>
                  <c:y val="-1.3134119492668092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青岛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D-14F9-4A2B-8A07-A636DE73AA2B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苏州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14F9-4A2B-8A07-A636DE73AA2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4F9-4A2B-8A07-A636DE73AA2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4F9-4A2B-8A07-A636DE73AA2B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西安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F-14F9-4A2B-8A07-A636DE73AA2B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厦门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0-14F9-4A2B-8A07-A636DE73AA2B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渝农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14F9-4A2B-8A07-A636DE73AA2B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沪农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14F9-4A2B-8A07-A636DE73AA2B}"/>
                </c:ext>
              </c:extLst>
            </c:dLbl>
            <c:dLbl>
              <c:idx val="34"/>
              <c:layout>
                <c:manualLayout>
                  <c:x val="-5.4449222579971548E-2"/>
                  <c:y val="4.9218461262566862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14F9-4A2B-8A07-A636DE73AA2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4F9-4A2B-8A07-A636DE73AA2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4F9-4A2B-8A07-A636DE73AA2B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14F9-4A2B-8A07-A636DE73AA2B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张家港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D-14F9-4A2B-8A07-A636DE73AA2B}"/>
                </c:ext>
              </c:extLst>
            </c:dLbl>
            <c:dLbl>
              <c:idx val="39"/>
              <c:layout>
                <c:manualLayout>
                  <c:x val="-6.0071502551111516E-2"/>
                  <c:y val="-7.2443428658138329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F-14F9-4A2B-8A07-A636DE73AA2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4F9-4A2B-8A07-A636DE73AA2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E2F412F-19E3-45AA-AA77-5ED5B9FC19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4F9-4A2B-8A07-A636DE73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'估值&amp;ROE还原散点图'!$F$4:$F$45</c:f>
              <c:strCache>
                <c:ptCount val="42"/>
                <c:pt idx="0">
                  <c:v>8.79%</c:v>
                </c:pt>
                <c:pt idx="1">
                  <c:v>9.47%</c:v>
                </c:pt>
                <c:pt idx="2">
                  <c:v>11.50%</c:v>
                </c:pt>
                <c:pt idx="3">
                  <c:v>8.02%</c:v>
                </c:pt>
                <c:pt idx="4">
                  <c:v>7.47%</c:v>
                </c:pt>
                <c:pt idx="5">
                  <c:v>7.36%</c:v>
                </c:pt>
                <c:pt idx="6">
                  <c:v>14.75%</c:v>
                </c:pt>
                <c:pt idx="7">
                  <c:v>8.76%</c:v>
                </c:pt>
                <c:pt idx="8">
                  <c:v>4.63%</c:v>
                </c:pt>
                <c:pt idx="9">
                  <c:v>8.45%</c:v>
                </c:pt>
                <c:pt idx="10">
                  <c:v>1.60%</c:v>
                </c:pt>
                <c:pt idx="11">
                  <c:v>6.41%</c:v>
                </c:pt>
                <c:pt idx="12">
                  <c:v>8.48%</c:v>
                </c:pt>
                <c:pt idx="13">
                  <c:v>4.66%</c:v>
                </c:pt>
                <c:pt idx="14">
                  <c:v>2.70%</c:v>
                </c:pt>
                <c:pt idx="23">
                  <c:v>8.97%</c:v>
                </c:pt>
                <c:pt idx="25">
                  <c:v>-0.80%</c:v>
                </c:pt>
                <c:pt idx="26">
                  <c:v>13.37%</c:v>
                </c:pt>
                <c:pt idx="32">
                  <c:v>10.56%</c:v>
                </c:pt>
                <c:pt idx="37">
                  <c:v>13.20%</c:v>
                </c:pt>
                <c:pt idx="38">
                  <c:v>11.17%</c:v>
                </c:pt>
                <c:pt idx="41">
                  <c:v>10.24%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14F9-4A2B-8A07-A636DE73A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/>
                  <a:t>3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F7-44CB-9377-D222209F24B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F7-44CB-9377-D222209F24B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DF7-44CB-9377-D222209F24B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DF7-44CB-9377-D222209F24B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DF7-44CB-9377-D222209F24B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DF7-44CB-9377-D222209F24B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DF7-44CB-9377-D222209F24B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DF7-44CB-9377-D222209F24B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DF7-44CB-9377-D222209F24B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3DF7-44CB-9377-D222209F24B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DF7-44CB-9377-D222209F24B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3DF7-44CB-9377-D222209F24B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3DF7-44CB-9377-D222209F24B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3DF7-44CB-9377-D222209F24B1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3DF7-44CB-9377-D222209F24B1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3DF7-44CB-9377-D222209F24B1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3DF7-44CB-9377-D222209F24B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3DF7-44CB-9377-D222209F24B1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3DF7-44CB-9377-D222209F24B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3DF7-44CB-9377-D222209F24B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DF7-44CB-9377-D222209F24B1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DF7-44CB-9377-D222209F24B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3DF7-44CB-9377-D222209F24B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3DF7-44CB-9377-D222209F24B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3DF7-44CB-9377-D222209F24B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3DF7-44CB-9377-D222209F24B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3DF7-44CB-9377-D222209F24B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3DF7-44CB-9377-D222209F24B1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3DF7-44CB-9377-D222209F24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工商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3DF7-44CB-9377-D222209F24B1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建设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3DF7-44CB-9377-D222209F24B1}"/>
                </c:ext>
              </c:extLst>
            </c:dLbl>
            <c:dLbl>
              <c:idx val="2"/>
              <c:layout>
                <c:manualLayout>
                  <c:x val="-3.5749516229172072E-2"/>
                  <c:y val="1.703266458889868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3DF7-44CB-9377-D222209F24B1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中国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3DF7-44CB-9377-D222209F24B1}"/>
                </c:ext>
              </c:extLst>
            </c:dLbl>
            <c:dLbl>
              <c:idx val="4"/>
              <c:layout>
                <c:manualLayout>
                  <c:x val="-2.9046481936202243E-2"/>
                  <c:y val="-4.8664755968282078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邮储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3DF7-44CB-9377-D222209F24B1}"/>
                </c:ext>
              </c:extLst>
            </c:dLbl>
            <c:dLbl>
              <c:idx val="5"/>
              <c:layout>
                <c:manualLayout>
                  <c:x val="-4.0207473865643474E-2"/>
                  <c:y val="-1.741987510784320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交通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3DF7-44CB-9377-D222209F24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071D01-43AC-4CC2-8976-93836FAD5D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DF7-44CB-9377-D222209F24B1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兴业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3DF7-44CB-9377-D222209F24B1}"/>
                </c:ext>
              </c:extLst>
            </c:dLbl>
            <c:dLbl>
              <c:idx val="8"/>
              <c:layout>
                <c:manualLayout>
                  <c:x val="-8.1010232038819744E-3"/>
                  <c:y val="-2.686790658176972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浦发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3DF7-44CB-9377-D222209F24B1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3DF7-44CB-9377-D222209F24B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17BC535-20CD-4ED5-9DB1-6164490EE9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DF7-44CB-9377-D222209F24B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7D1E531-01F1-4F49-8A29-0FF3223893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DF7-44CB-9377-D222209F24B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577CBC-200A-464F-9BF4-7245DE4F8D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DF7-44CB-9377-D222209F24B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818FDB7-6630-4DB0-AE7F-150CE71FA8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DF7-44CB-9377-D222209F24B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5B276A3-495D-43AE-892A-5DE86CD617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DF7-44CB-9377-D222209F24B1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北京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4-3DF7-44CB-9377-D222209F24B1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江苏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5-3DF7-44CB-9377-D222209F24B1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上海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6-3DF7-44CB-9377-D222209F24B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DF7-44CB-9377-D222209F24B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DF7-44CB-9377-D222209F24B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DF7-44CB-9377-D222209F24B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DF7-44CB-9377-D222209F24B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DF7-44CB-9377-D222209F24B1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重庆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C-3DF7-44CB-9377-D222209F24B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3DF7-44CB-9377-D222209F24B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7E95802-884B-42C5-A587-624FC39C51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DF7-44CB-9377-D222209F24B1}"/>
                </c:ext>
              </c:extLst>
            </c:dLbl>
            <c:dLbl>
              <c:idx val="26"/>
              <c:layout>
                <c:manualLayout>
                  <c:x val="-2.6196900664726405E-2"/>
                  <c:y val="-1.3134119492668092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青岛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D-3DF7-44CB-9377-D222209F24B1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苏州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3DF7-44CB-9377-D222209F24B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3DF7-44CB-9377-D222209F24B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DF7-44CB-9377-D222209F24B1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西安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F-3DF7-44CB-9377-D222209F24B1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厦门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0-3DF7-44CB-9377-D222209F24B1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渝农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3DF7-44CB-9377-D222209F24B1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沪农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3DF7-44CB-9377-D222209F24B1}"/>
                </c:ext>
              </c:extLst>
            </c:dLbl>
            <c:dLbl>
              <c:idx val="34"/>
              <c:layout>
                <c:manualLayout>
                  <c:x val="-5.4449222579971548E-2"/>
                  <c:y val="4.9218461262566862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3DF7-44CB-9377-D222209F24B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DF7-44CB-9377-D222209F24B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DF7-44CB-9377-D222209F24B1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3DF7-44CB-9377-D222209F24B1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张家港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D-3DF7-44CB-9377-D222209F24B1}"/>
                </c:ext>
              </c:extLst>
            </c:dLbl>
            <c:dLbl>
              <c:idx val="39"/>
              <c:layout>
                <c:manualLayout>
                  <c:x val="-6.0071502551111516E-2"/>
                  <c:y val="-7.2443428658138329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F-3DF7-44CB-9377-D222209F24B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DF7-44CB-9377-D222209F24B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3F5E6C9-7C72-48AD-B536-FB57A48BEF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DF7-44CB-9377-D222209F24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'估值&amp;ROE还原散点图'!$G$4:$G$45</c:f>
              <c:strCache>
                <c:ptCount val="42"/>
                <c:pt idx="0">
                  <c:v>8.87%</c:v>
                </c:pt>
                <c:pt idx="1">
                  <c:v>9.44%</c:v>
                </c:pt>
                <c:pt idx="2">
                  <c:v>10.76%</c:v>
                </c:pt>
                <c:pt idx="3">
                  <c:v>8.08%</c:v>
                </c:pt>
                <c:pt idx="4">
                  <c:v>7.63%</c:v>
                </c:pt>
                <c:pt idx="5">
                  <c:v>7.44%</c:v>
                </c:pt>
                <c:pt idx="6">
                  <c:v>14.04%</c:v>
                </c:pt>
                <c:pt idx="7">
                  <c:v>8.84%</c:v>
                </c:pt>
                <c:pt idx="8">
                  <c:v>4.95%</c:v>
                </c:pt>
                <c:pt idx="9">
                  <c:v>8.61%</c:v>
                </c:pt>
                <c:pt idx="10">
                  <c:v>2.92%</c:v>
                </c:pt>
                <c:pt idx="11">
                  <c:v>6.85%</c:v>
                </c:pt>
                <c:pt idx="12">
                  <c:v>8.71%</c:v>
                </c:pt>
                <c:pt idx="13">
                  <c:v>5.98%</c:v>
                </c:pt>
                <c:pt idx="14">
                  <c:v>4.89%</c:v>
                </c:pt>
                <c:pt idx="23">
                  <c:v>9.10%</c:v>
                </c:pt>
                <c:pt idx="25">
                  <c:v>1.29%</c:v>
                </c:pt>
                <c:pt idx="26">
                  <c:v>12.18%</c:v>
                </c:pt>
                <c:pt idx="32">
                  <c:v>9.85%</c:v>
                </c:pt>
                <c:pt idx="37">
                  <c:v>11.99%</c:v>
                </c:pt>
                <c:pt idx="38">
                  <c:v>10.59%</c:v>
                </c:pt>
                <c:pt idx="41">
                  <c:v>10.10%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3DF7-44CB-9377-D222209F2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 altLang="zh-CN"/>
                  <a:t>5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F9-419E-B0F4-8A572C10A7B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F9-419E-B0F4-8A572C10A7B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3F9-419E-B0F4-8A572C10A7B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F9-419E-B0F4-8A572C10A7B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F9-419E-B0F4-8A572C10A7B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F9-419E-B0F4-8A572C10A7B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3F9-419E-B0F4-8A572C10A7B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3F9-419E-B0F4-8A572C10A7B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B3F9-419E-B0F4-8A572C10A7B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3F9-419E-B0F4-8A572C10A7B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3F9-419E-B0F4-8A572C10A7B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3F9-419E-B0F4-8A572C10A7B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3F9-419E-B0F4-8A572C10A7B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F9-419E-B0F4-8A572C10A7B1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B3F9-419E-B0F4-8A572C10A7B1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B3F9-419E-B0F4-8A572C10A7B1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B3F9-419E-B0F4-8A572C10A7B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4A7DB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B3F9-419E-B0F4-8A572C10A7B1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B3F9-419E-B0F4-8A572C10A7B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B3F9-419E-B0F4-8A572C10A7B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B3F9-419E-B0F4-8A572C10A7B1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B3F9-419E-B0F4-8A572C10A7B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B3F9-419E-B0F4-8A572C10A7B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B3F9-419E-B0F4-8A572C10A7B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B3F9-419E-B0F4-8A572C10A7B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B3F9-419E-B0F4-8A572C10A7B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B3F9-419E-B0F4-8A572C10A7B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B3F9-419E-B0F4-8A572C10A7B1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rgbClr val="70AD47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B3F9-419E-B0F4-8A572C10A7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工商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B3F9-419E-B0F4-8A572C10A7B1}"/>
                </c:ext>
              </c:extLst>
            </c:dLbl>
            <c:dLbl>
              <c:idx val="1"/>
              <c:layout>
                <c:manualLayout>
                  <c:x val="-4.0612297864279258E-2"/>
                  <c:y val="-1.838777099468740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建设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B3F9-419E-B0F4-8A572C10A7B1}"/>
                </c:ext>
              </c:extLst>
            </c:dLbl>
            <c:dLbl>
              <c:idx val="2"/>
              <c:layout>
                <c:manualLayout>
                  <c:x val="-3.5749516229172072E-2"/>
                  <c:y val="1.703266458889868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农业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B3F9-419E-B0F4-8A572C10A7B1}"/>
                </c:ext>
              </c:extLst>
            </c:dLbl>
            <c:dLbl>
              <c:idx val="3"/>
              <c:layout>
                <c:manualLayout>
                  <c:x val="-3.898780594970809E-2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中国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B3F9-419E-B0F4-8A572C10A7B1}"/>
                </c:ext>
              </c:extLst>
            </c:dLbl>
            <c:dLbl>
              <c:idx val="4"/>
              <c:layout>
                <c:manualLayout>
                  <c:x val="-2.9046481936202243E-2"/>
                  <c:y val="-4.8664755968282078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邮储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B3F9-419E-B0F4-8A572C10A7B1}"/>
                </c:ext>
              </c:extLst>
            </c:dLbl>
            <c:dLbl>
              <c:idx val="5"/>
              <c:layout>
                <c:manualLayout>
                  <c:x val="-4.0207473865643474E-2"/>
                  <c:y val="-1.741987510784320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交通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B3F9-419E-B0F4-8A572C10A7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CD1108-2223-4D28-9568-1C82117090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3F9-419E-B0F4-8A572C10A7B1}"/>
                </c:ext>
              </c:extLst>
            </c:dLbl>
            <c:dLbl>
              <c:idx val="7"/>
              <c:layout>
                <c:manualLayout>
                  <c:x val="-3.8987805949708035E-2"/>
                  <c:y val="2.364141985031237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兴业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B3F9-419E-B0F4-8A572C10A7B1}"/>
                </c:ext>
              </c:extLst>
            </c:dLbl>
            <c:dLbl>
              <c:idx val="8"/>
              <c:layout>
                <c:manualLayout>
                  <c:x val="-8.1010232038819744E-3"/>
                  <c:y val="-2.686790658176972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浦发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B3F9-419E-B0F4-8A572C10A7B1}"/>
                </c:ext>
              </c:extLst>
            </c:dLbl>
            <c:dLbl>
              <c:idx val="9"/>
              <c:layout>
                <c:manualLayout>
                  <c:x val="-4.2379796232432362E-2"/>
                  <c:y val="-2.665999274003642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中信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B3F9-419E-B0F4-8A572C10A7B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05FB7B1-F4D6-4487-B99D-04573A4704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3F9-419E-B0F4-8A572C10A7B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A5A1595-26A5-404B-8D1F-BB7408A123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3F9-419E-B0F4-8A572C10A7B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4771BCC-E468-44C1-AE22-8E53018BD8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3F9-419E-B0F4-8A572C10A7B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9115CB7-55DC-481E-8B91-C01CD038DA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3F9-419E-B0F4-8A572C10A7B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982C9A2-7937-449C-A1A6-3BC6811C14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3F9-419E-B0F4-8A572C10A7B1}"/>
                </c:ext>
              </c:extLst>
            </c:dLbl>
            <c:dLbl>
              <c:idx val="15"/>
              <c:layout>
                <c:manualLayout>
                  <c:x val="-6.0243707044500459E-2"/>
                  <c:y val="1.62507355625489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北京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4-B3F9-419E-B0F4-8A572C10A7B1}"/>
                </c:ext>
              </c:extLst>
            </c:dLbl>
            <c:dLbl>
              <c:idx val="16"/>
              <c:layout>
                <c:manualLayout>
                  <c:x val="-4.061229786427914E-2"/>
                  <c:y val="1.313412213906243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江苏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5-B3F9-419E-B0F4-8A572C10A7B1}"/>
                </c:ext>
              </c:extLst>
            </c:dLbl>
            <c:dLbl>
              <c:idx val="17"/>
              <c:layout>
                <c:manualLayout>
                  <c:x val="-3.57388221205657E-2"/>
                  <c:y val="2.626824427812476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上海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6-B3F9-419E-B0F4-8A572C10A7B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3F9-419E-B0F4-8A572C10A7B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3F9-419E-B0F4-8A572C10A7B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3F9-419E-B0F4-8A572C10A7B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3F9-419E-B0F4-8A572C10A7B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3F9-419E-B0F4-8A572C10A7B1}"/>
                </c:ext>
              </c:extLst>
            </c:dLbl>
            <c:dLbl>
              <c:idx val="23"/>
              <c:layout>
                <c:manualLayout>
                  <c:x val="-5.8718219597793712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重庆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C-B3F9-419E-B0F4-8A572C10A7B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3F9-419E-B0F4-8A572C10A7B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73286A8-0974-4715-91AE-9897AB2365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3F9-419E-B0F4-8A572C10A7B1}"/>
                </c:ext>
              </c:extLst>
            </c:dLbl>
            <c:dLbl>
              <c:idx val="26"/>
              <c:layout>
                <c:manualLayout>
                  <c:x val="-2.6196900664726405E-2"/>
                  <c:y val="-1.3134119492668092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青岛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D-B3F9-419E-B0F4-8A572C10A7B1}"/>
                </c:ext>
              </c:extLst>
            </c:dLbl>
            <c:dLbl>
              <c:idx val="27"/>
              <c:layout>
                <c:manualLayout>
                  <c:x val="-2.274288680399647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苏州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B3F9-419E-B0F4-8A572C10A7B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3F9-419E-B0F4-8A572C10A7B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3F9-419E-B0F4-8A572C10A7B1}"/>
                </c:ext>
              </c:extLst>
            </c:dLbl>
            <c:dLbl>
              <c:idx val="30"/>
              <c:layout>
                <c:manualLayout>
                  <c:x val="-3.7363314035136867E-2"/>
                  <c:y val="-2.101459542249989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西安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F-B3F9-419E-B0F4-8A572C10A7B1}"/>
                </c:ext>
              </c:extLst>
            </c:dLbl>
            <c:dLbl>
              <c:idx val="31"/>
              <c:layout>
                <c:manualLayout>
                  <c:x val="-3.248983829142342E-2"/>
                  <c:y val="1.5760946566874916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厦门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0-B3F9-419E-B0F4-8A572C10A7B1}"/>
                </c:ext>
              </c:extLst>
            </c:dLbl>
            <c:dLbl>
              <c:idx val="32"/>
              <c:layout>
                <c:manualLayout>
                  <c:x val="-1.9493902974854017E-2"/>
                  <c:y val="-1.3134122139062478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渝农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1-B3F9-419E-B0F4-8A572C10A7B1}"/>
                </c:ext>
              </c:extLst>
            </c:dLbl>
            <c:dLbl>
              <c:idx val="33"/>
              <c:layout>
                <c:manualLayout>
                  <c:x val="-1.6244919145711741E-2"/>
                  <c:y val="-1.050729771124994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沪农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3-B3F9-419E-B0F4-8A572C10A7B1}"/>
                </c:ext>
              </c:extLst>
            </c:dLbl>
            <c:dLbl>
              <c:idx val="34"/>
              <c:layout>
                <c:manualLayout>
                  <c:x val="-5.4449222579971548E-2"/>
                  <c:y val="4.9218461262566862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青农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5-B3F9-419E-B0F4-8A572C10A7B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3F9-419E-B0F4-8A572C10A7B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3F9-419E-B0F4-8A572C10A7B1}"/>
                </c:ext>
              </c:extLst>
            </c:dLbl>
            <c:dLbl>
              <c:idx val="37"/>
              <c:layout>
                <c:manualLayout>
                  <c:x val="-8.1224595728558394E-3"/>
                  <c:y val="-5.2536488556249724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无锡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B3F9-419E-B0F4-8A572C10A7B1}"/>
                </c:ext>
              </c:extLst>
            </c:dLbl>
            <c:dLbl>
              <c:idx val="38"/>
              <c:layout>
                <c:manualLayout>
                  <c:x val="-9.7304507427829392E-3"/>
                  <c:y val="2.127583000929730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张家港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D-B3F9-419E-B0F4-8A572C10A7B1}"/>
                </c:ext>
              </c:extLst>
            </c:dLbl>
            <c:dLbl>
              <c:idx val="39"/>
              <c:layout>
                <c:manualLayout>
                  <c:x val="-6.0071502551111516E-2"/>
                  <c:y val="-7.2443428658138329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苏农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F-B3F9-419E-B0F4-8A572C10A7B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3F9-419E-B0F4-8A572C10A7B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F804707-1A17-4180-A773-6210E66E36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3F9-419E-B0F4-8A572C10A7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'估值&amp;ROE还原散点图'!$H$4:$H$45</c:f>
              <c:strCache>
                <c:ptCount val="42"/>
                <c:pt idx="0">
                  <c:v>8.94%</c:v>
                </c:pt>
                <c:pt idx="1">
                  <c:v>9.41%</c:v>
                </c:pt>
                <c:pt idx="2">
                  <c:v>10.19%</c:v>
                </c:pt>
                <c:pt idx="3">
                  <c:v>8.12%</c:v>
                </c:pt>
                <c:pt idx="4">
                  <c:v>7.75%</c:v>
                </c:pt>
                <c:pt idx="5">
                  <c:v>7.51%</c:v>
                </c:pt>
                <c:pt idx="6">
                  <c:v>13.51%</c:v>
                </c:pt>
                <c:pt idx="7">
                  <c:v>8.91%</c:v>
                </c:pt>
                <c:pt idx="8">
                  <c:v>5.20%</c:v>
                </c:pt>
                <c:pt idx="9">
                  <c:v>8.73%</c:v>
                </c:pt>
                <c:pt idx="10">
                  <c:v>3.89%</c:v>
                </c:pt>
                <c:pt idx="11">
                  <c:v>7.18%</c:v>
                </c:pt>
                <c:pt idx="12">
                  <c:v>8.88%</c:v>
                </c:pt>
                <c:pt idx="13">
                  <c:v>6.94%</c:v>
                </c:pt>
                <c:pt idx="14">
                  <c:v>6.48%</c:v>
                </c:pt>
                <c:pt idx="23">
                  <c:v>9.19%</c:v>
                </c:pt>
                <c:pt idx="25">
                  <c:v>2.80%</c:v>
                </c:pt>
                <c:pt idx="26">
                  <c:v>11.26%</c:v>
                </c:pt>
                <c:pt idx="32">
                  <c:v>9.31%</c:v>
                </c:pt>
                <c:pt idx="37">
                  <c:v>11.06%</c:v>
                </c:pt>
                <c:pt idx="38">
                  <c:v>10.15%</c:v>
                </c:pt>
                <c:pt idx="41">
                  <c:v>10.00%</c:v>
                </c:pt>
              </c:strCache>
            </c:strRef>
          </c:xVal>
          <c:yVal>
            <c:numRef>
              <c:f>'估值&amp;ROE还原散点图'!$L$4:$L$45</c:f>
              <c:numCache>
                <c:formatCode>###,###,##0.00</c:formatCode>
                <c:ptCount val="42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  <c:pt idx="6">
                  <c:v>0.85851492316423872</c:v>
                </c:pt>
                <c:pt idx="7">
                  <c:v>0.49502371757814428</c:v>
                </c:pt>
                <c:pt idx="8">
                  <c:v>0.47142524899835409</c:v>
                </c:pt>
                <c:pt idx="9">
                  <c:v>0.64590409085743905</c:v>
                </c:pt>
                <c:pt idx="10">
                  <c:v>0.32431212847372809</c:v>
                </c:pt>
                <c:pt idx="11">
                  <c:v>0.39718892860217581</c:v>
                </c:pt>
                <c:pt idx="12">
                  <c:v>0.48464175150561006</c:v>
                </c:pt>
                <c:pt idx="13">
                  <c:v>0.40714291055041663</c:v>
                </c:pt>
                <c:pt idx="14">
                  <c:v>0.54597315295171323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0.65620181666419375</c:v>
                </c:pt>
                <c:pt idx="24">
                  <c:v>#N/A</c:v>
                </c:pt>
                <c:pt idx="25">
                  <c:v>0.43883147465100342</c:v>
                </c:pt>
                <c:pt idx="26">
                  <c:v>0.67566266569089717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0.57889387419292293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0.51238391692310081</c:v>
                </c:pt>
                <c:pt idx="38">
                  <c:v>0.56709892537968731</c:v>
                </c:pt>
                <c:pt idx="39">
                  <c:v>#N/A</c:v>
                </c:pt>
                <c:pt idx="40">
                  <c:v>#N/A</c:v>
                </c:pt>
                <c:pt idx="41">
                  <c:v>0.52671210271956304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'估值&amp;ROE还原散点图'!$S$4:$S$45</c15:f>
                <c15:dlblRangeCache>
                  <c:ptCount val="42"/>
                  <c:pt idx="0">
                    <c:v>工商</c:v>
                  </c:pt>
                  <c:pt idx="1">
                    <c:v>建设</c:v>
                  </c:pt>
                  <c:pt idx="2">
                    <c:v>农业</c:v>
                  </c:pt>
                  <c:pt idx="3">
                    <c:v>中国</c:v>
                  </c:pt>
                  <c:pt idx="4">
                    <c:v>邮储</c:v>
                  </c:pt>
                  <c:pt idx="5">
                    <c:v>交通</c:v>
                  </c:pt>
                  <c:pt idx="6">
                    <c:v>招商</c:v>
                  </c:pt>
                  <c:pt idx="7">
                    <c:v>兴业</c:v>
                  </c:pt>
                  <c:pt idx="8">
                    <c:v>浦发</c:v>
                  </c:pt>
                  <c:pt idx="9">
                    <c:v>中信</c:v>
                  </c:pt>
                  <c:pt idx="10">
                    <c:v>民生</c:v>
                  </c:pt>
                  <c:pt idx="11">
                    <c:v>光大</c:v>
                  </c:pt>
                  <c:pt idx="12">
                    <c:v>平安</c:v>
                  </c:pt>
                  <c:pt idx="13">
                    <c:v>华夏</c:v>
                  </c:pt>
                  <c:pt idx="14">
                    <c:v>浙商</c:v>
                  </c:pt>
                  <c:pt idx="15">
                    <c:v>北京</c:v>
                  </c:pt>
                  <c:pt idx="16">
                    <c:v>江苏</c:v>
                  </c:pt>
                  <c:pt idx="17">
                    <c:v>上海</c:v>
                  </c:pt>
                  <c:pt idx="18">
                    <c:v>宁波</c:v>
                  </c:pt>
                  <c:pt idx="19">
                    <c:v>南京</c:v>
                  </c:pt>
                  <c:pt idx="20">
                    <c:v>杭州</c:v>
                  </c:pt>
                  <c:pt idx="21">
                    <c:v>成都</c:v>
                  </c:pt>
                  <c:pt idx="22">
                    <c:v>长沙</c:v>
                  </c:pt>
                  <c:pt idx="23">
                    <c:v>重庆</c:v>
                  </c:pt>
                  <c:pt idx="24">
                    <c:v>贵阳</c:v>
                  </c:pt>
                  <c:pt idx="25">
                    <c:v>郑州</c:v>
                  </c:pt>
                  <c:pt idx="26">
                    <c:v>青岛</c:v>
                  </c:pt>
                  <c:pt idx="27">
                    <c:v>苏州</c:v>
                  </c:pt>
                  <c:pt idx="28">
                    <c:v>齐鲁</c:v>
                  </c:pt>
                  <c:pt idx="29">
                    <c:v>兰州</c:v>
                  </c:pt>
                  <c:pt idx="30">
                    <c:v>西安</c:v>
                  </c:pt>
                  <c:pt idx="31">
                    <c:v>厦门</c:v>
                  </c:pt>
                  <c:pt idx="32">
                    <c:v>渝农</c:v>
                  </c:pt>
                  <c:pt idx="33">
                    <c:v>沪农</c:v>
                  </c:pt>
                  <c:pt idx="34">
                    <c:v>青农</c:v>
                  </c:pt>
                  <c:pt idx="35">
                    <c:v>常熟</c:v>
                  </c:pt>
                  <c:pt idx="36">
                    <c:v>紫金</c:v>
                  </c:pt>
                  <c:pt idx="37">
                    <c:v>无锡</c:v>
                  </c:pt>
                  <c:pt idx="38">
                    <c:v>张家港</c:v>
                  </c:pt>
                  <c:pt idx="39">
                    <c:v>苏农</c:v>
                  </c:pt>
                  <c:pt idx="40">
                    <c:v>江阴</c:v>
                  </c:pt>
                  <c:pt idx="41">
                    <c:v>瑞丰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B3F9-419E-B0F4-8A572C10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97216"/>
        <c:axId val="739719136"/>
      </c:scatterChart>
      <c:valAx>
        <c:axId val="3381972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+mn-cs"/>
                  </a:defRPr>
                </a:pPr>
                <a:r>
                  <a:rPr lang="zh-CN"/>
                  <a:t>如果超额拨备通过</a:t>
                </a:r>
                <a:r>
                  <a:rPr lang="en-US" altLang="zh-CN"/>
                  <a:t>10</a:t>
                </a:r>
                <a:r>
                  <a:rPr lang="zh-CN"/>
                  <a:t>年释放，回拨后隐含</a:t>
                </a:r>
                <a:r>
                  <a:rPr lang="en-US"/>
                  <a:t>ROE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739719136"/>
        <c:crosses val="autoZero"/>
        <c:crossBetween val="midCat"/>
      </c:valAx>
      <c:valAx>
        <c:axId val="7397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楷体_GB2312" panose="02010609030101010101" pitchFamily="49" charset="-122"/>
                  <a:cs typeface="+mn-cs"/>
                </a:defRPr>
              </a:pPr>
              <a:endParaRPr lang="zh-CN"/>
            </a:p>
          </c:txPr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3381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zh-CN" altLang="en-US"/>
              <a:t>超额拨备还原净资产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国有行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'估值&amp;ROE还原散点图'!$J$4:$J$9</c:f>
              <c:numCache>
                <c:formatCode>###,###,##0.00</c:formatCode>
                <c:ptCount val="6"/>
                <c:pt idx="0">
                  <c:v>0.70549857616424561</c:v>
                </c:pt>
                <c:pt idx="1">
                  <c:v>0.72888457775115967</c:v>
                </c:pt>
                <c:pt idx="2">
                  <c:v>0.84739142656326294</c:v>
                </c:pt>
                <c:pt idx="3">
                  <c:v>0.70205008983612061</c:v>
                </c:pt>
                <c:pt idx="4">
                  <c:v>0.6098971962928772</c:v>
                </c:pt>
                <c:pt idx="5">
                  <c:v>0.54126375913619995</c:v>
                </c:pt>
              </c:numCache>
            </c:numRef>
          </c:xVal>
          <c:yVal>
            <c:numRef>
              <c:f>'估值&amp;ROE还原散点图'!$L$4:$L$9</c:f>
              <c:numCache>
                <c:formatCode>###,###,##0.00</c:formatCode>
                <c:ptCount val="6"/>
                <c:pt idx="0">
                  <c:v>0.71000921185787846</c:v>
                </c:pt>
                <c:pt idx="1">
                  <c:v>0.7269448686276373</c:v>
                </c:pt>
                <c:pt idx="2">
                  <c:v>0.80122358364679591</c:v>
                </c:pt>
                <c:pt idx="3">
                  <c:v>0.70516532763734496</c:v>
                </c:pt>
                <c:pt idx="4">
                  <c:v>0.61723698623406853</c:v>
                </c:pt>
                <c:pt idx="5">
                  <c:v>0.54471605363832265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A-4308-B344-2E06BE5C57A1}"/>
            </c:ext>
          </c:extLst>
        </c:ser>
        <c:ser>
          <c:idx val="2"/>
          <c:order val="1"/>
          <c:tx>
            <c:v>股份行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</c:spPr>
          </c:marker>
          <c:dLbls>
            <c:dLbl>
              <c:idx val="0"/>
              <c:tx>
                <c:strRef>
                  <c:f>'估值&amp;ROE还原散点图'!$A$10</c:f>
                  <c:strCache>
                    <c:ptCount val="1"/>
                    <c:pt idx="0">
                      <c:v>招商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{B3A6CD6F-FCE4-442E-944B-6301663EEAB8}</c15:txfldGUID>
                      <c15:f>'估值&amp;ROE还原散点图'!$A$10</c15:f>
                      <c15:dlblFieldTableCache>
                        <c:ptCount val="1"/>
                        <c:pt idx="0">
                          <c:v>招商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20A-4308-B344-2E06BE5C57A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'估值&amp;ROE还原散点图'!$J$10:$J$18</c:f>
              <c:numCache>
                <c:formatCode>###,###,##0.00</c:formatCode>
                <c:ptCount val="9"/>
                <c:pt idx="0">
                  <c:v>0.9052656888961792</c:v>
                </c:pt>
                <c:pt idx="1">
                  <c:v>0.4918561577796936</c:v>
                </c:pt>
                <c:pt idx="2">
                  <c:v>0.46004849672317505</c:v>
                </c:pt>
                <c:pt idx="3">
                  <c:v>0.63804000616073608</c:v>
                </c:pt>
                <c:pt idx="4">
                  <c:v>0.29387971758842468</c:v>
                </c:pt>
                <c:pt idx="5">
                  <c:v>0.38417753577232361</c:v>
                </c:pt>
                <c:pt idx="6">
                  <c:v>0.47651329636573792</c:v>
                </c:pt>
                <c:pt idx="7">
                  <c:v>0.36895883083343506</c:v>
                </c:pt>
                <c:pt idx="8">
                  <c:v>0.46321761608123779</c:v>
                </c:pt>
              </c:numCache>
            </c:numRef>
          </c:xVal>
          <c:yVal>
            <c:numRef>
              <c:f>'估值&amp;ROE还原散点图'!$L$10:$L$18</c:f>
              <c:numCache>
                <c:formatCode>###,###,##0.00</c:formatCode>
                <c:ptCount val="9"/>
                <c:pt idx="0">
                  <c:v>0.85851492316423872</c:v>
                </c:pt>
                <c:pt idx="1">
                  <c:v>0.49502371757814428</c:v>
                </c:pt>
                <c:pt idx="2">
                  <c:v>0.47142524899835409</c:v>
                </c:pt>
                <c:pt idx="3">
                  <c:v>0.64590409085743905</c:v>
                </c:pt>
                <c:pt idx="4">
                  <c:v>0.32431212847372809</c:v>
                </c:pt>
                <c:pt idx="5">
                  <c:v>0.39718892860217581</c:v>
                </c:pt>
                <c:pt idx="6">
                  <c:v>0.48464175150561006</c:v>
                </c:pt>
                <c:pt idx="7">
                  <c:v>0.40714291055041663</c:v>
                </c:pt>
                <c:pt idx="8">
                  <c:v>0.54597315295171323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0A-4308-B344-2E06BE5C57A1}"/>
            </c:ext>
          </c:extLst>
        </c:ser>
        <c:ser>
          <c:idx val="3"/>
          <c:order val="2"/>
          <c:tx>
            <c:v>城商行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5"/>
              <c:tx>
                <c:strRef>
                  <c:f>'估值&amp;ROE还原散点图'!$A$24</c:f>
                  <c:strCache>
                    <c:ptCount val="1"/>
                    <c:pt idx="0">
                      <c:v>杭州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{3EDB486D-C554-4E88-9CE7-B37834207ADE}</c15:txfldGUID>
                      <c15:f>'估值&amp;ROE还原散点图'!$A$24</c15:f>
                      <c15:dlblFieldTableCache>
                        <c:ptCount val="1"/>
                        <c:pt idx="0">
                          <c:v>杭州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20A-4308-B344-2E06BE5C57A1}"/>
                </c:ext>
              </c:extLst>
            </c:dLbl>
            <c:dLbl>
              <c:idx val="6"/>
              <c:tx>
                <c:strRef>
                  <c:f>'估值&amp;ROE还原散点图'!$A$25</c:f>
                  <c:strCache>
                    <c:ptCount val="1"/>
                    <c:pt idx="0">
                      <c:v>成都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{AB7C73CC-539D-4503-B224-A21F6323C059}</c15:txfldGUID>
                      <c15:f>'估值&amp;ROE还原散点图'!$A$25</c15:f>
                      <c15:dlblFieldTableCache>
                        <c:ptCount val="1"/>
                        <c:pt idx="0">
                          <c:v>成都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20A-4308-B344-2E06BE5C57A1}"/>
                </c:ext>
              </c:extLst>
            </c:dLbl>
            <c:dLbl>
              <c:idx val="12"/>
              <c:tx>
                <c:strRef>
                  <c:f>'估值&amp;ROE还原散点图'!$A$31</c:f>
                  <c:strCache>
                    <c:ptCount val="1"/>
                    <c:pt idx="0">
                      <c:v>苏州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{6FB9F119-E157-4F38-9DFD-F2405E7E10AE}</c15:txfldGUID>
                      <c15:f>'估值&amp;ROE还原散点图'!$A$31</c15:f>
                      <c15:dlblFieldTableCache>
                        <c:ptCount val="1"/>
                        <c:pt idx="0">
                          <c:v>苏州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20A-4308-B344-2E06BE5C57A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'估值&amp;ROE还原散点图'!$J$19:$J$35</c:f>
              <c:numCache>
                <c:formatCode>###,###,##0.00</c:formatCode>
                <c:ptCount val="17"/>
                <c:pt idx="0">
                  <c:v>0.41921985149383545</c:v>
                </c:pt>
                <c:pt idx="1">
                  <c:v>0.80468910932540894</c:v>
                </c:pt>
                <c:pt idx="2">
                  <c:v>0.59766227006912231</c:v>
                </c:pt>
                <c:pt idx="3">
                  <c:v>0.90372735261917114</c:v>
                </c:pt>
                <c:pt idx="4">
                  <c:v>0.7757452130317688</c:v>
                </c:pt>
                <c:pt idx="5">
                  <c:v>0.91164964437484741</c:v>
                </c:pt>
                <c:pt idx="6">
                  <c:v>0.85554784536361694</c:v>
                </c:pt>
                <c:pt idx="7">
                  <c:v>0.55456280708312988</c:v>
                </c:pt>
                <c:pt idx="8">
                  <c:v>0.64994311332702637</c:v>
                </c:pt>
                <c:pt idx="9">
                  <c:v>0.33682653307914734</c:v>
                </c:pt>
                <c:pt idx="10">
                  <c:v>0.37528607249259949</c:v>
                </c:pt>
                <c:pt idx="11">
                  <c:v>0.7394757866859436</c:v>
                </c:pt>
                <c:pt idx="12">
                  <c:v>0.75941199064254761</c:v>
                </c:pt>
                <c:pt idx="13">
                  <c:v>0.74834895133972168</c:v>
                </c:pt>
                <c:pt idx="14">
                  <c:v>0.42888948321342468</c:v>
                </c:pt>
                <c:pt idx="15">
                  <c:v>0.46884703636169434</c:v>
                </c:pt>
                <c:pt idx="16">
                  <c:v>0.73528575897216797</c:v>
                </c:pt>
              </c:numCache>
            </c:numRef>
          </c:xVal>
          <c:yVal>
            <c:numRef>
              <c:f>'估值&amp;ROE还原散点图'!$L$19:$L$35</c:f>
              <c:numCache>
                <c:formatCode>###,###,##0.00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0.65620181666419375</c:v>
                </c:pt>
                <c:pt idx="9">
                  <c:v>#N/A</c:v>
                </c:pt>
                <c:pt idx="10">
                  <c:v>0.43883147465100342</c:v>
                </c:pt>
                <c:pt idx="11">
                  <c:v>0.67566266569089717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0A-4308-B344-2E06BE5C57A1}"/>
            </c:ext>
          </c:extLst>
        </c:ser>
        <c:ser>
          <c:idx val="4"/>
          <c:order val="3"/>
          <c:tx>
            <c:v>农商行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420A-4308-B344-2E06BE5C57A1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0A-4308-B344-2E06BE5C57A1}"/>
              </c:ext>
            </c:extLst>
          </c:dPt>
          <c:xVal>
            <c:numRef>
              <c:f>'估值&amp;ROE还原散点图'!$J$36:$J$47</c:f>
              <c:numCache>
                <c:formatCode>###,###,##0.00</c:formatCode>
                <c:ptCount val="12"/>
                <c:pt idx="0">
                  <c:v>0.61059558391571045</c:v>
                </c:pt>
                <c:pt idx="1">
                  <c:v>0.6977270245552063</c:v>
                </c:pt>
                <c:pt idx="2">
                  <c:v>0.45741170644760132</c:v>
                </c:pt>
                <c:pt idx="3">
                  <c:v>0.79631054401397705</c:v>
                </c:pt>
                <c:pt idx="4">
                  <c:v>0.51102995872497559</c:v>
                </c:pt>
                <c:pt idx="5">
                  <c:v>0.56130886077880859</c:v>
                </c:pt>
                <c:pt idx="6">
                  <c:v>0.59225046634674072</c:v>
                </c:pt>
                <c:pt idx="7">
                  <c:v>0.52232086658477783</c:v>
                </c:pt>
                <c:pt idx="8">
                  <c:v>0.59116280078887939</c:v>
                </c:pt>
                <c:pt idx="9">
                  <c:v>0.53214555978775024</c:v>
                </c:pt>
                <c:pt idx="10">
                  <c:v>0.2</c:v>
                </c:pt>
                <c:pt idx="11">
                  <c:v>1.2</c:v>
                </c:pt>
              </c:numCache>
            </c:numRef>
          </c:xVal>
          <c:yVal>
            <c:numRef>
              <c:f>'估值&amp;ROE还原散点图'!$L$36:$L$47</c:f>
              <c:numCache>
                <c:formatCode>###,###,##0.00</c:formatCode>
                <c:ptCount val="12"/>
                <c:pt idx="0">
                  <c:v>0.57889387419292293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0.51238391692310081</c:v>
                </c:pt>
                <c:pt idx="6">
                  <c:v>0.56709892537968731</c:v>
                </c:pt>
                <c:pt idx="7">
                  <c:v>#N/A</c:v>
                </c:pt>
                <c:pt idx="8">
                  <c:v>#N/A</c:v>
                </c:pt>
                <c:pt idx="9">
                  <c:v>0.52671210271956304</c:v>
                </c:pt>
                <c:pt idx="10" formatCode="0.00">
                  <c:v>0.2</c:v>
                </c:pt>
                <c:pt idx="1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20A-4308-B344-2E06BE5C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943871"/>
        <c:axId val="1161940031"/>
      </c:scatterChart>
      <c:valAx>
        <c:axId val="11619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'估值&amp;ROE还原散点图'!$J$1</c:f>
              <c:strCache>
                <c:ptCount val="1"/>
                <c:pt idx="0">
                  <c:v>PB(2026/3/31)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161940031"/>
        <c:crosses val="autoZero"/>
        <c:crossBetween val="midCat"/>
      </c:valAx>
      <c:valAx>
        <c:axId val="11619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'估值&amp;ROE还原散点图'!$M$1</c:f>
              <c:strCache>
                <c:ptCount val="1"/>
                <c:pt idx="0">
                  <c:v>回拨后PB(2026/3/31)</c:v>
                </c:pt>
              </c:strCache>
            </c:strRef>
          </c:tx>
          <c:overlay val="0"/>
        </c:title>
        <c:numFmt formatCode="###,##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16194387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Arial" panose="020B0604020202020204" pitchFamily="34" charset="0"/>
          <a:ea typeface="楷体_GB2312" panose="02010609030101010101" pitchFamily="49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916429</xdr:colOff>
      <xdr:row>43</xdr:row>
      <xdr:rowOff>123421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3510081-4260-4EDB-A5EC-3BAB5DB2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"/>
          <a:ext cx="7217476" cy="7484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986791</xdr:colOff>
      <xdr:row>0</xdr:row>
      <xdr:rowOff>76835</xdr:rowOff>
    </xdr:from>
    <xdr:to>
      <xdr:col>24</xdr:col>
      <xdr:colOff>120275</xdr:colOff>
      <xdr:row>44</xdr:row>
      <xdr:rowOff>60960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C1BDB9E-A10C-464D-8230-A318C8BE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291" y="76835"/>
          <a:ext cx="11189017" cy="7809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474457</xdr:colOff>
      <xdr:row>21</xdr:row>
      <xdr:rowOff>177388</xdr:rowOff>
    </xdr:from>
    <xdr:to>
      <xdr:col>75</xdr:col>
      <xdr:colOff>287691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3CBAA3-AA63-48CE-B71F-3FBACB184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578559</xdr:colOff>
      <xdr:row>23</xdr:row>
      <xdr:rowOff>0</xdr:rowOff>
    </xdr:from>
    <xdr:to>
      <xdr:col>41</xdr:col>
      <xdr:colOff>52778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9172BF-C965-439E-B6F4-5E184B51C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360861</xdr:colOff>
      <xdr:row>53</xdr:row>
      <xdr:rowOff>73479</xdr:rowOff>
    </xdr:from>
    <xdr:to>
      <xdr:col>48</xdr:col>
      <xdr:colOff>336913</xdr:colOff>
      <xdr:row>77</xdr:row>
      <xdr:rowOff>20139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7FEA0B-1A7C-6A9A-58A2-92E153A2B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420220</xdr:colOff>
      <xdr:row>2</xdr:row>
      <xdr:rowOff>28013</xdr:rowOff>
    </xdr:from>
    <xdr:to>
      <xdr:col>20</xdr:col>
      <xdr:colOff>610721</xdr:colOff>
      <xdr:row>26</xdr:row>
      <xdr:rowOff>78440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A05BD7-85D0-456C-8B6E-8C0CA5C1A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414778</xdr:colOff>
      <xdr:row>26</xdr:row>
      <xdr:rowOff>152720</xdr:rowOff>
    </xdr:from>
    <xdr:to>
      <xdr:col>21</xdr:col>
      <xdr:colOff>543646</xdr:colOff>
      <xdr:row>51</xdr:row>
      <xdr:rowOff>39861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EE3AA13-50BC-44A3-BE10-F49E4002D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44824</xdr:colOff>
      <xdr:row>2</xdr:row>
      <xdr:rowOff>39220</xdr:rowOff>
    </xdr:from>
    <xdr:to>
      <xdr:col>30</xdr:col>
      <xdr:colOff>173691</xdr:colOff>
      <xdr:row>26</xdr:row>
      <xdr:rowOff>89647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40BEFC-795F-4884-B487-C7A37A60B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246527</xdr:colOff>
      <xdr:row>26</xdr:row>
      <xdr:rowOff>134472</xdr:rowOff>
    </xdr:from>
    <xdr:to>
      <xdr:col>30</xdr:col>
      <xdr:colOff>375394</xdr:colOff>
      <xdr:row>51</xdr:row>
      <xdr:rowOff>39222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E413A6E-87FA-4C0D-B954-A53D48426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420220</xdr:colOff>
      <xdr:row>2</xdr:row>
      <xdr:rowOff>28013</xdr:rowOff>
    </xdr:from>
    <xdr:to>
      <xdr:col>20</xdr:col>
      <xdr:colOff>610721</xdr:colOff>
      <xdr:row>26</xdr:row>
      <xdr:rowOff>78440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1CADEB3-7183-45D1-98E8-F8FFD9729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414778</xdr:colOff>
      <xdr:row>26</xdr:row>
      <xdr:rowOff>152720</xdr:rowOff>
    </xdr:from>
    <xdr:to>
      <xdr:col>21</xdr:col>
      <xdr:colOff>543646</xdr:colOff>
      <xdr:row>51</xdr:row>
      <xdr:rowOff>39861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5585B7D-96D1-419D-A4FC-2F34BCE55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44824</xdr:colOff>
      <xdr:row>2</xdr:row>
      <xdr:rowOff>39220</xdr:rowOff>
    </xdr:from>
    <xdr:to>
      <xdr:col>30</xdr:col>
      <xdr:colOff>173691</xdr:colOff>
      <xdr:row>26</xdr:row>
      <xdr:rowOff>89647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91867F3-C529-4EF2-887E-A9F68D72C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246527</xdr:colOff>
      <xdr:row>26</xdr:row>
      <xdr:rowOff>134472</xdr:rowOff>
    </xdr:from>
    <xdr:to>
      <xdr:col>30</xdr:col>
      <xdr:colOff>375394</xdr:colOff>
      <xdr:row>51</xdr:row>
      <xdr:rowOff>39222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B0EF93C-1A7C-4ADE-AB88-9659C6977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420220</xdr:colOff>
      <xdr:row>2</xdr:row>
      <xdr:rowOff>28013</xdr:rowOff>
    </xdr:from>
    <xdr:to>
      <xdr:col>20</xdr:col>
      <xdr:colOff>610721</xdr:colOff>
      <xdr:row>26</xdr:row>
      <xdr:rowOff>78440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DCDD58-020C-4766-8549-1342232E0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414778</xdr:colOff>
      <xdr:row>26</xdr:row>
      <xdr:rowOff>152720</xdr:rowOff>
    </xdr:from>
    <xdr:to>
      <xdr:col>21</xdr:col>
      <xdr:colOff>543646</xdr:colOff>
      <xdr:row>51</xdr:row>
      <xdr:rowOff>39861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A2560A-679B-46C1-97C4-0286116AD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44824</xdr:colOff>
      <xdr:row>2</xdr:row>
      <xdr:rowOff>39220</xdr:rowOff>
    </xdr:from>
    <xdr:to>
      <xdr:col>30</xdr:col>
      <xdr:colOff>173691</xdr:colOff>
      <xdr:row>26</xdr:row>
      <xdr:rowOff>89647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6CD1286-FF35-4EC8-9B58-C7DB7FC15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246527</xdr:colOff>
      <xdr:row>26</xdr:row>
      <xdr:rowOff>134472</xdr:rowOff>
    </xdr:from>
    <xdr:to>
      <xdr:col>30</xdr:col>
      <xdr:colOff>375394</xdr:colOff>
      <xdr:row>51</xdr:row>
      <xdr:rowOff>39222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AFAB526-14E5-4641-82C8-BD5D08F90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745</xdr:colOff>
      <xdr:row>1</xdr:row>
      <xdr:rowOff>30815</xdr:rowOff>
    </xdr:from>
    <xdr:to>
      <xdr:col>32</xdr:col>
      <xdr:colOff>747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78DBE7-190C-496E-A3FA-6E4852FE3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10646</xdr:colOff>
      <xdr:row>26</xdr:row>
      <xdr:rowOff>95250</xdr:rowOff>
    </xdr:from>
    <xdr:to>
      <xdr:col>32</xdr:col>
      <xdr:colOff>7473</xdr:colOff>
      <xdr:row>54</xdr:row>
      <xdr:rowOff>160432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09D221-D6DC-4222-BC03-2D955E202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8778</xdr:colOff>
      <xdr:row>55</xdr:row>
      <xdr:rowOff>120837</xdr:rowOff>
    </xdr:from>
    <xdr:to>
      <xdr:col>31</xdr:col>
      <xdr:colOff>199280</xdr:colOff>
      <xdr:row>82</xdr:row>
      <xdr:rowOff>1868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EF6C319-AA43-4159-A5BF-826B554A6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9525</xdr:colOff>
      <xdr:row>109</xdr:row>
      <xdr:rowOff>95250</xdr:rowOff>
    </xdr:from>
    <xdr:to>
      <xdr:col>32</xdr:col>
      <xdr:colOff>9527</xdr:colOff>
      <xdr:row>135</xdr:row>
      <xdr:rowOff>160432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137B9E8-383E-49F0-BDFB-261E34CE0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132485</xdr:colOff>
      <xdr:row>76</xdr:row>
      <xdr:rowOff>159759</xdr:rowOff>
    </xdr:from>
    <xdr:to>
      <xdr:col>45</xdr:col>
      <xdr:colOff>132487</xdr:colOff>
      <xdr:row>103</xdr:row>
      <xdr:rowOff>54934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2224528-F2AB-4BE3-A974-783B84516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29</xdr:col>
      <xdr:colOff>38100</xdr:colOff>
      <xdr:row>111</xdr:row>
      <xdr:rowOff>152400</xdr:rowOff>
    </xdr:from>
    <xdr:ext cx="920380" cy="242374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ED68C905-272A-46F0-A81E-C45F5FA4D035}"/>
            </a:ext>
          </a:extLst>
        </xdr:cNvPr>
        <xdr:cNvSpPr txBox="1"/>
      </xdr:nvSpPr>
      <xdr:spPr>
        <a:xfrm>
          <a:off x="18478500" y="20828000"/>
          <a:ext cx="92038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回拨后</a:t>
          </a:r>
          <a:r>
            <a:rPr lang="en-US" altLang="zh-CN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PB=PB</a:t>
          </a:r>
          <a:endParaRPr lang="zh-CN" altLang="en-US" sz="900" b="1" baseline="0">
            <a:solidFill>
              <a:srgbClr val="C00000"/>
            </a:solidFill>
            <a:latin typeface="Arial" panose="020B0604020202020204" pitchFamily="34" charset="0"/>
            <a:ea typeface="楷体_GB2312" panose="02010609030101010101" pitchFamily="49" charset="-122"/>
          </a:endParaRPr>
        </a:p>
      </xdr:txBody>
    </xdr:sp>
    <xdr:clientData/>
  </xdr:oneCellAnchor>
  <xdr:twoCellAnchor>
    <xdr:from>
      <xdr:col>20</xdr:col>
      <xdr:colOff>0</xdr:colOff>
      <xdr:row>136</xdr:row>
      <xdr:rowOff>0</xdr:rowOff>
    </xdr:from>
    <xdr:to>
      <xdr:col>31</xdr:col>
      <xdr:colOff>171450</xdr:colOff>
      <xdr:row>157</xdr:row>
      <xdr:rowOff>38100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3E273AA-A1C2-4A43-9B4B-5DB611F06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25400</xdr:colOff>
      <xdr:row>169</xdr:row>
      <xdr:rowOff>0</xdr:rowOff>
    </xdr:from>
    <xdr:to>
      <xdr:col>45</xdr:col>
      <xdr:colOff>0</xdr:colOff>
      <xdr:row>190</xdr:row>
      <xdr:rowOff>38100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8214933F-34E7-40B0-AC0C-63F05788B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9525</xdr:colOff>
      <xdr:row>157</xdr:row>
      <xdr:rowOff>22225</xdr:rowOff>
    </xdr:from>
    <xdr:to>
      <xdr:col>31</xdr:col>
      <xdr:colOff>133350</xdr:colOff>
      <xdr:row>178</xdr:row>
      <xdr:rowOff>60325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A89E3E2-8C73-4A3B-8E49-89A20AFB8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179</xdr:row>
      <xdr:rowOff>0</xdr:rowOff>
    </xdr:from>
    <xdr:to>
      <xdr:col>31</xdr:col>
      <xdr:colOff>177800</xdr:colOff>
      <xdr:row>200</xdr:row>
      <xdr:rowOff>38100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53FDA2A-AC86-49D5-8D37-925590B14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9525</xdr:colOff>
      <xdr:row>157</xdr:row>
      <xdr:rowOff>41275</xdr:rowOff>
    </xdr:from>
    <xdr:to>
      <xdr:col>31</xdr:col>
      <xdr:colOff>133350</xdr:colOff>
      <xdr:row>178</xdr:row>
      <xdr:rowOff>79375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D1ADB121-0716-4877-A130-744A43C55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179</xdr:row>
      <xdr:rowOff>19050</xdr:rowOff>
    </xdr:from>
    <xdr:to>
      <xdr:col>31</xdr:col>
      <xdr:colOff>177800</xdr:colOff>
      <xdr:row>200</xdr:row>
      <xdr:rowOff>57150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942BA887-9B8D-49D6-962F-30DDC1EEA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19050</xdr:colOff>
      <xdr:row>190</xdr:row>
      <xdr:rowOff>38100</xdr:rowOff>
    </xdr:from>
    <xdr:to>
      <xdr:col>44</xdr:col>
      <xdr:colOff>193675</xdr:colOff>
      <xdr:row>211</xdr:row>
      <xdr:rowOff>76200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F75CE2FE-B033-46A9-96A5-33DA91A3B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22225</xdr:colOff>
      <xdr:row>211</xdr:row>
      <xdr:rowOff>85725</xdr:rowOff>
    </xdr:from>
    <xdr:to>
      <xdr:col>45</xdr:col>
      <xdr:colOff>3175</xdr:colOff>
      <xdr:row>232</xdr:row>
      <xdr:rowOff>123825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BE10A14C-6517-41B7-8197-572F7C65F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20952</xdr:colOff>
      <xdr:row>1</xdr:row>
      <xdr:rowOff>10662</xdr:rowOff>
    </xdr:from>
    <xdr:to>
      <xdr:col>44</xdr:col>
      <xdr:colOff>183712</xdr:colOff>
      <xdr:row>25</xdr:row>
      <xdr:rowOff>98535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562A4851-79E9-45A5-8B5A-A8A9B74D2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13138</xdr:colOff>
      <xdr:row>25</xdr:row>
      <xdr:rowOff>144518</xdr:rowOff>
    </xdr:from>
    <xdr:to>
      <xdr:col>44</xdr:col>
      <xdr:colOff>175898</xdr:colOff>
      <xdr:row>52</xdr:row>
      <xdr:rowOff>54809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284610EF-FE3E-4D2E-859C-D6C4BECF5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210207</xdr:colOff>
      <xdr:row>52</xdr:row>
      <xdr:rowOff>45983</xdr:rowOff>
    </xdr:from>
    <xdr:to>
      <xdr:col>44</xdr:col>
      <xdr:colOff>162541</xdr:colOff>
      <xdr:row>76</xdr:row>
      <xdr:rowOff>143380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5F044D40-5238-4543-8145-33C82FF9B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638913</xdr:colOff>
      <xdr:row>50</xdr:row>
      <xdr:rowOff>11205</xdr:rowOff>
    </xdr:from>
    <xdr:to>
      <xdr:col>14</xdr:col>
      <xdr:colOff>1</xdr:colOff>
      <xdr:row>78</xdr:row>
      <xdr:rowOff>112059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88461C90-7968-4CF0-A3DF-B39E5DBBA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0.32863</cdr:x>
      <cdr:y>0.01607</cdr:y>
    </cdr:from>
    <cdr:to>
      <cdr:x>0.68009</cdr:x>
      <cdr:y>0.0466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id="{81C7DBB0-EB85-C19D-2AF2-7BC9F8C9A7DD}"/>
            </a:ext>
          </a:extLst>
        </cdr:cNvPr>
        <cdr:cNvGrpSpPr/>
      </cdr:nvGrpSpPr>
      <cdr:grpSpPr>
        <a:xfrm xmlns:a="http://schemas.openxmlformats.org/drawingml/2006/main">
          <a:off x="1972027" y="83941"/>
          <a:ext cx="2109024" cy="159472"/>
          <a:chOff x="-174913" y="-8776"/>
          <a:chExt cx="1918000" cy="104636"/>
        </a:xfrm>
      </cdr:grpSpPr>
      <cdr:grpSp>
        <cdr:nvGrpSpPr>
          <cdr:cNvPr id="3" name="组合 2">
            <a:extLst xmlns:a="http://schemas.openxmlformats.org/drawingml/2006/main">
              <a:ext uri="{FF2B5EF4-FFF2-40B4-BE49-F238E27FC236}">
                <a16:creationId xmlns:a16="http://schemas.microsoft.com/office/drawing/2014/main" id="{5E294EE5-DFB8-C7C6-61B9-1F72C5627245}"/>
              </a:ext>
            </a:extLst>
          </cdr:cNvPr>
          <cdr:cNvGrpSpPr/>
        </cdr:nvGrpSpPr>
        <cdr:grpSpPr>
          <a:xfrm xmlns:a="http://schemas.openxmlformats.org/drawingml/2006/main">
            <a:off x="1271412" y="0"/>
            <a:ext cx="471675" cy="91027"/>
            <a:chOff x="1790624" y="0"/>
            <a:chExt cx="910615" cy="151287"/>
          </a:xfrm>
        </cdr:grpSpPr>
        <cdr:sp macro="" textlink="">
          <cdr:nvSpPr>
            <cdr:cNvPr id="14" name="矩形 13">
              <a:extLst xmlns:a="http://schemas.openxmlformats.org/drawingml/2006/main">
                <a:ext uri="{FF2B5EF4-FFF2-40B4-BE49-F238E27FC236}">
                  <a16:creationId xmlns:a16="http://schemas.microsoft.com/office/drawing/2014/main" id="{C6F601F7-FFF8-2F97-8361-EF278A55D8D4}"/>
                </a:ext>
              </a:extLst>
            </cdr:cNvPr>
            <cdr:cNvSpPr/>
          </cdr:nvSpPr>
          <cdr:spPr>
            <a:xfrm xmlns:a="http://schemas.openxmlformats.org/drawingml/2006/main">
              <a:off x="1790624" y="30774"/>
              <a:ext cx="218704" cy="100460"/>
            </a:xfrm>
            <a:prstGeom xmlns:a="http://schemas.openxmlformats.org/drawingml/2006/main" prst="rect">
              <a:avLst/>
            </a:prstGeom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15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07996B35-EFEC-C018-29B5-39D836D13375}"/>
                </a:ext>
              </a:extLst>
            </cdr:cNvPr>
            <cdr:cNvSpPr txBox="1"/>
          </cdr:nvSpPr>
          <cdr:spPr>
            <a:xfrm xmlns:a="http://schemas.openxmlformats.org/drawingml/2006/main">
              <a:off x="2052182" y="0"/>
              <a:ext cx="649057" cy="15128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农商行</a:t>
              </a:r>
            </a:p>
          </cdr:txBody>
        </cdr:sp>
      </cdr:grpSp>
      <cdr:grpSp>
        <cdr:nvGrpSpPr>
          <cdr:cNvPr id="4" name="组合 3">
            <a:extLst xmlns:a="http://schemas.openxmlformats.org/drawingml/2006/main">
              <a:ext uri="{FF2B5EF4-FFF2-40B4-BE49-F238E27FC236}">
                <a16:creationId xmlns:a16="http://schemas.microsoft.com/office/drawing/2014/main" id="{8CFA3DB4-4ED8-2E2E-FCCE-A4FA294C3769}"/>
              </a:ext>
            </a:extLst>
          </cdr:cNvPr>
          <cdr:cNvGrpSpPr/>
        </cdr:nvGrpSpPr>
        <cdr:grpSpPr>
          <a:xfrm xmlns:a="http://schemas.openxmlformats.org/drawingml/2006/main">
            <a:off x="-174913" y="-8776"/>
            <a:ext cx="1075981" cy="104636"/>
            <a:chOff x="-337686" y="-15911"/>
            <a:chExt cx="2077284" cy="173903"/>
          </a:xfrm>
        </cdr:grpSpPr>
        <cdr:grpSp>
          <cdr:nvGrpSpPr>
            <cdr:cNvPr id="8" name="组合 7">
              <a:extLst xmlns:a="http://schemas.openxmlformats.org/drawingml/2006/main">
                <a:ext uri="{FF2B5EF4-FFF2-40B4-BE49-F238E27FC236}">
                  <a16:creationId xmlns:a16="http://schemas.microsoft.com/office/drawing/2014/main" id="{0A4D62F6-8283-B956-A883-522CFD1CDDFF}"/>
                </a:ext>
              </a:extLst>
            </cdr:cNvPr>
            <cdr:cNvGrpSpPr/>
          </cdr:nvGrpSpPr>
          <cdr:grpSpPr>
            <a:xfrm xmlns:a="http://schemas.openxmlformats.org/drawingml/2006/main">
              <a:off x="-337686" y="223"/>
              <a:ext cx="791308" cy="157769"/>
              <a:chOff x="-199964" y="890"/>
              <a:chExt cx="468581" cy="137780"/>
            </a:xfrm>
          </cdr:grpSpPr>
          <cdr:sp macro="" textlink="">
            <cdr:nvSpPr>
              <cdr:cNvPr id="12" name="矩形 11">
                <a:extLst xmlns:a="http://schemas.openxmlformats.org/drawingml/2006/main">
                  <a:ext uri="{FF2B5EF4-FFF2-40B4-BE49-F238E27FC236}">
                    <a16:creationId xmlns:a16="http://schemas.microsoft.com/office/drawing/2014/main" id="{10466FAF-C5DC-55DE-4780-64832444F613}"/>
                  </a:ext>
                </a:extLst>
              </cdr:cNvPr>
              <cdr:cNvSpPr/>
            </cdr:nvSpPr>
            <cdr:spPr>
              <a:xfrm xmlns:a="http://schemas.openxmlformats.org/drawingml/2006/main">
                <a:off x="-199964" y="15626"/>
                <a:ext cx="108831" cy="98287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C0504D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3" name="文本框 12">
                <a:extLst xmlns:a="http://schemas.openxmlformats.org/drawingml/2006/main">
                  <a:ext uri="{FF2B5EF4-FFF2-40B4-BE49-F238E27FC236}">
                    <a16:creationId xmlns:a16="http://schemas.microsoft.com/office/drawing/2014/main" id="{43EDC131-8E95-942E-CA03-D9F59EC9B0E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54132" y="890"/>
                <a:ext cx="322749" cy="13778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国有大行</a:t>
                </a:r>
              </a:p>
            </cdr:txBody>
          </cdr:sp>
        </cdr:grpSp>
        <cdr:grpSp>
          <cdr:nvGrpSpPr>
            <cdr:cNvPr id="9" name="组合 8">
              <a:extLst xmlns:a="http://schemas.openxmlformats.org/drawingml/2006/main">
                <a:ext uri="{FF2B5EF4-FFF2-40B4-BE49-F238E27FC236}">
                  <a16:creationId xmlns:a16="http://schemas.microsoft.com/office/drawing/2014/main" id="{18F15C49-E422-2054-67BE-30E111F059A5}"/>
                </a:ext>
              </a:extLst>
            </cdr:cNvPr>
            <cdr:cNvGrpSpPr/>
          </cdr:nvGrpSpPr>
          <cdr:grpSpPr>
            <a:xfrm xmlns:a="http://schemas.openxmlformats.org/drawingml/2006/main">
              <a:off x="941371" y="-15911"/>
              <a:ext cx="798227" cy="157767"/>
              <a:chOff x="723358" y="-13029"/>
              <a:chExt cx="472679" cy="137779"/>
            </a:xfrm>
          </cdr:grpSpPr>
          <cdr:sp macro="" textlink="">
            <cdr:nvSpPr>
              <cdr:cNvPr id="10" name="矩形 9">
                <a:extLst xmlns:a="http://schemas.openxmlformats.org/drawingml/2006/main">
                  <a:ext uri="{FF2B5EF4-FFF2-40B4-BE49-F238E27FC236}">
                    <a16:creationId xmlns:a16="http://schemas.microsoft.com/office/drawing/2014/main" id="{6B8D4B23-3D3B-6BC4-93BA-80F63C4786FC}"/>
                  </a:ext>
                </a:extLst>
              </cdr:cNvPr>
              <cdr:cNvSpPr/>
            </cdr:nvSpPr>
            <cdr:spPr>
              <a:xfrm xmlns:a="http://schemas.openxmlformats.org/drawingml/2006/main">
                <a:off x="1087284" y="12948"/>
                <a:ext cx="108753" cy="9149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4A7DBB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1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21755A5-EA57-1816-9DFD-FE8446CAE30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23358" y="-13029"/>
                <a:ext cx="322749" cy="137779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股份行</a:t>
                </a:r>
              </a:p>
            </cdr:txBody>
          </cdr:sp>
        </cdr:grpSp>
      </cdr:grpSp>
      <cdr:grpSp>
        <cdr:nvGrpSpPr>
          <cdr:cNvPr id="5" name="组合 4">
            <a:extLst xmlns:a="http://schemas.openxmlformats.org/drawingml/2006/main">
              <a:ext uri="{FF2B5EF4-FFF2-40B4-BE49-F238E27FC236}">
                <a16:creationId xmlns:a16="http://schemas.microsoft.com/office/drawing/2014/main" id="{E6A1BC27-19F0-3962-B6CE-CD67E8FBCC7D}"/>
              </a:ext>
            </a:extLst>
          </cdr:cNvPr>
          <cdr:cNvGrpSpPr/>
        </cdr:nvGrpSpPr>
        <cdr:grpSpPr>
          <a:xfrm xmlns:a="http://schemas.openxmlformats.org/drawingml/2006/main">
            <a:off x="340603" y="-1929"/>
            <a:ext cx="880905" cy="82446"/>
            <a:chOff x="411925" y="-4534"/>
            <a:chExt cx="1700691" cy="137028"/>
          </a:xfrm>
        </cdr:grpSpPr>
        <cdr:sp macro="" textlink="">
          <cdr:nvSpPr>
            <cdr:cNvPr id="6" name="矩形 5">
              <a:extLst xmlns:a="http://schemas.openxmlformats.org/drawingml/2006/main">
                <a:ext uri="{FF2B5EF4-FFF2-40B4-BE49-F238E27FC236}">
                  <a16:creationId xmlns:a16="http://schemas.microsoft.com/office/drawing/2014/main" id="{53676B24-2758-FD60-2422-9993E58BD0C2}"/>
                </a:ext>
              </a:extLst>
            </cdr:cNvPr>
            <cdr:cNvSpPr/>
          </cdr:nvSpPr>
          <cdr:spPr>
            <a:xfrm xmlns:a="http://schemas.openxmlformats.org/drawingml/2006/main">
              <a:off x="411925" y="24457"/>
              <a:ext cx="218706" cy="10046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7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A8350CB3-7565-3919-C0ED-032DE5A3918C}"/>
                </a:ext>
              </a:extLst>
            </cdr:cNvPr>
            <cdr:cNvSpPr txBox="1"/>
          </cdr:nvSpPr>
          <cdr:spPr>
            <a:xfrm xmlns:a="http://schemas.openxmlformats.org/drawingml/2006/main">
              <a:off x="1556748" y="-4534"/>
              <a:ext cx="555868" cy="13702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城商行</a:t>
              </a:r>
            </a:p>
          </cdr:txBody>
        </cdr:sp>
      </cdr:grp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0.35641</cdr:x>
      <cdr:y>0.02406</cdr:y>
    </cdr:from>
    <cdr:to>
      <cdr:x>0.75774</cdr:x>
      <cdr:y>0.05818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id="{866268AE-E10E-17F9-1806-64746BD452D8}"/>
            </a:ext>
          </a:extLst>
        </cdr:cNvPr>
        <cdr:cNvGrpSpPr/>
      </cdr:nvGrpSpPr>
      <cdr:grpSpPr>
        <a:xfrm xmlns:a="http://schemas.openxmlformats.org/drawingml/2006/main">
          <a:off x="2137596" y="138227"/>
          <a:ext cx="2407008" cy="196021"/>
          <a:chOff x="-59128" y="4920"/>
          <a:chExt cx="2189195" cy="116931"/>
        </a:xfrm>
      </cdr:grpSpPr>
      <cdr:grpSp>
        <cdr:nvGrpSpPr>
          <cdr:cNvPr id="3" name="组合 2">
            <a:extLst xmlns:a="http://schemas.openxmlformats.org/drawingml/2006/main">
              <a:ext uri="{FF2B5EF4-FFF2-40B4-BE49-F238E27FC236}">
                <a16:creationId xmlns:a16="http://schemas.microsoft.com/office/drawing/2014/main" id="{A562A417-1A46-4F20-035D-51DF8BEFB0FE}"/>
              </a:ext>
            </a:extLst>
          </cdr:cNvPr>
          <cdr:cNvGrpSpPr/>
        </cdr:nvGrpSpPr>
        <cdr:grpSpPr>
          <a:xfrm xmlns:a="http://schemas.openxmlformats.org/drawingml/2006/main">
            <a:off x="1461184" y="13150"/>
            <a:ext cx="668883" cy="108701"/>
            <a:chOff x="2494495" y="24606"/>
            <a:chExt cx="1758033" cy="251439"/>
          </a:xfrm>
        </cdr:grpSpPr>
        <cdr:sp macro="" textlink="">
          <cdr:nvSpPr>
            <cdr:cNvPr id="14" name="矩形 13">
              <a:extLst xmlns:a="http://schemas.openxmlformats.org/drawingml/2006/main">
                <a:ext uri="{FF2B5EF4-FFF2-40B4-BE49-F238E27FC236}">
                  <a16:creationId xmlns:a16="http://schemas.microsoft.com/office/drawing/2014/main" id="{497D28BC-8CB7-1AA6-8DA6-7BEF8B48DC93}"/>
                </a:ext>
              </a:extLst>
            </cdr:cNvPr>
            <cdr:cNvSpPr/>
          </cdr:nvSpPr>
          <cdr:spPr>
            <a:xfrm xmlns:a="http://schemas.openxmlformats.org/drawingml/2006/main">
              <a:off x="2494495" y="59924"/>
              <a:ext cx="380724" cy="118956"/>
            </a:xfrm>
            <a:prstGeom xmlns:a="http://schemas.openxmlformats.org/drawingml/2006/main" prst="rect">
              <a:avLst/>
            </a:prstGeom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15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5B603C12-8621-F874-304D-EAC49615F0DE}"/>
                </a:ext>
              </a:extLst>
            </cdr:cNvPr>
            <cdr:cNvSpPr txBox="1"/>
          </cdr:nvSpPr>
          <cdr:spPr>
            <a:xfrm xmlns:a="http://schemas.openxmlformats.org/drawingml/2006/main">
              <a:off x="2999459" y="24606"/>
              <a:ext cx="1253069" cy="25143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农商行</a:t>
              </a:r>
            </a:p>
          </cdr:txBody>
        </cdr:sp>
      </cdr:grpSp>
      <cdr:grpSp>
        <cdr:nvGrpSpPr>
          <cdr:cNvPr id="4" name="组合 3">
            <a:extLst xmlns:a="http://schemas.openxmlformats.org/drawingml/2006/main">
              <a:ext uri="{FF2B5EF4-FFF2-40B4-BE49-F238E27FC236}">
                <a16:creationId xmlns:a16="http://schemas.microsoft.com/office/drawing/2014/main" id="{655314AA-23CD-5E4A-2ADD-144212919C20}"/>
              </a:ext>
            </a:extLst>
          </cdr:cNvPr>
          <cdr:cNvGrpSpPr/>
        </cdr:nvGrpSpPr>
        <cdr:grpSpPr>
          <a:xfrm xmlns:a="http://schemas.openxmlformats.org/drawingml/2006/main">
            <a:off x="-59128" y="6844"/>
            <a:ext cx="1175413" cy="103745"/>
            <a:chOff x="-155406" y="15830"/>
            <a:chExt cx="3089345" cy="239975"/>
          </a:xfrm>
        </cdr:grpSpPr>
        <cdr:grpSp>
          <cdr:nvGrpSpPr>
            <cdr:cNvPr id="8" name="组合 7">
              <a:extLst xmlns:a="http://schemas.openxmlformats.org/drawingml/2006/main">
                <a:ext uri="{FF2B5EF4-FFF2-40B4-BE49-F238E27FC236}">
                  <a16:creationId xmlns:a16="http://schemas.microsoft.com/office/drawing/2014/main" id="{305E78BA-6D1D-038D-75CB-000348763092}"/>
                </a:ext>
              </a:extLst>
            </cdr:cNvPr>
            <cdr:cNvGrpSpPr/>
          </cdr:nvGrpSpPr>
          <cdr:grpSpPr>
            <a:xfrm xmlns:a="http://schemas.openxmlformats.org/drawingml/2006/main">
              <a:off x="-155406" y="26815"/>
              <a:ext cx="1060046" cy="228990"/>
              <a:chOff x="-47667" y="16134"/>
              <a:chExt cx="325143" cy="120324"/>
            </a:xfrm>
          </cdr:grpSpPr>
          <cdr:sp macro="" textlink="">
            <cdr:nvSpPr>
              <cdr:cNvPr id="12" name="矩形 11">
                <a:extLst xmlns:a="http://schemas.openxmlformats.org/drawingml/2006/main">
                  <a:ext uri="{FF2B5EF4-FFF2-40B4-BE49-F238E27FC236}">
                    <a16:creationId xmlns:a16="http://schemas.microsoft.com/office/drawing/2014/main" id="{7AF930F5-14BD-EB99-E4CF-46FFC4863802}"/>
                  </a:ext>
                </a:extLst>
              </cdr:cNvPr>
              <cdr:cNvSpPr/>
            </cdr:nvSpPr>
            <cdr:spPr>
              <a:xfrm xmlns:a="http://schemas.openxmlformats.org/drawingml/2006/main">
                <a:off x="-47667" y="29003"/>
                <a:ext cx="112113" cy="86723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C0504D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3" name="文本框 12">
                <a:extLst xmlns:a="http://schemas.openxmlformats.org/drawingml/2006/main">
                  <a:ext uri="{FF2B5EF4-FFF2-40B4-BE49-F238E27FC236}">
                    <a16:creationId xmlns:a16="http://schemas.microsoft.com/office/drawing/2014/main" id="{EC9D7265-0001-498B-3C42-540701733C9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86356" y="16134"/>
                <a:ext cx="191120" cy="120324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国有大行</a:t>
                </a:r>
              </a:p>
            </cdr:txBody>
          </cdr:sp>
        </cdr:grpSp>
        <cdr:grpSp>
          <cdr:nvGrpSpPr>
            <cdr:cNvPr id="9" name="组合 8">
              <a:extLst xmlns:a="http://schemas.openxmlformats.org/drawingml/2006/main">
                <a:ext uri="{FF2B5EF4-FFF2-40B4-BE49-F238E27FC236}">
                  <a16:creationId xmlns:a16="http://schemas.microsoft.com/office/drawing/2014/main" id="{C4782692-3FE0-3C46-2A13-519D680FC168}"/>
                </a:ext>
              </a:extLst>
            </cdr:cNvPr>
            <cdr:cNvGrpSpPr/>
          </cdr:nvGrpSpPr>
          <cdr:grpSpPr>
            <a:xfrm xmlns:a="http://schemas.openxmlformats.org/drawingml/2006/main">
              <a:off x="1715397" y="15830"/>
              <a:ext cx="1218542" cy="228989"/>
              <a:chOff x="1047807" y="8318"/>
              <a:chExt cx="373758" cy="120323"/>
            </a:xfrm>
          </cdr:grpSpPr>
          <cdr:sp macro="" textlink="">
            <cdr:nvSpPr>
              <cdr:cNvPr id="10" name="矩形 9">
                <a:extLst xmlns:a="http://schemas.openxmlformats.org/drawingml/2006/main">
                  <a:ext uri="{FF2B5EF4-FFF2-40B4-BE49-F238E27FC236}">
                    <a16:creationId xmlns:a16="http://schemas.microsoft.com/office/drawing/2014/main" id="{8A7E40B9-6568-055E-2120-7D6141057EAB}"/>
                  </a:ext>
                </a:extLst>
              </cdr:cNvPr>
              <cdr:cNvSpPr/>
            </cdr:nvSpPr>
            <cdr:spPr>
              <a:xfrm xmlns:a="http://schemas.openxmlformats.org/drawingml/2006/main">
                <a:off x="1297475" y="30498"/>
                <a:ext cx="124090" cy="83183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4A7DBB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1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0EE1D10-AA6E-2F65-F953-CD87DDBEBEA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047807" y="8318"/>
                <a:ext cx="191120" cy="12032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股份行</a:t>
                </a:r>
              </a:p>
            </cdr:txBody>
          </cdr:sp>
        </cdr:grpSp>
      </cdr:grpSp>
      <cdr:grpSp>
        <cdr:nvGrpSpPr>
          <cdr:cNvPr id="5" name="组合 4">
            <a:extLst xmlns:a="http://schemas.openxmlformats.org/drawingml/2006/main">
              <a:ext uri="{FF2B5EF4-FFF2-40B4-BE49-F238E27FC236}">
                <a16:creationId xmlns:a16="http://schemas.microsoft.com/office/drawing/2014/main" id="{A571BCF3-500F-5746-DEA5-BB3A063809A7}"/>
              </a:ext>
            </a:extLst>
          </cdr:cNvPr>
          <cdr:cNvGrpSpPr/>
        </cdr:nvGrpSpPr>
        <cdr:grpSpPr>
          <a:xfrm xmlns:a="http://schemas.openxmlformats.org/drawingml/2006/main">
            <a:off x="469623" y="4920"/>
            <a:ext cx="1109296" cy="98457"/>
            <a:chOff x="754577" y="6846"/>
            <a:chExt cx="2915600" cy="227747"/>
          </a:xfrm>
        </cdr:grpSpPr>
        <cdr:sp macro="" textlink="">
          <cdr:nvSpPr>
            <cdr:cNvPr id="6" name="矩形 5">
              <a:extLst xmlns:a="http://schemas.openxmlformats.org/drawingml/2006/main">
                <a:ext uri="{FF2B5EF4-FFF2-40B4-BE49-F238E27FC236}">
                  <a16:creationId xmlns:a16="http://schemas.microsoft.com/office/drawing/2014/main" id="{B0A03202-C8A2-8C66-904D-FF7D135579A8}"/>
                </a:ext>
              </a:extLst>
            </cdr:cNvPr>
            <cdr:cNvSpPr/>
          </cdr:nvSpPr>
          <cdr:spPr>
            <a:xfrm xmlns:a="http://schemas.openxmlformats.org/drawingml/2006/main">
              <a:off x="754577" y="55032"/>
              <a:ext cx="394014" cy="14095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7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BA0C03B0-DEC3-1D81-7A2E-85492AA0B5D1}"/>
                </a:ext>
              </a:extLst>
            </cdr:cNvPr>
            <cdr:cNvSpPr txBox="1"/>
          </cdr:nvSpPr>
          <cdr:spPr>
            <a:xfrm xmlns:a="http://schemas.openxmlformats.org/drawingml/2006/main">
              <a:off x="2597008" y="6846"/>
              <a:ext cx="1073169" cy="22774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城商行</a:t>
              </a:r>
            </a:p>
          </cdr:txBody>
        </cdr:sp>
      </cdr:grpSp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0.34703</cdr:x>
      <cdr:y>0.01238</cdr:y>
    </cdr:from>
    <cdr:to>
      <cdr:x>0.85304</cdr:x>
      <cdr:y>0.06512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id="{B7DD40A3-5943-4B1B-7F5D-D234CCED80E9}"/>
            </a:ext>
          </a:extLst>
        </cdr:cNvPr>
        <cdr:cNvGrpSpPr/>
      </cdr:nvGrpSpPr>
      <cdr:grpSpPr>
        <a:xfrm xmlns:a="http://schemas.openxmlformats.org/drawingml/2006/main">
          <a:off x="2078663" y="62180"/>
          <a:ext cx="3030932" cy="264893"/>
          <a:chOff x="0" y="-929"/>
          <a:chExt cx="2757899" cy="180660"/>
        </a:xfrm>
      </cdr:grpSpPr>
      <cdr:grpSp>
        <cdr:nvGrpSpPr>
          <cdr:cNvPr id="3" name="组合 2">
            <a:extLst xmlns:a="http://schemas.openxmlformats.org/drawingml/2006/main">
              <a:ext uri="{FF2B5EF4-FFF2-40B4-BE49-F238E27FC236}">
                <a16:creationId xmlns:a16="http://schemas.microsoft.com/office/drawing/2014/main" id="{86F25050-0CEA-A666-3C03-052CC4A3E45E}"/>
              </a:ext>
            </a:extLst>
          </cdr:cNvPr>
          <cdr:cNvGrpSpPr/>
        </cdr:nvGrpSpPr>
        <cdr:grpSpPr>
          <a:xfrm xmlns:a="http://schemas.openxmlformats.org/drawingml/2006/main">
            <a:off x="1837470" y="-929"/>
            <a:ext cx="920429" cy="180660"/>
            <a:chOff x="4099249" y="-13802"/>
            <a:chExt cx="3293456" cy="581601"/>
          </a:xfrm>
        </cdr:grpSpPr>
        <cdr:sp macro="" textlink="">
          <cdr:nvSpPr>
            <cdr:cNvPr id="15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459A48A8-AC7B-9D19-04A2-010C38A029F7}"/>
                </a:ext>
              </a:extLst>
            </cdr:cNvPr>
            <cdr:cNvSpPr txBox="1"/>
          </cdr:nvSpPr>
          <cdr:spPr>
            <a:xfrm xmlns:a="http://schemas.openxmlformats.org/drawingml/2006/main">
              <a:off x="4099249" y="-13802"/>
              <a:ext cx="3293456" cy="58160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农商行</a:t>
              </a:r>
            </a:p>
          </cdr:txBody>
        </cdr:sp>
      </cdr:grpSp>
      <cdr:grpSp>
        <cdr:nvGrpSpPr>
          <cdr:cNvPr id="4" name="组合 3">
            <a:extLst xmlns:a="http://schemas.openxmlformats.org/drawingml/2006/main">
              <a:ext uri="{FF2B5EF4-FFF2-40B4-BE49-F238E27FC236}">
                <a16:creationId xmlns:a16="http://schemas.microsoft.com/office/drawing/2014/main" id="{D5758846-005A-BABC-7176-EF22BE23F417}"/>
              </a:ext>
            </a:extLst>
          </cdr:cNvPr>
          <cdr:cNvGrpSpPr/>
        </cdr:nvGrpSpPr>
        <cdr:grpSpPr>
          <a:xfrm xmlns:a="http://schemas.openxmlformats.org/drawingml/2006/main">
            <a:off x="0" y="1383"/>
            <a:ext cx="940854" cy="87503"/>
            <a:chOff x="0" y="1922"/>
            <a:chExt cx="3366527" cy="281702"/>
          </a:xfrm>
        </cdr:grpSpPr>
        <cdr:grpSp>
          <cdr:nvGrpSpPr>
            <cdr:cNvPr id="8" name="组合 7">
              <a:extLst xmlns:a="http://schemas.openxmlformats.org/drawingml/2006/main">
                <a:ext uri="{FF2B5EF4-FFF2-40B4-BE49-F238E27FC236}">
                  <a16:creationId xmlns:a16="http://schemas.microsoft.com/office/drawing/2014/main" id="{21E832C5-3624-604C-4914-3F035230F92F}"/>
                </a:ext>
              </a:extLst>
            </cdr:cNvPr>
            <cdr:cNvGrpSpPr/>
          </cdr:nvGrpSpPr>
          <cdr:grpSpPr>
            <a:xfrm xmlns:a="http://schemas.openxmlformats.org/drawingml/2006/main">
              <a:off x="0" y="5299"/>
              <a:ext cx="1180017" cy="278325"/>
              <a:chOff x="0" y="7903"/>
              <a:chExt cx="137709" cy="63225"/>
            </a:xfrm>
          </cdr:grpSpPr>
          <cdr:sp macro="" textlink="">
            <cdr:nvSpPr>
              <cdr:cNvPr id="12" name="矩形 11">
                <a:extLst xmlns:a="http://schemas.openxmlformats.org/drawingml/2006/main">
                  <a:ext uri="{FF2B5EF4-FFF2-40B4-BE49-F238E27FC236}">
                    <a16:creationId xmlns:a16="http://schemas.microsoft.com/office/drawing/2014/main" id="{981FDC77-2D58-64C6-6FBF-8E89E4BFEEBB}"/>
                  </a:ext>
                </a:extLst>
              </cdr:cNvPr>
              <cdr:cNvSpPr/>
            </cdr:nvSpPr>
            <cdr:spPr>
              <a:xfrm xmlns:a="http://schemas.openxmlformats.org/drawingml/2006/main">
                <a:off x="0" y="19670"/>
                <a:ext cx="57686" cy="5142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C0504D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3" name="文本框 12">
                <a:extLst xmlns:a="http://schemas.openxmlformats.org/drawingml/2006/main">
                  <a:ext uri="{FF2B5EF4-FFF2-40B4-BE49-F238E27FC236}">
                    <a16:creationId xmlns:a16="http://schemas.microsoft.com/office/drawing/2014/main" id="{2E9E368C-8329-7137-74E3-9FDFF01FDCA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9088" y="7903"/>
                <a:ext cx="58621" cy="63225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国有大行</a:t>
                </a:r>
              </a:p>
            </cdr:txBody>
          </cdr:sp>
        </cdr:grpSp>
        <cdr:grpSp>
          <cdr:nvGrpSpPr>
            <cdr:cNvPr id="9" name="组合 8">
              <a:extLst xmlns:a="http://schemas.openxmlformats.org/drawingml/2006/main">
                <a:ext uri="{FF2B5EF4-FFF2-40B4-BE49-F238E27FC236}">
                  <a16:creationId xmlns:a16="http://schemas.microsoft.com/office/drawing/2014/main" id="{5AB3D80F-C377-DC07-39BD-DAF21B5A289B}"/>
                </a:ext>
              </a:extLst>
            </cdr:cNvPr>
            <cdr:cNvGrpSpPr/>
          </cdr:nvGrpSpPr>
          <cdr:grpSpPr>
            <a:xfrm xmlns:a="http://schemas.openxmlformats.org/drawingml/2006/main">
              <a:off x="2864208" y="1922"/>
              <a:ext cx="502319" cy="278319"/>
              <a:chOff x="1631233" y="1923"/>
              <a:chExt cx="58621" cy="63224"/>
            </a:xfrm>
          </cdr:grpSpPr>
          <cdr:sp macro="" textlink="">
            <cdr:nvSpPr>
              <cdr:cNvPr id="11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688B1A73-2365-3D36-3FB2-16B7C1366D3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31233" y="1923"/>
                <a:ext cx="58621" cy="63224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股份行</a:t>
                </a:r>
              </a:p>
            </cdr:txBody>
          </cdr:sp>
        </cdr:grpSp>
      </cdr:grpSp>
      <cdr:grpSp>
        <cdr:nvGrpSpPr>
          <cdr:cNvPr id="5" name="组合 4">
            <a:extLst xmlns:a="http://schemas.openxmlformats.org/drawingml/2006/main">
              <a:ext uri="{FF2B5EF4-FFF2-40B4-BE49-F238E27FC236}">
                <a16:creationId xmlns:a16="http://schemas.microsoft.com/office/drawing/2014/main" id="{D6083004-55E6-5264-46B4-405FF31DE514}"/>
              </a:ext>
            </a:extLst>
          </cdr:cNvPr>
          <cdr:cNvGrpSpPr/>
        </cdr:nvGrpSpPr>
        <cdr:grpSpPr>
          <a:xfrm xmlns:a="http://schemas.openxmlformats.org/drawingml/2006/main">
            <a:off x="1328936" y="1"/>
            <a:ext cx="788286" cy="163637"/>
            <a:chOff x="3894224" y="0"/>
            <a:chExt cx="2820651" cy="526820"/>
          </a:xfrm>
        </cdr:grpSpPr>
        <cdr:sp macro="" textlink="">
          <cdr:nvSpPr>
            <cdr:cNvPr id="7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F908316A-8667-97E0-1B43-3395B0396974}"/>
                </a:ext>
              </a:extLst>
            </cdr:cNvPr>
            <cdr:cNvSpPr txBox="1"/>
          </cdr:nvSpPr>
          <cdr:spPr>
            <a:xfrm xmlns:a="http://schemas.openxmlformats.org/drawingml/2006/main">
              <a:off x="3894224" y="0"/>
              <a:ext cx="2820651" cy="52682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城商行</a:t>
              </a:r>
            </a:p>
          </cdr:txBody>
        </cdr:sp>
      </cdr:grpSp>
    </cdr:grpSp>
  </cdr:relSizeAnchor>
  <cdr:relSizeAnchor xmlns:cdr="http://schemas.openxmlformats.org/drawingml/2006/chartDrawing">
    <cdr:from>
      <cdr:x>0.45999</cdr:x>
      <cdr:y>0.01865</cdr:y>
    </cdr:from>
    <cdr:to>
      <cdr:x>0.48534</cdr:x>
      <cdr:y>0.03917</cdr:y>
    </cdr:to>
    <cdr:sp macro="" textlink="">
      <cdr:nvSpPr>
        <cdr:cNvPr id="16" name="矩形 15">
          <a:extLst xmlns:a="http://schemas.openxmlformats.org/drawingml/2006/main">
            <a:ext uri="{FF2B5EF4-FFF2-40B4-BE49-F238E27FC236}">
              <a16:creationId xmlns:a16="http://schemas.microsoft.com/office/drawing/2014/main" id="{C1CCFF62-8FEC-0AAB-F2DB-142CBF4875C4}"/>
            </a:ext>
          </a:extLst>
        </cdr:cNvPr>
        <cdr:cNvSpPr/>
      </cdr:nvSpPr>
      <cdr:spPr>
        <a:xfrm xmlns:a="http://schemas.openxmlformats.org/drawingml/2006/main">
          <a:off x="3413125" y="88900"/>
          <a:ext cx="188070" cy="9785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>
            <a:shade val="50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0.55755</cdr:x>
      <cdr:y>0.01865</cdr:y>
    </cdr:from>
    <cdr:to>
      <cdr:x>0.5829</cdr:x>
      <cdr:y>0.03917</cdr:y>
    </cdr:to>
    <cdr:sp macro="" textlink="">
      <cdr:nvSpPr>
        <cdr:cNvPr id="17" name="矩形 16">
          <a:extLst xmlns:a="http://schemas.openxmlformats.org/drawingml/2006/main">
            <a:ext uri="{FF2B5EF4-FFF2-40B4-BE49-F238E27FC236}">
              <a16:creationId xmlns:a16="http://schemas.microsoft.com/office/drawing/2014/main" id="{62F584B8-B5A1-B7CE-35F5-3D87613675A2}"/>
            </a:ext>
          </a:extLst>
        </cdr:cNvPr>
        <cdr:cNvSpPr/>
      </cdr:nvSpPr>
      <cdr:spPr>
        <a:xfrm xmlns:a="http://schemas.openxmlformats.org/drawingml/2006/main">
          <a:off x="4137025" y="88900"/>
          <a:ext cx="188070" cy="9785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>
            <a:shade val="50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0.65126</cdr:x>
      <cdr:y>0.01865</cdr:y>
    </cdr:from>
    <cdr:to>
      <cdr:x>0.67661</cdr:x>
      <cdr:y>0.03917</cdr:y>
    </cdr:to>
    <cdr:sp macro="" textlink="">
      <cdr:nvSpPr>
        <cdr:cNvPr id="18" name="矩形 17">
          <a:extLst xmlns:a="http://schemas.openxmlformats.org/drawingml/2006/main">
            <a:ext uri="{FF2B5EF4-FFF2-40B4-BE49-F238E27FC236}">
              <a16:creationId xmlns:a16="http://schemas.microsoft.com/office/drawing/2014/main" id="{AB1B1FBC-E693-398A-FB43-145FF4B3292D}"/>
            </a:ext>
          </a:extLst>
        </cdr:cNvPr>
        <cdr:cNvSpPr/>
      </cdr:nvSpPr>
      <cdr:spPr>
        <a:xfrm xmlns:a="http://schemas.openxmlformats.org/drawingml/2006/main">
          <a:off x="4832350" y="88900"/>
          <a:ext cx="188070" cy="9785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>
            <a:shade val="50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0.82094</cdr:x>
      <cdr:y>0.20419</cdr:y>
    </cdr:from>
    <cdr:to>
      <cdr:x>0.89258</cdr:x>
      <cdr:y>0.25496</cdr:y>
    </cdr:to>
    <cdr:sp macro="" textlink="">
      <cdr:nvSpPr>
        <cdr:cNvPr id="2" name="文本框 14">
          <a:extLst xmlns:a="http://schemas.openxmlformats.org/drawingml/2006/main">
            <a:ext uri="{FF2B5EF4-FFF2-40B4-BE49-F238E27FC236}">
              <a16:creationId xmlns:a16="http://schemas.microsoft.com/office/drawing/2014/main" id="{ADAFBAF0-8093-4B5C-AD7C-04B9DB1EB190}"/>
            </a:ext>
          </a:extLst>
        </cdr:cNvPr>
        <cdr:cNvSpPr txBox="1"/>
      </cdr:nvSpPr>
      <cdr:spPr>
        <a:xfrm xmlns:a="http://schemas.openxmlformats.org/drawingml/2006/main">
          <a:off x="6099175" y="974725"/>
          <a:ext cx="532262" cy="24237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</a:rPr>
            <a:t>趋势线</a:t>
          </a:r>
        </a:p>
      </cdr:txBody>
    </cdr:sp>
  </cdr:relSizeAnchor>
  <cdr:relSizeAnchor xmlns:cdr="http://schemas.openxmlformats.org/drawingml/2006/chartDrawing">
    <cdr:from>
      <cdr:x>0.33721</cdr:x>
      <cdr:y>0.03192</cdr:y>
    </cdr:from>
    <cdr:to>
      <cdr:x>0.71364</cdr:x>
      <cdr:y>0.06584</cdr:y>
    </cdr:to>
    <cdr:grpSp>
      <cdr:nvGrpSpPr>
        <cdr:cNvPr id="3" name="组合 2">
          <a:extLst xmlns:a="http://schemas.openxmlformats.org/drawingml/2006/main">
            <a:ext uri="{FF2B5EF4-FFF2-40B4-BE49-F238E27FC236}">
              <a16:creationId xmlns:a16="http://schemas.microsoft.com/office/drawing/2014/main" id="{FE6AB678-6FE4-47B3-FAED-30A0BF3FBFDA}"/>
            </a:ext>
          </a:extLst>
        </cdr:cNvPr>
        <cdr:cNvGrpSpPr/>
      </cdr:nvGrpSpPr>
      <cdr:grpSpPr>
        <a:xfrm xmlns:a="http://schemas.openxmlformats.org/drawingml/2006/main">
          <a:off x="2350374" y="150880"/>
          <a:ext cx="2623740" cy="160334"/>
          <a:chOff x="-4237696" y="-167781"/>
          <a:chExt cx="2054262" cy="116266"/>
        </a:xfrm>
      </cdr:grpSpPr>
      <cdr:grpSp>
        <cdr:nvGrpSpPr>
          <cdr:cNvPr id="4" name="组合 3">
            <a:extLst xmlns:a="http://schemas.openxmlformats.org/drawingml/2006/main">
              <a:ext uri="{FF2B5EF4-FFF2-40B4-BE49-F238E27FC236}">
                <a16:creationId xmlns:a16="http://schemas.microsoft.com/office/drawing/2014/main" id="{3F0041AA-1EAF-8A5C-2108-540057BD91E1}"/>
              </a:ext>
            </a:extLst>
          </cdr:cNvPr>
          <cdr:cNvGrpSpPr/>
        </cdr:nvGrpSpPr>
        <cdr:grpSpPr>
          <a:xfrm xmlns:a="http://schemas.openxmlformats.org/drawingml/2006/main">
            <a:off x="-2649680" y="-167781"/>
            <a:ext cx="466246" cy="106090"/>
            <a:chOff x="-2390189" y="-540239"/>
            <a:chExt cx="661187" cy="126688"/>
          </a:xfrm>
        </cdr:grpSpPr>
        <cdr:sp macro="" textlink="">
          <cdr:nvSpPr>
            <cdr:cNvPr id="15" name="矩形 14">
              <a:extLst xmlns:a="http://schemas.openxmlformats.org/drawingml/2006/main">
                <a:ext uri="{FF2B5EF4-FFF2-40B4-BE49-F238E27FC236}">
                  <a16:creationId xmlns:a16="http://schemas.microsoft.com/office/drawing/2014/main" id="{4B3D06EB-AB98-6357-0998-06B87A9B4541}"/>
                </a:ext>
              </a:extLst>
            </cdr:cNvPr>
            <cdr:cNvSpPr/>
          </cdr:nvSpPr>
          <cdr:spPr>
            <a:xfrm xmlns:a="http://schemas.openxmlformats.org/drawingml/2006/main">
              <a:off x="-2390189" y="-514469"/>
              <a:ext cx="154223" cy="84125"/>
            </a:xfrm>
            <a:prstGeom xmlns:a="http://schemas.openxmlformats.org/drawingml/2006/main" prst="rect">
              <a:avLst/>
            </a:prstGeom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16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9FD31C85-5656-9E63-ECF2-31B8F4B3BD02}"/>
                </a:ext>
              </a:extLst>
            </cdr:cNvPr>
            <cdr:cNvSpPr txBox="1"/>
          </cdr:nvSpPr>
          <cdr:spPr>
            <a:xfrm xmlns:a="http://schemas.openxmlformats.org/drawingml/2006/main">
              <a:off x="-2186695" y="-540239"/>
              <a:ext cx="457693" cy="12668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农商行</a:t>
              </a:r>
            </a:p>
          </cdr:txBody>
        </cdr:sp>
      </cdr:grpSp>
      <cdr:grpSp>
        <cdr:nvGrpSpPr>
          <cdr:cNvPr id="5" name="组合 4">
            <a:extLst xmlns:a="http://schemas.openxmlformats.org/drawingml/2006/main">
              <a:ext uri="{FF2B5EF4-FFF2-40B4-BE49-F238E27FC236}">
                <a16:creationId xmlns:a16="http://schemas.microsoft.com/office/drawing/2014/main" id="{0A73F05C-DBED-8171-333C-F1D213D7E8AA}"/>
              </a:ext>
            </a:extLst>
          </cdr:cNvPr>
          <cdr:cNvGrpSpPr/>
        </cdr:nvGrpSpPr>
        <cdr:grpSpPr>
          <a:xfrm xmlns:a="http://schemas.openxmlformats.org/drawingml/2006/main">
            <a:off x="-4237696" y="-160942"/>
            <a:ext cx="1178741" cy="109427"/>
            <a:chOff x="-2461904" y="-244287"/>
            <a:chExt cx="1671577" cy="130673"/>
          </a:xfrm>
        </cdr:grpSpPr>
        <cdr:grpSp>
          <cdr:nvGrpSpPr>
            <cdr:cNvPr id="9" name="组合 8">
              <a:extLst xmlns:a="http://schemas.openxmlformats.org/drawingml/2006/main">
                <a:ext uri="{FF2B5EF4-FFF2-40B4-BE49-F238E27FC236}">
                  <a16:creationId xmlns:a16="http://schemas.microsoft.com/office/drawing/2014/main" id="{0A2343DD-51FB-717C-8E8A-2A9339853FB8}"/>
                </a:ext>
              </a:extLst>
            </cdr:cNvPr>
            <cdr:cNvGrpSpPr/>
          </cdr:nvGrpSpPr>
          <cdr:grpSpPr>
            <a:xfrm xmlns:a="http://schemas.openxmlformats.org/drawingml/2006/main">
              <a:off x="-2461904" y="-240302"/>
              <a:ext cx="664493" cy="126688"/>
              <a:chOff x="-2358880" y="-239051"/>
              <a:chExt cx="558003" cy="132117"/>
            </a:xfrm>
          </cdr:grpSpPr>
          <cdr:sp macro="" textlink="">
            <cdr:nvSpPr>
              <cdr:cNvPr id="13" name="矩形 12">
                <a:extLst xmlns:a="http://schemas.openxmlformats.org/drawingml/2006/main">
                  <a:ext uri="{FF2B5EF4-FFF2-40B4-BE49-F238E27FC236}">
                    <a16:creationId xmlns:a16="http://schemas.microsoft.com/office/drawing/2014/main" id="{A74936A8-7F33-DED7-7A98-0AA5D7DB6CC2}"/>
                  </a:ext>
                </a:extLst>
              </cdr:cNvPr>
              <cdr:cNvSpPr/>
            </cdr:nvSpPr>
            <cdr:spPr>
              <a:xfrm xmlns:a="http://schemas.openxmlformats.org/drawingml/2006/main">
                <a:off x="-2358880" y="-234446"/>
                <a:ext cx="129600" cy="94247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C0504D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4" name="文本框 12">
                <a:extLst xmlns:a="http://schemas.openxmlformats.org/drawingml/2006/main">
                  <a:ext uri="{FF2B5EF4-FFF2-40B4-BE49-F238E27FC236}">
                    <a16:creationId xmlns:a16="http://schemas.microsoft.com/office/drawing/2014/main" id="{E288C11A-C277-134B-BBFF-9379486A413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2185219" y="-239051"/>
                <a:ext cx="384342" cy="132117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国有大行</a:t>
                </a:r>
              </a:p>
            </cdr:txBody>
          </cdr:sp>
        </cdr:grpSp>
        <cdr:grpSp>
          <cdr:nvGrpSpPr>
            <cdr:cNvPr id="10" name="组合 9">
              <a:extLst xmlns:a="http://schemas.openxmlformats.org/drawingml/2006/main">
                <a:ext uri="{FF2B5EF4-FFF2-40B4-BE49-F238E27FC236}">
                  <a16:creationId xmlns:a16="http://schemas.microsoft.com/office/drawing/2014/main" id="{5DC97E03-73A7-576A-6990-EC37EB52F222}"/>
                </a:ext>
              </a:extLst>
            </cdr:cNvPr>
            <cdr:cNvGrpSpPr/>
          </cdr:nvGrpSpPr>
          <cdr:grpSpPr>
            <a:xfrm xmlns:a="http://schemas.openxmlformats.org/drawingml/2006/main">
              <a:off x="-1426603" y="-244287"/>
              <a:ext cx="636276" cy="126688"/>
              <a:chOff x="-3512134" y="-536310"/>
              <a:chExt cx="534308" cy="132117"/>
            </a:xfrm>
          </cdr:grpSpPr>
          <cdr:sp macro="" textlink="">
            <cdr:nvSpPr>
              <cdr:cNvPr id="11" name="矩形 10">
                <a:extLst xmlns:a="http://schemas.openxmlformats.org/drawingml/2006/main">
                  <a:ext uri="{FF2B5EF4-FFF2-40B4-BE49-F238E27FC236}">
                    <a16:creationId xmlns:a16="http://schemas.microsoft.com/office/drawing/2014/main" id="{A8F38990-4B52-A999-0F6E-2C0455DE5B9B}"/>
                  </a:ext>
                </a:extLst>
              </cdr:cNvPr>
              <cdr:cNvSpPr/>
            </cdr:nvSpPr>
            <cdr:spPr>
              <a:xfrm xmlns:a="http://schemas.openxmlformats.org/drawingml/2006/main">
                <a:off x="-3107333" y="-520926"/>
                <a:ext cx="129507" cy="8773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rgbClr val="4A7DBB"/>
              </a:solidFill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6">
                  <a:shade val="50000"/>
                </a:schemeClr>
              </a:lnRef>
              <a:fillRef xmlns:a="http://schemas.openxmlformats.org/drawingml/2006/main" idx="1">
                <a:schemeClr val="accent6"/>
              </a:fillRef>
              <a:effectRef xmlns:a="http://schemas.openxmlformats.org/drawingml/2006/main" idx="0">
                <a:schemeClr val="accent6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endParaRPr lang="zh-CN"/>
              </a:p>
            </cdr:txBody>
          </cdr:sp>
          <cdr:sp macro="" textlink="">
            <cdr:nvSpPr>
              <cdr:cNvPr id="12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8455F452-675F-0477-CFF4-0613D10E21E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-3512134" y="-536310"/>
                <a:ext cx="384342" cy="132117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股份行</a:t>
                </a:r>
              </a:p>
            </cdr:txBody>
          </cdr:sp>
        </cdr:grpSp>
      </cdr:grpSp>
      <cdr:grpSp>
        <cdr:nvGrpSpPr>
          <cdr:cNvPr id="6" name="组合 5">
            <a:extLst xmlns:a="http://schemas.openxmlformats.org/drawingml/2006/main">
              <a:ext uri="{FF2B5EF4-FFF2-40B4-BE49-F238E27FC236}">
                <a16:creationId xmlns:a16="http://schemas.microsoft.com/office/drawing/2014/main" id="{2ECE41A6-953C-1722-3AC3-20BA4B92CC56}"/>
              </a:ext>
            </a:extLst>
          </cdr:cNvPr>
          <cdr:cNvGrpSpPr/>
        </cdr:nvGrpSpPr>
        <cdr:grpSpPr>
          <a:xfrm xmlns:a="http://schemas.openxmlformats.org/drawingml/2006/main">
            <a:off x="-3650176" y="-160942"/>
            <a:ext cx="959182" cy="106091"/>
            <a:chOff x="-4194492" y="-537387"/>
            <a:chExt cx="1360226" cy="126689"/>
          </a:xfrm>
        </cdr:grpSpPr>
        <cdr:sp macro="" textlink="">
          <cdr:nvSpPr>
            <cdr:cNvPr id="7" name="矩形 6">
              <a:extLst xmlns:a="http://schemas.openxmlformats.org/drawingml/2006/main">
                <a:ext uri="{FF2B5EF4-FFF2-40B4-BE49-F238E27FC236}">
                  <a16:creationId xmlns:a16="http://schemas.microsoft.com/office/drawing/2014/main" id="{726C1381-3B1C-4390-9AF4-D8C3F4123FD4}"/>
                </a:ext>
              </a:extLst>
            </cdr:cNvPr>
            <cdr:cNvSpPr/>
          </cdr:nvSpPr>
          <cdr:spPr>
            <a:xfrm xmlns:a="http://schemas.openxmlformats.org/drawingml/2006/main">
              <a:off x="-4194492" y="-522634"/>
              <a:ext cx="154223" cy="8412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6">
                <a:shade val="50000"/>
              </a:schemeClr>
            </a:lnRef>
            <a:fillRef xmlns:a="http://schemas.openxmlformats.org/drawingml/2006/main" idx="1">
              <a:schemeClr val="accent6"/>
            </a:fillRef>
            <a:effectRef xmlns:a="http://schemas.openxmlformats.org/drawingml/2006/main" idx="0">
              <a:schemeClr val="accent6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endParaRPr lang="zh-CN"/>
            </a:p>
          </cdr:txBody>
        </cdr:sp>
        <cdr:sp macro="" textlink="">
          <cdr:nvSpPr>
            <cdr:cNvPr id="8" name="文本框 3">
              <a:extLst xmlns:a="http://schemas.openxmlformats.org/drawingml/2006/main">
                <a:ext uri="{FF2B5EF4-FFF2-40B4-BE49-F238E27FC236}">
                  <a16:creationId xmlns:a16="http://schemas.microsoft.com/office/drawing/2014/main" id="{55F24A6B-6787-1B00-C930-7AE47ADBC1D6}"/>
                </a:ext>
              </a:extLst>
            </cdr:cNvPr>
            <cdr:cNvSpPr txBox="1"/>
          </cdr:nvSpPr>
          <cdr:spPr>
            <a:xfrm xmlns:a="http://schemas.openxmlformats.org/drawingml/2006/main">
              <a:off x="-3291958" y="-537387"/>
              <a:ext cx="457692" cy="12668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lIns="0" tIns="0" rIns="0" bIns="0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zh-CN" altLang="en-US" sz="800">
                  <a:latin typeface="楷体_GB2312" panose="02010609030101010101" pitchFamily="49" charset="-122"/>
                  <a:ea typeface="楷体_GB2312" panose="02010609030101010101" pitchFamily="49" charset="-122"/>
                </a:rPr>
                <a:t>城商行</a:t>
              </a:r>
            </a:p>
          </cdr:txBody>
        </cdr:sp>
      </cdr:grpSp>
    </cdr:grp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0.82222</cdr:x>
      <cdr:y>0.2002</cdr:y>
    </cdr:from>
    <cdr:to>
      <cdr:x>0.89386</cdr:x>
      <cdr:y>0.25097</cdr:y>
    </cdr:to>
    <cdr:sp macro="" textlink="">
      <cdr:nvSpPr>
        <cdr:cNvPr id="3" name="文本框 14">
          <a:extLst xmlns:a="http://schemas.openxmlformats.org/drawingml/2006/main">
            <a:ext uri="{FF2B5EF4-FFF2-40B4-BE49-F238E27FC236}">
              <a16:creationId xmlns:a16="http://schemas.microsoft.com/office/drawing/2014/main" id="{1554BAE5-3D5F-2155-636C-A7E705AC6C92}"/>
            </a:ext>
          </a:extLst>
        </cdr:cNvPr>
        <cdr:cNvSpPr txBox="1"/>
      </cdr:nvSpPr>
      <cdr:spPr>
        <a:xfrm xmlns:a="http://schemas.openxmlformats.org/drawingml/2006/main">
          <a:off x="6108700" y="955675"/>
          <a:ext cx="532262" cy="24237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</a:rPr>
            <a:t>趋势线</a:t>
          </a:r>
        </a:p>
      </cdr:txBody>
    </cdr:sp>
  </cdr:relSizeAnchor>
  <cdr:relSizeAnchor xmlns:cdr="http://schemas.openxmlformats.org/drawingml/2006/chartDrawing">
    <cdr:from>
      <cdr:x>0.79658</cdr:x>
      <cdr:y>0.09039</cdr:y>
    </cdr:from>
    <cdr:to>
      <cdr:x>0.92046</cdr:x>
      <cdr:y>0.14113</cdr:y>
    </cdr:to>
    <cdr:sp macro="" textlink="">
      <cdr:nvSpPr>
        <cdr:cNvPr id="4" name="文本框 14">
          <a:extLst xmlns:a="http://schemas.openxmlformats.org/drawingml/2006/main">
            <a:ext uri="{FF2B5EF4-FFF2-40B4-BE49-F238E27FC236}">
              <a16:creationId xmlns:a16="http://schemas.microsoft.com/office/drawing/2014/main" id="{ADAFBAF0-8093-4B5C-AD7C-04B9DB1EB190}"/>
            </a:ext>
          </a:extLst>
        </cdr:cNvPr>
        <cdr:cNvSpPr txBox="1"/>
      </cdr:nvSpPr>
      <cdr:spPr>
        <a:xfrm xmlns:a="http://schemas.openxmlformats.org/drawingml/2006/main">
          <a:off x="5918200" y="431800"/>
          <a:ext cx="920380" cy="24237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回拨后</a:t>
          </a:r>
          <a:r>
            <a:rPr lang="en-US" altLang="zh-CN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PB=PB</a:t>
          </a:r>
          <a:endParaRPr lang="zh-CN" altLang="en-US" sz="900" b="1" baseline="0">
            <a:solidFill>
              <a:srgbClr val="C00000"/>
            </a:solidFill>
            <a:latin typeface="Arial" panose="020B0604020202020204" pitchFamily="34" charset="0"/>
            <a:ea typeface="楷体_GB2312" panose="02010609030101010101" pitchFamily="49" charset="-122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0.32921</cdr:x>
      <cdr:y>0.0802</cdr:y>
    </cdr:from>
    <cdr:to>
      <cdr:x>0.84423</cdr:x>
      <cdr:y>0.13504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64331F8E-CA89-B284-46C6-566EE6F47446}"/>
            </a:ext>
          </a:extLst>
        </cdr:cNvPr>
        <cdr:cNvGrpSpPr/>
      </cdr:nvGrpSpPr>
      <cdr:grpSpPr>
        <a:xfrm xmlns:a="http://schemas.openxmlformats.org/drawingml/2006/main">
          <a:off x="2279323" y="288247"/>
          <a:ext cx="3565800" cy="197100"/>
          <a:chOff x="2456708" y="40146"/>
          <a:chExt cx="3793638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6708" y="40146"/>
            <a:ext cx="3793638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0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88286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06913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797181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0.31283</cdr:x>
      <cdr:y>0.0802</cdr:y>
    </cdr:from>
    <cdr:to>
      <cdr:x>0.82785</cdr:x>
      <cdr:y>0.13504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24D06851-C4F2-BDD3-51C0-1E15C8E202C7}"/>
            </a:ext>
          </a:extLst>
        </cdr:cNvPr>
        <cdr:cNvGrpSpPr/>
      </cdr:nvGrpSpPr>
      <cdr:grpSpPr>
        <a:xfrm xmlns:a="http://schemas.openxmlformats.org/drawingml/2006/main">
          <a:off x="2195547" y="294728"/>
          <a:ext cx="3614584" cy="201533"/>
          <a:chOff x="2456708" y="40146"/>
          <a:chExt cx="3793638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6708" y="40146"/>
            <a:ext cx="3793638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8"/>
              <a:ext cx="920429" cy="180659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6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88286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06913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797181" y="72833"/>
            <a:ext cx="18672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0.31542</cdr:x>
      <cdr:y>0.0867</cdr:y>
    </cdr:from>
    <cdr:to>
      <cdr:x>0.83044</cdr:x>
      <cdr:y>0.14154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A3A75341-0C34-1DE7-B667-3AAB5E651707}"/>
            </a:ext>
          </a:extLst>
        </cdr:cNvPr>
        <cdr:cNvGrpSpPr/>
      </cdr:nvGrpSpPr>
      <cdr:grpSpPr>
        <a:xfrm xmlns:a="http://schemas.openxmlformats.org/drawingml/2006/main">
          <a:off x="2218595" y="318615"/>
          <a:ext cx="3622537" cy="201533"/>
          <a:chOff x="2457767" y="40146"/>
          <a:chExt cx="3795273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7767" y="40146"/>
            <a:ext cx="3795273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6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89747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08684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799249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0.32921</cdr:x>
      <cdr:y>0.07857</cdr:y>
    </cdr:from>
    <cdr:to>
      <cdr:x>0.84423</cdr:x>
      <cdr:y>0.13341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BFCE488F-657A-2C9C-05DD-E9FD27682CD2}"/>
            </a:ext>
          </a:extLst>
        </cdr:cNvPr>
        <cdr:cNvGrpSpPr/>
      </cdr:nvGrpSpPr>
      <cdr:grpSpPr>
        <a:xfrm xmlns:a="http://schemas.openxmlformats.org/drawingml/2006/main">
          <a:off x="2317823" y="288738"/>
          <a:ext cx="3626031" cy="201533"/>
          <a:chOff x="2458826" y="40146"/>
          <a:chExt cx="3796908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8826" y="40146"/>
            <a:ext cx="3796908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8"/>
              <a:ext cx="920429" cy="180659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6"/>
              <a:ext cx="993432" cy="91572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9120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10454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80131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0.31542</cdr:x>
      <cdr:y>0.0867</cdr:y>
    </cdr:from>
    <cdr:to>
      <cdr:x>0.83044</cdr:x>
      <cdr:y>0.14154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A3A75341-0C34-1DE7-B667-3AAB5E651707}"/>
            </a:ext>
          </a:extLst>
        </cdr:cNvPr>
        <cdr:cNvGrpSpPr/>
      </cdr:nvGrpSpPr>
      <cdr:grpSpPr>
        <a:xfrm xmlns:a="http://schemas.openxmlformats.org/drawingml/2006/main">
          <a:off x="2218595" y="318615"/>
          <a:ext cx="3622537" cy="201533"/>
          <a:chOff x="2457767" y="40146"/>
          <a:chExt cx="3795273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7767" y="40146"/>
            <a:ext cx="3795273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89747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08684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799249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0.32921</cdr:x>
      <cdr:y>0.07857</cdr:y>
    </cdr:from>
    <cdr:to>
      <cdr:x>0.84423</cdr:x>
      <cdr:y>0.13341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BFCE488F-657A-2C9C-05DD-E9FD27682CD2}"/>
            </a:ext>
          </a:extLst>
        </cdr:cNvPr>
        <cdr:cNvGrpSpPr/>
      </cdr:nvGrpSpPr>
      <cdr:grpSpPr>
        <a:xfrm xmlns:a="http://schemas.openxmlformats.org/drawingml/2006/main">
          <a:off x="2317823" y="288738"/>
          <a:ext cx="3626031" cy="201533"/>
          <a:chOff x="2458826" y="40146"/>
          <a:chExt cx="3796908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8826" y="40146"/>
            <a:ext cx="3796908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9120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10454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80131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0.31542</cdr:x>
      <cdr:y>0.0867</cdr:y>
    </cdr:from>
    <cdr:to>
      <cdr:x>0.83044</cdr:x>
      <cdr:y>0.14154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A3A75341-0C34-1DE7-B667-3AAB5E651707}"/>
            </a:ext>
          </a:extLst>
        </cdr:cNvPr>
        <cdr:cNvGrpSpPr/>
      </cdr:nvGrpSpPr>
      <cdr:grpSpPr>
        <a:xfrm xmlns:a="http://schemas.openxmlformats.org/drawingml/2006/main">
          <a:off x="2216728" y="318615"/>
          <a:ext cx="3619490" cy="201533"/>
          <a:chOff x="2457767" y="40146"/>
          <a:chExt cx="3795273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7767" y="40146"/>
            <a:ext cx="3795273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89747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08684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799249" y="72833"/>
            <a:ext cx="186808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0.32921</cdr:x>
      <cdr:y>0.07857</cdr:y>
    </cdr:from>
    <cdr:to>
      <cdr:x>0.84423</cdr:x>
      <cdr:y>0.13341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BFCE488F-657A-2C9C-05DD-E9FD27682CD2}"/>
            </a:ext>
          </a:extLst>
        </cdr:cNvPr>
        <cdr:cNvGrpSpPr/>
      </cdr:nvGrpSpPr>
      <cdr:grpSpPr>
        <a:xfrm xmlns:a="http://schemas.openxmlformats.org/drawingml/2006/main">
          <a:off x="2314165" y="288738"/>
          <a:ext cx="3620308" cy="201533"/>
          <a:chOff x="2458826" y="40146"/>
          <a:chExt cx="3796908" cy="214164"/>
        </a:xfrm>
      </cdr:grpSpPr>
      <cdr:grpSp>
        <cdr:nvGrpSpPr>
          <cdr:cNvPr id="2" name="组合 1">
            <a:extLst xmlns:a="http://schemas.openxmlformats.org/drawingml/2006/main">
              <a:ext uri="{FF2B5EF4-FFF2-40B4-BE49-F238E27FC236}">
                <a16:creationId xmlns:a16="http://schemas.microsoft.com/office/drawing/2014/main" id="{B7DD40A3-5943-4B1B-7F5D-D234CCED80E9}"/>
              </a:ext>
            </a:extLst>
          </cdr:cNvPr>
          <cdr:cNvGrpSpPr/>
        </cdr:nvGrpSpPr>
        <cdr:grpSpPr>
          <a:xfrm xmlns:a="http://schemas.openxmlformats.org/drawingml/2006/main">
            <a:off x="2458826" y="40146"/>
            <a:ext cx="3796908" cy="214164"/>
            <a:chOff x="0" y="-8136"/>
            <a:chExt cx="2806972" cy="187867"/>
          </a:xfrm>
        </cdr:grpSpPr>
        <cdr:grpSp>
          <cdr:nvGrpSpPr>
            <cdr:cNvPr id="3" name="组合 2">
              <a:extLst xmlns:a="http://schemas.openxmlformats.org/drawingml/2006/main">
                <a:ext uri="{FF2B5EF4-FFF2-40B4-BE49-F238E27FC236}">
                  <a16:creationId xmlns:a16="http://schemas.microsoft.com/office/drawing/2014/main" id="{86F25050-0CEA-A666-3C03-052CC4A3E45E}"/>
                </a:ext>
              </a:extLst>
            </cdr:cNvPr>
            <cdr:cNvGrpSpPr/>
          </cdr:nvGrpSpPr>
          <cdr:grpSpPr>
            <a:xfrm xmlns:a="http://schemas.openxmlformats.org/drawingml/2006/main">
              <a:off x="1886543" y="-929"/>
              <a:ext cx="920429" cy="180660"/>
              <a:chOff x="4274841" y="-13802"/>
              <a:chExt cx="3293456" cy="581601"/>
            </a:xfrm>
          </cdr:grpSpPr>
          <cdr:sp macro="" textlink="">
            <cdr:nvSpPr>
              <cdr:cNvPr id="15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459A48A8-AC7B-9D19-04A2-010C38A029F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74841" y="-13802"/>
                <a:ext cx="3293456" cy="581601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4" name="组合 3">
              <a:extLst xmlns:a="http://schemas.openxmlformats.org/drawingml/2006/main">
                <a:ext uri="{FF2B5EF4-FFF2-40B4-BE49-F238E27FC236}">
                  <a16:creationId xmlns:a16="http://schemas.microsoft.com/office/drawing/2014/main" id="{D5758846-005A-BABC-7176-EF22BE23F417}"/>
                </a:ext>
              </a:extLst>
            </cdr:cNvPr>
            <cdr:cNvGrpSpPr/>
          </cdr:nvGrpSpPr>
          <cdr:grpSpPr>
            <a:xfrm xmlns:a="http://schemas.openxmlformats.org/drawingml/2006/main">
              <a:off x="0" y="-2685"/>
              <a:ext cx="993432" cy="91571"/>
              <a:chOff x="0" y="-11174"/>
              <a:chExt cx="3554658" cy="294798"/>
            </a:xfrm>
          </cdr:grpSpPr>
          <cdr:grpSp>
            <cdr:nvGrpSpPr>
              <cdr:cNvPr id="8" name="组合 7">
                <a:extLst xmlns:a="http://schemas.openxmlformats.org/drawingml/2006/main">
                  <a:ext uri="{FF2B5EF4-FFF2-40B4-BE49-F238E27FC236}">
                    <a16:creationId xmlns:a16="http://schemas.microsoft.com/office/drawing/2014/main" id="{21E832C5-3624-604C-4914-3F035230F92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0" y="5299"/>
                <a:ext cx="1180017" cy="278325"/>
                <a:chOff x="0" y="7903"/>
                <a:chExt cx="137709" cy="63225"/>
              </a:xfrm>
            </cdr:grpSpPr>
            <cdr:sp macro="" textlink="">
              <cdr:nvSpPr>
                <cdr:cNvPr id="12" name="矩形 11">
                  <a:extLst xmlns:a="http://schemas.openxmlformats.org/drawingml/2006/main">
                    <a:ext uri="{FF2B5EF4-FFF2-40B4-BE49-F238E27FC236}">
                      <a16:creationId xmlns:a16="http://schemas.microsoft.com/office/drawing/2014/main" id="{981FDC77-2D58-64C6-6FBF-8E89E4BFEEBB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0" y="19670"/>
                  <a:ext cx="57686" cy="51420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13" name="文本框 12">
                  <a:extLst xmlns:a="http://schemas.openxmlformats.org/drawingml/2006/main">
                    <a:ext uri="{FF2B5EF4-FFF2-40B4-BE49-F238E27FC236}">
                      <a16:creationId xmlns:a16="http://schemas.microsoft.com/office/drawing/2014/main" id="{2E9E368C-8329-7137-74E3-9FDFF01FDCA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79088" y="7903"/>
                  <a:ext cx="58621" cy="6322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9" name="组合 8">
                <a:extLst xmlns:a="http://schemas.openxmlformats.org/drawingml/2006/main">
                  <a:ext uri="{FF2B5EF4-FFF2-40B4-BE49-F238E27FC236}">
                    <a16:creationId xmlns:a16="http://schemas.microsoft.com/office/drawing/2014/main" id="{5AB3D80F-C377-DC07-39BD-DAF21B5A289B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052339" y="-11174"/>
                <a:ext cx="502319" cy="278319"/>
                <a:chOff x="1653188" y="-1052"/>
                <a:chExt cx="58621" cy="63224"/>
              </a:xfrm>
            </cdr:grpSpPr>
            <cdr:sp macro="" textlink="">
              <cdr:nvSpPr>
                <cdr:cNvPr id="11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688B1A73-2365-3D36-3FB2-16B7C1366D3D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1653188" y="-1052"/>
                  <a:ext cx="58621" cy="63224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5" name="组合 4">
              <a:extLst xmlns:a="http://schemas.openxmlformats.org/drawingml/2006/main">
                <a:ext uri="{FF2B5EF4-FFF2-40B4-BE49-F238E27FC236}">
                  <a16:creationId xmlns:a16="http://schemas.microsoft.com/office/drawing/2014/main" id="{D6083004-55E6-5264-46B4-405FF31DE514}"/>
                </a:ext>
              </a:extLst>
            </cdr:cNvPr>
            <cdr:cNvGrpSpPr/>
          </cdr:nvGrpSpPr>
          <cdr:grpSpPr>
            <a:xfrm xmlns:a="http://schemas.openxmlformats.org/drawingml/2006/main">
              <a:off x="1378009" y="-8136"/>
              <a:ext cx="337462" cy="163637"/>
              <a:chOff x="4069817" y="-26197"/>
              <a:chExt cx="1207509" cy="526820"/>
            </a:xfrm>
          </cdr:grpSpPr>
          <cdr:sp macro="" textlink="">
            <cdr:nvSpPr>
              <cdr:cNvPr id="7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F908316A-8667-97E0-1B43-3395B039697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069817" y="-26197"/>
                <a:ext cx="1207509" cy="526820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6" name="矩形 15">
            <a:extLst xmlns:a="http://schemas.openxmlformats.org/drawingml/2006/main">
              <a:ext uri="{FF2B5EF4-FFF2-40B4-BE49-F238E27FC236}">
                <a16:creationId xmlns:a16="http://schemas.microsoft.com/office/drawing/2014/main" id="{C1CCFF62-8FEC-0AAB-F2DB-142CBF4875C4}"/>
              </a:ext>
            </a:extLst>
          </cdr:cNvPr>
          <cdr:cNvSpPr/>
        </cdr:nvSpPr>
        <cdr:spPr>
          <a:xfrm xmlns:a="http://schemas.openxmlformats.org/drawingml/2006/main">
            <a:off x="339120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7" name="矩形 16">
            <a:extLst xmlns:a="http://schemas.openxmlformats.org/drawingml/2006/main">
              <a:ext uri="{FF2B5EF4-FFF2-40B4-BE49-F238E27FC236}">
                <a16:creationId xmlns:a16="http://schemas.microsoft.com/office/drawing/2014/main" id="{62F584B8-B5A1-B7CE-35F5-3D87613675A2}"/>
              </a:ext>
            </a:extLst>
          </cdr:cNvPr>
          <cdr:cNvSpPr/>
        </cdr:nvSpPr>
        <cdr:spPr>
          <a:xfrm xmlns:a="http://schemas.openxmlformats.org/drawingml/2006/main">
            <a:off x="4110454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AB1B1FBC-E693-398A-FB43-145FF4B3292D}"/>
              </a:ext>
            </a:extLst>
          </cdr:cNvPr>
          <cdr:cNvSpPr/>
        </cdr:nvSpPr>
        <cdr:spPr>
          <a:xfrm xmlns:a="http://schemas.openxmlformats.org/drawingml/2006/main">
            <a:off x="4801317" y="72833"/>
            <a:ext cx="186889" cy="8013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0.3422</cdr:x>
      <cdr:y>0.01778</cdr:y>
    </cdr:from>
    <cdr:to>
      <cdr:x>0.72206</cdr:x>
      <cdr:y>0.05662</cdr:y>
    </cdr:to>
    <cdr:grpSp>
      <cdr:nvGrpSpPr>
        <cdr:cNvPr id="16" name="组合 15">
          <a:extLst xmlns:a="http://schemas.openxmlformats.org/drawingml/2006/main">
            <a:ext uri="{FF2B5EF4-FFF2-40B4-BE49-F238E27FC236}">
              <a16:creationId xmlns:a16="http://schemas.microsoft.com/office/drawing/2014/main" id="{D8A682B7-053A-3D1F-8EC4-F874BB2C0E5F}"/>
            </a:ext>
          </a:extLst>
        </cdr:cNvPr>
        <cdr:cNvGrpSpPr/>
      </cdr:nvGrpSpPr>
      <cdr:grpSpPr>
        <a:xfrm xmlns:a="http://schemas.openxmlformats.org/drawingml/2006/main">
          <a:off x="2047410" y="87590"/>
          <a:ext cx="2272732" cy="191337"/>
          <a:chOff x="-6545" y="-16031"/>
          <a:chExt cx="2793583" cy="168756"/>
        </a:xfrm>
      </cdr:grpSpPr>
      <cdr:grpSp>
        <cdr:nvGrpSpPr>
          <cdr:cNvPr id="17" name="组合 16">
            <a:extLst xmlns:a="http://schemas.openxmlformats.org/drawingml/2006/main">
              <a:ext uri="{FF2B5EF4-FFF2-40B4-BE49-F238E27FC236}">
                <a16:creationId xmlns:a16="http://schemas.microsoft.com/office/drawing/2014/main" id="{677E9653-AF14-67FE-0D5B-440094F81BBB}"/>
              </a:ext>
            </a:extLst>
          </cdr:cNvPr>
          <cdr:cNvGrpSpPr/>
        </cdr:nvGrpSpPr>
        <cdr:grpSpPr>
          <a:xfrm xmlns:a="http://schemas.openxmlformats.org/drawingml/2006/main">
            <a:off x="-6545" y="-16031"/>
            <a:ext cx="2793583" cy="168756"/>
            <a:chOff x="-4863" y="-14047"/>
            <a:chExt cx="2075801" cy="147862"/>
          </a:xfrm>
        </cdr:grpSpPr>
        <cdr:grpSp>
          <cdr:nvGrpSpPr>
            <cdr:cNvPr id="21" name="组合 20">
              <a:extLst xmlns:a="http://schemas.openxmlformats.org/drawingml/2006/main">
                <a:ext uri="{FF2B5EF4-FFF2-40B4-BE49-F238E27FC236}">
                  <a16:creationId xmlns:a16="http://schemas.microsoft.com/office/drawing/2014/main" id="{80856B5F-1FDB-4B94-4DF1-B1CBEBF7C1FD}"/>
                </a:ext>
              </a:extLst>
            </cdr:cNvPr>
            <cdr:cNvGrpSpPr/>
          </cdr:nvGrpSpPr>
          <cdr:grpSpPr>
            <a:xfrm xmlns:a="http://schemas.openxmlformats.org/drawingml/2006/main">
              <a:off x="1784719" y="776"/>
              <a:ext cx="286219" cy="133039"/>
              <a:chOff x="3766928" y="-13148"/>
              <a:chExt cx="1384133" cy="488243"/>
            </a:xfrm>
          </cdr:grpSpPr>
          <cdr:sp macro="" textlink="">
            <cdr:nvSpPr>
              <cdr:cNvPr id="30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1A56D52-1421-9174-5F9D-25F8980CE2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3766928" y="-13148"/>
                <a:ext cx="1384133" cy="48824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22" name="组合 21">
              <a:extLst xmlns:a="http://schemas.openxmlformats.org/drawingml/2006/main">
                <a:ext uri="{FF2B5EF4-FFF2-40B4-BE49-F238E27FC236}">
                  <a16:creationId xmlns:a16="http://schemas.microsoft.com/office/drawing/2014/main" id="{6141B47B-F01C-4720-32CA-F24962A8A689}"/>
                </a:ext>
              </a:extLst>
            </cdr:cNvPr>
            <cdr:cNvGrpSpPr/>
          </cdr:nvGrpSpPr>
          <cdr:grpSpPr>
            <a:xfrm xmlns:a="http://schemas.openxmlformats.org/drawingml/2006/main">
              <a:off x="-4863" y="-14047"/>
              <a:ext cx="1123156" cy="142318"/>
              <a:chOff x="-23517" y="-63651"/>
              <a:chExt cx="5431473" cy="522311"/>
            </a:xfrm>
          </cdr:grpSpPr>
          <cdr:grpSp>
            <cdr:nvGrpSpPr>
              <cdr:cNvPr id="25" name="组合 24">
                <a:extLst xmlns:a="http://schemas.openxmlformats.org/drawingml/2006/main">
                  <a:ext uri="{FF2B5EF4-FFF2-40B4-BE49-F238E27FC236}">
                    <a16:creationId xmlns:a16="http://schemas.microsoft.com/office/drawing/2014/main" id="{46DD6CEE-9733-C469-04AA-65F9B0FED2F0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-23517" y="-63651"/>
                <a:ext cx="3033938" cy="481951"/>
                <a:chOff x="-767" y="13306"/>
                <a:chExt cx="98951" cy="34007"/>
              </a:xfrm>
            </cdr:grpSpPr>
            <cdr:sp macro="" textlink="">
              <cdr:nvSpPr>
                <cdr:cNvPr id="28" name="矩形 27">
                  <a:extLst xmlns:a="http://schemas.openxmlformats.org/drawingml/2006/main">
                    <a:ext uri="{FF2B5EF4-FFF2-40B4-BE49-F238E27FC236}">
                      <a16:creationId xmlns:a16="http://schemas.microsoft.com/office/drawing/2014/main" id="{0C480E2B-D599-660D-AB6D-48E3B2A5A731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767" y="20288"/>
                  <a:ext cx="18458" cy="1694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29" name="文本框 14">
                  <a:extLst xmlns:a="http://schemas.openxmlformats.org/drawingml/2006/main">
                    <a:ext uri="{FF2B5EF4-FFF2-40B4-BE49-F238E27FC236}">
                      <a16:creationId xmlns:a16="http://schemas.microsoft.com/office/drawing/2014/main" id="{B6707519-1F84-6C08-8CA8-8777857FFEC7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4562" y="13306"/>
                  <a:ext cx="73622" cy="34007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26" name="组合 25">
                <a:extLst xmlns:a="http://schemas.openxmlformats.org/drawingml/2006/main">
                  <a:ext uri="{FF2B5EF4-FFF2-40B4-BE49-F238E27FC236}">
                    <a16:creationId xmlns:a16="http://schemas.microsoft.com/office/drawing/2014/main" id="{96E455E5-7615-FC91-B100-CA08DA7F3F62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611864" y="-14901"/>
                <a:ext cx="1796092" cy="473561"/>
                <a:chOff x="2813926" y="4015"/>
                <a:chExt cx="58579" cy="33415"/>
              </a:xfrm>
            </cdr:grpSpPr>
            <cdr:sp macro="" textlink="">
              <cdr:nvSpPr>
                <cdr:cNvPr id="27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5F75B501-3B5E-390B-EFC9-B4FBA56A11C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813926" y="4015"/>
                  <a:ext cx="58579" cy="3341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23" name="组合 22">
              <a:extLst xmlns:a="http://schemas.openxmlformats.org/drawingml/2006/main">
                <a:ext uri="{FF2B5EF4-FFF2-40B4-BE49-F238E27FC236}">
                  <a16:creationId xmlns:a16="http://schemas.microsoft.com/office/drawing/2014/main" id="{EF8FCC5C-C645-2C39-B7F3-65B3056E358C}"/>
                </a:ext>
              </a:extLst>
            </cdr:cNvPr>
            <cdr:cNvGrpSpPr/>
          </cdr:nvGrpSpPr>
          <cdr:grpSpPr>
            <a:xfrm xmlns:a="http://schemas.openxmlformats.org/drawingml/2006/main">
              <a:off x="1257773" y="0"/>
              <a:ext cx="390304" cy="133815"/>
              <a:chOff x="2529755" y="0"/>
              <a:chExt cx="1887499" cy="491114"/>
            </a:xfrm>
          </cdr:grpSpPr>
          <cdr:sp macro="" textlink="">
            <cdr:nvSpPr>
              <cdr:cNvPr id="24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F35C2AC-5D12-A3AA-C661-3601D776B95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2529755" y="0"/>
                <a:ext cx="1887499" cy="491114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97C825BE-123F-62F6-732E-85796DEAB530}"/>
              </a:ext>
            </a:extLst>
          </cdr:cNvPr>
          <cdr:cNvSpPr/>
        </cdr:nvSpPr>
        <cdr:spPr>
          <a:xfrm xmlns:a="http://schemas.openxmlformats.org/drawingml/2006/main">
            <a:off x="751024" y="7405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9" name="矩形 18">
            <a:extLst xmlns:a="http://schemas.openxmlformats.org/drawingml/2006/main">
              <a:ext uri="{FF2B5EF4-FFF2-40B4-BE49-F238E27FC236}">
                <a16:creationId xmlns:a16="http://schemas.microsoft.com/office/drawing/2014/main" id="{EF2DC54E-0D33-7542-7DAC-E2A7EF7B384B}"/>
              </a:ext>
            </a:extLst>
          </cdr:cNvPr>
          <cdr:cNvSpPr/>
        </cdr:nvSpPr>
        <cdr:spPr>
          <a:xfrm xmlns:a="http://schemas.openxmlformats.org/drawingml/2006/main">
            <a:off x="1433902" y="2006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20" name="矩形 19">
            <a:extLst xmlns:a="http://schemas.openxmlformats.org/drawingml/2006/main">
              <a:ext uri="{FF2B5EF4-FFF2-40B4-BE49-F238E27FC236}">
                <a16:creationId xmlns:a16="http://schemas.microsoft.com/office/drawing/2014/main" id="{EAEA63DA-E0A3-88B7-497B-0BE444B19B9D}"/>
              </a:ext>
            </a:extLst>
          </cdr:cNvPr>
          <cdr:cNvSpPr/>
        </cdr:nvSpPr>
        <cdr:spPr>
          <a:xfrm xmlns:a="http://schemas.openxmlformats.org/drawingml/2006/main">
            <a:off x="2121248" y="3272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0.3422</cdr:x>
      <cdr:y>0.01778</cdr:y>
    </cdr:from>
    <cdr:to>
      <cdr:x>0.72206</cdr:x>
      <cdr:y>0.05662</cdr:y>
    </cdr:to>
    <cdr:grpSp>
      <cdr:nvGrpSpPr>
        <cdr:cNvPr id="16" name="组合 15">
          <a:extLst xmlns:a="http://schemas.openxmlformats.org/drawingml/2006/main">
            <a:ext uri="{FF2B5EF4-FFF2-40B4-BE49-F238E27FC236}">
              <a16:creationId xmlns:a16="http://schemas.microsoft.com/office/drawing/2014/main" id="{D8A682B7-053A-3D1F-8EC4-F874BB2C0E5F}"/>
            </a:ext>
          </a:extLst>
        </cdr:cNvPr>
        <cdr:cNvGrpSpPr/>
      </cdr:nvGrpSpPr>
      <cdr:grpSpPr>
        <a:xfrm xmlns:a="http://schemas.openxmlformats.org/drawingml/2006/main">
          <a:off x="2047410" y="96248"/>
          <a:ext cx="2272732" cy="210253"/>
          <a:chOff x="-6545" y="-16031"/>
          <a:chExt cx="2793583" cy="168756"/>
        </a:xfrm>
      </cdr:grpSpPr>
      <cdr:grpSp>
        <cdr:nvGrpSpPr>
          <cdr:cNvPr id="17" name="组合 16">
            <a:extLst xmlns:a="http://schemas.openxmlformats.org/drawingml/2006/main">
              <a:ext uri="{FF2B5EF4-FFF2-40B4-BE49-F238E27FC236}">
                <a16:creationId xmlns:a16="http://schemas.microsoft.com/office/drawing/2014/main" id="{677E9653-AF14-67FE-0D5B-440094F81BBB}"/>
              </a:ext>
            </a:extLst>
          </cdr:cNvPr>
          <cdr:cNvGrpSpPr/>
        </cdr:nvGrpSpPr>
        <cdr:grpSpPr>
          <a:xfrm xmlns:a="http://schemas.openxmlformats.org/drawingml/2006/main">
            <a:off x="-6545" y="-16031"/>
            <a:ext cx="2793583" cy="168756"/>
            <a:chOff x="-4863" y="-14047"/>
            <a:chExt cx="2075801" cy="147862"/>
          </a:xfrm>
        </cdr:grpSpPr>
        <cdr:grpSp>
          <cdr:nvGrpSpPr>
            <cdr:cNvPr id="21" name="组合 20">
              <a:extLst xmlns:a="http://schemas.openxmlformats.org/drawingml/2006/main">
                <a:ext uri="{FF2B5EF4-FFF2-40B4-BE49-F238E27FC236}">
                  <a16:creationId xmlns:a16="http://schemas.microsoft.com/office/drawing/2014/main" id="{80856B5F-1FDB-4B94-4DF1-B1CBEBF7C1FD}"/>
                </a:ext>
              </a:extLst>
            </cdr:cNvPr>
            <cdr:cNvGrpSpPr/>
          </cdr:nvGrpSpPr>
          <cdr:grpSpPr>
            <a:xfrm xmlns:a="http://schemas.openxmlformats.org/drawingml/2006/main">
              <a:off x="1784719" y="776"/>
              <a:ext cx="286219" cy="133039"/>
              <a:chOff x="3766928" y="-13148"/>
              <a:chExt cx="1384133" cy="488243"/>
            </a:xfrm>
          </cdr:grpSpPr>
          <cdr:sp macro="" textlink="">
            <cdr:nvSpPr>
              <cdr:cNvPr id="30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1A56D52-1421-9174-5F9D-25F8980CE2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3766928" y="-13148"/>
                <a:ext cx="1384133" cy="48824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22" name="组合 21">
              <a:extLst xmlns:a="http://schemas.openxmlformats.org/drawingml/2006/main">
                <a:ext uri="{FF2B5EF4-FFF2-40B4-BE49-F238E27FC236}">
                  <a16:creationId xmlns:a16="http://schemas.microsoft.com/office/drawing/2014/main" id="{6141B47B-F01C-4720-32CA-F24962A8A689}"/>
                </a:ext>
              </a:extLst>
            </cdr:cNvPr>
            <cdr:cNvGrpSpPr/>
          </cdr:nvGrpSpPr>
          <cdr:grpSpPr>
            <a:xfrm xmlns:a="http://schemas.openxmlformats.org/drawingml/2006/main">
              <a:off x="-4863" y="-14047"/>
              <a:ext cx="1123156" cy="142318"/>
              <a:chOff x="-23517" y="-63651"/>
              <a:chExt cx="5431473" cy="522311"/>
            </a:xfrm>
          </cdr:grpSpPr>
          <cdr:grpSp>
            <cdr:nvGrpSpPr>
              <cdr:cNvPr id="25" name="组合 24">
                <a:extLst xmlns:a="http://schemas.openxmlformats.org/drawingml/2006/main">
                  <a:ext uri="{FF2B5EF4-FFF2-40B4-BE49-F238E27FC236}">
                    <a16:creationId xmlns:a16="http://schemas.microsoft.com/office/drawing/2014/main" id="{46DD6CEE-9733-C469-04AA-65F9B0FED2F0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-23517" y="-63651"/>
                <a:ext cx="3033938" cy="481951"/>
                <a:chOff x="-767" y="13306"/>
                <a:chExt cx="98951" cy="34007"/>
              </a:xfrm>
            </cdr:grpSpPr>
            <cdr:sp macro="" textlink="">
              <cdr:nvSpPr>
                <cdr:cNvPr id="28" name="矩形 27">
                  <a:extLst xmlns:a="http://schemas.openxmlformats.org/drawingml/2006/main">
                    <a:ext uri="{FF2B5EF4-FFF2-40B4-BE49-F238E27FC236}">
                      <a16:creationId xmlns:a16="http://schemas.microsoft.com/office/drawing/2014/main" id="{0C480E2B-D599-660D-AB6D-48E3B2A5A731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767" y="20288"/>
                  <a:ext cx="18458" cy="1694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29" name="文本框 14">
                  <a:extLst xmlns:a="http://schemas.openxmlformats.org/drawingml/2006/main">
                    <a:ext uri="{FF2B5EF4-FFF2-40B4-BE49-F238E27FC236}">
                      <a16:creationId xmlns:a16="http://schemas.microsoft.com/office/drawing/2014/main" id="{B6707519-1F84-6C08-8CA8-8777857FFEC7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4562" y="13306"/>
                  <a:ext cx="73622" cy="34007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26" name="组合 25">
                <a:extLst xmlns:a="http://schemas.openxmlformats.org/drawingml/2006/main">
                  <a:ext uri="{FF2B5EF4-FFF2-40B4-BE49-F238E27FC236}">
                    <a16:creationId xmlns:a16="http://schemas.microsoft.com/office/drawing/2014/main" id="{96E455E5-7615-FC91-B100-CA08DA7F3F62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611864" y="-14901"/>
                <a:ext cx="1796092" cy="473561"/>
                <a:chOff x="2813926" y="4015"/>
                <a:chExt cx="58579" cy="33415"/>
              </a:xfrm>
            </cdr:grpSpPr>
            <cdr:sp macro="" textlink="">
              <cdr:nvSpPr>
                <cdr:cNvPr id="27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5F75B501-3B5E-390B-EFC9-B4FBA56A11C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813926" y="4015"/>
                  <a:ext cx="58579" cy="3341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23" name="组合 22">
              <a:extLst xmlns:a="http://schemas.openxmlformats.org/drawingml/2006/main">
                <a:ext uri="{FF2B5EF4-FFF2-40B4-BE49-F238E27FC236}">
                  <a16:creationId xmlns:a16="http://schemas.microsoft.com/office/drawing/2014/main" id="{EF8FCC5C-C645-2C39-B7F3-65B3056E358C}"/>
                </a:ext>
              </a:extLst>
            </cdr:cNvPr>
            <cdr:cNvGrpSpPr/>
          </cdr:nvGrpSpPr>
          <cdr:grpSpPr>
            <a:xfrm xmlns:a="http://schemas.openxmlformats.org/drawingml/2006/main">
              <a:off x="1257773" y="0"/>
              <a:ext cx="390304" cy="133815"/>
              <a:chOff x="2529755" y="0"/>
              <a:chExt cx="1887499" cy="491114"/>
            </a:xfrm>
          </cdr:grpSpPr>
          <cdr:sp macro="" textlink="">
            <cdr:nvSpPr>
              <cdr:cNvPr id="24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F35C2AC-5D12-A3AA-C661-3601D776B95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2529755" y="0"/>
                <a:ext cx="1887499" cy="491114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97C825BE-123F-62F6-732E-85796DEAB530}"/>
              </a:ext>
            </a:extLst>
          </cdr:cNvPr>
          <cdr:cNvSpPr/>
        </cdr:nvSpPr>
        <cdr:spPr>
          <a:xfrm xmlns:a="http://schemas.openxmlformats.org/drawingml/2006/main">
            <a:off x="751024" y="7405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9" name="矩形 18">
            <a:extLst xmlns:a="http://schemas.openxmlformats.org/drawingml/2006/main">
              <a:ext uri="{FF2B5EF4-FFF2-40B4-BE49-F238E27FC236}">
                <a16:creationId xmlns:a16="http://schemas.microsoft.com/office/drawing/2014/main" id="{EF2DC54E-0D33-7542-7DAC-E2A7EF7B384B}"/>
              </a:ext>
            </a:extLst>
          </cdr:cNvPr>
          <cdr:cNvSpPr/>
        </cdr:nvSpPr>
        <cdr:spPr>
          <a:xfrm xmlns:a="http://schemas.openxmlformats.org/drawingml/2006/main">
            <a:off x="1433902" y="2006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20" name="矩形 19">
            <a:extLst xmlns:a="http://schemas.openxmlformats.org/drawingml/2006/main">
              <a:ext uri="{FF2B5EF4-FFF2-40B4-BE49-F238E27FC236}">
                <a16:creationId xmlns:a16="http://schemas.microsoft.com/office/drawing/2014/main" id="{EAEA63DA-E0A3-88B7-497B-0BE444B19B9D}"/>
              </a:ext>
            </a:extLst>
          </cdr:cNvPr>
          <cdr:cNvSpPr/>
        </cdr:nvSpPr>
        <cdr:spPr>
          <a:xfrm xmlns:a="http://schemas.openxmlformats.org/drawingml/2006/main">
            <a:off x="2121248" y="3272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0.3422</cdr:x>
      <cdr:y>0.01778</cdr:y>
    </cdr:from>
    <cdr:to>
      <cdr:x>0.72206</cdr:x>
      <cdr:y>0.05662</cdr:y>
    </cdr:to>
    <cdr:grpSp>
      <cdr:nvGrpSpPr>
        <cdr:cNvPr id="16" name="组合 15">
          <a:extLst xmlns:a="http://schemas.openxmlformats.org/drawingml/2006/main">
            <a:ext uri="{FF2B5EF4-FFF2-40B4-BE49-F238E27FC236}">
              <a16:creationId xmlns:a16="http://schemas.microsoft.com/office/drawing/2014/main" id="{D8A682B7-053A-3D1F-8EC4-F874BB2C0E5F}"/>
            </a:ext>
          </a:extLst>
        </cdr:cNvPr>
        <cdr:cNvGrpSpPr/>
      </cdr:nvGrpSpPr>
      <cdr:grpSpPr>
        <a:xfrm xmlns:a="http://schemas.openxmlformats.org/drawingml/2006/main">
          <a:off x="2056795" y="82954"/>
          <a:ext cx="2283151" cy="181212"/>
          <a:chOff x="-6545" y="-16031"/>
          <a:chExt cx="2793583" cy="168756"/>
        </a:xfrm>
      </cdr:grpSpPr>
      <cdr:grpSp>
        <cdr:nvGrpSpPr>
          <cdr:cNvPr id="17" name="组合 16">
            <a:extLst xmlns:a="http://schemas.openxmlformats.org/drawingml/2006/main">
              <a:ext uri="{FF2B5EF4-FFF2-40B4-BE49-F238E27FC236}">
                <a16:creationId xmlns:a16="http://schemas.microsoft.com/office/drawing/2014/main" id="{677E9653-AF14-67FE-0D5B-440094F81BBB}"/>
              </a:ext>
            </a:extLst>
          </cdr:cNvPr>
          <cdr:cNvGrpSpPr/>
        </cdr:nvGrpSpPr>
        <cdr:grpSpPr>
          <a:xfrm xmlns:a="http://schemas.openxmlformats.org/drawingml/2006/main">
            <a:off x="-6545" y="-16031"/>
            <a:ext cx="2793583" cy="168756"/>
            <a:chOff x="-4863" y="-14047"/>
            <a:chExt cx="2075801" cy="147862"/>
          </a:xfrm>
        </cdr:grpSpPr>
        <cdr:grpSp>
          <cdr:nvGrpSpPr>
            <cdr:cNvPr id="21" name="组合 20">
              <a:extLst xmlns:a="http://schemas.openxmlformats.org/drawingml/2006/main">
                <a:ext uri="{FF2B5EF4-FFF2-40B4-BE49-F238E27FC236}">
                  <a16:creationId xmlns:a16="http://schemas.microsoft.com/office/drawing/2014/main" id="{80856B5F-1FDB-4B94-4DF1-B1CBEBF7C1FD}"/>
                </a:ext>
              </a:extLst>
            </cdr:cNvPr>
            <cdr:cNvGrpSpPr/>
          </cdr:nvGrpSpPr>
          <cdr:grpSpPr>
            <a:xfrm xmlns:a="http://schemas.openxmlformats.org/drawingml/2006/main">
              <a:off x="1784719" y="776"/>
              <a:ext cx="286219" cy="133039"/>
              <a:chOff x="3766928" y="-13148"/>
              <a:chExt cx="1384133" cy="488243"/>
            </a:xfrm>
          </cdr:grpSpPr>
          <cdr:sp macro="" textlink="">
            <cdr:nvSpPr>
              <cdr:cNvPr id="30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1A56D52-1421-9174-5F9D-25F8980CE2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3766928" y="-13148"/>
                <a:ext cx="1384133" cy="488243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农商行</a:t>
                </a:r>
              </a:p>
            </cdr:txBody>
          </cdr:sp>
        </cdr:grpSp>
        <cdr:grpSp>
          <cdr:nvGrpSpPr>
            <cdr:cNvPr id="22" name="组合 21">
              <a:extLst xmlns:a="http://schemas.openxmlformats.org/drawingml/2006/main">
                <a:ext uri="{FF2B5EF4-FFF2-40B4-BE49-F238E27FC236}">
                  <a16:creationId xmlns:a16="http://schemas.microsoft.com/office/drawing/2014/main" id="{6141B47B-F01C-4720-32CA-F24962A8A689}"/>
                </a:ext>
              </a:extLst>
            </cdr:cNvPr>
            <cdr:cNvGrpSpPr/>
          </cdr:nvGrpSpPr>
          <cdr:grpSpPr>
            <a:xfrm xmlns:a="http://schemas.openxmlformats.org/drawingml/2006/main">
              <a:off x="-4863" y="-14047"/>
              <a:ext cx="1123156" cy="142318"/>
              <a:chOff x="-23517" y="-63651"/>
              <a:chExt cx="5431473" cy="522311"/>
            </a:xfrm>
          </cdr:grpSpPr>
          <cdr:grpSp>
            <cdr:nvGrpSpPr>
              <cdr:cNvPr id="25" name="组合 24">
                <a:extLst xmlns:a="http://schemas.openxmlformats.org/drawingml/2006/main">
                  <a:ext uri="{FF2B5EF4-FFF2-40B4-BE49-F238E27FC236}">
                    <a16:creationId xmlns:a16="http://schemas.microsoft.com/office/drawing/2014/main" id="{46DD6CEE-9733-C469-04AA-65F9B0FED2F0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-23517" y="-63651"/>
                <a:ext cx="3033938" cy="481951"/>
                <a:chOff x="-767" y="13306"/>
                <a:chExt cx="98951" cy="34007"/>
              </a:xfrm>
            </cdr:grpSpPr>
            <cdr:sp macro="" textlink="">
              <cdr:nvSpPr>
                <cdr:cNvPr id="28" name="矩形 27">
                  <a:extLst xmlns:a="http://schemas.openxmlformats.org/drawingml/2006/main">
                    <a:ext uri="{FF2B5EF4-FFF2-40B4-BE49-F238E27FC236}">
                      <a16:creationId xmlns:a16="http://schemas.microsoft.com/office/drawing/2014/main" id="{0C480E2B-D599-660D-AB6D-48E3B2A5A731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767" y="20288"/>
                  <a:ext cx="18458" cy="16946"/>
                </a:xfrm>
                <a:prstGeom xmlns:a="http://schemas.openxmlformats.org/drawingml/2006/main" prst="rect">
                  <a:avLst/>
                </a:prstGeom>
                <a:solidFill xmlns:a="http://schemas.openxmlformats.org/drawingml/2006/main">
                  <a:srgbClr val="C0504D"/>
                </a:solidFill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6">
                    <a:shade val="50000"/>
                  </a:schemeClr>
                </a:lnRef>
                <a:fillRef xmlns:a="http://schemas.openxmlformats.org/drawingml/2006/main" idx="1">
                  <a:schemeClr val="accent6"/>
                </a:fillRef>
                <a:effectRef xmlns:a="http://schemas.openxmlformats.org/drawingml/2006/main" idx="0">
                  <a:schemeClr val="accent6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endParaRPr lang="zh-CN"/>
                </a:p>
              </cdr:txBody>
            </cdr:sp>
            <cdr:sp macro="" textlink="">
              <cdr:nvSpPr>
                <cdr:cNvPr id="29" name="文本框 14">
                  <a:extLst xmlns:a="http://schemas.openxmlformats.org/drawingml/2006/main">
                    <a:ext uri="{FF2B5EF4-FFF2-40B4-BE49-F238E27FC236}">
                      <a16:creationId xmlns:a16="http://schemas.microsoft.com/office/drawing/2014/main" id="{B6707519-1F84-6C08-8CA8-8777857FFEC7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4562" y="13306"/>
                  <a:ext cx="73622" cy="34007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国有大行</a:t>
                  </a:r>
                </a:p>
              </cdr:txBody>
            </cdr:sp>
          </cdr:grpSp>
          <cdr:grpSp>
            <cdr:nvGrpSpPr>
              <cdr:cNvPr id="26" name="组合 25">
                <a:extLst xmlns:a="http://schemas.openxmlformats.org/drawingml/2006/main">
                  <a:ext uri="{FF2B5EF4-FFF2-40B4-BE49-F238E27FC236}">
                    <a16:creationId xmlns:a16="http://schemas.microsoft.com/office/drawing/2014/main" id="{96E455E5-7615-FC91-B100-CA08DA7F3F62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3611864" y="-14901"/>
                <a:ext cx="1796092" cy="473561"/>
                <a:chOff x="2813926" y="4015"/>
                <a:chExt cx="58579" cy="33415"/>
              </a:xfrm>
            </cdr:grpSpPr>
            <cdr:sp macro="" textlink="">
              <cdr:nvSpPr>
                <cdr:cNvPr id="27" name="文本框 3">
                  <a:extLst xmlns:a="http://schemas.openxmlformats.org/drawingml/2006/main">
                    <a:ext uri="{FF2B5EF4-FFF2-40B4-BE49-F238E27FC236}">
                      <a16:creationId xmlns:a16="http://schemas.microsoft.com/office/drawing/2014/main" id="{5F75B501-3B5E-390B-EFC9-B4FBA56A11C1}"/>
                    </a:ext>
                  </a:extLst>
                </cdr:cNvPr>
                <cdr:cNvSpPr txBox="1"/>
              </cdr:nvSpPr>
              <cdr:spPr>
                <a:xfrm xmlns:a="http://schemas.openxmlformats.org/drawingml/2006/main">
                  <a:off x="2813926" y="4015"/>
                  <a:ext cx="58579" cy="33415"/>
                </a:xfrm>
                <a:prstGeom xmlns:a="http://schemas.openxmlformats.org/drawingml/2006/main" prst="rect">
                  <a:avLst/>
                </a:prstGeom>
              </cdr:spPr>
              <cdr:txBody>
                <a:bodyPr xmlns:a="http://schemas.openxmlformats.org/drawingml/2006/main" wrap="none" lIns="0" tIns="0" rIns="0" bIns="0" rtlCol="0"/>
                <a:lstStyle xmlns:a="http://schemas.openxmlformats.org/drawingml/2006/main">
                  <a:lvl1pPr marL="0" indent="0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r>
                    <a:rPr lang="zh-CN" altLang="en-US" sz="800">
                      <a:latin typeface="楷体_GB2312" panose="02010609030101010101" pitchFamily="49" charset="-122"/>
                      <a:ea typeface="楷体_GB2312" panose="02010609030101010101" pitchFamily="49" charset="-122"/>
                    </a:rPr>
                    <a:t>股份行</a:t>
                  </a:r>
                </a:p>
              </cdr:txBody>
            </cdr:sp>
          </cdr:grpSp>
        </cdr:grpSp>
        <cdr:grpSp>
          <cdr:nvGrpSpPr>
            <cdr:cNvPr id="23" name="组合 22">
              <a:extLst xmlns:a="http://schemas.openxmlformats.org/drawingml/2006/main">
                <a:ext uri="{FF2B5EF4-FFF2-40B4-BE49-F238E27FC236}">
                  <a16:creationId xmlns:a16="http://schemas.microsoft.com/office/drawing/2014/main" id="{EF8FCC5C-C645-2C39-B7F3-65B3056E358C}"/>
                </a:ext>
              </a:extLst>
            </cdr:cNvPr>
            <cdr:cNvGrpSpPr/>
          </cdr:nvGrpSpPr>
          <cdr:grpSpPr>
            <a:xfrm xmlns:a="http://schemas.openxmlformats.org/drawingml/2006/main">
              <a:off x="1257773" y="0"/>
              <a:ext cx="390304" cy="133815"/>
              <a:chOff x="2529755" y="0"/>
              <a:chExt cx="1887499" cy="491114"/>
            </a:xfrm>
          </cdr:grpSpPr>
          <cdr:sp macro="" textlink="">
            <cdr:nvSpPr>
              <cdr:cNvPr id="24" name="文本框 3">
                <a:extLst xmlns:a="http://schemas.openxmlformats.org/drawingml/2006/main">
                  <a:ext uri="{FF2B5EF4-FFF2-40B4-BE49-F238E27FC236}">
                    <a16:creationId xmlns:a16="http://schemas.microsoft.com/office/drawing/2014/main" id="{AF35C2AC-5D12-A3AA-C661-3601D776B95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2529755" y="0"/>
                <a:ext cx="1887499" cy="491114"/>
              </a:xfrm>
              <a:prstGeom xmlns:a="http://schemas.openxmlformats.org/drawingml/2006/main" prst="rect">
                <a:avLst/>
              </a:prstGeom>
            </cdr:spPr>
            <cdr:txBody>
              <a:bodyPr xmlns:a="http://schemas.openxmlformats.org/drawingml/2006/main" wrap="none" lIns="0" tIns="0" rIns="0" bIns="0" rtlCol="0"/>
              <a:lstStyle xmlns:a="http://schemas.openxmlformats.org/drawingml/2006/main"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zh-CN" altLang="en-US" sz="800">
                    <a:latin typeface="楷体_GB2312" panose="02010609030101010101" pitchFamily="49" charset="-122"/>
                    <a:ea typeface="楷体_GB2312" panose="02010609030101010101" pitchFamily="49" charset="-122"/>
                  </a:rPr>
                  <a:t>城商行</a:t>
                </a:r>
              </a:p>
            </cdr:txBody>
          </cdr:sp>
        </cdr:grpSp>
      </cdr:grpSp>
      <cdr:sp macro="" textlink="">
        <cdr:nvSpPr>
          <cdr:cNvPr id="18" name="矩形 17">
            <a:extLst xmlns:a="http://schemas.openxmlformats.org/drawingml/2006/main">
              <a:ext uri="{FF2B5EF4-FFF2-40B4-BE49-F238E27FC236}">
                <a16:creationId xmlns:a16="http://schemas.microsoft.com/office/drawing/2014/main" id="{97C825BE-123F-62F6-732E-85796DEAB530}"/>
              </a:ext>
            </a:extLst>
          </cdr:cNvPr>
          <cdr:cNvSpPr/>
        </cdr:nvSpPr>
        <cdr:spPr>
          <a:xfrm xmlns:a="http://schemas.openxmlformats.org/drawingml/2006/main">
            <a:off x="751024" y="7405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4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19" name="矩形 18">
            <a:extLst xmlns:a="http://schemas.openxmlformats.org/drawingml/2006/main">
              <a:ext uri="{FF2B5EF4-FFF2-40B4-BE49-F238E27FC236}">
                <a16:creationId xmlns:a16="http://schemas.microsoft.com/office/drawing/2014/main" id="{EF2DC54E-0D33-7542-7DAC-E2A7EF7B384B}"/>
              </a:ext>
            </a:extLst>
          </cdr:cNvPr>
          <cdr:cNvSpPr/>
        </cdr:nvSpPr>
        <cdr:spPr>
          <a:xfrm xmlns:a="http://schemas.openxmlformats.org/drawingml/2006/main">
            <a:off x="1433902" y="2006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  <cdr:sp macro="" textlink="">
        <cdr:nvSpPr>
          <cdr:cNvPr id="20" name="矩形 19">
            <a:extLst xmlns:a="http://schemas.openxmlformats.org/drawingml/2006/main">
              <a:ext uri="{FF2B5EF4-FFF2-40B4-BE49-F238E27FC236}">
                <a16:creationId xmlns:a16="http://schemas.microsoft.com/office/drawing/2014/main" id="{EAEA63DA-E0A3-88B7-497B-0BE444B19B9D}"/>
              </a:ext>
            </a:extLst>
          </cdr:cNvPr>
          <cdr:cNvSpPr/>
        </cdr:nvSpPr>
        <cdr:spPr>
          <a:xfrm xmlns:a="http://schemas.openxmlformats.org/drawingml/2006/main">
            <a:off x="2121248" y="32726"/>
            <a:ext cx="185938" cy="8023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6">
              <a:shade val="50000"/>
            </a:schemeClr>
          </a:lnRef>
          <a:fillRef xmlns:a="http://schemas.openxmlformats.org/drawingml/2006/main" idx="1">
            <a:schemeClr val="accent6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zh-CN"/>
          </a:p>
        </cdr:txBody>
      </cdr:sp>
    </cdr:grp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0.813</cdr:x>
      <cdr:y>0.23771</cdr:y>
    </cdr:from>
    <cdr:to>
      <cdr:x>0.89571</cdr:x>
      <cdr:y>0.26647</cdr:y>
    </cdr:to>
    <cdr:sp macro="" textlink="">
      <cdr:nvSpPr>
        <cdr:cNvPr id="2" name="文本框 14">
          <a:extLst xmlns:a="http://schemas.openxmlformats.org/drawingml/2006/main">
            <a:ext uri="{FF2B5EF4-FFF2-40B4-BE49-F238E27FC236}">
              <a16:creationId xmlns:a16="http://schemas.microsoft.com/office/drawing/2014/main" id="{C9274364-D689-0E66-1147-0510AE83B2EB}"/>
            </a:ext>
          </a:extLst>
        </cdr:cNvPr>
        <cdr:cNvSpPr txBox="1"/>
      </cdr:nvSpPr>
      <cdr:spPr>
        <a:xfrm xmlns:a="http://schemas.openxmlformats.org/drawingml/2006/main">
          <a:off x="7858533" y="1536076"/>
          <a:ext cx="799460" cy="1858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回拨后</a:t>
          </a:r>
          <a:r>
            <a:rPr lang="en-US" altLang="zh-CN" sz="900" b="1" baseline="0">
              <a:solidFill>
                <a:srgbClr val="C00000"/>
              </a:solidFill>
              <a:latin typeface="Arial" panose="020B0604020202020204" pitchFamily="34" charset="0"/>
              <a:ea typeface="楷体_GB2312" panose="02010609030101010101" pitchFamily="49" charset="-122"/>
            </a:rPr>
            <a:t>PB=PB</a:t>
          </a:r>
          <a:endParaRPr lang="zh-CN" altLang="en-US" sz="900" b="1" baseline="0">
            <a:solidFill>
              <a:srgbClr val="C00000"/>
            </a:solidFill>
            <a:latin typeface="Arial" panose="020B0604020202020204" pitchFamily="34" charset="0"/>
            <a:ea typeface="楷体_GB2312" panose="02010609030101010101" pitchFamily="49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主题">
  <a:themeElements>
    <a:clrScheme name="自定义 10">
      <a:dk1>
        <a:sysClr val="windowText" lastClr="000000"/>
      </a:dk1>
      <a:lt1>
        <a:sysClr val="window" lastClr="FFFFFF"/>
      </a:lt1>
      <a:dk2>
        <a:srgbClr val="323232"/>
      </a:dk2>
      <a:lt2>
        <a:srgbClr val="F2F2F2"/>
      </a:lt2>
      <a:accent1>
        <a:srgbClr val="952229"/>
      </a:accent1>
      <a:accent2>
        <a:srgbClr val="4B5161"/>
      </a:accent2>
      <a:accent3>
        <a:srgbClr val="DDBDB0"/>
      </a:accent3>
      <a:accent4>
        <a:srgbClr val="91BDA5"/>
      </a:accent4>
      <a:accent5>
        <a:srgbClr val="F5BD59"/>
      </a:accent5>
      <a:accent6>
        <a:srgbClr val="C1C7D3"/>
      </a:accent6>
      <a:hlink>
        <a:srgbClr val="DB8C49"/>
      </a:hlink>
      <a:folHlink>
        <a:srgbClr val="DBDBD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E0CB-7E27-4522-A602-271B6559902E}">
  <sheetPr codeName="Sheet1">
    <tabColor rgb="FFDDB36A"/>
  </sheetPr>
  <dimension ref="A1:Q27"/>
  <sheetViews>
    <sheetView showGridLines="0" zoomScale="55" zoomScaleNormal="55" workbookViewId="0">
      <selection activeCell="E55" sqref="E55"/>
    </sheetView>
  </sheetViews>
  <sheetFormatPr defaultColWidth="9" defaultRowHeight="13.8" x14ac:dyDescent="0.25"/>
  <cols>
    <col min="1" max="2" width="18.109375" style="31" customWidth="1"/>
    <col min="3" max="3" width="17.21875" style="31" customWidth="1"/>
    <col min="4" max="4" width="18.77734375" style="31" customWidth="1"/>
    <col min="5" max="5" width="19.5546875" style="31" customWidth="1"/>
    <col min="6" max="6" width="23.6640625" style="31" customWidth="1"/>
    <col min="7" max="16" width="9" style="31"/>
    <col min="17" max="17" width="12.21875" style="31" customWidth="1"/>
    <col min="18" max="16384" width="9" style="31"/>
  </cols>
  <sheetData>
    <row r="1" spans="1:17" ht="22.8" x14ac:dyDescent="0.25">
      <c r="A1" s="243" t="s">
        <v>273</v>
      </c>
      <c r="B1" s="244"/>
      <c r="C1" s="245"/>
      <c r="P1" s="32"/>
      <c r="Q1" s="32"/>
    </row>
    <row r="2" spans="1:17" x14ac:dyDescent="0.25">
      <c r="P2" s="32"/>
      <c r="Q2" s="33"/>
    </row>
    <row r="3" spans="1:17" x14ac:dyDescent="0.25">
      <c r="P3" s="34"/>
    </row>
    <row r="27" spans="9:9" x14ac:dyDescent="0.25">
      <c r="I27" s="35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65D7-F918-43F9-89FB-ADC53DB709E7}">
  <sheetPr>
    <tabColor rgb="FFC00000"/>
  </sheetPr>
  <dimension ref="A1:BO98"/>
  <sheetViews>
    <sheetView tabSelected="1" zoomScale="85" zoomScaleNormal="85" workbookViewId="0">
      <pane xSplit="3" ySplit="5" topLeftCell="H6" activePane="bottomRight" state="frozen"/>
      <selection activeCell="AZ75" sqref="AZ75"/>
      <selection pane="topRight" activeCell="AZ75" sqref="AZ75"/>
      <selection pane="bottomLeft" activeCell="AZ75" sqref="AZ75"/>
      <selection pane="bottomRight" activeCell="C15" sqref="C15"/>
    </sheetView>
  </sheetViews>
  <sheetFormatPr defaultColWidth="8.6640625" defaultRowHeight="15" outlineLevelRow="1" x14ac:dyDescent="0.25"/>
  <cols>
    <col min="1" max="1" width="22.44140625" style="3" customWidth="1"/>
    <col min="2" max="2" width="27.109375" style="3" customWidth="1"/>
    <col min="3" max="4" width="10.21875" style="3" bestFit="1" customWidth="1"/>
    <col min="5" max="5" width="10.109375" style="3" bestFit="1" customWidth="1"/>
    <col min="6" max="6" width="9" style="3" bestFit="1" customWidth="1"/>
    <col min="7" max="7" width="8.88671875" style="3" bestFit="1" customWidth="1"/>
    <col min="8" max="8" width="10.21875" style="3" bestFit="1" customWidth="1"/>
    <col min="9" max="9" width="11" style="3" customWidth="1"/>
    <col min="10" max="12" width="9.88671875" style="3" bestFit="1" customWidth="1"/>
    <col min="13" max="14" width="11" style="3" bestFit="1" customWidth="1"/>
    <col min="15" max="15" width="9.88671875" style="3" bestFit="1" customWidth="1"/>
    <col min="16" max="16" width="11" style="3" bestFit="1" customWidth="1"/>
    <col min="17" max="17" width="9.88671875" style="3" bestFit="1" customWidth="1"/>
    <col min="18" max="18" width="11" style="3" bestFit="1" customWidth="1"/>
    <col min="19" max="19" width="9.88671875" style="3" bestFit="1" customWidth="1"/>
    <col min="20" max="20" width="10.109375" style="3" bestFit="1" customWidth="1"/>
    <col min="21" max="21" width="9.88671875" style="3" bestFit="1" customWidth="1"/>
    <col min="22" max="22" width="11" style="3" bestFit="1" customWidth="1"/>
    <col min="23" max="24" width="10.109375" style="3" bestFit="1" customWidth="1"/>
    <col min="25" max="27" width="9.88671875" style="3" bestFit="1" customWidth="1"/>
    <col min="28" max="28" width="9.33203125" style="3" bestFit="1" customWidth="1"/>
    <col min="29" max="29" width="9" style="3" bestFit="1" customWidth="1"/>
    <col min="30" max="30" width="9.88671875" style="3" bestFit="1" customWidth="1"/>
    <col min="31" max="31" width="9.33203125" style="3" bestFit="1" customWidth="1"/>
    <col min="32" max="32" width="9.88671875" style="3" bestFit="1" customWidth="1"/>
    <col min="33" max="33" width="10.109375" style="3" bestFit="1" customWidth="1"/>
    <col min="34" max="34" width="9" style="3" bestFit="1" customWidth="1"/>
    <col min="35" max="35" width="12.33203125" style="3" customWidth="1"/>
    <col min="36" max="38" width="9.33203125" style="3" bestFit="1" customWidth="1"/>
    <col min="39" max="40" width="10.109375" style="3" bestFit="1" customWidth="1"/>
    <col min="41" max="41" width="9.88671875" style="3" bestFit="1" customWidth="1"/>
    <col min="42" max="42" width="9.33203125" style="3" bestFit="1" customWidth="1"/>
    <col min="43" max="43" width="9.88671875" style="3" bestFit="1" customWidth="1"/>
    <col min="44" max="44" width="10.109375" style="3" bestFit="1" customWidth="1"/>
    <col min="45" max="45" width="9.88671875" style="3" bestFit="1" customWidth="1"/>
    <col min="46" max="46" width="9" style="3" bestFit="1" customWidth="1"/>
    <col min="47" max="49" width="9.33203125" style="3" bestFit="1" customWidth="1"/>
    <col min="50" max="50" width="10.21875" style="3" customWidth="1"/>
    <col min="51" max="51" width="9.33203125" style="3" bestFit="1" customWidth="1"/>
    <col min="52" max="52" width="11.109375" style="3" customWidth="1"/>
    <col min="53" max="53" width="11.77734375" style="3" customWidth="1"/>
    <col min="54" max="54" width="10.109375" style="3" bestFit="1" customWidth="1"/>
    <col min="55" max="55" width="12" style="3" customWidth="1"/>
    <col min="56" max="56" width="9.109375" style="3" bestFit="1" customWidth="1"/>
    <col min="57" max="58" width="11.6640625" style="3" customWidth="1"/>
    <col min="59" max="59" width="9.88671875" style="3" bestFit="1" customWidth="1"/>
    <col min="60" max="60" width="11.77734375" style="3" customWidth="1"/>
    <col min="61" max="61" width="10.109375" style="3" customWidth="1"/>
    <col min="62" max="62" width="9.88671875" style="3" bestFit="1" customWidth="1"/>
    <col min="63" max="63" width="10.33203125" style="3" customWidth="1"/>
    <col min="64" max="64" width="9.88671875" style="3" bestFit="1" customWidth="1"/>
    <col min="65" max="16384" width="8.6640625" style="3"/>
  </cols>
  <sheetData>
    <row r="1" spans="1:67" x14ac:dyDescent="0.25">
      <c r="A1" s="218" t="s">
        <v>536</v>
      </c>
    </row>
    <row r="2" spans="1:67" ht="15.6" x14ac:dyDescent="0.25">
      <c r="A2" s="2" t="s">
        <v>282</v>
      </c>
      <c r="B2" s="173">
        <v>46022</v>
      </c>
      <c r="C2" s="178" t="s">
        <v>135</v>
      </c>
      <c r="D2" s="178" t="s">
        <v>8</v>
      </c>
      <c r="E2" s="178" t="s">
        <v>27</v>
      </c>
      <c r="F2" s="178" t="s">
        <v>55</v>
      </c>
      <c r="G2" s="178" t="s">
        <v>107</v>
      </c>
      <c r="H2" s="179" t="s">
        <v>566</v>
      </c>
      <c r="I2" s="179" t="s">
        <v>236</v>
      </c>
      <c r="J2" s="180" t="s">
        <v>283</v>
      </c>
      <c r="K2" s="180" t="s">
        <v>284</v>
      </c>
      <c r="L2" s="180" t="s">
        <v>285</v>
      </c>
      <c r="M2" s="180" t="s">
        <v>286</v>
      </c>
      <c r="N2" s="180" t="s">
        <v>287</v>
      </c>
      <c r="O2" s="180" t="s">
        <v>288</v>
      </c>
      <c r="P2" s="180" t="s">
        <v>289</v>
      </c>
      <c r="Q2" s="180" t="s">
        <v>290</v>
      </c>
      <c r="R2" s="180" t="s">
        <v>291</v>
      </c>
      <c r="S2" s="180" t="s">
        <v>292</v>
      </c>
      <c r="T2" s="180" t="s">
        <v>293</v>
      </c>
      <c r="U2" s="180" t="s">
        <v>294</v>
      </c>
      <c r="V2" s="180" t="s">
        <v>295</v>
      </c>
      <c r="W2" s="180" t="s">
        <v>296</v>
      </c>
      <c r="X2" s="180" t="s">
        <v>297</v>
      </c>
      <c r="Y2" s="180" t="s">
        <v>298</v>
      </c>
      <c r="Z2" s="180" t="s">
        <v>299</v>
      </c>
      <c r="AA2" s="180" t="s">
        <v>300</v>
      </c>
      <c r="AB2" s="180" t="s">
        <v>301</v>
      </c>
      <c r="AC2" s="180" t="s">
        <v>302</v>
      </c>
      <c r="AD2" s="180" t="s">
        <v>303</v>
      </c>
      <c r="AE2" s="180" t="s">
        <v>304</v>
      </c>
      <c r="AF2" s="180" t="s">
        <v>305</v>
      </c>
      <c r="AG2" s="180" t="s">
        <v>306</v>
      </c>
      <c r="AH2" s="180" t="s">
        <v>307</v>
      </c>
      <c r="AI2" s="180" t="s">
        <v>308</v>
      </c>
      <c r="AJ2" s="180" t="s">
        <v>309</v>
      </c>
      <c r="AK2" s="180" t="s">
        <v>310</v>
      </c>
      <c r="AL2" s="180" t="s">
        <v>311</v>
      </c>
      <c r="AM2" s="180" t="s">
        <v>312</v>
      </c>
      <c r="AN2" s="180" t="s">
        <v>313</v>
      </c>
      <c r="AO2" s="180" t="s">
        <v>314</v>
      </c>
      <c r="AP2" s="180" t="s">
        <v>315</v>
      </c>
      <c r="AQ2" s="180" t="s">
        <v>316</v>
      </c>
      <c r="AR2" s="180" t="s">
        <v>317</v>
      </c>
      <c r="AS2" s="180" t="s">
        <v>318</v>
      </c>
      <c r="AT2" s="180" t="s">
        <v>319</v>
      </c>
      <c r="AU2" s="180" t="s">
        <v>320</v>
      </c>
      <c r="AV2" s="180" t="s">
        <v>321</v>
      </c>
      <c r="AW2" s="180" t="s">
        <v>322</v>
      </c>
      <c r="AX2" s="180" t="s">
        <v>323</v>
      </c>
      <c r="AY2" s="180" t="s">
        <v>324</v>
      </c>
      <c r="AZ2" s="180" t="s">
        <v>434</v>
      </c>
      <c r="BA2" s="180" t="s">
        <v>435</v>
      </c>
      <c r="BB2" s="180" t="s">
        <v>436</v>
      </c>
      <c r="BC2" s="180" t="s">
        <v>437</v>
      </c>
      <c r="BD2" s="180" t="s">
        <v>438</v>
      </c>
      <c r="BE2" s="180" t="s">
        <v>439</v>
      </c>
      <c r="BF2" s="180" t="s">
        <v>440</v>
      </c>
      <c r="BG2" s="180" t="s">
        <v>441</v>
      </c>
      <c r="BH2" s="180" t="s">
        <v>442</v>
      </c>
      <c r="BI2" s="180" t="s">
        <v>443</v>
      </c>
      <c r="BJ2" s="180" t="s">
        <v>444</v>
      </c>
      <c r="BK2" s="180" t="s">
        <v>445</v>
      </c>
      <c r="BL2" s="180" t="s">
        <v>446</v>
      </c>
    </row>
    <row r="3" spans="1:67" ht="15.6" x14ac:dyDescent="0.25">
      <c r="A3" s="3" t="s">
        <v>279</v>
      </c>
      <c r="B3" s="3" t="s">
        <v>325</v>
      </c>
      <c r="C3" s="174"/>
      <c r="D3" s="174"/>
      <c r="E3" s="174"/>
      <c r="F3" s="174"/>
      <c r="G3" s="174"/>
      <c r="H3" s="174"/>
      <c r="I3" s="174"/>
      <c r="J3" s="175" t="s">
        <v>326</v>
      </c>
      <c r="K3" s="175" t="s">
        <v>326</v>
      </c>
      <c r="L3" s="175" t="s">
        <v>326</v>
      </c>
      <c r="M3" s="175" t="s">
        <v>326</v>
      </c>
      <c r="N3" s="175" t="s">
        <v>326</v>
      </c>
      <c r="O3" s="175" t="s">
        <v>326</v>
      </c>
      <c r="P3" s="175" t="s">
        <v>327</v>
      </c>
      <c r="Q3" s="175" t="s">
        <v>327</v>
      </c>
      <c r="R3" s="175" t="s">
        <v>327</v>
      </c>
      <c r="S3" s="175" t="s">
        <v>327</v>
      </c>
      <c r="T3" s="175" t="s">
        <v>327</v>
      </c>
      <c r="U3" s="175" t="s">
        <v>327</v>
      </c>
      <c r="V3" s="175" t="s">
        <v>327</v>
      </c>
      <c r="W3" s="175" t="s">
        <v>327</v>
      </c>
      <c r="X3" s="175" t="s">
        <v>327</v>
      </c>
      <c r="Y3" s="175" t="s">
        <v>328</v>
      </c>
      <c r="Z3" s="175" t="s">
        <v>328</v>
      </c>
      <c r="AA3" s="175" t="s">
        <v>328</v>
      </c>
      <c r="AB3" s="175" t="s">
        <v>328</v>
      </c>
      <c r="AC3" s="175" t="s">
        <v>328</v>
      </c>
      <c r="AD3" s="175" t="s">
        <v>328</v>
      </c>
      <c r="AE3" s="175" t="s">
        <v>328</v>
      </c>
      <c r="AF3" s="175" t="s">
        <v>328</v>
      </c>
      <c r="AG3" s="175" t="s">
        <v>328</v>
      </c>
      <c r="AH3" s="175" t="s">
        <v>328</v>
      </c>
      <c r="AI3" s="175" t="s">
        <v>328</v>
      </c>
      <c r="AJ3" s="175" t="s">
        <v>328</v>
      </c>
      <c r="AK3" s="175" t="s">
        <v>328</v>
      </c>
      <c r="AL3" s="175" t="s">
        <v>328</v>
      </c>
      <c r="AM3" s="175" t="s">
        <v>328</v>
      </c>
      <c r="AN3" s="175" t="s">
        <v>328</v>
      </c>
      <c r="AO3" s="175" t="s">
        <v>328</v>
      </c>
      <c r="AP3" s="175" t="s">
        <v>329</v>
      </c>
      <c r="AQ3" s="175" t="s">
        <v>329</v>
      </c>
      <c r="AR3" s="175" t="s">
        <v>329</v>
      </c>
      <c r="AS3" s="175" t="s">
        <v>329</v>
      </c>
      <c r="AT3" s="175" t="s">
        <v>329</v>
      </c>
      <c r="AU3" s="175" t="s">
        <v>329</v>
      </c>
      <c r="AV3" s="175" t="s">
        <v>329</v>
      </c>
      <c r="AW3" s="175" t="s">
        <v>329</v>
      </c>
      <c r="AX3" s="175" t="s">
        <v>329</v>
      </c>
      <c r="AY3" s="175" t="s">
        <v>329</v>
      </c>
    </row>
    <row r="4" spans="1:67" ht="15.6" x14ac:dyDescent="0.25">
      <c r="B4" s="181">
        <f>B2</f>
        <v>46022</v>
      </c>
      <c r="C4" s="178" t="s">
        <v>135</v>
      </c>
      <c r="D4" s="178" t="s">
        <v>8</v>
      </c>
      <c r="E4" s="178" t="s">
        <v>27</v>
      </c>
      <c r="F4" s="178" t="s">
        <v>55</v>
      </c>
      <c r="G4" s="178" t="s">
        <v>107</v>
      </c>
      <c r="H4" s="178" t="str">
        <f>H2</f>
        <v>AH股</v>
      </c>
      <c r="I4" s="178" t="str">
        <f>I2</f>
        <v>纯H股</v>
      </c>
      <c r="J4" s="182" t="s">
        <v>7</v>
      </c>
      <c r="K4" s="182" t="s">
        <v>11</v>
      </c>
      <c r="L4" s="182" t="s">
        <v>14</v>
      </c>
      <c r="M4" s="182" t="s">
        <v>17</v>
      </c>
      <c r="N4" s="182" t="s">
        <v>20</v>
      </c>
      <c r="O4" s="182" t="s">
        <v>23</v>
      </c>
      <c r="P4" s="182" t="s">
        <v>26</v>
      </c>
      <c r="Q4" s="182" t="s">
        <v>30</v>
      </c>
      <c r="R4" s="182" t="s">
        <v>33</v>
      </c>
      <c r="S4" s="182" t="s">
        <v>36</v>
      </c>
      <c r="T4" s="182" t="s">
        <v>39</v>
      </c>
      <c r="U4" s="182" t="s">
        <v>42</v>
      </c>
      <c r="V4" s="182" t="s">
        <v>45</v>
      </c>
      <c r="W4" s="182" t="s">
        <v>48</v>
      </c>
      <c r="X4" s="182" t="s">
        <v>51</v>
      </c>
      <c r="Y4" s="182" t="s">
        <v>54</v>
      </c>
      <c r="Z4" s="182" t="s">
        <v>58</v>
      </c>
      <c r="AA4" s="182" t="s">
        <v>61</v>
      </c>
      <c r="AB4" s="182" t="s">
        <v>64</v>
      </c>
      <c r="AC4" s="182" t="s">
        <v>67</v>
      </c>
      <c r="AD4" s="182" t="s">
        <v>70</v>
      </c>
      <c r="AE4" s="182" t="s">
        <v>73</v>
      </c>
      <c r="AF4" s="182" t="s">
        <v>76</v>
      </c>
      <c r="AG4" s="182" t="s">
        <v>79</v>
      </c>
      <c r="AH4" s="182" t="s">
        <v>82</v>
      </c>
      <c r="AI4" s="182" t="s">
        <v>85</v>
      </c>
      <c r="AJ4" s="182" t="s">
        <v>91</v>
      </c>
      <c r="AK4" s="182" t="s">
        <v>88</v>
      </c>
      <c r="AL4" s="182" t="s">
        <v>94</v>
      </c>
      <c r="AM4" s="182" t="s">
        <v>97</v>
      </c>
      <c r="AN4" s="182" t="s">
        <v>100</v>
      </c>
      <c r="AO4" s="182" t="s">
        <v>103</v>
      </c>
      <c r="AP4" s="182" t="s">
        <v>106</v>
      </c>
      <c r="AQ4" s="182" t="s">
        <v>110</v>
      </c>
      <c r="AR4" s="182" t="s">
        <v>113</v>
      </c>
      <c r="AS4" s="182" t="s">
        <v>116</v>
      </c>
      <c r="AT4" s="182" t="s">
        <v>119</v>
      </c>
      <c r="AU4" s="182" t="s">
        <v>122</v>
      </c>
      <c r="AV4" s="182" t="s">
        <v>125</v>
      </c>
      <c r="AW4" s="182" t="s">
        <v>128</v>
      </c>
      <c r="AX4" s="182" t="s">
        <v>134</v>
      </c>
      <c r="AY4" s="182" t="s">
        <v>131</v>
      </c>
      <c r="AZ4" s="182" t="s">
        <v>208</v>
      </c>
      <c r="BA4" s="182" t="s">
        <v>209</v>
      </c>
      <c r="BB4" s="182" t="s">
        <v>210</v>
      </c>
      <c r="BC4" s="182" t="s">
        <v>211</v>
      </c>
      <c r="BD4" s="182" t="s">
        <v>212</v>
      </c>
      <c r="BE4" s="182" t="s">
        <v>214</v>
      </c>
      <c r="BF4" s="182" t="s">
        <v>215</v>
      </c>
      <c r="BG4" s="182" t="s">
        <v>216</v>
      </c>
      <c r="BH4" s="182" t="s">
        <v>217</v>
      </c>
      <c r="BI4" s="182" t="s">
        <v>218</v>
      </c>
      <c r="BJ4" s="182" t="s">
        <v>219</v>
      </c>
      <c r="BK4" s="182" t="s">
        <v>220</v>
      </c>
      <c r="BL4" s="182" t="s">
        <v>221</v>
      </c>
      <c r="BO4" s="3" t="str">
        <f>"净利润TTM增速VS期初超额拨备利润倍数-"&amp;TEXT(B2,"YYYY/MM")</f>
        <v>净利润TTM增速VS期初超额拨备利润倍数-2025/12</v>
      </c>
    </row>
    <row r="5" spans="1:67" ht="15.6" outlineLevel="1" x14ac:dyDescent="0.25">
      <c r="A5" s="213" t="s">
        <v>469</v>
      </c>
      <c r="B5" s="254" t="s">
        <v>141</v>
      </c>
      <c r="C5" s="30">
        <f>IFERROR(INDEX(【输出】数据汇总!$A:$AZ,MATCH(横向对比!C$4&amp;横向对比!$B5,【输出】数据汇总!$A:$A,0),MATCH(横向对比!$B$4,【输出】数据汇总!$1:$1,0))/100,"")</f>
        <v>1862821.0504795983</v>
      </c>
      <c r="D5" s="30">
        <f>IFERROR(INDEX(【输出】数据汇总!$A:$AZ,MATCH(横向对比!D$4&amp;横向对比!$B5,【输出】数据汇总!$A:$A,0),MATCH(横向对比!$B$4,【输出】数据汇总!$1:$1,0))/100,"")</f>
        <v>1275931.76</v>
      </c>
      <c r="E5" s="30">
        <f>IFERROR(INDEX(【输出】数据汇总!$A:$AZ,MATCH(横向对比!E$4&amp;横向对比!$B5,【输出】数据汇总!$A:$A,0),MATCH(横向对比!$B$4,【输出】数据汇总!$1:$1,0))/100,"")</f>
        <v>410549.64</v>
      </c>
      <c r="F5" s="30">
        <f>IFERROR(INDEX(【输出】数据汇总!$A:$AZ,MATCH(横向对比!F$4&amp;横向对比!$B5,【输出】数据汇总!$A:$A,0),MATCH(横向对比!$B$4,【输出】数据汇总!$1:$1,0))/100,"")</f>
        <v>147599.64857000002</v>
      </c>
      <c r="G5" s="30">
        <f>IFERROR(INDEX(【输出】数据汇总!$A:$AZ,MATCH(横向对比!G$4&amp;横向对比!$B5,【输出】数据汇总!$A:$A,0),MATCH(横向对比!$B$4,【输出】数据汇总!$1:$1,0))/100,"")</f>
        <v>28740.001909598297</v>
      </c>
      <c r="H5" s="30" t="str">
        <f>IFERROR(INDEX(【输出】数据汇总!$A:$AZ,MATCH(横向对比!H$4&amp;横向对比!$B5,【输出】数据汇总!$A:$A,0),MATCH(横向对比!$B$4,【输出】数据汇总!$1:$1,0))/100,"")</f>
        <v/>
      </c>
      <c r="I5" s="30">
        <f>IFERROR(INDEX(【输出】数据汇总!$A:$AZ,MATCH(横向对比!I$4&amp;横向对比!$B5,【输出】数据汇总!$A:$A,0),MATCH(横向对比!$B$4,【输出】数据汇总!$1:$1,0))/100,"")</f>
        <v>63802.973229999996</v>
      </c>
      <c r="J5" s="30">
        <f>IFERROR(INDEX(【输出】数据汇总!$A:$AZ,MATCH(横向对比!J$4&amp;横向对比!$B5,【输出】数据汇总!$A:$A,0),MATCH(横向对比!$B$4,【输出】数据汇总!$1:$1,0))/100,"")</f>
        <v>305061.14</v>
      </c>
      <c r="K5" s="30">
        <f>IFERROR(INDEX(【输出】数据汇总!$A:$AZ,MATCH(横向对比!K$4&amp;横向对比!$B5,【输出】数据汇总!$A:$A,0),MATCH(横向对比!$B$4,【输出】数据汇总!$1:$1,0))/100,"")</f>
        <v>277728.27</v>
      </c>
      <c r="L5" s="30">
        <f>IFERROR(INDEX(【输出】数据汇总!$A:$AZ,MATCH(横向对比!L$4&amp;横向对比!$B5,【输出】数据汇总!$A:$A,0),MATCH(横向对比!$B$4,【输出】数据汇总!$1:$1,0))/100,"")</f>
        <v>271348.34000000003</v>
      </c>
      <c r="M5" s="30">
        <f>IFERROR(INDEX(【输出】数据汇总!$A:$AZ,MATCH(横向对比!M$4&amp;横向对比!$B5,【输出】数据汇总!$A:$A,0),MATCH(横向对比!$B$4,【输出】数据汇总!$1:$1,0))/100,"")</f>
        <v>234075.14</v>
      </c>
      <c r="N5" s="30">
        <f>IFERROR(INDEX(【输出】数据汇总!$A:$AZ,MATCH(横向对比!N$4&amp;横向对比!$B5,【输出】数据汇总!$A:$A,0),MATCH(横向对比!$B$4,【输出】数据汇总!$1:$1,0))/100,"")</f>
        <v>96483.16</v>
      </c>
      <c r="O5" s="30">
        <f>IFERROR(INDEX(【输出】数据汇总!$A:$AZ,MATCH(横向对比!O$4&amp;横向对比!$B5,【输出】数据汇总!$A:$A,0),MATCH(横向对比!$B$4,【输出】数据汇总!$1:$1,0))/100,"")</f>
        <v>91235.71</v>
      </c>
      <c r="P5" s="30">
        <f>IFERROR(INDEX(【输出】数据汇总!$A:$AZ,MATCH(横向对比!P$4&amp;横向对比!$B5,【输出】数据汇总!$A:$A,0),MATCH(横向对比!$B$4,【输出】数据汇总!$1:$1,0))/100,"")</f>
        <v>72580.58</v>
      </c>
      <c r="Q5" s="30">
        <f>IFERROR(INDEX(【输出】数据汇总!$A:$AZ,MATCH(横向对比!Q$4&amp;横向对比!$B5,【输出】数据汇总!$A:$A,0),MATCH(横向对比!$B$4,【输出】数据汇总!$1:$1,0))/100,"")</f>
        <v>59489.38</v>
      </c>
      <c r="R5" s="30">
        <f>IFERROR(INDEX(【输出】数据汇总!$A:$AZ,MATCH(横向对比!R$4&amp;横向对比!$B5,【输出】数据汇总!$A:$A,0),MATCH(横向对比!$B$4,【输出】数据汇总!$1:$1,0))/100,"")</f>
        <v>57039.73</v>
      </c>
      <c r="S5" s="30">
        <f>IFERROR(INDEX(【输出】数据汇总!$A:$AZ,MATCH(横向对比!S$4&amp;横向对比!$B5,【输出】数据汇总!$A:$A,0),MATCH(横向对比!$B$4,【输出】数据汇总!$1:$1,0))/100,"")</f>
        <v>58621.72</v>
      </c>
      <c r="T5" s="30">
        <f>IFERROR(INDEX(【输出】数据汇总!$A:$AZ,MATCH(横向对比!T$4&amp;横向对比!$B5,【输出】数据汇总!$A:$A,0),MATCH(横向对比!$B$4,【输出】数据汇总!$1:$1,0))/100,"")</f>
        <v>44306.1</v>
      </c>
      <c r="U5" s="30">
        <f>IFERROR(INDEX(【输出】数据汇总!$A:$AZ,MATCH(横向对比!U$4&amp;横向对比!$B5,【输出】数据汇总!$A:$A,0),MATCH(横向对比!$B$4,【输出】数据汇总!$1:$1,0))/100,"")</f>
        <v>39802.18</v>
      </c>
      <c r="V5" s="30">
        <f>IFERROR(INDEX(【输出】数据汇总!$A:$AZ,MATCH(横向对比!V$4&amp;横向对比!$B5,【输出】数据汇总!$A:$A,0),MATCH(横向对比!$B$4,【输出】数据汇总!$1:$1,0))/100,"")</f>
        <v>33908.400000000001</v>
      </c>
      <c r="W5" s="30">
        <f>IFERROR(INDEX(【输出】数据汇总!$A:$AZ,MATCH(横向对比!W$4&amp;横向对比!$B5,【输出】数据汇总!$A:$A,0),MATCH(横向对比!$B$4,【输出】数据汇总!$1:$1,0))/100,"")</f>
        <v>25666.66</v>
      </c>
      <c r="X5" s="30">
        <f>IFERROR(INDEX(【输出】数据汇总!$A:$AZ,MATCH(横向对比!X$4&amp;横向对比!$B5,【输出】数据汇总!$A:$A,0),MATCH(横向对比!$B$4,【输出】数据汇总!$1:$1,0))/100,"")</f>
        <v>19134.89</v>
      </c>
      <c r="Y5" s="30">
        <f>IFERROR(INDEX(【输出】数据汇总!$A:$AZ,MATCH(横向对比!Y$4&amp;横向对比!$B5,【输出】数据汇总!$A:$A,0),MATCH(横向对比!$B$4,【输出】数据汇总!$1:$1,0))/100,"")</f>
        <v>23730.46</v>
      </c>
      <c r="Z5" s="30">
        <f>IFERROR(INDEX(【输出】数据汇总!$A:$AZ,MATCH(横向对比!Z$4&amp;横向对比!$B5,【输出】数据汇总!$A:$A,0),MATCH(横向对比!$B$4,【输出】数据汇总!$1:$1,0))/100,"")</f>
        <v>24695.842200000003</v>
      </c>
      <c r="AA5" s="30">
        <f>IFERROR(INDEX(【输出】数据汇总!$A:$AZ,MATCH(横向对比!AA$4&amp;横向对比!$B5,【输出】数据汇总!$A:$A,0),MATCH(横向对比!$B$4,【输出】数据汇总!$1:$1,0))/100,"")</f>
        <v>14416.46055</v>
      </c>
      <c r="AB5" s="30">
        <f>IFERROR(INDEX(【输出】数据汇总!$A:$AZ,MATCH(横向对比!AB$4&amp;横向对比!$B5,【输出】数据汇总!$A:$A,0),MATCH(横向对比!$B$4,【输出】数据汇总!$1:$1,0))/100,"")</f>
        <v>17168.23</v>
      </c>
      <c r="AC5" s="30">
        <f>IFERROR(INDEX(【输出】数据汇总!$A:$AZ,MATCH(横向对比!AC$4&amp;横向对比!$B5,【输出】数据汇总!$A:$A,0),MATCH(横向对比!$B$4,【输出】数据汇总!$1:$1,0))/100,"")</f>
        <v>14114.813259999999</v>
      </c>
      <c r="AD5" s="30">
        <f>IFERROR(INDEX(【输出】数据汇总!$A:$AZ,MATCH(横向对比!AD$4&amp;横向对比!$B5,【输出】数据汇总!$A:$A,0),MATCH(横向对比!$B$4,【输出】数据汇总!$1:$1,0))/100,"")</f>
        <v>10255.734329999999</v>
      </c>
      <c r="AE5" s="30">
        <f>IFERROR(INDEX(【输出】数据汇总!$A:$AZ,MATCH(横向对比!AE$4&amp;横向对比!$B5,【输出】数据汇总!$A:$A,0),MATCH(横向对比!$B$4,【输出】数据汇总!$1:$1,0))/100,"")</f>
        <v>8462.4707999999991</v>
      </c>
      <c r="AF5" s="30">
        <f>IFERROR(INDEX(【输出】数据汇总!$A:$AZ,MATCH(横向对比!AF$4&amp;横向对比!$B5,【输出】数据汇总!$A:$A,0),MATCH(横向对比!$B$4,【输出】数据汇总!$1:$1,0))/100,"")</f>
        <v>6065.2564499999999</v>
      </c>
      <c r="AG5" s="30">
        <f>IFERROR(INDEX(【输出】数据汇总!$A:$AZ,MATCH(横向对比!AG$4&amp;横向对比!$B5,【输出】数据汇总!$A:$A,0),MATCH(横向对比!$B$4,【输出】数据汇总!$1:$1,0))/100,"")</f>
        <v>5291.2018600000001</v>
      </c>
      <c r="AH5" s="30">
        <f>IFERROR(INDEX(【输出】数据汇总!$A:$AZ,MATCH(横向对比!AH$4&amp;横向对比!$B5,【输出】数据汇总!$A:$A,0),MATCH(横向对比!$B$4,【输出】数据汇总!$1:$1,0))/100,"")</f>
        <v>3457.4084200000002</v>
      </c>
      <c r="AI5" s="30">
        <f>IFERROR(INDEX(【输出】数据汇总!$A:$AZ,MATCH(横向对比!AI$4&amp;横向对比!$B5,【输出】数据汇总!$A:$A,0),MATCH(横向对比!$B$4,【输出】数据汇总!$1:$1,0))/100,"")</f>
        <v>4102.6357200000002</v>
      </c>
      <c r="AJ5" s="30" t="str">
        <f>IFERROR(INDEX(【输出】数据汇总!$A:$AZ,MATCH(横向对比!AJ$4&amp;横向对比!$B5,【输出】数据汇总!$A:$A,0),MATCH(横向对比!$B$4,【输出】数据汇总!$1:$1,0))/100,"")</f>
        <v/>
      </c>
      <c r="AK5" s="30">
        <f>IFERROR(INDEX(【输出】数据汇总!$A:$AZ,MATCH(横向对比!AK$4&amp;横向对比!$B5,【输出】数据汇总!$A:$A,0),MATCH(横向对比!$B$4,【输出】数据汇总!$1:$1,0))/100,"")</f>
        <v>3970.0829200000003</v>
      </c>
      <c r="AL5" s="30">
        <f>IFERROR(INDEX(【输出】数据汇总!$A:$AZ,MATCH(横向对比!AL$4&amp;横向对比!$B5,【输出】数据汇总!$A:$A,0),MATCH(横向对比!$B$4,【输出】数据汇总!$1:$1,0))/100,"")</f>
        <v>3830.06594</v>
      </c>
      <c r="AM5" s="30">
        <f>IFERROR(INDEX(【输出】数据汇总!$A:$AZ,MATCH(横向对比!AM$4&amp;横向对比!$B5,【输出】数据汇总!$A:$A,0),MATCH(横向对比!$B$4,【输出】数据汇总!$1:$1,0))/100,"")</f>
        <v>2676.1508699999999</v>
      </c>
      <c r="AN5" s="30">
        <f>IFERROR(INDEX(【输出】数据汇总!$A:$AZ,MATCH(横向对比!AN$4&amp;横向对比!$B5,【输出】数据汇总!$A:$A,0),MATCH(横向对比!$B$4,【输出】数据汇总!$1:$1,0))/100,"")</f>
        <v>3017.5988600000001</v>
      </c>
      <c r="AO5" s="30">
        <f>IFERROR(INDEX(【输出】数据汇总!$A:$AZ,MATCH(横向对比!AO$4&amp;横向对比!$B5,【输出】数据汇总!$A:$A,0),MATCH(横向对比!$B$4,【输出】数据汇总!$1:$1,0))/100,"")</f>
        <v>2345.23639</v>
      </c>
      <c r="AP5" s="30">
        <f>IFERROR(INDEX(【输出】数据汇总!$A:$AZ,MATCH(横向对比!AP$4&amp;横向对比!$B5,【输出】数据汇总!$A:$A,0),MATCH(横向对比!$B$4,【输出】数据汇总!$1:$1,0))/100,"")</f>
        <v>7972.870429999999</v>
      </c>
      <c r="AQ5" s="30">
        <f>IFERROR(INDEX(【输出】数据汇总!$A:$AZ,MATCH(横向对比!AQ$4&amp;横向对比!$B5,【输出】数据汇总!$A:$A,0),MATCH(横向对比!$B$4,【输出】数据汇总!$1:$1,0))/100,"")</f>
        <v>7673.0414000000001</v>
      </c>
      <c r="AR5" s="30">
        <f>IFERROR(INDEX(【输出】数据汇总!$A:$AZ,MATCH(横向对比!AR$4&amp;横向对比!$B5,【输出】数据汇总!$A:$A,0),MATCH(横向对比!$B$4,【输出】数据汇总!$1:$1,0))/100,"")</f>
        <v>2681.2177399999996</v>
      </c>
      <c r="AS5" s="30">
        <f>IFERROR(INDEX(【输出】数据汇总!$A:$AZ,MATCH(横向对比!AS$4&amp;横向对比!$B5,【输出】数据汇总!$A:$A,0),MATCH(横向对比!$B$4,【输出】数据汇总!$1:$1,0))/100,"")</f>
        <v>2567.6442200000001</v>
      </c>
      <c r="AT5" s="30">
        <f>IFERROR(INDEX(【输出】数据汇总!$A:$AZ,MATCH(横向对比!AT$4&amp;横向对比!$B5,【输出】数据汇总!$A:$A,0),MATCH(横向对比!$B$4,【输出】数据汇总!$1:$1,0))/100,"")</f>
        <v>1923.7260099999999</v>
      </c>
      <c r="AU5" s="30">
        <f>IFERROR(INDEX(【输出】数据汇总!$A:$AZ,MATCH(横向对比!AU$4&amp;横向对比!$B5,【输出】数据汇总!$A:$A,0),MATCH(横向对比!$B$4,【输出】数据汇总!$1:$1,0))/100,"")</f>
        <v>1706.2873499999998</v>
      </c>
      <c r="AV5" s="30">
        <f>IFERROR(INDEX(【输出】数据汇总!$A:$AZ,MATCH(横向对比!AV$4&amp;横向对比!$B5,【输出】数据汇总!$A:$A,0),MATCH(横向对比!$B$4,【输出】数据汇总!$1:$1,0))/100,"")</f>
        <v>1483.5845495982999</v>
      </c>
      <c r="AW5" s="30" t="str">
        <f>IFERROR(INDEX(【输出】数据汇总!$A:$AZ,MATCH(横向对比!AW$4&amp;横向对比!$B5,【输出】数据汇总!$A:$A,0),MATCH(横向对比!$B$4,【输出】数据汇总!$1:$1,0))/100,"")</f>
        <v/>
      </c>
      <c r="AX5" s="30">
        <f>IFERROR(INDEX(【输出】数据汇总!$A:$AZ,MATCH(横向对比!AX$4&amp;横向对比!$B5,【输出】数据汇总!$A:$A,0),MATCH(横向对比!$B$4,【输出】数据汇总!$1:$1,0))/100,"")</f>
        <v>1412.0588699999998</v>
      </c>
      <c r="AY5" s="30">
        <f>IFERROR(INDEX(【输出】数据汇总!$A:$AZ,MATCH(横向对比!AY$4&amp;横向对比!$B5,【输出】数据汇总!$A:$A,0),MATCH(横向对比!$B$4,【输出】数据汇总!$1:$1,0))/100,"")</f>
        <v>1319.57134</v>
      </c>
      <c r="AZ5" s="30">
        <f>IFERROR(INDEX(【输出】数据汇总!$A:$AZ,MATCH(横向对比!AZ$4&amp;横向对比!$B5,【输出】数据汇总!$A:$A,0),MATCH(横向对比!$B$4,【输出】数据汇总!$1:$1,0))/100,"")</f>
        <v>7339.05134</v>
      </c>
      <c r="BA5" s="30">
        <f>IFERROR(INDEX(【输出】数据汇总!$A:$AZ,MATCH(横向对比!BA$4&amp;横向对比!$B5,【输出】数据汇总!$A:$A,0),MATCH(横向对比!$B$4,【输出】数据汇总!$1:$1,0))/100,"")</f>
        <v>7060.5832200000004</v>
      </c>
      <c r="BB5" s="30">
        <f>IFERROR(INDEX(【输出】数据汇总!$A:$AZ,MATCH(横向对比!BB$4&amp;横向对比!$B5,【输出】数据汇总!$A:$A,0),MATCH(横向对比!$B$4,【输出】数据汇总!$1:$1,0))/100,"")</f>
        <v>4936.2214199999999</v>
      </c>
      <c r="BC5" s="30">
        <f>IFERROR(INDEX(【输出】数据汇总!$A:$AZ,MATCH(横向对比!BC$4&amp;横向对比!$B5,【输出】数据汇总!$A:$A,0),MATCH(横向对比!$B$4,【输出】数据汇总!$1:$1,0))/100,"")</f>
        <v>3633.67479</v>
      </c>
      <c r="BD5" s="30">
        <f>IFERROR(INDEX(【输出】数据汇总!$A:$AZ,MATCH(横向对比!BD$4&amp;横向对比!$B5,【输出】数据汇总!$A:$A,0),MATCH(横向对比!$B$4,【输出】数据汇总!$1:$1,0))/100,"")</f>
        <v>1241.26683</v>
      </c>
      <c r="BE5" s="30">
        <f>IFERROR(INDEX(【输出】数据汇总!$A:$AZ,MATCH(横向对比!BE$4&amp;横向对比!$B5,【输出】数据汇总!$A:$A,0),MATCH(横向对比!$B$4,【输出】数据汇总!$1:$1,0))/100,"")</f>
        <v>2235.4628600000001</v>
      </c>
      <c r="BF5" s="30">
        <f>IFERROR(INDEX(【输出】数据汇总!$A:$AZ,MATCH(横向对比!BF$4&amp;横向对比!$B5,【输出】数据汇总!$A:$A,0),MATCH(横向对比!$B$4,【输出】数据汇总!$1:$1,0))/100,"")</f>
        <v>2176.2640700000002</v>
      </c>
      <c r="BG5" s="30">
        <f>IFERROR(INDEX(【输出】数据汇总!$A:$AZ,MATCH(横向对比!BG$4&amp;横向对比!$B5,【输出】数据汇总!$A:$A,0),MATCH(横向对比!$B$4,【输出】数据汇总!$1:$1,0))/100,"")</f>
        <v>11304.915500000001</v>
      </c>
      <c r="BH5" s="30">
        <f>IFERROR(INDEX(【输出】数据汇总!$A:$AZ,MATCH(横向对比!BH$4&amp;横向对比!$B5,【输出】数据汇总!$A:$A,0),MATCH(横向对比!$B$4,【输出】数据汇总!$1:$1,0))/100,"")</f>
        <v>4106.2542899999999</v>
      </c>
      <c r="BI5" s="30">
        <f>IFERROR(INDEX(【输出】数据汇总!$A:$AZ,MATCH(横向对比!BI$4&amp;横向对比!$B5,【输出】数据汇总!$A:$A,0),MATCH(横向对比!$B$4,【输出】数据汇总!$1:$1,0))/100,"")</f>
        <v>3791.6583000000001</v>
      </c>
      <c r="BJ5" s="30">
        <f>IFERROR(INDEX(【输出】数据汇总!$A:$AZ,MATCH(横向对比!BJ$4&amp;横向对比!$B5,【输出】数据汇总!$A:$A,0),MATCH(横向对比!$B$4,【输出】数据汇总!$1:$1,0))/100,"")</f>
        <v>9617.3224100000007</v>
      </c>
      <c r="BK5" s="30">
        <f>IFERROR(INDEX(【输出】数据汇总!$A:$AZ,MATCH(横向对比!BK$4&amp;横向对比!$B5,【输出】数据汇总!$A:$A,0),MATCH(横向对比!$B$4,【输出】数据汇总!$1:$1,0))/100,"")</f>
        <v>2269.9859500000002</v>
      </c>
      <c r="BL5" s="30">
        <f>IFERROR(INDEX(【输出】数据汇总!$A:$AZ,MATCH(横向对比!BL$4&amp;横向对比!$B5,【输出】数据汇总!$A:$A,0),MATCH(横向对比!$B$4,【输出】数据汇总!$1:$1,0))/100,"")</f>
        <v>4090.3122499999999</v>
      </c>
    </row>
    <row r="6" spans="1:67" ht="15.6" outlineLevel="1" x14ac:dyDescent="0.25">
      <c r="A6" s="213" t="s">
        <v>470</v>
      </c>
      <c r="B6" s="254" t="s">
        <v>144</v>
      </c>
      <c r="C6" s="30">
        <f>IFERROR(INDEX(【输出】数据汇总!$A:$AZ,MATCH(横向对比!C$4&amp;横向对比!$B6,【输出】数据汇总!$A:$A,0),MATCH(横向对比!$B$4,【输出】数据汇总!$1:$1,0))/100,"")</f>
        <v>24524.321367334702</v>
      </c>
      <c r="D6" s="30">
        <f>IFERROR(INDEX(【输出】数据汇总!$A:$AZ,MATCH(横向对比!D$4&amp;横向对比!$B6,【输出】数据汇总!$A:$A,0),MATCH(横向对比!$B$4,【输出】数据汇总!$1:$1,0))/100,"")</f>
        <v>17244.89</v>
      </c>
      <c r="E6" s="30">
        <f>IFERROR(INDEX(【输出】数据汇总!$A:$AZ,MATCH(横向对比!E$4&amp;横向对比!$B6,【输出】数据汇总!$A:$A,0),MATCH(横向对比!$B$4,【输出】数据汇总!$1:$1,0))/100,"")</f>
        <v>6818.95</v>
      </c>
      <c r="F6" s="30">
        <f>IFERROR(INDEX(【输出】数据汇总!$A:$AZ,MATCH(横向对比!F$4&amp;横向对比!$B6,【输出】数据汇总!$A:$A,0),MATCH(横向对比!$B$4,【输出】数据汇总!$1:$1,0))/100,"")</f>
        <v>296.20312999999999</v>
      </c>
      <c r="G6" s="30">
        <f>IFERROR(INDEX(【输出】数据汇总!$A:$AZ,MATCH(横向对比!G$4&amp;横向对比!$B6,【输出】数据汇总!$A:$A,0),MATCH(横向对比!$B$4,【输出】数据汇总!$1:$1,0))/100,"")</f>
        <v>164.27823733469998</v>
      </c>
      <c r="H6" s="30" t="str">
        <f>IFERROR(INDEX(【输出】数据汇总!$A:$AZ,MATCH(横向对比!H$4&amp;横向对比!$B6,【输出】数据汇总!$A:$A,0),MATCH(横向对比!$B$4,【输出】数据汇总!$1:$1,0))/100,"")</f>
        <v/>
      </c>
      <c r="I6" s="30">
        <f>IFERROR(INDEX(【输出】数据汇总!$A:$AZ,MATCH(横向对比!I$4&amp;横向对比!$B6,【输出】数据汇总!$A:$A,0),MATCH(横向对比!$B$4,【输出】数据汇总!$1:$1,0))/100,"")</f>
        <v>2052.1078200000002</v>
      </c>
      <c r="J6" s="30">
        <f>IFERROR(INDEX(【输出】数据汇总!$A:$AZ,MATCH(横向对比!J$4&amp;横向对比!$B6,【输出】数据汇总!$A:$A,0),MATCH(横向对比!$B$4,【输出】数据汇总!$1:$1,0))/100,"")</f>
        <v>4627.3500000000004</v>
      </c>
      <c r="K6" s="30">
        <f>IFERROR(INDEX(【输出】数据汇总!$A:$AZ,MATCH(横向对比!K$4&amp;横向对比!$B6,【输出】数据汇总!$A:$A,0),MATCH(横向对比!$B$4,【输出】数据汇总!$1:$1,0))/100,"")</f>
        <v>3678.14</v>
      </c>
      <c r="L6" s="30">
        <f>IFERROR(INDEX(【输出】数据汇总!$A:$AZ,MATCH(横向对比!L$4&amp;横向对比!$B6,【输出】数据汇总!$A:$A,0),MATCH(横向对比!$B$4,【输出】数据汇总!$1:$1,0))/100,"")</f>
        <v>3395.47</v>
      </c>
      <c r="M6" s="30">
        <f>IFERROR(INDEX(【输出】数据汇总!$A:$AZ,MATCH(横向对比!M$4&amp;横向对比!$B6,【输出】数据汇总!$A:$A,0),MATCH(横向对比!$B$4,【输出】数据汇总!$1:$1,0))/100,"")</f>
        <v>2959.44</v>
      </c>
      <c r="N6" s="30">
        <f>IFERROR(INDEX(【输出】数据汇总!$A:$AZ,MATCH(横向对比!N$4&amp;横向对比!$B6,【输出】数据汇总!$A:$A,0),MATCH(横向对比!$B$4,【输出】数据汇总!$1:$1,0))/100,"")</f>
        <v>1254.9100000000001</v>
      </c>
      <c r="O6" s="30">
        <f>IFERROR(INDEX(【输出】数据汇总!$A:$AZ,MATCH(横向对比!O$4&amp;横向对比!$B6,【输出】数据汇总!$A:$A,0),MATCH(横向对比!$B$4,【输出】数据汇总!$1:$1,0))/100,"")</f>
        <v>1329.58</v>
      </c>
      <c r="P6" s="30">
        <f>IFERROR(INDEX(【输出】数据汇总!$A:$AZ,MATCH(横向对比!P$4&amp;横向对比!$B6,【输出】数据汇总!$A:$A,0),MATCH(横向对比!$B$4,【输出】数据汇总!$1:$1,0))/100,"")</f>
        <v>906.46</v>
      </c>
      <c r="Q6" s="30">
        <f>IFERROR(INDEX(【输出】数据汇总!$A:$AZ,MATCH(横向对比!Q$4&amp;横向对比!$B6,【输出】数据汇总!$A:$A,0),MATCH(横向对比!$B$4,【输出】数据汇总!$1:$1,0))/100,"")</f>
        <v>888.67</v>
      </c>
      <c r="R6" s="30">
        <f>IFERROR(INDEX(【输出】数据汇总!$A:$AZ,MATCH(横向对比!R$4&amp;横向对比!$B6,【输出】数据汇总!$A:$A,0),MATCH(横向对比!$B$4,【输出】数据汇总!$1:$1,0))/100,"")</f>
        <v>1075.47</v>
      </c>
      <c r="S6" s="30">
        <f>IFERROR(INDEX(【输出】数据汇总!$A:$AZ,MATCH(横向对比!S$4&amp;横向对比!$B6,【输出】数据汇总!$A:$A,0),MATCH(横向对比!$B$4,【输出】数据汇总!$1:$1,0))/100,"")</f>
        <v>835.98</v>
      </c>
      <c r="T6" s="30">
        <f>IFERROR(INDEX(【输出】数据汇总!$A:$AZ,MATCH(横向对比!T$4&amp;横向对比!$B6,【输出】数据汇总!$A:$A,0),MATCH(横向对比!$B$4,【输出】数据汇总!$1:$1,0))/100,"")</f>
        <v>958.03</v>
      </c>
      <c r="U6" s="30">
        <f>IFERROR(INDEX(【输出】数据汇总!$A:$AZ,MATCH(横向对比!U$4&amp;横向对比!$B6,【输出】数据汇总!$A:$A,0),MATCH(横向对比!$B$4,【输出】数据汇总!$1:$1,0))/100,"")</f>
        <v>847.46</v>
      </c>
      <c r="V6" s="30">
        <f>IFERROR(INDEX(【输出】数据汇总!$A:$AZ,MATCH(横向对比!V$4&amp;横向对比!$B6,【输出】数据汇总!$A:$A,0),MATCH(横向对比!$B$4,【输出】数据汇总!$1:$1,0))/100,"")</f>
        <v>545.48</v>
      </c>
      <c r="W6" s="30">
        <f>IFERROR(INDEX(【输出】数据汇总!$A:$AZ,MATCH(横向对比!W$4&amp;横向对比!$B6,【输出】数据汇总!$A:$A,0),MATCH(横向对比!$B$4,【输出】数据汇总!$1:$1,0))/100,"")</f>
        <v>414.27</v>
      </c>
      <c r="X6" s="30">
        <f>IFERROR(INDEX(【输出】数据汇总!$A:$AZ,MATCH(横向对比!X$4&amp;横向对比!$B6,【输出】数据汇总!$A:$A,0),MATCH(横向对比!$B$4,【输出】数据汇总!$1:$1,0))/100,"")</f>
        <v>347.13</v>
      </c>
      <c r="Y6" s="30" t="str">
        <f>IFERROR(INDEX(【输出】数据汇总!$A:$AZ,MATCH(横向对比!Y$4&amp;横向对比!$B6,【输出】数据汇总!$A:$A,0),MATCH(横向对比!$B$4,【输出】数据汇总!$1:$1,0))/100,"")</f>
        <v/>
      </c>
      <c r="Z6" s="30" t="str">
        <f>IFERROR(INDEX(【输出】数据汇总!$A:$AZ,MATCH(横向对比!Z$4&amp;横向对比!$B6,【输出】数据汇总!$A:$A,0),MATCH(横向对比!$B$4,【输出】数据汇总!$1:$1,0))/100,"")</f>
        <v/>
      </c>
      <c r="AA6" s="30" t="str">
        <f>IFERROR(INDEX(【输出】数据汇总!$A:$AZ,MATCH(横向对比!AA$4&amp;横向对比!$B6,【输出】数据汇总!$A:$A,0),MATCH(横向对比!$B$4,【输出】数据汇总!$1:$1,0))/100,"")</f>
        <v/>
      </c>
      <c r="AB6" s="30" t="str">
        <f>IFERROR(INDEX(【输出】数据汇总!$A:$AZ,MATCH(横向对比!AB$4&amp;横向对比!$B6,【输出】数据汇总!$A:$A,0),MATCH(横向对比!$B$4,【输出】数据汇总!$1:$1,0))/100,"")</f>
        <v/>
      </c>
      <c r="AC6" s="30" t="str">
        <f>IFERROR(INDEX(【输出】数据汇总!$A:$AZ,MATCH(横向对比!AC$4&amp;横向对比!$B6,【输出】数据汇总!$A:$A,0),MATCH(横向对比!$B$4,【输出】数据汇总!$1:$1,0))/100,"")</f>
        <v/>
      </c>
      <c r="AD6" s="30" t="str">
        <f>IFERROR(INDEX(【输出】数据汇总!$A:$AZ,MATCH(横向对比!AD$4&amp;横向对比!$B6,【输出】数据汇总!$A:$A,0),MATCH(横向对比!$B$4,【输出】数据汇总!$1:$1,0))/100,"")</f>
        <v/>
      </c>
      <c r="AE6" s="30" t="str">
        <f>IFERROR(INDEX(【输出】数据汇总!$A:$AZ,MATCH(横向对比!AE$4&amp;横向对比!$B6,【输出】数据汇总!$A:$A,0),MATCH(横向对比!$B$4,【输出】数据汇总!$1:$1,0))/100,"")</f>
        <v/>
      </c>
      <c r="AF6" s="30" t="str">
        <f>IFERROR(INDEX(【输出】数据汇总!$A:$AZ,MATCH(横向对比!AF$4&amp;横向对比!$B6,【输出】数据汇总!$A:$A,0),MATCH(横向对比!$B$4,【输出】数据汇总!$1:$1,0))/100,"")</f>
        <v/>
      </c>
      <c r="AG6" s="30">
        <f>IFERROR(INDEX(【输出】数据汇总!$A:$AZ,MATCH(横向对比!AG$4&amp;横向对比!$B6,【输出】数据汇总!$A:$A,0),MATCH(横向对比!$B$4,【输出】数据汇总!$1:$1,0))/100,"")</f>
        <v>72.061859999999996</v>
      </c>
      <c r="AH6" s="30" t="str">
        <f>IFERROR(INDEX(【输出】数据汇总!$A:$AZ,MATCH(横向对比!AH$4&amp;横向对比!$B6,【输出】数据汇总!$A:$A,0),MATCH(横向对比!$B$4,【输出】数据汇总!$1:$1,0))/100,"")</f>
        <v/>
      </c>
      <c r="AI6" s="30">
        <f>IFERROR(INDEX(【输出】数据汇总!$A:$AZ,MATCH(横向对比!AI$4&amp;横向对比!$B6,【输出】数据汇总!$A:$A,0),MATCH(横向对比!$B$4,【输出】数据汇总!$1:$1,0))/100,"")</f>
        <v>176.64363</v>
      </c>
      <c r="AJ6" s="30" t="str">
        <f>IFERROR(INDEX(【输出】数据汇总!$A:$AZ,MATCH(横向对比!AJ$4&amp;横向对比!$B6,【输出】数据汇总!$A:$A,0),MATCH(横向对比!$B$4,【输出】数据汇总!$1:$1,0))/100,"")</f>
        <v/>
      </c>
      <c r="AK6" s="30">
        <f>IFERROR(INDEX(【输出】数据汇总!$A:$AZ,MATCH(横向对比!AK$4&amp;横向对比!$B6,【输出】数据汇总!$A:$A,0),MATCH(横向对比!$B$4,【输出】数据汇总!$1:$1,0))/100,"")</f>
        <v>47.497640000000004</v>
      </c>
      <c r="AL6" s="30" t="str">
        <f>IFERROR(INDEX(【输出】数据汇总!$A:$AZ,MATCH(横向对比!AL$4&amp;横向对比!$B6,【输出】数据汇总!$A:$A,0),MATCH(横向对比!$B$4,【输出】数据汇总!$1:$1,0))/100,"")</f>
        <v/>
      </c>
      <c r="AM6" s="30" t="str">
        <f>IFERROR(INDEX(【输出】数据汇总!$A:$AZ,MATCH(横向对比!AM$4&amp;横向对比!$B6,【输出】数据汇总!$A:$A,0),MATCH(横向对比!$B$4,【输出】数据汇总!$1:$1,0))/100,"")</f>
        <v/>
      </c>
      <c r="AN6" s="30" t="str">
        <f>IFERROR(INDEX(【输出】数据汇总!$A:$AZ,MATCH(横向对比!AN$4&amp;横向对比!$B6,【输出】数据汇总!$A:$A,0),MATCH(横向对比!$B$4,【输出】数据汇总!$1:$1,0))/100,"")</f>
        <v/>
      </c>
      <c r="AO6" s="30" t="str">
        <f>IFERROR(INDEX(【输出】数据汇总!$A:$AZ,MATCH(横向对比!AO$4&amp;横向对比!$B6,【输出】数据汇总!$A:$A,0),MATCH(横向对比!$B$4,【输出】数据汇总!$1:$1,0))/100,"")</f>
        <v/>
      </c>
      <c r="AP6" s="30">
        <f>IFERROR(INDEX(【输出】数据汇总!$A:$AZ,MATCH(横向对比!AP$4&amp;横向对比!$B6,【输出】数据汇总!$A:$A,0),MATCH(横向对比!$B$4,【输出】数据汇总!$1:$1,0))/100,"")</f>
        <v>94.691000000000003</v>
      </c>
      <c r="AQ6" s="30" t="str">
        <f>IFERROR(INDEX(【输出】数据汇总!$A:$AZ,MATCH(横向对比!AQ$4&amp;横向对比!$B6,【输出】数据汇总!$A:$A,0),MATCH(横向对比!$B$4,【输出】数据汇总!$1:$1,0))/100,"")</f>
        <v/>
      </c>
      <c r="AR6" s="30" t="str">
        <f>IFERROR(INDEX(【输出】数据汇总!$A:$AZ,MATCH(横向对比!AR$4&amp;横向对比!$B6,【输出】数据汇总!$A:$A,0),MATCH(横向对比!$B$4,【输出】数据汇总!$1:$1,0))/100,"")</f>
        <v/>
      </c>
      <c r="AS6" s="30" t="str">
        <f>IFERROR(INDEX(【输出】数据汇总!$A:$AZ,MATCH(横向对比!AS$4&amp;横向对比!$B6,【输出】数据汇总!$A:$A,0),MATCH(横向对比!$B$4,【输出】数据汇总!$1:$1,0))/100,"")</f>
        <v/>
      </c>
      <c r="AT6" s="30" t="str">
        <f>IFERROR(INDEX(【输出】数据汇总!$A:$AZ,MATCH(横向对比!AT$4&amp;横向对比!$B6,【输出】数据汇总!$A:$A,0),MATCH(横向对比!$B$4,【输出】数据汇总!$1:$1,0))/100,"")</f>
        <v/>
      </c>
      <c r="AU6" s="30">
        <f>IFERROR(INDEX(【输出】数据汇总!$A:$AZ,MATCH(横向对比!AU$4&amp;横向对比!$B6,【输出】数据汇总!$A:$A,0),MATCH(横向对比!$B$4,【输出】数据汇总!$1:$1,0))/100,"")</f>
        <v>14.46777</v>
      </c>
      <c r="AV6" s="30">
        <f>IFERROR(INDEX(【输出】数据汇总!$A:$AZ,MATCH(横向对比!AV$4&amp;横向对比!$B6,【输出】数据汇总!$A:$A,0),MATCH(横向对比!$B$4,【输出】数据汇总!$1:$1,0))/100,"")</f>
        <v>26.754417334699998</v>
      </c>
      <c r="AW6" s="30" t="str">
        <f>IFERROR(INDEX(【输出】数据汇总!$A:$AZ,MATCH(横向对比!AW$4&amp;横向对比!$B6,【输出】数据汇总!$A:$A,0),MATCH(横向对比!$B$4,【输出】数据汇总!$1:$1,0))/100,"")</f>
        <v/>
      </c>
      <c r="AX6" s="30">
        <f>IFERROR(INDEX(【输出】数据汇总!$A:$AZ,MATCH(横向对比!AX$4&amp;横向对比!$B6,【输出】数据汇总!$A:$A,0),MATCH(横向对比!$B$4,【输出】数据汇总!$1:$1,0))/100,"")</f>
        <v>28.36505</v>
      </c>
      <c r="AY6" s="30" t="str">
        <f>IFERROR(INDEX(【输出】数据汇总!$A:$AZ,MATCH(横向对比!AY$4&amp;横向对比!$B6,【输出】数据汇总!$A:$A,0),MATCH(横向对比!$B$4,【输出】数据汇总!$1:$1,0))/100,"")</f>
        <v/>
      </c>
      <c r="AZ6" s="30">
        <f>IFERROR(INDEX(【输出】数据汇总!$A:$AZ,MATCH(横向对比!AZ$4&amp;横向对比!$B6,【输出】数据汇总!$A:$A,0),MATCH(横向对比!$B$4,【输出】数据汇总!$1:$1,0))/100,"")</f>
        <v>286.666</v>
      </c>
      <c r="BA6" s="30">
        <f>IFERROR(INDEX(【输出】数据汇总!$A:$AZ,MATCH(横向对比!BA$4&amp;横向对比!$B6,【输出】数据汇总!$A:$A,0),MATCH(横向对比!$B$4,【输出】数据汇总!$1:$1,0))/100,"")</f>
        <v>308.86070000000001</v>
      </c>
      <c r="BB6" s="30">
        <f>IFERROR(INDEX(【输出】数据汇总!$A:$AZ,MATCH(横向对比!BB$4&amp;横向对比!$B6,【输出】数据汇总!$A:$A,0),MATCH(横向对比!$B$4,【输出】数据汇总!$1:$1,0))/100,"")</f>
        <v>128.33317</v>
      </c>
      <c r="BC6" s="30">
        <f>IFERROR(INDEX(【输出】数据汇总!$A:$AZ,MATCH(横向对比!BC$4&amp;横向对比!$B6,【输出】数据汇总!$A:$A,0),MATCH(横向对比!$B$4,【输出】数据汇总!$1:$1,0))/100,"")</f>
        <v>92.898799999999994</v>
      </c>
      <c r="BD6" s="30">
        <f>IFERROR(INDEX(【输出】数据汇总!$A:$AZ,MATCH(横向对比!BD$4&amp;横向对比!$B6,【输出】数据汇总!$A:$A,0),MATCH(横向对比!$B$4,【输出】数据汇总!$1:$1,0))/100,"")</f>
        <v>17.295159999999999</v>
      </c>
      <c r="BE6" s="30">
        <f>IFERROR(INDEX(【输出】数据汇总!$A:$AZ,MATCH(横向对比!BE$4&amp;横向对比!$B6,【输出】数据汇总!$A:$A,0),MATCH(横向对比!$B$4,【输出】数据汇总!$1:$1,0))/100,"")</f>
        <v>61.335000000000001</v>
      </c>
      <c r="BF6" s="30">
        <f>IFERROR(INDEX(【输出】数据汇总!$A:$AZ,MATCH(横向对比!BF$4&amp;横向对比!$B6,【输出】数据汇总!$A:$A,0),MATCH(横向对比!$B$4,【输出】数据汇总!$1:$1,0))/100,"")</f>
        <v>42.40352</v>
      </c>
      <c r="BG6" s="30">
        <f>IFERROR(INDEX(【输出】数据汇总!$A:$AZ,MATCH(横向对比!BG$4&amp;横向对比!$B6,【输出】数据汇总!$A:$A,0),MATCH(横向对比!$B$4,【输出】数据汇总!$1:$1,0))/100,"")</f>
        <v>133.46406000000002</v>
      </c>
      <c r="BH6" s="30">
        <f>IFERROR(INDEX(【输出】数据汇总!$A:$AZ,MATCH(横向对比!BH$4&amp;横向对比!$B6,【输出】数据汇总!$A:$A,0),MATCH(横向对比!$B$4,【输出】数据汇总!$1:$1,0))/100,"")</f>
        <v>516.41792999999996</v>
      </c>
      <c r="BI6" s="30">
        <f>IFERROR(INDEX(【输出】数据汇总!$A:$AZ,MATCH(横向对比!BI$4&amp;横向对比!$B6,【输出】数据汇总!$A:$A,0),MATCH(横向对比!$B$4,【输出】数据汇总!$1:$1,0))/100,"")</f>
        <v>101.22117</v>
      </c>
      <c r="BJ6" s="30">
        <f>IFERROR(INDEX(【输出】数据汇总!$A:$AZ,MATCH(横向对比!BJ$4&amp;横向对比!$B6,【输出】数据汇总!$A:$A,0),MATCH(横向对比!$B$4,【输出】数据汇总!$1:$1,0))/100,"")</f>
        <v>229.26895999999999</v>
      </c>
      <c r="BK6" s="30">
        <f>IFERROR(INDEX(【输出】数据汇总!$A:$AZ,MATCH(横向对比!BK$4&amp;横向对比!$B6,【输出】数据汇总!$A:$A,0),MATCH(横向对比!$B$4,【输出】数据汇总!$1:$1,0))/100,"")</f>
        <v>39.184980000000003</v>
      </c>
      <c r="BL6" s="30">
        <f>IFERROR(INDEX(【输出】数据汇总!$A:$AZ,MATCH(横向对比!BL$4&amp;横向对比!$B6,【输出】数据汇总!$A:$A,0),MATCH(横向对比!$B$4,【输出】数据汇总!$1:$1,0))/100,"")</f>
        <v>94.758369999999999</v>
      </c>
    </row>
    <row r="7" spans="1:67" ht="15.6" outlineLevel="1" x14ac:dyDescent="0.25">
      <c r="A7" s="213" t="s">
        <v>471</v>
      </c>
      <c r="B7" s="254" t="s">
        <v>468</v>
      </c>
      <c r="C7" s="30">
        <f>IFERROR(INDEX(【输出】数据汇总!$A:$AZ,MATCH(横向对比!C$4&amp;横向对比!$B7,【输出】数据汇总!$A:$A,0),MATCH(横向对比!$B$4,【输出】数据汇总!$1:$1,0))/100,"")</f>
        <v>9099.3912879999989</v>
      </c>
      <c r="D7" s="30">
        <f>IFERROR(INDEX(【输出】数据汇总!$A:$AZ,MATCH(横向对比!D$4&amp;横向对比!$B7,【输出】数据汇总!$A:$A,0),MATCH(横向对比!$B$4,【输出】数据汇总!$1:$1,0))/100,"")</f>
        <v>6406.08</v>
      </c>
      <c r="E7" s="30">
        <f>IFERROR(INDEX(【输出】数据汇总!$A:$AZ,MATCH(横向对比!E$4&amp;横向对比!$B7,【输出】数据汇总!$A:$A,0),MATCH(横向对比!$B$4,【输出】数据汇总!$1:$1,0))/100,"")</f>
        <v>2636.12</v>
      </c>
      <c r="F7" s="30">
        <f>IFERROR(INDEX(【输出】数据汇总!$A:$AZ,MATCH(横向对比!F$4&amp;横向对比!$B7,【输出】数据汇总!$A:$A,0),MATCH(横向对比!$B$4,【输出】数据汇总!$1:$1,0))/100,"")</f>
        <v>10.889110000000001</v>
      </c>
      <c r="G7" s="30">
        <f>IFERROR(INDEX(【输出】数据汇总!$A:$AZ,MATCH(横向对比!G$4&amp;横向对比!$B7,【输出】数据汇总!$A:$A,0),MATCH(横向对比!$B$4,【输出】数据汇总!$1:$1,0))/100,"")</f>
        <v>46.302177999999998</v>
      </c>
      <c r="H7" s="30" t="str">
        <f>IFERROR(INDEX(【输出】数据汇总!$A:$AZ,MATCH(横向对比!H$4&amp;横向对比!$B7,【输出】数据汇总!$A:$A,0),MATCH(横向对比!$B$4,【输出】数据汇总!$1:$1,0))/100,"")</f>
        <v/>
      </c>
      <c r="I7" s="30">
        <f>IFERROR(INDEX(【输出】数据汇总!$A:$AZ,MATCH(横向对比!I$4&amp;横向对比!$B7,【输出】数据汇总!$A:$A,0),MATCH(横向对比!$B$4,【输出】数据汇总!$1:$1,0))/100,"")</f>
        <v>695.65568600000017</v>
      </c>
      <c r="J7" s="30">
        <f>IFERROR(INDEX(【输出】数据汇总!$A:$AZ,MATCH(横向对比!J$4&amp;横向对比!$B7,【输出】数据汇总!$A:$A,0),MATCH(横向对比!$B$4,【输出】数据汇总!$1:$1,0))/100,"")</f>
        <v>1560.27</v>
      </c>
      <c r="K7" s="30">
        <f>IFERROR(INDEX(【输出】数据汇总!$A:$AZ,MATCH(横向对比!K$4&amp;横向对比!$B7,【输出】数据汇总!$A:$A,0),MATCH(横向对比!$B$4,【输出】数据汇总!$1:$1,0))/100,"")</f>
        <v>1263.75</v>
      </c>
      <c r="L7" s="30">
        <f>IFERROR(INDEX(【输出】数据汇总!$A:$AZ,MATCH(横向对比!L$4&amp;横向对比!$B7,【输出】数据汇总!$A:$A,0),MATCH(横向对比!$B$4,【输出】数据汇总!$1:$1,0))/100,"")</f>
        <v>1339.66</v>
      </c>
      <c r="M7" s="30">
        <f>IFERROR(INDEX(【输出】数据汇总!$A:$AZ,MATCH(横向对比!M$4&amp;横向对比!$B7,【输出】数据汇总!$A:$A,0),MATCH(横向对比!$B$4,【输出】数据汇总!$1:$1,0))/100,"")</f>
        <v>1205.52</v>
      </c>
      <c r="N7" s="30">
        <f>IFERROR(INDEX(【输出】数据汇总!$A:$AZ,MATCH(横向对比!N$4&amp;横向对比!$B7,【输出】数据汇总!$A:$A,0),MATCH(横向对比!$B$4,【输出】数据汇总!$1:$1,0))/100,"")</f>
        <v>264.87</v>
      </c>
      <c r="O7" s="30">
        <f>IFERROR(INDEX(【输出】数据汇总!$A:$AZ,MATCH(横向对比!O$4&amp;横向对比!$B7,【输出】数据汇总!$A:$A,0),MATCH(横向对比!$B$4,【输出】数据汇总!$1:$1,0))/100,"")</f>
        <v>772.01</v>
      </c>
      <c r="P7" s="30">
        <f>IFERROR(INDEX(【输出】数据汇总!$A:$AZ,MATCH(横向对比!P$4&amp;横向对比!$B7,【输出】数据汇总!$A:$A,0),MATCH(横向对比!$B$4,【输出】数据汇总!$1:$1,0))/100,"")</f>
        <v>283.07</v>
      </c>
      <c r="Q7" s="30">
        <f>IFERROR(INDEX(【输出】数据汇总!$A:$AZ,MATCH(横向对比!Q$4&amp;横向对比!$B7,【输出】数据汇总!$A:$A,0),MATCH(横向对比!$B$4,【输出】数据汇总!$1:$1,0))/100,"")</f>
        <v>378.61</v>
      </c>
      <c r="R7" s="30">
        <f>IFERROR(INDEX(【输出】数据汇总!$A:$AZ,MATCH(横向对比!R$4&amp;横向对比!$B7,【输出】数据汇总!$A:$A,0),MATCH(横向对比!$B$4,【输出】数据汇总!$1:$1,0))/100,"")</f>
        <v>379.32</v>
      </c>
      <c r="S7" s="30">
        <f>IFERROR(INDEX(【输出】数据汇总!$A:$AZ,MATCH(横向对比!S$4&amp;横向对比!$B7,【输出】数据汇总!$A:$A,0),MATCH(横向对比!$B$4,【输出】数据汇总!$1:$1,0))/100,"")</f>
        <v>377.31</v>
      </c>
      <c r="T7" s="30">
        <f>IFERROR(INDEX(【输出】数据汇总!$A:$AZ,MATCH(横向对比!T$4&amp;横向对比!$B7,【输出】数据汇总!$A:$A,0),MATCH(横向对比!$B$4,【输出】数据汇总!$1:$1,0))/100,"")</f>
        <v>290.07</v>
      </c>
      <c r="U7" s="30">
        <f>IFERROR(INDEX(【输出】数据汇总!$A:$AZ,MATCH(横向对比!U$4&amp;横向对比!$B7,【输出】数据汇总!$A:$A,0),MATCH(横向对比!$B$4,【输出】数据汇总!$1:$1,0))/100,"")</f>
        <v>247.55</v>
      </c>
      <c r="V7" s="30">
        <f>IFERROR(INDEX(【输出】数据汇总!$A:$AZ,MATCH(横向对比!V$4&amp;横向对比!$B7,【输出】数据汇总!$A:$A,0),MATCH(横向对比!$B$4,【输出】数据汇总!$1:$1,0))/100,"")</f>
        <v>411.18</v>
      </c>
      <c r="W7" s="30">
        <f>IFERROR(INDEX(【输出】数据汇总!$A:$AZ,MATCH(横向对比!W$4&amp;横向对比!$B7,【输出】数据汇总!$A:$A,0),MATCH(横向对比!$B$4,【输出】数据汇总!$1:$1,0))/100,"")</f>
        <v>113.7</v>
      </c>
      <c r="X7" s="30">
        <f>IFERROR(INDEX(【输出】数据汇总!$A:$AZ,MATCH(横向对比!X$4&amp;横向对比!$B7,【输出】数据汇总!$A:$A,0),MATCH(横向对比!$B$4,【输出】数据汇总!$1:$1,0))/100,"")</f>
        <v>155.31</v>
      </c>
      <c r="Y7" s="30" t="str">
        <f>IFERROR(INDEX(【输出】数据汇总!$A:$AZ,MATCH(横向对比!Y$4&amp;横向对比!$B7,【输出】数据汇总!$A:$A,0),MATCH(横向对比!$B$4,【输出】数据汇总!$1:$1,0))/100,"")</f>
        <v/>
      </c>
      <c r="Z7" s="30" t="str">
        <f>IFERROR(INDEX(【输出】数据汇总!$A:$AZ,MATCH(横向对比!Z$4&amp;横向对比!$B7,【输出】数据汇总!$A:$A,0),MATCH(横向对比!$B$4,【输出】数据汇总!$1:$1,0))/100,"")</f>
        <v/>
      </c>
      <c r="AA7" s="30" t="str">
        <f>IFERROR(INDEX(【输出】数据汇总!$A:$AZ,MATCH(横向对比!AA$4&amp;横向对比!$B7,【输出】数据汇总!$A:$A,0),MATCH(横向对比!$B$4,【输出】数据汇总!$1:$1,0))/100,"")</f>
        <v/>
      </c>
      <c r="AB7" s="30" t="str">
        <f>IFERROR(INDEX(【输出】数据汇总!$A:$AZ,MATCH(横向对比!AB$4&amp;横向对比!$B7,【输出】数据汇总!$A:$A,0),MATCH(横向对比!$B$4,【输出】数据汇总!$1:$1,0))/100,"")</f>
        <v/>
      </c>
      <c r="AC7" s="30" t="str">
        <f>IFERROR(INDEX(【输出】数据汇总!$A:$AZ,MATCH(横向对比!AC$4&amp;横向对比!$B7,【输出】数据汇总!$A:$A,0),MATCH(横向对比!$B$4,【输出】数据汇总!$1:$1,0))/100,"")</f>
        <v/>
      </c>
      <c r="AD7" s="30" t="str">
        <f>IFERROR(INDEX(【输出】数据汇总!$A:$AZ,MATCH(横向对比!AD$4&amp;横向对比!$B7,【输出】数据汇总!$A:$A,0),MATCH(横向对比!$B$4,【输出】数据汇总!$1:$1,0))/100,"")</f>
        <v/>
      </c>
      <c r="AE7" s="30" t="str">
        <f>IFERROR(INDEX(【输出】数据汇总!$A:$AZ,MATCH(横向对比!AE$4&amp;横向对比!$B7,【输出】数据汇总!$A:$A,0),MATCH(横向对比!$B$4,【输出】数据汇总!$1:$1,0))/100,"")</f>
        <v/>
      </c>
      <c r="AF7" s="30" t="str">
        <f>IFERROR(INDEX(【输出】数据汇总!$A:$AZ,MATCH(横向对比!AF$4&amp;横向对比!$B7,【输出】数据汇总!$A:$A,0),MATCH(横向对比!$B$4,【输出】数据汇总!$1:$1,0))/100,"")</f>
        <v/>
      </c>
      <c r="AG7" s="30">
        <f>IFERROR(INDEX(【输出】数据汇总!$A:$AZ,MATCH(横向对比!AG$4&amp;横向对比!$B7,【输出】数据汇总!$A:$A,0),MATCH(横向对比!$B$4,【输出】数据汇总!$1:$1,0))/100,"")</f>
        <v>9.13504</v>
      </c>
      <c r="AH7" s="30" t="str">
        <f>IFERROR(INDEX(【输出】数据汇总!$A:$AZ,MATCH(横向对比!AH$4&amp;横向对比!$B7,【输出】数据汇总!$A:$A,0),MATCH(横向对比!$B$4,【输出】数据汇总!$1:$1,0))/100,"")</f>
        <v/>
      </c>
      <c r="AI7" s="30" t="str">
        <f>IFERROR(INDEX(【输出】数据汇总!$A:$AZ,MATCH(横向对比!AI$4&amp;横向对比!$B7,【输出】数据汇总!$A:$A,0),MATCH(横向对比!$B$4,【输出】数据汇总!$1:$1,0))/100,"")</f>
        <v/>
      </c>
      <c r="AJ7" s="30" t="str">
        <f>IFERROR(INDEX(【输出】数据汇总!$A:$AZ,MATCH(横向对比!AJ$4&amp;横向对比!$B7,【输出】数据汇总!$A:$A,0),MATCH(横向对比!$B$4,【输出】数据汇总!$1:$1,0))/100,"")</f>
        <v/>
      </c>
      <c r="AK7" s="30">
        <f>IFERROR(INDEX(【输出】数据汇总!$A:$AZ,MATCH(横向对比!AK$4&amp;横向对比!$B7,【输出】数据汇总!$A:$A,0),MATCH(横向对比!$B$4,【输出】数据汇总!$1:$1,0))/100,"")</f>
        <v>1.75407</v>
      </c>
      <c r="AL7" s="30" t="str">
        <f>IFERROR(INDEX(【输出】数据汇总!$A:$AZ,MATCH(横向对比!AL$4&amp;横向对比!$B7,【输出】数据汇总!$A:$A,0),MATCH(横向对比!$B$4,【输出】数据汇总!$1:$1,0))/100,"")</f>
        <v/>
      </c>
      <c r="AM7" s="30" t="str">
        <f>IFERROR(INDEX(【输出】数据汇总!$A:$AZ,MATCH(横向对比!AM$4&amp;横向对比!$B7,【输出】数据汇总!$A:$A,0),MATCH(横向对比!$B$4,【输出】数据汇总!$1:$1,0))/100,"")</f>
        <v/>
      </c>
      <c r="AN7" s="30" t="str">
        <f>IFERROR(INDEX(【输出】数据汇总!$A:$AZ,MATCH(横向对比!AN$4&amp;横向对比!$B7,【输出】数据汇总!$A:$A,0),MATCH(横向对比!$B$4,【输出】数据汇总!$1:$1,0))/100,"")</f>
        <v/>
      </c>
      <c r="AO7" s="30" t="str">
        <f>IFERROR(INDEX(【输出】数据汇总!$A:$AZ,MATCH(横向对比!AO$4&amp;横向对比!$B7,【输出】数据汇总!$A:$A,0),MATCH(横向对比!$B$4,【输出】数据汇总!$1:$1,0))/100,"")</f>
        <v/>
      </c>
      <c r="AP7" s="30">
        <f>IFERROR(INDEX(【输出】数据汇总!$A:$AZ,MATCH(横向对比!AP$4&amp;横向对比!$B7,【输出】数据汇总!$A:$A,0),MATCH(横向对比!$B$4,【输出】数据汇总!$1:$1,0))/100,"")</f>
        <v>35.088999999999999</v>
      </c>
      <c r="AQ7" s="30" t="str">
        <f>IFERROR(INDEX(【输出】数据汇总!$A:$AZ,MATCH(横向对比!AQ$4&amp;横向对比!$B7,【输出】数据汇总!$A:$A,0),MATCH(横向对比!$B$4,【输出】数据汇总!$1:$1,0))/100,"")</f>
        <v/>
      </c>
      <c r="AR7" s="30" t="str">
        <f>IFERROR(INDEX(【输出】数据汇总!$A:$AZ,MATCH(横向对比!AR$4&amp;横向对比!$B7,【输出】数据汇总!$A:$A,0),MATCH(横向对比!$B$4,【输出】数据汇总!$1:$1,0))/100,"")</f>
        <v/>
      </c>
      <c r="AS7" s="30" t="str">
        <f>IFERROR(INDEX(【输出】数据汇总!$A:$AZ,MATCH(横向对比!AS$4&amp;横向对比!$B7,【输出】数据汇总!$A:$A,0),MATCH(横向对比!$B$4,【输出】数据汇总!$1:$1,0))/100,"")</f>
        <v/>
      </c>
      <c r="AT7" s="30" t="str">
        <f>IFERROR(INDEX(【输出】数据汇总!$A:$AZ,MATCH(横向对比!AT$4&amp;横向对比!$B7,【输出】数据汇总!$A:$A,0),MATCH(横向对比!$B$4,【输出】数据汇总!$1:$1,0))/100,"")</f>
        <v/>
      </c>
      <c r="AU7" s="30">
        <f>IFERROR(INDEX(【输出】数据汇总!$A:$AZ,MATCH(横向对比!AU$4&amp;横向对比!$B7,【输出】数据汇总!$A:$A,0),MATCH(横向对比!$B$4,【输出】数据汇总!$1:$1,0))/100,"")</f>
        <v>6.3189000000000002</v>
      </c>
      <c r="AV7" s="30">
        <f>IFERROR(INDEX(【输出】数据汇总!$A:$AZ,MATCH(横向对比!AV$4&amp;横向对比!$B7,【输出】数据汇总!$A:$A,0),MATCH(横向对比!$B$4,【输出】数据汇总!$1:$1,0))/100,"")</f>
        <v>1.3611680000000002</v>
      </c>
      <c r="AW7" s="30" t="str">
        <f>IFERROR(INDEX(【输出】数据汇总!$A:$AZ,MATCH(横向对比!AW$4&amp;横向对比!$B7,【输出】数据汇总!$A:$A,0),MATCH(横向对比!$B$4,【输出】数据汇总!$1:$1,0))/100,"")</f>
        <v/>
      </c>
      <c r="AX7" s="30">
        <f>IFERROR(INDEX(【输出】数据汇总!$A:$AZ,MATCH(横向对比!AX$4&amp;横向对比!$B7,【输出】数据汇总!$A:$A,0),MATCH(横向对比!$B$4,【输出】数据汇总!$1:$1,0))/100,"")</f>
        <v>3.5331099999999998</v>
      </c>
      <c r="AY7" s="30" t="str">
        <f>IFERROR(INDEX(【输出】数据汇总!$A:$AZ,MATCH(横向对比!AY$4&amp;横向对比!$B7,【输出】数据汇总!$A:$A,0),MATCH(横向对比!$B$4,【输出】数据汇总!$1:$1,0))/100,"")</f>
        <v/>
      </c>
      <c r="AZ7" s="30">
        <f>IFERROR(INDEX(【输出】数据汇总!$A:$AZ,MATCH(横向对比!AZ$4&amp;横向对比!$B7,【输出】数据汇总!$A:$A,0),MATCH(横向对比!$B$4,【输出】数据汇总!$1:$1,0))/100,"")</f>
        <v>0</v>
      </c>
      <c r="BA7" s="30">
        <f>IFERROR(INDEX(【输出】数据汇总!$A:$AZ,MATCH(横向对比!BA$4&amp;横向对比!$B7,【输出】数据汇总!$A:$A,0),MATCH(横向对比!$B$4,【输出】数据汇总!$1:$1,0))/100,"")</f>
        <v>316.81</v>
      </c>
      <c r="BB7" s="30">
        <f>IFERROR(INDEX(【输出】数据汇总!$A:$AZ,MATCH(横向对比!BB$4&amp;横向对比!$B7,【输出】数据汇总!$A:$A,0),MATCH(横向对比!$B$4,【输出】数据汇总!$1:$1,0))/100,"")</f>
        <v>0</v>
      </c>
      <c r="BC7" s="30">
        <f>IFERROR(INDEX(【输出】数据汇总!$A:$AZ,MATCH(横向对比!BC$4&amp;横向对比!$B7,【输出】数据汇总!$A:$A,0),MATCH(横向对比!$B$4,【输出】数据汇总!$1:$1,0))/100,"")</f>
        <v>3.10371</v>
      </c>
      <c r="BD7" s="30">
        <f>IFERROR(INDEX(【输出】数据汇总!$A:$AZ,MATCH(横向对比!BD$4&amp;横向对比!$B7,【输出】数据汇总!$A:$A,0),MATCH(横向对比!$B$4,【输出】数据汇总!$1:$1,0))/100,"")</f>
        <v>3.4103599999999998</v>
      </c>
      <c r="BE7" s="30">
        <f>IFERROR(INDEX(【输出】数据汇总!$A:$AZ,MATCH(横向对比!BE$4&amp;横向对比!$B7,【输出】数据汇总!$A:$A,0),MATCH(横向对比!$B$4,【输出】数据汇总!$1:$1,0))/100,"")</f>
        <v>0</v>
      </c>
      <c r="BF7" s="30">
        <f>IFERROR(INDEX(【输出】数据汇总!$A:$AZ,MATCH(横向对比!BF$4&amp;横向对比!$B7,【输出】数据汇总!$A:$A,0),MATCH(横向对比!$B$4,【输出】数据汇总!$1:$1,0))/100,"")</f>
        <v>0</v>
      </c>
      <c r="BG7" s="30">
        <f>IFERROR(INDEX(【输出】数据汇总!$A:$AZ,MATCH(横向对比!BG$4&amp;横向对比!$B7,【输出】数据汇总!$A:$A,0),MATCH(横向对比!$B$4,【输出】数据汇总!$1:$1,0))/100,"")</f>
        <v>34.369999999999997</v>
      </c>
      <c r="BH7" s="30">
        <f>IFERROR(INDEX(【输出】数据汇总!$A:$AZ,MATCH(横向对比!BH$4&amp;横向对比!$B7,【输出】数据汇总!$A:$A,0),MATCH(横向对比!$B$4,【输出】数据汇总!$1:$1,0))/100,"")</f>
        <v>277.98</v>
      </c>
      <c r="BI7" s="30">
        <f>IFERROR(INDEX(【输出】数据汇总!$A:$AZ,MATCH(横向对比!BI$4&amp;横向对比!$B7,【输出】数据汇总!$A:$A,0),MATCH(横向对比!$B$4,【输出】数据汇总!$1:$1,0))/100,"")</f>
        <v>33.985100000000003</v>
      </c>
      <c r="BJ7" s="30">
        <f>IFERROR(INDEX(【输出】数据汇总!$A:$AZ,MATCH(横向对比!BJ$4&amp;横向对比!$B7,【输出】数据汇总!$A:$A,0),MATCH(横向对比!$B$4,【输出】数据汇总!$1:$1,0))/100,"")</f>
        <v>17.139755999999998</v>
      </c>
      <c r="BK7" s="30">
        <f>IFERROR(INDEX(【输出】数据汇总!$A:$AZ,MATCH(横向对比!BK$4&amp;横向对比!$B7,【输出】数据汇总!$A:$A,0),MATCH(横向对比!$B$4,【输出】数据汇总!$1:$1,0))/100,"")</f>
        <v>0</v>
      </c>
      <c r="BL7" s="30">
        <f>IFERROR(INDEX(【输出】数据汇总!$A:$AZ,MATCH(横向对比!BL$4&amp;横向对比!$B7,【输出】数据汇总!$A:$A,0),MATCH(横向对比!$B$4,【输出】数据汇总!$1:$1,0))/100,"")</f>
        <v>8.8567600000000013</v>
      </c>
    </row>
    <row r="8" spans="1:67" ht="15.6" outlineLevel="1" x14ac:dyDescent="0.25">
      <c r="A8" s="213" t="s">
        <v>472</v>
      </c>
      <c r="B8" s="254" t="s">
        <v>243</v>
      </c>
      <c r="C8" s="30">
        <f>IFERROR(INDEX(【输出】数据汇总!$A:$AZ,MATCH(横向对比!C$4&amp;横向对比!$B8,【输出】数据汇总!$A:$A,0),MATCH(横向对比!$B$4,【输出】数据汇总!$1:$1,0))/100,"")</f>
        <v>21227.878325705198</v>
      </c>
      <c r="D8" s="30">
        <f>IFERROR(INDEX(【输出】数据汇总!$A:$AZ,MATCH(横向对比!D$4&amp;横向对比!$B8,【输出】数据汇总!$A:$A,0),MATCH(横向对比!$B$4,【输出】数据汇总!$1:$1,0))/100,"")</f>
        <v>16029.94</v>
      </c>
      <c r="E8" s="30">
        <f>IFERROR(INDEX(【输出】数据汇总!$A:$AZ,MATCH(横向对比!E$4&amp;横向对比!$B8,【输出】数据汇总!$A:$A,0),MATCH(横向对比!$B$4,【输出】数据汇总!$1:$1,0))/100,"")</f>
        <v>4901.8500000000004</v>
      </c>
      <c r="F8" s="30">
        <f>IFERROR(INDEX(【输出】数据汇总!$A:$AZ,MATCH(横向对比!F$4&amp;横向对比!$B8,【输出】数据汇总!$A:$A,0),MATCH(横向对比!$B$4,【输出】数据汇总!$1:$1,0))/100,"")</f>
        <v>169.04226</v>
      </c>
      <c r="G8" s="30">
        <f>IFERROR(INDEX(【输出】数据汇总!$A:$AZ,MATCH(横向对比!G$4&amp;横向对比!$B8,【输出】数据汇总!$A:$A,0),MATCH(横向对比!$B$4,【输出】数据汇总!$1:$1,0))/100,"")</f>
        <v>127.04606570519998</v>
      </c>
      <c r="H8" s="30" t="str">
        <f>IFERROR(INDEX(【输出】数据汇总!$A:$AZ,MATCH(横向对比!H$4&amp;横向对比!$B8,【输出】数据汇总!$A:$A,0),MATCH(横向对比!$B$4,【输出】数据汇总!$1:$1,0))/100,"")</f>
        <v/>
      </c>
      <c r="I8" s="30">
        <f>IFERROR(INDEX(【输出】数据汇总!$A:$AZ,MATCH(横向对比!I$4&amp;横向对比!$B8,【输出】数据汇总!$A:$A,0),MATCH(横向对比!$B$4,【输出】数据汇总!$1:$1,0))/100,"")</f>
        <v>1085.186642399</v>
      </c>
      <c r="J8" s="30">
        <f>IFERROR(INDEX(【输出】数据汇总!$A:$AZ,MATCH(横向对比!J$4&amp;横向对比!$B8,【输出】数据汇总!$A:$A,0),MATCH(横向对比!$B$4,【输出】数据汇总!$1:$1,0))/100,"")</f>
        <v>3990.13</v>
      </c>
      <c r="K8" s="30">
        <f>IFERROR(INDEX(【输出】数据汇总!$A:$AZ,MATCH(横向对比!K$4&amp;横向对比!$B8,【输出】数据汇总!$A:$A,0),MATCH(横向对比!$B$4,【输出】数据汇总!$1:$1,0))/100,"")</f>
        <v>3639.82</v>
      </c>
      <c r="L8" s="30">
        <f>IFERROR(INDEX(【输出】数据汇总!$A:$AZ,MATCH(横向对比!L$4&amp;横向对比!$B8,【输出】数据汇总!$A:$A,0),MATCH(横向对比!$B$4,【输出】数据汇总!$1:$1,0))/100,"")</f>
        <v>3434.56</v>
      </c>
      <c r="M8" s="30">
        <f>IFERROR(INDEX(【输出】数据汇总!$A:$AZ,MATCH(横向对比!M$4&amp;横向对比!$B8,【输出】数据汇总!$A:$A,0),MATCH(横向对比!$B$4,【输出】数据汇总!$1:$1,0))/100,"")</f>
        <v>2880.36</v>
      </c>
      <c r="N8" s="30">
        <f>IFERROR(INDEX(【输出】数据汇总!$A:$AZ,MATCH(横向对比!N$4&amp;横向对比!$B8,【输出】数据汇总!$A:$A,0),MATCH(横向对比!$B$4,【输出】数据汇总!$1:$1,0))/100,"")</f>
        <v>915.24</v>
      </c>
      <c r="O8" s="30">
        <f>IFERROR(INDEX(【输出】数据汇总!$A:$AZ,MATCH(横向对比!O$4&amp;横向对比!$B8,【输出】数据汇总!$A:$A,0),MATCH(横向对比!$B$4,【输出】数据汇总!$1:$1,0))/100,"")</f>
        <v>1169.83</v>
      </c>
      <c r="P8" s="30">
        <f>IFERROR(INDEX(【输出】数据汇总!$A:$AZ,MATCH(横向对比!P$4&amp;横向对比!$B8,【输出】数据汇总!$A:$A,0),MATCH(横向对比!$B$4,【输出】数据汇总!$1:$1,0))/100,"")</f>
        <v>682.06</v>
      </c>
      <c r="Q8" s="30">
        <f>IFERROR(INDEX(【输出】数据汇总!$A:$AZ,MATCH(横向对比!Q$4&amp;横向对比!$B8,【输出】数据汇总!$A:$A,0),MATCH(横向对比!$B$4,【输出】数据汇总!$1:$1,0))/100,"")</f>
        <v>642.51</v>
      </c>
      <c r="R8" s="30">
        <f>IFERROR(INDEX(【输出】数据汇总!$A:$AZ,MATCH(横向对比!R$4&amp;横向对比!$B8,【输出】数据汇总!$A:$A,0),MATCH(横向对比!$B$4,【输出】数据汇总!$1:$1,0))/100,"")</f>
        <v>719.9</v>
      </c>
      <c r="S8" s="30">
        <f>IFERROR(INDEX(【输出】数据汇总!$A:$AZ,MATCH(横向对比!S$4&amp;横向对比!$B8,【输出】数据汇总!$A:$A,0),MATCH(横向对比!$B$4,【输出】数据汇总!$1:$1,0))/100,"")</f>
        <v>672.16</v>
      </c>
      <c r="T8" s="30">
        <f>IFERROR(INDEX(【输出】数据汇总!$A:$AZ,MATCH(横向对比!T$4&amp;横向对比!$B8,【输出】数据汇总!$A:$A,0),MATCH(横向对比!$B$4,【输出】数据汇总!$1:$1,0))/100,"")</f>
        <v>661.54</v>
      </c>
      <c r="U8" s="30">
        <f>IFERROR(INDEX(【输出】数据汇总!$A:$AZ,MATCH(横向对比!U$4&amp;横向对比!$B8,【输出】数据汇总!$A:$A,0),MATCH(横向对比!$B$4,【输出】数据汇总!$1:$1,0))/100,"")</f>
        <v>507.42</v>
      </c>
      <c r="V8" s="30">
        <f>IFERROR(INDEX(【输出】数据汇总!$A:$AZ,MATCH(横向对比!V$4&amp;横向对比!$B8,【输出】数据汇总!$A:$A,0),MATCH(横向对比!$B$4,【输出】数据汇总!$1:$1,0))/100,"")</f>
        <v>357.03</v>
      </c>
      <c r="W8" s="30">
        <f>IFERROR(INDEX(【输出】数据汇总!$A:$AZ,MATCH(横向对比!W$4&amp;横向对比!$B8,【输出】数据汇总!$A:$A,0),MATCH(横向对比!$B$4,【输出】数据汇总!$1:$1,0))/100,"")</f>
        <v>398.86</v>
      </c>
      <c r="X8" s="30">
        <f>IFERROR(INDEX(【输出】数据汇总!$A:$AZ,MATCH(横向对比!X$4&amp;横向对比!$B8,【输出】数据汇总!$A:$A,0),MATCH(横向对比!$B$4,【输出】数据汇总!$1:$1,0))/100,"")</f>
        <v>260.37</v>
      </c>
      <c r="Y8" s="30" t="str">
        <f>IFERROR(INDEX(【输出】数据汇总!$A:$AZ,MATCH(横向对比!Y$4&amp;横向对比!$B8,【输出】数据汇总!$A:$A,0),MATCH(横向对比!$B$4,【输出】数据汇总!$1:$1,0))/100,"")</f>
        <v/>
      </c>
      <c r="Z8" s="30" t="str">
        <f>IFERROR(INDEX(【输出】数据汇总!$A:$AZ,MATCH(横向对比!Z$4&amp;横向对比!$B8,【输出】数据汇总!$A:$A,0),MATCH(横向对比!$B$4,【输出】数据汇总!$1:$1,0))/100,"")</f>
        <v/>
      </c>
      <c r="AA8" s="30" t="str">
        <f>IFERROR(INDEX(【输出】数据汇总!$A:$AZ,MATCH(横向对比!AA$4&amp;横向对比!$B8,【输出】数据汇总!$A:$A,0),MATCH(横向对比!$B$4,【输出】数据汇总!$1:$1,0))/100,"")</f>
        <v/>
      </c>
      <c r="AB8" s="30" t="str">
        <f>IFERROR(INDEX(【输出】数据汇总!$A:$AZ,MATCH(横向对比!AB$4&amp;横向对比!$B8,【输出】数据汇总!$A:$A,0),MATCH(横向对比!$B$4,【输出】数据汇总!$1:$1,0))/100,"")</f>
        <v/>
      </c>
      <c r="AC8" s="30" t="str">
        <f>IFERROR(INDEX(【输出】数据汇总!$A:$AZ,MATCH(横向对比!AC$4&amp;横向对比!$B8,【输出】数据汇总!$A:$A,0),MATCH(横向对比!$B$4,【输出】数据汇总!$1:$1,0))/100,"")</f>
        <v/>
      </c>
      <c r="AD8" s="30" t="str">
        <f>IFERROR(INDEX(【输出】数据汇总!$A:$AZ,MATCH(横向对比!AD$4&amp;横向对比!$B8,【输出】数据汇总!$A:$A,0),MATCH(横向对比!$B$4,【输出】数据汇总!$1:$1,0))/100,"")</f>
        <v/>
      </c>
      <c r="AE8" s="30" t="str">
        <f>IFERROR(INDEX(【输出】数据汇总!$A:$AZ,MATCH(横向对比!AE$4&amp;横向对比!$B8,【输出】数据汇总!$A:$A,0),MATCH(横向对比!$B$4,【输出】数据汇总!$1:$1,0))/100,"")</f>
        <v/>
      </c>
      <c r="AF8" s="30" t="str">
        <f>IFERROR(INDEX(【输出】数据汇总!$A:$AZ,MATCH(横向对比!AF$4&amp;横向对比!$B8,【输出】数据汇总!$A:$A,0),MATCH(横向对比!$B$4,【输出】数据汇总!$1:$1,0))/100,"")</f>
        <v/>
      </c>
      <c r="AG8" s="30">
        <f>IFERROR(INDEX(【输出】数据汇总!$A:$AZ,MATCH(横向对比!AG$4&amp;横向对比!$B8,【输出】数据汇总!$A:$A,0),MATCH(横向对比!$B$4,【输出】数据汇总!$1:$1,0))/100,"")</f>
        <v>60.336909999999996</v>
      </c>
      <c r="AH8" s="30" t="str">
        <f>IFERROR(INDEX(【输出】数据汇总!$A:$AZ,MATCH(横向对比!AH$4&amp;横向对比!$B8,【输出】数据汇总!$A:$A,0),MATCH(横向对比!$B$4,【输出】数据汇总!$1:$1,0))/100,"")</f>
        <v/>
      </c>
      <c r="AI8" s="30">
        <f>IFERROR(INDEX(【输出】数据汇总!$A:$AZ,MATCH(横向对比!AI$4&amp;横向对比!$B8,【输出】数据汇总!$A:$A,0),MATCH(横向对比!$B$4,【输出】数据汇总!$1:$1,0))/100,"")</f>
        <v>70.292640000000006</v>
      </c>
      <c r="AJ8" s="30" t="str">
        <f>IFERROR(INDEX(【输出】数据汇总!$A:$AZ,MATCH(横向对比!AJ$4&amp;横向对比!$B8,【输出】数据汇总!$A:$A,0),MATCH(横向对比!$B$4,【输出】数据汇总!$1:$1,0))/100,"")</f>
        <v/>
      </c>
      <c r="AK8" s="30">
        <f>IFERROR(INDEX(【输出】数据汇总!$A:$AZ,MATCH(横向对比!AK$4&amp;横向对比!$B8,【输出】数据汇总!$A:$A,0),MATCH(横向对比!$B$4,【输出】数据汇总!$1:$1,0))/100,"")</f>
        <v>38.412710000000004</v>
      </c>
      <c r="AL8" s="30" t="str">
        <f>IFERROR(INDEX(【输出】数据汇总!$A:$AZ,MATCH(横向对比!AL$4&amp;横向对比!$B8,【输出】数据汇总!$A:$A,0),MATCH(横向对比!$B$4,【输出】数据汇总!$1:$1,0))/100,"")</f>
        <v/>
      </c>
      <c r="AM8" s="30" t="str">
        <f>IFERROR(INDEX(【输出】数据汇总!$A:$AZ,MATCH(横向对比!AM$4&amp;横向对比!$B8,【输出】数据汇总!$A:$A,0),MATCH(横向对比!$B$4,【输出】数据汇总!$1:$1,0))/100,"")</f>
        <v/>
      </c>
      <c r="AN8" s="30" t="str">
        <f>IFERROR(INDEX(【输出】数据汇总!$A:$AZ,MATCH(横向对比!AN$4&amp;横向对比!$B8,【输出】数据汇总!$A:$A,0),MATCH(横向对比!$B$4,【输出】数据汇总!$1:$1,0))/100,"")</f>
        <v/>
      </c>
      <c r="AO8" s="30" t="str">
        <f>IFERROR(INDEX(【输出】数据汇总!$A:$AZ,MATCH(横向对比!AO$4&amp;横向对比!$B8,【输出】数据汇总!$A:$A,0),MATCH(横向对比!$B$4,【输出】数据汇总!$1:$1,0))/100,"")</f>
        <v/>
      </c>
      <c r="AP8" s="30">
        <f>IFERROR(INDEX(【输出】数据汇总!$A:$AZ,MATCH(横向对比!AP$4&amp;横向对比!$B8,【输出】数据汇总!$A:$A,0),MATCH(横向对比!$B$4,【输出】数据汇总!$1:$1,0))/100,"")</f>
        <v>85.893999999999991</v>
      </c>
      <c r="AQ8" s="30" t="str">
        <f>IFERROR(INDEX(【输出】数据汇总!$A:$AZ,MATCH(横向对比!AQ$4&amp;横向对比!$B8,【输出】数据汇总!$A:$A,0),MATCH(横向对比!$B$4,【输出】数据汇总!$1:$1,0))/100,"")</f>
        <v/>
      </c>
      <c r="AR8" s="30" t="str">
        <f>IFERROR(INDEX(【输出】数据汇总!$A:$AZ,MATCH(横向对比!AR$4&amp;横向对比!$B8,【输出】数据汇总!$A:$A,0),MATCH(横向对比!$B$4,【输出】数据汇总!$1:$1,0))/100,"")</f>
        <v/>
      </c>
      <c r="AS8" s="30" t="str">
        <f>IFERROR(INDEX(【输出】数据汇总!$A:$AZ,MATCH(横向对比!AS$4&amp;横向对比!$B8,【输出】数据汇总!$A:$A,0),MATCH(横向对比!$B$4,【输出】数据汇总!$1:$1,0))/100,"")</f>
        <v/>
      </c>
      <c r="AT8" s="30" t="str">
        <f>IFERROR(INDEX(【输出】数据汇总!$A:$AZ,MATCH(横向对比!AT$4&amp;横向对比!$B8,【输出】数据汇总!$A:$A,0),MATCH(横向对比!$B$4,【输出】数据汇总!$1:$1,0))/100,"")</f>
        <v/>
      </c>
      <c r="AU8" s="30">
        <f>IFERROR(INDEX(【输出】数据汇总!$A:$AZ,MATCH(横向对比!AU$4&amp;横向对比!$B8,【输出】数据汇总!$A:$A,0),MATCH(横向对比!$B$4,【输出】数据汇总!$1:$1,0))/100,"")</f>
        <v>13.204269999999999</v>
      </c>
      <c r="AV8" s="30">
        <f>IFERROR(INDEX(【输出】数据汇总!$A:$AZ,MATCH(横向对比!AV$4&amp;横向对比!$B8,【输出】数据汇总!$A:$A,0),MATCH(横向对比!$B$4,【输出】数据汇总!$1:$1,0))/100,"")</f>
        <v>13.960325705200001</v>
      </c>
      <c r="AW8" s="30" t="str">
        <f>IFERROR(INDEX(【输出】数据汇总!$A:$AZ,MATCH(横向对比!AW$4&amp;横向对比!$B8,【输出】数据汇总!$A:$A,0),MATCH(横向对比!$B$4,【输出】数据汇总!$1:$1,0))/100,"")</f>
        <v/>
      </c>
      <c r="AX8" s="30">
        <f>IFERROR(INDEX(【输出】数据汇总!$A:$AZ,MATCH(横向对比!AX$4&amp;横向对比!$B8,【输出】数据汇总!$A:$A,0),MATCH(横向对比!$B$4,【输出】数据汇总!$1:$1,0))/100,"")</f>
        <v>13.98747</v>
      </c>
      <c r="AY8" s="30" t="str">
        <f>IFERROR(INDEX(【输出】数据汇总!$A:$AZ,MATCH(横向对比!AY$4&amp;横向对比!$B8,【输出】数据汇总!$A:$A,0),MATCH(横向对比!$B$4,【输出】数据汇总!$1:$1,0))/100,"")</f>
        <v/>
      </c>
      <c r="AZ8" s="30">
        <f>IFERROR(INDEX(【输出】数据汇总!$A:$AZ,MATCH(横向对比!AZ$4&amp;横向对比!$B8,【输出】数据汇总!$A:$A,0),MATCH(横向对比!$B$4,【输出】数据汇总!$1:$1,0))/100,"")</f>
        <v>143.84540626399999</v>
      </c>
      <c r="BA8" s="30">
        <f>IFERROR(INDEX(【输出】数据汇总!$A:$AZ,MATCH(横向对比!BA$4&amp;横向对比!$B8,【输出】数据汇总!$A:$A,0),MATCH(横向对比!$B$4,【输出】数据汇总!$1:$1,0))/100,"")</f>
        <v>131.32684789200002</v>
      </c>
      <c r="BB8" s="30">
        <f>IFERROR(INDEX(【输出】数据汇总!$A:$AZ,MATCH(横向对比!BB$4&amp;横向对比!$B8,【输出】数据汇总!$A:$A,0),MATCH(横向对比!$B$4,【输出】数据汇总!$1:$1,0))/100,"")</f>
        <v>83.915764140000007</v>
      </c>
      <c r="BC8" s="30">
        <f>IFERROR(INDEX(【输出】数据汇总!$A:$AZ,MATCH(横向对比!BC$4&amp;横向对比!$B8,【输出】数据汇总!$A:$A,0),MATCH(横向对比!$B$4,【输出】数据汇总!$1:$1,0))/100,"")</f>
        <v>72.673495799999998</v>
      </c>
      <c r="BD8" s="30">
        <f>IFERROR(INDEX(【输出】数据汇总!$A:$AZ,MATCH(横向对比!BD$4&amp;横向对比!$B8,【输出】数据汇总!$A:$A,0),MATCH(横向对比!$B$4,【输出】数据汇总!$1:$1,0))/100,"")</f>
        <v>14.646948594000001</v>
      </c>
      <c r="BE8" s="30">
        <f>IFERROR(INDEX(【输出】数据汇总!$A:$AZ,MATCH(横向对比!BE$4&amp;横向对比!$B8,【输出】数据汇总!$A:$A,0),MATCH(横向对比!$B$4,【输出】数据汇总!$1:$1,0))/100,"")</f>
        <v>43.144433197999994</v>
      </c>
      <c r="BF8" s="30">
        <f>IFERROR(INDEX(【输出】数据汇总!$A:$AZ,MATCH(横向对比!BF$4&amp;横向对比!$B8,【输出】数据汇总!$A:$A,0),MATCH(横向对比!$B$4,【输出】数据汇总!$1:$1,0))/100,"")</f>
        <v>42.437149365000003</v>
      </c>
      <c r="BG8" s="30">
        <f>IFERROR(INDEX(【输出】数据汇总!$A:$AZ,MATCH(横向对比!BG$4&amp;横向对比!$B8,【输出】数据汇总!$A:$A,0),MATCH(横向对比!$B$4,【输出】数据汇总!$1:$1,0))/100,"")</f>
        <v>110.78817189999999</v>
      </c>
      <c r="BH8" s="30">
        <f>IFERROR(INDEX(【输出】数据汇总!$A:$AZ,MATCH(横向对比!BH$4&amp;横向对比!$B8,【输出】数据汇总!$A:$A,0),MATCH(横向对比!$B$4,【输出】数据汇总!$1:$1,0))/100,"")</f>
        <v>114.97512011999999</v>
      </c>
      <c r="BI8" s="30">
        <f>IFERROR(INDEX(【输出】数据汇总!$A:$AZ,MATCH(横向对比!BI$4&amp;横向对比!$B8,【输出】数据汇总!$A:$A,0),MATCH(横向对比!$B$4,【输出】数据汇总!$1:$1,0))/100,"")</f>
        <v>62.562361950000003</v>
      </c>
      <c r="BJ8" s="30">
        <f>IFERROR(INDEX(【输出】数据汇总!$A:$AZ,MATCH(横向对比!BJ$4&amp;横向对比!$B8,【输出】数据汇总!$A:$A,0),MATCH(横向对比!$B$4,【输出】数据汇总!$1:$1,0))/100,"")</f>
        <v>159.64755200600001</v>
      </c>
      <c r="BK8" s="30">
        <f>IFERROR(INDEX(【输出】数据汇总!$A:$AZ,MATCH(横向对比!BK$4&amp;横向对比!$B8,【输出】数据汇总!$A:$A,0),MATCH(横向对比!$B$4,【输出】数据汇总!$1:$1,0))/100,"")</f>
        <v>32.006801894999995</v>
      </c>
      <c r="BL8" s="30">
        <f>IFERROR(INDEX(【输出】数据汇总!$A:$AZ,MATCH(横向对比!BL$4&amp;横向对比!$B8,【输出】数据汇总!$A:$A,0),MATCH(横向对比!$B$4,【输出】数据汇总!$1:$1,0))/100,"")</f>
        <v>73.21658927499999</v>
      </c>
    </row>
    <row r="9" spans="1:67" ht="15.6" outlineLevel="1" x14ac:dyDescent="0.25">
      <c r="A9" s="213" t="s">
        <v>473</v>
      </c>
      <c r="B9" s="254" t="s">
        <v>142</v>
      </c>
      <c r="C9" s="30">
        <f>IFERROR(INDEX(【输出】数据汇总!$A:$AZ,MATCH(横向对比!C$4&amp;横向对比!$B9,【输出】数据汇总!$A:$A,0),MATCH(横向对比!$B$4,【输出】数据汇总!$1:$1,0))/100,"")</f>
        <v>29337.195692975496</v>
      </c>
      <c r="D9" s="30">
        <f>IFERROR(INDEX(【输出】数据汇总!$A:$AZ,MATCH(横向对比!D$4&amp;横向对比!$B9,【输出】数据汇总!$A:$A,0),MATCH(横向对比!$B$4,【输出】数据汇总!$1:$1,0))/100,"")</f>
        <v>21089.63</v>
      </c>
      <c r="E9" s="30">
        <f>IFERROR(INDEX(【输出】数据汇总!$A:$AZ,MATCH(横向对比!E$4&amp;横向对比!$B9,【输出】数据汇总!$A:$A,0),MATCH(横向对比!$B$4,【输出】数据汇总!$1:$1,0))/100,"")</f>
        <v>7867.03</v>
      </c>
      <c r="F9" s="30">
        <f>IFERROR(INDEX(【输出】数据汇总!$A:$AZ,MATCH(横向对比!F$4&amp;横向对比!$B9,【输出】数据汇总!$A:$A,0),MATCH(横向对比!$B$4,【输出】数据汇总!$1:$1,0))/100,"")</f>
        <v>207.84482</v>
      </c>
      <c r="G9" s="30">
        <f>IFERROR(INDEX(【输出】数据汇总!$A:$AZ,MATCH(横向对比!G$4&amp;横向对比!$B9,【输出】数据汇总!$A:$A,0),MATCH(横向对比!$B$4,【输出】数据汇总!$1:$1,0))/100,"")</f>
        <v>172.69087297549999</v>
      </c>
      <c r="H9" s="30" t="str">
        <f>IFERROR(INDEX(【输出】数据汇总!$A:$AZ,MATCH(横向对比!H$4&amp;横向对比!$B9,【输出】数据汇总!$A:$A,0),MATCH(横向对比!$B$4,【输出】数据汇总!$1:$1,0))/100,"")</f>
        <v/>
      </c>
      <c r="I9" s="30">
        <f>IFERROR(INDEX(【输出】数据汇总!$A:$AZ,MATCH(横向对比!I$4&amp;横向对比!$B9,【输出】数据汇总!$A:$A,0),MATCH(横向对比!$B$4,【输出】数据汇总!$1:$1,0))/100,"")</f>
        <v>1860.9932799999997</v>
      </c>
      <c r="J9" s="30">
        <f>IFERROR(INDEX(【输出】数据汇总!$A:$AZ,MATCH(横向对比!J$4&amp;横向对比!$B9,【输出】数据汇总!$A:$A,0),MATCH(横向对比!$B$4,【输出】数据汇总!$1:$1,0))/100,"")</f>
        <v>5946.56</v>
      </c>
      <c r="K9" s="30">
        <f>IFERROR(INDEX(【输出】数据汇总!$A:$AZ,MATCH(横向对比!K$4&amp;横向对比!$B9,【输出】数据汇总!$A:$A,0),MATCH(横向对比!$B$4,【输出】数据汇总!$1:$1,0))/100,"")</f>
        <v>4907.3100000000004</v>
      </c>
      <c r="L9" s="30">
        <f>IFERROR(INDEX(【输出】数据汇总!$A:$AZ,MATCH(横向对比!L$4&amp;横向对比!$B9,【输出】数据汇总!$A:$A,0),MATCH(横向对比!$B$4,【输出】数据汇总!$1:$1,0))/100,"")</f>
        <v>3776.15</v>
      </c>
      <c r="M9" s="30">
        <f>IFERROR(INDEX(【输出】数据汇总!$A:$AZ,MATCH(横向对比!M$4&amp;横向对比!$B9,【输出】数据汇总!$A:$A,0),MATCH(横向对比!$B$4,【输出】数据汇总!$1:$1,0))/100,"")</f>
        <v>3434.7</v>
      </c>
      <c r="N9" s="30">
        <f>IFERROR(INDEX(【输出】数据汇总!$A:$AZ,MATCH(横向对比!N$4&amp;横向对比!$B9,【输出】数据汇总!$A:$A,0),MATCH(横向对比!$B$4,【输出】数据汇总!$1:$1,0))/100,"")</f>
        <v>1516.48</v>
      </c>
      <c r="O9" s="30">
        <f>IFERROR(INDEX(【输出】数据汇总!$A:$AZ,MATCH(横向对比!O$4&amp;横向对比!$B9,【输出】数据汇总!$A:$A,0),MATCH(横向对比!$B$4,【输出】数据汇总!$1:$1,0))/100,"")</f>
        <v>1508.43</v>
      </c>
      <c r="P9" s="30">
        <f>IFERROR(INDEX(【输出】数据汇总!$A:$AZ,MATCH(横向对比!P$4&amp;横向对比!$B9,【输出】数据汇总!$A:$A,0),MATCH(横向对比!$B$4,【输出】数据汇总!$1:$1,0))/100,"")</f>
        <v>1038.5999999999999</v>
      </c>
      <c r="Q9" s="30">
        <f>IFERROR(INDEX(【输出】数据汇总!$A:$AZ,MATCH(横向对比!Q$4&amp;横向对比!$B9,【输出】数据汇总!$A:$A,0),MATCH(横向对比!$B$4,【输出】数据汇总!$1:$1,0))/100,"")</f>
        <v>1003.92</v>
      </c>
      <c r="R9" s="30">
        <f>IFERROR(INDEX(【输出】数据汇总!$A:$AZ,MATCH(横向对比!R$4&amp;横向对比!$B9,【输出】数据汇总!$A:$A,0),MATCH(横向对比!$B$4,【输出】数据汇总!$1:$1,0))/100,"")</f>
        <v>1194.31</v>
      </c>
      <c r="S9" s="30">
        <f>IFERROR(INDEX(【输出】数据汇总!$A:$AZ,MATCH(横向对比!S$4&amp;横向对比!$B9,【输出】数据汇总!$A:$A,0),MATCH(横向对比!$B$4,【输出】数据汇总!$1:$1,0))/100,"")</f>
        <v>952.58</v>
      </c>
      <c r="T9" s="30">
        <f>IFERROR(INDEX(【输出】数据汇总!$A:$AZ,MATCH(横向对比!T$4&amp;横向对比!$B9,【输出】数据汇总!$A:$A,0),MATCH(横向对比!$B$4,【输出】数据汇总!$1:$1,0))/100,"")</f>
        <v>1211.95</v>
      </c>
      <c r="U9" s="30">
        <f>IFERROR(INDEX(【输出】数据汇总!$A:$AZ,MATCH(横向对比!U$4&amp;横向对比!$B9,【输出】数据汇总!$A:$A,0),MATCH(横向对比!$B$4,【输出】数据汇总!$1:$1,0))/100,"")</f>
        <v>734.48</v>
      </c>
      <c r="V9" s="30">
        <f>IFERROR(INDEX(【输出】数据汇总!$A:$AZ,MATCH(横向对比!V$4&amp;横向对比!$B9,【输出】数据汇总!$A:$A,0),MATCH(横向对比!$B$4,【输出】数据汇总!$1:$1,0))/100,"")</f>
        <v>593.28</v>
      </c>
      <c r="W9" s="30">
        <f>IFERROR(INDEX(【输出】数据汇总!$A:$AZ,MATCH(横向对比!W$4&amp;横向对比!$B9,【输出】数据汇总!$A:$A,0),MATCH(横向对比!$B$4,【输出】数据汇总!$1:$1,0))/100,"")</f>
        <v>685.78</v>
      </c>
      <c r="X9" s="30">
        <f>IFERROR(INDEX(【输出】数据汇总!$A:$AZ,MATCH(横向对比!X$4&amp;横向对比!$B9,【输出】数据汇总!$A:$A,0),MATCH(横向对比!$B$4,【输出】数据汇总!$1:$1,0))/100,"")</f>
        <v>452.13</v>
      </c>
      <c r="Y9" s="30" t="str">
        <f>IFERROR(INDEX(【输出】数据汇总!$A:$AZ,MATCH(横向对比!Y$4&amp;横向对比!$B9,【输出】数据汇总!$A:$A,0),MATCH(横向对比!$B$4,【输出】数据汇总!$1:$1,0))/100,"")</f>
        <v/>
      </c>
      <c r="Z9" s="30" t="str">
        <f>IFERROR(INDEX(【输出】数据汇总!$A:$AZ,MATCH(横向对比!Z$4&amp;横向对比!$B9,【输出】数据汇总!$A:$A,0),MATCH(横向对比!$B$4,【输出】数据汇总!$1:$1,0))/100,"")</f>
        <v/>
      </c>
      <c r="AA9" s="30" t="str">
        <f>IFERROR(INDEX(【输出】数据汇总!$A:$AZ,MATCH(横向对比!AA$4&amp;横向对比!$B9,【输出】数据汇总!$A:$A,0),MATCH(横向对比!$B$4,【输出】数据汇总!$1:$1,0))/100,"")</f>
        <v/>
      </c>
      <c r="AB9" s="30" t="str">
        <f>IFERROR(INDEX(【输出】数据汇总!$A:$AZ,MATCH(横向对比!AB$4&amp;横向对比!$B9,【输出】数据汇总!$A:$A,0),MATCH(横向对比!$B$4,【输出】数据汇总!$1:$1,0))/100,"")</f>
        <v/>
      </c>
      <c r="AC9" s="30" t="str">
        <f>IFERROR(INDEX(【输出】数据汇总!$A:$AZ,MATCH(横向对比!AC$4&amp;横向对比!$B9,【输出】数据汇总!$A:$A,0),MATCH(横向对比!$B$4,【输出】数据汇总!$1:$1,0))/100,"")</f>
        <v/>
      </c>
      <c r="AD9" s="30" t="str">
        <f>IFERROR(INDEX(【输出】数据汇总!$A:$AZ,MATCH(横向对比!AD$4&amp;横向对比!$B9,【输出】数据汇总!$A:$A,0),MATCH(横向对比!$B$4,【输出】数据汇总!$1:$1,0))/100,"")</f>
        <v/>
      </c>
      <c r="AE9" s="30" t="str">
        <f>IFERROR(INDEX(【输出】数据汇总!$A:$AZ,MATCH(横向对比!AE$4&amp;横向对比!$B9,【输出】数据汇总!$A:$A,0),MATCH(横向对比!$B$4,【输出】数据汇总!$1:$1,0))/100,"")</f>
        <v/>
      </c>
      <c r="AF9" s="30" t="str">
        <f>IFERROR(INDEX(【输出】数据汇总!$A:$AZ,MATCH(横向对比!AF$4&amp;横向对比!$B9,【输出】数据汇总!$A:$A,0),MATCH(横向对比!$B$4,【输出】数据汇总!$1:$1,0))/100,"")</f>
        <v/>
      </c>
      <c r="AG9" s="30">
        <f>IFERROR(INDEX(【输出】数据汇总!$A:$AZ,MATCH(横向对比!AG$4&amp;横向对比!$B9,【输出】数据汇总!$A:$A,0),MATCH(横向对比!$B$4,【输出】数据汇总!$1:$1,0))/100,"")</f>
        <v>102.90617</v>
      </c>
      <c r="AH9" s="30" t="str">
        <f>IFERROR(INDEX(【输出】数据汇总!$A:$AZ,MATCH(横向对比!AH$4&amp;横向对比!$B9,【输出】数据汇总!$A:$A,0),MATCH(横向对比!$B$4,【输出】数据汇总!$1:$1,0))/100,"")</f>
        <v/>
      </c>
      <c r="AI9" s="30">
        <f>IFERROR(INDEX(【输出】数据汇总!$A:$AZ,MATCH(横向对比!AI$4&amp;横向对比!$B9,【输出】数据汇总!$A:$A,0),MATCH(横向对比!$B$4,【输出】数据汇总!$1:$1,0))/100,"")</f>
        <v>82.741020000000006</v>
      </c>
      <c r="AJ9" s="30" t="str">
        <f>IFERROR(INDEX(【输出】数据汇总!$A:$AZ,MATCH(横向对比!AJ$4&amp;横向对比!$B9,【输出】数据汇总!$A:$A,0),MATCH(横向对比!$B$4,【输出】数据汇总!$1:$1,0))/100,"")</f>
        <v/>
      </c>
      <c r="AK9" s="30">
        <f>IFERROR(INDEX(【输出】数据汇总!$A:$AZ,MATCH(横向对比!AK$4&amp;横向对比!$B9,【输出】数据汇总!$A:$A,0),MATCH(横向对比!$B$4,【输出】数据汇总!$1:$1,0))/100,"")</f>
        <v>22.19763</v>
      </c>
      <c r="AL9" s="30" t="str">
        <f>IFERROR(INDEX(【输出】数据汇总!$A:$AZ,MATCH(横向对比!AL$4&amp;横向对比!$B9,【输出】数据汇总!$A:$A,0),MATCH(横向对比!$B$4,【输出】数据汇总!$1:$1,0))/100,"")</f>
        <v/>
      </c>
      <c r="AM9" s="30" t="str">
        <f>IFERROR(INDEX(【输出】数据汇总!$A:$AZ,MATCH(横向对比!AM$4&amp;横向对比!$B9,【输出】数据汇总!$A:$A,0),MATCH(横向对比!$B$4,【输出】数据汇总!$1:$1,0))/100,"")</f>
        <v/>
      </c>
      <c r="AN9" s="30" t="str">
        <f>IFERROR(INDEX(【输出】数据汇总!$A:$AZ,MATCH(横向对比!AN$4&amp;横向对比!$B9,【输出】数据汇总!$A:$A,0),MATCH(横向对比!$B$4,【输出】数据汇总!$1:$1,0))/100,"")</f>
        <v/>
      </c>
      <c r="AO9" s="30" t="str">
        <f>IFERROR(INDEX(【输出】数据汇总!$A:$AZ,MATCH(横向对比!AO$4&amp;横向对比!$B9,【输出】数据汇总!$A:$A,0),MATCH(横向对比!$B$4,【输出】数据汇总!$1:$1,0))/100,"")</f>
        <v/>
      </c>
      <c r="AP9" s="30">
        <f>IFERROR(INDEX(【输出】数据汇总!$A:$AZ,MATCH(横向对比!AP$4&amp;横向对比!$B9,【输出】数据汇总!$A:$A,0),MATCH(横向对比!$B$4,【输出】数据汇总!$1:$1,0))/100,"")</f>
        <v>113.464</v>
      </c>
      <c r="AQ9" s="30" t="str">
        <f>IFERROR(INDEX(【输出】数据汇总!$A:$AZ,MATCH(横向对比!AQ$4&amp;横向对比!$B9,【输出】数据汇总!$A:$A,0),MATCH(横向对比!$B$4,【输出】数据汇总!$1:$1,0))/100,"")</f>
        <v/>
      </c>
      <c r="AR9" s="30" t="str">
        <f>IFERROR(INDEX(【输出】数据汇总!$A:$AZ,MATCH(横向对比!AR$4&amp;横向对比!$B9,【输出】数据汇总!$A:$A,0),MATCH(横向对比!$B$4,【输出】数据汇总!$1:$1,0))/100,"")</f>
        <v/>
      </c>
      <c r="AS9" s="30" t="str">
        <f>IFERROR(INDEX(【输出】数据汇总!$A:$AZ,MATCH(横向对比!AS$4&amp;横向对比!$B9,【输出】数据汇总!$A:$A,0),MATCH(横向对比!$B$4,【输出】数据汇总!$1:$1,0))/100,"")</f>
        <v/>
      </c>
      <c r="AT9" s="30" t="str">
        <f>IFERROR(INDEX(【输出】数据汇总!$A:$AZ,MATCH(横向对比!AT$4&amp;横向对比!$B9,【输出】数据汇总!$A:$A,0),MATCH(横向对比!$B$4,【输出】数据汇总!$1:$1,0))/100,"")</f>
        <v/>
      </c>
      <c r="AU9" s="30">
        <f>IFERROR(INDEX(【输出】数据汇总!$A:$AZ,MATCH(横向对比!AU$4&amp;横向对比!$B9,【输出】数据汇总!$A:$A,0),MATCH(横向对比!$B$4,【输出】数据汇总!$1:$1,0))/100,"")</f>
        <v>12.289870000000001</v>
      </c>
      <c r="AV9" s="30">
        <f>IFERROR(INDEX(【输出】数据汇总!$A:$AZ,MATCH(横向对比!AV$4&amp;横向对比!$B9,【输出】数据汇总!$A:$A,0),MATCH(横向对比!$B$4,【输出】数据汇总!$1:$1,0))/100,"")</f>
        <v>19.225182975500001</v>
      </c>
      <c r="AW9" s="30" t="str">
        <f>IFERROR(INDEX(【输出】数据汇总!$A:$AZ,MATCH(横向对比!AW$4&amp;横向对比!$B9,【输出】数据汇总!$A:$A,0),MATCH(横向对比!$B$4,【输出】数据汇总!$1:$1,0))/100,"")</f>
        <v/>
      </c>
      <c r="AX9" s="30">
        <f>IFERROR(INDEX(【输出】数据汇总!$A:$AZ,MATCH(横向对比!AX$4&amp;横向对比!$B9,【输出】数据汇总!$A:$A,0),MATCH(横向对比!$B$4,【输出】数据汇总!$1:$1,0))/100,"")</f>
        <v>27.711819999999999</v>
      </c>
      <c r="AY9" s="30" t="str">
        <f>IFERROR(INDEX(【输出】数据汇总!$A:$AZ,MATCH(横向对比!AY$4&amp;横向对比!$B9,【输出】数据汇总!$A:$A,0),MATCH(横向对比!$B$4,【输出】数据汇总!$1:$1,0))/100,"")</f>
        <v/>
      </c>
      <c r="AZ9" s="30">
        <f>IFERROR(INDEX(【输出】数据汇总!$A:$AZ,MATCH(横向对比!AZ$4&amp;横向对比!$B9,【输出】数据汇总!$A:$A,0),MATCH(横向对比!$B$4,【输出】数据汇总!$1:$1,0))/100,"")</f>
        <v>0</v>
      </c>
      <c r="BA9" s="30">
        <f>IFERROR(INDEX(【输出】数据汇总!$A:$AZ,MATCH(横向对比!BA$4&amp;横向对比!$B9,【输出】数据汇总!$A:$A,0),MATCH(横向对比!$B$4,【输出】数据汇总!$1:$1,0))/100,"")</f>
        <v>458.18279999999999</v>
      </c>
      <c r="BB9" s="30">
        <f>IFERROR(INDEX(【输出】数据汇总!$A:$AZ,MATCH(横向对比!BB$4&amp;横向对比!$B9,【输出】数据汇总!$A:$A,0),MATCH(横向对比!$B$4,【输出】数据汇总!$1:$1,0))/100,"")</f>
        <v>171.46099999999998</v>
      </c>
      <c r="BC9" s="30">
        <f>IFERROR(INDEX(【输出】数据汇总!$A:$AZ,MATCH(横向对比!BC$4&amp;横向对比!$B9,【输出】数据汇总!$A:$A,0),MATCH(横向对比!$B$4,【输出】数据汇总!$1:$1,0))/100,"")</f>
        <v>131.27709999999999</v>
      </c>
      <c r="BD9" s="30">
        <f>IFERROR(INDEX(【输出】数据汇总!$A:$AZ,MATCH(横向对比!BD$4&amp;横向对比!$B9,【输出】数据汇总!$A:$A,0),MATCH(横向对比!$B$4,【输出】数据汇总!$1:$1,0))/100,"")</f>
        <v>15.65846</v>
      </c>
      <c r="BE9" s="30">
        <f>IFERROR(INDEX(【输出】数据汇总!$A:$AZ,MATCH(横向对比!BE$4&amp;横向对比!$B9,【输出】数据汇总!$A:$A,0),MATCH(横向对比!$B$4,【输出】数据汇总!$1:$1,0))/100,"")</f>
        <v>106.57424</v>
      </c>
      <c r="BF9" s="30">
        <f>IFERROR(INDEX(【输出】数据汇总!$A:$AZ,MATCH(横向对比!BF$4&amp;横向对比!$B9,【输出】数据汇总!$A:$A,0),MATCH(横向对比!$B$4,【输出】数据汇总!$1:$1,0))/100,"")</f>
        <v>90.903999999999996</v>
      </c>
      <c r="BG9" s="30">
        <f>IFERROR(INDEX(【输出】数据汇总!$A:$AZ,MATCH(横向对比!BG$4&amp;横向对比!$B9,【输出】数据汇总!$A:$A,0),MATCH(横向对比!$B$4,【输出】数据汇总!$1:$1,0))/100,"")</f>
        <v>132.72</v>
      </c>
      <c r="BH9" s="30">
        <f>IFERROR(INDEX(【输出】数据汇总!$A:$AZ,MATCH(横向对比!BH$4&amp;横向对比!$B9,【输出】数据汇总!$A:$A,0),MATCH(横向对比!$B$4,【输出】数据汇总!$1:$1,0))/100,"")</f>
        <v>235.68200000000002</v>
      </c>
      <c r="BI9" s="30">
        <f>IFERROR(INDEX(【输出】数据汇总!$A:$AZ,MATCH(横向对比!BI$4&amp;横向对比!$B9,【输出】数据汇总!$A:$A,0),MATCH(横向对比!$B$4,【输出】数据汇总!$1:$1,0))/100,"")</f>
        <v>114.65989999999999</v>
      </c>
      <c r="BJ9" s="30">
        <f>IFERROR(INDEX(【输出】数据汇总!$A:$AZ,MATCH(横向对比!BJ$4&amp;横向对比!$B9,【输出】数据汇总!$A:$A,0),MATCH(横向对比!$B$4,【输出】数据汇总!$1:$1,0))/100,"")</f>
        <v>268.34136000000001</v>
      </c>
      <c r="BK9" s="30">
        <f>IFERROR(INDEX(【输出】数据汇总!$A:$AZ,MATCH(横向对比!BK$4&amp;横向对比!$B9,【输出】数据汇总!$A:$A,0),MATCH(横向对比!$B$4,【输出】数据汇总!$1:$1,0))/100,"")</f>
        <v>48.332000000000001</v>
      </c>
      <c r="BL9" s="30">
        <f>IFERROR(INDEX(【输出】数据汇总!$A:$AZ,MATCH(横向对比!BL$4&amp;横向对比!$B9,【输出】数据汇总!$A:$A,0),MATCH(横向对比!$B$4,【输出】数据汇总!$1:$1,0))/100,"")</f>
        <v>87.200419999999994</v>
      </c>
    </row>
    <row r="10" spans="1:67" ht="15.6" x14ac:dyDescent="0.25">
      <c r="A10" s="213" t="s">
        <v>565</v>
      </c>
      <c r="B10" s="247" t="s">
        <v>246</v>
      </c>
      <c r="C10" s="30">
        <f t="shared" ref="C10:I10" si="0">MAX(C6+C7,C8+C9)</f>
        <v>50565.074018680694</v>
      </c>
      <c r="D10" s="30">
        <f t="shared" si="0"/>
        <v>37119.57</v>
      </c>
      <c r="E10" s="30">
        <f t="shared" si="0"/>
        <v>12768.880000000001</v>
      </c>
      <c r="F10" s="30">
        <f t="shared" si="0"/>
        <v>376.88707999999997</v>
      </c>
      <c r="G10" s="30">
        <f t="shared" si="0"/>
        <v>299.73693868069995</v>
      </c>
      <c r="H10" s="30" t="e">
        <f t="shared" si="0"/>
        <v>#VALUE!</v>
      </c>
      <c r="I10" s="30">
        <f t="shared" si="0"/>
        <v>2946.1799223989997</v>
      </c>
      <c r="J10" s="30">
        <f>IFERROR(INDEX(【输出】数据汇总!$A:$AZ,MATCH(横向对比!J$4&amp;横向对比!$B10,【输出】数据汇总!$A:$A,0),MATCH(横向对比!$B$4,【输出】数据汇总!$1:$1,0))/100,"")</f>
        <v>9942.8609340000003</v>
      </c>
      <c r="K10" s="30">
        <f>IFERROR(INDEX(【输出】数据汇总!$A:$AZ,MATCH(横向对比!K$4&amp;横向对比!$B10,【输出】数据汇总!$A:$A,0),MATCH(横向对比!$B$4,【输出】数据汇总!$1:$1,0))/100,"")</f>
        <v>8545.5503370000006</v>
      </c>
      <c r="L10" s="30">
        <f>IFERROR(INDEX(【输出】数据汇总!$A:$AZ,MATCH(横向对比!L$4&amp;横向对比!$B10,【输出】数据汇总!$A:$A,0),MATCH(横向对比!$B$4,【输出】数据汇总!$1:$1,0))/100,"")</f>
        <v>7222.2739179999999</v>
      </c>
      <c r="M10" s="30">
        <f>IFERROR(INDEX(【输出】数据汇总!$A:$AZ,MATCH(横向对比!M$4&amp;横向对比!$B10,【输出】数据汇总!$A:$A,0),MATCH(横向对比!$B$4,【输出】数据汇总!$1:$1,0))/100,"")</f>
        <v>6313.8242220000002</v>
      </c>
      <c r="N10" s="30">
        <f>IFERROR(INDEX(【输出】数据汇总!$A:$AZ,MATCH(横向对比!N$4&amp;横向对比!$B10,【输出】数据汇总!$A:$A,0),MATCH(横向对比!$B$4,【输出】数据汇总!$1:$1,0))/100,"")</f>
        <v>2433.0700199999997</v>
      </c>
      <c r="O10" s="30">
        <f>IFERROR(INDEX(【输出】数据汇总!$A:$AZ,MATCH(横向对比!O$4&amp;横向对比!$B10,【输出】数据汇总!$A:$A,0),MATCH(横向对比!$B$4,【输出】数据汇总!$1:$1,0))/100,"")</f>
        <v>2676.2470879999996</v>
      </c>
      <c r="P10" s="30">
        <f>IFERROR(INDEX(【输出】数据汇总!$A:$AZ,MATCH(横向对比!P$4&amp;横向对比!$B10,【输出】数据汇总!$A:$A,0),MATCH(横向对比!$B$4,【输出】数据汇总!$1:$1,0))/100,"")</f>
        <v>1720.857452</v>
      </c>
      <c r="Q10" s="30">
        <f>IFERROR(INDEX(【输出】数据汇总!$A:$AZ,MATCH(横向对比!Q$4&amp;横向对比!$B10,【输出】数据汇总!$A:$A,0),MATCH(横向对比!$B$4,【输出】数据汇总!$1:$1,0))/100,"")</f>
        <v>1646.4053039999999</v>
      </c>
      <c r="R10" s="30">
        <f>IFERROR(INDEX(【输出】数据汇总!$A:$AZ,MATCH(横向对比!R$4&amp;横向对比!$B10,【输出】数据汇总!$A:$A,0),MATCH(横向对比!$B$4,【输出】数据汇总!$1:$1,0))/100,"")</f>
        <v>1913.0105979999998</v>
      </c>
      <c r="S10" s="30">
        <f>IFERROR(INDEX(【输出】数据汇总!$A:$AZ,MATCH(横向对比!S$4&amp;横向对比!$B10,【输出】数据汇总!$A:$A,0),MATCH(横向对比!$B$4,【输出】数据汇总!$1:$1,0))/100,"")</f>
        <v>1626.7297800000001</v>
      </c>
      <c r="T10" s="30">
        <f>IFERROR(INDEX(【输出】数据汇总!$A:$AZ,MATCH(横向对比!T$4&amp;横向对比!$B10,【输出】数据汇总!$A:$A,0),MATCH(横向对比!$B$4,【输出】数据汇总!$1:$1,0))/100,"")</f>
        <v>1872.1108900000002</v>
      </c>
      <c r="U10" s="30">
        <f>IFERROR(INDEX(【输出】数据汇总!$A:$AZ,MATCH(横向对比!U$4&amp;横向对比!$B10,【输出】数据汇总!$A:$A,0),MATCH(横向对比!$B$4,【输出】数据汇总!$1:$1,0))/100,"")</f>
        <v>1239.967686</v>
      </c>
      <c r="V10" s="30">
        <f>IFERROR(INDEX(【输出】数据汇总!$A:$AZ,MATCH(横向对比!V$4&amp;横向对比!$B10,【输出】数据汇总!$A:$A,0),MATCH(横向对比!$B$4,【输出】数据汇总!$1:$1,0))/100,"")</f>
        <v>956.66</v>
      </c>
      <c r="W10" s="30">
        <f>IFERROR(INDEX(【输出】数据汇总!$A:$AZ,MATCH(横向对比!W$4&amp;横向对比!$B10,【输出】数据汇总!$A:$A,0),MATCH(横向对比!$B$4,【输出】数据汇总!$1:$1,0))/100,"")</f>
        <v>1083.6132299999999</v>
      </c>
      <c r="X10" s="30">
        <f>IFERROR(INDEX(【输出】数据汇总!$A:$AZ,MATCH(横向对比!X$4&amp;横向对比!$B10,【输出】数据汇总!$A:$A,0),MATCH(横向对比!$B$4,【输出】数据汇总!$1:$1,0))/100,"")</f>
        <v>712.36450400000001</v>
      </c>
      <c r="Y10" s="30" t="str">
        <f>IFERROR(INDEX(【输出】数据汇总!$A:$AZ,MATCH(横向对比!Y$4&amp;横向对比!$B10,【输出】数据汇总!$A:$A,0),MATCH(横向对比!$B$4,【输出】数据汇总!$1:$1,0))/100,"")</f>
        <v/>
      </c>
      <c r="Z10" s="30" t="str">
        <f>IFERROR(INDEX(【输出】数据汇总!$A:$AZ,MATCH(横向对比!Z$4&amp;横向对比!$B10,【输出】数据汇总!$A:$A,0),MATCH(横向对比!$B$4,【输出】数据汇总!$1:$1,0))/100,"")</f>
        <v/>
      </c>
      <c r="AA10" s="30" t="str">
        <f>IFERROR(INDEX(【输出】数据汇总!$A:$AZ,MATCH(横向对比!AA$4&amp;横向对比!$B10,【输出】数据汇总!$A:$A,0),MATCH(横向对比!$B$4,【输出】数据汇总!$1:$1,0))/100,"")</f>
        <v/>
      </c>
      <c r="AB10" s="30" t="str">
        <f>IFERROR(INDEX(【输出】数据汇总!$A:$AZ,MATCH(横向对比!AB$4&amp;横向对比!$B10,【输出】数据汇总!$A:$A,0),MATCH(横向对比!$B$4,【输出】数据汇总!$1:$1,0))/100,"")</f>
        <v/>
      </c>
      <c r="AC10" s="30" t="str">
        <f>IFERROR(INDEX(【输出】数据汇总!$A:$AZ,MATCH(横向对比!AC$4&amp;横向对比!$B10,【输出】数据汇总!$A:$A,0),MATCH(横向对比!$B$4,【输出】数据汇总!$1:$1,0))/100,"")</f>
        <v/>
      </c>
      <c r="AD10" s="30" t="str">
        <f>IFERROR(INDEX(【输出】数据汇总!$A:$AZ,MATCH(横向对比!AD$4&amp;横向对比!$B10,【输出】数据汇总!$A:$A,0),MATCH(横向对比!$B$4,【输出】数据汇总!$1:$1,0))/100,"")</f>
        <v/>
      </c>
      <c r="AE10" s="30" t="str">
        <f>IFERROR(INDEX(【输出】数据汇总!$A:$AZ,MATCH(横向对比!AE$4&amp;横向对比!$B10,【输出】数据汇总!$A:$A,0),MATCH(横向对比!$B$4,【输出】数据汇总!$1:$1,0))/100,"")</f>
        <v/>
      </c>
      <c r="AF10" s="30" t="str">
        <f>IFERROR(INDEX(【输出】数据汇总!$A:$AZ,MATCH(横向对比!AF$4&amp;横向对比!$B10,【输出】数据汇总!$A:$A,0),MATCH(横向对比!$B$4,【输出】数据汇总!$1:$1,0))/100,"")</f>
        <v/>
      </c>
      <c r="AG10" s="30">
        <f>IFERROR(INDEX(【输出】数据汇总!$A:$AZ,MATCH(横向对比!AG$4&amp;横向对比!$B10,【输出】数据汇总!$A:$A,0),MATCH(横向对比!$B$4,【输出】数据汇总!$1:$1,0))/100,"")</f>
        <v>163.22587120400001</v>
      </c>
      <c r="AH10" s="30" t="str">
        <f>IFERROR(INDEX(【输出】数据汇总!$A:$AZ,MATCH(横向对比!AH$4&amp;横向对比!$B10,【输出】数据汇总!$A:$A,0),MATCH(横向对比!$B$4,【输出】数据汇总!$1:$1,0))/100,"")</f>
        <v/>
      </c>
      <c r="AI10" s="30">
        <f>IFERROR(INDEX(【输出】数据汇总!$A:$AZ,MATCH(横向对比!AI$4&amp;横向对比!$B10,【输出】数据汇总!$A:$A,0),MATCH(横向对比!$B$4,【输出】数据汇总!$1:$1,0))/100,"")</f>
        <v>152.89609081200001</v>
      </c>
      <c r="AJ10" s="30" t="str">
        <f>IFERROR(INDEX(【输出】数据汇总!$A:$AZ,MATCH(横向对比!AJ$4&amp;横向对比!$B10,【输出】数据汇总!$A:$A,0),MATCH(横向对比!$B$4,【输出】数据汇总!$1:$1,0))/100,"")</f>
        <v/>
      </c>
      <c r="AK10" s="30">
        <f>IFERROR(INDEX(【输出】数据汇总!$A:$AZ,MATCH(横向对比!AK$4&amp;横向对比!$B10,【输出】数据汇总!$A:$A,0),MATCH(横向对比!$B$4,【输出】数据汇总!$1:$1,0))/100,"")</f>
        <v>60.707434323999998</v>
      </c>
      <c r="AL10" s="30" t="str">
        <f>IFERROR(INDEX(【输出】数据汇总!$A:$AZ,MATCH(横向对比!AL$4&amp;横向对比!$B10,【输出】数据汇总!$A:$A,0),MATCH(横向对比!$B$4,【输出】数据汇总!$1:$1,0))/100,"")</f>
        <v/>
      </c>
      <c r="AM10" s="30" t="str">
        <f>IFERROR(INDEX(【输出】数据汇总!$A:$AZ,MATCH(横向对比!AM$4&amp;横向对比!$B10,【输出】数据汇总!$A:$A,0),MATCH(横向对比!$B$4,【输出】数据汇总!$1:$1,0))/100,"")</f>
        <v/>
      </c>
      <c r="AN10" s="30" t="str">
        <f>IFERROR(INDEX(【输出】数据汇总!$A:$AZ,MATCH(横向对比!AN$4&amp;横向对比!$B10,【输出】数据汇总!$A:$A,0),MATCH(横向对比!$B$4,【输出】数据汇总!$1:$1,0))/100,"")</f>
        <v/>
      </c>
      <c r="AO10" s="30" t="str">
        <f>IFERROR(INDEX(【输出】数据汇总!$A:$AZ,MATCH(横向对比!AO$4&amp;横向对比!$B10,【输出】数据汇总!$A:$A,0),MATCH(横向对比!$B$4,【输出】数据汇总!$1:$1,0))/100,"")</f>
        <v/>
      </c>
      <c r="AP10" s="30">
        <f>IFERROR(INDEX(【输出】数据汇总!$A:$AZ,MATCH(横向对比!AP$4&amp;横向对比!$B10,【输出】数据汇总!$A:$A,0),MATCH(横向对比!$B$4,【输出】数据汇总!$1:$1,0))/100,"")</f>
        <v>199.57100064400001</v>
      </c>
      <c r="AQ10" s="30" t="str">
        <f>IFERROR(INDEX(【输出】数据汇总!$A:$AZ,MATCH(横向对比!AQ$4&amp;横向对比!$B10,【输出】数据汇总!$A:$A,0),MATCH(横向对比!$B$4,【输出】数据汇总!$1:$1,0))/100,"")</f>
        <v/>
      </c>
      <c r="AR10" s="30" t="str">
        <f>IFERROR(INDEX(【输出】数据汇总!$A:$AZ,MATCH(横向对比!AR$4&amp;横向对比!$B10,【输出】数据汇总!$A:$A,0),MATCH(横向对比!$B$4,【输出】数据汇总!$1:$1,0))/100,"")</f>
        <v/>
      </c>
      <c r="AS10" s="30" t="str">
        <f>IFERROR(INDEX(【输出】数据汇总!$A:$AZ,MATCH(横向对比!AS$4&amp;横向对比!$B10,【输出】数据汇总!$A:$A,0),MATCH(横向对比!$B$4,【输出】数据汇总!$1:$1,0))/100,"")</f>
        <v/>
      </c>
      <c r="AT10" s="30" t="str">
        <f>IFERROR(INDEX(【输出】数据汇总!$A:$AZ,MATCH(横向对比!AT$4&amp;横向对比!$B10,【输出】数据汇总!$A:$A,0),MATCH(横向对比!$B$4,【输出】数据汇总!$1:$1,0))/100,"")</f>
        <v/>
      </c>
      <c r="AU10" s="30">
        <f>IFERROR(INDEX(【输出】数据汇总!$A:$AZ,MATCH(横向对比!AU$4&amp;横向对比!$B10,【输出】数据汇总!$A:$A,0),MATCH(横向对比!$B$4,【输出】数据汇总!$1:$1,0))/100,"")</f>
        <v>25.428282594999999</v>
      </c>
      <c r="AV10" s="30">
        <f>IFERROR(INDEX(【输出】数据汇总!$A:$AZ,MATCH(横向对比!AV$4&amp;横向对比!$B10,【输出】数据汇总!$A:$A,0),MATCH(横向对比!$B$4,【输出】数据汇总!$1:$1,0))/100,"")</f>
        <v>33.170877741724013</v>
      </c>
      <c r="AW10" s="30" t="str">
        <f>IFERROR(INDEX(【输出】数据汇总!$A:$AZ,MATCH(横向对比!AW$4&amp;横向对比!$B10,【输出】数据汇总!$A:$A,0),MATCH(横向对比!$B$4,【输出】数据汇总!$1:$1,0))/100,"")</f>
        <v/>
      </c>
      <c r="AX10" s="30">
        <f>IFERROR(INDEX(【输出】数据汇总!$A:$AZ,MATCH(横向对比!AX$4&amp;横向对比!$B10,【输出】数据汇总!$A:$A,0),MATCH(横向对比!$B$4,【输出】数据汇总!$1:$1,0))/100,"")</f>
        <v>41.691202812999997</v>
      </c>
      <c r="AY10" s="30" t="str">
        <f>IFERROR(INDEX(【输出】数据汇总!$A:$AZ,MATCH(横向对比!AY$4&amp;横向对比!$B10,【输出】数据汇总!$A:$A,0),MATCH(横向对比!$B$4,【输出】数据汇总!$1:$1,0))/100,"")</f>
        <v/>
      </c>
      <c r="AZ10" s="30">
        <f>IFERROR(INDEX(【输出】数据汇总!$A:$AZ,MATCH(横向对比!AZ$4&amp;横向对比!$B10,【输出】数据汇总!$A:$A,0),MATCH(横向对比!$B$4,【输出】数据汇总!$1:$1,0))/100,"")</f>
        <v>286.666</v>
      </c>
      <c r="BA10" s="30">
        <f>IFERROR(INDEX(【输出】数据汇总!$A:$AZ,MATCH(横向对比!BA$4&amp;横向对比!$B10,【输出】数据汇总!$A:$A,0),MATCH(横向对比!$B$4,【输出】数据汇总!$1:$1,0))/100,"")</f>
        <v>625.67070000000012</v>
      </c>
      <c r="BB10" s="30">
        <f>IFERROR(INDEX(【输出】数据汇总!$A:$AZ,MATCH(横向对比!BB$4&amp;横向对比!$B10,【输出】数据汇总!$A:$A,0),MATCH(横向对比!$B$4,【输出】数据汇总!$1:$1,0))/100,"")</f>
        <v>255.37676414000001</v>
      </c>
      <c r="BC10" s="30">
        <f>IFERROR(INDEX(【输出】数据汇总!$A:$AZ,MATCH(横向对比!BC$4&amp;横向对比!$B10,【输出】数据汇总!$A:$A,0),MATCH(横向对比!$B$4,【输出】数据汇总!$1:$1,0))/100,"")</f>
        <v>203.95059579999997</v>
      </c>
      <c r="BD10" s="30">
        <f>IFERROR(INDEX(【输出】数据汇总!$A:$AZ,MATCH(横向对比!BD$4&amp;横向对比!$B10,【输出】数据汇总!$A:$A,0),MATCH(横向对比!$B$4,【输出】数据汇总!$1:$1,0))/100,"")</f>
        <v>30.305408593999996</v>
      </c>
      <c r="BE10" s="30">
        <f>IFERROR(INDEX(【输出】数据汇总!$A:$AZ,MATCH(横向对比!BE$4&amp;横向对比!$B10,【输出】数据汇总!$A:$A,0),MATCH(横向对比!$B$4,【输出】数据汇总!$1:$1,0))/100,"")</f>
        <v>149.718673198</v>
      </c>
      <c r="BF10" s="30">
        <f>IFERROR(INDEX(【输出】数据汇总!$A:$AZ,MATCH(横向对比!BF$4&amp;横向对比!$B10,【输出】数据汇总!$A:$A,0),MATCH(横向对比!$B$4,【输出】数据汇总!$1:$1,0))/100,"")</f>
        <v>133.34114936499998</v>
      </c>
      <c r="BG10" s="30">
        <f>IFERROR(INDEX(【输出】数据汇总!$A:$AZ,MATCH(横向对比!BG$4&amp;横向对比!$B10,【输出】数据汇总!$A:$A,0),MATCH(横向对比!$B$4,【输出】数据汇总!$1:$1,0))/100,"")</f>
        <v>243.50817190000001</v>
      </c>
      <c r="BH10" s="30">
        <f>IFERROR(INDEX(【输出】数据汇总!$A:$AZ,MATCH(横向对比!BH$4&amp;横向对比!$B10,【输出】数据汇总!$A:$A,0),MATCH(横向对比!$B$4,【输出】数据汇总!$1:$1,0))/100,"")</f>
        <v>794.39792999999986</v>
      </c>
      <c r="BI10" s="30">
        <f>IFERROR(INDEX(【输出】数据汇总!$A:$AZ,MATCH(横向对比!BI$4&amp;横向对比!$B10,【输出】数据汇总!$A:$A,0),MATCH(横向对比!$B$4,【输出】数据汇总!$1:$1,0))/100,"")</f>
        <v>177.22226194999999</v>
      </c>
      <c r="BJ10" s="30">
        <f>IFERROR(INDEX(【输出】数据汇总!$A:$AZ,MATCH(横向对比!BJ$4&amp;横向对比!$B10,【输出】数据汇总!$A:$A,0),MATCH(横向对比!$B$4,【输出】数据汇总!$1:$1,0))/100,"")</f>
        <v>427.98891200600002</v>
      </c>
      <c r="BK10" s="30">
        <f>IFERROR(INDEX(【输出】数据汇总!$A:$AZ,MATCH(横向对比!BK$4&amp;横向对比!$B10,【输出】数据汇总!$A:$A,0),MATCH(横向对比!$B$4,【输出】数据汇总!$1:$1,0))/100,"")</f>
        <v>80.338801895000003</v>
      </c>
      <c r="BL10" s="30">
        <f>IFERROR(INDEX(【输出】数据汇总!$A:$AZ,MATCH(横向对比!BL$4&amp;横向对比!$B10,【输出】数据汇总!$A:$A,0),MATCH(横向对比!$B$4,【输出】数据汇总!$1:$1,0))/100,"")</f>
        <v>160.41700927499997</v>
      </c>
    </row>
    <row r="11" spans="1:67" ht="15.6" outlineLevel="1" x14ac:dyDescent="0.25">
      <c r="A11" s="213" t="s">
        <v>475</v>
      </c>
      <c r="B11" s="254" t="s">
        <v>261</v>
      </c>
      <c r="C11" s="30">
        <f>IFERROR(INDEX(【输出】数据汇总!$A:$AZ,MATCH(横向对比!C$4&amp;横向对比!$B11,【输出】数据汇总!$A:$A,0),MATCH(横向对比!$B$4,【输出】数据汇总!$1:$1,0))/100,"")</f>
        <v>4130.8113151499992</v>
      </c>
      <c r="D11" s="30">
        <f>IFERROR(INDEX(【输出】数据汇总!$A:$AZ,MATCH(横向对比!D$4&amp;横向对比!$B11,【输出】数据汇总!$A:$A,0),MATCH(横向对比!$B$4,【输出】数据汇总!$1:$1,0))/100,"")</f>
        <v>512.63</v>
      </c>
      <c r="E11" s="30">
        <f>IFERROR(INDEX(【输出】数据汇总!$A:$AZ,MATCH(横向对比!E$4&amp;横向对比!$B11,【输出】数据汇总!$A:$A,0),MATCH(横向对比!$B$4,【输出】数据汇总!$1:$1,0))/100,"")</f>
        <v>2695.32</v>
      </c>
      <c r="F11" s="30">
        <f>IFERROR(INDEX(【输出】数据汇总!$A:$AZ,MATCH(横向对比!F$4&amp;横向对比!$B11,【输出】数据汇总!$A:$A,0),MATCH(横向对比!$B$4,【输出】数据汇总!$1:$1,0))/100,"")</f>
        <v>898.88536514999998</v>
      </c>
      <c r="G11" s="30">
        <f>IFERROR(INDEX(【输出】数据汇总!$A:$AZ,MATCH(横向对比!G$4&amp;横向对比!$B11,【输出】数据汇总!$A:$A,0),MATCH(横向对比!$B$4,【输出】数据汇总!$1:$1,0))/100,"")</f>
        <v>23.975950000000001</v>
      </c>
      <c r="H11" s="30" t="str">
        <f>IFERROR(INDEX(【输出】数据汇总!$A:$AZ,MATCH(横向对比!H$4&amp;横向对比!$B11,【输出】数据汇总!$A:$A,0),MATCH(横向对比!$B$4,【输出】数据汇总!$1:$1,0))/100,"")</f>
        <v/>
      </c>
      <c r="I11" s="30">
        <f>IFERROR(INDEX(【输出】数据汇总!$A:$AZ,MATCH(横向对比!I$4&amp;横向对比!$B11,【输出】数据汇总!$A:$A,0),MATCH(横向对比!$B$4,【输出】数据汇总!$1:$1,0))/100,"")</f>
        <v>1038.2063700000001</v>
      </c>
      <c r="J11" s="30">
        <f>IFERROR(INDEX(【输出】数据汇总!$A:$AZ,MATCH(横向对比!J$4&amp;横向对比!$B11,【输出】数据汇总!$A:$A,0),MATCH(横向对比!$B$4,【输出】数据汇总!$1:$1,0))/100,"")</f>
        <v>35.42</v>
      </c>
      <c r="K11" s="30">
        <f>IFERROR(INDEX(【输出】数据汇总!$A:$AZ,MATCH(横向对比!K$4&amp;横向对比!$B11,【输出】数据汇总!$A:$A,0),MATCH(横向对比!$B$4,【输出】数据汇总!$1:$1,0))/100,"")</f>
        <v>99.69</v>
      </c>
      <c r="L11" s="30">
        <f>IFERROR(INDEX(【输出】数据汇总!$A:$AZ,MATCH(横向对比!L$4&amp;横向对比!$B11,【输出】数据汇总!$A:$A,0),MATCH(横向对比!$B$4,【输出】数据汇总!$1:$1,0))/100,"")</f>
        <v>16.8</v>
      </c>
      <c r="M11" s="30">
        <f>IFERROR(INDEX(【输出】数据汇总!$A:$AZ,MATCH(横向对比!M$4&amp;横向对比!$B11,【输出】数据汇总!$A:$A,0),MATCH(横向对比!$B$4,【输出】数据汇总!$1:$1,0))/100,"")</f>
        <v>69.73</v>
      </c>
      <c r="N11" s="30">
        <f>IFERROR(INDEX(【输出】数据汇总!$A:$AZ,MATCH(横向对比!N$4&amp;横向对比!$B11,【输出】数据汇总!$A:$A,0),MATCH(横向对比!$B$4,【输出】数据汇总!$1:$1,0))/100,"")</f>
        <v>168.27</v>
      </c>
      <c r="O11" s="30">
        <f>IFERROR(INDEX(【输出】数据汇总!$A:$AZ,MATCH(横向对比!O$4&amp;横向对比!$B11,【输出】数据汇总!$A:$A,0),MATCH(横向对比!$B$4,【输出】数据汇总!$1:$1,0))/100,"")</f>
        <v>122.72</v>
      </c>
      <c r="P11" s="30">
        <f>IFERROR(INDEX(【输出】数据汇总!$A:$AZ,MATCH(横向对比!P$4&amp;横向对比!$B11,【输出】数据汇总!$A:$A,0),MATCH(横向对比!$B$4,【输出】数据汇总!$1:$1,0))/100,"")</f>
        <v>246.29000000000005</v>
      </c>
      <c r="Q11" s="30">
        <f>IFERROR(INDEX(【输出】数据汇总!$A:$AZ,MATCH(横向对比!Q$4&amp;横向对比!$B11,【输出】数据汇总!$A:$A,0),MATCH(横向对比!$B$4,【输出】数据汇总!$1:$1,0))/100,"")</f>
        <v>392.08</v>
      </c>
      <c r="R11" s="30">
        <f>IFERROR(INDEX(【输出】数据汇总!$A:$AZ,MATCH(横向对比!R$4&amp;横向对比!$B11,【输出】数据汇总!$A:$A,0),MATCH(横向对比!$B$4,【输出】数据汇总!$1:$1,0))/100,"")</f>
        <v>346.36</v>
      </c>
      <c r="S11" s="30">
        <f>IFERROR(INDEX(【输出】数据汇总!$A:$AZ,MATCH(横向对比!S$4&amp;横向对比!$B11,【输出】数据汇总!$A:$A,0),MATCH(横向对比!$B$4,【输出】数据汇总!$1:$1,0))/100,"")</f>
        <v>400.22</v>
      </c>
      <c r="T11" s="30">
        <f>IFERROR(INDEX(【输出】数据汇总!$A:$AZ,MATCH(横向对比!T$4&amp;横向对比!$B11,【输出】数据汇总!$A:$A,0),MATCH(横向对比!$B$4,【输出】数据汇总!$1:$1,0))/100,"")</f>
        <v>316.06</v>
      </c>
      <c r="U11" s="30">
        <f>IFERROR(INDEX(【输出】数据汇总!$A:$AZ,MATCH(横向对比!U$4&amp;横向对比!$B11,【输出】数据汇总!$A:$A,0),MATCH(横向对比!$B$4,【输出】数据汇总!$1:$1,0))/100,"")</f>
        <v>202.54</v>
      </c>
      <c r="V11" s="30">
        <f>IFERROR(INDEX(【输出】数据汇总!$A:$AZ,MATCH(横向对比!V$4&amp;横向对比!$B11,【输出】数据汇总!$A:$A,0),MATCH(横向对比!$B$4,【输出】数据汇总!$1:$1,0))/100,"")</f>
        <v>103.31</v>
      </c>
      <c r="W11" s="30">
        <f>IFERROR(INDEX(【输出】数据汇总!$A:$AZ,MATCH(横向对比!W$4&amp;横向对比!$B11,【输出】数据汇总!$A:$A,0),MATCH(横向对比!$B$4,【输出】数据汇总!$1:$1,0))/100,"")</f>
        <v>188.19</v>
      </c>
      <c r="X11" s="30">
        <f>IFERROR(INDEX(【输出】数据汇总!$A:$AZ,MATCH(横向对比!X$4&amp;横向对比!$B11,【输出】数据汇总!$A:$A,0),MATCH(横向对比!$B$4,【输出】数据汇总!$1:$1,0))/100,"")</f>
        <v>500.2700000000001</v>
      </c>
      <c r="Y11" s="30">
        <f>IFERROR(INDEX(【输出】数据汇总!$A:$AZ,MATCH(横向对比!Y$4&amp;横向对比!$B11,【输出】数据汇总!$A:$A,0),MATCH(横向对比!$B$4,【输出】数据汇总!$1:$1,0))/100,"")</f>
        <v>328.38</v>
      </c>
      <c r="Z11" s="30">
        <f>IFERROR(INDEX(【输出】数据汇总!$A:$AZ,MATCH(横向对比!Z$4&amp;横向对比!$B11,【输出】数据汇总!$A:$A,0),MATCH(横向对比!$B$4,【输出】数据汇总!$1:$1,0))/100,"")</f>
        <v>54.148380000000003</v>
      </c>
      <c r="AA11" s="30">
        <f>IFERROR(INDEX(【输出】数据汇总!$A:$AZ,MATCH(横向对比!AA$4&amp;横向对比!$B11,【输出】数据汇总!$A:$A,0),MATCH(横向对比!$B$4,【输出】数据汇总!$1:$1,0))/100,"")</f>
        <v>143.09304</v>
      </c>
      <c r="AB11" s="30">
        <f>IFERROR(INDEX(【输出】数据汇总!$A:$AZ,MATCH(横向对比!AB$4&amp;横向对比!$B11,【输出】数据汇总!$A:$A,0),MATCH(横向对比!$B$4,【输出】数据汇总!$1:$1,0))/100,"")</f>
        <v>0.6</v>
      </c>
      <c r="AC11" s="30">
        <f>IFERROR(INDEX(【输出】数据汇总!$A:$AZ,MATCH(横向对比!AC$4&amp;横向对比!$B11,【输出】数据汇总!$A:$A,0),MATCH(横向对比!$B$4,【输出】数据汇总!$1:$1,0))/100,"")</f>
        <v>31.550110000000004</v>
      </c>
      <c r="AD11" s="30">
        <f>IFERROR(INDEX(【输出】数据汇总!$A:$AZ,MATCH(横向对比!AD$4&amp;横向对比!$B11,【输出】数据汇总!$A:$A,0),MATCH(横向对比!$B$4,【输出】数据汇总!$1:$1,0))/100,"")</f>
        <v>4.5511200000000001</v>
      </c>
      <c r="AE11" s="30">
        <f>IFERROR(INDEX(【输出】数据汇总!$A:$AZ,MATCH(横向对比!AE$4&amp;横向对比!$B11,【输出】数据汇总!$A:$A,0),MATCH(横向对比!$B$4,【输出】数据汇总!$1:$1,0))/100,"")</f>
        <v>0</v>
      </c>
      <c r="AF11" s="30">
        <f>IFERROR(INDEX(【输出】数据汇总!$A:$AZ,MATCH(横向对比!AF$4&amp;横向对比!$B11,【输出】数据汇总!$A:$A,0),MATCH(横向对比!$B$4,【输出】数据汇总!$1:$1,0))/100,"")</f>
        <v>41.289410000000004</v>
      </c>
      <c r="AG11" s="30">
        <f>IFERROR(INDEX(【输出】数据汇总!$A:$AZ,MATCH(横向对比!AG$4&amp;横向对比!$B11,【输出】数据汇总!$A:$A,0),MATCH(横向对比!$B$4,【输出】数据汇总!$1:$1,0))/100,"")</f>
        <v>17.173929999999999</v>
      </c>
      <c r="AH11" s="30">
        <f>IFERROR(INDEX(【输出】数据汇总!$A:$AZ,MATCH(横向对比!AH$4&amp;横向对比!$B11,【输出】数据汇总!$A:$A,0),MATCH(横向对比!$B$4,【输出】数据汇总!$1:$1,0))/100,"")</f>
        <v>46.625660000000011</v>
      </c>
      <c r="AI11" s="30">
        <f>IFERROR(INDEX(【输出】数据汇总!$A:$AZ,MATCH(横向对比!AI$4&amp;横向对比!$B11,【输出】数据汇总!$A:$A,0),MATCH(横向对比!$B$4,【输出】数据汇总!$1:$1,0))/100,"")</f>
        <v>135.75704000000002</v>
      </c>
      <c r="AJ11" s="30">
        <f>IFERROR(INDEX(【输出】数据汇总!$A:$AZ,MATCH(横向对比!AJ$4&amp;横向对比!$B11,【输出】数据汇总!$A:$A,0),MATCH(横向对比!$B$4,【输出】数据汇总!$1:$1,0))/100,"")</f>
        <v>0.49354514999999999</v>
      </c>
      <c r="AK11" s="30">
        <f>IFERROR(INDEX(【输出】数据汇总!$A:$AZ,MATCH(横向对比!AK$4&amp;横向对比!$B11,【输出】数据汇总!$A:$A,0),MATCH(横向对比!$B$4,【输出】数据汇总!$1:$1,0))/100,"")</f>
        <v>43.727770000000007</v>
      </c>
      <c r="AL11" s="30">
        <f>IFERROR(INDEX(【输出】数据汇总!$A:$AZ,MATCH(横向对比!AL$4&amp;横向对比!$B11,【输出】数据汇总!$A:$A,0),MATCH(横向对比!$B$4,【输出】数据汇总!$1:$1,0))/100,"")</f>
        <v>16.358630000000002</v>
      </c>
      <c r="AM11" s="30">
        <f>IFERROR(INDEX(【输出】数据汇总!$A:$AZ,MATCH(横向对比!AM$4&amp;横向对比!$B11,【输出】数据汇总!$A:$A,0),MATCH(横向对比!$B$4,【输出】数据汇总!$1:$1,0))/100,"")</f>
        <v>0</v>
      </c>
      <c r="AN11" s="30">
        <f>IFERROR(INDEX(【输出】数据汇总!$A:$AZ,MATCH(横向对比!AN$4&amp;横向对比!$B11,【输出】数据汇总!$A:$A,0),MATCH(横向对比!$B$4,【输出】数据汇总!$1:$1,0))/100,"")</f>
        <v>35.13673</v>
      </c>
      <c r="AO11" s="30">
        <f>IFERROR(INDEX(【输出】数据汇总!$A:$AZ,MATCH(横向对比!AO$4&amp;横向对比!$B11,【输出】数据汇总!$A:$A,0),MATCH(横向对比!$B$4,【输出】数据汇总!$1:$1,0))/100,"")</f>
        <v>0</v>
      </c>
      <c r="AP11" s="30">
        <f>IFERROR(INDEX(【输出】数据汇总!$A:$AZ,MATCH(横向对比!AP$4&amp;横向对比!$B11,【输出】数据汇总!$A:$A,0),MATCH(横向对比!$B$4,【输出】数据汇总!$1:$1,0))/100,"")</f>
        <v>10.945810000000002</v>
      </c>
      <c r="AQ11" s="30">
        <f>IFERROR(INDEX(【输出】数据汇总!$A:$AZ,MATCH(横向对比!AQ$4&amp;横向对比!$B11,【输出】数据汇总!$A:$A,0),MATCH(横向对比!$B$4,【输出】数据汇总!$1:$1,0))/100,"")</f>
        <v>0</v>
      </c>
      <c r="AR11" s="30">
        <f>IFERROR(INDEX(【输出】数据汇总!$A:$AZ,MATCH(横向对比!AR$4&amp;横向对比!$B11,【输出】数据汇总!$A:$A,0),MATCH(横向对比!$B$4,【输出】数据汇总!$1:$1,0))/100,"")</f>
        <v>0</v>
      </c>
      <c r="AS11" s="30">
        <f>IFERROR(INDEX(【输出】数据汇总!$A:$AZ,MATCH(横向对比!AS$4&amp;横向对比!$B11,【输出】数据汇总!$A:$A,0),MATCH(横向对比!$B$4,【输出】数据汇总!$1:$1,0))/100,"")</f>
        <v>0</v>
      </c>
      <c r="AT11" s="30">
        <f>IFERROR(INDEX(【输出】数据汇总!$A:$AZ,MATCH(横向对比!AT$4&amp;横向对比!$B11,【输出】数据汇总!$A:$A,0),MATCH(横向对比!$B$4,【输出】数据汇总!$1:$1,0))/100,"")</f>
        <v>7.674430000000001</v>
      </c>
      <c r="AU11" s="30">
        <f>IFERROR(INDEX(【输出】数据汇总!$A:$AZ,MATCH(横向对比!AU$4&amp;横向对比!$B11,【输出】数据汇总!$A:$A,0),MATCH(横向对比!$B$4,【输出】数据汇总!$1:$1,0))/100,"")</f>
        <v>0</v>
      </c>
      <c r="AV11" s="30">
        <f>IFERROR(INDEX(【输出】数据汇总!$A:$AZ,MATCH(横向对比!AV$4&amp;横向对比!$B11,【输出】数据汇总!$A:$A,0),MATCH(横向对比!$B$4,【输出】数据汇总!$1:$1,0))/100,"")</f>
        <v>0</v>
      </c>
      <c r="AW11" s="30">
        <f>IFERROR(INDEX(【输出】数据汇总!$A:$AZ,MATCH(横向对比!AW$4&amp;横向对比!$B11,【输出】数据汇总!$A:$A,0),MATCH(横向对比!$B$4,【输出】数据汇总!$1:$1,0))/100,"")</f>
        <v>0</v>
      </c>
      <c r="AX11" s="30">
        <f>IFERROR(INDEX(【输出】数据汇总!$A:$AZ,MATCH(横向对比!AX$4&amp;横向对比!$B11,【输出】数据汇总!$A:$A,0),MATCH(横向对比!$B$4,【输出】数据汇总!$1:$1,0))/100,"")</f>
        <v>5.3557100000000002</v>
      </c>
      <c r="AY11" s="30">
        <f>IFERROR(INDEX(【输出】数据汇总!$A:$AZ,MATCH(横向对比!AY$4&amp;横向对比!$B11,【输出】数据汇总!$A:$A,0),MATCH(横向对比!$B$4,【输出】数据汇总!$1:$1,0))/100,"")</f>
        <v>0</v>
      </c>
      <c r="AZ11" s="30">
        <f>IFERROR(INDEX(【输出】数据汇总!$A:$AZ,MATCH(横向对比!AZ$4&amp;横向对比!$B11,【输出】数据汇总!$A:$A,0),MATCH(横向对比!$B$4,【输出】数据汇总!$1:$1,0))/100,"")</f>
        <v>273.71906000000001</v>
      </c>
      <c r="BA11" s="30">
        <f>IFERROR(INDEX(【输出】数据汇总!$A:$AZ,MATCH(横向对比!BA$4&amp;横向对比!$B11,【输出】数据汇总!$A:$A,0),MATCH(横向对比!$B$4,【输出】数据汇总!$1:$1,0))/100,"")</f>
        <v>68.195970000000003</v>
      </c>
      <c r="BB11" s="30">
        <f>IFERROR(INDEX(【输出】数据汇总!$A:$AZ,MATCH(横向对比!BB$4&amp;横向对比!$B11,【输出】数据汇总!$A:$A,0),MATCH(横向对比!$B$4,【输出】数据汇总!$1:$1,0))/100,"")</f>
        <v>19.92407</v>
      </c>
      <c r="BC11" s="30">
        <f>IFERROR(INDEX(【输出】数据汇总!$A:$AZ,MATCH(横向对比!BC$4&amp;横向对比!$B11,【输出】数据汇总!$A:$A,0),MATCH(横向对比!$B$4,【输出】数据汇总!$1:$1,0))/100,"")</f>
        <v>69.729939999999999</v>
      </c>
      <c r="BD11" s="30">
        <f>IFERROR(INDEX(【输出】数据汇总!$A:$AZ,MATCH(横向对比!BD$4&amp;横向对比!$B11,【输出】数据汇总!$A:$A,0),MATCH(横向对比!$B$4,【输出】数据汇总!$1:$1,0))/100,"")</f>
        <v>8.8815000000000008</v>
      </c>
      <c r="BE11" s="30">
        <f>IFERROR(INDEX(【输出】数据汇总!$A:$AZ,MATCH(横向对比!BE$4&amp;横向对比!$B11,【输出】数据汇总!$A:$A,0),MATCH(横向对比!$B$4,【输出】数据汇总!$1:$1,0))/100,"")</f>
        <v>32.828530000000001</v>
      </c>
      <c r="BF11" s="30">
        <f>IFERROR(INDEX(【输出】数据汇总!$A:$AZ,MATCH(横向对比!BF$4&amp;横向对比!$B11,【输出】数据汇总!$A:$A,0),MATCH(横向对比!$B$4,【输出】数据汇总!$1:$1,0))/100,"")</f>
        <v>18.352550000000001</v>
      </c>
      <c r="BG11" s="30">
        <f>IFERROR(INDEX(【输出】数据汇总!$A:$AZ,MATCH(横向对比!BG$4&amp;横向对比!$B11,【输出】数据汇总!$A:$A,0),MATCH(横向对比!$B$4,【输出】数据汇总!$1:$1,0))/100,"")</f>
        <v>71.472290000000001</v>
      </c>
      <c r="BH11" s="30">
        <f>IFERROR(INDEX(【输出】数据汇总!$A:$AZ,MATCH(横向对比!BH$4&amp;横向对比!$B11,【输出】数据汇总!$A:$A,0),MATCH(横向对比!$B$4,【输出】数据汇总!$1:$1,0))/100,"")</f>
        <v>210.80052000000001</v>
      </c>
      <c r="BI11" s="30">
        <f>IFERROR(INDEX(【输出】数据汇总!$A:$AZ,MATCH(横向对比!BI$4&amp;横向对比!$B11,【输出】数据汇总!$A:$A,0),MATCH(横向对比!$B$4,【输出】数据汇总!$1:$1,0))/100,"")</f>
        <v>16.788910000000001</v>
      </c>
      <c r="BJ11" s="30">
        <f>IFERROR(INDEX(【输出】数据汇总!$A:$AZ,MATCH(横向对比!BJ$4&amp;横向对比!$B11,【输出】数据汇总!$A:$A,0),MATCH(横向对比!$B$4,【输出】数据汇总!$1:$1,0))/100,"")</f>
        <v>225.13452000000001</v>
      </c>
      <c r="BK11" s="30">
        <f>IFERROR(INDEX(【输出】数据汇总!$A:$AZ,MATCH(横向对比!BK$4&amp;横向对比!$B11,【输出】数据汇总!$A:$A,0),MATCH(横向对比!$B$4,【输出】数据汇总!$1:$1,0))/100,"")</f>
        <v>21.63672</v>
      </c>
      <c r="BL11" s="30">
        <f>IFERROR(INDEX(【输出】数据汇总!$A:$AZ,MATCH(横向对比!BL$4&amp;横向对比!$B11,【输出】数据汇总!$A:$A,0),MATCH(横向对比!$B$4,【输出】数据汇总!$1:$1,0))/100,"")</f>
        <v>0.74179000000000006</v>
      </c>
    </row>
    <row r="12" spans="1:67" ht="15.6" outlineLevel="1" x14ac:dyDescent="0.25">
      <c r="A12" s="213" t="s">
        <v>476</v>
      </c>
      <c r="B12" s="253" t="s">
        <v>259</v>
      </c>
      <c r="C12" s="30">
        <f>IFERROR(INDEX(【输出】数据汇总!$A:$AZ,MATCH(横向对比!C$4&amp;横向对比!$B12,【输出】数据汇总!$A:$A,0),MATCH(横向对比!$B$4,【输出】数据汇总!$1:$1,0))/100,"")</f>
        <v>51227.471932689397</v>
      </c>
      <c r="D12" s="30">
        <f>IFERROR(INDEX(【输出】数据汇总!$A:$AZ,MATCH(横向对比!D$4&amp;横向对比!$B12,【输出】数据汇总!$A:$A,0),MATCH(横向对比!$B$4,【输出】数据汇总!$1:$1,0))/100,"")</f>
        <v>39815.4</v>
      </c>
      <c r="E12" s="30">
        <f>IFERROR(INDEX(【输出】数据汇总!$A:$AZ,MATCH(横向对比!E$4&amp;横向对比!$B12,【输出】数据汇总!$A:$A,0),MATCH(横向对比!$B$4,【输出】数据汇总!$1:$1,0))/100,"")</f>
        <v>10559.18</v>
      </c>
      <c r="F12" s="30">
        <f>IFERROR(INDEX(【输出】数据汇总!$A:$AZ,MATCH(横向对比!F$4&amp;横向对比!$B12,【输出】数据汇总!$A:$A,0),MATCH(横向对比!$B$4,【输出】数据汇总!$1:$1,0))/100,"")</f>
        <v>391.06529</v>
      </c>
      <c r="G12" s="30">
        <f>IFERROR(INDEX(【输出】数据汇总!$A:$AZ,MATCH(横向对比!G$4&amp;横向对比!$B12,【输出】数据汇总!$A:$A,0),MATCH(横向对比!$B$4,【输出】数据汇总!$1:$1,0))/100,"")</f>
        <v>461.82664268939993</v>
      </c>
      <c r="H12" s="30" t="str">
        <f>IFERROR(INDEX(【输出】数据汇总!$A:$AZ,MATCH(横向对比!H$4&amp;横向对比!$B12,【输出】数据汇总!$A:$A,0),MATCH(横向对比!$B$4,【输出】数据汇总!$1:$1,0))/100,"")</f>
        <v/>
      </c>
      <c r="I12" s="30">
        <f>IFERROR(INDEX(【输出】数据汇总!$A:$AZ,MATCH(横向对比!I$4&amp;横向对比!$B12,【输出】数据汇总!$A:$A,0),MATCH(横向对比!$B$4,【输出】数据汇总!$1:$1,0))/100,"")</f>
        <v>2142.1342100000002</v>
      </c>
      <c r="J12" s="30">
        <f>IFERROR(INDEX(【输出】数据汇总!$A:$AZ,MATCH(横向对比!J$4&amp;横向对比!$B12,【输出】数据汇总!$A:$A,0),MATCH(横向对比!$B$4,【输出】数据汇总!$1:$1,0))/100,"")</f>
        <v>8522.74</v>
      </c>
      <c r="K12" s="30">
        <f>IFERROR(INDEX(【输出】数据汇总!$A:$AZ,MATCH(横向对比!K$4&amp;横向对比!$B12,【输出】数据汇总!$A:$A,0),MATCH(横向对比!$B$4,【输出】数据汇总!$1:$1,0))/100,"")</f>
        <v>8486.1200000000008</v>
      </c>
      <c r="L12" s="30">
        <f>IFERROR(INDEX(【输出】数据汇总!$A:$AZ,MATCH(横向对比!L$4&amp;横向对比!$B12,【输出】数据汇总!$A:$A,0),MATCH(横向对比!$B$4,【输出】数据汇总!$1:$1,0))/100,"")</f>
        <v>10047.799999999997</v>
      </c>
      <c r="M12" s="30">
        <f>IFERROR(INDEX(【输出】数据汇总!$A:$AZ,MATCH(横向对比!M$4&amp;横向对比!$B12,【输出】数据汇总!$A:$A,0),MATCH(横向对比!$B$4,【输出】数据汇总!$1:$1,0))/100,"")</f>
        <v>5771.44</v>
      </c>
      <c r="N12" s="30">
        <f>IFERROR(INDEX(【输出】数据汇总!$A:$AZ,MATCH(横向对比!N$4&amp;横向对比!$B12,【输出】数据汇总!$A:$A,0),MATCH(横向对比!$B$4,【输出】数据汇总!$1:$1,0))/100,"")</f>
        <v>2141.4800000000005</v>
      </c>
      <c r="O12" s="30">
        <f>IFERROR(INDEX(【输出】数据汇总!$A:$AZ,MATCH(横向对比!O$4&amp;横向对比!$B12,【输出】数据汇总!$A:$A,0),MATCH(横向对比!$B$4,【输出】数据汇总!$1:$1,0))/100,"")</f>
        <v>4845.82</v>
      </c>
      <c r="P12" s="30">
        <f>IFERROR(INDEX(【输出】数据汇总!$A:$AZ,MATCH(横向对比!P$4&amp;横向对比!$B12,【输出】数据汇总!$A:$A,0),MATCH(横向对比!$B$4,【输出】数据汇总!$1:$1,0))/100,"")</f>
        <v>2672.22</v>
      </c>
      <c r="Q12" s="30">
        <f>IFERROR(INDEX(【输出】数据汇总!$A:$AZ,MATCH(横向对比!Q$4&amp;横向对比!$B12,【输出】数据汇总!$A:$A,0),MATCH(横向对比!$B$4,【输出】数据汇总!$1:$1,0))/100,"")</f>
        <v>1467.54</v>
      </c>
      <c r="R12" s="30">
        <f>IFERROR(INDEX(【输出】数据汇总!$A:$AZ,MATCH(横向对比!R$4&amp;横向对比!$B12,【输出】数据汇总!$A:$A,0),MATCH(横向对比!$B$4,【输出】数据汇总!$1:$1,0))/100,"")</f>
        <v>1444.8100000000004</v>
      </c>
      <c r="S12" s="30">
        <f>IFERROR(INDEX(【输出】数据汇总!$A:$AZ,MATCH(横向对比!S$4&amp;横向对比!$B12,【输出】数据汇总!$A:$A,0),MATCH(横向对比!$B$4,【输出】数据汇总!$1:$1,0))/100,"")</f>
        <v>1397.0600000000004</v>
      </c>
      <c r="T12" s="30">
        <f>IFERROR(INDEX(【输出】数据汇总!$A:$AZ,MATCH(横向对比!T$4&amp;横向对比!$B12,【输出】数据汇总!$A:$A,0),MATCH(横向对比!$B$4,【输出】数据汇总!$1:$1,0))/100,"")</f>
        <v>929.25</v>
      </c>
      <c r="U12" s="30">
        <f>IFERROR(INDEX(【输出】数据汇总!$A:$AZ,MATCH(横向对比!U$4&amp;横向对比!$B12,【输出】数据汇总!$A:$A,0),MATCH(横向对比!$B$4,【输出】数据汇总!$1:$1,0))/100,"")</f>
        <v>883.6</v>
      </c>
      <c r="V12" s="30">
        <f>IFERROR(INDEX(【输出】数据汇总!$A:$AZ,MATCH(横向对比!V$4&amp;横向对比!$B12,【输出】数据汇总!$A:$A,0),MATCH(横向对比!$B$4,【输出】数据汇总!$1:$1,0))/100,"")</f>
        <v>788.61</v>
      </c>
      <c r="W12" s="30">
        <f>IFERROR(INDEX(【输出】数据汇总!$A:$AZ,MATCH(横向对比!W$4&amp;横向对比!$B12,【输出】数据汇总!$A:$A,0),MATCH(横向对比!$B$4,【输出】数据汇总!$1:$1,0))/100,"")</f>
        <v>571.54999999999995</v>
      </c>
      <c r="X12" s="30">
        <f>IFERROR(INDEX(【输出】数据汇总!$A:$AZ,MATCH(横向对比!X$4&amp;横向对比!$B12,【输出】数据汇总!$A:$A,0),MATCH(横向对比!$B$4,【输出】数据汇总!$1:$1,0))/100,"")</f>
        <v>404.54</v>
      </c>
      <c r="Y12" s="30" t="str">
        <f>IFERROR(INDEX(【输出】数据汇总!$A:$AZ,MATCH(横向对比!Y$4&amp;横向对比!$B12,【输出】数据汇总!$A:$A,0),MATCH(横向对比!$B$4,【输出】数据汇总!$1:$1,0))/100,"")</f>
        <v/>
      </c>
      <c r="Z12" s="30" t="str">
        <f>IFERROR(INDEX(【输出】数据汇总!$A:$AZ,MATCH(横向对比!Z$4&amp;横向对比!$B12,【输出】数据汇总!$A:$A,0),MATCH(横向对比!$B$4,【输出】数据汇总!$1:$1,0))/100,"")</f>
        <v/>
      </c>
      <c r="AA12" s="30" t="str">
        <f>IFERROR(INDEX(【输出】数据汇总!$A:$AZ,MATCH(横向对比!AA$4&amp;横向对比!$B12,【输出】数据汇总!$A:$A,0),MATCH(横向对比!$B$4,【输出】数据汇总!$1:$1,0))/100,"")</f>
        <v/>
      </c>
      <c r="AB12" s="30" t="str">
        <f>IFERROR(INDEX(【输出】数据汇总!$A:$AZ,MATCH(横向对比!AB$4&amp;横向对比!$B12,【输出】数据汇总!$A:$A,0),MATCH(横向对比!$B$4,【输出】数据汇总!$1:$1,0))/100,"")</f>
        <v/>
      </c>
      <c r="AC12" s="30" t="str">
        <f>IFERROR(INDEX(【输出】数据汇总!$A:$AZ,MATCH(横向对比!AC$4&amp;横向对比!$B12,【输出】数据汇总!$A:$A,0),MATCH(横向对比!$B$4,【输出】数据汇总!$1:$1,0))/100,"")</f>
        <v/>
      </c>
      <c r="AD12" s="30" t="str">
        <f>IFERROR(INDEX(【输出】数据汇总!$A:$AZ,MATCH(横向对比!AD$4&amp;横向对比!$B12,【输出】数据汇总!$A:$A,0),MATCH(横向对比!$B$4,【输出】数据汇总!$1:$1,0))/100,"")</f>
        <v/>
      </c>
      <c r="AE12" s="30" t="str">
        <f>IFERROR(INDEX(【输出】数据汇总!$A:$AZ,MATCH(横向对比!AE$4&amp;横向对比!$B12,【输出】数据汇总!$A:$A,0),MATCH(横向对比!$B$4,【输出】数据汇总!$1:$1,0))/100,"")</f>
        <v/>
      </c>
      <c r="AF12" s="30" t="str">
        <f>IFERROR(INDEX(【输出】数据汇总!$A:$AZ,MATCH(横向对比!AF$4&amp;横向对比!$B12,【输出】数据汇总!$A:$A,0),MATCH(横向对比!$B$4,【输出】数据汇总!$1:$1,0))/100,"")</f>
        <v/>
      </c>
      <c r="AG12" s="30">
        <f>IFERROR(INDEX(【输出】数据汇总!$A:$AZ,MATCH(横向对比!AG$4&amp;横向对比!$B12,【输出】数据汇总!$A:$A,0),MATCH(横向对比!$B$4,【输出】数据汇总!$1:$1,0))/100,"")</f>
        <v>148.17562000000001</v>
      </c>
      <c r="AH12" s="30" t="str">
        <f>IFERROR(INDEX(【输出】数据汇总!$A:$AZ,MATCH(横向对比!AH$4&amp;横向对比!$B12,【输出】数据汇总!$A:$A,0),MATCH(横向对比!$B$4,【输出】数据汇总!$1:$1,0))/100,"")</f>
        <v/>
      </c>
      <c r="AI12" s="30">
        <f>IFERROR(INDEX(【输出】数据汇总!$A:$AZ,MATCH(横向对比!AI$4&amp;横向对比!$B12,【输出】数据汇总!$A:$A,0),MATCH(横向对比!$B$4,【输出】数据汇总!$1:$1,0))/100,"")</f>
        <v>130.61117000000002</v>
      </c>
      <c r="AJ12" s="30" t="str">
        <f>IFERROR(INDEX(【输出】数据汇总!$A:$AZ,MATCH(横向对比!AJ$4&amp;横向对比!$B12,【输出】数据汇总!$A:$A,0),MATCH(横向对比!$B$4,【输出】数据汇总!$1:$1,0))/100,"")</f>
        <v/>
      </c>
      <c r="AK12" s="30">
        <f>IFERROR(INDEX(【输出】数据汇总!$A:$AZ,MATCH(横向对比!AK$4&amp;横向对比!$B12,【输出】数据汇总!$A:$A,0),MATCH(横向对比!$B$4,【输出】数据汇总!$1:$1,0))/100,"")</f>
        <v>112.27849999999998</v>
      </c>
      <c r="AL12" s="30" t="str">
        <f>IFERROR(INDEX(【输出】数据汇总!$A:$AZ,MATCH(横向对比!AL$4&amp;横向对比!$B12,【输出】数据汇总!$A:$A,0),MATCH(横向对比!$B$4,【输出】数据汇总!$1:$1,0))/100,"")</f>
        <v/>
      </c>
      <c r="AM12" s="30" t="str">
        <f>IFERROR(INDEX(【输出】数据汇总!$A:$AZ,MATCH(横向对比!AM$4&amp;横向对比!$B12,【输出】数据汇总!$A:$A,0),MATCH(横向对比!$B$4,【输出】数据汇总!$1:$1,0))/100,"")</f>
        <v/>
      </c>
      <c r="AN12" s="30" t="str">
        <f>IFERROR(INDEX(【输出】数据汇总!$A:$AZ,MATCH(横向对比!AN$4&amp;横向对比!$B12,【输出】数据汇总!$A:$A,0),MATCH(横向对比!$B$4,【输出】数据汇总!$1:$1,0))/100,"")</f>
        <v/>
      </c>
      <c r="AO12" s="30" t="str">
        <f>IFERROR(INDEX(【输出】数据汇总!$A:$AZ,MATCH(横向对比!AO$4&amp;横向对比!$B12,【输出】数据汇总!$A:$A,0),MATCH(横向对比!$B$4,【输出】数据汇总!$1:$1,0))/100,"")</f>
        <v/>
      </c>
      <c r="AP12" s="30">
        <f>IFERROR(INDEX(【输出】数据汇总!$A:$AZ,MATCH(横向对比!AP$4&amp;横向对比!$B12,【输出】数据汇总!$A:$A,0),MATCH(横向对比!$B$4,【输出】数据汇总!$1:$1,0))/100,"")</f>
        <v>315.45797999999996</v>
      </c>
      <c r="AQ12" s="30" t="str">
        <f>IFERROR(INDEX(【输出】数据汇总!$A:$AZ,MATCH(横向对比!AQ$4&amp;横向对比!$B12,【输出】数据汇总!$A:$A,0),MATCH(横向对比!$B$4,【输出】数据汇总!$1:$1,0))/100,"")</f>
        <v/>
      </c>
      <c r="AR12" s="30" t="str">
        <f>IFERROR(INDEX(【输出】数据汇总!$A:$AZ,MATCH(横向对比!AR$4&amp;横向对比!$B12,【输出】数据汇总!$A:$A,0),MATCH(横向对比!$B$4,【输出】数据汇总!$1:$1,0))/100,"")</f>
        <v/>
      </c>
      <c r="AS12" s="30" t="str">
        <f>IFERROR(INDEX(【输出】数据汇总!$A:$AZ,MATCH(横向对比!AS$4&amp;横向对比!$B12,【输出】数据汇总!$A:$A,0),MATCH(横向对比!$B$4,【输出】数据汇总!$1:$1,0))/100,"")</f>
        <v/>
      </c>
      <c r="AT12" s="30" t="str">
        <f>IFERROR(INDEX(【输出】数据汇总!$A:$AZ,MATCH(横向对比!AT$4&amp;横向对比!$B12,【输出】数据汇总!$A:$A,0),MATCH(横向对比!$B$4,【输出】数据汇总!$1:$1,0))/100,"")</f>
        <v/>
      </c>
      <c r="AU12" s="30">
        <f>IFERROR(INDEX(【输出】数据汇总!$A:$AZ,MATCH(横向对比!AU$4&amp;横向对比!$B12,【输出】数据汇总!$A:$A,0),MATCH(横向对比!$B$4,【输出】数据汇总!$1:$1,0))/100,"")</f>
        <v>54.786260000000013</v>
      </c>
      <c r="AV12" s="30">
        <f>IFERROR(INDEX(【输出】数据汇总!$A:$AZ,MATCH(横向对比!AV$4&amp;横向对比!$B12,【输出】数据汇总!$A:$A,0),MATCH(横向对比!$B$4,【输出】数据汇总!$1:$1,0))/100,"")</f>
        <v>45.911592689399995</v>
      </c>
      <c r="AW12" s="30" t="str">
        <f>IFERROR(INDEX(【输出】数据汇总!$A:$AZ,MATCH(横向对比!AW$4&amp;横向对比!$B12,【输出】数据汇总!$A:$A,0),MATCH(横向对比!$B$4,【输出】数据汇总!$1:$1,0))/100,"")</f>
        <v/>
      </c>
      <c r="AX12" s="30">
        <f>IFERROR(INDEX(【输出】数据汇总!$A:$AZ,MATCH(横向对比!AX$4&amp;横向对比!$B12,【输出】数据汇总!$A:$A,0),MATCH(横向对比!$B$4,【输出】数据汇总!$1:$1,0))/100,"")</f>
        <v>45.67081000000001</v>
      </c>
      <c r="AY12" s="30" t="str">
        <f>IFERROR(INDEX(【输出】数据汇总!$A:$AZ,MATCH(横向对比!AY$4&amp;横向对比!$B12,【输出】数据汇总!$A:$A,0),MATCH(横向对比!$B$4,【输出】数据汇总!$1:$1,0))/100,"")</f>
        <v/>
      </c>
      <c r="AZ12" s="30">
        <f>IFERROR(INDEX(【输出】数据汇总!$A:$AZ,MATCH(横向对比!AZ$4&amp;横向对比!$B12,【输出】数据汇总!$A:$A,0),MATCH(横向对比!$B$4,【输出】数据汇总!$1:$1,0))/100,"")</f>
        <v>238.51265000000001</v>
      </c>
      <c r="BA12" s="30">
        <f>IFERROR(INDEX(【输出】数据汇总!$A:$AZ,MATCH(横向对比!BA$4&amp;横向对比!$B12,【输出】数据汇总!$A:$A,0),MATCH(横向对比!$B$4,【输出】数据汇总!$1:$1,0))/100,"")</f>
        <v>241.36539000000002</v>
      </c>
      <c r="BB12" s="30">
        <f>IFERROR(INDEX(【输出】数据汇总!$A:$AZ,MATCH(横向对比!BB$4&amp;横向对比!$B12,【输出】数据汇总!$A:$A,0),MATCH(横向对比!$B$4,【输出】数据汇总!$1:$1,0))/100,"")</f>
        <v>142.24476000000001</v>
      </c>
      <c r="BC12" s="30">
        <f>IFERROR(INDEX(【输出】数据汇总!$A:$AZ,MATCH(横向对比!BC$4&amp;横向对比!$B12,【输出】数据汇总!$A:$A,0),MATCH(横向对比!$B$4,【输出】数据汇总!$1:$1,0))/100,"")</f>
        <v>117.88141999999999</v>
      </c>
      <c r="BD12" s="30">
        <f>IFERROR(INDEX(【输出】数据汇总!$A:$AZ,MATCH(横向对比!BD$4&amp;横向对比!$B12,【输出】数据汇总!$A:$A,0),MATCH(横向对比!$B$4,【输出】数据汇总!$1:$1,0))/100,"")</f>
        <v>60.461719999999993</v>
      </c>
      <c r="BE12" s="30">
        <f>IFERROR(INDEX(【输出】数据汇总!$A:$AZ,MATCH(横向对比!BE$4&amp;横向对比!$B12,【输出】数据汇总!$A:$A,0),MATCH(横向对比!$B$4,【输出】数据汇总!$1:$1,0))/100,"")</f>
        <v>56.560270000000003</v>
      </c>
      <c r="BF12" s="30">
        <f>IFERROR(INDEX(【输出】数据汇总!$A:$AZ,MATCH(横向对比!BF$4&amp;横向对比!$B12,【输出】数据汇总!$A:$A,0),MATCH(横向对比!$B$4,【输出】数据汇总!$1:$1,0))/100,"")</f>
        <v>81.157179999999997</v>
      </c>
      <c r="BG12" s="30">
        <f>IFERROR(INDEX(【输出】数据汇总!$A:$AZ,MATCH(横向对比!BG$4&amp;横向对比!$B12,【输出】数据汇总!$A:$A,0),MATCH(横向对比!$B$4,【输出】数据汇总!$1:$1,0))/100,"")</f>
        <v>309.86556000000002</v>
      </c>
      <c r="BH12" s="30">
        <f>IFERROR(INDEX(【输出】数据汇总!$A:$AZ,MATCH(横向对比!BH$4&amp;横向对比!$B12,【输出】数据汇总!$A:$A,0),MATCH(横向对比!$B$4,【输出】数据汇总!$1:$1,0))/100,"")</f>
        <v>227.94883000000002</v>
      </c>
      <c r="BI12" s="30">
        <f>IFERROR(INDEX(【输出】数据汇总!$A:$AZ,MATCH(横向对比!BI$4&amp;横向对比!$B12,【输出】数据汇总!$A:$A,0),MATCH(横向对比!$B$4,【输出】数据汇总!$1:$1,0))/100,"")</f>
        <v>205.45670000000001</v>
      </c>
      <c r="BJ12" s="30">
        <f>IFERROR(INDEX(【输出】数据汇总!$A:$AZ,MATCH(横向对比!BJ$4&amp;横向对比!$B12,【输出】数据汇总!$A:$A,0),MATCH(横向对比!$B$4,【输出】数据汇总!$1:$1,0))/100,"")</f>
        <v>258.17095</v>
      </c>
      <c r="BK12" s="30">
        <f>IFERROR(INDEX(【输出】数据汇总!$A:$AZ,MATCH(横向对比!BK$4&amp;横向对比!$B12,【输出】数据汇总!$A:$A,0),MATCH(横向对比!$B$4,【输出】数据汇总!$1:$1,0))/100,"")</f>
        <v>51.408960000000008</v>
      </c>
      <c r="BL12" s="30">
        <f>IFERROR(INDEX(【输出】数据汇总!$A:$AZ,MATCH(横向对比!BL$4&amp;横向对比!$B12,【输出】数据汇总!$A:$A,0),MATCH(横向对比!$B$4,【输出】数据汇总!$1:$1,0))/100,"")</f>
        <v>151.09982000000002</v>
      </c>
    </row>
    <row r="13" spans="1:67" s="1" customFormat="1" ht="15.6" x14ac:dyDescent="0.25">
      <c r="A13" s="213" t="s">
        <v>477</v>
      </c>
      <c r="B13" s="252" t="s">
        <v>276</v>
      </c>
      <c r="C13" s="255">
        <f>IFERROR(C12-C10*100%,"")</f>
        <v>662.39791400870308</v>
      </c>
      <c r="D13" s="255">
        <f t="shared" ref="D13:K13" si="1">IFERROR(D12-D10*100%,"")</f>
        <v>2695.8300000000017</v>
      </c>
      <c r="E13" s="255">
        <f t="shared" si="1"/>
        <v>-2209.7000000000007</v>
      </c>
      <c r="F13" s="255">
        <f t="shared" si="1"/>
        <v>14.178210000000036</v>
      </c>
      <c r="G13" s="255">
        <f t="shared" si="1"/>
        <v>162.08970400869998</v>
      </c>
      <c r="H13" s="255" t="str">
        <f t="shared" si="1"/>
        <v/>
      </c>
      <c r="I13" s="255">
        <f t="shared" si="1"/>
        <v>-804.04571239899951</v>
      </c>
      <c r="J13" s="255">
        <f t="shared" si="1"/>
        <v>-1420.1209340000005</v>
      </c>
      <c r="K13" s="255">
        <f t="shared" si="1"/>
        <v>-59.430336999999781</v>
      </c>
      <c r="L13" s="255">
        <f t="shared" ref="L13" si="2">IFERROR(L12-L10*100%,"")</f>
        <v>2825.5260819999976</v>
      </c>
      <c r="M13" s="255">
        <f t="shared" ref="M13" si="3">IFERROR(M12-M10*100%,"")</f>
        <v>-542.38422200000059</v>
      </c>
      <c r="N13" s="255">
        <f t="shared" ref="N13" si="4">IFERROR(N12-N10*100%,"")</f>
        <v>-291.59001999999919</v>
      </c>
      <c r="O13" s="255">
        <f t="shared" ref="O13" si="5">IFERROR(O12-O10*100%,"")</f>
        <v>2169.5729120000001</v>
      </c>
      <c r="P13" s="255">
        <f t="shared" ref="P13" si="6">IFERROR(P12-P10*100%,"")</f>
        <v>951.36254799999983</v>
      </c>
      <c r="Q13" s="255">
        <f t="shared" ref="Q13" si="7">IFERROR(Q12-Q10*100%,"")</f>
        <v>-178.86530399999992</v>
      </c>
      <c r="R13" s="255">
        <f t="shared" ref="R13:S13" si="8">IFERROR(R12-R10*100%,"")</f>
        <v>-468.20059799999945</v>
      </c>
      <c r="S13" s="255">
        <f t="shared" si="8"/>
        <v>-229.66977999999972</v>
      </c>
      <c r="T13" s="255">
        <f t="shared" ref="T13" si="9">IFERROR(T12-T10*100%,"")</f>
        <v>-942.86089000000015</v>
      </c>
      <c r="U13" s="255">
        <f t="shared" ref="U13" si="10">IFERROR(U12-U10*100%,"")</f>
        <v>-356.36768599999994</v>
      </c>
      <c r="V13" s="255">
        <f t="shared" ref="V13" si="11">IFERROR(V12-V10*100%,"")</f>
        <v>-168.04999999999995</v>
      </c>
      <c r="W13" s="255">
        <f t="shared" ref="W13" si="12">IFERROR(W12-W10*100%,"")</f>
        <v>-512.06322999999998</v>
      </c>
      <c r="X13" s="255">
        <f t="shared" ref="X13" si="13">IFERROR(X12-X10*100%,"")</f>
        <v>-307.82450399999999</v>
      </c>
      <c r="Y13" s="255" t="str">
        <f t="shared" ref="Y13" si="14">IFERROR(Y12-Y10*100%,"")</f>
        <v/>
      </c>
      <c r="Z13" s="255" t="str">
        <f t="shared" ref="Z13:AA13" si="15">IFERROR(Z12-Z10*100%,"")</f>
        <v/>
      </c>
      <c r="AA13" s="255" t="str">
        <f t="shared" si="15"/>
        <v/>
      </c>
      <c r="AB13" s="255" t="str">
        <f t="shared" ref="AB13" si="16">IFERROR(AB12-AB10*100%,"")</f>
        <v/>
      </c>
      <c r="AC13" s="255" t="str">
        <f t="shared" ref="AC13" si="17">IFERROR(AC12-AC10*100%,"")</f>
        <v/>
      </c>
      <c r="AD13" s="255" t="str">
        <f t="shared" ref="AD13" si="18">IFERROR(AD12-AD10*100%,"")</f>
        <v/>
      </c>
      <c r="AE13" s="255" t="str">
        <f t="shared" ref="AE13" si="19">IFERROR(AE12-AE10*100%,"")</f>
        <v/>
      </c>
      <c r="AF13" s="255" t="str">
        <f t="shared" ref="AF13" si="20">IFERROR(AF12-AF10*100%,"")</f>
        <v/>
      </c>
      <c r="AG13" s="255">
        <f t="shared" ref="AG13" si="21">IFERROR(AG12-AG10*100%,"")</f>
        <v>-15.050251204000006</v>
      </c>
      <c r="AH13" s="255" t="str">
        <f t="shared" ref="AH13:AI13" si="22">IFERROR(AH12-AH10*100%,"")</f>
        <v/>
      </c>
      <c r="AI13" s="255">
        <f t="shared" si="22"/>
        <v>-22.284920811999996</v>
      </c>
      <c r="AJ13" s="255" t="str">
        <f t="shared" ref="AJ13" si="23">IFERROR(AJ12-AJ10*100%,"")</f>
        <v/>
      </c>
      <c r="AK13" s="255">
        <f t="shared" ref="AK13" si="24">IFERROR(AK12-AK10*100%,"")</f>
        <v>51.571065675999982</v>
      </c>
      <c r="AL13" s="255" t="str">
        <f t="shared" ref="AL13" si="25">IFERROR(AL12-AL10*100%,"")</f>
        <v/>
      </c>
      <c r="AM13" s="255" t="str">
        <f t="shared" ref="AM13" si="26">IFERROR(AM12-AM10*100%,"")</f>
        <v/>
      </c>
      <c r="AN13" s="255" t="str">
        <f t="shared" ref="AN13" si="27">IFERROR(AN12-AN10*100%,"")</f>
        <v/>
      </c>
      <c r="AO13" s="255" t="str">
        <f t="shared" ref="AO13" si="28">IFERROR(AO12-AO10*100%,"")</f>
        <v/>
      </c>
      <c r="AP13" s="255">
        <f t="shared" ref="AP13:AQ13" si="29">IFERROR(AP12-AP10*100%,"")</f>
        <v>115.88697935599996</v>
      </c>
      <c r="AQ13" s="255" t="str">
        <f t="shared" si="29"/>
        <v/>
      </c>
      <c r="AR13" s="255" t="str">
        <f t="shared" ref="AR13" si="30">IFERROR(AR12-AR10*100%,"")</f>
        <v/>
      </c>
      <c r="AS13" s="255" t="str">
        <f t="shared" ref="AS13" si="31">IFERROR(AS12-AS10*100%,"")</f>
        <v/>
      </c>
      <c r="AT13" s="255" t="str">
        <f t="shared" ref="AT13" si="32">IFERROR(AT12-AT10*100%,"")</f>
        <v/>
      </c>
      <c r="AU13" s="255">
        <f t="shared" ref="AU13" si="33">IFERROR(AU12-AU10*100%,"")</f>
        <v>29.357977405000014</v>
      </c>
      <c r="AV13" s="255">
        <f t="shared" ref="AV13" si="34">IFERROR(AV12-AV10*100%,"")</f>
        <v>12.740714947675983</v>
      </c>
      <c r="AW13" s="255" t="str">
        <f t="shared" ref="AW13" si="35">IFERROR(AW12-AW10*100%,"")</f>
        <v/>
      </c>
      <c r="AX13" s="255">
        <f t="shared" ref="AX13:AY13" si="36">IFERROR(AX12-AX10*100%,"")</f>
        <v>3.9796071870000134</v>
      </c>
      <c r="AY13" s="255" t="str">
        <f t="shared" si="36"/>
        <v/>
      </c>
      <c r="AZ13" s="255">
        <f t="shared" ref="AZ13" si="37">IFERROR(AZ12-AZ10*100%,"")</f>
        <v>-48.153349999999989</v>
      </c>
      <c r="BA13" s="255">
        <f t="shared" ref="BA13" si="38">IFERROR(BA12-BA10*100%,"")</f>
        <v>-384.30531000000008</v>
      </c>
      <c r="BB13" s="255">
        <f t="shared" ref="BB13" si="39">IFERROR(BB12-BB10*100%,"")</f>
        <v>-113.13200413999999</v>
      </c>
      <c r="BC13" s="255">
        <f t="shared" ref="BC13" si="40">IFERROR(BC12-BC10*100%,"")</f>
        <v>-86.069175799999982</v>
      </c>
      <c r="BD13" s="255">
        <f t="shared" ref="BD13" si="41">IFERROR(BD12-BD10*100%,"")</f>
        <v>30.156311405999997</v>
      </c>
      <c r="BE13" s="255">
        <f t="shared" ref="BE13:BF13" si="42">IFERROR(BE12-BE10*100%,"")</f>
        <v>-93.158403198000002</v>
      </c>
      <c r="BF13" s="255">
        <f t="shared" si="42"/>
        <v>-52.183969364999982</v>
      </c>
      <c r="BG13" s="255">
        <f t="shared" ref="BG13" si="43">IFERROR(BG12-BG10*100%,"")</f>
        <v>66.357388100000009</v>
      </c>
      <c r="BH13" s="255">
        <f t="shared" ref="BH13" si="44">IFERROR(BH12-BH10*100%,"")</f>
        <v>-566.44909999999982</v>
      </c>
      <c r="BI13" s="255">
        <f t="shared" ref="BI13" si="45">IFERROR(BI12-BI10*100%,"")</f>
        <v>28.234438050000023</v>
      </c>
      <c r="BJ13" s="255">
        <f t="shared" ref="BJ13" si="46">IFERROR(BJ12-BJ10*100%,"")</f>
        <v>-169.81796200600002</v>
      </c>
      <c r="BK13" s="255">
        <f t="shared" ref="BK13" si="47">IFERROR(BK12-BK10*100%,"")</f>
        <v>-28.929841894999996</v>
      </c>
      <c r="BL13" s="255">
        <f t="shared" ref="BL13" si="48">IFERROR(BL12-BL10*100%,"")</f>
        <v>-9.3171892749999472</v>
      </c>
    </row>
    <row r="14" spans="1:67" ht="15.6" outlineLevel="1" x14ac:dyDescent="0.25">
      <c r="A14" s="213" t="s">
        <v>475</v>
      </c>
      <c r="B14" s="253" t="s">
        <v>261</v>
      </c>
      <c r="C14" s="30">
        <f>IFERROR(INDEX(【输出】数据汇总!$A:$AZ,MATCH(横向对比!C$4&amp;横向对比!$B14,【输出】数据汇总!$A:$A,0),MATCH(横向对比!$B$4,【输出】数据汇总!$1:$1,0))/100,"")</f>
        <v>4130.8113151499992</v>
      </c>
      <c r="D14" s="30">
        <f>IFERROR(INDEX(【输出】数据汇总!$A:$AZ,MATCH(横向对比!D$4&amp;横向对比!$B14,【输出】数据汇总!$A:$A,0),MATCH(横向对比!$B$4,【输出】数据汇总!$1:$1,0))/100,"")</f>
        <v>512.63</v>
      </c>
      <c r="E14" s="30">
        <f>IFERROR(INDEX(【输出】数据汇总!$A:$AZ,MATCH(横向对比!E$4&amp;横向对比!$B14,【输出】数据汇总!$A:$A,0),MATCH(横向对比!$B$4,【输出】数据汇总!$1:$1,0))/100,"")</f>
        <v>2695.32</v>
      </c>
      <c r="F14" s="30">
        <f>IFERROR(INDEX(【输出】数据汇总!$A:$AZ,MATCH(横向对比!F$4&amp;横向对比!$B14,【输出】数据汇总!$A:$A,0),MATCH(横向对比!$B$4,【输出】数据汇总!$1:$1,0))/100,"")</f>
        <v>898.88536514999998</v>
      </c>
      <c r="G14" s="30">
        <f>IFERROR(INDEX(【输出】数据汇总!$A:$AZ,MATCH(横向对比!G$4&amp;横向对比!$B14,【输出】数据汇总!$A:$A,0),MATCH(横向对比!$B$4,【输出】数据汇总!$1:$1,0))/100,"")</f>
        <v>23.975950000000001</v>
      </c>
      <c r="H14" s="30" t="str">
        <f>IFERROR(INDEX(【输出】数据汇总!$A:$AZ,MATCH(横向对比!H$4&amp;横向对比!$B14,【输出】数据汇总!$A:$A,0),MATCH(横向对比!$B$4,【输出】数据汇总!$1:$1,0))/100,"")</f>
        <v/>
      </c>
      <c r="I14" s="30">
        <f>IFERROR(INDEX(【输出】数据汇总!$A:$AZ,MATCH(横向对比!I$4&amp;横向对比!$B14,【输出】数据汇总!$A:$A,0),MATCH(横向对比!$B$4,【输出】数据汇总!$1:$1,0))/100,"")</f>
        <v>1038.2063700000001</v>
      </c>
      <c r="J14" s="30">
        <f>IFERROR(INDEX(【输出】数据汇总!$A:$AZ,MATCH(横向对比!J$4&amp;横向对比!$B14,【输出】数据汇总!$A:$A,0),MATCH(横向对比!$B$4,【输出】数据汇总!$1:$1,0))/100,"")</f>
        <v>35.42</v>
      </c>
      <c r="K14" s="30">
        <f>IFERROR(INDEX(【输出】数据汇总!$A:$AZ,MATCH(横向对比!K$4&amp;横向对比!$B14,【输出】数据汇总!$A:$A,0),MATCH(横向对比!$B$4,【输出】数据汇总!$1:$1,0))/100,"")</f>
        <v>99.69</v>
      </c>
      <c r="L14" s="30">
        <f>IFERROR(INDEX(【输出】数据汇总!$A:$AZ,MATCH(横向对比!L$4&amp;横向对比!$B14,【输出】数据汇总!$A:$A,0),MATCH(横向对比!$B$4,【输出】数据汇总!$1:$1,0))/100,"")</f>
        <v>16.8</v>
      </c>
      <c r="M14" s="30">
        <f>IFERROR(INDEX(【输出】数据汇总!$A:$AZ,MATCH(横向对比!M$4&amp;横向对比!$B14,【输出】数据汇总!$A:$A,0),MATCH(横向对比!$B$4,【输出】数据汇总!$1:$1,0))/100,"")</f>
        <v>69.73</v>
      </c>
      <c r="N14" s="30">
        <f>IFERROR(INDEX(【输出】数据汇总!$A:$AZ,MATCH(横向对比!N$4&amp;横向对比!$B14,【输出】数据汇总!$A:$A,0),MATCH(横向对比!$B$4,【输出】数据汇总!$1:$1,0))/100,"")</f>
        <v>168.27</v>
      </c>
      <c r="O14" s="30">
        <f>IFERROR(INDEX(【输出】数据汇总!$A:$AZ,MATCH(横向对比!O$4&amp;横向对比!$B14,【输出】数据汇总!$A:$A,0),MATCH(横向对比!$B$4,【输出】数据汇总!$1:$1,0))/100,"")</f>
        <v>122.72</v>
      </c>
      <c r="P14" s="30">
        <f>IFERROR(INDEX(【输出】数据汇总!$A:$AZ,MATCH(横向对比!P$4&amp;横向对比!$B14,【输出】数据汇总!$A:$A,0),MATCH(横向对比!$B$4,【输出】数据汇总!$1:$1,0))/100,"")</f>
        <v>246.29000000000005</v>
      </c>
      <c r="Q14" s="30">
        <f>IFERROR(INDEX(【输出】数据汇总!$A:$AZ,MATCH(横向对比!Q$4&amp;横向对比!$B14,【输出】数据汇总!$A:$A,0),MATCH(横向对比!$B$4,【输出】数据汇总!$1:$1,0))/100,"")</f>
        <v>392.08</v>
      </c>
      <c r="R14" s="30">
        <f>IFERROR(INDEX(【输出】数据汇总!$A:$AZ,MATCH(横向对比!R$4&amp;横向对比!$B14,【输出】数据汇总!$A:$A,0),MATCH(横向对比!$B$4,【输出】数据汇总!$1:$1,0))/100,"")</f>
        <v>346.36</v>
      </c>
      <c r="S14" s="30">
        <f>IFERROR(INDEX(【输出】数据汇总!$A:$AZ,MATCH(横向对比!S$4&amp;横向对比!$B14,【输出】数据汇总!$A:$A,0),MATCH(横向对比!$B$4,【输出】数据汇总!$1:$1,0))/100,"")</f>
        <v>400.22</v>
      </c>
      <c r="T14" s="30">
        <f>IFERROR(INDEX(【输出】数据汇总!$A:$AZ,MATCH(横向对比!T$4&amp;横向对比!$B14,【输出】数据汇总!$A:$A,0),MATCH(横向对比!$B$4,【输出】数据汇总!$1:$1,0))/100,"")</f>
        <v>316.06</v>
      </c>
      <c r="U14" s="30">
        <f>IFERROR(INDEX(【输出】数据汇总!$A:$AZ,MATCH(横向对比!U$4&amp;横向对比!$B14,【输出】数据汇总!$A:$A,0),MATCH(横向对比!$B$4,【输出】数据汇总!$1:$1,0))/100,"")</f>
        <v>202.54</v>
      </c>
      <c r="V14" s="30">
        <f>IFERROR(INDEX(【输出】数据汇总!$A:$AZ,MATCH(横向对比!V$4&amp;横向对比!$B14,【输出】数据汇总!$A:$A,0),MATCH(横向对比!$B$4,【输出】数据汇总!$1:$1,0))/100,"")</f>
        <v>103.31</v>
      </c>
      <c r="W14" s="30">
        <f>IFERROR(INDEX(【输出】数据汇总!$A:$AZ,MATCH(横向对比!W$4&amp;横向对比!$B14,【输出】数据汇总!$A:$A,0),MATCH(横向对比!$B$4,【输出】数据汇总!$1:$1,0))/100,"")</f>
        <v>188.19</v>
      </c>
      <c r="X14" s="30">
        <f>IFERROR(INDEX(【输出】数据汇总!$A:$AZ,MATCH(横向对比!X$4&amp;横向对比!$B14,【输出】数据汇总!$A:$A,0),MATCH(横向对比!$B$4,【输出】数据汇总!$1:$1,0))/100,"")</f>
        <v>500.2700000000001</v>
      </c>
      <c r="Y14" s="30">
        <f>IFERROR(INDEX(【输出】数据汇总!$A:$AZ,MATCH(横向对比!Y$4&amp;横向对比!$B14,【输出】数据汇总!$A:$A,0),MATCH(横向对比!$B$4,【输出】数据汇总!$1:$1,0))/100,"")</f>
        <v>328.38</v>
      </c>
      <c r="Z14" s="30">
        <f>IFERROR(INDEX(【输出】数据汇总!$A:$AZ,MATCH(横向对比!Z$4&amp;横向对比!$B14,【输出】数据汇总!$A:$A,0),MATCH(横向对比!$B$4,【输出】数据汇总!$1:$1,0))/100,"")</f>
        <v>54.148380000000003</v>
      </c>
      <c r="AA14" s="30">
        <f>IFERROR(INDEX(【输出】数据汇总!$A:$AZ,MATCH(横向对比!AA$4&amp;横向对比!$B14,【输出】数据汇总!$A:$A,0),MATCH(横向对比!$B$4,【输出】数据汇总!$1:$1,0))/100,"")</f>
        <v>143.09304</v>
      </c>
      <c r="AB14" s="30">
        <f>IFERROR(INDEX(【输出】数据汇总!$A:$AZ,MATCH(横向对比!AB$4&amp;横向对比!$B14,【输出】数据汇总!$A:$A,0),MATCH(横向对比!$B$4,【输出】数据汇总!$1:$1,0))/100,"")</f>
        <v>0.6</v>
      </c>
      <c r="AC14" s="30">
        <f>IFERROR(INDEX(【输出】数据汇总!$A:$AZ,MATCH(横向对比!AC$4&amp;横向对比!$B14,【输出】数据汇总!$A:$A,0),MATCH(横向对比!$B$4,【输出】数据汇总!$1:$1,0))/100,"")</f>
        <v>31.550110000000004</v>
      </c>
      <c r="AD14" s="30">
        <f>IFERROR(INDEX(【输出】数据汇总!$A:$AZ,MATCH(横向对比!AD$4&amp;横向对比!$B14,【输出】数据汇总!$A:$A,0),MATCH(横向对比!$B$4,【输出】数据汇总!$1:$1,0))/100,"")</f>
        <v>4.5511200000000001</v>
      </c>
      <c r="AE14" s="30">
        <f>IFERROR(INDEX(【输出】数据汇总!$A:$AZ,MATCH(横向对比!AE$4&amp;横向对比!$B14,【输出】数据汇总!$A:$A,0),MATCH(横向对比!$B$4,【输出】数据汇总!$1:$1,0))/100,"")</f>
        <v>0</v>
      </c>
      <c r="AF14" s="30">
        <f>IFERROR(INDEX(【输出】数据汇总!$A:$AZ,MATCH(横向对比!AF$4&amp;横向对比!$B14,【输出】数据汇总!$A:$A,0),MATCH(横向对比!$B$4,【输出】数据汇总!$1:$1,0))/100,"")</f>
        <v>41.289410000000004</v>
      </c>
      <c r="AG14" s="30">
        <f>IFERROR(INDEX(【输出】数据汇总!$A:$AZ,MATCH(横向对比!AG$4&amp;横向对比!$B14,【输出】数据汇总!$A:$A,0),MATCH(横向对比!$B$4,【输出】数据汇总!$1:$1,0))/100,"")</f>
        <v>17.173929999999999</v>
      </c>
      <c r="AH14" s="30">
        <f>IFERROR(INDEX(【输出】数据汇总!$A:$AZ,MATCH(横向对比!AH$4&amp;横向对比!$B14,【输出】数据汇总!$A:$A,0),MATCH(横向对比!$B$4,【输出】数据汇总!$1:$1,0))/100,"")</f>
        <v>46.625660000000011</v>
      </c>
      <c r="AI14" s="30">
        <f>IFERROR(INDEX(【输出】数据汇总!$A:$AZ,MATCH(横向对比!AI$4&amp;横向对比!$B14,【输出】数据汇总!$A:$A,0),MATCH(横向对比!$B$4,【输出】数据汇总!$1:$1,0))/100,"")</f>
        <v>135.75704000000002</v>
      </c>
      <c r="AJ14" s="30">
        <f>IFERROR(INDEX(【输出】数据汇总!$A:$AZ,MATCH(横向对比!AJ$4&amp;横向对比!$B14,【输出】数据汇总!$A:$A,0),MATCH(横向对比!$B$4,【输出】数据汇总!$1:$1,0))/100,"")</f>
        <v>0.49354514999999999</v>
      </c>
      <c r="AK14" s="30">
        <f>IFERROR(INDEX(【输出】数据汇总!$A:$AZ,MATCH(横向对比!AK$4&amp;横向对比!$B14,【输出】数据汇总!$A:$A,0),MATCH(横向对比!$B$4,【输出】数据汇总!$1:$1,0))/100,"")</f>
        <v>43.727770000000007</v>
      </c>
      <c r="AL14" s="30">
        <f>IFERROR(INDEX(【输出】数据汇总!$A:$AZ,MATCH(横向对比!AL$4&amp;横向对比!$B14,【输出】数据汇总!$A:$A,0),MATCH(横向对比!$B$4,【输出】数据汇总!$1:$1,0))/100,"")</f>
        <v>16.358630000000002</v>
      </c>
      <c r="AM14" s="30">
        <f>IFERROR(INDEX(【输出】数据汇总!$A:$AZ,MATCH(横向对比!AM$4&amp;横向对比!$B14,【输出】数据汇总!$A:$A,0),MATCH(横向对比!$B$4,【输出】数据汇总!$1:$1,0))/100,"")</f>
        <v>0</v>
      </c>
      <c r="AN14" s="30">
        <f>IFERROR(INDEX(【输出】数据汇总!$A:$AZ,MATCH(横向对比!AN$4&amp;横向对比!$B14,【输出】数据汇总!$A:$A,0),MATCH(横向对比!$B$4,【输出】数据汇总!$1:$1,0))/100,"")</f>
        <v>35.13673</v>
      </c>
      <c r="AO14" s="30">
        <f>IFERROR(INDEX(【输出】数据汇总!$A:$AZ,MATCH(横向对比!AO$4&amp;横向对比!$B14,【输出】数据汇总!$A:$A,0),MATCH(横向对比!$B$4,【输出】数据汇总!$1:$1,0))/100,"")</f>
        <v>0</v>
      </c>
      <c r="AP14" s="30">
        <f>IFERROR(INDEX(【输出】数据汇总!$A:$AZ,MATCH(横向对比!AP$4&amp;横向对比!$B14,【输出】数据汇总!$A:$A,0),MATCH(横向对比!$B$4,【输出】数据汇总!$1:$1,0))/100,"")</f>
        <v>10.945810000000002</v>
      </c>
      <c r="AQ14" s="30">
        <f>IFERROR(INDEX(【输出】数据汇总!$A:$AZ,MATCH(横向对比!AQ$4&amp;横向对比!$B14,【输出】数据汇总!$A:$A,0),MATCH(横向对比!$B$4,【输出】数据汇总!$1:$1,0))/100,"")</f>
        <v>0</v>
      </c>
      <c r="AR14" s="30">
        <f>IFERROR(INDEX(【输出】数据汇总!$A:$AZ,MATCH(横向对比!AR$4&amp;横向对比!$B14,【输出】数据汇总!$A:$A,0),MATCH(横向对比!$B$4,【输出】数据汇总!$1:$1,0))/100,"")</f>
        <v>0</v>
      </c>
      <c r="AS14" s="30">
        <f>IFERROR(INDEX(【输出】数据汇总!$A:$AZ,MATCH(横向对比!AS$4&amp;横向对比!$B14,【输出】数据汇总!$A:$A,0),MATCH(横向对比!$B$4,【输出】数据汇总!$1:$1,0))/100,"")</f>
        <v>0</v>
      </c>
      <c r="AT14" s="30">
        <f>IFERROR(INDEX(【输出】数据汇总!$A:$AZ,MATCH(横向对比!AT$4&amp;横向对比!$B14,【输出】数据汇总!$A:$A,0),MATCH(横向对比!$B$4,【输出】数据汇总!$1:$1,0))/100,"")</f>
        <v>7.674430000000001</v>
      </c>
      <c r="AU14" s="30">
        <f>IFERROR(INDEX(【输出】数据汇总!$A:$AZ,MATCH(横向对比!AU$4&amp;横向对比!$B14,【输出】数据汇总!$A:$A,0),MATCH(横向对比!$B$4,【输出】数据汇总!$1:$1,0))/100,"")</f>
        <v>0</v>
      </c>
      <c r="AV14" s="30">
        <f>IFERROR(INDEX(【输出】数据汇总!$A:$AZ,MATCH(横向对比!AV$4&amp;横向对比!$B14,【输出】数据汇总!$A:$A,0),MATCH(横向对比!$B$4,【输出】数据汇总!$1:$1,0))/100,"")</f>
        <v>0</v>
      </c>
      <c r="AW14" s="30">
        <f>IFERROR(INDEX(【输出】数据汇总!$A:$AZ,MATCH(横向对比!AW$4&amp;横向对比!$B14,【输出】数据汇总!$A:$A,0),MATCH(横向对比!$B$4,【输出】数据汇总!$1:$1,0))/100,"")</f>
        <v>0</v>
      </c>
      <c r="AX14" s="30">
        <f>IFERROR(INDEX(【输出】数据汇总!$A:$AZ,MATCH(横向对比!AX$4&amp;横向对比!$B14,【输出】数据汇总!$A:$A,0),MATCH(横向对比!$B$4,【输出】数据汇总!$1:$1,0))/100,"")</f>
        <v>5.3557100000000002</v>
      </c>
      <c r="AY14" s="30">
        <f>IFERROR(INDEX(【输出】数据汇总!$A:$AZ,MATCH(横向对比!AY$4&amp;横向对比!$B14,【输出】数据汇总!$A:$A,0),MATCH(横向对比!$B$4,【输出】数据汇总!$1:$1,0))/100,"")</f>
        <v>0</v>
      </c>
      <c r="AZ14" s="30">
        <f>IFERROR(INDEX(【输出】数据汇总!$A:$AZ,MATCH(横向对比!AZ$4&amp;横向对比!$B14,【输出】数据汇总!$A:$A,0),MATCH(横向对比!$B$4,【输出】数据汇总!$1:$1,0))/100,"")</f>
        <v>273.71906000000001</v>
      </c>
      <c r="BA14" s="30">
        <f>IFERROR(INDEX(【输出】数据汇总!$A:$AZ,MATCH(横向对比!BA$4&amp;横向对比!$B14,【输出】数据汇总!$A:$A,0),MATCH(横向对比!$B$4,【输出】数据汇总!$1:$1,0))/100,"")</f>
        <v>68.195970000000003</v>
      </c>
      <c r="BB14" s="30">
        <f>IFERROR(INDEX(【输出】数据汇总!$A:$AZ,MATCH(横向对比!BB$4&amp;横向对比!$B14,【输出】数据汇总!$A:$A,0),MATCH(横向对比!$B$4,【输出】数据汇总!$1:$1,0))/100,"")</f>
        <v>19.92407</v>
      </c>
      <c r="BC14" s="30">
        <f>IFERROR(INDEX(【输出】数据汇总!$A:$AZ,MATCH(横向对比!BC$4&amp;横向对比!$B14,【输出】数据汇总!$A:$A,0),MATCH(横向对比!$B$4,【输出】数据汇总!$1:$1,0))/100,"")</f>
        <v>69.729939999999999</v>
      </c>
      <c r="BD14" s="30">
        <f>IFERROR(INDEX(【输出】数据汇总!$A:$AZ,MATCH(横向对比!BD$4&amp;横向对比!$B14,【输出】数据汇总!$A:$A,0),MATCH(横向对比!$B$4,【输出】数据汇总!$1:$1,0))/100,"")</f>
        <v>8.8815000000000008</v>
      </c>
      <c r="BE14" s="30">
        <f>IFERROR(INDEX(【输出】数据汇总!$A:$AZ,MATCH(横向对比!BE$4&amp;横向对比!$B14,【输出】数据汇总!$A:$A,0),MATCH(横向对比!$B$4,【输出】数据汇总!$1:$1,0))/100,"")</f>
        <v>32.828530000000001</v>
      </c>
      <c r="BF14" s="30">
        <f>IFERROR(INDEX(【输出】数据汇总!$A:$AZ,MATCH(横向对比!BF$4&amp;横向对比!$B14,【输出】数据汇总!$A:$A,0),MATCH(横向对比!$B$4,【输出】数据汇总!$1:$1,0))/100,"")</f>
        <v>18.352550000000001</v>
      </c>
      <c r="BG14" s="30">
        <f>IFERROR(INDEX(【输出】数据汇总!$A:$AZ,MATCH(横向对比!BG$4&amp;横向对比!$B14,【输出】数据汇总!$A:$A,0),MATCH(横向对比!$B$4,【输出】数据汇总!$1:$1,0))/100,"")</f>
        <v>71.472290000000001</v>
      </c>
      <c r="BH14" s="30">
        <f>IFERROR(INDEX(【输出】数据汇总!$A:$AZ,MATCH(横向对比!BH$4&amp;横向对比!$B14,【输出】数据汇总!$A:$A,0),MATCH(横向对比!$B$4,【输出】数据汇总!$1:$1,0))/100,"")</f>
        <v>210.80052000000001</v>
      </c>
      <c r="BI14" s="30">
        <f>IFERROR(INDEX(【输出】数据汇总!$A:$AZ,MATCH(横向对比!BI$4&amp;横向对比!$B14,【输出】数据汇总!$A:$A,0),MATCH(横向对比!$B$4,【输出】数据汇总!$1:$1,0))/100,"")</f>
        <v>16.788910000000001</v>
      </c>
      <c r="BJ14" s="30">
        <f>IFERROR(INDEX(【输出】数据汇总!$A:$AZ,MATCH(横向对比!BJ$4&amp;横向对比!$B14,【输出】数据汇总!$A:$A,0),MATCH(横向对比!$B$4,【输出】数据汇总!$1:$1,0))/100,"")</f>
        <v>225.13452000000001</v>
      </c>
      <c r="BK14" s="30">
        <f>IFERROR(INDEX(【输出】数据汇总!$A:$AZ,MATCH(横向对比!BK$4&amp;横向对比!$B14,【输出】数据汇总!$A:$A,0),MATCH(横向对比!$B$4,【输出】数据汇总!$1:$1,0))/100,"")</f>
        <v>21.63672</v>
      </c>
      <c r="BL14" s="30">
        <f>IFERROR(INDEX(【输出】数据汇总!$A:$AZ,MATCH(横向对比!BL$4&amp;横向对比!$B14,【输出】数据汇总!$A:$A,0),MATCH(横向对比!$B$4,【输出】数据汇总!$1:$1,0))/100,"")</f>
        <v>0.74179000000000006</v>
      </c>
    </row>
    <row r="15" spans="1:67" ht="15.6" outlineLevel="1" x14ac:dyDescent="0.25">
      <c r="A15" s="213" t="s">
        <v>478</v>
      </c>
      <c r="B15" s="253" t="s">
        <v>262</v>
      </c>
      <c r="C15" s="30">
        <f>IFERROR(INDEX(【输出】数据汇总!$A:$AZ,MATCH(横向对比!C$4&amp;横向对比!$B15,【输出】数据汇总!$A:$A,0),MATCH(横向对比!$B$4,【输出】数据汇总!$1:$1,0))/100,"")</f>
        <v>3084.47</v>
      </c>
      <c r="D15" s="30">
        <f>IFERROR(INDEX(【输出】数据汇总!$A:$AZ,MATCH(横向对比!D$4&amp;横向对比!$B15,【输出】数据汇总!$A:$A,0),MATCH(横向对比!$B$4,【输出】数据汇总!$1:$1,0))/100,"")</f>
        <v>54.890000000000583</v>
      </c>
      <c r="E15" s="30">
        <f>IFERROR(INDEX(【输出】数据汇总!$A:$AZ,MATCH(横向对比!E$4&amp;横向对比!$B15,【输出】数据汇总!$A:$A,0),MATCH(横向对比!$B$4,【输出】数据汇总!$1:$1,0))/100,"")</f>
        <v>3029.5799999999995</v>
      </c>
      <c r="F15" s="30" t="str">
        <f>IFERROR(INDEX(【输出】数据汇总!$A:$AZ,MATCH(横向对比!F$4&amp;横向对比!$B15,【输出】数据汇总!$A:$A,0),MATCH(横向对比!$B$4,【输出】数据汇总!$1:$1,0))/100,"")</f>
        <v/>
      </c>
      <c r="G15" s="30" t="str">
        <f>IFERROR(INDEX(【输出】数据汇总!$A:$AZ,MATCH(横向对比!G$4&amp;横向对比!$B15,【输出】数据汇总!$A:$A,0),MATCH(横向对比!$B$4,【输出】数据汇总!$1:$1,0))/100,"")</f>
        <v/>
      </c>
      <c r="H15" s="30" t="str">
        <f>IFERROR(INDEX(【输出】数据汇总!$A:$AZ,MATCH(横向对比!H$4&amp;横向对比!$B15,【输出】数据汇总!$A:$A,0),MATCH(横向对比!$B$4,【输出】数据汇总!$1:$1,0))/100,"")</f>
        <v/>
      </c>
      <c r="I15" s="30">
        <f>IFERROR(INDEX(【输出】数据汇总!$A:$AZ,MATCH(横向对比!I$4&amp;横向对比!$B15,【输出】数据汇总!$A:$A,0),MATCH(横向对比!$B$4,【输出】数据汇总!$1:$1,0))/100,"")</f>
        <v>988.42976999999996</v>
      </c>
      <c r="J15" s="30">
        <f>IFERROR(INDEX(【输出】数据汇总!$A:$AZ,MATCH(横向对比!J$4&amp;横向对比!$B15,【输出】数据汇总!$A:$A,0),MATCH(横向对比!$B$4,【输出】数据汇总!$1:$1,0))/100,"")</f>
        <v>979.66</v>
      </c>
      <c r="K15" s="30">
        <f>IFERROR(INDEX(【输出】数据汇总!$A:$AZ,MATCH(横向对比!K$4&amp;横向对比!$B15,【输出】数据汇总!$A:$A,0),MATCH(横向对比!$B$4,【输出】数据汇总!$1:$1,0))/100,"")</f>
        <v>336.85999999999882</v>
      </c>
      <c r="L15" s="30">
        <f>IFERROR(INDEX(【输出】数据汇总!$A:$AZ,MATCH(横向对比!L$4&amp;横向对比!$B15,【输出】数据汇总!$A:$A,0),MATCH(横向对比!$B$4,【输出】数据汇总!$1:$1,0))/100,"")</f>
        <v>327.55000000000234</v>
      </c>
      <c r="M15" s="30">
        <f>IFERROR(INDEX(【输出】数据汇总!$A:$AZ,MATCH(横向对比!M$4&amp;横向对比!$B15,【输出】数据汇总!$A:$A,0),MATCH(横向对比!$B$4,【输出】数据汇总!$1:$1,0))/100,"")</f>
        <v>378.06</v>
      </c>
      <c r="N15" s="30">
        <f>IFERROR(INDEX(【输出】数据汇总!$A:$AZ,MATCH(横向对比!N$4&amp;横向对比!$B15,【输出】数据汇总!$A:$A,0),MATCH(横向对比!$B$4,【输出】数据汇总!$1:$1,0))/100,"")</f>
        <v>223.03999999999942</v>
      </c>
      <c r="O15" s="30">
        <f>IFERROR(INDEX(【输出】数据汇总!$A:$AZ,MATCH(横向对比!O$4&amp;横向对比!$B15,【输出】数据汇总!$A:$A,0),MATCH(横向对比!$B$4,【输出】数据汇总!$1:$1,0))/100,"")</f>
        <v>-2190.2800000000002</v>
      </c>
      <c r="P15" s="30">
        <f>IFERROR(INDEX(【输出】数据汇总!$A:$AZ,MATCH(横向对比!P$4&amp;横向对比!$B15,【输出】数据汇总!$A:$A,0),MATCH(横向对比!$B$4,【输出】数据汇总!$1:$1,0))/100,"")</f>
        <v>524.6</v>
      </c>
      <c r="Q15" s="30">
        <f>IFERROR(INDEX(【输出】数据汇总!$A:$AZ,MATCH(横向对比!Q$4&amp;横向对比!$B15,【输出】数据汇总!$A:$A,0),MATCH(横向对比!$B$4,【输出】数据汇总!$1:$1,0))/100,"")</f>
        <v>472.01</v>
      </c>
      <c r="R15" s="30">
        <f>IFERROR(INDEX(【输出】数据汇总!$A:$AZ,MATCH(横向对比!R$4&amp;横向对比!$B15,【输出】数据汇总!$A:$A,0),MATCH(横向对比!$B$4,【输出】数据汇总!$1:$1,0))/100,"")</f>
        <v>475.00999999999971</v>
      </c>
      <c r="S15" s="30">
        <f>IFERROR(INDEX(【输出】数据汇总!$A:$AZ,MATCH(横向对比!S$4&amp;横向对比!$B15,【输出】数据汇总!$A:$A,0),MATCH(横向对比!$B$4,【输出】数据汇总!$1:$1,0))/100,"")</f>
        <v>460.80999999999972</v>
      </c>
      <c r="T15" s="30">
        <f>IFERROR(INDEX(【输出】数据汇总!$A:$AZ,MATCH(横向对比!T$4&amp;横向对比!$B15,【输出】数据汇总!$A:$A,0),MATCH(横向对比!$B$4,【输出】数据汇总!$1:$1,0))/100,"")</f>
        <v>249.13</v>
      </c>
      <c r="U15" s="30">
        <f>IFERROR(INDEX(【输出】数据汇总!$A:$AZ,MATCH(横向对比!U$4&amp;横向对比!$B15,【输出】数据汇总!$A:$A,0),MATCH(横向对比!$B$4,【输出】数据汇总!$1:$1,0))/100,"")</f>
        <v>250.24</v>
      </c>
      <c r="V15" s="30">
        <f>IFERROR(INDEX(【输出】数据汇总!$A:$AZ,MATCH(横向对比!V$4&amp;横向对比!$B15,【输出】数据汇总!$A:$A,0),MATCH(横向对比!$B$4,【输出】数据汇总!$1:$1,0))/100,"")</f>
        <v>130.58000000000001</v>
      </c>
      <c r="W15" s="30">
        <f>IFERROR(INDEX(【输出】数据汇总!$A:$AZ,MATCH(横向对比!W$4&amp;横向对比!$B15,【输出】数据汇总!$A:$A,0),MATCH(横向对比!$B$4,【输出】数据汇总!$1:$1,0))/100,"")</f>
        <v>173.53000000000009</v>
      </c>
      <c r="X15" s="30">
        <f>IFERROR(INDEX(【输出】数据汇总!$A:$AZ,MATCH(横向对比!X$4&amp;横向对比!$B15,【输出】数据汇总!$A:$A,0),MATCH(横向对比!$B$4,【输出】数据汇总!$1:$1,0))/100,"")</f>
        <v>293.67</v>
      </c>
      <c r="Y15" s="30" t="str">
        <f>IFERROR(INDEX(【输出】数据汇总!$A:$AZ,MATCH(横向对比!Y$4&amp;横向对比!$B15,【输出】数据汇总!$A:$A,0),MATCH(横向对比!$B$4,【输出】数据汇总!$1:$1,0))/100,"")</f>
        <v/>
      </c>
      <c r="Z15" s="30" t="str">
        <f>IFERROR(INDEX(【输出】数据汇总!$A:$AZ,MATCH(横向对比!Z$4&amp;横向对比!$B15,【输出】数据汇总!$A:$A,0),MATCH(横向对比!$B$4,【输出】数据汇总!$1:$1,0))/100,"")</f>
        <v/>
      </c>
      <c r="AA15" s="30" t="str">
        <f>IFERROR(INDEX(【输出】数据汇总!$A:$AZ,MATCH(横向对比!AA$4&amp;横向对比!$B15,【输出】数据汇总!$A:$A,0),MATCH(横向对比!$B$4,【输出】数据汇总!$1:$1,0))/100,"")</f>
        <v/>
      </c>
      <c r="AB15" s="30" t="str">
        <f>IFERROR(INDEX(【输出】数据汇总!$A:$AZ,MATCH(横向对比!AB$4&amp;横向对比!$B15,【输出】数据汇总!$A:$A,0),MATCH(横向对比!$B$4,【输出】数据汇总!$1:$1,0))/100,"")</f>
        <v/>
      </c>
      <c r="AC15" s="30" t="str">
        <f>IFERROR(INDEX(【输出】数据汇总!$A:$AZ,MATCH(横向对比!AC$4&amp;横向对比!$B15,【输出】数据汇总!$A:$A,0),MATCH(横向对比!$B$4,【输出】数据汇总!$1:$1,0))/100,"")</f>
        <v/>
      </c>
      <c r="AD15" s="30" t="str">
        <f>IFERROR(INDEX(【输出】数据汇总!$A:$AZ,MATCH(横向对比!AD$4&amp;横向对比!$B15,【输出】数据汇总!$A:$A,0),MATCH(横向对比!$B$4,【输出】数据汇总!$1:$1,0))/100,"")</f>
        <v/>
      </c>
      <c r="AE15" s="30" t="str">
        <f>IFERROR(INDEX(【输出】数据汇总!$A:$AZ,MATCH(横向对比!AE$4&amp;横向对比!$B15,【输出】数据汇总!$A:$A,0),MATCH(横向对比!$B$4,【输出】数据汇总!$1:$1,0))/100,"")</f>
        <v/>
      </c>
      <c r="AF15" s="30" t="str">
        <f>IFERROR(INDEX(【输出】数据汇总!$A:$AZ,MATCH(横向对比!AF$4&amp;横向对比!$B15,【输出】数据汇总!$A:$A,0),MATCH(横向对比!$B$4,【输出】数据汇总!$1:$1,0))/100,"")</f>
        <v/>
      </c>
      <c r="AG15" s="30">
        <f>IFERROR(INDEX(【输出】数据汇总!$A:$AZ,MATCH(横向对比!AG$4&amp;横向对比!$B15,【输出】数据汇总!$A:$A,0),MATCH(横向对比!$B$4,【输出】数据汇总!$1:$1,0))/100,"")</f>
        <v>22.054093577999993</v>
      </c>
      <c r="AH15" s="30" t="str">
        <f>IFERROR(INDEX(【输出】数据汇总!$A:$AZ,MATCH(横向对比!AH$4&amp;横向对比!$B15,【输出】数据汇总!$A:$A,0),MATCH(横向对比!$B$4,【输出】数据汇总!$1:$1,0))/100,"")</f>
        <v/>
      </c>
      <c r="AI15" s="30">
        <f>IFERROR(INDEX(【输出】数据汇总!$A:$AZ,MATCH(横向对比!AI$4&amp;横向对比!$B15,【输出】数据汇总!$A:$A,0),MATCH(横向对比!$B$4,【输出】数据汇总!$1:$1,0))/100,"")</f>
        <v>61.698069999999973</v>
      </c>
      <c r="AJ15" s="30" t="str">
        <f>IFERROR(INDEX(【输出】数据汇总!$A:$AZ,MATCH(横向对比!AJ$4&amp;横向对比!$B15,【输出】数据汇总!$A:$A,0),MATCH(横向对比!$B$4,【输出】数据汇总!$1:$1,0))/100,"")</f>
        <v/>
      </c>
      <c r="AK15" s="30">
        <f>IFERROR(INDEX(【输出】数据汇总!$A:$AZ,MATCH(横向对比!AK$4&amp;横向对比!$B15,【输出】数据汇总!$A:$A,0),MATCH(横向对比!$B$4,【输出】数据汇总!$1:$1,0))/100,"")</f>
        <v>58.923990000000011</v>
      </c>
      <c r="AL15" s="30" t="str">
        <f>IFERROR(INDEX(【输出】数据汇总!$A:$AZ,MATCH(横向对比!AL$4&amp;横向对比!$B15,【输出】数据汇总!$A:$A,0),MATCH(横向对比!$B$4,【输出】数据汇总!$1:$1,0))/100,"")</f>
        <v/>
      </c>
      <c r="AM15" s="30" t="str">
        <f>IFERROR(INDEX(【输出】数据汇总!$A:$AZ,MATCH(横向对比!AM$4&amp;横向对比!$B15,【输出】数据汇总!$A:$A,0),MATCH(横向对比!$B$4,【输出】数据汇总!$1:$1,0))/100,"")</f>
        <v/>
      </c>
      <c r="AN15" s="30" t="str">
        <f>IFERROR(INDEX(【输出】数据汇总!$A:$AZ,MATCH(横向对比!AN$4&amp;横向对比!$B15,【输出】数据汇总!$A:$A,0),MATCH(横向对比!$B$4,【输出】数据汇总!$1:$1,0))/100,"")</f>
        <v/>
      </c>
      <c r="AO15" s="30" t="str">
        <f>IFERROR(INDEX(【输出】数据汇总!$A:$AZ,MATCH(横向对比!AO$4&amp;横向对比!$B15,【输出】数据汇总!$A:$A,0),MATCH(横向对比!$B$4,【输出】数据汇总!$1:$1,0))/100,"")</f>
        <v/>
      </c>
      <c r="AP15" s="30">
        <f>IFERROR(INDEX(【输出】数据汇总!$A:$AZ,MATCH(横向对比!AP$4&amp;横向对比!$B15,【输出】数据汇总!$A:$A,0),MATCH(横向对比!$B$4,【输出】数据汇总!$1:$1,0))/100,"")</f>
        <v>33.185290000000023</v>
      </c>
      <c r="AQ15" s="30" t="str">
        <f>IFERROR(INDEX(【输出】数据汇总!$A:$AZ,MATCH(横向对比!AQ$4&amp;横向对比!$B15,【输出】数据汇总!$A:$A,0),MATCH(横向对比!$B$4,【输出】数据汇总!$1:$1,0))/100,"")</f>
        <v/>
      </c>
      <c r="AR15" s="30" t="str">
        <f>IFERROR(INDEX(【输出】数据汇总!$A:$AZ,MATCH(横向对比!AR$4&amp;横向对比!$B15,【输出】数据汇总!$A:$A,0),MATCH(横向对比!$B$4,【输出】数据汇总!$1:$1,0))/100,"")</f>
        <v/>
      </c>
      <c r="AS15" s="30" t="str">
        <f>IFERROR(INDEX(【输出】数据汇总!$A:$AZ,MATCH(横向对比!AS$4&amp;横向对比!$B15,【输出】数据汇总!$A:$A,0),MATCH(横向对比!$B$4,【输出】数据汇总!$1:$1,0))/100,"")</f>
        <v/>
      </c>
      <c r="AT15" s="30" t="str">
        <f>IFERROR(INDEX(【输出】数据汇总!$A:$AZ,MATCH(横向对比!AT$4&amp;横向对比!$B15,【输出】数据汇总!$A:$A,0),MATCH(横向对比!$B$4,【输出】数据汇总!$1:$1,0))/100,"")</f>
        <v/>
      </c>
      <c r="AU15" s="30">
        <f>IFERROR(INDEX(【输出】数据汇总!$A:$AZ,MATCH(横向对比!AU$4&amp;横向对比!$B15,【输出】数据汇总!$A:$A,0),MATCH(横向对比!$B$4,【输出】数据汇总!$1:$1,0))/100,"")</f>
        <v>7.4723299999999924</v>
      </c>
      <c r="AV15" s="30">
        <f>IFERROR(INDEX(【输出】数据汇总!$A:$AZ,MATCH(横向对比!AV$4&amp;横向对比!$B15,【输出】数据汇总!$A:$A,0),MATCH(横向对比!$B$4,【输出】数据汇总!$1:$1,0))/100,"")</f>
        <v>2.3587388802000078</v>
      </c>
      <c r="AW15" s="30" t="str">
        <f>IFERROR(INDEX(【输出】数据汇总!$A:$AZ,MATCH(横向对比!AW$4&amp;横向对比!$B15,【输出】数据汇总!$A:$A,0),MATCH(横向对比!$B$4,【输出】数据汇总!$1:$1,0))/100,"")</f>
        <v/>
      </c>
      <c r="AX15" s="30">
        <f>IFERROR(INDEX(【输出】数据汇总!$A:$AZ,MATCH(横向对比!AX$4&amp;横向对比!$B15,【输出】数据汇总!$A:$A,0),MATCH(横向对比!$B$4,【输出】数据汇总!$1:$1,0))/100,"")</f>
        <v>4.7792699999999879</v>
      </c>
      <c r="AY15" s="30" t="str">
        <f>IFERROR(INDEX(【输出】数据汇总!$A:$AZ,MATCH(横向对比!AY$4&amp;横向对比!$B15,【输出】数据汇总!$A:$A,0),MATCH(横向对比!$B$4,【输出】数据汇总!$1:$1,0))/100,"")</f>
        <v/>
      </c>
      <c r="AZ15" s="30">
        <f>IFERROR(INDEX(【输出】数据汇总!$A:$AZ,MATCH(横向对比!AZ$4&amp;横向对比!$B15,【输出】数据汇总!$A:$A,0),MATCH(横向对比!$B$4,【输出】数据汇总!$1:$1,0))/100,"")</f>
        <v>267.87834000000004</v>
      </c>
      <c r="BA15" s="30">
        <f>IFERROR(INDEX(【输出】数据汇总!$A:$AZ,MATCH(横向对比!BA$4&amp;横向对比!$B15,【输出】数据汇总!$A:$A,0),MATCH(横向对比!$B$4,【输出】数据汇总!$1:$1,0))/100,"")</f>
        <v>72.055230000000009</v>
      </c>
      <c r="BB15" s="30">
        <f>IFERROR(INDEX(【输出】数据汇总!$A:$AZ,MATCH(横向对比!BB$4&amp;横向对比!$B15,【输出】数据汇总!$A:$A,0),MATCH(横向对比!$B$4,【输出】数据汇总!$1:$1,0))/100,"")</f>
        <v>43.800320000000013</v>
      </c>
      <c r="BC15" s="30">
        <f>IFERROR(INDEX(【输出】数据汇总!$A:$AZ,MATCH(横向对比!BC$4&amp;横向对比!$B15,【输出】数据汇总!$A:$A,0),MATCH(横向对比!$B$4,【输出】数据汇总!$1:$1,0))/100,"")</f>
        <v>60.362069999999989</v>
      </c>
      <c r="BD15" s="30">
        <f>IFERROR(INDEX(【输出】数据汇总!$A:$AZ,MATCH(横向对比!BD$4&amp;横向对比!$B15,【输出】数据汇总!$A:$A,0),MATCH(横向对比!$B$4,【输出】数据汇总!$1:$1,0))/100,"")</f>
        <v>4.9722900000000028</v>
      </c>
      <c r="BE15" s="30">
        <f>IFERROR(INDEX(【输出】数据汇总!$A:$AZ,MATCH(横向对比!BE$4&amp;横向对比!$B15,【输出】数据汇总!$A:$A,0),MATCH(横向对比!$B$4,【输出】数据汇总!$1:$1,0))/100,"")</f>
        <v>48.746200000000009</v>
      </c>
      <c r="BF15" s="30">
        <f>IFERROR(INDEX(【输出】数据汇总!$A:$AZ,MATCH(横向对比!BF$4&amp;横向对比!$B15,【输出】数据汇总!$A:$A,0),MATCH(横向对比!$B$4,【输出】数据汇总!$1:$1,0))/100,"")</f>
        <v>20.017779999999995</v>
      </c>
      <c r="BG15" s="30">
        <f>IFERROR(INDEX(【输出】数据汇总!$A:$AZ,MATCH(横向对比!BG$4&amp;横向对比!$B15,【输出】数据汇总!$A:$A,0),MATCH(横向对比!$B$4,【输出】数据汇总!$1:$1,0))/100,"")</f>
        <v>152.34454000000002</v>
      </c>
      <c r="BH15" s="30">
        <f>IFERROR(INDEX(【输出】数据汇总!$A:$AZ,MATCH(横向对比!BH$4&amp;横向对比!$B15,【输出】数据汇总!$A:$A,0),MATCH(横向对比!$B$4,【输出】数据汇总!$1:$1,0))/100,"")</f>
        <v>117.61243999999999</v>
      </c>
      <c r="BI15" s="30">
        <f>IFERROR(INDEX(【输出】数据汇总!$A:$AZ,MATCH(横向对比!BI$4&amp;横向对比!$B15,【输出】数据汇总!$A:$A,0),MATCH(横向对比!$B$4,【输出】数据汇总!$1:$1,0))/100,"")</f>
        <v>25.217569999999977</v>
      </c>
      <c r="BJ15" s="30">
        <f>IFERROR(INDEX(【输出】数据汇总!$A:$AZ,MATCH(横向对比!BJ$4&amp;横向对比!$B15,【输出】数据汇总!$A:$A,0),MATCH(横向对比!$B$4,【输出】数据汇总!$1:$1,0))/100,"")</f>
        <v>133.50663999999998</v>
      </c>
      <c r="BK15" s="30">
        <f>IFERROR(INDEX(【输出】数据汇总!$A:$AZ,MATCH(横向对比!BK$4&amp;横向对比!$B15,【输出】数据汇总!$A:$A,0),MATCH(横向对比!$B$4,【输出】数据汇总!$1:$1,0))/100,"")</f>
        <v>36.074569999999987</v>
      </c>
      <c r="BL15" s="30">
        <f>IFERROR(INDEX(【输出】数据汇总!$A:$AZ,MATCH(横向对比!BL$4&amp;横向对比!$B15,【输出】数据汇总!$A:$A,0),MATCH(横向对比!$B$4,【输出】数据汇总!$1:$1,0))/100,"")</f>
        <v>5.8417799999999804</v>
      </c>
    </row>
    <row r="16" spans="1:67" s="1" customFormat="1" ht="15.6" x14ac:dyDescent="0.25">
      <c r="A16" s="213" t="s">
        <v>539</v>
      </c>
      <c r="B16" s="252" t="s">
        <v>264</v>
      </c>
      <c r="C16" s="272">
        <f>IFERROR(IF(C14="",C15-0,C15-C14*100%),"")</f>
        <v>-1046.3413151499994</v>
      </c>
      <c r="D16" s="272">
        <f t="shared" ref="D16:BL16" si="49">IFERROR(IF(D14="",D15-0,D15-D14*100%),"")</f>
        <v>-457.73999999999944</v>
      </c>
      <c r="E16" s="272">
        <f t="shared" si="49"/>
        <v>334.25999999999931</v>
      </c>
      <c r="F16" s="272" t="str">
        <f t="shared" si="49"/>
        <v/>
      </c>
      <c r="G16" s="272" t="str">
        <f t="shared" si="49"/>
        <v/>
      </c>
      <c r="H16" s="272" t="str">
        <f t="shared" si="49"/>
        <v/>
      </c>
      <c r="I16" s="272">
        <f t="shared" si="49"/>
        <v>-49.776600000000144</v>
      </c>
      <c r="J16" s="272">
        <f t="shared" si="49"/>
        <v>944.24</v>
      </c>
      <c r="K16" s="272">
        <f t="shared" si="49"/>
        <v>237.16999999999882</v>
      </c>
      <c r="L16" s="272">
        <f t="shared" si="49"/>
        <v>310.75000000000233</v>
      </c>
      <c r="M16" s="272">
        <f t="shared" si="49"/>
        <v>308.33</v>
      </c>
      <c r="N16" s="272">
        <f t="shared" si="49"/>
        <v>54.769999999999413</v>
      </c>
      <c r="O16" s="272">
        <f t="shared" si="49"/>
        <v>-2313</v>
      </c>
      <c r="P16" s="272">
        <f t="shared" si="49"/>
        <v>278.30999999999995</v>
      </c>
      <c r="Q16" s="272">
        <f t="shared" si="49"/>
        <v>79.930000000000007</v>
      </c>
      <c r="R16" s="272">
        <f t="shared" si="49"/>
        <v>128.64999999999969</v>
      </c>
      <c r="S16" s="272">
        <f t="shared" si="49"/>
        <v>60.589999999999691</v>
      </c>
      <c r="T16" s="272">
        <f t="shared" si="49"/>
        <v>-66.930000000000007</v>
      </c>
      <c r="U16" s="272">
        <f t="shared" si="49"/>
        <v>47.700000000000017</v>
      </c>
      <c r="V16" s="272">
        <f t="shared" si="49"/>
        <v>27.27000000000001</v>
      </c>
      <c r="W16" s="272">
        <f t="shared" si="49"/>
        <v>-14.659999999999911</v>
      </c>
      <c r="X16" s="272">
        <f t="shared" si="49"/>
        <v>-206.60000000000008</v>
      </c>
      <c r="Y16" s="272" t="str">
        <f t="shared" si="49"/>
        <v/>
      </c>
      <c r="Z16" s="272" t="str">
        <f t="shared" si="49"/>
        <v/>
      </c>
      <c r="AA16" s="272" t="str">
        <f t="shared" si="49"/>
        <v/>
      </c>
      <c r="AB16" s="272" t="str">
        <f t="shared" si="49"/>
        <v/>
      </c>
      <c r="AC16" s="272" t="str">
        <f t="shared" si="49"/>
        <v/>
      </c>
      <c r="AD16" s="272" t="str">
        <f t="shared" si="49"/>
        <v/>
      </c>
      <c r="AE16" s="272" t="str">
        <f t="shared" si="49"/>
        <v/>
      </c>
      <c r="AF16" s="272" t="str">
        <f t="shared" si="49"/>
        <v/>
      </c>
      <c r="AG16" s="272">
        <f t="shared" si="49"/>
        <v>4.8801635779999941</v>
      </c>
      <c r="AH16" s="272" t="str">
        <f t="shared" si="49"/>
        <v/>
      </c>
      <c r="AI16" s="272">
        <f t="shared" si="49"/>
        <v>-74.058970000000045</v>
      </c>
      <c r="AJ16" s="272" t="str">
        <f t="shared" si="49"/>
        <v/>
      </c>
      <c r="AK16" s="272">
        <f t="shared" si="49"/>
        <v>15.196220000000004</v>
      </c>
      <c r="AL16" s="272" t="str">
        <f t="shared" si="49"/>
        <v/>
      </c>
      <c r="AM16" s="272" t="str">
        <f t="shared" si="49"/>
        <v/>
      </c>
      <c r="AN16" s="272" t="str">
        <f t="shared" si="49"/>
        <v/>
      </c>
      <c r="AO16" s="272" t="str">
        <f t="shared" si="49"/>
        <v/>
      </c>
      <c r="AP16" s="272">
        <f t="shared" si="49"/>
        <v>22.239480000000022</v>
      </c>
      <c r="AQ16" s="272" t="str">
        <f t="shared" si="49"/>
        <v/>
      </c>
      <c r="AR16" s="272" t="str">
        <f t="shared" si="49"/>
        <v/>
      </c>
      <c r="AS16" s="272" t="str">
        <f t="shared" si="49"/>
        <v/>
      </c>
      <c r="AT16" s="272" t="str">
        <f t="shared" si="49"/>
        <v/>
      </c>
      <c r="AU16" s="272">
        <f t="shared" si="49"/>
        <v>7.4723299999999924</v>
      </c>
      <c r="AV16" s="272">
        <f t="shared" si="49"/>
        <v>2.3587388802000078</v>
      </c>
      <c r="AW16" s="272" t="str">
        <f t="shared" si="49"/>
        <v/>
      </c>
      <c r="AX16" s="272">
        <f t="shared" si="49"/>
        <v>-0.57644000000001228</v>
      </c>
      <c r="AY16" s="272" t="str">
        <f t="shared" si="49"/>
        <v/>
      </c>
      <c r="AZ16" s="272">
        <f t="shared" si="49"/>
        <v>-5.8407199999999762</v>
      </c>
      <c r="BA16" s="272">
        <f t="shared" si="49"/>
        <v>3.8592600000000061</v>
      </c>
      <c r="BB16" s="272">
        <f t="shared" si="49"/>
        <v>23.876250000000013</v>
      </c>
      <c r="BC16" s="272">
        <f t="shared" si="49"/>
        <v>-9.3678700000000106</v>
      </c>
      <c r="BD16" s="272">
        <f t="shared" si="49"/>
        <v>-3.9092099999999981</v>
      </c>
      <c r="BE16" s="272">
        <f t="shared" si="49"/>
        <v>15.917670000000008</v>
      </c>
      <c r="BF16" s="272">
        <f t="shared" si="49"/>
        <v>1.665229999999994</v>
      </c>
      <c r="BG16" s="272">
        <f t="shared" si="49"/>
        <v>80.872250000000022</v>
      </c>
      <c r="BH16" s="272">
        <f t="shared" si="49"/>
        <v>-93.188080000000014</v>
      </c>
      <c r="BI16" s="272">
        <f t="shared" si="49"/>
        <v>8.4286599999999758</v>
      </c>
      <c r="BJ16" s="272">
        <f t="shared" si="49"/>
        <v>-91.627880000000033</v>
      </c>
      <c r="BK16" s="272">
        <f t="shared" si="49"/>
        <v>14.437849999999987</v>
      </c>
      <c r="BL16" s="272">
        <f t="shared" si="49"/>
        <v>5.0999899999999805</v>
      </c>
    </row>
    <row r="17" spans="1:64" s="176" customFormat="1" ht="19.2" x14ac:dyDescent="0.25">
      <c r="A17" s="219" t="s">
        <v>540</v>
      </c>
      <c r="B17" s="250" t="s">
        <v>266</v>
      </c>
      <c r="C17" s="273">
        <f>IFERROR(C13+C16,"")</f>
        <v>-383.94340114129636</v>
      </c>
      <c r="D17" s="273">
        <f t="shared" ref="D17:BL17" si="50">IFERROR(D13+D16,"")</f>
        <v>2238.0900000000024</v>
      </c>
      <c r="E17" s="273">
        <f t="shared" si="50"/>
        <v>-1875.4400000000014</v>
      </c>
      <c r="F17" s="273" t="str">
        <f t="shared" si="50"/>
        <v/>
      </c>
      <c r="G17" s="273" t="str">
        <f t="shared" si="50"/>
        <v/>
      </c>
      <c r="H17" s="273" t="str">
        <f t="shared" si="50"/>
        <v/>
      </c>
      <c r="I17" s="273">
        <f t="shared" si="50"/>
        <v>-853.82231239899966</v>
      </c>
      <c r="J17" s="273">
        <f t="shared" si="50"/>
        <v>-475.88093400000048</v>
      </c>
      <c r="K17" s="273">
        <f t="shared" si="50"/>
        <v>177.73966299999904</v>
      </c>
      <c r="L17" s="273">
        <f t="shared" si="50"/>
        <v>3136.2760819999999</v>
      </c>
      <c r="M17" s="273">
        <f t="shared" si="50"/>
        <v>-234.05422200000061</v>
      </c>
      <c r="N17" s="273">
        <f t="shared" si="50"/>
        <v>-236.82001999999977</v>
      </c>
      <c r="O17" s="273">
        <f t="shared" si="50"/>
        <v>-143.42708799999991</v>
      </c>
      <c r="P17" s="273">
        <f t="shared" si="50"/>
        <v>1229.6725479999998</v>
      </c>
      <c r="Q17" s="273">
        <f t="shared" si="50"/>
        <v>-98.935303999999917</v>
      </c>
      <c r="R17" s="273">
        <f t="shared" si="50"/>
        <v>-339.55059799999975</v>
      </c>
      <c r="S17" s="273">
        <f t="shared" si="50"/>
        <v>-169.07978000000003</v>
      </c>
      <c r="T17" s="273">
        <f t="shared" si="50"/>
        <v>-1009.7908900000002</v>
      </c>
      <c r="U17" s="273">
        <f t="shared" si="50"/>
        <v>-308.66768599999989</v>
      </c>
      <c r="V17" s="273">
        <f t="shared" si="50"/>
        <v>-140.77999999999994</v>
      </c>
      <c r="W17" s="273">
        <f t="shared" si="50"/>
        <v>-526.72322999999983</v>
      </c>
      <c r="X17" s="273">
        <f t="shared" si="50"/>
        <v>-514.42450400000007</v>
      </c>
      <c r="Y17" s="273" t="str">
        <f t="shared" si="50"/>
        <v/>
      </c>
      <c r="Z17" s="273" t="str">
        <f t="shared" si="50"/>
        <v/>
      </c>
      <c r="AA17" s="273" t="str">
        <f t="shared" si="50"/>
        <v/>
      </c>
      <c r="AB17" s="273" t="str">
        <f t="shared" si="50"/>
        <v/>
      </c>
      <c r="AC17" s="273" t="str">
        <f t="shared" si="50"/>
        <v/>
      </c>
      <c r="AD17" s="273" t="str">
        <f t="shared" si="50"/>
        <v/>
      </c>
      <c r="AE17" s="273" t="str">
        <f t="shared" si="50"/>
        <v/>
      </c>
      <c r="AF17" s="273" t="str">
        <f t="shared" si="50"/>
        <v/>
      </c>
      <c r="AG17" s="273">
        <f t="shared" si="50"/>
        <v>-10.170087626000011</v>
      </c>
      <c r="AH17" s="273" t="str">
        <f t="shared" si="50"/>
        <v/>
      </c>
      <c r="AI17" s="273">
        <f t="shared" si="50"/>
        <v>-96.343890812000041</v>
      </c>
      <c r="AJ17" s="273" t="str">
        <f t="shared" si="50"/>
        <v/>
      </c>
      <c r="AK17" s="273">
        <f t="shared" si="50"/>
        <v>66.767285675999986</v>
      </c>
      <c r="AL17" s="273" t="str">
        <f t="shared" si="50"/>
        <v/>
      </c>
      <c r="AM17" s="273" t="str">
        <f t="shared" si="50"/>
        <v/>
      </c>
      <c r="AN17" s="273" t="str">
        <f t="shared" si="50"/>
        <v/>
      </c>
      <c r="AO17" s="273" t="str">
        <f t="shared" si="50"/>
        <v/>
      </c>
      <c r="AP17" s="273">
        <f t="shared" si="50"/>
        <v>138.12645935599997</v>
      </c>
      <c r="AQ17" s="273" t="str">
        <f t="shared" si="50"/>
        <v/>
      </c>
      <c r="AR17" s="273" t="str">
        <f t="shared" si="50"/>
        <v/>
      </c>
      <c r="AS17" s="273" t="str">
        <f t="shared" si="50"/>
        <v/>
      </c>
      <c r="AT17" s="273" t="str">
        <f t="shared" si="50"/>
        <v/>
      </c>
      <c r="AU17" s="273">
        <f t="shared" si="50"/>
        <v>36.830307405000006</v>
      </c>
      <c r="AV17" s="273">
        <f t="shared" si="50"/>
        <v>15.09945382787599</v>
      </c>
      <c r="AW17" s="273" t="str">
        <f t="shared" si="50"/>
        <v/>
      </c>
      <c r="AX17" s="273">
        <f t="shared" si="50"/>
        <v>3.4031671870000011</v>
      </c>
      <c r="AY17" s="273" t="str">
        <f t="shared" si="50"/>
        <v/>
      </c>
      <c r="AZ17" s="273">
        <f t="shared" si="50"/>
        <v>-53.994069999999965</v>
      </c>
      <c r="BA17" s="273">
        <f t="shared" si="50"/>
        <v>-380.44605000000007</v>
      </c>
      <c r="BB17" s="273">
        <f t="shared" si="50"/>
        <v>-89.255754139999979</v>
      </c>
      <c r="BC17" s="273">
        <f t="shared" si="50"/>
        <v>-95.437045799999993</v>
      </c>
      <c r="BD17" s="273">
        <f t="shared" si="50"/>
        <v>26.247101405999999</v>
      </c>
      <c r="BE17" s="273">
        <f t="shared" si="50"/>
        <v>-77.240733197999987</v>
      </c>
      <c r="BF17" s="273">
        <f t="shared" si="50"/>
        <v>-50.518739364999988</v>
      </c>
      <c r="BG17" s="273">
        <f t="shared" si="50"/>
        <v>147.22963810000005</v>
      </c>
      <c r="BH17" s="273">
        <f t="shared" si="50"/>
        <v>-659.63717999999983</v>
      </c>
      <c r="BI17" s="273">
        <f t="shared" si="50"/>
        <v>36.663098050000002</v>
      </c>
      <c r="BJ17" s="273">
        <f t="shared" si="50"/>
        <v>-261.44584200600002</v>
      </c>
      <c r="BK17" s="273">
        <f t="shared" si="50"/>
        <v>-14.491991895000009</v>
      </c>
      <c r="BL17" s="273">
        <f t="shared" si="50"/>
        <v>-4.2171992749999667</v>
      </c>
    </row>
    <row r="18" spans="1:64" ht="15.6" x14ac:dyDescent="0.25">
      <c r="B18" s="224" t="s">
        <v>267</v>
      </c>
      <c r="C18" s="30">
        <f>IFERROR(INDEX(【输出】数据汇总!$A:$AZ,MATCH(横向对比!C$4&amp;横向对比!$B18,【输出】数据汇总!$A:$A,0),MATCH(横向对比!$B$4,【输出】数据汇总!$1:$1,0))/100,"")</f>
        <v>20608.668190617202</v>
      </c>
      <c r="D18" s="30">
        <f>IFERROR(INDEX(【输出】数据汇总!$A:$AZ,MATCH(横向对比!D$4&amp;横向对比!$B18,【输出】数据汇总!$A:$A,0),MATCH(横向对比!$B$4,【输出】数据汇总!$1:$1,0))/100,"")</f>
        <v>14245.56</v>
      </c>
      <c r="E18" s="30">
        <f>IFERROR(INDEX(【输出】数据汇总!$A:$AZ,MATCH(横向对比!E$4&amp;横向对比!$B18,【输出】数据汇总!$A:$A,0),MATCH(横向对比!$B$4,【输出】数据汇总!$1:$1,0))/100,"")</f>
        <v>5004.38</v>
      </c>
      <c r="F18" s="30">
        <f>IFERROR(INDEX(【输出】数据汇总!$A:$AZ,MATCH(横向对比!F$4&amp;横向对比!$B18,【输出】数据汇总!$A:$A,0),MATCH(横向对比!$B$4,【输出】数据汇总!$1:$1,0))/100,"")</f>
        <v>1154.4745499999999</v>
      </c>
      <c r="G18" s="30">
        <f>IFERROR(INDEX(【输出】数据汇总!$A:$AZ,MATCH(横向对比!G$4&amp;横向对比!$B18,【输出】数据汇总!$A:$A,0),MATCH(横向对比!$B$4,【输出】数据汇总!$1:$1,0))/100,"")</f>
        <v>204.25364061720001</v>
      </c>
      <c r="H18" s="30" t="str">
        <f>IFERROR(INDEX(【输出】数据汇总!$A:$AZ,MATCH(横向对比!H$4&amp;横向对比!$B18,【输出】数据汇总!$A:$A,0),MATCH(横向对比!$B$4,【输出】数据汇总!$1:$1,0))/100,"")</f>
        <v/>
      </c>
      <c r="I18" s="30">
        <f>IFERROR(INDEX(【输出】数据汇总!$A:$AZ,MATCH(横向对比!I$4&amp;横向对比!$B18,【输出】数据汇总!$A:$A,0),MATCH(横向对比!$B$4,【输出】数据汇总!$1:$1,0))/100,"")</f>
        <v>476.31644</v>
      </c>
      <c r="J18" s="30">
        <f>IFERROR(INDEX(【输出】数据汇总!$A:$AZ,MATCH(横向对比!J$4&amp;横向对比!$B18,【输出】数据汇总!$A:$A,0),MATCH(横向对比!$B$4,【输出】数据汇总!$1:$1,0))/100,"")</f>
        <v>3685.62</v>
      </c>
      <c r="K18" s="30">
        <f>IFERROR(INDEX(【输出】数据汇总!$A:$AZ,MATCH(横向对比!K$4&amp;横向对比!$B18,【输出】数据汇总!$A:$A,0),MATCH(横向对比!$B$4,【输出】数据汇总!$1:$1,0))/100,"")</f>
        <v>3389.06</v>
      </c>
      <c r="L18" s="30">
        <f>IFERROR(INDEX(【输出】数据汇总!$A:$AZ,MATCH(横向对比!L$4&amp;横向对比!$B18,【输出】数据汇总!$A:$A,0),MATCH(横向对比!$B$4,【输出】数据汇总!$1:$1,0))/100,"")</f>
        <v>2910.41</v>
      </c>
      <c r="M18" s="30">
        <f>IFERROR(INDEX(【输出】数据汇总!$A:$AZ,MATCH(横向对比!M$4&amp;横向对比!$B18,【输出】数据汇总!$A:$A,0),MATCH(横向对比!$B$4,【输出】数据汇总!$1:$1,0))/100,"")</f>
        <v>2430.21</v>
      </c>
      <c r="N18" s="30">
        <f>IFERROR(INDEX(【输出】数据汇总!$A:$AZ,MATCH(横向对比!N$4&amp;横向对比!$B18,【输出】数据汇总!$A:$A,0),MATCH(横向对比!$B$4,【输出】数据汇总!$1:$1,0))/100,"")</f>
        <v>874.04</v>
      </c>
      <c r="O18" s="30">
        <f>IFERROR(INDEX(【输出】数据汇总!$A:$AZ,MATCH(横向对比!O$4&amp;横向对比!$B18,【输出】数据汇总!$A:$A,0),MATCH(横向对比!$B$4,【输出】数据汇总!$1:$1,0))/100,"")</f>
        <v>956.22</v>
      </c>
      <c r="P18" s="30">
        <f>IFERROR(INDEX(【输出】数据汇总!$A:$AZ,MATCH(横向对比!P$4&amp;横向对比!$B18,【输出】数据汇总!$A:$A,0),MATCH(横向对比!$B$4,【输出】数据汇总!$1:$1,0))/100,"")</f>
        <v>1501.81</v>
      </c>
      <c r="Q18" s="30">
        <f>IFERROR(INDEX(【输出】数据汇总!$A:$AZ,MATCH(横向对比!Q$4&amp;横向对比!$B18,【输出】数据汇总!$A:$A,0),MATCH(横向对比!$B$4,【输出】数据汇总!$1:$1,0))/100,"")</f>
        <v>774.69</v>
      </c>
      <c r="R18" s="30">
        <f>IFERROR(INDEX(【输出】数据汇总!$A:$AZ,MATCH(横向对比!R$4&amp;横向对比!$B18,【输出】数据汇总!$A:$A,0),MATCH(横向对比!$B$4,【输出】数据汇总!$1:$1,0))/100,"")</f>
        <v>500.17</v>
      </c>
      <c r="S18" s="30">
        <f>IFERROR(INDEX(【输出】数据汇总!$A:$AZ,MATCH(横向对比!S$4&amp;横向对比!$B18,【输出】数据汇总!$A:$A,0),MATCH(横向对比!$B$4,【输出】数据汇总!$1:$1,0))/100,"")</f>
        <v>706.18</v>
      </c>
      <c r="T18" s="30">
        <f>IFERROR(INDEX(【输出】数据汇总!$A:$AZ,MATCH(横向对比!T$4&amp;横向对比!$B18,【输出】数据汇总!$A:$A,0),MATCH(横向对比!$B$4,【输出】数据汇总!$1:$1,0))/100,"")</f>
        <v>305.63</v>
      </c>
      <c r="U18" s="30">
        <f>IFERROR(INDEX(【输出】数据汇总!$A:$AZ,MATCH(横向对比!U$4&amp;横向对比!$B18,【输出】数据汇总!$A:$A,0),MATCH(横向对比!$B$4,【输出】数据汇总!$1:$1,0))/100,"")</f>
        <v>388.26</v>
      </c>
      <c r="V18" s="30">
        <f>IFERROR(INDEX(【输出】数据汇总!$A:$AZ,MATCH(横向对比!V$4&amp;横向对比!$B18,【输出】数据汇总!$A:$A,0),MATCH(横向对比!$B$4,【输出】数据汇总!$1:$1,0))/100,"")</f>
        <v>426.33</v>
      </c>
      <c r="W18" s="30">
        <f>IFERROR(INDEX(【输出】数据汇总!$A:$AZ,MATCH(横向对比!W$4&amp;横向对比!$B18,【输出】数据汇总!$A:$A,0),MATCH(横向对比!$B$4,【输出】数据汇总!$1:$1,0))/100,"")</f>
        <v>272</v>
      </c>
      <c r="X18" s="30">
        <f>IFERROR(INDEX(【输出】数据汇总!$A:$AZ,MATCH(横向对比!X$4&amp;横向对比!$B18,【输出】数据汇总!$A:$A,0),MATCH(横向对比!$B$4,【输出】数据汇总!$1:$1,0))/100,"")</f>
        <v>129.31</v>
      </c>
      <c r="Y18" s="30" t="str">
        <f>IFERROR(INDEX(【输出】数据汇总!$A:$AZ,MATCH(横向对比!Y$4&amp;横向对比!$B18,【输出】数据汇总!$A:$A,0),MATCH(横向对比!$B$4,【输出】数据汇总!$1:$1,0))/100,"")</f>
        <v/>
      </c>
      <c r="Z18" s="30" t="str">
        <f>IFERROR(INDEX(【输出】数据汇总!$A:$AZ,MATCH(横向对比!Z$4&amp;横向对比!$B18,【输出】数据汇总!$A:$A,0),MATCH(横向对比!$B$4,【输出】数据汇总!$1:$1,0))/100,"")</f>
        <v/>
      </c>
      <c r="AA18" s="30">
        <f>IFERROR(INDEX(【输出】数据汇总!$A:$AZ,MATCH(横向对比!AA$4&amp;横向对比!$B18,【输出】数据汇总!$A:$A,0),MATCH(横向对比!$B$4,【输出】数据汇总!$1:$1,0))/100,"")</f>
        <v>241.93</v>
      </c>
      <c r="AB18" s="30">
        <f>IFERROR(INDEX(【输出】数据汇总!$A:$AZ,MATCH(横向对比!AB$4&amp;横向对比!$B18,【输出】数据汇总!$A:$A,0),MATCH(横向对比!$B$4,【输出】数据汇总!$1:$1,0))/100,"")</f>
        <v>293.33</v>
      </c>
      <c r="AC18" s="30">
        <f>IFERROR(INDEX(【输出】数据汇总!$A:$AZ,MATCH(横向对比!AC$4&amp;横向对比!$B18,【输出】数据汇总!$A:$A,0),MATCH(横向对比!$B$4,【输出】数据汇总!$1:$1,0))/100,"")</f>
        <v>218.07</v>
      </c>
      <c r="AD18" s="30">
        <f>IFERROR(INDEX(【输出】数据汇总!$A:$AZ,MATCH(横向对比!AD$4&amp;横向对比!$B18,【输出】数据汇总!$A:$A,0),MATCH(横向对比!$B$4,【输出】数据汇总!$1:$1,0))/100,"")</f>
        <v>190.3</v>
      </c>
      <c r="AE18" s="30" t="str">
        <f>IFERROR(INDEX(【输出】数据汇总!$A:$AZ,MATCH(横向对比!AE$4&amp;横向对比!$B18,【输出】数据汇总!$A:$A,0),MATCH(横向对比!$B$4,【输出】数据汇总!$1:$1,0))/100,"")</f>
        <v/>
      </c>
      <c r="AF18" s="30" t="str">
        <f>IFERROR(INDEX(【输出】数据汇总!$A:$AZ,MATCH(横向对比!AF$4&amp;横向对比!$B18,【输出】数据汇总!$A:$A,0),MATCH(横向对比!$B$4,【输出】数据汇总!$1:$1,0))/100,"")</f>
        <v/>
      </c>
      <c r="AG18" s="30">
        <f>IFERROR(INDEX(【输出】数据汇总!$A:$AZ,MATCH(横向对比!AG$4&amp;横向对比!$B18,【输出】数据汇总!$A:$A,0),MATCH(横向对比!$B$4,【输出】数据汇总!$1:$1,0))/100,"")</f>
        <v>56.542180000000002</v>
      </c>
      <c r="AH18" s="30" t="str">
        <f>IFERROR(INDEX(【输出】数据汇总!$A:$AZ,MATCH(横向对比!AH$4&amp;横向对比!$B18,【输出】数据汇总!$A:$A,0),MATCH(横向对比!$B$4,【输出】数据汇总!$1:$1,0))/100,"")</f>
        <v/>
      </c>
      <c r="AI18" s="30">
        <f>IFERROR(INDEX(【输出】数据汇总!$A:$AZ,MATCH(横向对比!AI$4&amp;横向对比!$B18,【输出】数据汇总!$A:$A,0),MATCH(横向对比!$B$4,【输出】数据汇总!$1:$1,0))/100,"")</f>
        <v>18.950050000000001</v>
      </c>
      <c r="AJ18" s="30" t="str">
        <f>IFERROR(INDEX(【输出】数据汇总!$A:$AZ,MATCH(横向对比!AJ$4&amp;横向对比!$B18,【输出】数据汇总!$A:$A,0),MATCH(横向对比!$B$4,【输出】数据汇总!$1:$1,0))/100,"")</f>
        <v/>
      </c>
      <c r="AK18" s="30">
        <f>IFERROR(INDEX(【输出】数据汇总!$A:$AZ,MATCH(横向对比!AK$4&amp;横向对比!$B18,【输出】数据汇总!$A:$A,0),MATCH(横向对比!$B$4,【输出】数据汇总!$1:$1,0))/100,"")</f>
        <v>51.877409999999998</v>
      </c>
      <c r="AL18" s="30">
        <f>IFERROR(INDEX(【输出】数据汇总!$A:$AZ,MATCH(横向对比!AL$4&amp;横向对比!$B18,【输出】数据汇总!$A:$A,0),MATCH(横向对比!$B$4,【输出】数据汇总!$1:$1,0))/100,"")</f>
        <v>57.134909999999998</v>
      </c>
      <c r="AM18" s="30" t="str">
        <f>IFERROR(INDEX(【输出】数据汇总!$A:$AZ,MATCH(横向对比!AM$4&amp;横向对比!$B18,【输出】数据汇总!$A:$A,0),MATCH(横向对比!$B$4,【输出】数据汇总!$1:$1,0))/100,"")</f>
        <v/>
      </c>
      <c r="AN18" s="30" t="str">
        <f>IFERROR(INDEX(【输出】数据汇总!$A:$AZ,MATCH(横向对比!AN$4&amp;横向对比!$B18,【输出】数据汇总!$A:$A,0),MATCH(横向对比!$B$4,【输出】数据汇总!$1:$1,0))/100,"")</f>
        <v/>
      </c>
      <c r="AO18" s="30">
        <f>IFERROR(INDEX(【输出】数据汇总!$A:$AZ,MATCH(横向对比!AO$4&amp;横向对比!$B18,【输出】数据汇总!$A:$A,0),MATCH(横向对比!$B$4,【输出】数据汇总!$1:$1,0))/100,"")</f>
        <v>26.34</v>
      </c>
      <c r="AP18" s="30">
        <f>IFERROR(INDEX(【输出】数据汇总!$A:$AZ,MATCH(横向对比!AP$4&amp;横向对比!$B18,【输出】数据汇总!$A:$A,0),MATCH(横向对比!$B$4,【输出】数据汇总!$1:$1,0))/100,"")</f>
        <v>121.28421</v>
      </c>
      <c r="AQ18" s="30" t="str">
        <f>IFERROR(INDEX(【输出】数据汇总!$A:$AZ,MATCH(横向对比!AQ$4&amp;横向对比!$B18,【输出】数据汇总!$A:$A,0),MATCH(横向对比!$B$4,【输出】数据汇总!$1:$1,0))/100,"")</f>
        <v/>
      </c>
      <c r="AR18" s="30" t="str">
        <f>IFERROR(INDEX(【输出】数据汇总!$A:$AZ,MATCH(横向对比!AR$4&amp;横向对比!$B18,【输出】数据汇总!$A:$A,0),MATCH(横向对比!$B$4,【输出】数据汇总!$1:$1,0))/100,"")</f>
        <v/>
      </c>
      <c r="AS18" s="30" t="str">
        <f>IFERROR(INDEX(【输出】数据汇总!$A:$AZ,MATCH(横向对比!AS$4&amp;横向对比!$B18,【输出】数据汇总!$A:$A,0),MATCH(横向对比!$B$4,【输出】数据汇总!$1:$1,0))/100,"")</f>
        <v/>
      </c>
      <c r="AT18" s="30" t="str">
        <f>IFERROR(INDEX(【输出】数据汇总!$A:$AZ,MATCH(横向对比!AT$4&amp;横向对比!$B18,【输出】数据汇总!$A:$A,0),MATCH(横向对比!$B$4,【输出】数据汇总!$1:$1,0))/100,"")</f>
        <v/>
      </c>
      <c r="AU18" s="30">
        <f>IFERROR(INDEX(【输出】数据汇总!$A:$AZ,MATCH(横向对比!AU$4&amp;横向对比!$B18,【输出】数据汇总!$A:$A,0),MATCH(横向对比!$B$4,【输出】数据汇总!$1:$1,0))/100,"")</f>
        <v>23.09132</v>
      </c>
      <c r="AV18" s="30">
        <f>IFERROR(INDEX(【输出】数据汇总!$A:$AZ,MATCH(横向对比!AV$4&amp;横向对比!$B18,【输出】数据汇总!$A:$A,0),MATCH(横向对比!$B$4,【输出】数据汇总!$1:$1,0))/100,"")</f>
        <v>19.7897406172</v>
      </c>
      <c r="AW18" s="30">
        <f>IFERROR(INDEX(【输出】数据汇总!$A:$AZ,MATCH(横向对比!AW$4&amp;横向对比!$B18,【输出】数据汇总!$A:$A,0),MATCH(横向对比!$B$4,【输出】数据汇总!$1:$1,0))/100,"")</f>
        <v>20.43</v>
      </c>
      <c r="AX18" s="30">
        <f>IFERROR(INDEX(【输出】数据汇总!$A:$AZ,MATCH(横向对比!AX$4&amp;横向对比!$B18,【输出】数据汇总!$A:$A,0),MATCH(横向对比!$B$4,【输出】数据汇总!$1:$1,0))/100,"")</f>
        <v>19.658370000000001</v>
      </c>
      <c r="AY18" s="30" t="str">
        <f>IFERROR(INDEX(【输出】数据汇总!$A:$AZ,MATCH(横向对比!AY$4&amp;横向对比!$B18,【输出】数据汇总!$A:$A,0),MATCH(横向对比!$B$4,【输出】数据汇总!$1:$1,0))/100,"")</f>
        <v/>
      </c>
      <c r="AZ18" s="30">
        <f>IFERROR(INDEX(【输出】数据汇总!$A:$AZ,MATCH(横向对比!AZ$4&amp;横向对比!$B18,【输出】数据汇总!$A:$A,0),MATCH(横向对比!$B$4,【输出】数据汇总!$1:$1,0))/100,"")</f>
        <v>35.885980000000004</v>
      </c>
      <c r="BA18" s="30">
        <f>IFERROR(INDEX(【输出】数据汇总!$A:$AZ,MATCH(横向对比!BA$4&amp;横向对比!$B18,【输出】数据汇总!$A:$A,0),MATCH(横向对比!$B$4,【输出】数据汇总!$1:$1,0))/100,"")</f>
        <v>21.218789999999998</v>
      </c>
      <c r="BB18" s="30">
        <f>IFERROR(INDEX(【输出】数据汇总!$A:$AZ,MATCH(横向对比!BB$4&amp;横向对比!$B18,【输出】数据汇总!$A:$A,0),MATCH(横向对比!$B$4,【输出】数据汇总!$1:$1,0))/100,"")</f>
        <v>38.661200000000001</v>
      </c>
      <c r="BC18" s="30">
        <f>IFERROR(INDEX(【输出】数据汇总!$A:$AZ,MATCH(横向对比!BC$4&amp;横向对比!$B18,【输出】数据汇总!$A:$A,0),MATCH(横向对比!$B$4,【输出】数据汇总!$1:$1,0))/100,"")</f>
        <v>9.6449599999999993</v>
      </c>
      <c r="BD18" s="30">
        <f>IFERROR(INDEX(【输出】数据汇总!$A:$AZ,MATCH(横向对比!BD$4&amp;横向对比!$B18,【输出】数据汇总!$A:$A,0),MATCH(横向对比!$B$4,【输出】数据汇总!$1:$1,0))/100,"")</f>
        <v>15.414260000000002</v>
      </c>
      <c r="BE18" s="30">
        <f>IFERROR(INDEX(【输出】数据汇总!$A:$AZ,MATCH(横向对比!BE$4&amp;横向对比!$B18,【输出】数据汇总!$A:$A,0),MATCH(横向对比!$B$4,【输出】数据汇总!$1:$1,0))/100,"")</f>
        <v>5.8809699999999996</v>
      </c>
      <c r="BF18" s="30">
        <f>IFERROR(INDEX(【输出】数据汇总!$A:$AZ,MATCH(横向对比!BF$4&amp;横向对比!$B18,【输出】数据汇总!$A:$A,0),MATCH(横向对比!$B$4,【输出】数据汇总!$1:$1,0))/100,"")</f>
        <v>16.653099999999998</v>
      </c>
      <c r="BG18" s="30">
        <f>IFERROR(INDEX(【输出】数据汇总!$A:$AZ,MATCH(横向对比!BG$4&amp;横向对比!$B18,【输出】数据汇总!$A:$A,0),MATCH(横向对比!$B$4,【输出】数据汇总!$1:$1,0))/100,"")</f>
        <v>165.24600000000001</v>
      </c>
      <c r="BH18" s="30">
        <f>IFERROR(INDEX(【输出】数据汇总!$A:$AZ,MATCH(横向对比!BH$4&amp;横向对比!$B18,【输出】数据汇总!$A:$A,0),MATCH(横向对比!$B$4,【输出】数据汇总!$1:$1,0))/100,"")</f>
        <v>11.455500000000002</v>
      </c>
      <c r="BI18" s="30">
        <f>IFERROR(INDEX(【输出】数据汇总!$A:$AZ,MATCH(横向对比!BI$4&amp;横向对比!$B18,【输出】数据汇总!$A:$A,0),MATCH(横向对比!$B$4,【输出】数据汇总!$1:$1,0))/100,"")</f>
        <v>40.21022</v>
      </c>
      <c r="BJ18" s="30">
        <f>IFERROR(INDEX(【输出】数据汇总!$A:$AZ,MATCH(横向对比!BJ$4&amp;横向对比!$B18,【输出】数据汇总!$A:$A,0),MATCH(横向对比!$B$4,【输出】数据汇总!$1:$1,0))/100,"")</f>
        <v>54.982060000000004</v>
      </c>
      <c r="BK18" s="30">
        <f>IFERROR(INDEX(【输出】数据汇总!$A:$AZ,MATCH(横向对比!BK$4&amp;横向对比!$B18,【输出】数据汇总!$A:$A,0),MATCH(横向对比!$B$4,【输出】数据汇总!$1:$1,0))/100,"")</f>
        <v>22.524319999999999</v>
      </c>
      <c r="BL18" s="30">
        <f>IFERROR(INDEX(【输出】数据汇总!$A:$AZ,MATCH(横向对比!BL$4&amp;横向对比!$B18,【输出】数据汇总!$A:$A,0),MATCH(横向对比!$B$4,【输出】数据汇总!$1:$1,0))/100,"")</f>
        <v>38.539079999999998</v>
      </c>
    </row>
    <row r="19" spans="1:64" ht="15.6" x14ac:dyDescent="0.25">
      <c r="B19" s="224" t="s">
        <v>268</v>
      </c>
      <c r="C19" s="30">
        <f>IFERROR(INDEX(【输出】数据汇总!$A:$AZ,MATCH(横向对比!C$4&amp;横向对比!$B19,【输出】数据汇总!$A:$A,0),MATCH(横向对比!$B$4,【输出】数据汇总!$1:$1,0))/100,"")</f>
        <v>242495.04383768243</v>
      </c>
      <c r="D19" s="30">
        <f>IFERROR(INDEX(【输出】数据汇总!$A:$AZ,MATCH(横向对比!D$4&amp;横向对比!$B19,【输出】数据汇总!$A:$A,0),MATCH(横向对比!$B$4,【输出】数据汇总!$1:$1,0))/100,"")</f>
        <v>166382.74</v>
      </c>
      <c r="E19" s="30">
        <f>IFERROR(INDEX(【输出】数据汇总!$A:$AZ,MATCH(横向对比!E$4&amp;横向对比!$B19,【输出】数据汇总!$A:$A,0),MATCH(横向对比!$B$4,【输出】数据汇总!$1:$1,0))/100,"")</f>
        <v>62645.53</v>
      </c>
      <c r="F19" s="30">
        <f>IFERROR(INDEX(【输出】数据汇总!$A:$AZ,MATCH(横向对比!F$4&amp;横向对比!$B19,【输出】数据汇总!$A:$A,0),MATCH(横向对比!$B$4,【输出】数据汇总!$1:$1,0))/100,"")</f>
        <v>11274.12313</v>
      </c>
      <c r="G19" s="30">
        <f>IFERROR(INDEX(【输出】数据汇总!$A:$AZ,MATCH(横向对比!G$4&amp;横向对比!$B19,【输出】数据汇总!$A:$A,0),MATCH(横向对比!$B$4,【输出】数据汇总!$1:$1,0))/100,"")</f>
        <v>2192.6507076824</v>
      </c>
      <c r="H19" s="30" t="str">
        <f>IFERROR(INDEX(【输出】数据汇总!$A:$AZ,MATCH(横向对比!H$4&amp;横向对比!$B19,【输出】数据汇总!$A:$A,0),MATCH(横向对比!$B$4,【输出】数据汇总!$1:$1,0))/100,"")</f>
        <v/>
      </c>
      <c r="I19" s="30">
        <f>IFERROR(INDEX(【输出】数据汇总!$A:$AZ,MATCH(横向对比!I$4&amp;横向对比!$B19,【输出】数据汇总!$A:$A,0),MATCH(横向对比!$B$4,【输出】数据汇总!$1:$1,0))/100,"")</f>
        <v>8837.0221899999997</v>
      </c>
      <c r="J19" s="30">
        <f>IFERROR(INDEX(【输出】数据汇总!$A:$AZ,MATCH(横向对比!J$4&amp;横向对比!$B19,【输出】数据汇总!$A:$A,0),MATCH(横向对比!$B$4,【输出】数据汇总!$1:$1,0))/100,"")</f>
        <v>42442.59</v>
      </c>
      <c r="K19" s="30">
        <f>IFERROR(INDEX(【输出】数据汇总!$A:$AZ,MATCH(横向对比!K$4&amp;横向对比!$B19,【输出】数据汇总!$A:$A,0),MATCH(横向对比!$B$4,【输出】数据汇总!$1:$1,0))/100,"")</f>
        <v>36634.11</v>
      </c>
      <c r="L19" s="30">
        <f>IFERROR(INDEX(【输出】数据汇总!$A:$AZ,MATCH(横向对比!L$4&amp;横向对比!$B19,【输出】数据汇总!$A:$A,0),MATCH(横向对比!$B$4,【输出】数据汇总!$1:$1,0))/100,"")</f>
        <v>32371.82</v>
      </c>
      <c r="M19" s="30">
        <f>IFERROR(INDEX(【输出】数据汇总!$A:$AZ,MATCH(横向对比!M$4&amp;横向对比!$B19,【输出】数据汇总!$A:$A,0),MATCH(横向对比!$B$4,【输出】数据汇总!$1:$1,0))/100,"")</f>
        <v>30640.44</v>
      </c>
      <c r="N19" s="30">
        <f>IFERROR(INDEX(【输出】数据汇总!$A:$AZ,MATCH(横向对比!N$4&amp;横向对比!$B19,【输出】数据汇总!$A:$A,0),MATCH(横向对比!$B$4,【输出】数据汇总!$1:$1,0))/100,"")</f>
        <v>11601.46</v>
      </c>
      <c r="O19" s="30">
        <f>IFERROR(INDEX(【输出】数据汇总!$A:$AZ,MATCH(横向对比!O$4&amp;横向对比!$B19,【输出】数据汇总!$A:$A,0),MATCH(横向对比!$B$4,【输出】数据汇总!$1:$1,0))/100,"")</f>
        <v>12692.32</v>
      </c>
      <c r="P19" s="30">
        <f>IFERROR(INDEX(【输出】数据汇总!$A:$AZ,MATCH(横向对比!P$4&amp;横向对比!$B19,【输出】数据汇总!$A:$A,0),MATCH(横向对比!$B$4,【输出】数据汇总!$1:$1,0))/100,"")</f>
        <v>12728.75</v>
      </c>
      <c r="Q19" s="30">
        <f>IFERROR(INDEX(【输出】数据汇总!$A:$AZ,MATCH(横向对比!Q$4&amp;横向对比!$B19,【输出】数据汇总!$A:$A,0),MATCH(横向对比!$B$4,【输出】数据汇总!$1:$1,0))/100,"")</f>
        <v>9017.16</v>
      </c>
      <c r="R19" s="30">
        <f>IFERROR(INDEX(【输出】数据汇总!$A:$AZ,MATCH(横向对比!R$4&amp;横向对比!$B19,【输出】数据汇总!$A:$A,0),MATCH(横向对比!$B$4,【输出】数据汇总!$1:$1,0))/100,"")</f>
        <v>8169.14</v>
      </c>
      <c r="S19" s="30">
        <f>IFERROR(INDEX(【输出】数据汇总!$A:$AZ,MATCH(横向对比!S$4&amp;横向对比!$B19,【输出】数据汇总!$A:$A,0),MATCH(横向对比!$B$4,【输出】数据汇总!$1:$1,0))/100,"")</f>
        <v>8288.1299999999992</v>
      </c>
      <c r="T19" s="30">
        <f>IFERROR(INDEX(【输出】数据汇总!$A:$AZ,MATCH(横向对比!T$4&amp;横向对比!$B19,【输出】数据汇总!$A:$A,0),MATCH(横向对比!$B$4,【输出】数据汇总!$1:$1,0))/100,"")</f>
        <v>6896.37</v>
      </c>
      <c r="U19" s="30">
        <f>IFERROR(INDEX(【输出】数据汇总!$A:$AZ,MATCH(横向对比!U$4&amp;横向对比!$B19,【输出】数据汇总!$A:$A,0),MATCH(横向对比!$B$4,【输出】数据汇总!$1:$1,0))/100,"")</f>
        <v>6048</v>
      </c>
      <c r="V19" s="30">
        <f>IFERROR(INDEX(【输出】数据汇总!$A:$AZ,MATCH(横向对比!V$4&amp;横向对比!$B19,【输出】数据汇总!$A:$A,0),MATCH(横向对比!$B$4,【输出】数据汇总!$1:$1,0))/100,"")</f>
        <v>5511.84</v>
      </c>
      <c r="W19" s="30">
        <f>IFERROR(INDEX(【输出】数据汇总!$A:$AZ,MATCH(横向对比!W$4&amp;横向对比!$B19,【输出】数据汇总!$A:$A,0),MATCH(横向对比!$B$4,【输出】数据汇总!$1:$1,0))/100,"")</f>
        <v>3957.46</v>
      </c>
      <c r="X19" s="30">
        <f>IFERROR(INDEX(【输出】数据汇总!$A:$AZ,MATCH(横向对比!X$4&amp;横向对比!$B19,【输出】数据汇总!$A:$A,0),MATCH(横向对比!$B$4,【输出】数据汇总!$1:$1,0))/100,"")</f>
        <v>2028.68</v>
      </c>
      <c r="Y19" s="30">
        <f>IFERROR(INDEX(【输出】数据汇总!$A:$AZ,MATCH(横向对比!Y$4&amp;横向对比!$B19,【输出】数据汇总!$A:$A,0),MATCH(横向对比!$B$4,【输出】数据汇总!$1:$1,0))/100,"")</f>
        <v>0</v>
      </c>
      <c r="Z19" s="30">
        <f>IFERROR(INDEX(【输出】数据汇总!$A:$AZ,MATCH(横向对比!Z$4&amp;横向对比!$B19,【输出】数据汇总!$A:$A,0),MATCH(横向对比!$B$4,【输出】数据汇总!$1:$1,0))/100,"")</f>
        <v>0</v>
      </c>
      <c r="AA19" s="30">
        <f>IFERROR(INDEX(【输出】数据汇总!$A:$AZ,MATCH(横向对比!AA$4&amp;横向对比!$B19,【输出】数据汇总!$A:$A,0),MATCH(横向对比!$B$4,【输出】数据汇总!$1:$1,0))/100,"")</f>
        <v>2562</v>
      </c>
      <c r="AB19" s="30">
        <f>IFERROR(INDEX(【输出】数据汇总!$A:$AZ,MATCH(横向对比!AB$4&amp;横向对比!$B19,【输出】数据汇总!$A:$A,0),MATCH(横向对比!$B$4,【输出】数据汇总!$1:$1,0))/100,"")</f>
        <v>2473.25</v>
      </c>
      <c r="AC19" s="30">
        <f>IFERROR(INDEX(【输出】数据汇总!$A:$AZ,MATCH(横向对比!AC$4&amp;横向对比!$B19,【输出】数据汇总!$A:$A,0),MATCH(横向对比!$B$4,【输出】数据汇总!$1:$1,0))/100,"")</f>
        <v>2065.3000000000002</v>
      </c>
      <c r="AD19" s="30">
        <f>IFERROR(INDEX(【输出】数据汇总!$A:$AZ,MATCH(横向对比!AD$4&amp;横向对比!$B19,【输出】数据汇总!$A:$A,0),MATCH(横向对比!$B$4,【输出】数据汇总!$1:$1,0))/100,"")</f>
        <v>1631.88</v>
      </c>
      <c r="AE19" s="30">
        <f>IFERROR(INDEX(【输出】数据汇总!$A:$AZ,MATCH(横向对比!AE$4&amp;横向对比!$B19,【输出】数据汇总!$A:$A,0),MATCH(横向对比!$B$4,【输出】数据汇总!$1:$1,0))/100,"")</f>
        <v>0</v>
      </c>
      <c r="AF19" s="30">
        <f>IFERROR(INDEX(【输出】数据汇总!$A:$AZ,MATCH(横向对比!AF$4&amp;横向对比!$B19,【输出】数据汇总!$A:$A,0),MATCH(横向对比!$B$4,【输出】数据汇总!$1:$1,0))/100,"")</f>
        <v>0</v>
      </c>
      <c r="AG19" s="30">
        <f>IFERROR(INDEX(【输出】数据汇总!$A:$AZ,MATCH(横向对比!AG$4&amp;横向对比!$B19,【输出】数据汇总!$A:$A,0),MATCH(横向对比!$B$4,【输出】数据汇总!$1:$1,0))/100,"")</f>
        <v>629.72107000000005</v>
      </c>
      <c r="AH19" s="30">
        <f>IFERROR(INDEX(【输出】数据汇总!$A:$AZ,MATCH(横向对比!AH$4&amp;横向对比!$B19,【输出】数据汇总!$A:$A,0),MATCH(横向对比!$B$4,【输出】数据汇总!$1:$1,0))/100,"")</f>
        <v>0</v>
      </c>
      <c r="AI19" s="30">
        <f>IFERROR(INDEX(【输出】数据汇总!$A:$AZ,MATCH(横向对比!AI$4&amp;横向对比!$B19,【输出】数据汇总!$A:$A,0),MATCH(横向对比!$B$4,【输出】数据汇总!$1:$1,0))/100,"")</f>
        <v>550.61252000000002</v>
      </c>
      <c r="AJ19" s="30">
        <f>IFERROR(INDEX(【输出】数据汇总!$A:$AZ,MATCH(横向对比!AJ$4&amp;横向对比!$B19,【输出】数据汇总!$A:$A,0),MATCH(横向对比!$B$4,【输出】数据汇总!$1:$1,0))/100,"")</f>
        <v>0</v>
      </c>
      <c r="AK19" s="30">
        <f>IFERROR(INDEX(【输出】数据汇总!$A:$AZ,MATCH(横向对比!AK$4&amp;横向对比!$B19,【输出】数据汇总!$A:$A,0),MATCH(横向对比!$B$4,【输出】数据汇总!$1:$1,0))/100,"")</f>
        <v>491.67148000000003</v>
      </c>
      <c r="AL19" s="30">
        <f>IFERROR(INDEX(【输出】数据汇总!$A:$AZ,MATCH(横向对比!AL$4&amp;横向对比!$B19,【输出】数据汇总!$A:$A,0),MATCH(横向对比!$B$4,【输出】数据汇总!$1:$1,0))/100,"")</f>
        <v>535.12806</v>
      </c>
      <c r="AM19" s="30">
        <f>IFERROR(INDEX(【输出】数据汇总!$A:$AZ,MATCH(横向对比!AM$4&amp;横向对比!$B19,【输出】数据汇总!$A:$A,0),MATCH(横向对比!$B$4,【输出】数据汇总!$1:$1,0))/100,"")</f>
        <v>0</v>
      </c>
      <c r="AN19" s="30">
        <f>IFERROR(INDEX(【输出】数据汇总!$A:$AZ,MATCH(横向对比!AN$4&amp;横向对比!$B19,【输出】数据汇总!$A:$A,0),MATCH(横向对比!$B$4,【输出】数据汇总!$1:$1,0))/100,"")</f>
        <v>0</v>
      </c>
      <c r="AO19" s="30">
        <f>IFERROR(INDEX(【输出】数据汇总!$A:$AZ,MATCH(横向对比!AO$4&amp;横向对比!$B19,【输出】数据汇总!$A:$A,0),MATCH(横向对比!$B$4,【输出】数据汇总!$1:$1,0))/100,"")</f>
        <v>334.56</v>
      </c>
      <c r="AP19" s="30">
        <f>IFERROR(INDEX(【输出】数据汇总!$A:$AZ,MATCH(横向对比!AP$4&amp;横向对比!$B19,【输出】数据汇总!$A:$A,0),MATCH(横向对比!$B$4,【输出】数据汇总!$1:$1,0))/100,"")</f>
        <v>1371.2674500000001</v>
      </c>
      <c r="AQ19" s="30">
        <f>IFERROR(INDEX(【输出】数据汇总!$A:$AZ,MATCH(横向对比!AQ$4&amp;横向对比!$B19,【输出】数据汇总!$A:$A,0),MATCH(横向对比!$B$4,【输出】数据汇总!$1:$1,0))/100,"")</f>
        <v>0</v>
      </c>
      <c r="AR19" s="30">
        <f>IFERROR(INDEX(【输出】数据汇总!$A:$AZ,MATCH(横向对比!AR$4&amp;横向对比!$B19,【输出】数据汇总!$A:$A,0),MATCH(横向对比!$B$4,【输出】数据汇总!$1:$1,0))/100,"")</f>
        <v>0</v>
      </c>
      <c r="AS19" s="30">
        <f>IFERROR(INDEX(【输出】数据汇总!$A:$AZ,MATCH(横向对比!AS$4&amp;横向对比!$B19,【输出】数据汇总!$A:$A,0),MATCH(横向对比!$B$4,【输出】数据汇总!$1:$1,0))/100,"")</f>
        <v>0</v>
      </c>
      <c r="AT19" s="30">
        <f>IFERROR(INDEX(【输出】数据汇总!$A:$AZ,MATCH(横向对比!AT$4&amp;横向对比!$B19,【输出】数据汇总!$A:$A,0),MATCH(横向对比!$B$4,【输出】数据汇总!$1:$1,0))/100,"")</f>
        <v>0</v>
      </c>
      <c r="AU19" s="30">
        <f>IFERROR(INDEX(【输出】数据汇总!$A:$AZ,MATCH(横向对比!AU$4&amp;横向对比!$B19,【输出】数据汇总!$A:$A,0),MATCH(横向对比!$B$4,【输出】数据汇总!$1:$1,0))/100,"")</f>
        <v>229.42994999999999</v>
      </c>
      <c r="AV19" s="30">
        <f>IFERROR(INDEX(【输出】数据汇总!$A:$AZ,MATCH(横向对比!AV$4&amp;横向对比!$B19,【输出】数据汇总!$A:$A,0),MATCH(横向对比!$B$4,【输出】数据汇总!$1:$1,0))/100,"")</f>
        <v>205.30338768240003</v>
      </c>
      <c r="AW19" s="30">
        <f>IFERROR(INDEX(【输出】数据汇总!$A:$AZ,MATCH(横向对比!AW$4&amp;横向对比!$B19,【输出】数据汇总!$A:$A,0),MATCH(横向对比!$B$4,【输出】数据汇总!$1:$1,0))/100,"")</f>
        <v>189.75</v>
      </c>
      <c r="AX19" s="30">
        <f>IFERROR(INDEX(【输出】数据汇总!$A:$AZ,MATCH(横向对比!AX$4&amp;横向对比!$B19,【输出】数据汇总!$A:$A,0),MATCH(横向对比!$B$4,【输出】数据汇总!$1:$1,0))/100,"")</f>
        <v>196.89991999999998</v>
      </c>
      <c r="AY19" s="30">
        <f>IFERROR(INDEX(【输出】数据汇总!$A:$AZ,MATCH(横向对比!AY$4&amp;横向对比!$B19,【输出】数据汇总!$A:$A,0),MATCH(横向对比!$B$4,【输出】数据汇总!$1:$1,0))/100,"")</f>
        <v>0</v>
      </c>
      <c r="AZ19" s="30">
        <f>IFERROR(INDEX(【输出】数据汇总!$A:$AZ,MATCH(横向对比!AZ$4&amp;横向对比!$B19,【输出】数据汇总!$A:$A,0),MATCH(横向对比!$B$4,【输出】数据汇总!$1:$1,0))/100,"")</f>
        <v>962.36691999999994</v>
      </c>
      <c r="BA19" s="30">
        <f>IFERROR(INDEX(【输出】数据汇总!$A:$AZ,MATCH(横向对比!BA$4&amp;横向对比!$B19,【输出】数据汇总!$A:$A,0),MATCH(横向对比!$B$4,【输出】数据汇总!$1:$1,0))/100,"")</f>
        <v>937.30124999999998</v>
      </c>
      <c r="BB19" s="30">
        <f>IFERROR(INDEX(【输出】数据汇总!$A:$AZ,MATCH(横向对比!BB$4&amp;横向对比!$B19,【输出】数据汇总!$A:$A,0),MATCH(横向对比!$B$4,【输出】数据汇总!$1:$1,0))/100,"")</f>
        <v>702.41255000000001</v>
      </c>
      <c r="BC19" s="30">
        <f>IFERROR(INDEX(【输出】数据汇总!$A:$AZ,MATCH(横向对比!BC$4&amp;横向对比!$B19,【输出】数据汇总!$A:$A,0),MATCH(横向对比!$B$4,【输出】数据汇总!$1:$1,0))/100,"")</f>
        <v>474.58504999999997</v>
      </c>
      <c r="BD19" s="30">
        <f>IFERROR(INDEX(【输出】数据汇总!$A:$AZ,MATCH(横向对比!BD$4&amp;横向对比!$B19,【输出】数据汇总!$A:$A,0),MATCH(横向对比!$B$4,【输出】数据汇总!$1:$1,0))/100,"")</f>
        <v>136.33627000000001</v>
      </c>
      <c r="BE19" s="30">
        <f>IFERROR(INDEX(【输出】数据汇总!$A:$AZ,MATCH(横向对比!BE$4&amp;横向对比!$B19,【输出】数据汇总!$A:$A,0),MATCH(横向对比!$B$4,【输出】数据汇总!$1:$1,0))/100,"")</f>
        <v>343.27716999999996</v>
      </c>
      <c r="BF19" s="30">
        <f>IFERROR(INDEX(【输出】数据汇总!$A:$AZ,MATCH(横向对比!BF$4&amp;横向对比!$B19,【输出】数据汇总!$A:$A,0),MATCH(横向对比!$B$4,【输出】数据汇总!$1:$1,0))/100,"")</f>
        <v>290.86910999999998</v>
      </c>
      <c r="BG19" s="30">
        <f>IFERROR(INDEX(【输出】数据汇总!$A:$AZ,MATCH(横向对比!BG$4&amp;横向对比!$B19,【输出】数据汇总!$A:$A,0),MATCH(横向对比!$B$4,【输出】数据汇总!$1:$1,0))/100,"")</f>
        <v>1678.8211600000002</v>
      </c>
      <c r="BH19" s="30">
        <f>IFERROR(INDEX(【输出】数据汇总!$A:$AZ,MATCH(横向对比!BH$4&amp;横向对比!$B19,【输出】数据汇总!$A:$A,0),MATCH(横向对比!$B$4,【输出】数据汇总!$1:$1,0))/100,"")</f>
        <v>622.90917999999999</v>
      </c>
      <c r="BI19" s="30">
        <f>IFERROR(INDEX(【输出】数据汇总!$A:$AZ,MATCH(横向对比!BI$4&amp;横向对比!$B19,【输出】数据汇总!$A:$A,0),MATCH(横向对比!$B$4,【输出】数据汇总!$1:$1,0))/100,"")</f>
        <v>499.92394999999999</v>
      </c>
      <c r="BJ19" s="30">
        <f>IFERROR(INDEX(【输出】数据汇总!$A:$AZ,MATCH(横向对比!BJ$4&amp;横向对比!$B19,【输出】数据汇总!$A:$A,0),MATCH(横向对比!$B$4,【输出】数据汇总!$1:$1,0))/100,"")</f>
        <v>1252.26953</v>
      </c>
      <c r="BK19" s="30">
        <f>IFERROR(INDEX(【输出】数据汇总!$A:$AZ,MATCH(横向对比!BK$4&amp;横向对比!$B19,【输出】数据汇总!$A:$A,0),MATCH(横向对比!$B$4,【输出】数据汇总!$1:$1,0))/100,"")</f>
        <v>333.00163999999995</v>
      </c>
      <c r="BL19" s="30">
        <f>IFERROR(INDEX(【输出】数据汇总!$A:$AZ,MATCH(横向对比!BL$4&amp;横向对比!$B19,【输出】数据汇总!$A:$A,0),MATCH(横向对比!$B$4,【输出】数据汇总!$1:$1,0))/100,"")</f>
        <v>602.94840999999997</v>
      </c>
    </row>
    <row r="20" spans="1:64" ht="15.6" x14ac:dyDescent="0.25">
      <c r="A20" s="214"/>
      <c r="B20" s="247" t="s">
        <v>238</v>
      </c>
      <c r="C20" s="52">
        <f>IFERROR(INDEX(【输出】数据汇总!$A:$AZ,MATCH(横向对比!C$4&amp;横向对比!$B20,【输出】数据汇总!$A:$A,0),MATCH(横向对比!$B$4,【输出】数据汇总!$1:$1,0)),"")</f>
        <v>1.5869349895138597E-2</v>
      </c>
      <c r="D20" s="52">
        <f>IFERROR(INDEX(【输出】数据汇总!$A:$AZ,MATCH(横向对比!D$4&amp;横向对比!$B20,【输出】数据汇总!$A:$A,0),MATCH(横向对比!$B$4,【输出】数据汇总!$1:$1,0)),"")</f>
        <v>1.3524708027012278E-2</v>
      </c>
      <c r="E20" s="52">
        <f>IFERROR(INDEX(【输出】数据汇总!$A:$AZ,MATCH(横向对比!E$4&amp;横向对比!$B20,【输出】数据汇总!$A:$A,0),MATCH(横向对比!$B$4,【输出】数据汇总!$1:$1,0)),"")</f>
        <v>1.709176668131095E-2</v>
      </c>
      <c r="F20" s="52">
        <f>IFERROR(INDEX(【输出】数据汇总!$A:$AZ,MATCH(横向对比!F$4&amp;横向对比!$B20,【输出】数据汇总!$A:$A,0),MATCH(横向对比!$B$4,【输出】数据汇总!$1:$1,0)),"")</f>
        <v>1.7350052301898802E-2</v>
      </c>
      <c r="G20" s="52">
        <f>IFERROR(INDEX(【输出】数据汇总!$A:$AZ,MATCH(横向对比!G$4&amp;横向对比!$B20,【输出】数据汇总!$A:$A,0),MATCH(横向对比!$B$4,【输出】数据汇总!$1:$1,0)),"")</f>
        <v>1.5510872570332356E-2</v>
      </c>
      <c r="H20" s="52" t="str">
        <f>IFERROR(INDEX(【输出】数据汇总!$A:$AZ,MATCH(横向对比!H$4&amp;横向对比!$B20,【输出】数据汇总!$A:$A,0),MATCH(横向对比!$B$4,【输出】数据汇总!$1:$1,0)),"")</f>
        <v/>
      </c>
      <c r="I20" s="52">
        <f>IFERROR(INDEX(【输出】数据汇总!$A:$AZ,MATCH(横向对比!I$4&amp;横向对比!$B20,【输出】数据汇总!$A:$A,0),MATCH(横向对比!$B$4,【输出】数据汇总!$1:$1,0)),"")</f>
        <v>3.2596739276369843E-2</v>
      </c>
      <c r="J20" s="52">
        <f>IFERROR(INDEX(【输出】数据汇总!$A:$AZ,MATCH(横向对比!J$4&amp;横向对比!$B20,【输出】数据汇总!$A:$A,0),MATCH(横向对比!$B$4,【输出】数据汇总!$1:$1,0)),"")</f>
        <v>1.5168598661894465E-2</v>
      </c>
      <c r="K20" s="52">
        <f>IFERROR(INDEX(【输出】数据汇总!$A:$AZ,MATCH(横向对比!K$4&amp;横向对比!$B20,【输出】数据汇总!$A:$A,0),MATCH(横向对比!$B$4,【输出】数据汇总!$1:$1,0)),"")</f>
        <v>1.3243664391817225E-2</v>
      </c>
      <c r="L20" s="52">
        <f>IFERROR(INDEX(【输出】数据汇总!$A:$AZ,MATCH(横向对比!L$4&amp;横向对比!$B20,【输出】数据汇总!$A:$A,0),MATCH(横向对比!$B$4,【输出】数据汇总!$1:$1,0)),"")</f>
        <v>1.2513325122976614E-2</v>
      </c>
      <c r="M20" s="52">
        <f>IFERROR(INDEX(【输出】数据汇总!$A:$AZ,MATCH(横向对比!M$4&amp;横向对比!$B20,【输出】数据汇总!$A:$A,0),MATCH(横向对比!$B$4,【输出】数据汇总!$1:$1,0)),"")</f>
        <v>1.264311964098366E-2</v>
      </c>
      <c r="N20" s="52">
        <f>IFERROR(INDEX(【输出】数据汇总!$A:$AZ,MATCH(横向对比!N$4&amp;横向对比!$B20,【输出】数据汇总!$A:$A,0),MATCH(横向对比!$B$4,【输出】数据汇总!$1:$1,0)),"")</f>
        <v>1.3006518443218484E-2</v>
      </c>
      <c r="O20" s="52">
        <f>IFERROR(INDEX(【输出】数据汇总!$A:$AZ,MATCH(横向对比!O$4&amp;横向对比!$B20,【输出】数据汇总!$A:$A,0),MATCH(横向对比!$B$4,【输出】数据汇总!$1:$1,0)),"")</f>
        <v>1.457302190118321E-2</v>
      </c>
      <c r="P20" s="52">
        <f>IFERROR(INDEX(【输出】数据汇总!$A:$AZ,MATCH(横向对比!P$4&amp;横向对比!$B20,【输出】数据汇总!$A:$A,0),MATCH(横向对比!$B$4,【输出】数据汇总!$1:$1,0)),"")</f>
        <v>1.2489015656805167E-2</v>
      </c>
      <c r="Q20" s="52">
        <f>IFERROR(INDEX(【输出】数据汇总!$A:$AZ,MATCH(横向对比!Q$4&amp;横向对比!$B20,【输出】数据汇总!$A:$A,0),MATCH(横向对比!$B$4,【输出】数据汇总!$1:$1,0)),"")</f>
        <v>1.4938296549737112E-2</v>
      </c>
      <c r="R20" s="52">
        <f>IFERROR(INDEX(【输出】数据汇总!$A:$AZ,MATCH(横向对比!R$4&amp;横向对比!$B20,【输出】数据汇总!$A:$A,0),MATCH(横向对比!$B$4,【输出】数据汇总!$1:$1,0)),"")</f>
        <v>1.8854752643464475E-2</v>
      </c>
      <c r="S20" s="52">
        <f>IFERROR(INDEX(【输出】数据汇总!$A:$AZ,MATCH(横向对比!S$4&amp;横向对比!$B20,【输出】数据汇总!$A:$A,0),MATCH(横向对比!$B$4,【输出】数据汇总!$1:$1,0)),"")</f>
        <v>1.4260584643371092E-2</v>
      </c>
      <c r="T20" s="52">
        <f>IFERROR(INDEX(【输出】数据汇总!$A:$AZ,MATCH(横向对比!T$4&amp;横向对比!$B20,【输出】数据汇总!$A:$A,0),MATCH(横向对比!$B$4,【输出】数据汇总!$1:$1,0)),"")</f>
        <v>2.1622981937024471E-2</v>
      </c>
      <c r="U20" s="52">
        <f>IFERROR(INDEX(【输出】数据汇总!$A:$AZ,MATCH(横向对比!U$4&amp;横向对比!$B20,【输出】数据汇总!$A:$A,0),MATCH(横向对比!$B$4,【输出】数据汇总!$1:$1,0)),"")</f>
        <v>2.129179858992648E-2</v>
      </c>
      <c r="V20" s="52">
        <f>IFERROR(INDEX(【输出】数据汇总!$A:$AZ,MATCH(横向对比!V$4&amp;横向对比!$B20,【输出】数据汇总!$A:$A,0),MATCH(横向对比!$B$4,【输出】数据汇总!$1:$1,0)),"")</f>
        <v>1.6086869330313433E-2</v>
      </c>
      <c r="W20" s="52">
        <f>IFERROR(INDEX(【输出】数据汇总!$A:$AZ,MATCH(横向对比!W$4&amp;横向对比!$B20,【输出】数据汇总!$A:$A,0),MATCH(横向对比!$B$4,【输出】数据汇总!$1:$1,0)),"")</f>
        <v>1.6140393802699687E-2</v>
      </c>
      <c r="X20" s="52">
        <f>IFERROR(INDEX(【输出】数据汇总!$A:$AZ,MATCH(横向对比!X$4&amp;横向对比!$B20,【输出】数据汇总!$A:$A,0),MATCH(横向对比!$B$4,【输出】数据汇总!$1:$1,0)),"")</f>
        <v>1.8141206978456632E-2</v>
      </c>
      <c r="Y20" s="52">
        <f>IFERROR(INDEX(【输出】数据汇总!$A:$AZ,MATCH(横向对比!Y$4&amp;横向对比!$B20,【输出】数据汇总!$A:$A,0),MATCH(横向对比!$B$4,【输出】数据汇总!$1:$1,0)),"")</f>
        <v>1.5429115154109951E-2</v>
      </c>
      <c r="Z20" s="52">
        <f>IFERROR(INDEX(【输出】数据汇总!$A:$AZ,MATCH(横向对比!Z$4&amp;横向对比!$B20,【输出】数据汇总!$A:$A,0),MATCH(横向对比!$B$4,【输出】数据汇总!$1:$1,0)),"")</f>
        <v>1.0787813099971946E-2</v>
      </c>
      <c r="AA20" s="52">
        <f>IFERROR(INDEX(【输出】数据汇总!$A:$AZ,MATCH(横向对比!AA$4&amp;横向对比!$B20,【输出】数据汇总!$A:$A,0),MATCH(横向对比!$B$4,【输出】数据汇总!$1:$1,0)),"")</f>
        <v>1.5907410782600172E-2</v>
      </c>
      <c r="AB20" s="52">
        <f>IFERROR(INDEX(【输出】数据汇总!$A:$AZ,MATCH(横向对比!AB$4&amp;横向对比!$B20,【输出】数据汇总!$A:$A,0),MATCH(横向对比!$B$4,【输出】数据汇总!$1:$1,0)),"")</f>
        <v>8.6333885321899818E-3</v>
      </c>
      <c r="AC20" s="52">
        <f>IFERROR(INDEX(【输出】数据汇总!$A:$AZ,MATCH(横向对比!AC$4&amp;横向对比!$B20,【输出】数据汇总!$A:$A,0),MATCH(横向对比!$B$4,【输出】数据汇总!$1:$1,0)),"")</f>
        <v>1.2473921316334865E-2</v>
      </c>
      <c r="AD20" s="52">
        <f>IFERROR(INDEX(【输出】数据汇总!$A:$AZ,MATCH(横向对比!AD$4&amp;横向对比!$B20,【输出】数据汇总!$A:$A,0),MATCH(横向对比!$B$4,【输出】数据汇总!$1:$1,0)),"")</f>
        <v>6.1812697131361834E-3</v>
      </c>
      <c r="AE20" s="52">
        <f>IFERROR(INDEX(【输出】数据汇总!$A:$AZ,MATCH(横向对比!AE$4&amp;横向对比!$B20,【输出】数据汇总!$A:$A,0),MATCH(横向对比!$B$4,【输出】数据汇总!$1:$1,0)),"")</f>
        <v>7.5648650982642097E-3</v>
      </c>
      <c r="AF20" s="52">
        <f>IFERROR(INDEX(【输出】数据汇总!$A:$AZ,MATCH(横向对比!AF$4&amp;横向对比!$B20,【输出】数据汇总!$A:$A,0),MATCH(横向对比!$B$4,【输出】数据汇总!$1:$1,0)),"")</f>
        <v>2.2100638465171574E-2</v>
      </c>
      <c r="AG20" s="52">
        <f>IFERROR(INDEX(【输出】数据汇总!$A:$AZ,MATCH(横向对比!AG$4&amp;横向对比!$B20,【输出】数据汇总!$A:$A,0),MATCH(横向对比!$B$4,【输出】数据汇总!$1:$1,0)),"")</f>
        <v>1.3619185566282667E-2</v>
      </c>
      <c r="AH20" s="52">
        <f>IFERROR(INDEX(【输出】数据汇总!$A:$AZ,MATCH(横向对比!AH$4&amp;横向对比!$B20,【输出】数据汇总!$A:$A,0),MATCH(横向对比!$B$4,【输出】数据汇总!$1:$1,0)),"")</f>
        <v>2.8138576118814453E-2</v>
      </c>
      <c r="AI20" s="52">
        <f>IFERROR(INDEX(【输出】数据汇总!$A:$AZ,MATCH(横向对比!AI$4&amp;横向对比!$B20,【输出】数据汇总!$A:$A,0),MATCH(横向对比!$B$4,【输出】数据汇总!$1:$1,0)),"")</f>
        <v>4.3056133192346899E-2</v>
      </c>
      <c r="AJ20" s="52">
        <f>IFERROR(INDEX(【输出】数据汇总!$A:$AZ,MATCH(横向对比!AJ$4&amp;横向对比!$B20,【输出】数据汇总!$A:$A,0),MATCH(横向对比!$B$4,【输出】数据汇总!$1:$1,0)),"")</f>
        <v>9.7424766460337091E-3</v>
      </c>
      <c r="AK20" s="52">
        <f>IFERROR(INDEX(【输出】数据汇总!$A:$AZ,MATCH(横向对比!AK$4&amp;横向对比!$B20,【输出】数据汇总!$A:$A,0),MATCH(横向对比!$B$4,【输出】数据汇总!$1:$1,0)),"")</f>
        <v>1.1963891172328461E-2</v>
      </c>
      <c r="AL20" s="52">
        <f>IFERROR(INDEX(【输出】数据汇总!$A:$AZ,MATCH(横向对比!AL$4&amp;横向对比!$B20,【输出】数据汇总!$A:$A,0),MATCH(横向对比!$B$4,【输出】数据汇总!$1:$1,0)),"")</f>
        <v>1.0021255665378962E-2</v>
      </c>
      <c r="AM20" s="52">
        <f>IFERROR(INDEX(【输出】数据汇总!$A:$AZ,MATCH(横向对比!AM$4&amp;横向对比!$B20,【输出】数据汇总!$A:$A,0),MATCH(横向对比!$B$4,【输出】数据汇总!$1:$1,0)),"")</f>
        <v>3.9072389816348439E-2</v>
      </c>
      <c r="AN20" s="52">
        <f>IFERROR(INDEX(【输出】数据汇总!$A:$AZ,MATCH(横向对比!AN$4&amp;横向对比!$B20,【输出】数据汇总!$A:$A,0),MATCH(横向对比!$B$4,【输出】数据汇总!$1:$1,0)),"")</f>
        <v>2.6837805075257751E-2</v>
      </c>
      <c r="AO20" s="52">
        <f>IFERROR(INDEX(【输出】数据汇总!$A:$AZ,MATCH(横向对比!AO$4&amp;横向对比!$B20,【输出】数据汇总!$A:$A,0),MATCH(横向对比!$B$4,【输出】数据汇总!$1:$1,0)),"")</f>
        <v>1.3420753717709455E-2</v>
      </c>
      <c r="AP20" s="52">
        <f>IFERROR(INDEX(【输出】数据汇总!$A:$AZ,MATCH(横向对比!AP$4&amp;横向对比!$B20,【输出】数据汇总!$A:$A,0),MATCH(横向对比!$B$4,【输出】数据汇总!$1:$1,0)),"")</f>
        <v>1.1876651054518643E-2</v>
      </c>
      <c r="AQ20" s="52">
        <f>IFERROR(INDEX(【输出】数据汇总!$A:$AZ,MATCH(横向对比!AQ$4&amp;横向对比!$B20,【输出】数据汇总!$A:$A,0),MATCH(横向对比!$B$4,【输出】数据汇总!$1:$1,0)),"")</f>
        <v>1.4291606715428383E-2</v>
      </c>
      <c r="AR20" s="52">
        <f>IFERROR(INDEX(【输出】数据汇总!$A:$AZ,MATCH(横向对比!AR$4&amp;横向对比!$B20,【输出】数据汇总!$A:$A,0),MATCH(横向对比!$B$4,【输出】数据汇总!$1:$1,0)),"")</f>
        <v>2.9179442919842837E-2</v>
      </c>
      <c r="AS20" s="52">
        <f>IFERROR(INDEX(【输出】数据汇总!$A:$AZ,MATCH(横向对比!AS$4&amp;横向对比!$B20,【输出】数据汇总!$A:$A,0),MATCH(横向对比!$B$4,【输出】数据汇总!$1:$1,0)),"")</f>
        <v>1.5890877592067643E-2</v>
      </c>
      <c r="AT20" s="52">
        <f>IFERROR(INDEX(【输出】数据汇总!$A:$AZ,MATCH(横向对比!AT$4&amp;横向对比!$B20,【输出】数据汇总!$A:$A,0),MATCH(横向对比!$B$4,【输出】数据汇总!$1:$1,0)),"")</f>
        <v>1.4630025197819103E-2</v>
      </c>
      <c r="AU20" s="52">
        <f>IFERROR(INDEX(【输出】数据汇总!$A:$AZ,MATCH(横向对比!AU$4&amp;横向对比!$B20,【输出】数据汇总!$A:$A,0),MATCH(横向对比!$B$4,【输出】数据汇总!$1:$1,0)),"")</f>
        <v>8.4790935125903626E-3</v>
      </c>
      <c r="AV20" s="52">
        <f>IFERROR(INDEX(【输出】数据汇总!$A:$AZ,MATCH(横向对比!AV$4&amp;横向对比!$B20,【输出】数据汇总!$A:$A,0),MATCH(横向对比!$B$4,【输出】数据汇总!$1:$1,0)),"")</f>
        <v>1.8033631680745201E-2</v>
      </c>
      <c r="AW20" s="52">
        <f>IFERROR(INDEX(【输出】数据汇总!$A:$AZ,MATCH(横向对比!AW$4&amp;横向对比!$B20,【输出】数据汇总!$A:$A,0),MATCH(横向对比!$B$4,【输出】数据汇总!$1:$1,0)),"")</f>
        <v>1.203757017430632E-2</v>
      </c>
      <c r="AX20" s="52">
        <f>IFERROR(INDEX(【输出】数据汇总!$A:$AZ,MATCH(横向对比!AX$4&amp;横向对比!$B20,【输出】数据汇总!$A:$A,0),MATCH(横向对比!$B$4,【输出】数据汇总!$1:$1,0)),"")</f>
        <v>2.00877248127764E-2</v>
      </c>
      <c r="AY20" s="52">
        <f>IFERROR(INDEX(【输出】数据汇总!$A:$AZ,MATCH(横向对比!AY$4&amp;横向对比!$B20,【输出】数据汇总!$A:$A,0),MATCH(横向对比!$B$4,【输出】数据汇总!$1:$1,0)),"")</f>
        <v>1.0602102043228675E-2</v>
      </c>
      <c r="AZ20" s="52">
        <f>IFERROR(INDEX(【输出】数据汇总!$A:$AZ,MATCH(横向对比!AZ$4&amp;横向对比!$B20,【输出】数据汇总!$A:$A,0),MATCH(横向对比!$B$4,【输出】数据汇总!$1:$1,0)),"")</f>
        <v>3.906036171699543E-2</v>
      </c>
      <c r="BA20" s="52">
        <f>IFERROR(INDEX(【输出】数据汇总!$A:$AZ,MATCH(横向对比!BA$4&amp;横向对比!$B20,【输出】数据汇总!$A:$A,0),MATCH(横向对比!$B$4,【输出】数据汇总!$1:$1,0)),"")</f>
        <v>4.3744360823495823E-2</v>
      </c>
      <c r="BB20" s="52">
        <f>IFERROR(INDEX(【输出】数据汇总!$A:$AZ,MATCH(横向对比!BB$4&amp;横向对比!$B20,【输出】数据汇总!$A:$A,0),MATCH(横向对比!$B$4,【输出】数据汇总!$1:$1,0)),"")</f>
        <v>2.5998260426494401E-2</v>
      </c>
      <c r="BC20" s="52">
        <f>IFERROR(INDEX(【输出】数据汇总!$A:$AZ,MATCH(横向对比!BC$4&amp;横向对比!$B20,【输出】数据汇总!$A:$A,0),MATCH(横向对比!$B$4,【输出】数据汇总!$1:$1,0)),"")</f>
        <v>2.5566074392694892E-2</v>
      </c>
      <c r="BD20" s="52">
        <f>IFERROR(INDEX(【输出】数据汇总!$A:$AZ,MATCH(横向对比!BD$4&amp;横向对比!$B20,【输出】数据汇总!$A:$A,0),MATCH(横向对比!$B$4,【输出】数据汇总!$1:$1,0)),"")</f>
        <v>1.3933474722755622E-2</v>
      </c>
      <c r="BE20" s="52">
        <f>IFERROR(INDEX(【输出】数据汇总!$A:$AZ,MATCH(横向对比!BE$4&amp;横向对比!$B20,【输出】数据汇总!$A:$A,0),MATCH(横向对比!$B$4,【输出】数据汇总!$1:$1,0)),"")</f>
        <v>2.7437270865685509E-2</v>
      </c>
      <c r="BF20" s="52">
        <f>IFERROR(INDEX(【输出】数据汇总!$A:$AZ,MATCH(横向对比!BF$4&amp;横向对比!$B20,【输出】数据汇总!$A:$A,0),MATCH(横向对比!$B$4,【输出】数据汇总!$1:$1,0)),"")</f>
        <v>1.9484547203869426E-2</v>
      </c>
      <c r="BG20" s="52">
        <f>IFERROR(INDEX(【输出】数据汇总!$A:$AZ,MATCH(横向对比!BG$4&amp;横向对比!$B20,【输出】数据汇总!$A:$A,0),MATCH(横向对比!$B$4,【输出】数据汇总!$1:$1,0)),"")</f>
        <v>1.1805843219261569E-2</v>
      </c>
      <c r="BH20" s="52">
        <f>IFERROR(INDEX(【输出】数据汇总!$A:$AZ,MATCH(横向对比!BH$4&amp;横向对比!$B20,【输出】数据汇总!$A:$A,0),MATCH(横向对比!$B$4,【输出】数据汇总!$1:$1,0)),"")</f>
        <v>0.12576374806052257</v>
      </c>
      <c r="BI20" s="52">
        <f>IFERROR(INDEX(【输出】数据汇总!$A:$AZ,MATCH(横向对比!BI$4&amp;横向对比!$B20,【输出】数据汇总!$A:$A,0),MATCH(横向对比!$B$4,【输出】数据汇总!$1:$1,0)),"")</f>
        <v>2.6695752093483741E-2</v>
      </c>
      <c r="BJ20" s="52">
        <f>IFERROR(INDEX(【输出】数据汇总!$A:$AZ,MATCH(横向对比!BJ$4&amp;横向对比!$B20,【输出】数据汇总!$A:$A,0),MATCH(横向对比!$B$4,【输出】数据汇总!$1:$1,0)),"")</f>
        <v>2.3839167517313169E-2</v>
      </c>
      <c r="BK20" s="52">
        <f>IFERROR(INDEX(【输出】数据汇总!$A:$AZ,MATCH(横向对比!BK$4&amp;横向对比!$B20,【输出】数据汇总!$A:$A,0),MATCH(横向对比!$B$4,【输出】数据汇总!$1:$1,0)),"")</f>
        <v>1.7262212570082206E-2</v>
      </c>
      <c r="BL20" s="52">
        <f>IFERROR(INDEX(【输出】数据汇总!$A:$AZ,MATCH(横向对比!BL$4&amp;横向对比!$B20,【输出】数据汇总!$A:$A,0),MATCH(横向对比!$B$4,【输出】数据汇总!$1:$1,0)),"")</f>
        <v>2.3166536980153533E-2</v>
      </c>
    </row>
    <row r="21" spans="1:64" x14ac:dyDescent="0.25">
      <c r="B21" s="247" t="s">
        <v>240</v>
      </c>
      <c r="C21" s="52">
        <f>IFERROR(INDEX(【输出】数据汇总!$A:$AZ,MATCH(横向对比!C$4&amp;横向对比!$B21,【输出】数据汇总!$A:$A,0),MATCH(横向对比!$B$4,【输出】数据汇总!$1:$1,0)),"")</f>
        <v>3.9698529727211461E-3</v>
      </c>
      <c r="D21" s="52">
        <f>IFERROR(INDEX(【输出】数据汇总!$A:$AZ,MATCH(横向对比!D$4&amp;横向对比!$B21,【输出】数据汇总!$A:$A,0),MATCH(横向对比!$B$4,【输出】数据汇总!$1:$1,0)),"")</f>
        <v>5.1598449297871061E-3</v>
      </c>
      <c r="E21" s="52">
        <f>IFERROR(INDEX(【输出】数据汇总!$A:$AZ,MATCH(横向对比!E$4&amp;横向对比!$B21,【输出】数据汇总!$A:$A,0),MATCH(横向对比!$B$4,【输出】数据汇总!$1:$1,0)),"")</f>
        <v>6.7544423565089147E-3</v>
      </c>
      <c r="F21" s="52">
        <f>IFERROR(INDEX(【输出】数据汇总!$A:$AZ,MATCH(横向对比!F$4&amp;横向对比!$B21,【输出】数据汇总!$A:$A,0),MATCH(横向对比!$B$4,【输出】数据汇总!$1:$1,0)),"")</f>
        <v>1.0841402127431761E-3</v>
      </c>
      <c r="G21" s="52">
        <f>IFERROR(INDEX(【输出】数据汇总!$A:$AZ,MATCH(横向对比!G$4&amp;横向对比!$B21,【输出】数据汇总!$A:$A,0),MATCH(横向对比!$B$4,【输出】数据汇总!$1:$1,0)),"")</f>
        <v>2.8809843918453891E-3</v>
      </c>
      <c r="H21" s="52" t="str">
        <f>IFERROR(INDEX(【输出】数据汇总!$A:$AZ,MATCH(横向对比!H$4&amp;横向对比!$B21,【输出】数据汇总!$A:$A,0),MATCH(横向对比!$B$4,【输出】数据汇总!$1:$1,0)),"")</f>
        <v/>
      </c>
      <c r="I21" s="52">
        <f>IFERROR(INDEX(【输出】数据汇总!$A:$AZ,MATCH(横向对比!I$4&amp;横向对比!$B21,【输出】数据汇总!$A:$A,0),MATCH(横向对比!$B$4,【输出】数据汇总!$1:$1,0)),"")</f>
        <v>1.0163036135944036E-2</v>
      </c>
      <c r="J21" s="52">
        <f>IFERROR(INDEX(【输出】数据汇总!$A:$AZ,MATCH(横向对比!J$4&amp;横向对比!$B21,【输出】数据汇总!$A:$A,0),MATCH(横向对比!$B$4,【输出】数据汇总!$1:$1,0)),"")</f>
        <v>5.1146140737558382E-3</v>
      </c>
      <c r="K21" s="52">
        <f>IFERROR(INDEX(【输出】数据汇总!$A:$AZ,MATCH(横向对比!K$4&amp;横向对比!$B21,【输出】数据汇总!$A:$A,0),MATCH(横向对比!$B$4,【输出】数据汇总!$1:$1,0)),"")</f>
        <v>4.5503109928276293E-3</v>
      </c>
      <c r="L21" s="52">
        <f>IFERROR(INDEX(【输出】数据汇总!$A:$AZ,MATCH(横向对比!L$4&amp;横向对比!$B21,【输出】数据汇总!$A:$A,0),MATCH(横向对比!$B$4,【输出】数据汇总!$1:$1,0)),"")</f>
        <v>4.9370488133445006E-3</v>
      </c>
      <c r="M21" s="52">
        <f>IFERROR(INDEX(【输出】数据汇总!$A:$AZ,MATCH(横向对比!M$4&amp;横向对比!$B21,【输出】数据汇总!$A:$A,0),MATCH(横向对比!$B$4,【输出】数据汇总!$1:$1,0)),"")</f>
        <v>5.1501411042625027E-3</v>
      </c>
      <c r="N21" s="52">
        <f>IFERROR(INDEX(【输出】数据汇总!$A:$AZ,MATCH(横向对比!N$4&amp;横向对比!$B21,【输出】数据汇总!$A:$A,0),MATCH(横向对比!$B$4,【输出】数据汇总!$1:$1,0)),"")</f>
        <v>2.7452459061249653E-3</v>
      </c>
      <c r="O21" s="52">
        <f>IFERROR(INDEX(【输出】数据汇总!$A:$AZ,MATCH(横向对比!O$4&amp;横向对比!$B21,【输出】数据汇总!$A:$A,0),MATCH(横向对比!$B$4,【输出】数据汇总!$1:$1,0)),"")</f>
        <v>8.4617086884072046E-3</v>
      </c>
      <c r="P21" s="52">
        <f>IFERROR(INDEX(【输出】数据汇总!$A:$AZ,MATCH(横向对比!P$4&amp;横向对比!$B21,【输出】数据汇总!$A:$A,0),MATCH(横向对比!$B$4,【输出】数据汇总!$1:$1,0)),"")</f>
        <v>3.9000790569598646E-3</v>
      </c>
      <c r="Q21" s="52">
        <f>IFERROR(INDEX(【输出】数据汇总!$A:$AZ,MATCH(横向对比!Q$4&amp;横向对比!$B21,【输出】数据汇总!$A:$A,0),MATCH(横向对比!$B$4,【输出】数据汇总!$1:$1,0)),"")</f>
        <v>6.364329229855816E-3</v>
      </c>
      <c r="R21" s="52">
        <f>IFERROR(INDEX(【输出】数据汇总!$A:$AZ,MATCH(横向对比!R$4&amp;横向对比!$B21,【输出】数据汇总!$A:$A,0),MATCH(横向对比!$B$4,【输出】数据汇总!$1:$1,0)),"")</f>
        <v>6.6501016046183947E-3</v>
      </c>
      <c r="S21" s="52">
        <f>IFERROR(INDEX(【输出】数据汇总!$A:$AZ,MATCH(横向对比!S$4&amp;横向对比!$B21,【输出】数据汇总!$A:$A,0),MATCH(横向对比!$B$4,【输出】数据汇总!$1:$1,0)),"")</f>
        <v>6.4363515775381552E-3</v>
      </c>
      <c r="T21" s="52">
        <f>IFERROR(INDEX(【输出】数据汇总!$A:$AZ,MATCH(横向对比!T$4&amp;横向对比!$B21,【输出】数据汇总!$A:$A,0),MATCH(横向对比!$B$4,【输出】数据汇总!$1:$1,0)),"")</f>
        <v>6.546954031160495E-3</v>
      </c>
      <c r="U21" s="52">
        <f>IFERROR(INDEX(【输出】数据汇总!$A:$AZ,MATCH(横向对比!U$4&amp;横向对比!$B21,【输出】数据汇总!$A:$A,0),MATCH(横向对比!$B$4,【输出】数据汇总!$1:$1,0)),"")</f>
        <v>6.2195085796808115E-3</v>
      </c>
      <c r="V21" s="52">
        <f>IFERROR(INDEX(【输出】数据汇总!$A:$AZ,MATCH(横向对比!V$4&amp;横向对比!$B21,【输出】数据汇总!$A:$A,0),MATCH(横向对比!$B$4,【输出】数据汇总!$1:$1,0)),"")</f>
        <v>1.2126198817992002E-2</v>
      </c>
      <c r="W21" s="52">
        <f>IFERROR(INDEX(【输出】数据汇总!$A:$AZ,MATCH(横向对比!W$4&amp;横向对比!$B21,【输出】数据汇总!$A:$A,0),MATCH(横向对比!$B$4,【输出】数据汇总!$1:$1,0)),"")</f>
        <v>4.4298712804860469E-3</v>
      </c>
      <c r="X21" s="52">
        <f>IFERROR(INDEX(【输出】数据汇总!$A:$AZ,MATCH(横向对比!X$4&amp;横向对比!$B21,【输出】数据汇总!$A:$A,0),MATCH(横向对比!$B$4,【输出】数据汇总!$1:$1,0)),"")</f>
        <v>8.1165870302886516E-3</v>
      </c>
      <c r="Y21" s="52" t="str">
        <f>IFERROR(INDEX(【输出】数据汇总!$A:$AZ,MATCH(横向对比!Y$4&amp;横向对比!$B21,【输出】数据汇总!$A:$A,0),MATCH(横向对比!$B$4,【输出】数据汇总!$1:$1,0)),"")</f>
        <v/>
      </c>
      <c r="Z21" s="52" t="str">
        <f>IFERROR(INDEX(【输出】数据汇总!$A:$AZ,MATCH(横向对比!Z$4&amp;横向对比!$B21,【输出】数据汇总!$A:$A,0),MATCH(横向对比!$B$4,【输出】数据汇总!$1:$1,0)),"")</f>
        <v/>
      </c>
      <c r="AA21" s="52" t="str">
        <f>IFERROR(INDEX(【输出】数据汇总!$A:$AZ,MATCH(横向对比!AA$4&amp;横向对比!$B21,【输出】数据汇总!$A:$A,0),MATCH(横向对比!$B$4,【输出】数据汇总!$1:$1,0)),"")</f>
        <v/>
      </c>
      <c r="AB21" s="52" t="str">
        <f>IFERROR(INDEX(【输出】数据汇总!$A:$AZ,MATCH(横向对比!AB$4&amp;横向对比!$B21,【输出】数据汇总!$A:$A,0),MATCH(横向对比!$B$4,【输出】数据汇总!$1:$1,0)),"")</f>
        <v/>
      </c>
      <c r="AC21" s="52" t="str">
        <f>IFERROR(INDEX(【输出】数据汇总!$A:$AZ,MATCH(横向对比!AC$4&amp;横向对比!$B21,【输出】数据汇总!$A:$A,0),MATCH(横向对比!$B$4,【输出】数据汇总!$1:$1,0)),"")</f>
        <v/>
      </c>
      <c r="AD21" s="52" t="str">
        <f>IFERROR(INDEX(【输出】数据汇总!$A:$AZ,MATCH(横向对比!AD$4&amp;横向对比!$B21,【输出】数据汇总!$A:$A,0),MATCH(横向对比!$B$4,【输出】数据汇总!$1:$1,0)),"")</f>
        <v/>
      </c>
      <c r="AE21" s="52" t="str">
        <f>IFERROR(INDEX(【输出】数据汇总!$A:$AZ,MATCH(横向对比!AE$4&amp;横向对比!$B21,【输出】数据汇总!$A:$A,0),MATCH(横向对比!$B$4,【输出】数据汇总!$1:$1,0)),"")</f>
        <v/>
      </c>
      <c r="AF21" s="52" t="str">
        <f>IFERROR(INDEX(【输出】数据汇总!$A:$AZ,MATCH(横向对比!AF$4&amp;横向对比!$B21,【输出】数据汇总!$A:$A,0),MATCH(横向对比!$B$4,【输出】数据汇总!$1:$1,0)),"")</f>
        <v/>
      </c>
      <c r="AG21" s="52">
        <f>IFERROR(INDEX(【输出】数据汇总!$A:$AZ,MATCH(横向对比!AG$4&amp;横向对比!$B21,【输出】数据汇总!$A:$A,0),MATCH(横向对比!$B$4,【输出】数据汇总!$1:$1,0)),"")</f>
        <v>1.7264584194109729E-3</v>
      </c>
      <c r="AH21" s="52" t="str">
        <f>IFERROR(INDEX(【输出】数据汇总!$A:$AZ,MATCH(横向对比!AH$4&amp;横向对比!$B21,【输出】数据汇总!$A:$A,0),MATCH(横向对比!$B$4,【输出】数据汇总!$1:$1,0)),"")</f>
        <v/>
      </c>
      <c r="AI21" s="52" t="str">
        <f>IFERROR(INDEX(【输出】数据汇总!$A:$AZ,MATCH(横向对比!AI$4&amp;横向对比!$B21,【输出】数据汇总!$A:$A,0),MATCH(横向对比!$B$4,【输出】数据汇总!$1:$1,0)),"")</f>
        <v/>
      </c>
      <c r="AJ21" s="52" t="str">
        <f>IFERROR(INDEX(【输出】数据汇总!$A:$AZ,MATCH(横向对比!AJ$4&amp;横向对比!$B21,【输出】数据汇总!$A:$A,0),MATCH(横向对比!$B$4,【输出】数据汇总!$1:$1,0)),"")</f>
        <v/>
      </c>
      <c r="AK21" s="52">
        <f>IFERROR(INDEX(【输出】数据汇总!$A:$AZ,MATCH(横向对比!AK$4&amp;横向对比!$B21,【输出】数据汇总!$A:$A,0),MATCH(横向对比!$B$4,【输出】数据汇总!$1:$1,0)),"")</f>
        <v>4.4182200607537943E-4</v>
      </c>
      <c r="AL21" s="52" t="str">
        <f>IFERROR(INDEX(【输出】数据汇总!$A:$AZ,MATCH(横向对比!AL$4&amp;横向对比!$B21,【输出】数据汇总!$A:$A,0),MATCH(横向对比!$B$4,【输出】数据汇总!$1:$1,0)),"")</f>
        <v/>
      </c>
      <c r="AM21" s="52" t="str">
        <f>IFERROR(INDEX(【输出】数据汇总!$A:$AZ,MATCH(横向对比!AM$4&amp;横向对比!$B21,【输出】数据汇总!$A:$A,0),MATCH(横向对比!$B$4,【输出】数据汇总!$1:$1,0)),"")</f>
        <v/>
      </c>
      <c r="AN21" s="52" t="str">
        <f>IFERROR(INDEX(【输出】数据汇总!$A:$AZ,MATCH(横向对比!AN$4&amp;横向对比!$B21,【输出】数据汇总!$A:$A,0),MATCH(横向对比!$B$4,【输出】数据汇总!$1:$1,0)),"")</f>
        <v/>
      </c>
      <c r="AO21" s="52" t="str">
        <f>IFERROR(INDEX(【输出】数据汇总!$A:$AZ,MATCH(横向对比!AO$4&amp;横向对比!$B21,【输出】数据汇总!$A:$A,0),MATCH(横向对比!$B$4,【输出】数据汇总!$1:$1,0)),"")</f>
        <v/>
      </c>
      <c r="AP21" s="52">
        <f>IFERROR(INDEX(【输出】数据汇总!$A:$AZ,MATCH(横向对比!AP$4&amp;横向对比!$B21,【输出】数据汇总!$A:$A,0),MATCH(横向对比!$B$4,【输出】数据汇总!$1:$1,0)),"")</f>
        <v>4.401049823658053E-3</v>
      </c>
      <c r="AQ21" s="52" t="str">
        <f>IFERROR(INDEX(【输出】数据汇总!$A:$AZ,MATCH(横向对比!AQ$4&amp;横向对比!$B21,【输出】数据汇总!$A:$A,0),MATCH(横向对比!$B$4,【输出】数据汇总!$1:$1,0)),"")</f>
        <v/>
      </c>
      <c r="AR21" s="52" t="str">
        <f>IFERROR(INDEX(【输出】数据汇总!$A:$AZ,MATCH(横向对比!AR$4&amp;横向对比!$B21,【输出】数据汇总!$A:$A,0),MATCH(横向对比!$B$4,【输出】数据汇总!$1:$1,0)),"")</f>
        <v/>
      </c>
      <c r="AS21" s="52" t="str">
        <f>IFERROR(INDEX(【输出】数据汇总!$A:$AZ,MATCH(横向对比!AS$4&amp;横向对比!$B21,【输出】数据汇总!$A:$A,0),MATCH(横向对比!$B$4,【输出】数据汇总!$1:$1,0)),"")</f>
        <v/>
      </c>
      <c r="AT21" s="52" t="str">
        <f>IFERROR(INDEX(【输出】数据汇总!$A:$AZ,MATCH(横向对比!AT$4&amp;横向对比!$B21,【输出】数据汇总!$A:$A,0),MATCH(横向对比!$B$4,【输出】数据汇总!$1:$1,0)),"")</f>
        <v/>
      </c>
      <c r="AU21" s="52">
        <f>IFERROR(INDEX(【输出】数据汇总!$A:$AZ,MATCH(横向对比!AU$4&amp;横向对比!$B21,【输出】数据汇总!$A:$A,0),MATCH(横向对比!$B$4,【输出】数据汇总!$1:$1,0)),"")</f>
        <v>3.7033035496629569E-3</v>
      </c>
      <c r="AV21" s="52">
        <f>IFERROR(INDEX(【输出】数据汇总!$A:$AZ,MATCH(横向对比!AV$4&amp;横向对比!$B21,【输出】数据汇总!$A:$A,0),MATCH(横向对比!$B$4,【输出】数据汇总!$1:$1,0)),"")</f>
        <v>9.1748596355263634E-4</v>
      </c>
      <c r="AW21" s="52" t="str">
        <f>IFERROR(INDEX(【输出】数据汇总!$A:$AZ,MATCH(横向对比!AW$4&amp;横向对比!$B21,【输出】数据汇总!$A:$A,0),MATCH(横向对比!$B$4,【输出】数据汇总!$1:$1,0)),"")</f>
        <v/>
      </c>
      <c r="AX21" s="52">
        <f>IFERROR(INDEX(【输出】数据汇总!$A:$AZ,MATCH(横向对比!AX$4&amp;横向对比!$B21,【输出】数据汇总!$A:$A,0),MATCH(横向对比!$B$4,【输出】数据汇总!$1:$1,0)),"")</f>
        <v>2.5020982305079108E-3</v>
      </c>
      <c r="AY21" s="52" t="str">
        <f>IFERROR(INDEX(【输出】数据汇总!$A:$AZ,MATCH(横向对比!AY$4&amp;横向对比!$B21,【输出】数据汇总!$A:$A,0),MATCH(横向对比!$B$4,【输出】数据汇总!$1:$1,0)),"")</f>
        <v/>
      </c>
      <c r="AZ21" s="52">
        <f>IFERROR(INDEX(【输出】数据汇总!$A:$AZ,MATCH(横向对比!AZ$4&amp;横向对比!$B21,【输出】数据汇总!$A:$A,0),MATCH(横向对比!$B$4,【输出】数据汇总!$1:$1,0)),"")</f>
        <v>0</v>
      </c>
      <c r="BA21" s="52">
        <f>IFERROR(INDEX(【输出】数据汇总!$A:$AZ,MATCH(横向对比!BA$4&amp;横向对比!$B21,【输出】数据汇总!$A:$A,0),MATCH(横向对比!$B$4,【输出】数据汇总!$1:$1,0)),"")</f>
        <v>4.4870230989218475E-2</v>
      </c>
      <c r="BB21" s="52">
        <f>IFERROR(INDEX(【输出】数据汇总!$A:$AZ,MATCH(横向对比!BB$4&amp;横向对比!$B21,【输出】数据汇总!$A:$A,0),MATCH(横向对比!$B$4,【输出】数据汇总!$1:$1,0)),"")</f>
        <v>0</v>
      </c>
      <c r="BC21" s="52">
        <f>IFERROR(INDEX(【输出】数据汇总!$A:$AZ,MATCH(横向对比!BC$4&amp;横向对比!$B21,【输出】数据汇总!$A:$A,0),MATCH(横向对比!$B$4,【输出】数据汇总!$1:$1,0)),"")</f>
        <v>8.5415183784237332E-4</v>
      </c>
      <c r="BD21" s="52">
        <f>IFERROR(INDEX(【输出】数据汇总!$A:$AZ,MATCH(横向对比!BD$4&amp;横向对比!$B21,【输出】数据汇总!$A:$A,0),MATCH(横向对比!$B$4,【输出】数据汇总!$1:$1,0)),"")</f>
        <v>2.74748339162499E-3</v>
      </c>
      <c r="BE21" s="52">
        <f>IFERROR(INDEX(【输出】数据汇总!$A:$AZ,MATCH(横向对比!BE$4&amp;横向对比!$B21,【输出】数据汇总!$A:$A,0),MATCH(横向对比!$B$4,【输出】数据汇总!$1:$1,0)),"")</f>
        <v>0</v>
      </c>
      <c r="BF21" s="52">
        <f>IFERROR(INDEX(【输出】数据汇总!$A:$AZ,MATCH(横向对比!BF$4&amp;横向对比!$B21,【输出】数据汇总!$A:$A,0),MATCH(横向对比!$B$4,【输出】数据汇总!$1:$1,0)),"")</f>
        <v>0</v>
      </c>
      <c r="BG21" s="52">
        <f>IFERROR(INDEX(【输出】数据汇总!$A:$AZ,MATCH(横向对比!BG$4&amp;横向对比!$B21,【输出】数据汇总!$A:$A,0),MATCH(横向对比!$B$4,【输出】数据汇总!$1:$1,0)),"")</f>
        <v>3.0402704027287951E-3</v>
      </c>
      <c r="BH21" s="52">
        <f>IFERROR(INDEX(【输出】数据汇总!$A:$AZ,MATCH(横向对比!BH$4&amp;横向对比!$B21,【输出】数据汇总!$A:$A,0),MATCH(横向对比!$B$4,【输出】数据汇总!$1:$1,0)),"")</f>
        <v>6.7696732926883593E-2</v>
      </c>
      <c r="BI21" s="52">
        <f>IFERROR(INDEX(【输出】数据汇总!$A:$AZ,MATCH(横向对比!BI$4&amp;横向对比!$B21,【输出】数据汇总!$A:$A,0),MATCH(横向对比!$B$4,【输出】数据汇总!$1:$1,0)),"")</f>
        <v>8.9631230746715761E-3</v>
      </c>
      <c r="BJ21" s="52">
        <f>IFERROR(INDEX(【输出】数据汇总!$A:$AZ,MATCH(横向对比!BJ$4&amp;横向对比!$B21,【输出】数据汇总!$A:$A,0),MATCH(横向对比!$B$4,【输出】数据汇总!$1:$1,0)),"")</f>
        <v>1.7821754610387445E-3</v>
      </c>
      <c r="BK21" s="52">
        <f>IFERROR(INDEX(【输出】数据汇总!$A:$AZ,MATCH(横向对比!BK$4&amp;横向对比!$B21,【输出】数据汇总!$A:$A,0),MATCH(横向对比!$B$4,【输出】数据汇总!$1:$1,0)),"")</f>
        <v>0</v>
      </c>
      <c r="BL21" s="52">
        <f>IFERROR(INDEX(【输出】数据汇总!$A:$AZ,MATCH(横向对比!BL$4&amp;横向对比!$B21,【输出】数据汇总!$A:$A,0),MATCH(横向对比!$B$4,【输出】数据汇总!$1:$1,0)),"")</f>
        <v>2.1653016832639126E-3</v>
      </c>
    </row>
    <row r="22" spans="1:64" x14ac:dyDescent="0.25">
      <c r="B22" s="247" t="s">
        <v>242</v>
      </c>
      <c r="C22" s="52">
        <f>IFERROR(INDEX(【输出】数据汇总!$A:$AZ,MATCH(横向对比!C$4&amp;横向对比!$B22,【输出】数据汇总!$A:$A,0),MATCH(横向对比!$B$4,【输出】数据汇总!$1:$1,0)),"")</f>
        <v>1.1705555555555556E-2</v>
      </c>
      <c r="D22" s="52">
        <f>IFERROR(INDEX(【输出】数据汇总!$A:$AZ,MATCH(横向对比!D$4&amp;横向对比!$B22,【输出】数据汇总!$A:$A,0),MATCH(横向对比!$B$4,【输出】数据汇总!$1:$1,0)),"")</f>
        <v>1.2250000000000002E-2</v>
      </c>
      <c r="E22" s="52">
        <f>IFERROR(INDEX(【输出】数据汇总!$A:$AZ,MATCH(横向对比!E$4&amp;横向对比!$B22,【输出】数据汇总!$A:$A,0),MATCH(横向对比!$B$4,【输出】数据汇总!$1:$1,0)),"")</f>
        <v>1.2388888888888889E-2</v>
      </c>
      <c r="F22" s="52">
        <f>IFERROR(INDEX(【输出】数据汇总!$A:$AZ,MATCH(横向对比!F$4&amp;横向对比!$B22,【输出】数据汇总!$A:$A,0),MATCH(横向对比!$B$4,【输出】数据汇总!$1:$1,0)),"")</f>
        <v>1.2733333333333333E-2</v>
      </c>
      <c r="G22" s="52">
        <f>IFERROR(INDEX(【输出】数据汇总!$A:$AZ,MATCH(横向对比!G$4&amp;横向对比!$B22,【输出】数据汇总!$A:$A,0),MATCH(横向对比!$B$4,【输出】数据汇总!$1:$1,0)),"")</f>
        <v>9.4500000000000001E-3</v>
      </c>
      <c r="H22" s="52" t="str">
        <f>IFERROR(INDEX(【输出】数据汇总!$A:$AZ,MATCH(横向对比!H$4&amp;横向对比!$B22,【输出】数据汇总!$A:$A,0),MATCH(横向对比!$B$4,【输出】数据汇总!$1:$1,0)),"")</f>
        <v/>
      </c>
      <c r="I22" s="52">
        <f>IFERROR(INDEX(【输出】数据汇总!$A:$AZ,MATCH(横向对比!I$4&amp;横向对比!$B22,【输出】数据汇总!$A:$A,0),MATCH(横向对比!$B$4,【输出】数据汇总!$1:$1,0)),"")</f>
        <v>1.7592307692307692E-2</v>
      </c>
      <c r="J22" s="52">
        <f>IFERROR(INDEX(【输出】数据汇总!$A:$AZ,MATCH(横向对比!J$4&amp;横向对比!$B22,【输出】数据汇总!$A:$A,0),MATCH(横向对比!$B$4,【输出】数据汇总!$1:$1,0)),"")</f>
        <v>1.3100000000000001E-2</v>
      </c>
      <c r="K22" s="52">
        <f>IFERROR(INDEX(【输出】数据汇总!$A:$AZ,MATCH(横向对比!K$4&amp;横向对比!$B22,【输出】数据汇总!$A:$A,0),MATCH(横向对比!$B$4,【输出】数据汇总!$1:$1,0)),"")</f>
        <v>1.3100000000000001E-2</v>
      </c>
      <c r="L22" s="52">
        <f>IFERROR(INDEX(【输出】数据汇总!$A:$AZ,MATCH(横向对比!L$4&amp;横向对比!$B22,【输出】数据汇总!$A:$A,0),MATCH(横向对比!$B$4,【输出】数据汇总!$1:$1,0)),"")</f>
        <v>1.2699999999999999E-2</v>
      </c>
      <c r="M22" s="52">
        <f>IFERROR(INDEX(【输出】数据汇总!$A:$AZ,MATCH(横向对比!M$4&amp;横向对比!$B22,【输出】数据汇总!$A:$A,0),MATCH(横向对比!$B$4,【输出】数据汇总!$1:$1,0)),"")</f>
        <v>1.23E-2</v>
      </c>
      <c r="N22" s="52">
        <f>IFERROR(INDEX(【输出】数据汇总!$A:$AZ,MATCH(横向对比!N$4&amp;横向对比!$B22,【输出】数据汇总!$A:$A,0),MATCH(横向对比!$B$4,【输出】数据汇总!$1:$1,0)),"")</f>
        <v>9.4999999999999998E-3</v>
      </c>
      <c r="O22" s="52">
        <f>IFERROR(INDEX(【输出】数据汇总!$A:$AZ,MATCH(横向对比!O$4&amp;横向对比!$B22,【输出】数据汇总!$A:$A,0),MATCH(横向对比!$B$4,【输出】数据汇总!$1:$1,0)),"")</f>
        <v>1.2800000000000001E-2</v>
      </c>
      <c r="P22" s="52">
        <f>IFERROR(INDEX(【输出】数据汇总!$A:$AZ,MATCH(横向对比!P$4&amp;横向对比!$B22,【输出】数据汇总!$A:$A,0),MATCH(横向对比!$B$4,【输出】数据汇总!$1:$1,0)),"")</f>
        <v>9.4000000000000004E-3</v>
      </c>
      <c r="Q22" s="52">
        <f>IFERROR(INDEX(【输出】数据汇总!$A:$AZ,MATCH(横向对比!Q$4&amp;横向对比!$B22,【输出】数据汇总!$A:$A,0),MATCH(横向对比!$B$4,【输出】数据汇总!$1:$1,0)),"")</f>
        <v>1.0800000000000001E-2</v>
      </c>
      <c r="R22" s="52">
        <f>IFERROR(INDEX(【输出】数据汇总!$A:$AZ,MATCH(横向对比!R$4&amp;横向对比!$B22,【输出】数据汇总!$A:$A,0),MATCH(横向对比!$B$4,【输出】数据汇总!$1:$1,0)),"")</f>
        <v>1.26E-2</v>
      </c>
      <c r="S22" s="52">
        <f>IFERROR(INDEX(【输出】数据汇总!$A:$AZ,MATCH(横向对比!S$4&amp;横向对比!$B22,【输出】数据汇总!$A:$A,0),MATCH(横向对比!$B$4,【输出】数据汇总!$1:$1,0)),"")</f>
        <v>1.15E-2</v>
      </c>
      <c r="T22" s="52">
        <f>IFERROR(INDEX(【输出】数据汇总!$A:$AZ,MATCH(横向对比!T$4&amp;横向对比!$B22,【输出】数据汇总!$A:$A,0),MATCH(横向对比!$B$4,【输出】数据汇总!$1:$1,0)),"")</f>
        <v>1.49E-2</v>
      </c>
      <c r="U22" s="52">
        <f>IFERROR(INDEX(【输出】数据汇总!$A:$AZ,MATCH(横向对比!U$4&amp;横向对比!$B22,【输出】数据汇总!$A:$A,0),MATCH(横向对比!$B$4,【输出】数据汇总!$1:$1,0)),"")</f>
        <v>1.2699999999999999E-2</v>
      </c>
      <c r="V22" s="52">
        <f>IFERROR(INDEX(【输出】数据汇总!$A:$AZ,MATCH(横向对比!V$4&amp;横向对比!$B22,【输出】数据汇总!$A:$A,0),MATCH(横向对比!$B$4,【输出】数据汇总!$1:$1,0)),"")</f>
        <v>1.0500000000000001E-2</v>
      </c>
      <c r="W22" s="52">
        <f>IFERROR(INDEX(【输出】数据汇总!$A:$AZ,MATCH(横向对比!W$4&amp;横向对比!$B22,【输出】数据汇总!$A:$A,0),MATCH(横向对比!$B$4,【输出】数据汇总!$1:$1,0)),"")</f>
        <v>1.55E-2</v>
      </c>
      <c r="X22" s="52">
        <f>IFERROR(INDEX(【输出】数据汇总!$A:$AZ,MATCH(横向对比!X$4&amp;横向对比!$B22,【输出】数据汇总!$A:$A,0),MATCH(横向对比!$B$4,【输出】数据汇总!$1:$1,0)),"")</f>
        <v>1.3599999999999999E-2</v>
      </c>
      <c r="Y22" s="52" t="str">
        <f>IFERROR(INDEX(【输出】数据汇总!$A:$AZ,MATCH(横向对比!Y$4&amp;横向对比!$B22,【输出】数据汇总!$A:$A,0),MATCH(横向对比!$B$4,【输出】数据汇总!$1:$1,0)),"")</f>
        <v/>
      </c>
      <c r="Z22" s="52" t="str">
        <f>IFERROR(INDEX(【输出】数据汇总!$A:$AZ,MATCH(横向对比!Z$4&amp;横向对比!$B22,【输出】数据汇总!$A:$A,0),MATCH(横向对比!$B$4,【输出】数据汇总!$1:$1,0)),"")</f>
        <v/>
      </c>
      <c r="AA22" s="52" t="str">
        <f>IFERROR(INDEX(【输出】数据汇总!$A:$AZ,MATCH(横向对比!AA$4&amp;横向对比!$B22,【输出】数据汇总!$A:$A,0),MATCH(横向对比!$B$4,【输出】数据汇总!$1:$1,0)),"")</f>
        <v/>
      </c>
      <c r="AB22" s="52" t="str">
        <f>IFERROR(INDEX(【输出】数据汇总!$A:$AZ,MATCH(横向对比!AB$4&amp;横向对比!$B22,【输出】数据汇总!$A:$A,0),MATCH(横向对比!$B$4,【输出】数据汇总!$1:$1,0)),"")</f>
        <v/>
      </c>
      <c r="AC22" s="52" t="str">
        <f>IFERROR(INDEX(【输出】数据汇总!$A:$AZ,MATCH(横向对比!AC$4&amp;横向对比!$B22,【输出】数据汇总!$A:$A,0),MATCH(横向对比!$B$4,【输出】数据汇总!$1:$1,0)),"")</f>
        <v/>
      </c>
      <c r="AD22" s="52" t="str">
        <f>IFERROR(INDEX(【输出】数据汇总!$A:$AZ,MATCH(横向对比!AD$4&amp;横向对比!$B22,【输出】数据汇总!$A:$A,0),MATCH(横向对比!$B$4,【输出】数据汇总!$1:$1,0)),"")</f>
        <v/>
      </c>
      <c r="AE22" s="52" t="str">
        <f>IFERROR(INDEX(【输出】数据汇总!$A:$AZ,MATCH(横向对比!AE$4&amp;横向对比!$B22,【输出】数据汇总!$A:$A,0),MATCH(横向对比!$B$4,【输出】数据汇总!$1:$1,0)),"")</f>
        <v/>
      </c>
      <c r="AF22" s="52" t="str">
        <f>IFERROR(INDEX(【输出】数据汇总!$A:$AZ,MATCH(横向对比!AF$4&amp;横向对比!$B22,【输出】数据汇总!$A:$A,0),MATCH(横向对比!$B$4,【输出】数据汇总!$1:$1,0)),"")</f>
        <v/>
      </c>
      <c r="AG22" s="52">
        <f>IFERROR(INDEX(【输出】数据汇总!$A:$AZ,MATCH(横向对比!AG$4&amp;横向对比!$B22,【输出】数据汇总!$A:$A,0),MATCH(横向对比!$B$4,【输出】数据汇总!$1:$1,0)),"")</f>
        <v>1.1399999999999999E-2</v>
      </c>
      <c r="AH22" s="52" t="str">
        <f>IFERROR(INDEX(【输出】数据汇总!$A:$AZ,MATCH(横向对比!AH$4&amp;横向对比!$B22,【输出】数据汇总!$A:$A,0),MATCH(横向对比!$B$4,【输出】数据汇总!$1:$1,0)),"")</f>
        <v/>
      </c>
      <c r="AI22" s="52">
        <f>IFERROR(INDEX(【输出】数据汇总!$A:$AZ,MATCH(横向对比!AI$4&amp;横向对比!$B22,【输出】数据汇总!$A:$A,0),MATCH(横向对比!$B$4,【输出】数据汇总!$1:$1,0)),"")</f>
        <v>1.7100000000000001E-2</v>
      </c>
      <c r="AJ22" s="52" t="str">
        <f>IFERROR(INDEX(【输出】数据汇总!$A:$AZ,MATCH(横向对比!AJ$4&amp;横向对比!$B22,【输出】数据汇总!$A:$A,0),MATCH(横向对比!$B$4,【输出】数据汇总!$1:$1,0)),"")</f>
        <v/>
      </c>
      <c r="AK22" s="52">
        <f>IFERROR(INDEX(【输出】数据汇总!$A:$AZ,MATCH(横向对比!AK$4&amp;横向对比!$B22,【输出】数据汇总!$A:$A,0),MATCH(横向对比!$B$4,【输出】数据汇总!$1:$1,0)),"")</f>
        <v>9.7000000000000003E-3</v>
      </c>
      <c r="AL22" s="52" t="str">
        <f>IFERROR(INDEX(【输出】数据汇总!$A:$AZ,MATCH(横向对比!AL$4&amp;横向对比!$B22,【输出】数据汇总!$A:$A,0),MATCH(横向对比!$B$4,【输出】数据汇总!$1:$1,0)),"")</f>
        <v/>
      </c>
      <c r="AM22" s="52" t="str">
        <f>IFERROR(INDEX(【输出】数据汇总!$A:$AZ,MATCH(横向对比!AM$4&amp;横向对比!$B22,【输出】数据汇总!$A:$A,0),MATCH(横向对比!$B$4,【输出】数据汇总!$1:$1,0)),"")</f>
        <v/>
      </c>
      <c r="AN22" s="52" t="str">
        <f>IFERROR(INDEX(【输出】数据汇总!$A:$AZ,MATCH(横向对比!AN$4&amp;横向对比!$B22,【输出】数据汇总!$A:$A,0),MATCH(横向对比!$B$4,【输出】数据汇总!$1:$1,0)),"")</f>
        <v/>
      </c>
      <c r="AO22" s="52" t="str">
        <f>IFERROR(INDEX(【输出】数据汇总!$A:$AZ,MATCH(横向对比!AO$4&amp;横向对比!$B22,【输出】数据汇总!$A:$A,0),MATCH(横向对比!$B$4,【输出】数据汇总!$1:$1,0)),"")</f>
        <v/>
      </c>
      <c r="AP22" s="52">
        <f>IFERROR(INDEX(【输出】数据汇总!$A:$AZ,MATCH(横向对比!AP$4&amp;横向对比!$B22,【输出】数据汇总!$A:$A,0),MATCH(横向对比!$B$4,【输出】数据汇总!$1:$1,0)),"")</f>
        <v>1.0800000000000001E-2</v>
      </c>
      <c r="AQ22" s="52" t="str">
        <f>IFERROR(INDEX(【输出】数据汇总!$A:$AZ,MATCH(横向对比!AQ$4&amp;横向对比!$B22,【输出】数据汇总!$A:$A,0),MATCH(横向对比!$B$4,【输出】数据汇总!$1:$1,0)),"")</f>
        <v/>
      </c>
      <c r="AR22" s="52" t="str">
        <f>IFERROR(INDEX(【输出】数据汇总!$A:$AZ,MATCH(横向对比!AR$4&amp;横向对比!$B22,【输出】数据汇总!$A:$A,0),MATCH(横向对比!$B$4,【输出】数据汇总!$1:$1,0)),"")</f>
        <v/>
      </c>
      <c r="AS22" s="52" t="str">
        <f>IFERROR(INDEX(【输出】数据汇总!$A:$AZ,MATCH(横向对比!AS$4&amp;横向对比!$B22,【输出】数据汇总!$A:$A,0),MATCH(横向对比!$B$4,【输出】数据汇总!$1:$1,0)),"")</f>
        <v/>
      </c>
      <c r="AT22" s="52" t="str">
        <f>IFERROR(INDEX(【输出】数据汇总!$A:$AZ,MATCH(横向对比!AT$4&amp;横向对比!$B22,【输出】数据汇总!$A:$A,0),MATCH(横向对比!$B$4,【输出】数据汇总!$1:$1,0)),"")</f>
        <v/>
      </c>
      <c r="AU22" s="52">
        <f>IFERROR(INDEX(【输出】数据汇总!$A:$AZ,MATCH(横向对比!AU$4&amp;横向对比!$B22,【输出】数据汇总!$A:$A,0),MATCH(横向对比!$B$4,【输出】数据汇总!$1:$1,0)),"")</f>
        <v>7.7000000000000002E-3</v>
      </c>
      <c r="AV22" s="52">
        <f>IFERROR(INDEX(【输出】数据汇总!$A:$AZ,MATCH(横向对比!AV$4&amp;横向对比!$B22,【输出】数据汇总!$A:$A,0),MATCH(横向对比!$B$4,【输出】数据汇总!$1:$1,0)),"")</f>
        <v>9.3999999999999986E-3</v>
      </c>
      <c r="AW22" s="52" t="str">
        <f>IFERROR(INDEX(【输出】数据汇总!$A:$AZ,MATCH(横向对比!AW$4&amp;横向对比!$B22,【输出】数据汇总!$A:$A,0),MATCH(横向对比!$B$4,【输出】数据汇总!$1:$1,0)),"")</f>
        <v/>
      </c>
      <c r="AX22" s="52">
        <f>IFERROR(INDEX(【输出】数据汇总!$A:$AZ,MATCH(横向对比!AX$4&amp;横向对比!$B22,【输出】数据汇总!$A:$A,0),MATCH(横向对比!$B$4,【输出】数据汇总!$1:$1,0)),"")</f>
        <v>9.8999999999999991E-3</v>
      </c>
      <c r="AY22" s="52" t="str">
        <f>IFERROR(INDEX(【输出】数据汇总!$A:$AZ,MATCH(横向对比!AY$4&amp;横向对比!$B22,【输出】数据汇总!$A:$A,0),MATCH(横向对比!$B$4,【输出】数据汇总!$1:$1,0)),"")</f>
        <v/>
      </c>
      <c r="AZ22" s="52">
        <f>IFERROR(INDEX(【输出】数据汇总!$A:$AZ,MATCH(横向对比!AZ$4&amp;横向对比!$B22,【输出】数据汇总!$A:$A,0),MATCH(横向对比!$B$4,【输出】数据汇总!$1:$1,0)),"")</f>
        <v>1.9599999999999999E-2</v>
      </c>
      <c r="BA22" s="52">
        <f>IFERROR(INDEX(【输出】数据汇总!$A:$AZ,MATCH(横向对比!BA$4&amp;横向对比!$B22,【输出】数据汇总!$A:$A,0),MATCH(横向对比!$B$4,【输出】数据汇总!$1:$1,0)),"")</f>
        <v>1.8600000000000002E-2</v>
      </c>
      <c r="BB22" s="52">
        <f>IFERROR(INDEX(【输出】数据汇总!$A:$AZ,MATCH(横向对比!BB$4&amp;横向对比!$B22,【输出】数据汇总!$A:$A,0),MATCH(横向对比!$B$4,【输出】数据汇总!$1:$1,0)),"")</f>
        <v>1.7000000000000001E-2</v>
      </c>
      <c r="BC22" s="52">
        <f>IFERROR(INDEX(【输出】数据汇总!$A:$AZ,MATCH(横向对比!BC$4&amp;横向对比!$B22,【输出】数据汇总!$A:$A,0),MATCH(横向对比!$B$4,【输出】数据汇总!$1:$1,0)),"")</f>
        <v>0.02</v>
      </c>
      <c r="BD22" s="52">
        <f>IFERROR(INDEX(【输出】数据汇总!$A:$AZ,MATCH(横向对比!BD$4&amp;横向对比!$B22,【输出】数据汇总!$A:$A,0),MATCH(横向对比!$B$4,【输出】数据汇总!$1:$1,0)),"")</f>
        <v>1.18E-2</v>
      </c>
      <c r="BE22" s="52">
        <f>IFERROR(INDEX(【输出】数据汇总!$A:$AZ,MATCH(横向对比!BE$4&amp;横向对比!$B22,【输出】数据汇总!$A:$A,0),MATCH(横向对比!$B$4,【输出】数据汇总!$1:$1,0)),"")</f>
        <v>1.9299999999999998E-2</v>
      </c>
      <c r="BF22" s="52">
        <f>IFERROR(INDEX(【输出】数据汇总!$A:$AZ,MATCH(横向对比!BF$4&amp;横向对比!$B22,【输出】数据汇总!$A:$A,0),MATCH(横向对比!$B$4,【输出】数据汇总!$1:$1,0)),"")</f>
        <v>1.95E-2</v>
      </c>
      <c r="BG22" s="52">
        <f>IFERROR(INDEX(【输出】数据汇总!$A:$AZ,MATCH(横向对比!BG$4&amp;横向对比!$B22,【输出】数据汇总!$A:$A,0),MATCH(横向对比!$B$4,【输出】数据汇总!$1:$1,0)),"")</f>
        <v>9.7999999999999997E-3</v>
      </c>
      <c r="BH22" s="52">
        <f>IFERROR(INDEX(【输出】数据汇总!$A:$AZ,MATCH(横向对比!BH$4&amp;横向对比!$B22,【输出】数据汇总!$A:$A,0),MATCH(横向对比!$B$4,【输出】数据汇总!$1:$1,0)),"")</f>
        <v>2.7999999999999997E-2</v>
      </c>
      <c r="BI22" s="52">
        <f>IFERROR(INDEX(【输出】数据汇总!$A:$AZ,MATCH(横向对比!BI$4&amp;横向对比!$B22,【输出】数据汇总!$A:$A,0),MATCH(横向对比!$B$4,【输出】数据汇总!$1:$1,0)),"")</f>
        <v>1.6500000000000001E-2</v>
      </c>
      <c r="BJ22" s="52">
        <f>IFERROR(INDEX(【输出】数据汇总!$A:$AZ,MATCH(横向对比!BJ$4&amp;横向对比!$B22,【输出】数据汇总!$A:$A,0),MATCH(横向对比!$B$4,【输出】数据汇总!$1:$1,0)),"")</f>
        <v>1.66E-2</v>
      </c>
      <c r="BK22" s="52">
        <f>IFERROR(INDEX(【输出】数据汇总!$A:$AZ,MATCH(横向对比!BK$4&amp;横向对比!$B22,【输出】数据汇总!$A:$A,0),MATCH(横向对比!$B$4,【输出】数据汇总!$1:$1,0)),"")</f>
        <v>1.41E-2</v>
      </c>
      <c r="BL22" s="52">
        <f>IFERROR(INDEX(【输出】数据汇总!$A:$AZ,MATCH(横向对比!BL$4&amp;横向对比!$B22,【输出】数据汇总!$A:$A,0),MATCH(横向对比!$B$4,【输出】数据汇总!$1:$1,0)),"")</f>
        <v>1.7899999999999999E-2</v>
      </c>
    </row>
    <row r="23" spans="1:64" x14ac:dyDescent="0.25">
      <c r="B23" s="247" t="s">
        <v>245</v>
      </c>
      <c r="C23" s="52">
        <f>IFERROR(INDEX(【输出】数据汇总!$A:$AZ,MATCH(横向对比!C$4&amp;横向对比!$B23,【输出】数据汇总!$A:$A,0),MATCH(横向对比!$B$4,【输出】数据汇总!$1:$1,0)),"")</f>
        <v>1.6283089137605948E-2</v>
      </c>
      <c r="D23" s="52">
        <f>IFERROR(INDEX(【输出】数据汇总!$A:$AZ,MATCH(横向对比!D$4&amp;横向对比!$B23,【输出】数据汇总!$A:$A,0),MATCH(横向对比!$B$4,【输出】数据汇总!$1:$1,0)),"")</f>
        <v>1.6333850739601159E-2</v>
      </c>
      <c r="E23" s="52">
        <f>IFERROR(INDEX(【输出】数据汇总!$A:$AZ,MATCH(横向对比!E$4&amp;横向对比!$B23,【输出】数据汇总!$A:$A,0),MATCH(横向对比!$B$4,【输出】数据汇总!$1:$1,0)),"")</f>
        <v>2.0224906244870264E-2</v>
      </c>
      <c r="F23" s="52">
        <f>IFERROR(INDEX(【输出】数据汇总!$A:$AZ,MATCH(横向对比!F$4&amp;横向对比!$B23,【输出】数据汇总!$A:$A,0),MATCH(横向对比!$B$4,【输出】数据汇总!$1:$1,0)),"")</f>
        <v>1.5069180311734313E-2</v>
      </c>
      <c r="G23" s="52">
        <f>IFERROR(INDEX(【输出】数据汇总!$A:$AZ,MATCH(横向对比!G$4&amp;横向对比!$B23,【输出】数据汇总!$A:$A,0),MATCH(横向对比!$B$4,【输出】数据汇总!$1:$1,0)),"")</f>
        <v>1.3504419254218063E-2</v>
      </c>
      <c r="H23" s="52" t="str">
        <f>IFERROR(INDEX(【输出】数据汇总!$A:$AZ,MATCH(横向对比!H$4&amp;横向对比!$B23,【输出】数据汇总!$A:$A,0),MATCH(横向对比!$B$4,【输出】数据汇总!$1:$1,0)),"")</f>
        <v/>
      </c>
      <c r="I23" s="52">
        <f>IFERROR(INDEX(【输出】数据汇总!$A:$AZ,MATCH(横向对比!I$4&amp;横向对比!$B23,【输出】数据汇总!$A:$A,0),MATCH(横向对比!$B$4,【输出】数据汇总!$1:$1,0)),"")</f>
        <v>3.1361884435747847E-2</v>
      </c>
      <c r="J23" s="52">
        <f>IFERROR(INDEX(【输出】数据汇总!$A:$AZ,MATCH(横向对比!J$4&amp;横向对比!$B23,【输出】数据汇总!$A:$A,0),MATCH(横向对比!$B$4,【输出】数据汇总!$1:$1,0)),"")</f>
        <v>1.9493010483078901E-2</v>
      </c>
      <c r="K23" s="52">
        <f>IFERROR(INDEX(【输出】数据汇总!$A:$AZ,MATCH(横向对比!K$4&amp;横向对比!$B23,【输出】数据汇总!$A:$A,0),MATCH(横向对比!$B$4,【输出】数据汇总!$1:$1,0)),"")</f>
        <v>1.7669465193442497E-2</v>
      </c>
      <c r="L23" s="52">
        <f>IFERROR(INDEX(【输出】数据汇总!$A:$AZ,MATCH(横向对比!L$4&amp;横向对比!$B23,【输出】数据汇总!$A:$A,0),MATCH(横向对比!$B$4,【输出】数据汇总!$1:$1,0)),"")</f>
        <v>1.3916245074504601E-2</v>
      </c>
      <c r="M23" s="52">
        <f>IFERROR(INDEX(【输出】数据汇总!$A:$AZ,MATCH(横向对比!M$4&amp;横向对比!$B23,【输出】数据汇总!$A:$A,0),MATCH(横向对比!$B$4,【输出】数据汇总!$1:$1,0)),"")</f>
        <v>1.4673493306465607E-2</v>
      </c>
      <c r="N23" s="52">
        <f>IFERROR(INDEX(【输出】数据汇总!$A:$AZ,MATCH(横向对比!N$4&amp;横向对比!$B23,【输出】数据汇总!$A:$A,0),MATCH(横向对比!$B$4,【输出】数据汇总!$1:$1,0)),"")</f>
        <v>1.5717561489486869E-2</v>
      </c>
      <c r="O23" s="52">
        <f>IFERROR(INDEX(【输出】数据汇总!$A:$AZ,MATCH(横向对比!O$4&amp;横向对比!$B23,【输出】数据汇总!$A:$A,0),MATCH(横向对比!$B$4,【输出】数据汇总!$1:$1,0)),"")</f>
        <v>1.653332889062846E-2</v>
      </c>
      <c r="P23" s="52">
        <f>IFERROR(INDEX(【输出】数据汇总!$A:$AZ,MATCH(横向对比!P$4&amp;横向对比!$B23,【输出】数据汇总!$A:$A,0),MATCH(横向对比!$B$4,【输出】数据汇总!$1:$1,0)),"")</f>
        <v>1.4309612846852423E-2</v>
      </c>
      <c r="Q23" s="52">
        <f>IFERROR(INDEX(【输出】数据汇总!$A:$AZ,MATCH(横向对比!Q$4&amp;横向对比!$B23,【输出】数据汇总!$A:$A,0),MATCH(横向对比!$B$4,【输出】数据汇总!$1:$1,0)),"")</f>
        <v>1.6875617126956104E-2</v>
      </c>
      <c r="R23" s="52">
        <f>IFERROR(INDEX(【输出】数据汇总!$A:$AZ,MATCH(横向对比!R$4&amp;横向对比!$B23,【输出】数据汇总!$A:$A,0),MATCH(横向对比!$B$4,【输出】数据汇总!$1:$1,0)),"")</f>
        <v>2.0938212715943781E-2</v>
      </c>
      <c r="S23" s="52">
        <f>IFERROR(INDEX(【输出】数据汇总!$A:$AZ,MATCH(横向对比!S$4&amp;横向对比!$B23,【输出】数据汇总!$A:$A,0),MATCH(横向对比!$B$4,【输出】数据汇总!$1:$1,0)),"")</f>
        <v>1.6249608506881067E-2</v>
      </c>
      <c r="T23" s="52">
        <f>IFERROR(INDEX(【输出】数据汇总!$A:$AZ,MATCH(横向对比!T$4&amp;横向对比!$B23,【输出】数据汇总!$A:$A,0),MATCH(横向对比!$B$4,【输出】数据汇总!$1:$1,0)),"")</f>
        <v>2.7354021229582384E-2</v>
      </c>
      <c r="U23" s="52">
        <f>IFERROR(INDEX(【输出】数据汇总!$A:$AZ,MATCH(横向对比!U$4&amp;横向对比!$B23,【输出】数据汇总!$A:$A,0),MATCH(横向对比!$B$4,【输出】数据汇总!$1:$1,0)),"")</f>
        <v>1.8453260600298779E-2</v>
      </c>
      <c r="V23" s="52">
        <f>IFERROR(INDEX(【输出】数据汇总!$A:$AZ,MATCH(横向对比!V$4&amp;横向对比!$B23,【输出】数据汇总!$A:$A,0),MATCH(横向对比!$B$4,【输出】数据汇总!$1:$1,0)),"")</f>
        <v>1.7496549527550694E-2</v>
      </c>
      <c r="W23" s="52">
        <f>IFERROR(INDEX(【输出】数据汇总!$A:$AZ,MATCH(横向对比!W$4&amp;横向对比!$B23,【输出】数据汇总!$A:$A,0),MATCH(横向对比!$B$4,【输出】数据汇总!$1:$1,0)),"")</f>
        <v>2.6718708238625516E-2</v>
      </c>
      <c r="X23" s="52">
        <f>IFERROR(INDEX(【输出】数据汇总!$A:$AZ,MATCH(横向对比!X$4&amp;横向对比!$B23,【输出】数据汇总!$A:$A,0),MATCH(横向对比!$B$4,【输出】数据汇总!$1:$1,0)),"")</f>
        <v>2.3628565411141639E-2</v>
      </c>
      <c r="Y23" s="52" t="str">
        <f>IFERROR(INDEX(【输出】数据汇总!$A:$AZ,MATCH(横向对比!Y$4&amp;横向对比!$B23,【输出】数据汇总!$A:$A,0),MATCH(横向对比!$B$4,【输出】数据汇总!$1:$1,0)),"")</f>
        <v/>
      </c>
      <c r="Z23" s="52" t="str">
        <f>IFERROR(INDEX(【输出】数据汇总!$A:$AZ,MATCH(横向对比!Z$4&amp;横向对比!$B23,【输出】数据汇总!$A:$A,0),MATCH(横向对比!$B$4,【输出】数据汇总!$1:$1,0)),"")</f>
        <v/>
      </c>
      <c r="AA23" s="52" t="str">
        <f>IFERROR(INDEX(【输出】数据汇总!$A:$AZ,MATCH(横向对比!AA$4&amp;横向对比!$B23,【输出】数据汇总!$A:$A,0),MATCH(横向对比!$B$4,【输出】数据汇总!$1:$1,0)),"")</f>
        <v/>
      </c>
      <c r="AB23" s="52" t="str">
        <f>IFERROR(INDEX(【输出】数据汇总!$A:$AZ,MATCH(横向对比!AB$4&amp;横向对比!$B23,【输出】数据汇总!$A:$A,0),MATCH(横向对比!$B$4,【输出】数据汇总!$1:$1,0)),"")</f>
        <v/>
      </c>
      <c r="AC23" s="52" t="str">
        <f>IFERROR(INDEX(【输出】数据汇总!$A:$AZ,MATCH(横向对比!AC$4&amp;横向对比!$B23,【输出】数据汇总!$A:$A,0),MATCH(横向对比!$B$4,【输出】数据汇总!$1:$1,0)),"")</f>
        <v/>
      </c>
      <c r="AD23" s="52" t="str">
        <f>IFERROR(INDEX(【输出】数据汇总!$A:$AZ,MATCH(横向对比!AD$4&amp;横向对比!$B23,【输出】数据汇总!$A:$A,0),MATCH(横向对比!$B$4,【输出】数据汇总!$1:$1,0)),"")</f>
        <v/>
      </c>
      <c r="AE23" s="52" t="str">
        <f>IFERROR(INDEX(【输出】数据汇总!$A:$AZ,MATCH(横向对比!AE$4&amp;横向对比!$B23,【输出】数据汇总!$A:$A,0),MATCH(横向对比!$B$4,【输出】数据汇总!$1:$1,0)),"")</f>
        <v/>
      </c>
      <c r="AF23" s="52" t="str">
        <f>IFERROR(INDEX(【输出】数据汇总!$A:$AZ,MATCH(横向对比!AF$4&amp;横向对比!$B23,【输出】数据汇总!$A:$A,0),MATCH(横向对比!$B$4,【输出】数据汇总!$1:$1,0)),"")</f>
        <v/>
      </c>
      <c r="AG23" s="52">
        <f>IFERROR(INDEX(【输出】数据汇总!$A:$AZ,MATCH(横向对比!AG$4&amp;横向对比!$B23,【输出】数据汇总!$A:$A,0),MATCH(横向对比!$B$4,【输出】数据汇总!$1:$1,0)),"")</f>
        <v>1.9448543586655001E-2</v>
      </c>
      <c r="AH23" s="52" t="str">
        <f>IFERROR(INDEX(【输出】数据汇总!$A:$AZ,MATCH(横向对比!AH$4&amp;横向对比!$B23,【输出】数据汇总!$A:$A,0),MATCH(横向对比!$B$4,【输出】数据汇总!$1:$1,0)),"")</f>
        <v/>
      </c>
      <c r="AI23" s="52">
        <f>IFERROR(INDEX(【输出】数据汇总!$A:$AZ,MATCH(横向对比!AI$4&amp;横向对比!$B23,【输出】数据汇总!$A:$A,0),MATCH(横向对比!$B$4,【输出】数据汇总!$1:$1,0)),"")</f>
        <v>2.0167771561253801E-2</v>
      </c>
      <c r="AJ23" s="52" t="str">
        <f>IFERROR(INDEX(【输出】数据汇总!$A:$AZ,MATCH(横向对比!AJ$4&amp;横向对比!$B23,【输出】数据汇总!$A:$A,0),MATCH(横向对比!$B$4,【输出】数据汇总!$1:$1,0)),"")</f>
        <v/>
      </c>
      <c r="AK23" s="52">
        <f>IFERROR(INDEX(【输出】数据汇总!$A:$AZ,MATCH(横向对比!AK$4&amp;横向对比!$B23,【输出】数据汇总!$A:$A,0),MATCH(横向对比!$B$4,【输出】数据汇总!$1:$1,0)),"")</f>
        <v>5.5912257872941353E-3</v>
      </c>
      <c r="AL23" s="52" t="str">
        <f>IFERROR(INDEX(【输出】数据汇总!$A:$AZ,MATCH(横向对比!AL$4&amp;横向对比!$B23,【输出】数据汇总!$A:$A,0),MATCH(横向对比!$B$4,【输出】数据汇总!$1:$1,0)),"")</f>
        <v/>
      </c>
      <c r="AM23" s="52" t="str">
        <f>IFERROR(INDEX(【输出】数据汇总!$A:$AZ,MATCH(横向对比!AM$4&amp;横向对比!$B23,【输出】数据汇总!$A:$A,0),MATCH(横向对比!$B$4,【输出】数据汇总!$1:$1,0)),"")</f>
        <v/>
      </c>
      <c r="AN23" s="52" t="str">
        <f>IFERROR(INDEX(【输出】数据汇总!$A:$AZ,MATCH(横向对比!AN$4&amp;横向对比!$B23,【输出】数据汇总!$A:$A,0),MATCH(横向对比!$B$4,【输出】数据汇总!$1:$1,0)),"")</f>
        <v/>
      </c>
      <c r="AO23" s="52" t="str">
        <f>IFERROR(INDEX(【输出】数据汇总!$A:$AZ,MATCH(横向对比!AO$4&amp;横向对比!$B23,【输出】数据汇总!$A:$A,0),MATCH(横向对比!$B$4,【输出】数据汇总!$1:$1,0)),"")</f>
        <v/>
      </c>
      <c r="AP23" s="52">
        <f>IFERROR(INDEX(【输出】数据汇总!$A:$AZ,MATCH(横向对比!AP$4&amp;横向对比!$B23,【输出】数据汇总!$A:$A,0),MATCH(横向对比!$B$4,【输出】数据汇总!$1:$1,0)),"")</f>
        <v>1.4231260998932351E-2</v>
      </c>
      <c r="AQ23" s="52" t="str">
        <f>IFERROR(INDEX(【输出】数据汇总!$A:$AZ,MATCH(横向对比!AQ$4&amp;横向对比!$B23,【输出】数据汇总!$A:$A,0),MATCH(横向对比!$B$4,【输出】数据汇总!$1:$1,0)),"")</f>
        <v/>
      </c>
      <c r="AR23" s="52" t="str">
        <f>IFERROR(INDEX(【输出】数据汇总!$A:$AZ,MATCH(横向对比!AR$4&amp;横向对比!$B23,【输出】数据汇总!$A:$A,0),MATCH(横向对比!$B$4,【输出】数据汇总!$1:$1,0)),"")</f>
        <v/>
      </c>
      <c r="AS23" s="52" t="str">
        <f>IFERROR(INDEX(【输出】数据汇总!$A:$AZ,MATCH(横向对比!AS$4&amp;横向对比!$B23,【输出】数据汇总!$A:$A,0),MATCH(横向对比!$B$4,【输出】数据汇总!$1:$1,0)),"")</f>
        <v/>
      </c>
      <c r="AT23" s="52" t="str">
        <f>IFERROR(INDEX(【输出】数据汇总!$A:$AZ,MATCH(横向对比!AT$4&amp;横向对比!$B23,【输出】数据汇总!$A:$A,0),MATCH(横向对比!$B$4,【输出】数据汇总!$1:$1,0)),"")</f>
        <v/>
      </c>
      <c r="AU23" s="52">
        <f>IFERROR(INDEX(【输出】数据汇总!$A:$AZ,MATCH(横向对比!AU$4&amp;横向对比!$B23,【输出】数据汇总!$A:$A,0),MATCH(横向对比!$B$4,【输出】数据汇总!$1:$1,0)),"")</f>
        <v>7.2026965446353461E-3</v>
      </c>
      <c r="AV23" s="52">
        <f>IFERROR(INDEX(【输出】数据汇总!$A:$AZ,MATCH(横向对比!AV$4&amp;横向对比!$B23,【输出】数据汇总!$A:$A,0),MATCH(横向对比!$B$4,【输出】数据汇总!$1:$1,0)),"")</f>
        <v>1.2958602851927429E-2</v>
      </c>
      <c r="AW23" s="52" t="str">
        <f>IFERROR(INDEX(【输出】数据汇总!$A:$AZ,MATCH(横向对比!AW$4&amp;横向对比!$B23,【输出】数据汇总!$A:$A,0),MATCH(横向对比!$B$4,【输出】数据汇总!$1:$1,0)),"")</f>
        <v/>
      </c>
      <c r="AX23" s="52">
        <f>IFERROR(INDEX(【输出】数据汇总!$A:$AZ,MATCH(横向对比!AX$4&amp;横向对比!$B23,【输出】数据汇总!$A:$A,0),MATCH(横向对比!$B$4,【输出】数据汇总!$1:$1,0)),"")</f>
        <v>1.9625116621377125E-2</v>
      </c>
      <c r="AY23" s="52" t="str">
        <f>IFERROR(INDEX(【输出】数据汇总!$A:$AZ,MATCH(横向对比!AY$4&amp;横向对比!$B23,【输出】数据汇总!$A:$A,0),MATCH(横向对比!$B$4,【输出】数据汇总!$1:$1,0)),"")</f>
        <v/>
      </c>
      <c r="AZ23" s="52">
        <f>IFERROR(INDEX(【输出】数据汇总!$A:$AZ,MATCH(横向对比!AZ$4&amp;横向对比!$B23,【输出】数据汇总!$A:$A,0),MATCH(横向对比!$B$4,【输出】数据汇总!$1:$1,0)),"")</f>
        <v>0</v>
      </c>
      <c r="BA23" s="52">
        <f>IFERROR(INDEX(【输出】数据汇总!$A:$AZ,MATCH(横向对比!BA$4&amp;横向对比!$B23,【输出】数据汇总!$A:$A,0),MATCH(横向对比!$B$4,【输出】数据汇总!$1:$1,0)),"")</f>
        <v>6.4893052843303212E-2</v>
      </c>
      <c r="BB23" s="52">
        <f>IFERROR(INDEX(【输出】数据汇总!$A:$AZ,MATCH(横向对比!BB$4&amp;横向对比!$B23,【输出】数据汇总!$A:$A,0),MATCH(横向对比!$B$4,【输出】数据汇总!$1:$1,0)),"")</f>
        <v>3.4735273281156824E-2</v>
      </c>
      <c r="BC23" s="52">
        <f>IFERROR(INDEX(【输出】数据汇总!$A:$AZ,MATCH(横向对比!BC$4&amp;横向对比!$B23,【输出】数据汇总!$A:$A,0),MATCH(横向对比!$B$4,【输出】数据汇总!$1:$1,0)),"")</f>
        <v>3.6127916664771199E-2</v>
      </c>
      <c r="BD23" s="52">
        <f>IFERROR(INDEX(【输出】数据汇总!$A:$AZ,MATCH(横向对比!BD$4&amp;横向对比!$B23,【输出】数据汇总!$A:$A,0),MATCH(横向对比!$B$4,【输出】数据汇总!$1:$1,0)),"")</f>
        <v>1.2614902470244854E-2</v>
      </c>
      <c r="BE23" s="52">
        <f>IFERROR(INDEX(【输出】数据汇总!$A:$AZ,MATCH(横向对比!BE$4&amp;横向对比!$B23,【输出】数据汇总!$A:$A,0),MATCH(横向对比!$B$4,【输出】数据汇总!$1:$1,0)),"")</f>
        <v>4.767435053696218E-2</v>
      </c>
      <c r="BF23" s="52">
        <f>IFERROR(INDEX(【输出】数据汇总!$A:$AZ,MATCH(横向对比!BF$4&amp;横向对比!$B23,【输出】数据汇总!$A:$A,0),MATCH(横向对比!$B$4,【输出】数据汇总!$1:$1,0)),"")</f>
        <v>4.1770666185744633E-2</v>
      </c>
      <c r="BG23" s="52">
        <f>IFERROR(INDEX(【输出】数据汇总!$A:$AZ,MATCH(横向对比!BG$4&amp;横向对比!$B23,【输出】数据汇总!$A:$A,0),MATCH(横向对比!$B$4,【输出】数据汇总!$1:$1,0)),"")</f>
        <v>1.1740025832125857E-2</v>
      </c>
      <c r="BH23" s="52">
        <f>IFERROR(INDEX(【输出】数据汇总!$A:$AZ,MATCH(横向对比!BH$4&amp;横向对比!$B23,【输出】数据汇总!$A:$A,0),MATCH(横向对比!$B$4,【输出】数据汇总!$1:$1,0)),"")</f>
        <v>5.7395860888099066E-2</v>
      </c>
      <c r="BI23" s="52">
        <f>IFERROR(INDEX(【输出】数据汇总!$A:$AZ,MATCH(横向对比!BI$4&amp;横向对比!$B23,【输出】数据汇总!$A:$A,0),MATCH(横向对比!$B$4,【输出】数据汇总!$1:$1,0)),"")</f>
        <v>3.0240040353847284E-2</v>
      </c>
      <c r="BJ23" s="52">
        <f>IFERROR(INDEX(【输出】数据汇总!$A:$AZ,MATCH(横向对比!BJ$4&amp;横向对比!$B23,【输出】数据汇总!$A:$A,0),MATCH(横向对比!$B$4,【输出】数据汇总!$1:$1,0)),"")</f>
        <v>2.790187835659759E-2</v>
      </c>
      <c r="BK23" s="52">
        <f>IFERROR(INDEX(【输出】数据汇总!$A:$AZ,MATCH(横向对比!BK$4&amp;横向对比!$B23,【输出】数据汇总!$A:$A,0),MATCH(横向对比!$B$4,【输出】数据汇总!$1:$1,0)),"")</f>
        <v>2.1291761739758785E-2</v>
      </c>
      <c r="BL23" s="52">
        <f>IFERROR(INDEX(【输出】数据汇总!$A:$AZ,MATCH(横向对比!BL$4&amp;横向对比!$B23,【输出】数据汇总!$A:$A,0),MATCH(横向对比!$B$4,【输出】数据汇总!$1:$1,0)),"")</f>
        <v>2.1318768512110536E-2</v>
      </c>
    </row>
    <row r="24" spans="1:64" x14ac:dyDescent="0.25">
      <c r="B24" s="247" t="s">
        <v>467</v>
      </c>
      <c r="C24" s="52">
        <f t="shared" ref="C24:AH24" si="51">IFERROR(C20+C21,"")</f>
        <v>1.9839202867859743E-2</v>
      </c>
      <c r="D24" s="52">
        <f t="shared" si="51"/>
        <v>1.8684552956799383E-2</v>
      </c>
      <c r="E24" s="52">
        <f t="shared" si="51"/>
        <v>2.3846209037819865E-2</v>
      </c>
      <c r="F24" s="52">
        <f t="shared" si="51"/>
        <v>1.8434192514641977E-2</v>
      </c>
      <c r="G24" s="52">
        <f t="shared" si="51"/>
        <v>1.8391856962177745E-2</v>
      </c>
      <c r="H24" s="52" t="str">
        <f t="shared" si="51"/>
        <v/>
      </c>
      <c r="I24" s="52">
        <f t="shared" si="51"/>
        <v>4.2759775412313877E-2</v>
      </c>
      <c r="J24" s="52">
        <f t="shared" si="51"/>
        <v>2.0283212735650303E-2</v>
      </c>
      <c r="K24" s="52">
        <f t="shared" si="51"/>
        <v>1.7793975384644854E-2</v>
      </c>
      <c r="L24" s="52">
        <f t="shared" si="51"/>
        <v>1.7450373936321116E-2</v>
      </c>
      <c r="M24" s="52">
        <f t="shared" si="51"/>
        <v>1.7793260745246162E-2</v>
      </c>
      <c r="N24" s="52">
        <f t="shared" si="51"/>
        <v>1.5751764349343451E-2</v>
      </c>
      <c r="O24" s="52">
        <f t="shared" si="51"/>
        <v>2.3034730589590414E-2</v>
      </c>
      <c r="P24" s="52">
        <f t="shared" si="51"/>
        <v>1.6389094713765033E-2</v>
      </c>
      <c r="Q24" s="52">
        <f t="shared" si="51"/>
        <v>2.1302625779592927E-2</v>
      </c>
      <c r="R24" s="52">
        <f t="shared" si="51"/>
        <v>2.5504854248082871E-2</v>
      </c>
      <c r="S24" s="52">
        <f t="shared" si="51"/>
        <v>2.0696936220909248E-2</v>
      </c>
      <c r="T24" s="52">
        <f t="shared" si="51"/>
        <v>2.8169935968184966E-2</v>
      </c>
      <c r="U24" s="52">
        <f t="shared" si="51"/>
        <v>2.7511307169607292E-2</v>
      </c>
      <c r="V24" s="52">
        <f t="shared" si="51"/>
        <v>2.8213068148305435E-2</v>
      </c>
      <c r="W24" s="52">
        <f t="shared" si="51"/>
        <v>2.0570265083185733E-2</v>
      </c>
      <c r="X24" s="52">
        <f t="shared" si="51"/>
        <v>2.6257794008745283E-2</v>
      </c>
      <c r="Y24" s="52" t="str">
        <f t="shared" si="51"/>
        <v/>
      </c>
      <c r="Z24" s="52" t="str">
        <f t="shared" si="51"/>
        <v/>
      </c>
      <c r="AA24" s="52" t="str">
        <f t="shared" si="51"/>
        <v/>
      </c>
      <c r="AB24" s="52" t="str">
        <f t="shared" si="51"/>
        <v/>
      </c>
      <c r="AC24" s="52" t="str">
        <f t="shared" si="51"/>
        <v/>
      </c>
      <c r="AD24" s="52" t="str">
        <f t="shared" si="51"/>
        <v/>
      </c>
      <c r="AE24" s="52" t="str">
        <f t="shared" si="51"/>
        <v/>
      </c>
      <c r="AF24" s="52" t="str">
        <f t="shared" si="51"/>
        <v/>
      </c>
      <c r="AG24" s="52">
        <f t="shared" si="51"/>
        <v>1.534564398569364E-2</v>
      </c>
      <c r="AH24" s="52" t="str">
        <f t="shared" si="51"/>
        <v/>
      </c>
      <c r="AI24" s="52" t="str">
        <f t="shared" ref="AI24:BL24" si="52">IFERROR(AI20+AI21,"")</f>
        <v/>
      </c>
      <c r="AJ24" s="52" t="str">
        <f t="shared" si="52"/>
        <v/>
      </c>
      <c r="AK24" s="52">
        <f t="shared" si="52"/>
        <v>1.2405713178403841E-2</v>
      </c>
      <c r="AL24" s="52" t="str">
        <f t="shared" si="52"/>
        <v/>
      </c>
      <c r="AM24" s="52" t="str">
        <f t="shared" si="52"/>
        <v/>
      </c>
      <c r="AN24" s="52" t="str">
        <f t="shared" si="52"/>
        <v/>
      </c>
      <c r="AO24" s="52" t="str">
        <f t="shared" si="52"/>
        <v/>
      </c>
      <c r="AP24" s="52">
        <f t="shared" si="52"/>
        <v>1.6277700878176697E-2</v>
      </c>
      <c r="AQ24" s="52" t="str">
        <f t="shared" si="52"/>
        <v/>
      </c>
      <c r="AR24" s="52" t="str">
        <f t="shared" si="52"/>
        <v/>
      </c>
      <c r="AS24" s="52" t="str">
        <f t="shared" si="52"/>
        <v/>
      </c>
      <c r="AT24" s="52" t="str">
        <f t="shared" si="52"/>
        <v/>
      </c>
      <c r="AU24" s="52">
        <f t="shared" si="52"/>
        <v>1.218239706225332E-2</v>
      </c>
      <c r="AV24" s="52">
        <f t="shared" si="52"/>
        <v>1.8951117644297837E-2</v>
      </c>
      <c r="AW24" s="52" t="str">
        <f t="shared" si="52"/>
        <v/>
      </c>
      <c r="AX24" s="52">
        <f t="shared" si="52"/>
        <v>2.2589823043284309E-2</v>
      </c>
      <c r="AY24" s="52" t="str">
        <f t="shared" si="52"/>
        <v/>
      </c>
      <c r="AZ24" s="52">
        <f t="shared" si="52"/>
        <v>3.906036171699543E-2</v>
      </c>
      <c r="BA24" s="52">
        <f t="shared" si="52"/>
        <v>8.8614591812714305E-2</v>
      </c>
      <c r="BB24" s="52">
        <f t="shared" si="52"/>
        <v>2.5998260426494401E-2</v>
      </c>
      <c r="BC24" s="52">
        <f t="shared" si="52"/>
        <v>2.6420226230537264E-2</v>
      </c>
      <c r="BD24" s="52">
        <f t="shared" si="52"/>
        <v>1.6680958114380612E-2</v>
      </c>
      <c r="BE24" s="52">
        <f t="shared" si="52"/>
        <v>2.7437270865685509E-2</v>
      </c>
      <c r="BF24" s="52">
        <f t="shared" si="52"/>
        <v>1.9484547203869426E-2</v>
      </c>
      <c r="BG24" s="52">
        <f t="shared" si="52"/>
        <v>1.4846113621990363E-2</v>
      </c>
      <c r="BH24" s="52">
        <f t="shared" si="52"/>
        <v>0.19346048098740615</v>
      </c>
      <c r="BI24" s="52">
        <f t="shared" si="52"/>
        <v>3.5658875168155316E-2</v>
      </c>
      <c r="BJ24" s="52">
        <f t="shared" si="52"/>
        <v>2.5621342978351915E-2</v>
      </c>
      <c r="BK24" s="52">
        <f t="shared" si="52"/>
        <v>1.7262212570082206E-2</v>
      </c>
      <c r="BL24" s="52">
        <f t="shared" si="52"/>
        <v>2.5331838663417445E-2</v>
      </c>
    </row>
    <row r="25" spans="1:64" x14ac:dyDescent="0.25">
      <c r="B25" s="247" t="s">
        <v>274</v>
      </c>
      <c r="C25" s="52">
        <f t="shared" ref="C25:AH25" si="53">IFERROR(C22+C23,"")</f>
        <v>2.7988644693161504E-2</v>
      </c>
      <c r="D25" s="52">
        <f t="shared" si="53"/>
        <v>2.8583850739601159E-2</v>
      </c>
      <c r="E25" s="52">
        <f t="shared" si="53"/>
        <v>3.2613795133759151E-2</v>
      </c>
      <c r="F25" s="52">
        <f t="shared" si="53"/>
        <v>2.7802513645067646E-2</v>
      </c>
      <c r="G25" s="52">
        <f t="shared" si="53"/>
        <v>2.2954419254218063E-2</v>
      </c>
      <c r="H25" s="52" t="str">
        <f t="shared" si="53"/>
        <v/>
      </c>
      <c r="I25" s="52">
        <f t="shared" si="53"/>
        <v>4.8954192128055539E-2</v>
      </c>
      <c r="J25" s="52">
        <f t="shared" si="53"/>
        <v>3.2593010483078902E-2</v>
      </c>
      <c r="K25" s="52">
        <f t="shared" si="53"/>
        <v>3.0769465193442497E-2</v>
      </c>
      <c r="L25" s="52">
        <f t="shared" si="53"/>
        <v>2.6616245074504601E-2</v>
      </c>
      <c r="M25" s="52">
        <f t="shared" si="53"/>
        <v>2.6973493306465608E-2</v>
      </c>
      <c r="N25" s="52">
        <f t="shared" si="53"/>
        <v>2.5217561489486867E-2</v>
      </c>
      <c r="O25" s="52">
        <f t="shared" si="53"/>
        <v>2.9333328890628459E-2</v>
      </c>
      <c r="P25" s="52">
        <f t="shared" si="53"/>
        <v>2.3709612846852423E-2</v>
      </c>
      <c r="Q25" s="52">
        <f t="shared" si="53"/>
        <v>2.7675617126956105E-2</v>
      </c>
      <c r="R25" s="52">
        <f t="shared" si="53"/>
        <v>3.3538212715943781E-2</v>
      </c>
      <c r="S25" s="52">
        <f t="shared" si="53"/>
        <v>2.7749608506881067E-2</v>
      </c>
      <c r="T25" s="52">
        <f t="shared" si="53"/>
        <v>4.2254021229582384E-2</v>
      </c>
      <c r="U25" s="52">
        <f t="shared" si="53"/>
        <v>3.1153260600298778E-2</v>
      </c>
      <c r="V25" s="52">
        <f t="shared" si="53"/>
        <v>2.7996549527550693E-2</v>
      </c>
      <c r="W25" s="52">
        <f t="shared" si="53"/>
        <v>4.2218708238625516E-2</v>
      </c>
      <c r="X25" s="52">
        <f t="shared" si="53"/>
        <v>3.722856541114164E-2</v>
      </c>
      <c r="Y25" s="52" t="str">
        <f t="shared" si="53"/>
        <v/>
      </c>
      <c r="Z25" s="52" t="str">
        <f t="shared" si="53"/>
        <v/>
      </c>
      <c r="AA25" s="52" t="str">
        <f t="shared" si="53"/>
        <v/>
      </c>
      <c r="AB25" s="52" t="str">
        <f t="shared" si="53"/>
        <v/>
      </c>
      <c r="AC25" s="52" t="str">
        <f t="shared" si="53"/>
        <v/>
      </c>
      <c r="AD25" s="52" t="str">
        <f t="shared" si="53"/>
        <v/>
      </c>
      <c r="AE25" s="52" t="str">
        <f t="shared" si="53"/>
        <v/>
      </c>
      <c r="AF25" s="52" t="str">
        <f t="shared" si="53"/>
        <v/>
      </c>
      <c r="AG25" s="52">
        <f t="shared" si="53"/>
        <v>3.0848543586655001E-2</v>
      </c>
      <c r="AH25" s="52" t="str">
        <f t="shared" si="53"/>
        <v/>
      </c>
      <c r="AI25" s="52">
        <f t="shared" ref="AI25:BL25" si="54">IFERROR(AI22+AI23,"")</f>
        <v>3.7267771561253799E-2</v>
      </c>
      <c r="AJ25" s="52" t="str">
        <f t="shared" si="54"/>
        <v/>
      </c>
      <c r="AK25" s="52">
        <f t="shared" si="54"/>
        <v>1.5291225787294135E-2</v>
      </c>
      <c r="AL25" s="52" t="str">
        <f t="shared" si="54"/>
        <v/>
      </c>
      <c r="AM25" s="52" t="str">
        <f t="shared" si="54"/>
        <v/>
      </c>
      <c r="AN25" s="52" t="str">
        <f t="shared" si="54"/>
        <v/>
      </c>
      <c r="AO25" s="52" t="str">
        <f t="shared" si="54"/>
        <v/>
      </c>
      <c r="AP25" s="52">
        <f t="shared" si="54"/>
        <v>2.5031260998932353E-2</v>
      </c>
      <c r="AQ25" s="52" t="str">
        <f t="shared" si="54"/>
        <v/>
      </c>
      <c r="AR25" s="52" t="str">
        <f t="shared" si="54"/>
        <v/>
      </c>
      <c r="AS25" s="52" t="str">
        <f t="shared" si="54"/>
        <v/>
      </c>
      <c r="AT25" s="52" t="str">
        <f t="shared" si="54"/>
        <v/>
      </c>
      <c r="AU25" s="52">
        <f t="shared" si="54"/>
        <v>1.4902696544635347E-2</v>
      </c>
      <c r="AV25" s="52">
        <f t="shared" si="54"/>
        <v>2.235860285192743E-2</v>
      </c>
      <c r="AW25" s="52" t="str">
        <f t="shared" si="54"/>
        <v/>
      </c>
      <c r="AX25" s="52">
        <f t="shared" si="54"/>
        <v>2.9525116621377124E-2</v>
      </c>
      <c r="AY25" s="52" t="str">
        <f t="shared" si="54"/>
        <v/>
      </c>
      <c r="AZ25" s="52">
        <f t="shared" si="54"/>
        <v>1.9599999999999999E-2</v>
      </c>
      <c r="BA25" s="52">
        <f t="shared" si="54"/>
        <v>8.3493052843303217E-2</v>
      </c>
      <c r="BB25" s="52">
        <f t="shared" si="54"/>
        <v>5.1735273281156825E-2</v>
      </c>
      <c r="BC25" s="52">
        <f t="shared" si="54"/>
        <v>5.6127916664771196E-2</v>
      </c>
      <c r="BD25" s="52">
        <f t="shared" si="54"/>
        <v>2.4414902470244852E-2</v>
      </c>
      <c r="BE25" s="52">
        <f t="shared" si="54"/>
        <v>6.6974350536962185E-2</v>
      </c>
      <c r="BF25" s="52">
        <f t="shared" si="54"/>
        <v>6.1270666185744629E-2</v>
      </c>
      <c r="BG25" s="52">
        <f t="shared" si="54"/>
        <v>2.1540025832125859E-2</v>
      </c>
      <c r="BH25" s="52">
        <f t="shared" si="54"/>
        <v>8.5395860888099057E-2</v>
      </c>
      <c r="BI25" s="52">
        <f t="shared" si="54"/>
        <v>4.6740040353847281E-2</v>
      </c>
      <c r="BJ25" s="52">
        <f t="shared" si="54"/>
        <v>4.4501878356597593E-2</v>
      </c>
      <c r="BK25" s="52">
        <f t="shared" si="54"/>
        <v>3.5391761739758783E-2</v>
      </c>
      <c r="BL25" s="52">
        <f t="shared" si="54"/>
        <v>3.9218768512110536E-2</v>
      </c>
    </row>
    <row r="26" spans="1:64" ht="15.6" x14ac:dyDescent="0.25">
      <c r="A26" s="213" t="s">
        <v>474</v>
      </c>
      <c r="B26" s="247" t="s">
        <v>275</v>
      </c>
      <c r="C26" s="52">
        <f>IFERROR(INDEX(【输出】数据汇总!$A:$AZ,MATCH(横向对比!C$4&amp;横向对比!$B26,【输出】数据汇总!$A:$A,0),MATCH(横向对比!$B$4,【输出】数据汇总!$1:$1,0)),"")</f>
        <v>2.7994659099293582E-2</v>
      </c>
      <c r="D26" s="52">
        <f>IFERROR(INDEX(【输出】数据汇总!$A:$AZ,MATCH(横向对比!D$4&amp;横向对比!$B26,【输出】数据汇总!$A:$A,0),MATCH(横向对比!$B$4,【输出】数据汇总!$1:$1,0)),"")</f>
        <v>2.8583850739601152E-2</v>
      </c>
      <c r="E26" s="52">
        <f>IFERROR(INDEX(【输出】数据汇总!$A:$AZ,MATCH(横向对比!E$4&amp;横向对比!$B26,【输出】数据汇总!$A:$A,0),MATCH(横向对比!$B$4,【输出】数据汇总!$1:$1,0)),"")</f>
        <v>3.2637852758287456E-2</v>
      </c>
      <c r="F26" s="52">
        <f>IFERROR(INDEX(【输出】数据汇总!$A:$AZ,MATCH(横向对比!F$4&amp;横向对比!$B26,【输出】数据汇总!$A:$A,0),MATCH(横向对比!$B$4,【输出】数据汇总!$1:$1,0)),"")</f>
        <v>2.780251364506765E-2</v>
      </c>
      <c r="G26" s="52">
        <f>IFERROR(INDEX(【输出】数据汇总!$A:$AZ,MATCH(横向对比!G$4&amp;横向对比!$B26,【输出】数据汇总!$A:$A,0),MATCH(横向对比!$B$4,【输出】数据汇总!$1:$1,0)),"")</f>
        <v>2.2954419254218063E-2</v>
      </c>
      <c r="H26" s="52" t="str">
        <f>IFERROR(INDEX(【输出】数据汇总!$A:$AZ,MATCH(横向对比!H$4&amp;横向对比!$B26,【输出】数据汇总!$A:$A,0),MATCH(横向对比!$B$4,【输出】数据汇总!$1:$1,0)),"")</f>
        <v/>
      </c>
      <c r="I26" s="52">
        <f>IFERROR(INDEX(【输出】数据汇总!$A:$AZ,MATCH(横向对比!I$4&amp;横向对比!$B26,【输出】数据汇总!$A:$A,0),MATCH(横向对比!$B$4,【输出】数据汇总!$1:$1,0)),"")</f>
        <v>5.9157770650033505E-2</v>
      </c>
      <c r="J26" s="52">
        <f>IFERROR(INDEX(【输出】数据汇总!$A:$AZ,MATCH(横向对比!J$4&amp;横向对比!$B26,【输出】数据汇总!$A:$A,0),MATCH(横向对比!$B$4,【输出】数据汇总!$1:$1,0)),"")</f>
        <v>3.2593010483078902E-2</v>
      </c>
      <c r="K26" s="52">
        <f>IFERROR(INDEX(【输出】数据汇总!$A:$AZ,MATCH(横向对比!K$4&amp;横向对比!$B26,【输出】数据汇总!$A:$A,0),MATCH(横向对比!$B$4,【输出】数据汇总!$1:$1,0)),"")</f>
        <v>3.0769465193442497E-2</v>
      </c>
      <c r="L26" s="52">
        <f>IFERROR(INDEX(【输出】数据汇总!$A:$AZ,MATCH(横向对比!L$4&amp;横向对比!$B26,【输出】数据汇总!$A:$A,0),MATCH(横向对比!$B$4,【输出】数据汇总!$1:$1,0)),"")</f>
        <v>2.6616245074504601E-2</v>
      </c>
      <c r="M26" s="52">
        <f>IFERROR(INDEX(【输出】数据汇总!$A:$AZ,MATCH(横向对比!M$4&amp;横向对比!$B26,【输出】数据汇总!$A:$A,0),MATCH(横向对比!$B$4,【输出】数据汇总!$1:$1,0)),"")</f>
        <v>2.6973493306465608E-2</v>
      </c>
      <c r="N26" s="52">
        <f>IFERROR(INDEX(【输出】数据汇总!$A:$AZ,MATCH(横向对比!N$4&amp;横向对比!$B26,【输出】数据汇总!$A:$A,0),MATCH(横向对比!$B$4,【输出】数据汇总!$1:$1,0)),"")</f>
        <v>2.5217561489486867E-2</v>
      </c>
      <c r="O26" s="52">
        <f>IFERROR(INDEX(【输出】数据汇总!$A:$AZ,MATCH(横向对比!O$4&amp;横向对比!$B26,【输出】数据汇总!$A:$A,0),MATCH(横向对比!$B$4,【输出】数据汇总!$1:$1,0)),"")</f>
        <v>2.9333328890628459E-2</v>
      </c>
      <c r="P26" s="52">
        <f>IFERROR(INDEX(【输出】数据汇总!$A:$AZ,MATCH(横向对比!P$4&amp;横向对比!$B26,【输出】数据汇总!$A:$A,0),MATCH(横向对比!$B$4,【输出】数据汇总!$1:$1,0)),"")</f>
        <v>2.3709612846852423E-2</v>
      </c>
      <c r="Q26" s="52">
        <f>IFERROR(INDEX(【输出】数据汇总!$A:$AZ,MATCH(横向对比!Q$4&amp;横向对比!$B26,【输出】数据汇总!$A:$A,0),MATCH(横向对比!$B$4,【输出】数据汇总!$1:$1,0)),"")</f>
        <v>2.7675617126956105E-2</v>
      </c>
      <c r="R26" s="52">
        <f>IFERROR(INDEX(【输出】数据汇总!$A:$AZ,MATCH(横向对比!R$4&amp;横向对比!$B26,【输出】数据汇总!$A:$A,0),MATCH(横向对比!$B$4,【输出】数据汇总!$1:$1,0)),"")</f>
        <v>3.3538212715943781E-2</v>
      </c>
      <c r="S26" s="52">
        <f>IFERROR(INDEX(【输出】数据汇总!$A:$AZ,MATCH(横向对比!S$4&amp;横向对比!$B26,【输出】数据汇总!$A:$A,0),MATCH(横向对比!$B$4,【输出】数据汇总!$1:$1,0)),"")</f>
        <v>2.7749608506881067E-2</v>
      </c>
      <c r="T26" s="52">
        <f>IFERROR(INDEX(【输出】数据汇总!$A:$AZ,MATCH(横向对比!T$4&amp;横向对比!$B26,【输出】数据汇总!$A:$A,0),MATCH(横向对比!$B$4,【输出】数据汇总!$1:$1,0)),"")</f>
        <v>4.2254021229582384E-2</v>
      </c>
      <c r="U26" s="52">
        <f>IFERROR(INDEX(【输出】数据汇总!$A:$AZ,MATCH(横向对比!U$4&amp;横向对比!$B26,【输出】数据汇总!$A:$A,0),MATCH(横向对比!$B$4,【输出】数据汇总!$1:$1,0)),"")</f>
        <v>3.1153260600298778E-2</v>
      </c>
      <c r="V26" s="52">
        <f>IFERROR(INDEX(【输出】数据汇总!$A:$AZ,MATCH(横向对比!V$4&amp;横向对比!$B26,【输出】数据汇总!$A:$A,0),MATCH(横向对比!$B$4,【输出】数据汇总!$1:$1,0)),"")</f>
        <v>2.8213068148305435E-2</v>
      </c>
      <c r="W26" s="52">
        <f>IFERROR(INDEX(【输出】数据汇总!$A:$AZ,MATCH(横向对比!W$4&amp;横向对比!$B26,【输出】数据汇总!$A:$A,0),MATCH(横向对比!$B$4,【输出】数据汇总!$1:$1,0)),"")</f>
        <v>4.2218708238625516E-2</v>
      </c>
      <c r="X26" s="52">
        <f>IFERROR(INDEX(【输出】数据汇总!$A:$AZ,MATCH(横向对比!X$4&amp;横向对比!$B26,【输出】数据汇总!$A:$A,0),MATCH(横向对比!$B$4,【输出】数据汇总!$1:$1,0)),"")</f>
        <v>3.722856541114164E-2</v>
      </c>
      <c r="Y26" s="52" t="str">
        <f>IFERROR(INDEX(【输出】数据汇总!$A:$AZ,MATCH(横向对比!Y$4&amp;横向对比!$B26,【输出】数据汇总!$A:$A,0),MATCH(横向对比!$B$4,【输出】数据汇总!$1:$1,0)),"")</f>
        <v/>
      </c>
      <c r="Z26" s="52" t="str">
        <f>IFERROR(INDEX(【输出】数据汇总!$A:$AZ,MATCH(横向对比!Z$4&amp;横向对比!$B26,【输出】数据汇总!$A:$A,0),MATCH(横向对比!$B$4,【输出】数据汇总!$1:$1,0)),"")</f>
        <v/>
      </c>
      <c r="AA26" s="52" t="str">
        <f>IFERROR(INDEX(【输出】数据汇总!$A:$AZ,MATCH(横向对比!AA$4&amp;横向对比!$B26,【输出】数据汇总!$A:$A,0),MATCH(横向对比!$B$4,【输出】数据汇总!$1:$1,0)),"")</f>
        <v/>
      </c>
      <c r="AB26" s="52" t="str">
        <f>IFERROR(INDEX(【输出】数据汇总!$A:$AZ,MATCH(横向对比!AB$4&amp;横向对比!$B26,【输出】数据汇总!$A:$A,0),MATCH(横向对比!$B$4,【输出】数据汇总!$1:$1,0)),"")</f>
        <v/>
      </c>
      <c r="AC26" s="52" t="str">
        <f>IFERROR(INDEX(【输出】数据汇总!$A:$AZ,MATCH(横向对比!AC$4&amp;横向对比!$B26,【输出】数据汇总!$A:$A,0),MATCH(横向对比!$B$4,【输出】数据汇总!$1:$1,0)),"")</f>
        <v/>
      </c>
      <c r="AD26" s="52" t="str">
        <f>IFERROR(INDEX(【输出】数据汇总!$A:$AZ,MATCH(横向对比!AD$4&amp;横向对比!$B26,【输出】数据汇总!$A:$A,0),MATCH(横向对比!$B$4,【输出】数据汇总!$1:$1,0)),"")</f>
        <v/>
      </c>
      <c r="AE26" s="52" t="str">
        <f>IFERROR(INDEX(【输出】数据汇总!$A:$AZ,MATCH(横向对比!AE$4&amp;横向对比!$B26,【输出】数据汇总!$A:$A,0),MATCH(横向对比!$B$4,【输出】数据汇总!$1:$1,0)),"")</f>
        <v/>
      </c>
      <c r="AF26" s="52" t="str">
        <f>IFERROR(INDEX(【输出】数据汇总!$A:$AZ,MATCH(横向对比!AF$4&amp;横向对比!$B26,【输出】数据汇总!$A:$A,0),MATCH(横向对比!$B$4,【输出】数据汇总!$1:$1,0)),"")</f>
        <v/>
      </c>
      <c r="AG26" s="52">
        <f>IFERROR(INDEX(【输出】数据汇总!$A:$AZ,MATCH(横向对比!AG$4&amp;横向对比!$B26,【输出】数据汇总!$A:$A,0),MATCH(横向对比!$B$4,【输出】数据汇总!$1:$1,0)),"")</f>
        <v>3.0848543586655001E-2</v>
      </c>
      <c r="AH26" s="52" t="str">
        <f>IFERROR(INDEX(【输出】数据汇总!$A:$AZ,MATCH(横向对比!AH$4&amp;横向对比!$B26,【输出】数据汇总!$A:$A,0),MATCH(横向对比!$B$4,【输出】数据汇总!$1:$1,0)),"")</f>
        <v/>
      </c>
      <c r="AI26" s="52">
        <f>IFERROR(INDEX(【输出】数据汇总!$A:$AZ,MATCH(横向对比!AI$4&amp;横向对比!$B26,【输出】数据汇总!$A:$A,0),MATCH(横向对比!$B$4,【输出】数据汇总!$1:$1,0)),"")</f>
        <v>3.7267771561253799E-2</v>
      </c>
      <c r="AJ26" s="52" t="str">
        <f>IFERROR(INDEX(【输出】数据汇总!$A:$AZ,MATCH(横向对比!AJ$4&amp;横向对比!$B26,【输出】数据汇总!$A:$A,0),MATCH(横向对比!$B$4,【输出】数据汇总!$1:$1,0)),"")</f>
        <v/>
      </c>
      <c r="AK26" s="52">
        <f>IFERROR(INDEX(【输出】数据汇总!$A:$AZ,MATCH(横向对比!AK$4&amp;横向对比!$B26,【输出】数据汇总!$A:$A,0),MATCH(横向对比!$B$4,【输出】数据汇总!$1:$1,0)),"")</f>
        <v>1.5291225787294135E-2</v>
      </c>
      <c r="AL26" s="52" t="str">
        <f>IFERROR(INDEX(【输出】数据汇总!$A:$AZ,MATCH(横向对比!AL$4&amp;横向对比!$B26,【输出】数据汇总!$A:$A,0),MATCH(横向对比!$B$4,【输出】数据汇总!$1:$1,0)),"")</f>
        <v/>
      </c>
      <c r="AM26" s="52" t="str">
        <f>IFERROR(INDEX(【输出】数据汇总!$A:$AZ,MATCH(横向对比!AM$4&amp;横向对比!$B26,【输出】数据汇总!$A:$A,0),MATCH(横向对比!$B$4,【输出】数据汇总!$1:$1,0)),"")</f>
        <v/>
      </c>
      <c r="AN26" s="52" t="str">
        <f>IFERROR(INDEX(【输出】数据汇总!$A:$AZ,MATCH(横向对比!AN$4&amp;横向对比!$B26,【输出】数据汇总!$A:$A,0),MATCH(横向对比!$B$4,【输出】数据汇总!$1:$1,0)),"")</f>
        <v/>
      </c>
      <c r="AO26" s="52" t="str">
        <f>IFERROR(INDEX(【输出】数据汇总!$A:$AZ,MATCH(横向对比!AO$4&amp;横向对比!$B26,【输出】数据汇总!$A:$A,0),MATCH(横向对比!$B$4,【输出】数据汇总!$1:$1,0)),"")</f>
        <v/>
      </c>
      <c r="AP26" s="52">
        <f>IFERROR(INDEX(【输出】数据汇总!$A:$AZ,MATCH(横向对比!AP$4&amp;横向对比!$B26,【输出】数据汇总!$A:$A,0),MATCH(横向对比!$B$4,【输出】数据汇总!$1:$1,0)),"")</f>
        <v>2.5031260998932353E-2</v>
      </c>
      <c r="AQ26" s="52" t="str">
        <f>IFERROR(INDEX(【输出】数据汇总!$A:$AZ,MATCH(横向对比!AQ$4&amp;横向对比!$B26,【输出】数据汇总!$A:$A,0),MATCH(横向对比!$B$4,【输出】数据汇总!$1:$1,0)),"")</f>
        <v/>
      </c>
      <c r="AR26" s="52" t="str">
        <f>IFERROR(INDEX(【输出】数据汇总!$A:$AZ,MATCH(横向对比!AR$4&amp;横向对比!$B26,【输出】数据汇总!$A:$A,0),MATCH(横向对比!$B$4,【输出】数据汇总!$1:$1,0)),"")</f>
        <v/>
      </c>
      <c r="AS26" s="52" t="str">
        <f>IFERROR(INDEX(【输出】数据汇总!$A:$AZ,MATCH(横向对比!AS$4&amp;横向对比!$B26,【输出】数据汇总!$A:$A,0),MATCH(横向对比!$B$4,【输出】数据汇总!$1:$1,0)),"")</f>
        <v/>
      </c>
      <c r="AT26" s="52" t="str">
        <f>IFERROR(INDEX(【输出】数据汇总!$A:$AZ,MATCH(横向对比!AT$4&amp;横向对比!$B26,【输出】数据汇总!$A:$A,0),MATCH(横向对比!$B$4,【输出】数据汇总!$1:$1,0)),"")</f>
        <v/>
      </c>
      <c r="AU26" s="52">
        <f>IFERROR(INDEX(【输出】数据汇总!$A:$AZ,MATCH(横向对比!AU$4&amp;横向对比!$B26,【输出】数据汇总!$A:$A,0),MATCH(横向对比!$B$4,【输出】数据汇总!$1:$1,0)),"")</f>
        <v>1.4902696544635347E-2</v>
      </c>
      <c r="AV26" s="52">
        <f>IFERROR(INDEX(【输出】数据汇总!$A:$AZ,MATCH(横向对比!AV$4&amp;横向对比!$B26,【输出】数据汇总!$A:$A,0),MATCH(横向对比!$B$4,【输出】数据汇总!$1:$1,0)),"")</f>
        <v>2.235860285192743E-2</v>
      </c>
      <c r="AW26" s="52" t="str">
        <f>IFERROR(INDEX(【输出】数据汇总!$A:$AZ,MATCH(横向对比!AW$4&amp;横向对比!$B26,【输出】数据汇总!$A:$A,0),MATCH(横向对比!$B$4,【输出】数据汇总!$1:$1,0)),"")</f>
        <v/>
      </c>
      <c r="AX26" s="52">
        <f>IFERROR(INDEX(【输出】数据汇总!$A:$AZ,MATCH(横向对比!AX$4&amp;横向对比!$B26,【输出】数据汇总!$A:$A,0),MATCH(横向对比!$B$4,【输出】数据汇总!$1:$1,0)),"")</f>
        <v>2.9525116621377127E-2</v>
      </c>
      <c r="AY26" s="52" t="str">
        <f>IFERROR(INDEX(【输出】数据汇总!$A:$AZ,MATCH(横向对比!AY$4&amp;横向对比!$B26,【输出】数据汇总!$A:$A,0),MATCH(横向对比!$B$4,【输出】数据汇总!$1:$1,0)),"")</f>
        <v/>
      </c>
      <c r="AZ26" s="52">
        <f>IFERROR(INDEX(【输出】数据汇总!$A:$AZ,MATCH(横向对比!AZ$4&amp;横向对比!$B26,【输出】数据汇总!$A:$A,0),MATCH(横向对比!$B$4,【输出】数据汇总!$1:$1,0)),"")</f>
        <v>3.906036171699543E-2</v>
      </c>
      <c r="BA26" s="52">
        <f>IFERROR(INDEX(【输出】数据汇总!$A:$AZ,MATCH(横向对比!BA$4&amp;横向对比!$B26,【输出】数据汇总!$A:$A,0),MATCH(横向对比!$B$4,【输出】数据汇总!$1:$1,0)),"")</f>
        <v>8.8614591812714305E-2</v>
      </c>
      <c r="BB26" s="52">
        <f>IFERROR(INDEX(【输出】数据汇总!$A:$AZ,MATCH(横向对比!BB$4&amp;横向对比!$B26,【输出】数据汇总!$A:$A,0),MATCH(横向对比!$B$4,【输出】数据汇总!$1:$1,0)),"")</f>
        <v>5.1735273281156825E-2</v>
      </c>
      <c r="BC26" s="52">
        <f>IFERROR(INDEX(【输出】数据汇总!$A:$AZ,MATCH(横向对比!BC$4&amp;横向对比!$B26,【输出】数据汇总!$A:$A,0),MATCH(横向对比!$B$4,【输出】数据汇总!$1:$1,0)),"")</f>
        <v>5.6127916664771196E-2</v>
      </c>
      <c r="BD26" s="52">
        <f>IFERROR(INDEX(【输出】数据汇总!$A:$AZ,MATCH(横向对比!BD$4&amp;横向对比!$B26,【输出】数据汇总!$A:$A,0),MATCH(横向对比!$B$4,【输出】数据汇总!$1:$1,0)),"")</f>
        <v>2.4414902470244849E-2</v>
      </c>
      <c r="BE26" s="52">
        <f>IFERROR(INDEX(【输出】数据汇总!$A:$AZ,MATCH(横向对比!BE$4&amp;横向对比!$B26,【输出】数据汇总!$A:$A,0),MATCH(横向对比!$B$4,【输出】数据汇总!$1:$1,0)),"")</f>
        <v>6.6974350536962185E-2</v>
      </c>
      <c r="BF26" s="52">
        <f>IFERROR(INDEX(【输出】数据汇总!$A:$AZ,MATCH(横向对比!BF$4&amp;横向对比!$B26,【输出】数据汇总!$A:$A,0),MATCH(横向对比!$B$4,【输出】数据汇总!$1:$1,0)),"")</f>
        <v>6.1270666185744629E-2</v>
      </c>
      <c r="BG26" s="52">
        <f>IFERROR(INDEX(【输出】数据汇总!$A:$AZ,MATCH(横向对比!BG$4&amp;横向对比!$B26,【输出】数据汇总!$A:$A,0),MATCH(横向对比!$B$4,【输出】数据汇总!$1:$1,0)),"")</f>
        <v>2.1540025832125859E-2</v>
      </c>
      <c r="BH26" s="52">
        <f>IFERROR(INDEX(【输出】数据汇总!$A:$AZ,MATCH(横向对比!BH$4&amp;横向对比!$B26,【输出】数据汇总!$A:$A,0),MATCH(横向对比!$B$4,【输出】数据汇总!$1:$1,0)),"")</f>
        <v>0.19346048098740615</v>
      </c>
      <c r="BI26" s="52">
        <f>IFERROR(INDEX(【输出】数据汇总!$A:$AZ,MATCH(横向对比!BI$4&amp;横向对比!$B26,【输出】数据汇总!$A:$A,0),MATCH(横向对比!$B$4,【输出】数据汇总!$1:$1,0)),"")</f>
        <v>4.6740040353847281E-2</v>
      </c>
      <c r="BJ26" s="52">
        <f>IFERROR(INDEX(【输出】数据汇总!$A:$AZ,MATCH(横向对比!BJ$4&amp;横向对比!$B26,【输出】数据汇总!$A:$A,0),MATCH(横向对比!$B$4,【输出】数据汇总!$1:$1,0)),"")</f>
        <v>4.4501878356597593E-2</v>
      </c>
      <c r="BK26" s="52">
        <f>IFERROR(INDEX(【输出】数据汇总!$A:$AZ,MATCH(横向对比!BK$4&amp;横向对比!$B26,【输出】数据汇总!$A:$A,0),MATCH(横向对比!$B$4,【输出】数据汇总!$1:$1,0)),"")</f>
        <v>3.5391761739758783E-2</v>
      </c>
      <c r="BL26" s="52">
        <f>IFERROR(INDEX(【输出】数据汇总!$A:$AZ,MATCH(横向对比!BL$4&amp;横向对比!$B26,【输出】数据汇总!$A:$A,0),MATCH(横向对比!$B$4,【输出】数据汇总!$1:$1,0)),"")</f>
        <v>3.9218768512110536E-2</v>
      </c>
    </row>
    <row r="27" spans="1:64" ht="15.6" x14ac:dyDescent="0.25">
      <c r="A27" s="213"/>
      <c r="B27" s="247" t="s">
        <v>253</v>
      </c>
      <c r="C27" s="52">
        <f>IFERROR(INDEX(【输出】数据汇总!$A:$AZ,MATCH(横向对比!C$4&amp;横向对比!$B27,【输出】数据汇总!$A:$A,0),MATCH(横向对比!$B$4,【输出】数据汇总!$1:$1,0)),"")</f>
        <v>2.0501882969302825E-2</v>
      </c>
      <c r="D27" s="52">
        <f>IFERROR(INDEX(【输出】数据汇总!$A:$AZ,MATCH(横向对比!D$4&amp;横向对比!$B27,【输出】数据汇总!$A:$A,0),MATCH(横向对比!$B$4,【输出】数据汇总!$1:$1,0)),"")</f>
        <v>1.8134304896214915E-2</v>
      </c>
      <c r="E27" s="52">
        <f>IFERROR(INDEX(【输出】数据汇总!$A:$AZ,MATCH(横向对比!E$4&amp;横向对比!$B27,【输出】数据汇总!$A:$A,0),MATCH(横向对比!$B$4,【输出】数据汇总!$1:$1,0)),"")</f>
        <v>2.4301324974330518E-2</v>
      </c>
      <c r="F27" s="52">
        <f>IFERROR(INDEX(【输出】数据汇总!$A:$AZ,MATCH(横向对比!F$4&amp;横向对比!$B27,【输出】数据汇总!$A:$A,0),MATCH(横向对比!$B$4,【输出】数据汇总!$1:$1,0)),"")</f>
        <v>2.4956977652264959E-2</v>
      </c>
      <c r="G27" s="52">
        <f>IFERROR(INDEX(【输出】数据汇总!$A:$AZ,MATCH(横向对比!G$4&amp;横向对比!$B27,【输出】数据汇总!$A:$A,0),MATCH(横向对比!$B$4,【输出】数据汇总!$1:$1,0)),"")</f>
        <v>1.4614924354400913E-2</v>
      </c>
      <c r="H27" s="52" t="str">
        <f>IFERROR(INDEX(【输出】数据汇总!$A:$AZ,MATCH(横向对比!H$4&amp;横向对比!$B27,【输出】数据汇总!$A:$A,0),MATCH(横向对比!$B$4,【输出】数据汇总!$1:$1,0)),"")</f>
        <v/>
      </c>
      <c r="I27" s="52">
        <f>IFERROR(INDEX(【输出】数据汇总!$A:$AZ,MATCH(横向对比!I$4&amp;横向对比!$B27,【输出】数据汇总!$A:$A,0),MATCH(横向对比!$B$4,【输出】数据汇总!$1:$1,0)),"")</f>
        <v>4.057334484773957E-2</v>
      </c>
      <c r="J27" s="52">
        <f>IFERROR(INDEX(【输出】数据汇总!$A:$AZ,MATCH(横向对比!J$4&amp;横向对比!$B27,【输出】数据汇总!$A:$A,0),MATCH(横向对比!$B$4,【输出】数据汇总!$1:$1,0)),"")</f>
        <v>2.0277644169066245E-2</v>
      </c>
      <c r="K27" s="52">
        <f>IFERROR(INDEX(【输出】数据汇总!$A:$AZ,MATCH(横向对比!K$4&amp;横向对比!$B27,【输出】数据汇总!$A:$A,0),MATCH(横向对比!$B$4,【输出】数据汇总!$1:$1,0)),"")</f>
        <v>2.0323836908199604E-2</v>
      </c>
      <c r="L27" s="52">
        <f>IFERROR(INDEX(【输出】数据汇总!$A:$AZ,MATCH(横向对比!L$4&amp;横向对比!$B27,【输出】数据汇总!$A:$A,0),MATCH(横向对比!$B$4,【输出】数据汇总!$1:$1,0)),"")</f>
        <v>1.5728089289791136E-2</v>
      </c>
      <c r="M27" s="52">
        <f>IFERROR(INDEX(【输出】数据汇总!$A:$AZ,MATCH(横向对比!M$4&amp;横向对比!$B27,【输出】数据汇总!$A:$A,0),MATCH(横向对比!$B$4,【输出】数据汇总!$1:$1,0)),"")</f>
        <v>1.8199528204724095E-2</v>
      </c>
      <c r="N27" s="52">
        <f>IFERROR(INDEX(【输出】数据汇总!$A:$AZ,MATCH(横向对比!N$4&amp;横向对比!$B27,【输出】数据汇总!$A:$A,0),MATCH(横向对比!$B$4,【输出】数据汇总!$1:$1,0)),"")</f>
        <v>1.5017035093012049E-2</v>
      </c>
      <c r="O27" s="52">
        <f>IFERROR(INDEX(【输出】数据汇总!$A:$AZ,MATCH(横向对比!O$4&amp;横向对比!$B27,【输出】数据汇总!$A:$A,0),MATCH(横向对比!$B$4,【输出】数据汇总!$1:$1,0)),"")</f>
        <v>1.9259695712496357E-2</v>
      </c>
      <c r="P27" s="52">
        <f>IFERROR(INDEX(【输出】数据汇总!$A:$AZ,MATCH(横向对比!P$4&amp;横向对比!$B27,【输出】数据汇总!$A:$A,0),MATCH(横向对比!$B$4,【输出】数据汇总!$1:$1,0)),"")</f>
        <v>1.5915786572921323E-2</v>
      </c>
      <c r="Q27" s="52">
        <f>IFERROR(INDEX(【输出】数据汇总!$A:$AZ,MATCH(横向对比!Q$4&amp;横向对比!$B27,【输出】数据汇总!$A:$A,0),MATCH(横向对比!$B$4,【输出】数据汇总!$1:$1,0)),"")</f>
        <v>1.9497004306970468E-2</v>
      </c>
      <c r="R27" s="52">
        <f>IFERROR(INDEX(【输出】数据汇总!$A:$AZ,MATCH(横向对比!R$4&amp;横向对比!$B27,【输出】数据汇总!$A:$A,0),MATCH(横向对比!$B$4,【输出】数据汇总!$1:$1,0)),"")</f>
        <v>2.4248876062740087E-2</v>
      </c>
      <c r="S27" s="52">
        <f>IFERROR(INDEX(【输出】数据汇总!$A:$AZ,MATCH(横向对比!S$4&amp;横向对比!$B27,【输出】数据汇总!$A:$A,0),MATCH(横向对比!$B$4,【输出】数据汇总!$1:$1,0)),"")</f>
        <v>2.1233649894007205E-2</v>
      </c>
      <c r="T27" s="52">
        <f>IFERROR(INDEX(【输出】数据汇总!$A:$AZ,MATCH(横向对比!T$4&amp;横向对比!$B27,【输出】数据汇总!$A:$A,0),MATCH(横向对比!$B$4,【输出】数据汇总!$1:$1,0)),"")</f>
        <v>3.0124779399343944E-2</v>
      </c>
      <c r="U27" s="52">
        <f>IFERROR(INDEX(【输出】数据汇总!$A:$AZ,MATCH(横向对比!U$4&amp;横向对比!$B27,【输出】数据汇总!$A:$A,0),MATCH(横向对比!$B$4,【输出】数据汇总!$1:$1,0)),"")</f>
        <v>2.1670396098177714E-2</v>
      </c>
      <c r="V27" s="52">
        <f>IFERROR(INDEX(【输出】数据汇总!$A:$AZ,MATCH(横向对比!V$4&amp;横向对比!$B27,【输出】数据汇总!$A:$A,0),MATCH(横向对比!$B$4,【输出】数据汇总!$1:$1,0)),"")</f>
        <v>1.8983783628888765E-2</v>
      </c>
      <c r="W27" s="52">
        <f>IFERROR(INDEX(【输出】数据汇总!$A:$AZ,MATCH(横向对比!W$4&amp;横向对比!$B27,【输出】数据汇总!$A:$A,0),MATCH(横向对比!$B$4,【输出】数据汇总!$1:$1,0)),"")</f>
        <v>2.8358726273207249E-2</v>
      </c>
      <c r="X27" s="52">
        <f>IFERROR(INDEX(【输出】数据汇总!$A:$AZ,MATCH(横向对比!X$4&amp;横向对比!$B27,【输出】数据汇总!$A:$A,0),MATCH(横向对比!$B$4,【输出】数据汇总!$1:$1,0)),"")</f>
        <v>3.8678922532717944E-2</v>
      </c>
      <c r="Y27" s="52" t="str">
        <f>IFERROR(INDEX(【输出】数据汇总!$A:$AZ,MATCH(横向对比!Y$4&amp;横向对比!$B27,【输出】数据汇总!$A:$A,0),MATCH(横向对比!$B$4,【输出】数据汇总!$1:$1,0)),"")</f>
        <v/>
      </c>
      <c r="Z27" s="52" t="str">
        <f>IFERROR(INDEX(【输出】数据汇总!$A:$AZ,MATCH(横向对比!Z$4&amp;横向对比!$B27,【输出】数据汇总!$A:$A,0),MATCH(横向对比!$B$4,【输出】数据汇总!$1:$1,0)),"")</f>
        <v/>
      </c>
      <c r="AA27" s="52" t="str">
        <f>IFERROR(INDEX(【输出】数据汇总!$A:$AZ,MATCH(横向对比!AA$4&amp;横向对比!$B27,【输出】数据汇总!$A:$A,0),MATCH(横向对比!$B$4,【输出】数据汇总!$1:$1,0)),"")</f>
        <v/>
      </c>
      <c r="AB27" s="52" t="str">
        <f>IFERROR(INDEX(【输出】数据汇总!$A:$AZ,MATCH(横向对比!AB$4&amp;横向对比!$B27,【输出】数据汇总!$A:$A,0),MATCH(横向对比!$B$4,【输出】数据汇总!$1:$1,0)),"")</f>
        <v/>
      </c>
      <c r="AC27" s="52" t="str">
        <f>IFERROR(INDEX(【输出】数据汇总!$A:$AZ,MATCH(横向对比!AC$4&amp;横向对比!$B27,【输出】数据汇总!$A:$A,0),MATCH(横向对比!$B$4,【输出】数据汇总!$1:$1,0)),"")</f>
        <v/>
      </c>
      <c r="AD27" s="52" t="str">
        <f>IFERROR(INDEX(【输出】数据汇总!$A:$AZ,MATCH(横向对比!AD$4&amp;横向对比!$B27,【输出】数据汇总!$A:$A,0),MATCH(横向对比!$B$4,【输出】数据汇总!$1:$1,0)),"")</f>
        <v/>
      </c>
      <c r="AE27" s="52" t="str">
        <f>IFERROR(INDEX(【输出】数据汇总!$A:$AZ,MATCH(横向对比!AE$4&amp;横向对比!$B27,【输出】数据汇总!$A:$A,0),MATCH(横向对比!$B$4,【输出】数据汇总!$1:$1,0)),"")</f>
        <v/>
      </c>
      <c r="AF27" s="52" t="str">
        <f>IFERROR(INDEX(【输出】数据汇总!$A:$AZ,MATCH(横向对比!AF$4&amp;横向对比!$B27,【输出】数据汇总!$A:$A,0),MATCH(横向对比!$B$4,【输出】数据汇总!$1:$1,0)),"")</f>
        <v/>
      </c>
      <c r="AG27" s="52">
        <f>IFERROR(INDEX(【输出】数据汇总!$A:$AZ,MATCH(横向对比!AG$4&amp;横向对比!$B27,【输出】数据汇总!$A:$A,0),MATCH(横向对比!$B$4,【输出】数据汇总!$1:$1,0)),"")</f>
        <v>1.8290023414591374E-2</v>
      </c>
      <c r="AH27" s="52" t="str">
        <f>IFERROR(INDEX(【输出】数据汇总!$A:$AZ,MATCH(横向对比!AH$4&amp;横向对比!$B27,【输出】数据汇总!$A:$A,0),MATCH(横向对比!$B$4,【输出】数据汇总!$1:$1,0)),"")</f>
        <v/>
      </c>
      <c r="AI27" s="52">
        <f>IFERROR(INDEX(【输出】数据汇总!$A:$AZ,MATCH(横向对比!AI$4&amp;横向对比!$B27,【输出】数据汇总!$A:$A,0),MATCH(横向对比!$B$4,【输出】数据汇总!$1:$1,0)),"")</f>
        <v>4.2706009411429491E-2</v>
      </c>
      <c r="AJ27" s="52" t="str">
        <f>IFERROR(INDEX(【输出】数据汇总!$A:$AZ,MATCH(横向对比!AJ$4&amp;横向对比!$B27,【输出】数据汇总!$A:$A,0),MATCH(横向对比!$B$4,【输出】数据汇总!$1:$1,0)),"")</f>
        <v/>
      </c>
      <c r="AK27" s="52">
        <f>IFERROR(INDEX(【输出】数据汇总!$A:$AZ,MATCH(横向对比!AK$4&amp;横向对比!$B27,【输出】数据汇总!$A:$A,0),MATCH(横向对比!$B$4,【输出】数据汇总!$1:$1,0)),"")</f>
        <v>1.3874900130774017E-2</v>
      </c>
      <c r="AL27" s="52" t="str">
        <f>IFERROR(INDEX(【输出】数据汇总!$A:$AZ,MATCH(横向对比!AL$4&amp;横向对比!$B27,【输出】数据汇总!$A:$A,0),MATCH(横向对比!$B$4,【输出】数据汇总!$1:$1,0)),"")</f>
        <v/>
      </c>
      <c r="AM27" s="52" t="str">
        <f>IFERROR(INDEX(【输出】数据汇总!$A:$AZ,MATCH(横向对比!AM$4&amp;横向对比!$B27,【输出】数据汇总!$A:$A,0),MATCH(横向对比!$B$4,【输出】数据汇总!$1:$1,0)),"")</f>
        <v/>
      </c>
      <c r="AN27" s="52" t="str">
        <f>IFERROR(INDEX(【输出】数据汇总!$A:$AZ,MATCH(横向对比!AN$4&amp;横向对比!$B27,【输出】数据汇总!$A:$A,0),MATCH(横向对比!$B$4,【输出】数据汇总!$1:$1,0)),"")</f>
        <v/>
      </c>
      <c r="AO27" s="52" t="str">
        <f>IFERROR(INDEX(【输出】数据汇总!$A:$AZ,MATCH(横向对比!AO$4&amp;横向对比!$B27,【输出】数据汇总!$A:$A,0),MATCH(横向对比!$B$4,【输出】数据汇总!$1:$1,0)),"")</f>
        <v/>
      </c>
      <c r="AP27" s="52">
        <f>IFERROR(INDEX(【输出】数据汇总!$A:$AZ,MATCH(横向对比!AP$4&amp;横向对比!$B27,【输出】数据汇总!$A:$A,0),MATCH(横向对比!$B$4,【输出】数据汇总!$1:$1,0)),"")</f>
        <v>1.3014515881814095E-2</v>
      </c>
      <c r="AQ27" s="52" t="str">
        <f>IFERROR(INDEX(【输出】数据汇总!$A:$AZ,MATCH(横向对比!AQ$4&amp;横向对比!$B27,【输出】数据汇总!$A:$A,0),MATCH(横向对比!$B$4,【输出】数据汇总!$1:$1,0)),"")</f>
        <v/>
      </c>
      <c r="AR27" s="52" t="str">
        <f>IFERROR(INDEX(【输出】数据汇总!$A:$AZ,MATCH(横向对比!AR$4&amp;横向对比!$B27,【输出】数据汇总!$A:$A,0),MATCH(横向对比!$B$4,【输出】数据汇总!$1:$1,0)),"")</f>
        <v/>
      </c>
      <c r="AS27" s="52" t="str">
        <f>IFERROR(INDEX(【输出】数据汇总!$A:$AZ,MATCH(横向对比!AS$4&amp;横向对比!$B27,【输出】数据汇总!$A:$A,0),MATCH(横向对比!$B$4,【输出】数据汇总!$1:$1,0)),"")</f>
        <v/>
      </c>
      <c r="AT27" s="52" t="str">
        <f>IFERROR(INDEX(【输出】数据汇总!$A:$AZ,MATCH(横向对比!AT$4&amp;横向对比!$B27,【输出】数据汇总!$A:$A,0),MATCH(横向对比!$B$4,【输出】数据汇总!$1:$1,0)),"")</f>
        <v/>
      </c>
      <c r="AU27" s="52">
        <f>IFERROR(INDEX(【输出】数据汇总!$A:$AZ,MATCH(横向对比!AU$4&amp;横向对比!$B27,【输出】数据汇总!$A:$A,0),MATCH(横向对比!$B$4,【输出】数据汇总!$1:$1,0)),"")</f>
        <v>9.5565958293439314E-3</v>
      </c>
      <c r="AV27" s="52">
        <f>IFERROR(INDEX(【输出】数据汇总!$A:$AZ,MATCH(横向对比!AV$4&amp;横向对比!$B27,【输出】数据汇总!$A:$A,0),MATCH(横向对比!$B$4,【输出】数据汇总!$1:$1,0)),"")</f>
        <v>1.5439649727229124E-2</v>
      </c>
      <c r="AW27" s="52" t="str">
        <f>IFERROR(INDEX(【输出】数据汇总!$A:$AZ,MATCH(横向对比!AW$4&amp;横向对比!$B27,【输出】数据汇总!$A:$A,0),MATCH(横向对比!$B$4,【输出】数据汇总!$1:$1,0)),"")</f>
        <v/>
      </c>
      <c r="AX27" s="52">
        <f>IFERROR(INDEX(【输出】数据汇总!$A:$AZ,MATCH(横向对比!AX$4&amp;横向对比!$B27,【输出】数据汇总!$A:$A,0),MATCH(横向对比!$B$4,【输出】数据汇总!$1:$1,0)),"")</f>
        <v>2.0448935979216504E-2</v>
      </c>
      <c r="AY27" s="52" t="str">
        <f>IFERROR(INDEX(【输出】数据汇总!$A:$AZ,MATCH(横向对比!AY$4&amp;横向对比!$B27,【输出】数据汇总!$A:$A,0),MATCH(横向对比!$B$4,【输出】数据汇总!$1:$1,0)),"")</f>
        <v/>
      </c>
      <c r="AZ27" s="52">
        <f>IFERROR(INDEX(【输出】数据汇总!$A:$AZ,MATCH(横向对比!AZ$4&amp;横向对比!$B27,【输出】数据汇总!$A:$A,0),MATCH(横向对比!$B$4,【输出】数据汇总!$1:$1,0)),"")</f>
        <v>4.4047289984809924E-2</v>
      </c>
      <c r="BA27" s="52">
        <f>IFERROR(INDEX(【输出】数据汇总!$A:$AZ,MATCH(横向对比!BA$4&amp;横向对比!$B27,【输出】数据汇总!$A:$A,0),MATCH(横向对比!$B$4,【输出】数据汇总!$1:$1,0)),"")</f>
        <v>5.4285025951648122E-2</v>
      </c>
      <c r="BB27" s="52">
        <f>IFERROR(INDEX(【输出】数据汇总!$A:$AZ,MATCH(横向对比!BB$4&amp;横向对比!$B27,【输出】数据汇总!$A:$A,0),MATCH(横向对比!$B$4,【输出】数据汇总!$1:$1,0)),"")</f>
        <v>2.9277354589120397E-2</v>
      </c>
      <c r="BC27" s="52">
        <f>IFERROR(INDEX(【输出】数据汇总!$A:$AZ,MATCH(横向对比!BC$4&amp;横向对比!$B27,【输出】数据汇总!$A:$A,0),MATCH(横向对比!$B$4,【输出】数据汇总!$1:$1,0)),"")</f>
        <v>4.8683959818812975E-2</v>
      </c>
      <c r="BD27" s="52">
        <f>IFERROR(INDEX(【输出】数据汇总!$A:$AZ,MATCH(横向对比!BD$4&amp;横向对比!$B27,【输出】数据汇总!$A:$A,0),MATCH(横向对比!$B$4,【输出】数据汇总!$1:$1,0)),"")</f>
        <v>2.0842339249154396E-2</v>
      </c>
      <c r="BE27" s="52">
        <f>IFERROR(INDEX(【输出】数据汇总!$A:$AZ,MATCH(横向对比!BE$4&amp;横向对比!$B27,【输出】数据汇总!$A:$A,0),MATCH(横向对比!$B$4,【输出】数据汇总!$1:$1,0)),"")</f>
        <v>4.7167601364218013E-2</v>
      </c>
      <c r="BF27" s="52">
        <f>IFERROR(INDEX(【输出】数据汇总!$A:$AZ,MATCH(横向对比!BF$4&amp;横向对比!$B27,【输出】数据汇总!$A:$A,0),MATCH(横向对比!$B$4,【输出】数据汇总!$1:$1,0)),"")</f>
        <v>4.0483963901397274E-2</v>
      </c>
      <c r="BG27" s="52">
        <f>IFERROR(INDEX(【输出】数据汇总!$A:$AZ,MATCH(横向对比!BG$4&amp;横向对比!$B27,【输出】数据汇总!$A:$A,0),MATCH(横向对比!$B$4,【输出】数据汇总!$1:$1,0)),"")</f>
        <v>1.4624568252831914E-2</v>
      </c>
      <c r="BH27" s="52">
        <f>IFERROR(INDEX(【输出】数据汇总!$A:$AZ,MATCH(横向对比!BH$4&amp;横向对比!$B27,【输出】数据汇总!$A:$A,0),MATCH(横向对比!$B$4,【输出】数据汇总!$1:$1,0)),"")</f>
        <v>0.11297736689179309</v>
      </c>
      <c r="BI27" s="52">
        <f>IFERROR(INDEX(【输出】数据汇总!$A:$AZ,MATCH(横向对比!BI$4&amp;横向对比!$B27,【输出】数据汇总!$A:$A,0),MATCH(横向对比!$B$4,【输出】数据汇总!$1:$1,0)),"")</f>
        <v>3.3722657703153448E-2</v>
      </c>
      <c r="BJ27" s="52">
        <f>IFERROR(INDEX(【输出】数据汇总!$A:$AZ,MATCH(横向对比!BJ$4&amp;横向对比!$B27,【输出】数据汇总!$A:$A,0),MATCH(横向对比!$B$4,【输出】数据汇总!$1:$1,0)),"")</f>
        <v>3.6654540043014973E-2</v>
      </c>
      <c r="BK27" s="52">
        <f>IFERROR(INDEX(【输出】数据汇总!$A:$AZ,MATCH(横向对比!BK$4&amp;横向对比!$B27,【输出】数据汇总!$A:$A,0),MATCH(横向对比!$B$4,【输出】数据汇总!$1:$1,0)),"")</f>
        <v>2.3504651334063133E-2</v>
      </c>
      <c r="BL27" s="52">
        <f>IFERROR(INDEX(【输出】数据汇总!$A:$AZ,MATCH(横向对比!BL$4&amp;横向对比!$B27,【输出】数据汇总!$A:$A,0),MATCH(横向对比!$B$4,【输出】数据汇总!$1:$1,0)),"")</f>
        <v>2.1182163936596696E-2</v>
      </c>
    </row>
    <row r="28" spans="1:64" ht="15.6" x14ac:dyDescent="0.25">
      <c r="A28" s="213"/>
      <c r="B28" s="247" t="s">
        <v>479</v>
      </c>
      <c r="C28" s="52">
        <f>IFERROR(INDEX(【输出】数据汇总!$A:$AZ,MATCH(横向对比!C$4&amp;横向对比!$B28,【输出】数据汇总!$A:$A,0),MATCH(横向对比!$B$4,【输出】数据汇总!$1:$1,0)),"")</f>
        <v>2.5897145833333335</v>
      </c>
      <c r="D28" s="52">
        <f>IFERROR(INDEX(【输出】数据汇总!$A:$AZ,MATCH(横向对比!D$4&amp;横向对比!$B28,【输出】数据汇总!$A:$A,0),MATCH(横向对比!$B$4,【输出】数据汇总!$1:$1,0)),"")</f>
        <v>2.2933166666666671</v>
      </c>
      <c r="E28" s="52">
        <f>IFERROR(INDEX(【输出】数据汇总!$A:$AZ,MATCH(横向对比!E$4&amp;横向对比!$B28,【输出】数据汇总!$A:$A,0),MATCH(横向对比!$B$4,【输出】数据汇总!$1:$1,0)),"")</f>
        <v>2.059366666666667</v>
      </c>
      <c r="F28" s="52">
        <f>IFERROR(INDEX(【输出】数据汇总!$A:$AZ,MATCH(横向对比!F$4&amp;横向对比!$B28,【输出】数据汇总!$A:$A,0),MATCH(横向对比!$B$4,【输出】数据汇总!$1:$1,0)),"")</f>
        <v>2.4123000000000001</v>
      </c>
      <c r="G28" s="52">
        <f>IFERROR(INDEX(【输出】数据汇总!$A:$AZ,MATCH(横向对比!G$4&amp;横向对比!$B28,【输出】数据汇总!$A:$A,0),MATCH(横向对比!$B$4,【输出】数据汇总!$1:$1,0)),"")</f>
        <v>3.5938750000000002</v>
      </c>
      <c r="H28" s="52" t="str">
        <f>IFERROR(INDEX(【输出】数据汇总!$A:$AZ,MATCH(横向对比!H$4&amp;横向对比!$B28,【输出】数据汇总!$A:$A,0),MATCH(横向对比!$B$4,【输出】数据汇总!$1:$1,0)),"")</f>
        <v/>
      </c>
      <c r="I28" s="52">
        <f>IFERROR(INDEX(【输出】数据汇总!$A:$AZ,MATCH(横向对比!I$4&amp;横向对比!$B28,【输出】数据汇总!$A:$A,0),MATCH(横向对比!$B$4,【输出】数据汇总!$1:$1,0)),"")</f>
        <v>2.1033153846153847</v>
      </c>
      <c r="J28" s="52">
        <f>IFERROR(INDEX(【输出】数据汇总!$A:$AZ,MATCH(横向对比!J$4&amp;横向对比!$B28,【输出】数据汇总!$A:$A,0),MATCH(横向对比!$B$4,【输出】数据汇总!$1:$1,0)),"")</f>
        <v>2.1360000000000001</v>
      </c>
      <c r="K28" s="52">
        <f>IFERROR(INDEX(【输出】数据汇总!$A:$AZ,MATCH(横向对比!K$4&amp;横向对比!$B28,【输出】数据汇总!$A:$A,0),MATCH(横向对比!$B$4,【输出】数据汇总!$1:$1,0)),"")</f>
        <v>2.3315000000000001</v>
      </c>
      <c r="L28" s="52">
        <f>IFERROR(INDEX(【输出】数据汇总!$A:$AZ,MATCH(横向对比!L$4&amp;横向对比!$B28,【输出】数据汇总!$A:$A,0),MATCH(横向对比!$B$4,【输出】数据汇总!$1:$1,0)),"")</f>
        <v>2.9255</v>
      </c>
      <c r="M28" s="52">
        <f>IFERROR(INDEX(【输出】数据汇总!$A:$AZ,MATCH(横向对比!M$4&amp;横向对比!$B28,【输出】数据汇总!$A:$A,0),MATCH(横向对比!$B$4,【输出】数据汇总!$1:$1,0)),"")</f>
        <v>2.0037000000000003</v>
      </c>
      <c r="N28" s="52">
        <f>IFERROR(INDEX(【输出】数据汇总!$A:$AZ,MATCH(横向对比!N$4&amp;横向对比!$B28,【输出】数据汇总!$A:$A,0),MATCH(横向对比!$B$4,【输出】数据汇总!$1:$1,0)),"")</f>
        <v>2.2793999999999999</v>
      </c>
      <c r="O28" s="52">
        <f>IFERROR(INDEX(【输出】数据汇总!$A:$AZ,MATCH(横向对比!O$4&amp;横向对比!$B28,【输出】数据汇总!$A:$A,0),MATCH(横向对比!$B$4,【输出】数据汇总!$1:$1,0)),"")</f>
        <v>2.0838000000000001</v>
      </c>
      <c r="P28" s="52">
        <f>IFERROR(INDEX(【输出】数据汇总!$A:$AZ,MATCH(横向对比!P$4&amp;横向对比!$B28,【输出】数据汇总!$A:$A,0),MATCH(横向对比!$B$4,【输出】数据汇总!$1:$1,0)),"")</f>
        <v>3.9178999999999999</v>
      </c>
      <c r="Q28" s="52">
        <f>IFERROR(INDEX(【输出】数据汇总!$A:$AZ,MATCH(横向对比!Q$4&amp;横向对比!$B28,【输出】数据汇总!$A:$A,0),MATCH(横向对比!$B$4,【输出】数据汇总!$1:$1,0)),"")</f>
        <v>2.2841</v>
      </c>
      <c r="R28" s="52">
        <f>IFERROR(INDEX(【输出】数据汇总!$A:$AZ,MATCH(横向对比!R$4&amp;横向对比!$B28,【输出】数据汇总!$A:$A,0),MATCH(横向对比!$B$4,【输出】数据汇总!$1:$1,0)),"")</f>
        <v>1.9389000000000001</v>
      </c>
      <c r="S28" s="52">
        <f>IFERROR(INDEX(【输出】数据汇总!$A:$AZ,MATCH(横向对比!S$4&amp;横向对比!$B28,【输出】数据汇总!$A:$A,0),MATCH(横向对比!$B$4,【输出】数据汇总!$1:$1,0)),"")</f>
        <v>2.0360999999999998</v>
      </c>
      <c r="T28" s="52">
        <f>IFERROR(INDEX(【输出】数据汇总!$A:$AZ,MATCH(横向对比!T$4&amp;横向对比!$B28,【输出】数据汇总!$A:$A,0),MATCH(横向对比!$B$4,【输出】数据汇总!$1:$1,0)),"")</f>
        <v>1.4203999999999999</v>
      </c>
      <c r="U28" s="52">
        <f>IFERROR(INDEX(【输出】数据汇总!$A:$AZ,MATCH(横向对比!U$4&amp;横向对比!$B28,【输出】数据汇总!$A:$A,0),MATCH(横向对比!$B$4,【输出】数据汇总!$1:$1,0)),"")</f>
        <v>1.7414000000000001</v>
      </c>
      <c r="V28" s="52">
        <f>IFERROR(INDEX(【输出】数据汇总!$A:$AZ,MATCH(横向对比!V$4&amp;横向对比!$B28,【输出】数据汇总!$A:$A,0),MATCH(横向对比!$B$4,【输出】数据汇总!$1:$1,0)),"")</f>
        <v>2.2088000000000001</v>
      </c>
      <c r="W28" s="52">
        <f>IFERROR(INDEX(【输出】数据汇总!$A:$AZ,MATCH(横向对比!W$4&amp;横向对比!$B28,【输出】数据汇总!$A:$A,0),MATCH(横向对比!$B$4,【输出】数据汇总!$1:$1,0)),"")</f>
        <v>1.4330000000000001</v>
      </c>
      <c r="X28" s="52">
        <f>IFERROR(INDEX(【输出】数据汇总!$A:$AZ,MATCH(横向对比!X$4&amp;横向对比!$B28,【输出】数据汇总!$A:$A,0),MATCH(横向对比!$B$4,【输出】数据汇总!$1:$1,0)),"")</f>
        <v>1.5537000000000001</v>
      </c>
      <c r="Y28" s="52" t="str">
        <f>IFERROR(INDEX(【输出】数据汇总!$A:$AZ,MATCH(横向对比!Y$4&amp;横向对比!$B28,【输出】数据汇总!$A:$A,0),MATCH(横向对比!$B$4,【输出】数据汇总!$1:$1,0)),"")</f>
        <v/>
      </c>
      <c r="Z28" s="52" t="str">
        <f>IFERROR(INDEX(【输出】数据汇总!$A:$AZ,MATCH(横向对比!Z$4&amp;横向对比!$B28,【输出】数据汇总!$A:$A,0),MATCH(横向对比!$B$4,【输出】数据汇总!$1:$1,0)),"")</f>
        <v/>
      </c>
      <c r="AA28" s="52" t="str">
        <f>IFERROR(INDEX(【输出】数据汇总!$A:$AZ,MATCH(横向对比!AA$4&amp;横向对比!$B28,【输出】数据汇总!$A:$A,0),MATCH(横向对比!$B$4,【输出】数据汇总!$1:$1,0)),"")</f>
        <v/>
      </c>
      <c r="AB28" s="52" t="str">
        <f>IFERROR(INDEX(【输出】数据汇总!$A:$AZ,MATCH(横向对比!AB$4&amp;横向对比!$B28,【输出】数据汇总!$A:$A,0),MATCH(横向对比!$B$4,【输出】数据汇总!$1:$1,0)),"")</f>
        <v/>
      </c>
      <c r="AC28" s="52" t="str">
        <f>IFERROR(INDEX(【输出】数据汇总!$A:$AZ,MATCH(横向对比!AC$4&amp;横向对比!$B28,【输出】数据汇总!$A:$A,0),MATCH(横向对比!$B$4,【输出】数据汇总!$1:$1,0)),"")</f>
        <v/>
      </c>
      <c r="AD28" s="52" t="str">
        <f>IFERROR(INDEX(【输出】数据汇总!$A:$AZ,MATCH(横向对比!AD$4&amp;横向对比!$B28,【输出】数据汇总!$A:$A,0),MATCH(横向对比!$B$4,【输出】数据汇总!$1:$1,0)),"")</f>
        <v/>
      </c>
      <c r="AE28" s="52" t="str">
        <f>IFERROR(INDEX(【输出】数据汇总!$A:$AZ,MATCH(横向对比!AE$4&amp;横向对比!$B28,【输出】数据汇总!$A:$A,0),MATCH(横向对比!$B$4,【输出】数据汇总!$1:$1,0)),"")</f>
        <v/>
      </c>
      <c r="AF28" s="52" t="str">
        <f>IFERROR(INDEX(【输出】数据汇总!$A:$AZ,MATCH(横向对比!AF$4&amp;横向对比!$B28,【输出】数据汇总!$A:$A,0),MATCH(横向对比!$B$4,【输出】数据汇总!$1:$1,0)),"")</f>
        <v/>
      </c>
      <c r="AG28" s="52">
        <f>IFERROR(INDEX(【输出】数据汇总!$A:$AZ,MATCH(横向对比!AG$4&amp;横向对比!$B28,【输出】数据汇总!$A:$A,0),MATCH(横向对比!$B$4,【输出】数据汇总!$1:$1,0)),"")</f>
        <v>2.4558</v>
      </c>
      <c r="AH28" s="52" t="str">
        <f>IFERROR(INDEX(【输出】数据汇总!$A:$AZ,MATCH(横向对比!AH$4&amp;横向对比!$B28,【输出】数据汇总!$A:$A,0),MATCH(横向对比!$B$4,【输出】数据汇总!$1:$1,0)),"")</f>
        <v/>
      </c>
      <c r="AI28" s="52">
        <f>IFERROR(INDEX(【输出】数据汇总!$A:$AZ,MATCH(横向对比!AI$4&amp;横向对比!$B28,【输出】数据汇总!$A:$A,0),MATCH(横向对比!$B$4,【输出】数据汇总!$1:$1,0)),"")</f>
        <v>1.8581000000000001</v>
      </c>
      <c r="AJ28" s="52" t="str">
        <f>IFERROR(INDEX(【输出】数据汇总!$A:$AZ,MATCH(横向对比!AJ$4&amp;横向对比!$B28,【输出】数据汇总!$A:$A,0),MATCH(横向对比!$B$4,【输出】数据汇总!$1:$1,0)),"")</f>
        <v/>
      </c>
      <c r="AK28" s="52">
        <f>IFERROR(INDEX(【输出】数据汇总!$A:$AZ,MATCH(横向对比!AK$4&amp;横向对比!$B28,【输出】数据汇总!$A:$A,0),MATCH(横向对比!$B$4,【输出】数据汇总!$1:$1,0)),"")</f>
        <v>2.923</v>
      </c>
      <c r="AL28" s="52" t="str">
        <f>IFERROR(INDEX(【输出】数据汇总!$A:$AZ,MATCH(横向对比!AL$4&amp;横向对比!$B28,【输出】数据汇总!$A:$A,0),MATCH(横向对比!$B$4,【输出】数据汇总!$1:$1,0)),"")</f>
        <v/>
      </c>
      <c r="AM28" s="52" t="str">
        <f>IFERROR(INDEX(【输出】数据汇总!$A:$AZ,MATCH(横向对比!AM$4&amp;横向对比!$B28,【输出】数据汇总!$A:$A,0),MATCH(横向对比!$B$4,【输出】数据汇总!$1:$1,0)),"")</f>
        <v/>
      </c>
      <c r="AN28" s="52" t="str">
        <f>IFERROR(INDEX(【输出】数据汇总!$A:$AZ,MATCH(横向对比!AN$4&amp;横向对比!$B28,【输出】数据汇总!$A:$A,0),MATCH(横向对比!$B$4,【输出】数据汇总!$1:$1,0)),"")</f>
        <v/>
      </c>
      <c r="AO28" s="52" t="str">
        <f>IFERROR(INDEX(【输出】数据汇总!$A:$AZ,MATCH(横向对比!AO$4&amp;横向对比!$B28,【输出】数据汇总!$A:$A,0),MATCH(横向对比!$B$4,【输出】数据汇总!$1:$1,0)),"")</f>
        <v/>
      </c>
      <c r="AP28" s="52">
        <f>IFERROR(INDEX(【输出】数据汇总!$A:$AZ,MATCH(横向对比!AP$4&amp;横向对比!$B28,【输出】数据汇总!$A:$A,0),MATCH(横向对比!$B$4,【输出】数据汇总!$1:$1,0)),"")</f>
        <v>3.6726000000000001</v>
      </c>
      <c r="AQ28" s="52" t="str">
        <f>IFERROR(INDEX(【输出】数据汇总!$A:$AZ,MATCH(横向对比!AQ$4&amp;横向对比!$B28,【输出】数据汇总!$A:$A,0),MATCH(横向对比!$B$4,【输出】数据汇总!$1:$1,0)),"")</f>
        <v/>
      </c>
      <c r="AR28" s="52" t="str">
        <f>IFERROR(INDEX(【输出】数据汇总!$A:$AZ,MATCH(横向对比!AR$4&amp;横向对比!$B28,【输出】数据汇总!$A:$A,0),MATCH(横向对比!$B$4,【输出】数据汇总!$1:$1,0)),"")</f>
        <v/>
      </c>
      <c r="AS28" s="52" t="str">
        <f>IFERROR(INDEX(【输出】数据汇总!$A:$AZ,MATCH(横向对比!AS$4&amp;横向对比!$B28,【输出】数据汇总!$A:$A,0),MATCH(横向对比!$B$4,【输出】数据汇总!$1:$1,0)),"")</f>
        <v/>
      </c>
      <c r="AT28" s="52" t="str">
        <f>IFERROR(INDEX(【输出】数据汇总!$A:$AZ,MATCH(横向对比!AT$4&amp;横向对比!$B28,【输出】数据汇总!$A:$A,0),MATCH(横向对比!$B$4,【输出】数据汇总!$1:$1,0)),"")</f>
        <v/>
      </c>
      <c r="AU28" s="52">
        <f>IFERROR(INDEX(【输出】数据汇总!$A:$AZ,MATCH(横向对比!AU$4&amp;横向对比!$B28,【输出】数据汇总!$A:$A,0),MATCH(横向对比!$B$4,【输出】数据汇总!$1:$1,0)),"")</f>
        <v>4.1491000000000007</v>
      </c>
      <c r="AV28" s="52">
        <f>IFERROR(INDEX(【输出】数据汇总!$A:$AZ,MATCH(横向对比!AV$4&amp;横向对比!$B28,【输出】数据汇总!$A:$A,0),MATCH(横向对比!$B$4,【输出】数据汇总!$1:$1,0)),"")</f>
        <v>3.2887</v>
      </c>
      <c r="AW28" s="52" t="str">
        <f>IFERROR(INDEX(【输出】数据汇总!$A:$AZ,MATCH(横向对比!AW$4&amp;横向对比!$B28,【输出】数据汇总!$A:$A,0),MATCH(横向对比!$B$4,【输出】数据汇总!$1:$1,0)),"")</f>
        <v/>
      </c>
      <c r="AX28" s="52">
        <f>IFERROR(INDEX(【输出】数据汇总!$A:$AZ,MATCH(横向对比!AX$4&amp;横向对比!$B28,【输出】数据汇总!$A:$A,0),MATCH(横向对比!$B$4,【输出】数据汇总!$1:$1,0)),"")</f>
        <v>3.2650999999999999</v>
      </c>
      <c r="AY28" s="52" t="str">
        <f>IFERROR(INDEX(【输出】数据汇总!$A:$AZ,MATCH(横向对比!AY$4&amp;横向对比!$B28,【输出】数据汇总!$A:$A,0),MATCH(横向对比!$B$4,【输出】数据汇总!$1:$1,0)),"")</f>
        <v/>
      </c>
      <c r="AZ28" s="52">
        <f>IFERROR(INDEX(【输出】数据汇总!$A:$AZ,MATCH(横向对比!AZ$4&amp;横向对比!$B28,【输出】数据汇总!$A:$A,0),MATCH(横向对比!$B$4,【输出】数据汇总!$1:$1,0)),"")</f>
        <v>1.6575</v>
      </c>
      <c r="BA28" s="52">
        <f>IFERROR(INDEX(【输出】数据汇总!$A:$AZ,MATCH(横向对比!BA$4&amp;横向对比!$B28,【输出】数据汇总!$A:$A,0),MATCH(横向对比!$B$4,【输出】数据汇总!$1:$1,0)),"")</f>
        <v>1.6185</v>
      </c>
      <c r="BB28" s="52">
        <f>IFERROR(INDEX(【输出】数据汇总!$A:$AZ,MATCH(横向对比!BB$4&amp;横向对比!$B28,【输出】数据汇总!$A:$A,0),MATCH(横向对比!$B$4,【输出】数据汇总!$1:$1,0)),"")</f>
        <v>1.7156</v>
      </c>
      <c r="BC28" s="52">
        <f>IFERROR(INDEX(【输出】数据汇总!$A:$AZ,MATCH(横向对比!BC$4&amp;横向对比!$B28,【输出】数据汇总!$A:$A,0),MATCH(横向对比!$B$4,【输出】数据汇总!$1:$1,0)),"")</f>
        <v>1.6194999999999999</v>
      </c>
      <c r="BD28" s="52">
        <f>IFERROR(INDEX(【输出】数据汇总!$A:$AZ,MATCH(横向对比!BD$4&amp;横向对比!$B28,【输出】数据汇总!$A:$A,0),MATCH(横向对比!$B$4,【输出】数据汇总!$1:$1,0)),"")</f>
        <v>4.1524000000000001</v>
      </c>
      <c r="BE28" s="52">
        <f>IFERROR(INDEX(【输出】数据汇总!$A:$AZ,MATCH(横向对比!BE$4&amp;横向对比!$B28,【输出】数据汇总!$A:$A,0),MATCH(横向对比!$B$4,【输出】数据汇总!$1:$1,0)),"")</f>
        <v>1.3083</v>
      </c>
      <c r="BF28" s="52">
        <f>IFERROR(INDEX(【输出】数据汇总!$A:$AZ,MATCH(横向对比!BF$4&amp;横向对比!$B28,【输出】数据汇总!$A:$A,0),MATCH(横向对比!$B$4,【输出】数据汇总!$1:$1,0)),"")</f>
        <v>1.91</v>
      </c>
      <c r="BG28" s="52">
        <f>IFERROR(INDEX(【输出】数据汇总!$A:$AZ,MATCH(横向对比!BG$4&amp;横向对比!$B28,【输出】数据汇总!$A:$A,0),MATCH(横向对比!$B$4,【输出】数据汇总!$1:$1,0)),"")</f>
        <v>2.7879</v>
      </c>
      <c r="BH28" s="52">
        <f>IFERROR(INDEX(【输出】数据汇总!$A:$AZ,MATCH(横向对比!BH$4&amp;横向对比!$B28,【输出】数据汇总!$A:$A,0),MATCH(横向对比!$B$4,【输出】数据汇总!$1:$1,0)),"")</f>
        <v>1.9825999999999999</v>
      </c>
      <c r="BI28" s="52">
        <f>IFERROR(INDEX(【输出】数据汇总!$A:$AZ,MATCH(横向对比!BI$4&amp;横向对比!$B28,【输出】数据汇总!$A:$A,0),MATCH(横向对比!$B$4,【输出】数据汇总!$1:$1,0)),"")</f>
        <v>3.2909999999999999</v>
      </c>
      <c r="BJ28" s="52">
        <f>IFERROR(INDEX(【输出】数据汇总!$A:$AZ,MATCH(横向对比!BJ$4&amp;横向对比!$B28,【输出】数据汇总!$A:$A,0),MATCH(横向对比!$B$4,【输出】数据汇总!$1:$1,0)),"")</f>
        <v>1.6215999999999999</v>
      </c>
      <c r="BK28" s="52">
        <f>IFERROR(INDEX(【输出】数据汇总!$A:$AZ,MATCH(横向对比!BK$4&amp;横向对比!$B28,【输出】数据汇总!$A:$A,0),MATCH(横向对比!$B$4,【输出】数据汇总!$1:$1,0)),"")</f>
        <v>1.6013999999999999</v>
      </c>
      <c r="BL28" s="52">
        <f>IFERROR(INDEX(【输出】数据汇总!$A:$AZ,MATCH(横向对比!BL$4&amp;横向对比!$B28,【输出】数据汇总!$A:$A,0),MATCH(横向对比!$B$4,【输出】数据汇总!$1:$1,0)),"")</f>
        <v>2.0768</v>
      </c>
    </row>
    <row r="29" spans="1:64" ht="15.6" x14ac:dyDescent="0.25">
      <c r="B29" s="246" t="s">
        <v>271</v>
      </c>
      <c r="C29" s="233">
        <f t="shared" ref="C29:I29" si="55">C17/C18</f>
        <v>-1.8630189859434959E-2</v>
      </c>
      <c r="D29" s="233">
        <f t="shared" si="55"/>
        <v>0.15710789888217822</v>
      </c>
      <c r="E29" s="233">
        <f t="shared" si="55"/>
        <v>-0.3747597104936079</v>
      </c>
      <c r="F29" s="233" t="e">
        <f t="shared" si="55"/>
        <v>#VALUE!</v>
      </c>
      <c r="G29" s="233" t="e">
        <f t="shared" si="55"/>
        <v>#VALUE!</v>
      </c>
      <c r="H29" s="233" t="e">
        <f t="shared" si="55"/>
        <v>#VALUE!</v>
      </c>
      <c r="I29" s="233">
        <f t="shared" si="55"/>
        <v>-1.7925526828320257</v>
      </c>
      <c r="J29" s="233">
        <f>IFERROR(INDEX(【输出】数据汇总!$A:$AZ,MATCH(横向对比!J$4&amp;横向对比!$B29,【输出】数据汇总!$A:$A,0),MATCH(横向对比!$B$4,【输出】数据汇总!$1:$1,0)),"")</f>
        <v>-0.12911828511892168</v>
      </c>
      <c r="K29" s="233">
        <f>IFERROR(INDEX(【输出】数据汇总!$A:$AZ,MATCH(横向对比!K$4&amp;横向对比!$B29,【输出】数据汇总!$A:$A,0),MATCH(横向对比!$B$4,【输出】数据汇总!$1:$1,0)),"")</f>
        <v>5.2445121361085291E-2</v>
      </c>
      <c r="L29" s="233">
        <f>IFERROR(INDEX(【输出】数据汇总!$A:$AZ,MATCH(横向对比!L$4&amp;横向对比!$B29,【输出】数据汇总!$A:$A,0),MATCH(横向对比!$B$4,【输出】数据汇总!$1:$1,0)),"")</f>
        <v>1.0776062760916847</v>
      </c>
      <c r="M29" s="233">
        <f>IFERROR(INDEX(【输出】数据汇总!$A:$AZ,MATCH(横向对比!M$4&amp;横向对比!$B29,【输出】数据汇总!$A:$A,0),MATCH(横向对比!$B$4,【输出】数据汇总!$1:$1,0)),"")</f>
        <v>-9.6310286765341396E-2</v>
      </c>
      <c r="N29" s="233">
        <f>IFERROR(INDEX(【输出】数据汇总!$A:$AZ,MATCH(横向对比!N$4&amp;横向对比!$B29,【输出】数据汇总!$A:$A,0),MATCH(横向对比!$B$4,【输出】数据汇总!$1:$1,0)),"")</f>
        <v>-0.27094872088233923</v>
      </c>
      <c r="O29" s="233">
        <f>IFERROR(INDEX(【输出】数据汇总!$A:$AZ,MATCH(横向对比!O$4&amp;横向对比!$B29,【输出】数据汇总!$A:$A,0),MATCH(横向对比!$B$4,【输出】数据汇总!$1:$1,0)),"")</f>
        <v>-0.14999381732237313</v>
      </c>
      <c r="P29" s="233">
        <f>IFERROR(INDEX(【输出】数据汇总!$A:$AZ,MATCH(横向对比!P$4&amp;横向对比!$B29,【输出】数据汇总!$A:$A,0),MATCH(横向对比!$B$4,【输出】数据汇总!$1:$1,0)),"")</f>
        <v>0.81879368761694216</v>
      </c>
      <c r="Q29" s="233">
        <f>IFERROR(INDEX(【输出】数据汇总!$A:$AZ,MATCH(横向对比!Q$4&amp;横向对比!$B29,【输出】数据汇总!$A:$A,0),MATCH(横向对比!$B$4,【输出】数据汇总!$1:$1,0)),"")</f>
        <v>-0.12770954059042958</v>
      </c>
      <c r="R29" s="233">
        <f>IFERROR(INDEX(【输出】数据汇总!$A:$AZ,MATCH(横向对比!R$4&amp;横向对比!$B29,【输出】数据汇总!$A:$A,0),MATCH(横向对比!$B$4,【输出】数据汇总!$1:$1,0)),"")</f>
        <v>-0.67887038007077571</v>
      </c>
      <c r="S29" s="233">
        <f>IFERROR(INDEX(【输出】数据汇总!$A:$AZ,MATCH(横向对比!S$4&amp;横向对比!$B29,【输出】数据汇总!$A:$A,0),MATCH(横向对比!$B$4,【输出】数据汇总!$1:$1,0)),"")</f>
        <v>-0.23942872921917929</v>
      </c>
      <c r="T29" s="233">
        <f>IFERROR(INDEX(【输出】数据汇总!$A:$AZ,MATCH(横向对比!T$4&amp;横向对比!$B29,【输出】数据汇总!$A:$A,0),MATCH(横向对比!$B$4,【输出】数据汇总!$1:$1,0)),"")</f>
        <v>-3.3039652193829143</v>
      </c>
      <c r="U29" s="233">
        <f>IFERROR(INDEX(【输出】数据汇总!$A:$AZ,MATCH(横向对比!U$4&amp;横向对比!$B29,【输出】数据汇总!$A:$A,0),MATCH(横向对比!$B$4,【输出】数据汇总!$1:$1,0)),"")</f>
        <v>-0.79500253953536282</v>
      </c>
      <c r="V29" s="233">
        <f>IFERROR(INDEX(【输出】数据汇总!$A:$AZ,MATCH(横向对比!V$4&amp;横向对比!$B29,【输出】数据汇总!$A:$A,0),MATCH(横向对比!$B$4,【输出】数据汇总!$1:$1,0)),"")</f>
        <v>-0.33021368423521685</v>
      </c>
      <c r="W29" s="233">
        <f>IFERROR(INDEX(【输出】数据汇总!$A:$AZ,MATCH(横向对比!W$4&amp;横向对比!$B29,【输出】数据汇总!$A:$A,0),MATCH(横向对比!$B$4,【输出】数据汇总!$1:$1,0)),"")</f>
        <v>-1.9364824632352942</v>
      </c>
      <c r="X29" s="233">
        <f>IFERROR(INDEX(【输出】数据汇总!$A:$AZ,MATCH(横向对比!X$4&amp;横向对比!$B29,【输出】数据汇总!$A:$A,0),MATCH(横向对比!$B$4,【输出】数据汇总!$1:$1,0)),"")</f>
        <v>-3.9782267728713951</v>
      </c>
      <c r="Y29" s="233" t="str">
        <f>IFERROR(INDEX(【输出】数据汇总!$A:$AZ,MATCH(横向对比!Y$4&amp;横向对比!$B29,【输出】数据汇总!$A:$A,0),MATCH(横向对比!$B$4,【输出】数据汇总!$1:$1,0)),"")</f>
        <v/>
      </c>
      <c r="Z29" s="233" t="str">
        <f>IFERROR(INDEX(【输出】数据汇总!$A:$AZ,MATCH(横向对比!Z$4&amp;横向对比!$B29,【输出】数据汇总!$A:$A,0),MATCH(横向对比!$B$4,【输出】数据汇总!$1:$1,0)),"")</f>
        <v/>
      </c>
      <c r="AA29" s="233" t="str">
        <f>IFERROR(INDEX(【输出】数据汇总!$A:$AZ,MATCH(横向对比!AA$4&amp;横向对比!$B29,【输出】数据汇总!$A:$A,0),MATCH(横向对比!$B$4,【输出】数据汇总!$1:$1,0)),"")</f>
        <v/>
      </c>
      <c r="AB29" s="233" t="str">
        <f>IFERROR(INDEX(【输出】数据汇总!$A:$AZ,MATCH(横向对比!AB$4&amp;横向对比!$B29,【输出】数据汇总!$A:$A,0),MATCH(横向对比!$B$4,【输出】数据汇总!$1:$1,0)),"")</f>
        <v/>
      </c>
      <c r="AC29" s="233" t="str">
        <f>IFERROR(INDEX(【输出】数据汇总!$A:$AZ,MATCH(横向对比!AC$4&amp;横向对比!$B29,【输出】数据汇总!$A:$A,0),MATCH(横向对比!$B$4,【输出】数据汇总!$1:$1,0)),"")</f>
        <v/>
      </c>
      <c r="AD29" s="233" t="str">
        <f>IFERROR(INDEX(【输出】数据汇总!$A:$AZ,MATCH(横向对比!AD$4&amp;横向对比!$B29,【输出】数据汇总!$A:$A,0),MATCH(横向对比!$B$4,【输出】数据汇总!$1:$1,0)),"")</f>
        <v/>
      </c>
      <c r="AE29" s="233" t="str">
        <f>IFERROR(INDEX(【输出】数据汇总!$A:$AZ,MATCH(横向对比!AE$4&amp;横向对比!$B29,【输出】数据汇总!$A:$A,0),MATCH(横向对比!$B$4,【输出】数据汇总!$1:$1,0)),"")</f>
        <v/>
      </c>
      <c r="AF29" s="233" t="str">
        <f>IFERROR(INDEX(【输出】数据汇总!$A:$AZ,MATCH(横向对比!AF$4&amp;横向对比!$B29,【输出】数据汇总!$A:$A,0),MATCH(横向对比!$B$4,【输出】数据汇总!$1:$1,0)),"")</f>
        <v/>
      </c>
      <c r="AG29" s="233">
        <f>IFERROR(INDEX(【输出】数据汇总!$A:$AZ,MATCH(横向对比!AG$4&amp;横向对比!$B29,【输出】数据汇总!$A:$A,0),MATCH(横向对比!$B$4,【输出】数据汇总!$1:$1,0)),"")</f>
        <v>-0.17986727123008001</v>
      </c>
      <c r="AH29" s="233" t="str">
        <f>IFERROR(INDEX(【输出】数据汇总!$A:$AZ,MATCH(横向对比!AH$4&amp;横向对比!$B29,【输出】数据汇总!$A:$A,0),MATCH(横向对比!$B$4,【输出】数据汇总!$1:$1,0)),"")</f>
        <v/>
      </c>
      <c r="AI29" s="233">
        <f>IFERROR(INDEX(【输出】数据汇总!$A:$AZ,MATCH(横向对比!AI$4&amp;横向对比!$B29,【输出】数据汇总!$A:$A,0),MATCH(横向对比!$B$4,【输出】数据汇总!$1:$1,0)),"")</f>
        <v>-5.0840969185833291</v>
      </c>
      <c r="AJ29" s="233" t="str">
        <f>IFERROR(INDEX(【输出】数据汇总!$A:$AZ,MATCH(横向对比!AJ$4&amp;横向对比!$B29,【输出】数据汇总!$A:$A,0),MATCH(横向对比!$B$4,【输出】数据汇总!$1:$1,0)),"")</f>
        <v/>
      </c>
      <c r="AK29" s="233">
        <f>IFERROR(INDEX(【输出】数据汇总!$A:$AZ,MATCH(横向对比!AK$4&amp;横向对比!$B29,【输出】数据汇总!$A:$A,0),MATCH(横向对比!$B$4,【输出】数据汇总!$1:$1,0)),"")</f>
        <v>1.2870204136251211</v>
      </c>
      <c r="AL29" s="233" t="str">
        <f>IFERROR(INDEX(【输出】数据汇总!$A:$AZ,MATCH(横向对比!AL$4&amp;横向对比!$B29,【输出】数据汇总!$A:$A,0),MATCH(横向对比!$B$4,【输出】数据汇总!$1:$1,0)),"")</f>
        <v/>
      </c>
      <c r="AM29" s="233" t="str">
        <f>IFERROR(INDEX(【输出】数据汇总!$A:$AZ,MATCH(横向对比!AM$4&amp;横向对比!$B29,【输出】数据汇总!$A:$A,0),MATCH(横向对比!$B$4,【输出】数据汇总!$1:$1,0)),"")</f>
        <v/>
      </c>
      <c r="AN29" s="233" t="str">
        <f>IFERROR(INDEX(【输出】数据汇总!$A:$AZ,MATCH(横向对比!AN$4&amp;横向对比!$B29,【输出】数据汇总!$A:$A,0),MATCH(横向对比!$B$4,【输出】数据汇总!$1:$1,0)),"")</f>
        <v/>
      </c>
      <c r="AO29" s="233" t="str">
        <f>IFERROR(INDEX(【输出】数据汇总!$A:$AZ,MATCH(横向对比!AO$4&amp;横向对比!$B29,【输出】数据汇总!$A:$A,0),MATCH(横向对比!$B$4,【输出】数据汇总!$1:$1,0)),"")</f>
        <v/>
      </c>
      <c r="AP29" s="233">
        <f>IFERROR(INDEX(【输出】数据汇总!$A:$AZ,MATCH(横向对比!AP$4&amp;横向对比!$B29,【输出】数据汇总!$A:$A,0),MATCH(横向对比!$B$4,【输出】数据汇总!$1:$1,0)),"")</f>
        <v>1.1388659690820426</v>
      </c>
      <c r="AQ29" s="233" t="str">
        <f>IFERROR(INDEX(【输出】数据汇总!$A:$AZ,MATCH(横向对比!AQ$4&amp;横向对比!$B29,【输出】数据汇总!$A:$A,0),MATCH(横向对比!$B$4,【输出】数据汇总!$1:$1,0)),"")</f>
        <v/>
      </c>
      <c r="AR29" s="233" t="str">
        <f>IFERROR(INDEX(【输出】数据汇总!$A:$AZ,MATCH(横向对比!AR$4&amp;横向对比!$B29,【输出】数据汇总!$A:$A,0),MATCH(横向对比!$B$4,【输出】数据汇总!$1:$1,0)),"")</f>
        <v/>
      </c>
      <c r="AS29" s="233" t="str">
        <f>IFERROR(INDEX(【输出】数据汇总!$A:$AZ,MATCH(横向对比!AS$4&amp;横向对比!$B29,【输出】数据汇总!$A:$A,0),MATCH(横向对比!$B$4,【输出】数据汇总!$1:$1,0)),"")</f>
        <v/>
      </c>
      <c r="AT29" s="233" t="str">
        <f>IFERROR(INDEX(【输出】数据汇总!$A:$AZ,MATCH(横向对比!AT$4&amp;横向对比!$B29,【输出】数据汇总!$A:$A,0),MATCH(横向对比!$B$4,【输出】数据汇总!$1:$1,0)),"")</f>
        <v/>
      </c>
      <c r="AU29" s="233">
        <f>IFERROR(INDEX(【输出】数据汇总!$A:$AZ,MATCH(横向对比!AU$4&amp;横向对比!$B29,【输出】数据汇总!$A:$A,0),MATCH(横向对比!$B$4,【输出】数据汇总!$1:$1,0)),"")</f>
        <v>1.5949849296185754</v>
      </c>
      <c r="AV29" s="233">
        <f>IFERROR(INDEX(【输出】数据汇总!$A:$AZ,MATCH(横向对比!AV$4&amp;横向对比!$B29,【输出】数据汇总!$A:$A,0),MATCH(横向对比!$B$4,【输出】数据汇总!$1:$1,0)),"")</f>
        <v>0.76299402402235073</v>
      </c>
      <c r="AW29" s="233" t="str">
        <f>IFERROR(INDEX(【输出】数据汇总!$A:$AZ,MATCH(横向对比!AW$4&amp;横向对比!$B29,【输出】数据汇总!$A:$A,0),MATCH(横向对比!$B$4,【输出】数据汇总!$1:$1,0)),"")</f>
        <v/>
      </c>
      <c r="AX29" s="233">
        <f>IFERROR(INDEX(【输出】数据汇总!$A:$AZ,MATCH(横向对比!AX$4&amp;横向对比!$B29,【输出】数据汇总!$A:$A,0),MATCH(横向对比!$B$4,【输出】数据汇总!$1:$1,0)),"")</f>
        <v>0.17311543057740786</v>
      </c>
      <c r="AY29" s="233" t="str">
        <f>IFERROR(INDEX(【输出】数据汇总!$A:$AZ,MATCH(横向对比!AY$4&amp;横向对比!$B29,【输出】数据汇总!$A:$A,0),MATCH(横向对比!$B$4,【输出】数据汇总!$1:$1,0)),"")</f>
        <v/>
      </c>
      <c r="AZ29" s="233">
        <f>IFERROR(INDEX(【输出】数据汇总!$A:$AZ,MATCH(横向对比!AZ$4&amp;横向对比!$B29,【输出】数据汇总!$A:$A,0),MATCH(横向对比!$B$4,【输出】数据汇总!$1:$1,0)),"")</f>
        <v>-1.5046006824949461</v>
      </c>
      <c r="BA29" s="233">
        <f>IFERROR(INDEX(【输出】数据汇总!$A:$AZ,MATCH(横向对比!BA$4&amp;横向对比!$B29,【输出】数据汇总!$A:$A,0),MATCH(横向对比!$B$4,【输出】数据汇总!$1:$1,0)),"")</f>
        <v>-17.929676951419005</v>
      </c>
      <c r="BB29" s="233">
        <f>IFERROR(INDEX(【输出】数据汇总!$A:$AZ,MATCH(横向对比!BB$4&amp;横向对比!$B29,【输出】数据汇总!$A:$A,0),MATCH(横向对比!$B$4,【输出】数据汇总!$1:$1,0)),"")</f>
        <v>-2.3086648665845857</v>
      </c>
      <c r="BC29" s="233">
        <f>IFERROR(INDEX(【输出】数据汇总!$A:$AZ,MATCH(横向对比!BC$4&amp;横向对比!$B29,【输出】数据汇总!$A:$A,0),MATCH(横向对比!$B$4,【输出】数据汇总!$1:$1,0)),"")</f>
        <v>-9.8950172732701827</v>
      </c>
      <c r="BD29" s="233">
        <f>IFERROR(INDEX(【输出】数据汇总!$A:$AZ,MATCH(横向对比!BD$4&amp;横向对比!$B29,【输出】数据汇总!$A:$A,0),MATCH(横向对比!$B$4,【输出】数据汇总!$1:$1,0)),"")</f>
        <v>1.7027805036375407</v>
      </c>
      <c r="BE29" s="233">
        <f>IFERROR(INDEX(【输出】数据汇总!$A:$AZ,MATCH(横向对比!BE$4&amp;横向对比!$B29,【输出】数据汇总!$A:$A,0),MATCH(横向对比!$B$4,【输出】数据汇总!$1:$1,0)),"")</f>
        <v>-13.134012449986994</v>
      </c>
      <c r="BF29" s="233">
        <f>IFERROR(INDEX(【输出】数据汇总!$A:$AZ,MATCH(横向对比!BF$4&amp;横向对比!$B29,【输出】数据汇总!$A:$A,0),MATCH(横向对比!$B$4,【输出】数据汇总!$1:$1,0)),"")</f>
        <v>-3.0335937071776424</v>
      </c>
      <c r="BG29" s="233">
        <f>IFERROR(INDEX(【输出】数据汇总!$A:$AZ,MATCH(横向对比!BG$4&amp;横向对比!$B29,【输出】数据汇总!$A:$A,0),MATCH(横向对比!$B$4,【输出】数据汇总!$1:$1,0)),"")</f>
        <v>0.89097247800249324</v>
      </c>
      <c r="BH29" s="233">
        <f>IFERROR(INDEX(【输出】数据汇总!$A:$AZ,MATCH(横向对比!BH$4&amp;横向对比!$B29,【输出】数据汇总!$A:$A,0),MATCH(横向对比!$B$4,【输出】数据汇总!$1:$1,0)),"")</f>
        <v>-57.582574309283736</v>
      </c>
      <c r="BI29" s="233">
        <f>IFERROR(INDEX(【输出】数据汇总!$A:$AZ,MATCH(横向对比!BI$4&amp;横向对比!$B29,【输出】数据汇总!$A:$A,0),MATCH(横向对比!$B$4,【输出】数据汇总!$1:$1,0)),"")</f>
        <v>0.91178556222771234</v>
      </c>
      <c r="BJ29" s="233">
        <f>IFERROR(INDEX(【输出】数据汇总!$A:$AZ,MATCH(横向对比!BJ$4&amp;横向对比!$B29,【输出】数据汇总!$A:$A,0),MATCH(横向对比!$B$4,【输出】数据汇总!$1:$1,0)),"")</f>
        <v>-4.7551117947563268</v>
      </c>
      <c r="BK29" s="233">
        <f>IFERROR(INDEX(【输出】数据汇总!$A:$AZ,MATCH(横向对比!BK$4&amp;横向对比!$B29,【输出】数据汇总!$A:$A,0),MATCH(横向对比!$B$4,【输出】数据汇总!$1:$1,0)),"")</f>
        <v>-0.64339309222209629</v>
      </c>
      <c r="BL29" s="233">
        <f>IFERROR(INDEX(【输出】数据汇总!$A:$AZ,MATCH(横向对比!BL$4&amp;横向对比!$B29,【输出】数据汇总!$A:$A,0),MATCH(横向对比!$B$4,【输出】数据汇总!$1:$1,0)),"")</f>
        <v>-0.10942656843391133</v>
      </c>
    </row>
    <row r="30" spans="1:64" ht="15.6" x14ac:dyDescent="0.25">
      <c r="B30" s="246" t="s">
        <v>269</v>
      </c>
      <c r="C30" s="233">
        <f t="shared" ref="C30:I30" si="56">C17/C19</f>
        <v>-1.5833041165092612E-3</v>
      </c>
      <c r="D30" s="233">
        <f t="shared" si="56"/>
        <v>1.3451455361295304E-2</v>
      </c>
      <c r="E30" s="233">
        <f t="shared" si="56"/>
        <v>-2.9937331522296984E-2</v>
      </c>
      <c r="F30" s="233" t="e">
        <f t="shared" si="56"/>
        <v>#VALUE!</v>
      </c>
      <c r="G30" s="233" t="e">
        <f t="shared" si="56"/>
        <v>#VALUE!</v>
      </c>
      <c r="H30" s="233" t="e">
        <f t="shared" si="56"/>
        <v>#VALUE!</v>
      </c>
      <c r="I30" s="233">
        <f t="shared" si="56"/>
        <v>-9.6618781082748378E-2</v>
      </c>
      <c r="J30" s="233">
        <f>IFERROR(INDEX(【输出】数据汇总!$A:$AZ,MATCH(横向对比!J$4&amp;横向对比!$B30,【输出】数据汇总!$A:$A,0),MATCH(横向对比!$B$4,【输出】数据汇总!$1:$1,0)),"")</f>
        <v>-1.1212344345620759E-2</v>
      </c>
      <c r="K30" s="233">
        <f>IFERROR(INDEX(【输出】数据汇总!$A:$AZ,MATCH(横向对比!K$4&amp;横向对比!$B30,【输出】数据汇总!$A:$A,0),MATCH(横向对比!$B$4,【输出】数据汇总!$1:$1,0)),"")</f>
        <v>4.8517532703810659E-3</v>
      </c>
      <c r="L30" s="233">
        <f>IFERROR(INDEX(【输出】数据汇总!$A:$AZ,MATCH(横向对比!L$4&amp;横向对比!$B30,【输出】数据汇总!$A:$A,0),MATCH(横向对比!$B$4,【输出】数据汇总!$1:$1,0)),"")</f>
        <v>9.6882908715049079E-2</v>
      </c>
      <c r="M30" s="233">
        <f>IFERROR(INDEX(【输出】数据汇总!$A:$AZ,MATCH(横向对比!M$4&amp;横向对比!$B30,【输出】数据汇总!$A:$A,0),MATCH(横向对比!$B$4,【输出】数据汇总!$1:$1,0)),"")</f>
        <v>-7.6387356708976862E-3</v>
      </c>
      <c r="N30" s="233">
        <f>IFERROR(INDEX(【输出】数据汇总!$A:$AZ,MATCH(横向对比!N$4&amp;横向对比!$B30,【输出】数据汇总!$A:$A,0),MATCH(横向对比!$B$4,【输出】数据汇总!$1:$1,0)),"")</f>
        <v>-2.0412949749428071E-2</v>
      </c>
      <c r="O30" s="233">
        <f>IFERROR(INDEX(【输出】数据汇总!$A:$AZ,MATCH(横向对比!O$4&amp;横向对比!$B30,【输出】数据汇总!$A:$A,0),MATCH(横向对比!$B$4,【输出】数据汇总!$1:$1,0)),"")</f>
        <v>-1.1300305066370817E-2</v>
      </c>
      <c r="P30" s="233">
        <f>IFERROR(INDEX(【输出】数据汇总!$A:$AZ,MATCH(横向对比!P$4&amp;横向对比!$B30,【输出】数据汇总!$A:$A,0),MATCH(横向对比!$B$4,【输出】数据汇总!$1:$1,0)),"")</f>
        <v>9.6605915584798183E-2</v>
      </c>
      <c r="Q30" s="233">
        <f>IFERROR(INDEX(【输出】数据汇总!$A:$AZ,MATCH(横向对比!Q$4&amp;横向对比!$B30,【输出】数据汇总!$A:$A,0),MATCH(横向对比!$B$4,【输出】数据汇总!$1:$1,0)),"")</f>
        <v>-1.0971891815161302E-2</v>
      </c>
      <c r="R30" s="233">
        <f>IFERROR(INDEX(【输出】数据汇总!$A:$AZ,MATCH(横向对比!R$4&amp;横向对比!$B30,【输出】数据汇总!$A:$A,0),MATCH(横向对比!$B$4,【输出】数据汇总!$1:$1,0)),"")</f>
        <v>-4.156503597685924E-2</v>
      </c>
      <c r="S30" s="233">
        <f>IFERROR(INDEX(【输出】数据汇总!$A:$AZ,MATCH(横向对比!S$4&amp;横向对比!$B30,【输出】数据汇总!$A:$A,0),MATCH(横向对比!$B$4,【输出】数据汇总!$1:$1,0)),"")</f>
        <v>-2.040023262183388E-2</v>
      </c>
      <c r="T30" s="233">
        <f>IFERROR(INDEX(【输出】数据汇总!$A:$AZ,MATCH(横向对比!T$4&amp;横向对比!$B30,【输出】数据汇总!$A:$A,0),MATCH(横向对比!$B$4,【输出】数据汇总!$1:$1,0)),"")</f>
        <v>-0.14642353731020813</v>
      </c>
      <c r="U30" s="233">
        <f>IFERROR(INDEX(【输出】数据汇总!$A:$AZ,MATCH(横向对比!U$4&amp;横向对比!$B30,【输出】数据汇总!$A:$A,0),MATCH(横向对比!$B$4,【输出】数据汇总!$1:$1,0)),"")</f>
        <v>-5.1036323743386236E-2</v>
      </c>
      <c r="V30" s="233">
        <f>IFERROR(INDEX(【输出】数据汇总!$A:$AZ,MATCH(横向对比!V$4&amp;横向对比!$B30,【输出】数据汇总!$A:$A,0),MATCH(横向对比!$B$4,【输出】数据汇总!$1:$1,0)),"")</f>
        <v>-2.55413800110308E-2</v>
      </c>
      <c r="W30" s="233">
        <f>IFERROR(INDEX(【输出】数据汇总!$A:$AZ,MATCH(横向对比!W$4&amp;横向对比!$B30,【输出】数据汇总!$A:$A,0),MATCH(横向对比!$B$4,【输出】数据汇总!$1:$1,0)),"")</f>
        <v>-0.13309628650700198</v>
      </c>
      <c r="X30" s="233">
        <f>IFERROR(INDEX(【输出】数据汇总!$A:$AZ,MATCH(横向对比!X$4&amp;横向对比!$B30,【输出】数据汇总!$A:$A,0),MATCH(横向对比!$B$4,【输出】数据汇总!$1:$1,0)),"")</f>
        <v>-0.25357597255358166</v>
      </c>
      <c r="Y30" s="233" t="str">
        <f>IFERROR(INDEX(【输出】数据汇总!$A:$AZ,MATCH(横向对比!Y$4&amp;横向对比!$B30,【输出】数据汇总!$A:$A,0),MATCH(横向对比!$B$4,【输出】数据汇总!$1:$1,0)),"")</f>
        <v/>
      </c>
      <c r="Z30" s="233" t="str">
        <f>IFERROR(INDEX(【输出】数据汇总!$A:$AZ,MATCH(横向对比!Z$4&amp;横向对比!$B30,【输出】数据汇总!$A:$A,0),MATCH(横向对比!$B$4,【输出】数据汇总!$1:$1,0)),"")</f>
        <v/>
      </c>
      <c r="AA30" s="233" t="str">
        <f>IFERROR(INDEX(【输出】数据汇总!$A:$AZ,MATCH(横向对比!AA$4&amp;横向对比!$B30,【输出】数据汇总!$A:$A,0),MATCH(横向对比!$B$4,【输出】数据汇总!$1:$1,0)),"")</f>
        <v/>
      </c>
      <c r="AB30" s="233" t="str">
        <f>IFERROR(INDEX(【输出】数据汇总!$A:$AZ,MATCH(横向对比!AB$4&amp;横向对比!$B30,【输出】数据汇总!$A:$A,0),MATCH(横向对比!$B$4,【输出】数据汇总!$1:$1,0)),"")</f>
        <v/>
      </c>
      <c r="AC30" s="233" t="str">
        <f>IFERROR(INDEX(【输出】数据汇总!$A:$AZ,MATCH(横向对比!AC$4&amp;横向对比!$B30,【输出】数据汇总!$A:$A,0),MATCH(横向对比!$B$4,【输出】数据汇总!$1:$1,0)),"")</f>
        <v/>
      </c>
      <c r="AD30" s="233" t="str">
        <f>IFERROR(INDEX(【输出】数据汇总!$A:$AZ,MATCH(横向对比!AD$4&amp;横向对比!$B30,【输出】数据汇总!$A:$A,0),MATCH(横向对比!$B$4,【输出】数据汇总!$1:$1,0)),"")</f>
        <v/>
      </c>
      <c r="AE30" s="233" t="str">
        <f>IFERROR(INDEX(【输出】数据汇总!$A:$AZ,MATCH(横向对比!AE$4&amp;横向对比!$B30,【输出】数据汇总!$A:$A,0),MATCH(横向对比!$B$4,【输出】数据汇总!$1:$1,0)),"")</f>
        <v/>
      </c>
      <c r="AF30" s="233" t="str">
        <f>IFERROR(INDEX(【输出】数据汇总!$A:$AZ,MATCH(横向对比!AF$4&amp;横向对比!$B30,【输出】数据汇总!$A:$A,0),MATCH(横向对比!$B$4,【输出】数据汇总!$1:$1,0)),"")</f>
        <v/>
      </c>
      <c r="AG30" s="233">
        <f>IFERROR(INDEX(【输出】数据汇总!$A:$AZ,MATCH(横向对比!AG$4&amp;横向对比!$B30,【输出】数据汇总!$A:$A,0),MATCH(横向对比!$B$4,【输出】数据汇总!$1:$1,0)),"")</f>
        <v>-1.6150146645085264E-2</v>
      </c>
      <c r="AH30" s="233" t="str">
        <f>IFERROR(INDEX(【输出】数据汇总!$A:$AZ,MATCH(横向对比!AH$4&amp;横向对比!$B30,【输出】数据汇总!$A:$A,0),MATCH(横向对比!$B$4,【输出】数据汇总!$1:$1,0)),"")</f>
        <v/>
      </c>
      <c r="AI30" s="233">
        <f>IFERROR(INDEX(【输出】数据汇总!$A:$AZ,MATCH(横向对比!AI$4&amp;横向对比!$B30,【输出】数据汇总!$A:$A,0),MATCH(横向对比!$B$4,【输出】数据汇总!$1:$1,0)),"")</f>
        <v>-0.17497584474105315</v>
      </c>
      <c r="AJ30" s="233" t="str">
        <f>IFERROR(INDEX(【输出】数据汇总!$A:$AZ,MATCH(横向对比!AJ$4&amp;横向对比!$B30,【输出】数据汇总!$A:$A,0),MATCH(横向对比!$B$4,【输出】数据汇总!$1:$1,0)),"")</f>
        <v/>
      </c>
      <c r="AK30" s="233">
        <f>IFERROR(INDEX(【输出】数据汇总!$A:$AZ,MATCH(横向对比!AK$4&amp;横向对比!$B30,【输出】数据汇总!$A:$A,0),MATCH(横向对比!$B$4,【输出】数据汇总!$1:$1,0)),"")</f>
        <v>0.13579653974641764</v>
      </c>
      <c r="AL30" s="233" t="str">
        <f>IFERROR(INDEX(【输出】数据汇总!$A:$AZ,MATCH(横向对比!AL$4&amp;横向对比!$B30,【输出】数据汇总!$A:$A,0),MATCH(横向对比!$B$4,【输出】数据汇总!$1:$1,0)),"")</f>
        <v/>
      </c>
      <c r="AM30" s="233" t="str">
        <f>IFERROR(INDEX(【输出】数据汇总!$A:$AZ,MATCH(横向对比!AM$4&amp;横向对比!$B30,【输出】数据汇总!$A:$A,0),MATCH(横向对比!$B$4,【输出】数据汇总!$1:$1,0)),"")</f>
        <v/>
      </c>
      <c r="AN30" s="233" t="str">
        <f>IFERROR(INDEX(【输出】数据汇总!$A:$AZ,MATCH(横向对比!AN$4&amp;横向对比!$B30,【输出】数据汇总!$A:$A,0),MATCH(横向对比!$B$4,【输出】数据汇总!$1:$1,0)),"")</f>
        <v/>
      </c>
      <c r="AO30" s="233" t="str">
        <f>IFERROR(INDEX(【输出】数据汇总!$A:$AZ,MATCH(横向对比!AO$4&amp;横向对比!$B30,【输出】数据汇总!$A:$A,0),MATCH(横向对比!$B$4,【输出】数据汇总!$1:$1,0)),"")</f>
        <v/>
      </c>
      <c r="AP30" s="233">
        <f>IFERROR(INDEX(【输出】数据汇总!$A:$AZ,MATCH(横向对比!AP$4&amp;横向对比!$B30,【输出】数据汇总!$A:$A,0),MATCH(横向对比!$B$4,【输出】数据汇总!$1:$1,0)),"")</f>
        <v>0.1007290440358662</v>
      </c>
      <c r="AQ30" s="233" t="str">
        <f>IFERROR(INDEX(【输出】数据汇总!$A:$AZ,MATCH(横向对比!AQ$4&amp;横向对比!$B30,【输出】数据汇总!$A:$A,0),MATCH(横向对比!$B$4,【输出】数据汇总!$1:$1,0)),"")</f>
        <v/>
      </c>
      <c r="AR30" s="233" t="str">
        <f>IFERROR(INDEX(【输出】数据汇总!$A:$AZ,MATCH(横向对比!AR$4&amp;横向对比!$B30,【输出】数据汇总!$A:$A,0),MATCH(横向对比!$B$4,【输出】数据汇总!$1:$1,0)),"")</f>
        <v/>
      </c>
      <c r="AS30" s="233" t="str">
        <f>IFERROR(INDEX(【输出】数据汇总!$A:$AZ,MATCH(横向对比!AS$4&amp;横向对比!$B30,【输出】数据汇总!$A:$A,0),MATCH(横向对比!$B$4,【输出】数据汇总!$1:$1,0)),"")</f>
        <v/>
      </c>
      <c r="AT30" s="233" t="str">
        <f>IFERROR(INDEX(【输出】数据汇总!$A:$AZ,MATCH(横向对比!AT$4&amp;横向对比!$B30,【输出】数据汇总!$A:$A,0),MATCH(横向对比!$B$4,【输出】数据汇总!$1:$1,0)),"")</f>
        <v/>
      </c>
      <c r="AU30" s="233">
        <f>IFERROR(INDEX(【输出】数据汇总!$A:$AZ,MATCH(横向对比!AU$4&amp;横向对比!$B30,【输出】数据汇总!$A:$A,0),MATCH(横向对比!$B$4,【输出】数据汇总!$1:$1,0)),"")</f>
        <v>0.16052964055041638</v>
      </c>
      <c r="AV30" s="233">
        <f>IFERROR(INDEX(【输出】数据汇总!$A:$AZ,MATCH(横向对比!AV$4&amp;横向对比!$B30,【输出】数据汇总!$A:$A,0),MATCH(横向对比!$B$4,【输出】数据汇总!$1:$1,0)),"")</f>
        <v>7.3547027150056191E-2</v>
      </c>
      <c r="AW30" s="233" t="str">
        <f>IFERROR(INDEX(【输出】数据汇总!$A:$AZ,MATCH(横向对比!AW$4&amp;横向对比!$B30,【输出】数据汇总!$A:$A,0),MATCH(横向对比!$B$4,【输出】数据汇总!$1:$1,0)),"")</f>
        <v/>
      </c>
      <c r="AX30" s="233">
        <f>IFERROR(INDEX(【输出】数据汇总!$A:$AZ,MATCH(横向对比!AX$4&amp;横向对比!$B30,【输出】数据汇总!$A:$A,0),MATCH(横向对比!$B$4,【输出】数据汇总!$1:$1,0)),"")</f>
        <v>1.7283740831382757E-2</v>
      </c>
      <c r="AY30" s="233" t="str">
        <f>IFERROR(INDEX(【输出】数据汇总!$A:$AZ,MATCH(横向对比!AY$4&amp;横向对比!$B30,【输出】数据汇总!$A:$A,0),MATCH(横向对比!$B$4,【输出】数据汇总!$1:$1,0)),"")</f>
        <v/>
      </c>
      <c r="AZ30" s="233">
        <f>IFERROR(INDEX(【输出】数据汇总!$A:$AZ,MATCH(横向对比!AZ$4&amp;横向对比!$B30,【输出】数据汇总!$A:$A,0),MATCH(横向对比!$B$4,【输出】数据汇总!$1:$1,0)),"")</f>
        <v>-5.6105492487210591E-2</v>
      </c>
      <c r="BA30" s="233">
        <f>IFERROR(INDEX(【输出】数据汇总!$A:$AZ,MATCH(横向对比!BA$4&amp;横向对比!$B30,【输出】数据汇总!$A:$A,0),MATCH(横向对比!$B$4,【输出】数据汇总!$1:$1,0)),"")</f>
        <v>-0.40589516977599255</v>
      </c>
      <c r="BB30" s="233">
        <f>IFERROR(INDEX(【输出】数据汇总!$A:$AZ,MATCH(横向对比!BB$4&amp;横向对比!$B30,【输出】数据汇总!$A:$A,0),MATCH(横向对比!$B$4,【输出】数据汇总!$1:$1,0)),"")</f>
        <v>-0.12707027250580871</v>
      </c>
      <c r="BC30" s="233">
        <f>IFERROR(INDEX(【输出】数据汇总!$A:$AZ,MATCH(横向对比!BC$4&amp;横向对比!$B30,【输出】数据汇总!$A:$A,0),MATCH(横向对比!$B$4,【输出】数据汇总!$1:$1,0)),"")</f>
        <v>-0.20109576945165042</v>
      </c>
      <c r="BD30" s="233">
        <f>IFERROR(INDEX(【输出】数据汇总!$A:$AZ,MATCH(横向对比!BD$4&amp;横向对比!$B30,【输出】数据汇总!$A:$A,0),MATCH(横向对比!$B$4,【输出】数据汇总!$1:$1,0)),"")</f>
        <v>0.19251737931513016</v>
      </c>
      <c r="BE30" s="233">
        <f>IFERROR(INDEX(【输出】数据汇总!$A:$AZ,MATCH(横向对比!BE$4&amp;横向对比!$B30,【输出】数据汇总!$A:$A,0),MATCH(横向对比!$B$4,【输出】数据汇总!$1:$1,0)),"")</f>
        <v>-0.22500981698841205</v>
      </c>
      <c r="BF30" s="233">
        <f>IFERROR(INDEX(【输出】数据汇总!$A:$AZ,MATCH(横向对比!BF$4&amp;横向对比!$B30,【输出】数据汇总!$A:$A,0),MATCH(横向对比!$B$4,【输出】数据汇总!$1:$1,0)),"")</f>
        <v>-0.17368203644931562</v>
      </c>
      <c r="BG30" s="233">
        <f>IFERROR(INDEX(【输出】数据汇总!$A:$AZ,MATCH(横向对比!BG$4&amp;横向对比!$B30,【输出】数据汇总!$A:$A,0),MATCH(横向对比!$B$4,【输出】数据汇总!$1:$1,0)),"")</f>
        <v>8.7698226355450506E-2</v>
      </c>
      <c r="BH30" s="233">
        <f>IFERROR(INDEX(【输出】数据汇总!$A:$AZ,MATCH(横向对比!BH$4&amp;横向对比!$B30,【输出】数据汇总!$A:$A,0),MATCH(横向对比!$B$4,【输出】数据汇总!$1:$1,0)),"")</f>
        <v>-1.0589620464415053</v>
      </c>
      <c r="BI30" s="233">
        <f>IFERROR(INDEX(【输出】数据汇总!$A:$AZ,MATCH(横向对比!BI$4&amp;横向对比!$B30,【输出】数据汇总!$A:$A,0),MATCH(横向对比!$B$4,【输出】数据汇总!$1:$1,0)),"")</f>
        <v>7.3337350711043164E-2</v>
      </c>
      <c r="BJ30" s="233">
        <f>IFERROR(INDEX(【输出】数据汇总!$A:$AZ,MATCH(横向对比!BJ$4&amp;横向对比!$B30,【输出】数据汇总!$A:$A,0),MATCH(横向对比!$B$4,【输出】数据汇总!$1:$1,0)),"")</f>
        <v>-0.20877761196185943</v>
      </c>
      <c r="BK30" s="233">
        <f>IFERROR(INDEX(【输出】数据汇总!$A:$AZ,MATCH(横向对比!BK$4&amp;横向对比!$B30,【输出】数据汇总!$A:$A,0),MATCH(横向对比!$B$4,【输出】数据汇总!$1:$1,0)),"")</f>
        <v>-4.3519280850989224E-2</v>
      </c>
      <c r="BL30" s="233">
        <f>IFERROR(INDEX(【输出】数据汇总!$A:$AZ,MATCH(横向对比!BL$4&amp;横向对比!$B30,【输出】数据汇总!$A:$A,0),MATCH(横向对比!$B$4,【输出】数据汇总!$1:$1,0)),"")</f>
        <v>-6.9942953742924427E-3</v>
      </c>
    </row>
    <row r="31" spans="1:64" ht="15.6" x14ac:dyDescent="0.25">
      <c r="B31" s="224" t="s">
        <v>538</v>
      </c>
      <c r="C31" s="233">
        <f>IFERROR(INDEX(【输出】数据汇总!$A:$AZ,MATCH(横向对比!C$4&amp;横向对比!$B31,【输出】数据汇总!$A:$A,0),MATCH(横向对比!$B$4,【输出】数据汇总!$1:$1,0)),"")</f>
        <v>-1.3858927481957394E-3</v>
      </c>
      <c r="D31" s="233">
        <f>IFERROR(INDEX(【输出】数据汇总!$A:$AZ,MATCH(横向对比!D$4&amp;横向对比!$B31,【输出】数据汇总!$A:$A,0),MATCH(横向对比!$B$4,【输出】数据汇总!$1:$1,0)),"")</f>
        <v>1.7214133491127995E-2</v>
      </c>
      <c r="E31" s="233">
        <f>IFERROR(INDEX(【输出】数据汇总!$A:$AZ,MATCH(横向对比!E$4&amp;横向对比!$B31,【输出】数据汇总!$A:$A,0),MATCH(横向对比!$B$4,【输出】数据汇总!$1:$1,0)),"")</f>
        <v>-1.9985918987519474E-2</v>
      </c>
      <c r="F31" s="233" t="str">
        <f>IFERROR(INDEX(【输出】数据汇总!$A:$AZ,MATCH(横向对比!F$4&amp;横向对比!$B31,【输出】数据汇总!$A:$A,0),MATCH(横向对比!$B$4,【输出】数据汇总!$1:$1,0)),"")</f>
        <v/>
      </c>
      <c r="G31" s="233" t="str">
        <f>IFERROR(INDEX(【输出】数据汇总!$A:$AZ,MATCH(横向对比!G$4&amp;横向对比!$B31,【输出】数据汇总!$A:$A,0),MATCH(横向对比!$B$4,【输出】数据汇总!$1:$1,0)),"")</f>
        <v/>
      </c>
      <c r="H31" s="233" t="str">
        <f>IFERROR(INDEX(【输出】数据汇总!$A:$AZ,MATCH(横向对比!H$4&amp;横向对比!$B31,【输出】数据汇总!$A:$A,0),MATCH(横向对比!$B$4,【输出】数据汇总!$1:$1,0)),"")</f>
        <v/>
      </c>
      <c r="I31" s="233">
        <f>IFERROR(INDEX(【输出】数据汇总!$A:$AZ,MATCH(横向对比!I$4&amp;横向对比!$B31,【输出】数据汇总!$A:$A,0),MATCH(横向对比!$B$4,【输出】数据汇总!$1:$1,0)),"")</f>
        <v>4.2303813623696729E-2</v>
      </c>
      <c r="J31" s="233">
        <f>IFERROR(INDEX(【输出】数据汇总!$A:$AZ,MATCH(横向对比!J$4&amp;横向对比!$B31,【输出】数据汇总!$A:$A,0),MATCH(横向对比!$B$4,【输出】数据汇总!$1:$1,0)),"")</f>
        <v>7.3770783052672121E-3</v>
      </c>
      <c r="K31" s="233">
        <f>IFERROR(INDEX(【输出】数据汇总!$A:$AZ,MATCH(横向对比!K$4&amp;横向对比!$B31,【输出】数据汇总!$A:$A,0),MATCH(横向对比!$B$4,【输出】数据汇总!$1:$1,0)),"")</f>
        <v>9.9202269523834957E-3</v>
      </c>
      <c r="L31" s="233">
        <f>IFERROR(INDEX(【输出】数据汇总!$A:$AZ,MATCH(横向对比!L$4&amp;横向对比!$B31,【输出】数据汇总!$A:$A,0),MATCH(横向对比!$B$4,【输出】数据汇总!$1:$1,0)),"")</f>
        <v>3.1756610642966761E-2</v>
      </c>
      <c r="M31" s="233">
        <f>IFERROR(INDEX(【输出】数据汇总!$A:$AZ,MATCH(横向对比!M$4&amp;横向对比!$B31,【输出】数据汇总!$A:$A,0),MATCH(横向对比!$B$4,【输出】数据汇总!$1:$1,0)),"")</f>
        <v>2.1779255889438822E-2</v>
      </c>
      <c r="N31" s="233">
        <f>IFERROR(INDEX(【输出】数据汇总!$A:$AZ,MATCH(横向对比!N$4&amp;横向对比!$B31,【输出】数据汇总!$A:$A,0),MATCH(横向对比!$B$4,【输出】数据汇总!$1:$1,0)),"")</f>
        <v>1.0696238393135906E-2</v>
      </c>
      <c r="O31" s="233">
        <f>IFERROR(INDEX(【输出】数据汇总!$A:$AZ,MATCH(横向对比!O$4&amp;横向对比!$B31,【输出】数据汇总!$A:$A,0),MATCH(横向对比!$B$4,【输出】数据汇总!$1:$1,0)),"")</f>
        <v>2.1755390763575761E-2</v>
      </c>
      <c r="P31" s="233">
        <f>IFERROR(INDEX(【输出】数据汇总!$A:$AZ,MATCH(横向对比!P$4&amp;横向对比!$B31,【输出】数据汇总!$A:$A,0),MATCH(横向对比!$B$4,【输出】数据汇总!$1:$1,0)),"")</f>
        <v>1.206272617611571E-2</v>
      </c>
      <c r="Q31" s="233">
        <f>IFERROR(INDEX(【输出】数据汇总!$A:$AZ,MATCH(横向对比!Q$4&amp;横向对比!$B31,【输出】数据汇总!$A:$A,0),MATCH(横向对比!$B$4,【输出】数据汇总!$1:$1,0)),"")</f>
        <v>3.4194676510589991E-3</v>
      </c>
      <c r="R31" s="233">
        <f>IFERROR(INDEX(【输出】数据汇总!$A:$AZ,MATCH(横向对比!R$4&amp;横向对比!$B31,【输出】数据汇总!$A:$A,0),MATCH(横向对比!$B$4,【输出】数据汇总!$1:$1,0)),"")</f>
        <v>0.10517709967518842</v>
      </c>
      <c r="S31" s="233">
        <f>IFERROR(INDEX(【输出】数据汇总!$A:$AZ,MATCH(横向对比!S$4&amp;横向对比!$B31,【输出】数据汇总!$A:$A,0),MATCH(横向对比!$B$4,【输出】数据汇总!$1:$1,0)),"")</f>
        <v>2.977718152123186E-2</v>
      </c>
      <c r="T31" s="233">
        <f>IFERROR(INDEX(【输出】数据汇总!$A:$AZ,MATCH(横向对比!T$4&amp;横向对比!$B31,【输出】数据汇总!$A:$A,0),MATCH(横向对比!$B$4,【输出】数据汇总!$1:$1,0)),"")</f>
        <v>-5.3659895962348235E-2</v>
      </c>
      <c r="U31" s="233">
        <f>IFERROR(INDEX(【输出】数据汇总!$A:$AZ,MATCH(横向对比!U$4&amp;横向对比!$B31,【输出】数据汇总!$A:$A,0),MATCH(横向对比!$B$4,【输出】数据汇总!$1:$1,0)),"")</f>
        <v>-6.8831542594013792E-2</v>
      </c>
      <c r="V31" s="233">
        <f>IFERROR(INDEX(【输出】数据汇总!$A:$AZ,MATCH(横向对比!V$4&amp;横向对比!$B31,【输出】数据汇总!$A:$A,0),MATCH(横向对比!$B$4,【输出】数据汇总!$1:$1,0)),"")</f>
        <v>-4.2127258021029929E-2</v>
      </c>
      <c r="W31" s="233">
        <f>IFERROR(INDEX(【输出】数据汇总!$A:$AZ,MATCH(横向对比!W$4&amp;横向对比!$B31,【输出】数据汇总!$A:$A,0),MATCH(横向对比!$B$4,【输出】数据汇总!$1:$1,0)),"")</f>
        <v>-1.7199017199017168E-2</v>
      </c>
      <c r="X31" s="233">
        <f>IFERROR(INDEX(【输出】数据汇总!$A:$AZ,MATCH(横向对比!X$4&amp;横向对比!$B31,【输出】数据汇总!$A:$A,0),MATCH(横向对比!$B$4,【输出】数据汇总!$1:$1,0)),"")</f>
        <v>-0.14849203213486112</v>
      </c>
      <c r="Y31" s="233" t="str">
        <f>IFERROR(INDEX(【输出】数据汇总!$A:$AZ,MATCH(横向对比!Y$4&amp;横向对比!$B31,【输出】数据汇总!$A:$A,0),MATCH(横向对比!$B$4,【输出】数据汇总!$1:$1,0)),"")</f>
        <v/>
      </c>
      <c r="Z31" s="233" t="str">
        <f>IFERROR(INDEX(【输出】数据汇总!$A:$AZ,MATCH(横向对比!Z$4&amp;横向对比!$B31,【输出】数据汇总!$A:$A,0),MATCH(横向对比!$B$4,【输出】数据汇总!$1:$1,0)),"")</f>
        <v/>
      </c>
      <c r="AA31" s="233">
        <f>IFERROR(INDEX(【输出】数据汇总!$A:$AZ,MATCH(横向对比!AA$4&amp;横向对比!$B31,【输出】数据汇总!$A:$A,0),MATCH(横向对比!$B$4,【输出】数据汇总!$1:$1,0)),"")</f>
        <v>2.6872366551796385E-2</v>
      </c>
      <c r="AB31" s="233">
        <f>IFERROR(INDEX(【输出】数据汇总!$A:$AZ,MATCH(横向对比!AB$4&amp;横向对比!$B31,【输出】数据汇总!$A:$A,0),MATCH(横向对比!$B$4,【输出】数据汇总!$1:$1,0)),"")</f>
        <v>8.1321192907435405E-2</v>
      </c>
      <c r="AC31" s="233">
        <f>IFERROR(INDEX(【输出】数据汇总!$A:$AZ,MATCH(横向对比!AC$4&amp;横向对比!$B31,【输出】数据汇总!$A:$A,0),MATCH(横向对比!$B$4,【输出】数据汇总!$1:$1,0)),"")</f>
        <v>8.0799622218230796E-2</v>
      </c>
      <c r="AD31" s="233">
        <f>IFERROR(INDEX(【输出】数据汇总!$A:$AZ,MATCH(横向对比!AD$4&amp;横向对比!$B31,【输出】数据汇总!$A:$A,0),MATCH(横向对比!$B$4,【输出】数据汇总!$1:$1,0)),"")</f>
        <v>0.12056113084933071</v>
      </c>
      <c r="AE31" s="233" t="str">
        <f>IFERROR(INDEX(【输出】数据汇总!$A:$AZ,MATCH(横向对比!AE$4&amp;横向对比!$B31,【输出】数据汇总!$A:$A,0),MATCH(横向对比!$B$4,【输出】数据汇总!$1:$1,0)),"")</f>
        <v/>
      </c>
      <c r="AF31" s="233" t="str">
        <f>IFERROR(INDEX(【输出】数据汇总!$A:$AZ,MATCH(横向对比!AF$4&amp;横向对比!$B31,【输出】数据汇总!$A:$A,0),MATCH(横向对比!$B$4,【输出】数据汇总!$1:$1,0)),"")</f>
        <v/>
      </c>
      <c r="AG31" s="233">
        <f>IFERROR(INDEX(【输出】数据汇总!$A:$AZ,MATCH(横向对比!AG$4&amp;横向对比!$B31,【输出】数据汇总!$A:$A,0),MATCH(横向对比!$B$4,【输出】数据汇总!$1:$1,0)),"")</f>
        <v>0.10492428609674267</v>
      </c>
      <c r="AH31" s="233" t="str">
        <f>IFERROR(INDEX(【输出】数据汇总!$A:$AZ,MATCH(横向对比!AH$4&amp;横向对比!$B31,【输出】数据汇总!$A:$A,0),MATCH(横向对比!$B$4,【输出】数据汇总!$1:$1,0)),"")</f>
        <v/>
      </c>
      <c r="AI31" s="233">
        <f>IFERROR(INDEX(【输出】数据汇总!$A:$AZ,MATCH(横向对比!AI$4&amp;横向对比!$B31,【输出】数据汇总!$A:$A,0),MATCH(横向对比!$B$4,【输出】数据汇总!$1:$1,0)),"")</f>
        <v>1.0258764171574094E-2</v>
      </c>
      <c r="AJ31" s="233" t="str">
        <f>IFERROR(INDEX(【输出】数据汇总!$A:$AZ,MATCH(横向对比!AJ$4&amp;横向对比!$B31,【输出】数据汇总!$A:$A,0),MATCH(横向对比!$B$4,【输出】数据汇总!$1:$1,0)),"")</f>
        <v/>
      </c>
      <c r="AK31" s="233">
        <f>IFERROR(INDEX(【输出】数据汇总!$A:$AZ,MATCH(横向对比!AK$4&amp;横向对比!$B31,【输出】数据汇总!$A:$A,0),MATCH(横向对比!$B$4,【输出】数据汇总!$1:$1,0)),"")</f>
        <v>0.216602956764819</v>
      </c>
      <c r="AL31" s="233">
        <f>IFERROR(INDEX(【输出】数据汇总!$A:$AZ,MATCH(横向对比!AL$4&amp;横向对比!$B31,【输出】数据汇总!$A:$A,0),MATCH(横向对比!$B$4,【输出】数据汇总!$1:$1,0)),"")</f>
        <v>0.14584032333464822</v>
      </c>
      <c r="AM31" s="233" t="str">
        <f>IFERROR(INDEX(【输出】数据汇总!$A:$AZ,MATCH(横向对比!AM$4&amp;横向对比!$B31,【输出】数据汇总!$A:$A,0),MATCH(横向对比!$B$4,【输出】数据汇总!$1:$1,0)),"")</f>
        <v/>
      </c>
      <c r="AN31" s="233" t="str">
        <f>IFERROR(INDEX(【输出】数据汇总!$A:$AZ,MATCH(横向对比!AN$4&amp;横向对比!$B31,【输出】数据汇总!$A:$A,0),MATCH(横向对比!$B$4,【输出】数据汇总!$1:$1,0)),"")</f>
        <v/>
      </c>
      <c r="AO31" s="233">
        <f>IFERROR(INDEX(【输出】数据汇总!$A:$AZ,MATCH(横向对比!AO$4&amp;横向对比!$B31,【输出】数据汇总!$A:$A,0),MATCH(横向对比!$B$4,【输出】数据汇总!$1:$1,0)),"")</f>
        <v>1.5167517718262767E-2</v>
      </c>
      <c r="AP31" s="233">
        <f>IFERROR(INDEX(【输出】数据汇总!$A:$AZ,MATCH(横向对比!AP$4&amp;横向对比!$B31,【输出】数据汇总!$A:$A,0),MATCH(横向对比!$B$4,【输出】数据汇总!$1:$1,0)),"")</f>
        <v>5.3477593140889824E-2</v>
      </c>
      <c r="AQ31" s="233" t="str">
        <f>IFERROR(INDEX(【输出】数据汇总!$A:$AZ,MATCH(横向对比!AQ$4&amp;横向对比!$B31,【输出】数据汇总!$A:$A,0),MATCH(横向对比!$B$4,【输出】数据汇总!$1:$1,0)),"")</f>
        <v/>
      </c>
      <c r="AR31" s="233" t="str">
        <f>IFERROR(INDEX(【输出】数据汇总!$A:$AZ,MATCH(横向对比!AR$4&amp;横向对比!$B31,【输出】数据汇总!$A:$A,0),MATCH(横向对比!$B$4,【输出】数据汇总!$1:$1,0)),"")</f>
        <v/>
      </c>
      <c r="AS31" s="233" t="str">
        <f>IFERROR(INDEX(【输出】数据汇总!$A:$AZ,MATCH(横向对比!AS$4&amp;横向对比!$B31,【输出】数据汇总!$A:$A,0),MATCH(横向对比!$B$4,【输出】数据汇总!$1:$1,0)),"")</f>
        <v/>
      </c>
      <c r="AT31" s="233" t="str">
        <f>IFERROR(INDEX(【输出】数据汇总!$A:$AZ,MATCH(横向对比!AT$4&amp;横向对比!$B31,【输出】数据汇总!$A:$A,0),MATCH(横向对比!$B$4,【输出】数据汇总!$1:$1,0)),"")</f>
        <v/>
      </c>
      <c r="AU31" s="233">
        <f>IFERROR(INDEX(【输出】数据汇总!$A:$AZ,MATCH(横向对比!AU$4&amp;横向对比!$B31,【输出】数据汇总!$A:$A,0),MATCH(横向对比!$B$4,【输出】数据汇总!$1:$1,0)),"")</f>
        <v>2.5308896055428375E-2</v>
      </c>
      <c r="AV31" s="233">
        <f>IFERROR(INDEX(【输出】数据汇总!$A:$AZ,MATCH(横向对比!AV$4&amp;横向对比!$B31,【输出】数据汇总!$A:$A,0),MATCH(横向对比!$B$4,【输出】数据汇总!$1:$1,0)),"")</f>
        <v>5.3450858882942633E-2</v>
      </c>
      <c r="AW31" s="233">
        <f>IFERROR(INDEX(【输出】数据汇总!$A:$AZ,MATCH(横向对比!AW$4&amp;横向对比!$B31,【输出】数据汇总!$A:$A,0),MATCH(横向对比!$B$4,【输出】数据汇总!$1:$1,0)),"")</f>
        <v>5.0388844387180533E-2</v>
      </c>
      <c r="AX31" s="233">
        <f>IFERROR(INDEX(【输出】数据汇总!$A:$AZ,MATCH(横向对比!AX$4&amp;横向对比!$B31,【输出】数据汇总!$A:$A,0),MATCH(横向对比!$B$4,【输出】数据汇总!$1:$1,0)),"")</f>
        <v>2.2965555569432163E-2</v>
      </c>
      <c r="AY31" s="233" t="str">
        <f>IFERROR(INDEX(【输出】数据汇总!$A:$AZ,MATCH(横向对比!AY$4&amp;横向对比!$B31,【输出】数据汇总!$A:$A,0),MATCH(横向对比!$B$4,【输出】数据汇总!$1:$1,0)),"")</f>
        <v/>
      </c>
      <c r="AZ31" s="233">
        <f>IFERROR(INDEX(【输出】数据汇总!$A:$AZ,MATCH(横向对比!AZ$4&amp;横向对比!$B31,【输出】数据汇总!$A:$A,0),MATCH(横向对比!$B$4,【输出】数据汇总!$1:$1,0)),"")</f>
        <v>4.1409441061201799E-2</v>
      </c>
      <c r="BA31" s="233">
        <f>IFERROR(INDEX(【输出】数据汇总!$A:$AZ,MATCH(横向对比!BA$4&amp;横向对比!$B31,【输出】数据汇总!$A:$A,0),MATCH(横向对比!$B$4,【输出】数据汇总!$1:$1,0)),"")</f>
        <v>1.9803679000169997E-2</v>
      </c>
      <c r="BB31" s="233">
        <f>IFERROR(INDEX(【输出】数据汇总!$A:$AZ,MATCH(横向对比!BB$4&amp;横向对比!$B31,【输出】数据汇总!$A:$A,0),MATCH(横向对比!$B$4,【输出】数据汇总!$1:$1,0)),"")</f>
        <v>1.69637760644776E-2</v>
      </c>
      <c r="BC31" s="233">
        <f>IFERROR(INDEX(【输出】数据汇总!$A:$AZ,MATCH(横向对比!BC$4&amp;横向对比!$B31,【输出】数据汇总!$A:$A,0),MATCH(横向对比!$B$4,【输出】数据汇总!$1:$1,0)),"")</f>
        <v>-8.7448269597945771E-2</v>
      </c>
      <c r="BD31" s="233">
        <f>IFERROR(INDEX(【输出】数据汇总!$A:$AZ,MATCH(横向对比!BD$4&amp;横向对比!$B31,【输出】数据汇总!$A:$A,0),MATCH(横向对比!$B$4,【输出】数据汇总!$1:$1,0)),"")</f>
        <v>0.20833134090846733</v>
      </c>
      <c r="BE31" s="233">
        <f>IFERROR(INDEX(【输出】数据汇总!$A:$AZ,MATCH(横向对比!BE$4&amp;横向对比!$B31,【输出】数据汇总!$A:$A,0),MATCH(横向对比!$B$4,【输出】数据汇总!$1:$1,0)),"")</f>
        <v>9.8721039653265046E-3</v>
      </c>
      <c r="BF31" s="233">
        <f>IFERROR(INDEX(【输出】数据汇总!$A:$AZ,MATCH(横向对比!BF$4&amp;横向对比!$B31,【输出】数据汇总!$A:$A,0),MATCH(横向对比!$B$4,【输出】数据汇总!$1:$1,0)),"")</f>
        <v>-5.1163803025226967E-2</v>
      </c>
      <c r="BG31" s="233">
        <f>IFERROR(INDEX(【输出】数据汇总!$A:$AZ,MATCH(横向对比!BG$4&amp;横向对比!$B31,【输出】数据汇总!$A:$A,0),MATCH(横向对比!$B$4,【输出】数据汇总!$1:$1,0)),"")</f>
        <v>7.2024118758625064E-2</v>
      </c>
      <c r="BH31" s="233">
        <f>IFERROR(INDEX(【输出】数据汇总!$A:$AZ,MATCH(横向对比!BH$4&amp;横向对比!$B31,【输出】数据汇总!$A:$A,0),MATCH(横向对比!$B$4,【输出】数据汇总!$1:$1,0)),"")</f>
        <v>0.24561525597336437</v>
      </c>
      <c r="BI31" s="233">
        <f>IFERROR(INDEX(【输出】数据汇总!$A:$AZ,MATCH(横向对比!BI$4&amp;横向对比!$B31,【输出】数据汇总!$A:$A,0),MATCH(横向对比!$B$4,【输出】数据汇总!$1:$1,0)),"")</f>
        <v>6.4181631335729766E-2</v>
      </c>
      <c r="BJ31" s="233">
        <f>IFERROR(INDEX(【输出】数据汇总!$A:$AZ,MATCH(横向对比!BJ$4&amp;横向对比!$B31,【输出】数据汇总!$A:$A,0),MATCH(横向对比!$B$4,【输出】数据汇总!$1:$1,0)),"")</f>
        <v>4.6118632410006813E-2</v>
      </c>
      <c r="BK31" s="233">
        <f>IFERROR(INDEX(【输出】数据汇总!$A:$AZ,MATCH(横向对比!BK$4&amp;横向对比!$B31,【输出】数据汇总!$A:$A,0),MATCH(横向对比!$B$4,【输出】数据汇总!$1:$1,0)),"")</f>
        <v>0.13090120124539553</v>
      </c>
      <c r="BL31" s="233">
        <f>IFERROR(INDEX(【输出】数据汇总!$A:$AZ,MATCH(横向对比!BL$4&amp;横向对比!$B31,【输出】数据汇总!$A:$A,0),MATCH(横向对比!$B$4,【输出】数据汇总!$1:$1,0)),"")</f>
        <v>-0.16665953099153449</v>
      </c>
    </row>
    <row r="34" spans="1:64" ht="15.6" x14ac:dyDescent="0.25">
      <c r="B34" s="173">
        <v>45838</v>
      </c>
      <c r="C34" s="178" t="s">
        <v>135</v>
      </c>
      <c r="D34" s="178" t="s">
        <v>8</v>
      </c>
      <c r="E34" s="178" t="s">
        <v>27</v>
      </c>
      <c r="F34" s="178" t="s">
        <v>55</v>
      </c>
      <c r="G34" s="178" t="s">
        <v>107</v>
      </c>
      <c r="H34" s="179" t="s">
        <v>566</v>
      </c>
      <c r="I34" s="179" t="s">
        <v>236</v>
      </c>
      <c r="J34" s="180" t="s">
        <v>283</v>
      </c>
      <c r="K34" s="180" t="s">
        <v>284</v>
      </c>
      <c r="L34" s="180" t="s">
        <v>285</v>
      </c>
      <c r="M34" s="180" t="s">
        <v>286</v>
      </c>
      <c r="N34" s="180" t="s">
        <v>287</v>
      </c>
      <c r="O34" s="180" t="s">
        <v>288</v>
      </c>
      <c r="P34" s="180" t="s">
        <v>289</v>
      </c>
      <c r="Q34" s="180" t="s">
        <v>290</v>
      </c>
      <c r="R34" s="180" t="s">
        <v>291</v>
      </c>
      <c r="S34" s="180" t="s">
        <v>292</v>
      </c>
      <c r="T34" s="180" t="s">
        <v>293</v>
      </c>
      <c r="U34" s="180" t="s">
        <v>294</v>
      </c>
      <c r="V34" s="180" t="s">
        <v>295</v>
      </c>
      <c r="W34" s="180" t="s">
        <v>296</v>
      </c>
      <c r="X34" s="180" t="s">
        <v>297</v>
      </c>
      <c r="Y34" s="180" t="s">
        <v>298</v>
      </c>
      <c r="Z34" s="180" t="s">
        <v>299</v>
      </c>
      <c r="AA34" s="180" t="s">
        <v>300</v>
      </c>
      <c r="AB34" s="180" t="s">
        <v>301</v>
      </c>
      <c r="AC34" s="180" t="s">
        <v>302</v>
      </c>
      <c r="AD34" s="180" t="s">
        <v>303</v>
      </c>
      <c r="AE34" s="180" t="s">
        <v>304</v>
      </c>
      <c r="AF34" s="180" t="s">
        <v>305</v>
      </c>
      <c r="AG34" s="180" t="s">
        <v>306</v>
      </c>
      <c r="AH34" s="180" t="s">
        <v>307</v>
      </c>
      <c r="AI34" s="180" t="s">
        <v>308</v>
      </c>
      <c r="AJ34" s="180" t="s">
        <v>309</v>
      </c>
      <c r="AK34" s="180" t="s">
        <v>310</v>
      </c>
      <c r="AL34" s="180" t="s">
        <v>311</v>
      </c>
      <c r="AM34" s="180" t="s">
        <v>312</v>
      </c>
      <c r="AN34" s="180" t="s">
        <v>313</v>
      </c>
      <c r="AO34" s="180" t="s">
        <v>314</v>
      </c>
      <c r="AP34" s="180" t="s">
        <v>315</v>
      </c>
      <c r="AQ34" s="180" t="s">
        <v>316</v>
      </c>
      <c r="AR34" s="180" t="s">
        <v>317</v>
      </c>
      <c r="AS34" s="180" t="s">
        <v>318</v>
      </c>
      <c r="AT34" s="180" t="s">
        <v>319</v>
      </c>
      <c r="AU34" s="180" t="s">
        <v>320</v>
      </c>
      <c r="AV34" s="180" t="s">
        <v>321</v>
      </c>
      <c r="AW34" s="180" t="s">
        <v>322</v>
      </c>
      <c r="AX34" s="180" t="s">
        <v>323</v>
      </c>
      <c r="AY34" s="180" t="s">
        <v>324</v>
      </c>
      <c r="AZ34" s="180" t="str">
        <f t="shared" ref="AZ34:BL34" si="57">AZ2</f>
        <v>纯H股1</v>
      </c>
      <c r="BA34" s="180" t="str">
        <f t="shared" si="57"/>
        <v>纯H股2</v>
      </c>
      <c r="BB34" s="180" t="str">
        <f t="shared" si="57"/>
        <v>纯H股3</v>
      </c>
      <c r="BC34" s="180" t="str">
        <f t="shared" si="57"/>
        <v>纯H股4</v>
      </c>
      <c r="BD34" s="180" t="str">
        <f t="shared" si="57"/>
        <v>纯H股5</v>
      </c>
      <c r="BE34" s="180" t="str">
        <f t="shared" si="57"/>
        <v>纯H股6</v>
      </c>
      <c r="BF34" s="180" t="str">
        <f t="shared" si="57"/>
        <v>纯H股7</v>
      </c>
      <c r="BG34" s="180" t="str">
        <f t="shared" si="57"/>
        <v>纯H股8</v>
      </c>
      <c r="BH34" s="180" t="str">
        <f t="shared" si="57"/>
        <v>纯H股9</v>
      </c>
      <c r="BI34" s="180" t="str">
        <f t="shared" si="57"/>
        <v>纯H股10</v>
      </c>
      <c r="BJ34" s="180" t="str">
        <f t="shared" si="57"/>
        <v>纯H股11</v>
      </c>
      <c r="BK34" s="180" t="str">
        <f t="shared" si="57"/>
        <v>纯H股12</v>
      </c>
      <c r="BL34" s="180" t="str">
        <f t="shared" si="57"/>
        <v>纯H股13</v>
      </c>
    </row>
    <row r="35" spans="1:64" ht="15.6" x14ac:dyDescent="0.25">
      <c r="B35" s="3" t="s">
        <v>325</v>
      </c>
      <c r="C35" s="174"/>
      <c r="D35" s="174"/>
      <c r="E35" s="174"/>
      <c r="F35" s="174"/>
      <c r="G35" s="174"/>
      <c r="H35" s="174"/>
      <c r="I35" s="174"/>
      <c r="J35" s="175" t="s">
        <v>326</v>
      </c>
      <c r="K35" s="175" t="s">
        <v>326</v>
      </c>
      <c r="L35" s="175" t="s">
        <v>326</v>
      </c>
      <c r="M35" s="175" t="s">
        <v>326</v>
      </c>
      <c r="N35" s="175" t="s">
        <v>326</v>
      </c>
      <c r="O35" s="175" t="s">
        <v>326</v>
      </c>
      <c r="P35" s="175" t="s">
        <v>327</v>
      </c>
      <c r="Q35" s="175" t="s">
        <v>327</v>
      </c>
      <c r="R35" s="175" t="s">
        <v>327</v>
      </c>
      <c r="S35" s="175" t="s">
        <v>327</v>
      </c>
      <c r="T35" s="175" t="s">
        <v>327</v>
      </c>
      <c r="U35" s="175" t="s">
        <v>327</v>
      </c>
      <c r="V35" s="175" t="s">
        <v>327</v>
      </c>
      <c r="W35" s="175" t="s">
        <v>327</v>
      </c>
      <c r="X35" s="175" t="s">
        <v>327</v>
      </c>
      <c r="Y35" s="175" t="s">
        <v>328</v>
      </c>
      <c r="Z35" s="175" t="s">
        <v>328</v>
      </c>
      <c r="AA35" s="175" t="s">
        <v>328</v>
      </c>
      <c r="AB35" s="175" t="s">
        <v>328</v>
      </c>
      <c r="AC35" s="175" t="s">
        <v>328</v>
      </c>
      <c r="AD35" s="175" t="s">
        <v>328</v>
      </c>
      <c r="AE35" s="175" t="s">
        <v>328</v>
      </c>
      <c r="AF35" s="175" t="s">
        <v>328</v>
      </c>
      <c r="AG35" s="175" t="s">
        <v>328</v>
      </c>
      <c r="AH35" s="175" t="s">
        <v>328</v>
      </c>
      <c r="AI35" s="175" t="s">
        <v>328</v>
      </c>
      <c r="AJ35" s="175" t="s">
        <v>328</v>
      </c>
      <c r="AK35" s="175" t="s">
        <v>328</v>
      </c>
      <c r="AL35" s="175" t="s">
        <v>328</v>
      </c>
      <c r="AM35" s="175" t="s">
        <v>328</v>
      </c>
      <c r="AN35" s="175" t="s">
        <v>328</v>
      </c>
      <c r="AO35" s="175" t="s">
        <v>328</v>
      </c>
      <c r="AP35" s="175" t="s">
        <v>329</v>
      </c>
      <c r="AQ35" s="175" t="s">
        <v>329</v>
      </c>
      <c r="AR35" s="175" t="s">
        <v>329</v>
      </c>
      <c r="AS35" s="175" t="s">
        <v>329</v>
      </c>
      <c r="AT35" s="175" t="s">
        <v>329</v>
      </c>
      <c r="AU35" s="175" t="s">
        <v>329</v>
      </c>
      <c r="AV35" s="175" t="s">
        <v>329</v>
      </c>
      <c r="AW35" s="175" t="s">
        <v>329</v>
      </c>
      <c r="AX35" s="175" t="s">
        <v>329</v>
      </c>
      <c r="AY35" s="175" t="s">
        <v>329</v>
      </c>
    </row>
    <row r="36" spans="1:64" ht="15.6" x14ac:dyDescent="0.25">
      <c r="B36" s="181">
        <f>B34</f>
        <v>45838</v>
      </c>
      <c r="C36" s="178" t="s">
        <v>135</v>
      </c>
      <c r="D36" s="178" t="s">
        <v>8</v>
      </c>
      <c r="E36" s="178" t="s">
        <v>27</v>
      </c>
      <c r="F36" s="178" t="s">
        <v>55</v>
      </c>
      <c r="G36" s="178" t="s">
        <v>107</v>
      </c>
      <c r="H36" s="178" t="str">
        <f>H34</f>
        <v>AH股</v>
      </c>
      <c r="I36" s="178" t="str">
        <f>I34</f>
        <v>纯H股</v>
      </c>
      <c r="J36" s="182" t="s">
        <v>7</v>
      </c>
      <c r="K36" s="182" t="s">
        <v>11</v>
      </c>
      <c r="L36" s="182" t="s">
        <v>14</v>
      </c>
      <c r="M36" s="182" t="s">
        <v>17</v>
      </c>
      <c r="N36" s="182" t="s">
        <v>20</v>
      </c>
      <c r="O36" s="182" t="s">
        <v>23</v>
      </c>
      <c r="P36" s="182" t="s">
        <v>26</v>
      </c>
      <c r="Q36" s="182" t="s">
        <v>30</v>
      </c>
      <c r="R36" s="182" t="s">
        <v>33</v>
      </c>
      <c r="S36" s="182" t="s">
        <v>36</v>
      </c>
      <c r="T36" s="182" t="s">
        <v>39</v>
      </c>
      <c r="U36" s="182" t="s">
        <v>42</v>
      </c>
      <c r="V36" s="182" t="s">
        <v>45</v>
      </c>
      <c r="W36" s="182" t="s">
        <v>48</v>
      </c>
      <c r="X36" s="182" t="s">
        <v>51</v>
      </c>
      <c r="Y36" s="182" t="s">
        <v>54</v>
      </c>
      <c r="Z36" s="182" t="s">
        <v>58</v>
      </c>
      <c r="AA36" s="182" t="s">
        <v>61</v>
      </c>
      <c r="AB36" s="182" t="s">
        <v>64</v>
      </c>
      <c r="AC36" s="182" t="s">
        <v>67</v>
      </c>
      <c r="AD36" s="182" t="s">
        <v>70</v>
      </c>
      <c r="AE36" s="182" t="s">
        <v>73</v>
      </c>
      <c r="AF36" s="182" t="s">
        <v>76</v>
      </c>
      <c r="AG36" s="182" t="s">
        <v>79</v>
      </c>
      <c r="AH36" s="182" t="s">
        <v>82</v>
      </c>
      <c r="AI36" s="182" t="s">
        <v>85</v>
      </c>
      <c r="AJ36" s="182" t="s">
        <v>91</v>
      </c>
      <c r="AK36" s="182" t="s">
        <v>88</v>
      </c>
      <c r="AL36" s="182" t="s">
        <v>94</v>
      </c>
      <c r="AM36" s="182" t="s">
        <v>97</v>
      </c>
      <c r="AN36" s="182" t="s">
        <v>100</v>
      </c>
      <c r="AO36" s="182" t="s">
        <v>103</v>
      </c>
      <c r="AP36" s="182" t="s">
        <v>106</v>
      </c>
      <c r="AQ36" s="182" t="s">
        <v>110</v>
      </c>
      <c r="AR36" s="182" t="s">
        <v>113</v>
      </c>
      <c r="AS36" s="182" t="s">
        <v>116</v>
      </c>
      <c r="AT36" s="182" t="s">
        <v>119</v>
      </c>
      <c r="AU36" s="182" t="s">
        <v>122</v>
      </c>
      <c r="AV36" s="182" t="s">
        <v>125</v>
      </c>
      <c r="AW36" s="182" t="s">
        <v>128</v>
      </c>
      <c r="AX36" s="182" t="s">
        <v>134</v>
      </c>
      <c r="AY36" s="182" t="s">
        <v>131</v>
      </c>
      <c r="AZ36" s="182" t="s">
        <v>208</v>
      </c>
      <c r="BA36" s="182" t="s">
        <v>209</v>
      </c>
      <c r="BB36" s="182" t="s">
        <v>210</v>
      </c>
      <c r="BC36" s="182" t="s">
        <v>211</v>
      </c>
      <c r="BD36" s="182" t="s">
        <v>212</v>
      </c>
      <c r="BE36" s="182" t="s">
        <v>214</v>
      </c>
      <c r="BF36" s="182" t="s">
        <v>215</v>
      </c>
      <c r="BG36" s="182" t="s">
        <v>216</v>
      </c>
      <c r="BH36" s="182" t="s">
        <v>217</v>
      </c>
      <c r="BI36" s="182" t="s">
        <v>218</v>
      </c>
      <c r="BJ36" s="182" t="s">
        <v>219</v>
      </c>
      <c r="BK36" s="182" t="s">
        <v>220</v>
      </c>
      <c r="BL36" s="182" t="s">
        <v>221</v>
      </c>
    </row>
    <row r="37" spans="1:64" ht="15.6" outlineLevel="1" x14ac:dyDescent="0.25">
      <c r="A37" s="213" t="s">
        <v>469</v>
      </c>
      <c r="B37" s="254" t="s">
        <v>141</v>
      </c>
      <c r="C37" s="30">
        <f>IFERROR(INDEX(【输出】数据汇总!$A:$AZ,MATCH(横向对比!C$4&amp;横向对比!$B37,【输出】数据汇总!$A:$A,0),MATCH(横向对比!$B$36,【输出】数据汇总!$1:$1,0))/100,"")</f>
        <v>1844280.578466095</v>
      </c>
      <c r="D37" s="30">
        <f>IFERROR(INDEX(【输出】数据汇总!$A:$AZ,MATCH(横向对比!D$4&amp;横向对比!$B37,【输出】数据汇总!$A:$A,0),MATCH(横向对比!$B$36,【输出】数据汇总!$1:$1,0))/100,"")</f>
        <v>1258479.08</v>
      </c>
      <c r="E37" s="30">
        <f>IFERROR(INDEX(【输出】数据汇总!$A:$AZ,MATCH(横向对比!E$4&amp;横向对比!$B37,【输出】数据汇总!$A:$A,0),MATCH(横向对比!$B$36,【输出】数据汇总!$1:$1,0))/100,"")</f>
        <v>407161.05</v>
      </c>
      <c r="F37" s="30">
        <f>IFERROR(INDEX(【输出】数据汇总!$A:$AZ,MATCH(横向对比!F$4&amp;横向对比!$B37,【输出】数据汇总!$A:$A,0),MATCH(横向对比!$B$36,【输出】数据汇总!$1:$1,0))/100,"")</f>
        <v>148935.55819560893</v>
      </c>
      <c r="G37" s="30">
        <f>IFERROR(INDEX(【输出】数据汇总!$A:$AZ,MATCH(横向对比!G$4&amp;横向对比!$B37,【输出】数据汇总!$A:$A,0),MATCH(横向对比!$B$36,【输出】数据汇总!$1:$1,0))/100,"")</f>
        <v>29704.890270486096</v>
      </c>
      <c r="H37" s="30" t="str">
        <f>IFERROR(INDEX(【输出】数据汇总!$A:$AZ,MATCH(横向对比!H$4&amp;横向对比!$B37,【输出】数据汇总!$A:$A,0),MATCH(横向对比!$B$36,【输出】数据汇总!$1:$1,0))/100,"")</f>
        <v/>
      </c>
      <c r="I37" s="30">
        <f>IFERROR(INDEX(【输出】数据汇总!$A:$AZ,MATCH(横向对比!I$4&amp;横向对比!$B37,【输出】数据汇总!$A:$A,0),MATCH(横向对比!$B$36,【输出】数据汇总!$1:$1,0))/100,"")</f>
        <v>62830.954620000004</v>
      </c>
      <c r="J37" s="30">
        <f>IFERROR(INDEX(【输出】数据汇总!$A:$AZ,MATCH(横向对比!J$4&amp;横向对比!$B37,【输出】数据汇总!$A:$A,0),MATCH(横向对比!$B$36,【输出】数据汇总!$1:$1,0))/100,"")</f>
        <v>301856.59000000003</v>
      </c>
      <c r="K37" s="30">
        <f>IFERROR(INDEX(【输出】数据汇总!$A:$AZ,MATCH(横向对比!K$4&amp;横向对比!$B37,【输出】数据汇总!$A:$A,0),MATCH(横向对比!$B$36,【输出】数据汇总!$1:$1,0))/100,"")</f>
        <v>274448.58</v>
      </c>
      <c r="L37" s="30">
        <f>IFERROR(INDEX(【输出】数据汇总!$A:$AZ,MATCH(横向对比!L$4&amp;横向对比!$B37,【输出】数据汇总!$A:$A,0),MATCH(横向对比!$B$36,【输出】数据汇总!$1:$1,0))/100,"")</f>
        <v>266764.02</v>
      </c>
      <c r="M37" s="30">
        <f>IFERROR(INDEX(【输出】数据汇总!$A:$AZ,MATCH(横向对比!M$4&amp;横向对比!$B37,【输出】数据汇总!$A:$A,0),MATCH(横向对比!$B$36,【输出】数据汇总!$1:$1,0))/100,"")</f>
        <v>230063.06</v>
      </c>
      <c r="N37" s="30">
        <f>IFERROR(INDEX(【输出】数据汇总!$A:$AZ,MATCH(横向对比!N$4&amp;横向对比!$B37,【输出】数据汇总!$A:$A,0),MATCH(横向对比!$B$36,【输出】数据汇总!$1:$1,0))/100,"")</f>
        <v>95361.84</v>
      </c>
      <c r="O37" s="30">
        <f>IFERROR(INDEX(【输出】数据汇总!$A:$AZ,MATCH(横向对比!O$4&amp;横向对比!$B37,【输出】数据汇总!$A:$A,0),MATCH(横向对比!$B$36,【输出】数据汇总!$1:$1,0))/100,"")</f>
        <v>89984.99</v>
      </c>
      <c r="P37" s="30">
        <f>IFERROR(INDEX(【输出】数据汇总!$A:$AZ,MATCH(横向对比!P$4&amp;横向对比!$B37,【输出】数据汇总!$A:$A,0),MATCH(横向对比!$B$36,【输出】数据汇总!$1:$1,0))/100,"")</f>
        <v>71166.16</v>
      </c>
      <c r="Q37" s="30">
        <f>IFERROR(INDEX(【输出】数据汇总!$A:$AZ,MATCH(横向对比!Q$4&amp;横向对比!$B37,【输出】数据汇总!$A:$A,0),MATCH(横向对比!$B$36,【输出】数据汇总!$1:$1,0))/100,"")</f>
        <v>59034.33</v>
      </c>
      <c r="R37" s="30">
        <f>IFERROR(INDEX(【输出】数据汇总!$A:$AZ,MATCH(横向对比!R$4&amp;横向对比!$B37,【输出】数据汇总!$A:$A,0),MATCH(横向对比!$B$36,【输出】数据汇总!$1:$1,0))/100,"")</f>
        <v>56349.31</v>
      </c>
      <c r="S37" s="30">
        <f>IFERROR(INDEX(【输出】数据汇总!$A:$AZ,MATCH(横向对比!S$4&amp;横向对比!$B37,【输出】数据汇总!$A:$A,0),MATCH(横向对比!$B$36,【输出】数据汇总!$1:$1,0))/100,"")</f>
        <v>58019</v>
      </c>
      <c r="T37" s="30">
        <f>IFERROR(INDEX(【输出】数据汇总!$A:$AZ,MATCH(横向对比!T$4&amp;横向对比!$B37,【输出】数据汇总!$A:$A,0),MATCH(横向对比!$B$36,【输出】数据汇总!$1:$1,0))/100,"")</f>
        <v>44698.74</v>
      </c>
      <c r="U37" s="30">
        <f>IFERROR(INDEX(【输出】数据汇总!$A:$AZ,MATCH(横向对比!U$4&amp;横向对比!$B37,【输出】数据汇总!$A:$A,0),MATCH(横向对比!$B$36,【输出】数据汇总!$1:$1,0))/100,"")</f>
        <v>40840.699999999997</v>
      </c>
      <c r="V37" s="30">
        <f>IFERROR(INDEX(【输出】数据汇总!$A:$AZ,MATCH(横向对比!V$4&amp;横向对比!$B37,【输出】数据汇总!$A:$A,0),MATCH(横向对比!$B$36,【输出】数据汇总!$1:$1,0))/100,"")</f>
        <v>34084.980000000003</v>
      </c>
      <c r="W37" s="30">
        <f>IFERROR(INDEX(【输出】数据汇总!$A:$AZ,MATCH(横向对比!W$4&amp;横向对比!$B37,【输出】数据汇总!$A:$A,0),MATCH(横向对比!$B$36,【输出】数据汇总!$1:$1,0))/100,"")</f>
        <v>24170.95</v>
      </c>
      <c r="X37" s="30">
        <f>IFERROR(INDEX(【输出】数据汇总!$A:$AZ,MATCH(横向对比!X$4&amp;横向对比!$B37,【输出】数据汇总!$A:$A,0),MATCH(横向对比!$B$36,【输出】数据汇总!$1:$1,0))/100,"")</f>
        <v>18796.88</v>
      </c>
      <c r="Y37" s="30">
        <f>IFERROR(INDEX(【输出】数据汇总!$A:$AZ,MATCH(横向对比!Y$4&amp;横向对比!$B37,【输出】数据汇总!$A:$A,0),MATCH(横向对比!$B$36,【输出】数据汇总!$1:$1,0))/100,"")</f>
        <v>23908.560000000001</v>
      </c>
      <c r="Z37" s="30">
        <f>IFERROR(INDEX(【输出】数据汇总!$A:$AZ,MATCH(横向对比!Z$4&amp;横向对比!$B37,【输出】数据汇总!$A:$A,0),MATCH(横向对比!$B$36,【输出】数据汇总!$1:$1,0))/100,"")</f>
        <v>24300.10154</v>
      </c>
      <c r="AA37" s="30">
        <f>IFERROR(INDEX(【输出】数据汇总!$A:$AZ,MATCH(横向对比!AA$4&amp;横向对比!$B37,【输出】数据汇总!$A:$A,0),MATCH(横向对比!$B$36,【输出】数据汇总!$1:$1,0))/100,"")</f>
        <v>14369.83713</v>
      </c>
      <c r="AB37" s="30">
        <f>IFERROR(INDEX(【输出】数据汇总!$A:$AZ,MATCH(横向对比!AB$36&amp;横向对比!$B37,【输出】数据汇总!$A:$A,0),MATCH(横向对比!$B$36,【输出】数据汇总!$1:$1,0))/100,"")</f>
        <v>16732.13</v>
      </c>
      <c r="AC37" s="30">
        <f>IFERROR(INDEX(【输出】数据汇总!$A:$AZ,MATCH(横向对比!AC$4&amp;横向对比!$B37,【输出】数据汇总!$A:$A,0),MATCH(横向对比!$B$36,【输出】数据汇总!$1:$1,0))/100,"")</f>
        <v>13871.7341</v>
      </c>
      <c r="AD37" s="30">
        <f>IFERROR(INDEX(【输出】数据汇总!$A:$AZ,MATCH(横向对比!AD$4&amp;横向对比!$B37,【输出】数据汇总!$A:$A,0),MATCH(横向对比!$B$36,【输出】数据汇总!$1:$1,0))/100,"")</f>
        <v>10094.182059999999</v>
      </c>
      <c r="AE37" s="30">
        <f>IFERROR(INDEX(【输出】数据汇总!$A:$AZ,MATCH(横向对比!AE$4&amp;横向对比!$B37,【输出】数据汇总!$A:$A,0),MATCH(横向对比!$B$36,【输出】数据汇总!$1:$1,0))/100,"")</f>
        <v>8334.15164</v>
      </c>
      <c r="AF37" s="30">
        <f>IFERROR(INDEX(【输出】数据汇总!$A:$AZ,MATCH(横向对比!AF$4&amp;横向对比!$B37,【输出】数据汇总!$A:$A,0),MATCH(横向对比!$B$36,【输出】数据汇总!$1:$1,0))/100,"")</f>
        <v>6026.9159400000008</v>
      </c>
      <c r="AG37" s="30">
        <f>IFERROR(INDEX(【输出】数据汇总!$A:$AZ,MATCH(横向对比!AG$4&amp;横向对比!$B37,【输出】数据汇总!$A:$A,0),MATCH(横向对比!$B$36,【输出】数据汇总!$1:$1,0))/100,"")</f>
        <v>4986.4508399999995</v>
      </c>
      <c r="AH37" s="30">
        <f>IFERROR(INDEX(【输出】数据汇总!$A:$AZ,MATCH(横向对比!AH$4&amp;横向对比!$B37,【输出】数据汇总!$A:$A,0),MATCH(横向对比!$B$36,【输出】数据汇总!$1:$1,0))/100,"")</f>
        <v>3434.6103600000001</v>
      </c>
      <c r="AI37" s="30">
        <f>IFERROR(INDEX(【输出】数据汇总!$A:$AZ,MATCH(横向对比!AI$4&amp;横向对比!$B37,【输出】数据汇总!$A:$A,0),MATCH(横向对比!$B$36,【输出】数据汇总!$1:$1,0))/100,"")</f>
        <v>4060.94463</v>
      </c>
      <c r="AJ37" s="30">
        <f>IFERROR(INDEX(【输出】数据汇总!$A:$AZ,MATCH(横向对比!AJ$4&amp;横向对比!$B37,【输出】数据汇总!$A:$A,0),MATCH(横向对比!$B$36,【输出】数据汇总!$1:$1,0))/100,"")</f>
        <v>3634.9714902700002</v>
      </c>
      <c r="AK37" s="30">
        <f>IFERROR(INDEX(【输出】数据汇总!$A:$AZ,MATCH(横向对比!AK$4&amp;横向对比!$B37,【输出】数据汇总!$A:$A,0),MATCH(横向对比!$B$36,【输出】数据汇总!$1:$1,0))/100,"")</f>
        <v>3684.05827</v>
      </c>
      <c r="AL37" s="30">
        <f>IFERROR(INDEX(【输出】数据汇总!$A:$AZ,MATCH(横向对比!AL$4&amp;横向对比!$B37,【输出】数据汇总!$A:$A,0),MATCH(横向对比!$B$36,【输出】数据汇总!$1:$1,0))/100,"")</f>
        <v>3714.10185</v>
      </c>
      <c r="AM37" s="30">
        <f>IFERROR(INDEX(【输出】数据汇总!$A:$AZ,MATCH(横向对比!AM$4&amp;横向对比!$B37,【输出】数据汇总!$A:$A,0),MATCH(横向对比!$B$36,【输出】数据汇总!$1:$1,0))/100,"")</f>
        <v>2656.8003632558998</v>
      </c>
      <c r="AN37" s="30">
        <f>IFERROR(INDEX(【输出】数据汇总!$A:$AZ,MATCH(横向对比!AN$4&amp;横向对比!$B37,【输出】数据汇总!$A:$A,0),MATCH(横向对比!$B$36,【输出】数据汇总!$1:$1,0))/100,"")</f>
        <v>2916.8662300000001</v>
      </c>
      <c r="AO37" s="30">
        <f>IFERROR(INDEX(【输出】数据汇总!$A:$AZ,MATCH(横向对比!AO$4&amp;横向对比!$B37,【输出】数据汇总!$A:$A,0),MATCH(横向对比!$B$36,【输出】数据汇总!$1:$1,0))/100,"")</f>
        <v>2209.1417520829996</v>
      </c>
      <c r="AP37" s="30">
        <f>IFERROR(INDEX(【输出】数据汇总!$A:$AZ,MATCH(横向对比!AP$4&amp;横向对比!$B37,【输出】数据汇总!$A:$A,0),MATCH(横向对比!$B$36,【输出】数据汇总!$1:$1,0))/100,"")</f>
        <v>7652.4496900000004</v>
      </c>
      <c r="AQ37" s="30">
        <f>IFERROR(INDEX(【输出】数据汇总!$A:$AZ,MATCH(横向对比!AQ$4&amp;横向对比!$B37,【输出】数据汇总!$A:$A,0),MATCH(横向对比!$B$36,【输出】数据汇总!$1:$1,0))/100,"")</f>
        <v>7741.6413399999992</v>
      </c>
      <c r="AR37" s="30">
        <f>IFERROR(INDEX(【输出】数据汇总!$A:$AZ,MATCH(横向对比!AR$4&amp;横向对比!$B37,【输出】数据汇总!$A:$A,0),MATCH(横向对比!$B$36,【输出】数据汇总!$1:$1,0))/100,"")</f>
        <v>2721.9858199999999</v>
      </c>
      <c r="AS37" s="30">
        <f>IFERROR(INDEX(【输出】数据汇总!$A:$AZ,MATCH(横向对比!AS$4&amp;横向对比!$B37,【输出】数据汇总!$A:$A,0),MATCH(横向对比!$B$36,【输出】数据汇总!$1:$1,0))/100,"")</f>
        <v>2514.7066500000001</v>
      </c>
      <c r="AT37" s="30">
        <f>IFERROR(INDEX(【输出】数据汇总!$A:$AZ,MATCH(横向对比!AT$4&amp;横向对比!$B37,【输出】数据汇总!$A:$A,0),MATCH(横向对比!$B$36,【输出】数据汇总!$1:$1,0))/100,"")</f>
        <v>1917.9264799999999</v>
      </c>
      <c r="AU37" s="30">
        <f>IFERROR(INDEX(【输出】数据汇总!$A:$AZ,MATCH(横向对比!AU$4&amp;横向对比!$B37,【输出】数据汇总!$A:$A,0),MATCH(横向对比!$B$36,【输出】数据汇总!$1:$1,0))/100,"")</f>
        <v>1675.4020300000002</v>
      </c>
      <c r="AV37" s="30">
        <f>IFERROR(INDEX(【输出】数据汇总!$A:$AZ,MATCH(横向对比!AV$4&amp;横向对比!$B37,【输出】数据汇总!$A:$A,0),MATCH(横向对比!$B$36,【输出】数据汇总!$1:$1,0))/100,"")</f>
        <v>1461.2217804861</v>
      </c>
      <c r="AW37" s="30">
        <f>IFERROR(INDEX(【输出】数据汇总!$A:$AZ,MATCH(横向对比!AW$4&amp;横向对比!$B37,【输出】数据汇总!$A:$A,0),MATCH(横向对比!$B$36,【输出】数据汇总!$1:$1,0))/100,"")</f>
        <v>1363.3133700000001</v>
      </c>
      <c r="AX37" s="30">
        <f>IFERROR(INDEX(【输出】数据汇总!$A:$AZ,MATCH(横向对比!AX$4&amp;横向对比!$B37,【输出】数据汇总!$A:$A,0),MATCH(横向对比!$B$36,【输出】数据汇总!$1:$1,0))/100,"")</f>
        <v>1342.0461600000001</v>
      </c>
      <c r="AY37" s="30">
        <f>IFERROR(INDEX(【输出】数据汇总!$A:$AZ,MATCH(横向对比!AY$4&amp;横向对比!$B37,【输出】数据汇总!$A:$A,0),MATCH(横向对比!$B$36,【输出】数据汇总!$1:$1,0))/100,"")</f>
        <v>1314.19695</v>
      </c>
      <c r="AZ37" s="30">
        <f>IFERROR(INDEX(【输出】数据汇总!$A:$AZ,MATCH(横向对比!AZ$4&amp;横向对比!$B37,【输出】数据汇总!$A:$A,0),MATCH(横向对比!$B$36,【输出】数据汇总!$1:$1,0))/100,"")</f>
        <v>7150.16248</v>
      </c>
      <c r="BA37" s="30">
        <f>IFERROR(INDEX(【输出】数据汇总!$A:$AZ,MATCH(横向对比!BA$4&amp;横向对比!$B37,【输出】数据汇总!$A:$A,0),MATCH(横向对比!$B$36,【输出】数据汇总!$1:$1,0))/100,"")</f>
        <v>7173.4443900000006</v>
      </c>
      <c r="BB37" s="30">
        <f>IFERROR(INDEX(【输出】数据汇总!$A:$AZ,MATCH(横向对比!BB$36&amp;横向对比!$B37,【输出】数据汇总!$A:$A,0),MATCH(横向对比!$B$36,【输出】数据汇总!$1:$1,0))/100,"")</f>
        <v>4849.68977</v>
      </c>
      <c r="BC37" s="30">
        <f>IFERROR(INDEX(【输出】数据汇总!$A:$AZ,MATCH(横向对比!BC$4&amp;横向对比!$B37,【输出】数据汇总!$A:$A,0),MATCH(横向对比!$B$36,【输出】数据汇总!$1:$1,0))/100,"")</f>
        <v>3649.0307400000002</v>
      </c>
      <c r="BD37" s="30">
        <f>IFERROR(INDEX(【输出】数据汇总!$A:$AZ,MATCH(横向对比!BD$4&amp;横向对比!$B37,【输出】数据汇总!$A:$A,0),MATCH(横向对比!$B$36,【输出】数据汇总!$1:$1,0))/100,"")</f>
        <v>1168.29495</v>
      </c>
      <c r="BE37" s="30">
        <f>IFERROR(INDEX(【输出】数据汇总!$A:$AZ,MATCH(横向对比!BE$4&amp;横向对比!$B37,【输出】数据汇总!$A:$A,0),MATCH(横向对比!$B$36,【输出】数据汇总!$1:$1,0))/100,"")</f>
        <v>2348.2904800000001</v>
      </c>
      <c r="BF37" s="30">
        <f>IFERROR(INDEX(【输出】数据汇总!$A:$AZ,MATCH(横向对比!BF$4&amp;横向对比!$B37,【输出】数据汇总!$A:$A,0),MATCH(横向对比!$B$36,【输出】数据汇总!$1:$1,0))/100,"")</f>
        <v>2086.3832000000002</v>
      </c>
      <c r="BG37" s="30">
        <f>IFERROR(INDEX(【输出】数据汇总!$A:$AZ,MATCH(横向对比!BG$4&amp;横向对比!$B37,【输出】数据汇总!$A:$A,0),MATCH(横向对比!$B$36,【输出】数据汇总!$1:$1,0))/100,"")</f>
        <v>11005.329110000001</v>
      </c>
      <c r="BH37" s="30">
        <f>IFERROR(INDEX(【输出】数据汇总!$A:$AZ,MATCH(横向对比!BH$4&amp;横向对比!$B37,【输出】数据汇总!$A:$A,0),MATCH(横向对比!$B$36,【输出】数据汇总!$1:$1,0))/100,"")</f>
        <v>3975.6626299999998</v>
      </c>
      <c r="BI37" s="30">
        <f>IFERROR(INDEX(【输出】数据汇总!$A:$AZ,MATCH(横向对比!BI$4&amp;横向对比!$B37,【输出】数据汇总!$A:$A,0),MATCH(横向对比!$B$36,【输出】数据汇总!$1:$1,0))/100,"")</f>
        <v>3643.4705400000003</v>
      </c>
      <c r="BJ37" s="30">
        <f>IFERROR(INDEX(【输出】数据汇总!$A:$AZ,MATCH(横向对比!BJ$4&amp;横向对比!$B37,【输出】数据汇总!$A:$A,0),MATCH(横向对比!$B$36,【输出】数据汇总!$1:$1,0))/100,"")</f>
        <v>9544.2197799999994</v>
      </c>
      <c r="BK37" s="30">
        <f>IFERROR(INDEX(【输出】数据汇总!$A:$AZ,MATCH(横向对比!BK$4&amp;横向对比!$B37,【输出】数据汇总!$A:$A,0),MATCH(横向对比!$B$36,【输出】数据汇总!$1:$1,0))/100,"")</f>
        <v>2292.8247900000001</v>
      </c>
      <c r="BL37" s="30">
        <f>IFERROR(INDEX(【输出】数据汇总!$A:$AZ,MATCH(横向对比!BL$4&amp;横向对比!$B37,【输出】数据汇总!$A:$A,0),MATCH(横向对比!$B$36,【输出】数据汇总!$1:$1,0))/100,"")</f>
        <v>3944.1517599999997</v>
      </c>
    </row>
    <row r="38" spans="1:64" ht="15.6" x14ac:dyDescent="0.25">
      <c r="A38" s="213" t="s">
        <v>470</v>
      </c>
      <c r="B38" s="254" t="s">
        <v>144</v>
      </c>
      <c r="C38" s="30">
        <f>IFERROR(INDEX(【输出】数据汇总!$A:$AZ,MATCH(横向对比!C$4&amp;横向对比!$B38,【输出】数据汇总!$A:$A,0),MATCH(横向对比!$B$36,【输出】数据汇总!$1:$1,0))/100,"")</f>
        <v>26533.771083398096</v>
      </c>
      <c r="D38" s="30">
        <f>IFERROR(INDEX(【输出】数据汇总!$A:$AZ,MATCH(横向对比!D$4&amp;横向对比!$B38,【输出】数据汇总!$A:$A,0),MATCH(横向对比!$B$36,【输出】数据汇总!$1:$1,0))/100,"")</f>
        <v>16945.3</v>
      </c>
      <c r="E38" s="30">
        <f>IFERROR(INDEX(【输出】数据汇总!$A:$AZ,MATCH(横向对比!E$4&amp;横向对比!$B38,【输出】数据汇总!$A:$A,0),MATCH(横向对比!$B$36,【输出】数据汇总!$1:$1,0))/100,"")</f>
        <v>6959.76</v>
      </c>
      <c r="F38" s="30">
        <f>IFERROR(INDEX(【输出】数据汇总!$A:$AZ,MATCH(横向对比!F$4&amp;横向对比!$B38,【输出】数据汇总!$A:$A,0),MATCH(横向对比!$B$36,【输出】数据汇总!$1:$1,0))/100,"")</f>
        <v>2169.1632497099995</v>
      </c>
      <c r="G38" s="30">
        <f>IFERROR(INDEX(【输出】数据汇总!$A:$AZ,MATCH(横向对比!G$4&amp;横向对比!$B38,【输出】数据汇总!$A:$A,0),MATCH(横向对比!$B$36,【输出】数据汇总!$1:$1,0))/100,"")</f>
        <v>459.54783368810001</v>
      </c>
      <c r="H38" s="30" t="str">
        <f>IFERROR(INDEX(【输出】数据汇总!$A:$AZ,MATCH(横向对比!H$4&amp;横向对比!$B38,【输出】数据汇总!$A:$A,0),MATCH(横向对比!$B$36,【输出】数据汇总!$1:$1,0))/100,"")</f>
        <v/>
      </c>
      <c r="I38" s="30">
        <f>IFERROR(INDEX(【输出】数据汇总!$A:$AZ,MATCH(横向对比!I$4&amp;横向对比!$B38,【输出】数据汇总!$A:$A,0),MATCH(横向对比!$B$36,【输出】数据汇总!$1:$1,0))/100,"")</f>
        <v>2356.87583</v>
      </c>
      <c r="J38" s="30">
        <f>IFERROR(INDEX(【输出】数据汇总!$A:$AZ,MATCH(横向对比!J$4&amp;横向对比!$B38,【输出】数据汇总!$A:$A,0),MATCH(横向对比!$B$36,【输出】数据汇总!$1:$1,0))/100,"")</f>
        <v>4590</v>
      </c>
      <c r="K38" s="30">
        <f>IFERROR(INDEX(【输出】数据汇总!$A:$AZ,MATCH(横向对比!K$4&amp;横向对比!$B38,【输出】数据汇总!$A:$A,0),MATCH(横向对比!$B$36,【输出】数据汇总!$1:$1,0))/100,"")</f>
        <v>3636.34</v>
      </c>
      <c r="L38" s="30">
        <f>IFERROR(INDEX(【输出】数据汇总!$A:$AZ,MATCH(横向对比!L$4&amp;横向对比!$B38,【输出】数据汇总!$A:$A,0),MATCH(横向对比!$B$36,【输出】数据汇总!$1:$1,0))/100,"")</f>
        <v>3245.76</v>
      </c>
      <c r="M38" s="30">
        <f>IFERROR(INDEX(【输出】数据汇总!$A:$AZ,MATCH(横向对比!M$4&amp;横向对比!$B38,【输出】数据汇总!$A:$A,0),MATCH(横向对比!$B$36,【输出】数据汇总!$1:$1,0))/100,"")</f>
        <v>3025.65</v>
      </c>
      <c r="N38" s="30">
        <f>IFERROR(INDEX(【输出】数据汇总!$A:$AZ,MATCH(横向对比!N$4&amp;横向对比!$B38,【输出】数据汇总!$A:$A,0),MATCH(横向对比!$B$36,【输出】数据汇总!$1:$1,0))/100,"")</f>
        <v>1176.53</v>
      </c>
      <c r="O38" s="30">
        <f>IFERROR(INDEX(【输出】数据汇总!$A:$AZ,MATCH(横向对比!O$4&amp;横向对比!$B38,【输出】数据汇总!$A:$A,0),MATCH(横向对比!$B$36,【输出】数据汇总!$1:$1,0))/100,"")</f>
        <v>1271.02</v>
      </c>
      <c r="P38" s="30">
        <f>IFERROR(INDEX(【输出】数据汇总!$A:$AZ,MATCH(横向对比!P$4&amp;横向对比!$B38,【输出】数据汇总!$A:$A,0),MATCH(横向对比!$B$36,【输出】数据汇总!$1:$1,0))/100,"")</f>
        <v>970.84</v>
      </c>
      <c r="Q38" s="30">
        <f>IFERROR(INDEX(【输出】数据汇总!$A:$AZ,MATCH(横向对比!Q$4&amp;横向对比!$B38,【输出】数据汇总!$A:$A,0),MATCH(横向对比!$B$36,【输出】数据汇总!$1:$1,0))/100,"")</f>
        <v>903.98</v>
      </c>
      <c r="R38" s="30">
        <f>IFERROR(INDEX(【输出】数据汇总!$A:$AZ,MATCH(横向对比!R$4&amp;横向对比!$B38,【输出】数据汇总!$A:$A,0),MATCH(横向对比!$B$36,【输出】数据汇总!$1:$1,0))/100,"")</f>
        <v>1073.27</v>
      </c>
      <c r="S38" s="30">
        <f>IFERROR(INDEX(【输出】数据汇总!$A:$AZ,MATCH(横向对比!S$4&amp;横向对比!$B38,【输出】数据汇总!$A:$A,0),MATCH(横向对比!$B$36,【输出】数据汇总!$1:$1,0))/100,"")</f>
        <v>866.97</v>
      </c>
      <c r="T38" s="30">
        <f>IFERROR(INDEX(【输出】数据汇总!$A:$AZ,MATCH(横向对比!T$4&amp;横向对比!$B38,【输出】数据汇总!$A:$A,0),MATCH(横向对比!$B$36,【输出】数据汇总!$1:$1,0))/100,"")</f>
        <v>980.67</v>
      </c>
      <c r="U38" s="30">
        <f>IFERROR(INDEX(【输出】数据汇总!$A:$AZ,MATCH(横向对比!U$4&amp;横向对比!$B38,【输出】数据汇总!$A:$A,0),MATCH(横向对比!$B$36,【输出】数据汇总!$1:$1,0))/100,"")</f>
        <v>794.83</v>
      </c>
      <c r="V38" s="30">
        <f>IFERROR(INDEX(【输出】数据汇总!$A:$AZ,MATCH(横向对比!V$4&amp;横向对比!$B38,【输出】数据汇总!$A:$A,0),MATCH(横向对比!$B$36,【输出】数据汇总!$1:$1,0))/100,"")</f>
        <v>560.53</v>
      </c>
      <c r="W38" s="30">
        <f>IFERROR(INDEX(【输出】数据汇总!$A:$AZ,MATCH(横向对比!W$4&amp;横向对比!$B38,【输出】数据汇总!$A:$A,0),MATCH(横向对比!$B$36,【输出】数据汇总!$1:$1,0))/100,"")</f>
        <v>409.76</v>
      </c>
      <c r="X38" s="30">
        <f>IFERROR(INDEX(【输出】数据汇总!$A:$AZ,MATCH(横向对比!X$4&amp;横向对比!$B38,【输出】数据汇总!$A:$A,0),MATCH(横向对比!$B$36,【输出】数据汇总!$1:$1,0))/100,"")</f>
        <v>398.91</v>
      </c>
      <c r="Y38" s="30">
        <f>IFERROR(INDEX(【输出】数据汇总!$A:$AZ,MATCH(横向对比!Y$4&amp;横向对比!$B38,【输出】数据汇总!$A:$A,0),MATCH(横向对比!$B$36,【输出】数据汇总!$1:$1,0))/100,"")</f>
        <v>366.14</v>
      </c>
      <c r="Z38" s="30">
        <f>IFERROR(INDEX(【输出】数据汇总!$A:$AZ,MATCH(横向对比!Z$4&amp;横向对比!$B38,【输出】数据汇总!$A:$A,0),MATCH(横向对比!$B$36,【输出】数据汇总!$1:$1,0))/100,"")</f>
        <v>266.41413</v>
      </c>
      <c r="AA38" s="30">
        <f>IFERROR(INDEX(【输出】数据汇总!$A:$AZ,MATCH(横向对比!AA$4&amp;横向对比!$B38,【输出】数据汇总!$A:$A,0),MATCH(横向对比!$B$36,【输出】数据汇总!$1:$1,0))/100,"")</f>
        <v>229.32856000000001</v>
      </c>
      <c r="AB38" s="30">
        <f>IFERROR(INDEX(【输出】数据汇总!$A:$AZ,MATCH(横向对比!AB$36&amp;横向对比!$B38,【输出】数据汇总!$A:$A,0),MATCH(横向对比!$B$36,【输出】数据汇总!$1:$1,0))/100,"")</f>
        <v>148.22</v>
      </c>
      <c r="AC38" s="30">
        <f>IFERROR(INDEX(【输出】数据汇总!$A:$AZ,MATCH(横向对比!AC$4&amp;横向对比!$B38,【输出】数据汇总!$A:$A,0),MATCH(横向对比!$B$36,【输出】数据汇总!$1:$1,0))/100,"")</f>
        <v>176.06706999999997</v>
      </c>
      <c r="AD38" s="30">
        <f>IFERROR(INDEX(【输出】数据汇总!$A:$AZ,MATCH(横向对比!AD$4&amp;横向对比!$B38,【输出】数据汇总!$A:$A,0),MATCH(横向对比!$B$36,【输出】数据汇总!$1:$1,0))/100,"")</f>
        <v>61.229210000000002</v>
      </c>
      <c r="AE38" s="30">
        <f>IFERROR(INDEX(【输出】数据汇总!$A:$AZ,MATCH(横向对比!AE$4&amp;横向对比!$B38,【输出】数据汇总!$A:$A,0),MATCH(横向对比!$B$36,【输出】数据汇总!$1:$1,0))/100,"")</f>
        <v>64.017449999999997</v>
      </c>
      <c r="AF38" s="30">
        <f>IFERROR(INDEX(【输出】数据汇总!$A:$AZ,MATCH(横向对比!AF$4&amp;横向对比!$B38,【输出】数据汇总!$A:$A,0),MATCH(横向对比!$B$36,【输出】数据汇总!$1:$1,0))/100,"")</f>
        <v>134.04604</v>
      </c>
      <c r="AG38" s="30">
        <f>IFERROR(INDEX(【输出】数据汇总!$A:$AZ,MATCH(横向对比!AG$4&amp;横向对比!$B38,【输出】数据汇总!$A:$A,0),MATCH(横向对比!$B$36,【输出】数据汇总!$1:$1,0))/100,"")</f>
        <v>78.571640000000002</v>
      </c>
      <c r="AH38" s="30">
        <f>IFERROR(INDEX(【输出】数据汇总!$A:$AZ,MATCH(横向对比!AH$4&amp;横向对比!$B38,【输出】数据汇总!$A:$A,0),MATCH(横向对比!$B$36,【输出】数据汇总!$1:$1,0))/100,"")</f>
        <v>97.286550000000005</v>
      </c>
      <c r="AI38" s="30">
        <f>IFERROR(INDEX(【输出】数据汇总!$A:$AZ,MATCH(横向对比!AI$4&amp;横向对比!$B38,【输出】数据汇总!$A:$A,0),MATCH(横向对比!$B$36,【输出】数据汇总!$1:$1,0))/100,"")</f>
        <v>210.88098000000002</v>
      </c>
      <c r="AJ38" s="30">
        <f>IFERROR(INDEX(【输出】数据汇总!$A:$AZ,MATCH(横向对比!AJ$4&amp;横向对比!$B38,【输出】数据汇总!$A:$A,0),MATCH(横向对比!$B$36,【输出】数据汇总!$1:$1,0))/100,"")</f>
        <v>35.906119709999999</v>
      </c>
      <c r="AK38" s="30">
        <f>IFERROR(INDEX(【输出】数据汇总!$A:$AZ,MATCH(横向对比!AK$4&amp;横向对比!$B38,【输出】数据汇总!$A:$A,0),MATCH(横向对比!$B$36,【输出】数据汇总!$1:$1,0))/100,"")</f>
        <v>45.649250000000002</v>
      </c>
      <c r="AL38" s="30">
        <f>IFERROR(INDEX(【输出】数据汇总!$A:$AZ,MATCH(横向对比!AL$4&amp;横向对比!$B38,【输出】数据汇总!$A:$A,0),MATCH(横向对比!$B$36,【输出】数据汇总!$1:$1,0))/100,"")</f>
        <v>38.382069999999999</v>
      </c>
      <c r="AM38" s="30">
        <f>IFERROR(INDEX(【输出】数据汇总!$A:$AZ,MATCH(横向对比!AM$4&amp;横向对比!$B38,【输出】数据汇总!$A:$A,0),MATCH(横向对比!$B$36,【输出】数据汇总!$1:$1,0))/100,"")</f>
        <v>104.56361000000001</v>
      </c>
      <c r="AN38" s="30">
        <f>IFERROR(INDEX(【输出】数据汇总!$A:$AZ,MATCH(横向对比!AN$4&amp;横向对比!$B38,【输出】数据汇总!$A:$A,0),MATCH(横向对比!$B$36,【输出】数据汇总!$1:$1,0))/100,"")</f>
        <v>80.985730000000004</v>
      </c>
      <c r="AO38" s="30">
        <f>IFERROR(INDEX(【输出】数据汇总!$A:$AZ,MATCH(横向对比!AO$4&amp;横向对比!$B38,【输出】数据汇总!$A:$A,0),MATCH(横向对比!$B$36,【输出】数据汇总!$1:$1,0))/100,"")</f>
        <v>31.47484</v>
      </c>
      <c r="AP38" s="30">
        <f>IFERROR(INDEX(【输出】数据汇总!$A:$AZ,MATCH(横向对比!AP$4&amp;横向对比!$B38,【输出】数据汇总!$A:$A,0),MATCH(横向对比!$B$36,【输出】数据汇总!$1:$1,0))/100,"")</f>
        <v>107.667</v>
      </c>
      <c r="AQ38" s="30">
        <f>IFERROR(INDEX(【输出】数据汇总!$A:$AZ,MATCH(横向对比!AQ$4&amp;横向对比!$B38,【输出】数据汇总!$A:$A,0),MATCH(横向对比!$B$36,【输出】数据汇总!$1:$1,0))/100,"")</f>
        <v>109.66009</v>
      </c>
      <c r="AR38" s="30">
        <f>IFERROR(INDEX(【输出】数据汇总!$A:$AZ,MATCH(横向对比!AR$4&amp;横向对比!$B38,【输出】数据汇总!$A:$A,0),MATCH(横向对比!$B$36,【输出】数据汇总!$1:$1,0))/100,"")</f>
        <v>78.236440000000002</v>
      </c>
      <c r="AS38" s="30">
        <f>IFERROR(INDEX(【输出】数据汇总!$A:$AZ,MATCH(横向对比!AS$4&amp;横向对比!$B38,【输出】数据汇总!$A:$A,0),MATCH(横向对比!$B$36,【输出】数据汇总!$1:$1,0))/100,"")</f>
        <v>40.802120000000002</v>
      </c>
      <c r="AT38" s="30">
        <f>IFERROR(INDEX(【输出】数据汇总!$A:$AZ,MATCH(横向对比!AT$4&amp;横向对比!$B38,【输出】数据汇总!$A:$A,0),MATCH(横向对比!$B$36,【输出】数据汇总!$1:$1,0))/100,"")</f>
        <v>28.144160000000003</v>
      </c>
      <c r="AU38" s="30">
        <f>IFERROR(INDEX(【输出】数据汇总!$A:$AZ,MATCH(横向对比!AU$4&amp;横向对比!$B38,【输出】数据汇总!$A:$A,0),MATCH(横向对比!$B$36,【输出】数据汇总!$1:$1,0))/100,"")</f>
        <v>14.494020000000001</v>
      </c>
      <c r="AV38" s="30">
        <f>IFERROR(INDEX(【输出】数据汇总!$A:$AZ,MATCH(横向对比!AV$4&amp;横向对比!$B38,【输出】数据汇总!$A:$A,0),MATCH(横向对比!$B$36,【输出】数据汇总!$1:$1,0))/100,"")</f>
        <v>23.9495536881</v>
      </c>
      <c r="AW38" s="30">
        <f>IFERROR(INDEX(【输出】数据汇总!$A:$AZ,MATCH(横向对比!AW$4&amp;横向对比!$B38,【输出】数据汇总!$A:$A,0),MATCH(横向对比!$B$36,【输出】数据汇总!$1:$1,0))/100,"")</f>
        <v>16.608130000000003</v>
      </c>
      <c r="AX38" s="30">
        <f>IFERROR(INDEX(【输出】数据汇总!$A:$AZ,MATCH(横向对比!AX$4&amp;横向对比!$B38,【输出】数据汇总!$A:$A,0),MATCH(横向对比!$B$36,【输出】数据汇总!$1:$1,0))/100,"")</f>
        <v>25.996089999999999</v>
      </c>
      <c r="AY38" s="30">
        <f>IFERROR(INDEX(【输出】数据汇总!$A:$AZ,MATCH(横向对比!AY$4&amp;横向对比!$B38,【输出】数据汇总!$A:$A,0),MATCH(横向对比!$B$36,【输出】数据汇总!$1:$1,0))/100,"")</f>
        <v>13.990229999999999</v>
      </c>
      <c r="AZ38" s="30">
        <f>IFERROR(INDEX(【输出】数据汇总!$A:$AZ,MATCH(横向对比!AZ$4&amp;横向对比!$B38,【输出】数据汇总!$A:$A,0),MATCH(横向对比!$B$36,【输出】数据汇总!$1:$1,0))/100,"")</f>
        <v>287.63146</v>
      </c>
      <c r="BA38" s="30">
        <f>IFERROR(INDEX(【输出】数据汇总!$A:$AZ,MATCH(横向对比!BA$4&amp;横向对比!$B38,【输出】数据汇总!$A:$A,0),MATCH(横向对比!$B$36,【输出】数据汇总!$1:$1,0))/100,"")</f>
        <v>510.93050999999997</v>
      </c>
      <c r="BB38" s="30">
        <f>IFERROR(INDEX(【输出】数据汇总!$A:$AZ,MATCH(横向对比!BB$36&amp;横向对比!$B38,【输出】数据汇总!$A:$A,0),MATCH(横向对比!$B$36,【输出】数据汇总!$1:$1,0))/100,"")</f>
        <v>128.33317</v>
      </c>
      <c r="BC38" s="30">
        <f>IFERROR(INDEX(【输出】数据汇总!$A:$AZ,MATCH(横向对比!BC$4&amp;横向对比!$B38,【输出】数据汇总!$A:$A,0),MATCH(横向对比!$B$36,【输出】数据汇总!$1:$1,0))/100,"")</f>
        <v>131.70501000000002</v>
      </c>
      <c r="BD38" s="30">
        <f>IFERROR(INDEX(【输出】数据汇总!$A:$AZ,MATCH(横向对比!BD$4&amp;横向对比!$B38,【输出】数据汇总!$A:$A,0),MATCH(横向对比!$B$36,【输出】数据汇总!$1:$1,0))/100,"")</f>
        <v>17.880279999999999</v>
      </c>
      <c r="BE38" s="30">
        <f>IFERROR(INDEX(【输出】数据汇总!$A:$AZ,MATCH(横向对比!BE$4&amp;横向对比!$B38,【输出】数据汇总!$A:$A,0),MATCH(横向对比!$B$36,【输出】数据汇总!$1:$1,0))/100,"")</f>
        <v>61.335000000000001</v>
      </c>
      <c r="BF38" s="30">
        <f>IFERROR(INDEX(【输出】数据汇总!$A:$AZ,MATCH(横向对比!BF$4&amp;横向对比!$B38,【输出】数据汇总!$A:$A,0),MATCH(横向对比!$B$36,【输出】数据汇总!$1:$1,0))/100,"")</f>
        <v>42.40352</v>
      </c>
      <c r="BG38" s="30">
        <f>IFERROR(INDEX(【输出】数据汇总!$A:$AZ,MATCH(横向对比!BG$4&amp;横向对比!$B38,【输出】数据汇总!$A:$A,0),MATCH(横向对比!$B$36,【输出】数据汇总!$1:$1,0))/100,"")</f>
        <v>133.46406000000002</v>
      </c>
      <c r="BH38" s="30">
        <f>IFERROR(INDEX(【输出】数据汇总!$A:$AZ,MATCH(横向对比!BH$4&amp;横向对比!$B38,【输出】数据汇总!$A:$A,0),MATCH(横向对比!$B$36,【输出】数据汇总!$1:$1,0))/100,"")</f>
        <v>516.41792999999996</v>
      </c>
      <c r="BI38" s="30">
        <f>IFERROR(INDEX(【输出】数据汇总!$A:$AZ,MATCH(横向对比!BI$4&amp;横向对比!$B38,【输出】数据汇总!$A:$A,0),MATCH(横向对比!$B$36,【输出】数据汇总!$1:$1,0))/100,"")</f>
        <v>101.22117</v>
      </c>
      <c r="BJ38" s="30">
        <f>IFERROR(INDEX(【输出】数据汇总!$A:$AZ,MATCH(横向对比!BJ$4&amp;横向对比!$B38,【输出】数据汇总!$A:$A,0),MATCH(横向对比!$B$36,【输出】数据汇总!$1:$1,0))/100,"")</f>
        <v>291.61036999999999</v>
      </c>
      <c r="BK38" s="30">
        <f>IFERROR(INDEX(【输出】数据汇总!$A:$AZ,MATCH(横向对比!BK$4&amp;横向对比!$B38,【输出】数据汇总!$A:$A,0),MATCH(横向对比!$B$36,【输出】数据汇总!$1:$1,0))/100,"")</f>
        <v>39.184980000000003</v>
      </c>
      <c r="BL38" s="30">
        <f>IFERROR(INDEX(【输出】数据汇总!$A:$AZ,MATCH(横向对比!BL$4&amp;横向对比!$B38,【输出】数据汇总!$A:$A,0),MATCH(横向对比!$B$36,【输出】数据汇总!$1:$1,0))/100,"")</f>
        <v>94.758369999999999</v>
      </c>
    </row>
    <row r="39" spans="1:64" ht="15.6" x14ac:dyDescent="0.25">
      <c r="A39" s="213" t="s">
        <v>471</v>
      </c>
      <c r="B39" s="254" t="s">
        <v>468</v>
      </c>
      <c r="C39" s="30">
        <f>IFERROR(INDEX(【输出】数据汇总!$A:$AZ,MATCH(横向对比!C$4&amp;横向对比!$B39,【输出】数据汇总!$A:$A,0),MATCH(横向对比!$B$36,【输出】数据汇总!$1:$1,0))/100,"")</f>
        <v>9233.5315699999992</v>
      </c>
      <c r="D39" s="30">
        <f>IFERROR(INDEX(【输出】数据汇总!$A:$AZ,MATCH(横向对比!D$4&amp;横向对比!$B39,【输出】数据汇总!$A:$A,0),MATCH(横向对比!$B$36,【输出】数据汇总!$1:$1,0))/100,"")</f>
        <v>5968.76</v>
      </c>
      <c r="E39" s="30">
        <f>IFERROR(INDEX(【输出】数据汇总!$A:$AZ,MATCH(横向对比!E$4&amp;横向对比!$B39,【输出】数据汇总!$A:$A,0),MATCH(横向对比!$B$36,【输出】数据汇总!$1:$1,0))/100,"")</f>
        <v>2417.65</v>
      </c>
      <c r="F39" s="30">
        <f>IFERROR(INDEX(【输出】数据汇总!$A:$AZ,MATCH(横向对比!F$4&amp;横向对比!$B39,【输出】数据汇总!$A:$A,0),MATCH(横向对比!$B$36,【输出】数据汇总!$1:$1,0))/100,"")</f>
        <v>654.57169999999996</v>
      </c>
      <c r="G39" s="30">
        <f>IFERROR(INDEX(【输出】数据汇总!$A:$AZ,MATCH(横向对比!G$4&amp;横向对比!$B39,【输出】数据汇总!$A:$A,0),MATCH(横向对比!$B$36,【输出】数据汇总!$1:$1,0))/100,"")</f>
        <v>192.54987</v>
      </c>
      <c r="H39" s="30" t="str">
        <f>IFERROR(INDEX(【输出】数据汇总!$A:$AZ,MATCH(横向对比!H$4&amp;横向对比!$B39,【输出】数据汇总!$A:$A,0),MATCH(横向对比!$B$36,【输出】数据汇总!$1:$1,0))/100,"")</f>
        <v/>
      </c>
      <c r="I39" s="30">
        <f>IFERROR(INDEX(【输出】数据汇总!$A:$AZ,MATCH(横向对比!I$4&amp;横向对比!$B39,【输出】数据汇总!$A:$A,0),MATCH(横向对比!$B$36,【输出】数据汇总!$1:$1,0))/100,"")</f>
        <v>712.5519760000002</v>
      </c>
      <c r="J39" s="30">
        <f>IFERROR(INDEX(【输出】数据汇总!$A:$AZ,MATCH(横向对比!J$4&amp;横向对比!$B39,【输出】数据汇总!$A:$A,0),MATCH(横向对比!$B$36,【输出】数据汇总!$1:$1,0))/100,"")</f>
        <v>1409.62</v>
      </c>
      <c r="K39" s="30">
        <f>IFERROR(INDEX(【输出】数据汇总!$A:$AZ,MATCH(横向对比!K$4&amp;横向对比!$B39,【输出】数据汇总!$A:$A,0),MATCH(横向对比!$B$36,【输出】数据汇总!$1:$1,0))/100,"")</f>
        <v>1200.22</v>
      </c>
      <c r="L39" s="30">
        <f>IFERROR(INDEX(【输出】数据汇总!$A:$AZ,MATCH(横向对比!L$4&amp;横向对比!$B39,【输出】数据汇总!$A:$A,0),MATCH(横向对比!$B$36,【输出】数据汇总!$1:$1,0))/100,"")</f>
        <v>1262.01</v>
      </c>
      <c r="M39" s="30">
        <f>IFERROR(INDEX(【输出】数据汇总!$A:$AZ,MATCH(横向对比!M$4&amp;横向对比!$B39,【输出】数据汇总!$A:$A,0),MATCH(横向对比!$B$36,【输出】数据汇总!$1:$1,0))/100,"")</f>
        <v>1120.6600000000001</v>
      </c>
      <c r="N39" s="30">
        <f>IFERROR(INDEX(【输出】数据汇总!$A:$AZ,MATCH(横向对比!N$4&amp;横向对比!$B39,【输出】数据汇总!$A:$A,0),MATCH(横向对比!$B$36,【输出】数据汇总!$1:$1,0))/100,"")</f>
        <v>226.31</v>
      </c>
      <c r="O39" s="30">
        <f>IFERROR(INDEX(【输出】数据汇总!$A:$AZ,MATCH(横向对比!O$4&amp;横向对比!$B39,【输出】数据汇总!$A:$A,0),MATCH(横向对比!$B$36,【输出】数据汇总!$1:$1,0))/100,"")</f>
        <v>749.94</v>
      </c>
      <c r="P39" s="30">
        <f>IFERROR(INDEX(【输出】数据汇总!$A:$AZ,MATCH(横向对比!P$4&amp;横向对比!$B39,【输出】数据汇总!$A:$A,0),MATCH(横向对比!$B$36,【输出】数据汇总!$1:$1,0))/100,"")</f>
        <v>261.23</v>
      </c>
      <c r="Q39" s="30">
        <f>IFERROR(INDEX(【输出】数据汇总!$A:$AZ,MATCH(横向对比!Q$4&amp;横向对比!$B39,【输出】数据汇总!$A:$A,0),MATCH(横向对比!$B$36,【输出】数据汇总!$1:$1,0))/100,"")</f>
        <v>338.16</v>
      </c>
      <c r="R39" s="30">
        <f>IFERROR(INDEX(【输出】数据汇总!$A:$AZ,MATCH(横向对比!R$4&amp;横向对比!$B39,【输出】数据汇总!$A:$A,0),MATCH(横向对比!$B$36,【输出】数据汇总!$1:$1,0))/100,"")</f>
        <v>395.52</v>
      </c>
      <c r="S39" s="30">
        <f>IFERROR(INDEX(【输出】数据汇总!$A:$AZ,MATCH(横向对比!S$4&amp;横向对比!$B39,【输出】数据汇总!$A:$A,0),MATCH(横向对比!$B$36,【输出】数据汇总!$1:$1,0))/100,"")</f>
        <v>302.10000000000002</v>
      </c>
      <c r="T39" s="30">
        <f>IFERROR(INDEX(【输出】数据汇总!$A:$AZ,MATCH(横向对比!T$4&amp;横向对比!$B39,【输出】数据汇总!$A:$A,0),MATCH(横向对比!$B$36,【输出】数据汇总!$1:$1,0))/100,"")</f>
        <v>272.26</v>
      </c>
      <c r="U39" s="30">
        <f>IFERROR(INDEX(【输出】数据汇总!$A:$AZ,MATCH(横向对比!U$4&amp;横向对比!$B39,【输出】数据汇总!$A:$A,0),MATCH(横向对比!$B$36,【输出】数据汇总!$1:$1,0))/100,"")</f>
        <v>246.84</v>
      </c>
      <c r="V39" s="30">
        <f>IFERROR(INDEX(【输出】数据汇总!$A:$AZ,MATCH(横向对比!V$4&amp;横向对比!$B39,【输出】数据汇总!$A:$A,0),MATCH(横向对比!$B$36,【输出】数据汇总!$1:$1,0))/100,"")</f>
        <v>382.81</v>
      </c>
      <c r="W39" s="30">
        <f>IFERROR(INDEX(【输出】数据汇总!$A:$AZ,MATCH(横向对比!W$4&amp;横向对比!$B39,【输出】数据汇总!$A:$A,0),MATCH(横向对比!$B$36,【输出】数据汇总!$1:$1,0))/100,"")</f>
        <v>90.14</v>
      </c>
      <c r="X39" s="30">
        <f>IFERROR(INDEX(【输出】数据汇总!$A:$AZ,MATCH(横向对比!X$4&amp;横向对比!$B39,【输出】数据汇总!$A:$A,0),MATCH(横向对比!$B$36,【输出】数据汇总!$1:$1,0))/100,"")</f>
        <v>128.59</v>
      </c>
      <c r="Y39" s="30">
        <f>IFERROR(INDEX(【输出】数据汇总!$A:$AZ,MATCH(横向对比!Y$4&amp;横向对比!$B39,【输出】数据汇总!$A:$A,0),MATCH(横向对比!$B$36,【输出】数据汇总!$1:$1,0))/100,"")</f>
        <v>153.8143</v>
      </c>
      <c r="Z39" s="30">
        <f>IFERROR(INDEX(【输出】数据汇总!$A:$AZ,MATCH(横向对比!Z$4&amp;横向对比!$B39,【输出】数据汇总!$A:$A,0),MATCH(横向对比!$B$36,【输出】数据汇总!$1:$1,0))/100,"")</f>
        <v>23.649540000000002</v>
      </c>
      <c r="AA39" s="30">
        <f>IFERROR(INDEX(【输出】数据汇总!$A:$AZ,MATCH(横向对比!AA$4&amp;横向对比!$B39,【输出】数据汇总!$A:$A,0),MATCH(横向对比!$B$36,【输出】数据汇总!$1:$1,0))/100,"")</f>
        <v>48.437160000000006</v>
      </c>
      <c r="AB39" s="30">
        <f>IFERROR(INDEX(【输出】数据汇总!$A:$AZ,MATCH(横向对比!AB$36&amp;横向对比!$B39,【输出】数据汇总!$A:$A,0),MATCH(横向对比!$B$36,【输出】数据汇总!$1:$1,0))/100,"")</f>
        <v>39.44</v>
      </c>
      <c r="AC39" s="30">
        <f>IFERROR(INDEX(【输出】数据汇总!$A:$AZ,MATCH(横向对比!AC$4&amp;横向对比!$B39,【输出】数据汇总!$A:$A,0),MATCH(横向对比!$B$36,【输出】数据汇总!$1:$1,0))/100,"")</f>
        <v>82.389269999999996</v>
      </c>
      <c r="AD39" s="30">
        <f>IFERROR(INDEX(【输出】数据汇总!$A:$AZ,MATCH(横向对比!AD$4&amp;横向对比!$B39,【输出】数据汇总!$A:$A,0),MATCH(横向对比!$B$36,【输出】数据汇总!$1:$1,0))/100,"")</f>
        <v>25.63984</v>
      </c>
      <c r="AE39" s="30">
        <f>IFERROR(INDEX(【输出】数据汇总!$A:$AZ,MATCH(横向对比!AE$4&amp;横向对比!$B39,【输出】数据汇总!$A:$A,0),MATCH(横向对比!$B$36,【输出】数据汇总!$1:$1,0))/100,"")</f>
        <v>19.44866</v>
      </c>
      <c r="AF39" s="30">
        <f>IFERROR(INDEX(【输出】数据汇总!$A:$AZ,MATCH(横向对比!AF$4&amp;横向对比!$B39,【输出】数据汇总!$A:$A,0),MATCH(横向对比!$B$36,【输出】数据汇总!$1:$1,0))/100,"")</f>
        <v>36.493960000000001</v>
      </c>
      <c r="AG39" s="30">
        <f>IFERROR(INDEX(【输出】数据汇总!$A:$AZ,MATCH(横向对比!AG$4&amp;横向对比!$B39,【输出】数据汇总!$A:$A,0),MATCH(横向对比!$B$36,【输出】数据汇总!$1:$1,0))/100,"")</f>
        <v>10.04388</v>
      </c>
      <c r="AH39" s="30">
        <f>IFERROR(INDEX(【输出】数据汇总!$A:$AZ,MATCH(横向对比!AH$4&amp;横向对比!$B39,【输出】数据汇总!$A:$A,0),MATCH(横向对比!$B$36,【输出】数据汇总!$1:$1,0))/100,"")</f>
        <v>45.406779999999998</v>
      </c>
      <c r="AI39" s="30" t="str">
        <f>IFERROR(INDEX(【输出】数据汇总!$A:$AZ,MATCH(横向对比!AI$4&amp;横向对比!$B39,【输出】数据汇总!$A:$A,0),MATCH(横向对比!$B$36,【输出】数据汇总!$1:$1,0))/100,"")</f>
        <v/>
      </c>
      <c r="AJ39" s="30">
        <f>IFERROR(INDEX(【输出】数据汇总!$A:$AZ,MATCH(横向对比!AJ$4&amp;横向对比!$B39,【输出】数据汇总!$A:$A,0),MATCH(横向对比!$B$36,【输出】数据汇总!$1:$1,0))/100,"")</f>
        <v>17.01193</v>
      </c>
      <c r="AK39" s="30">
        <f>IFERROR(INDEX(【输出】数据汇总!$A:$AZ,MATCH(横向对比!AK$4&amp;横向对比!$B39,【输出】数据汇总!$A:$A,0),MATCH(横向对比!$B$36,【输出】数据汇总!$1:$1,0))/100,"")</f>
        <v>1.9195800000000001</v>
      </c>
      <c r="AL39" s="30">
        <f>IFERROR(INDEX(【输出】数据汇总!$A:$AZ,MATCH(横向对比!AL$4&amp;横向对比!$B39,【输出】数据汇总!$A:$A,0),MATCH(横向对比!$B$36,【输出】数据汇总!$1:$1,0))/100,"")</f>
        <v>5.81501</v>
      </c>
      <c r="AM39" s="30">
        <f>IFERROR(INDEX(【输出】数据汇总!$A:$AZ,MATCH(横向对比!AM$4&amp;横向对比!$B39,【输出】数据汇总!$A:$A,0),MATCH(横向对比!$B$36,【输出】数据汇总!$1:$1,0))/100,"")</f>
        <v>13.320519999999998</v>
      </c>
      <c r="AN39" s="30">
        <f>IFERROR(INDEX(【输出】数据汇总!$A:$AZ,MATCH(横向对比!AN$4&amp;横向对比!$B39,【输出】数据汇总!$A:$A,0),MATCH(横向对比!$B$36,【输出】数据汇总!$1:$1,0))/100,"")</f>
        <v>72.631270000000001</v>
      </c>
      <c r="AO39" s="30">
        <f>IFERROR(INDEX(【输出】数据汇总!$A:$AZ,MATCH(横向对比!AO$4&amp;横向对比!$B39,【输出】数据汇总!$A:$A,0),MATCH(横向对比!$B$36,【输出】数据汇总!$1:$1,0))/100,"")</f>
        <v>59.11</v>
      </c>
      <c r="AP39" s="30">
        <f>IFERROR(INDEX(【输出】数据汇总!$A:$AZ,MATCH(横向对比!AP$4&amp;横向对比!$B39,【输出】数据汇总!$A:$A,0),MATCH(横向对比!$B$36,【输出】数据汇总!$1:$1,0))/100,"")</f>
        <v>38.152999999999999</v>
      </c>
      <c r="AQ39" s="30">
        <f>IFERROR(INDEX(【输出】数据汇总!$A:$AZ,MATCH(横向对比!AQ$4&amp;横向对比!$B39,【输出】数据汇总!$A:$A,0),MATCH(横向对比!$B$36,【输出】数据汇总!$1:$1,0))/100,"")</f>
        <v>68.470420000000004</v>
      </c>
      <c r="AR39" s="30">
        <f>IFERROR(INDEX(【输出】数据汇总!$A:$AZ,MATCH(横向对比!AR$4&amp;横向对比!$B39,【输出】数据汇总!$A:$A,0),MATCH(横向对比!$B$36,【输出】数据汇总!$1:$1,0))/100,"")</f>
        <v>23.728380000000001</v>
      </c>
      <c r="AS39" s="30">
        <f>IFERROR(INDEX(【输出】数据汇总!$A:$AZ,MATCH(横向对比!AS$4&amp;横向对比!$B39,【输出】数据汇总!$A:$A,0),MATCH(横向对比!$B$36,【输出】数据汇总!$1:$1,0))/100,"")</f>
        <v>14.692070000000001</v>
      </c>
      <c r="AT39" s="30">
        <f>IFERROR(INDEX(【输出】数据汇总!$A:$AZ,MATCH(横向对比!AT$4&amp;横向对比!$B39,【输出】数据汇总!$A:$A,0),MATCH(横向对比!$B$36,【输出】数据汇总!$1:$1,0))/100,"")</f>
        <v>26.26416</v>
      </c>
      <c r="AU39" s="30">
        <f>IFERROR(INDEX(【输出】数据汇总!$A:$AZ,MATCH(横向对比!AU$4&amp;横向对比!$B39,【输出】数据汇总!$A:$A,0),MATCH(横向对比!$B$36,【输出】数据汇总!$1:$1,0))/100,"")</f>
        <v>6.33697</v>
      </c>
      <c r="AV39" s="30">
        <f>IFERROR(INDEX(【输出】数据汇总!$A:$AZ,MATCH(横向对比!AV$4&amp;横向对比!$B39,【输出】数据汇总!$A:$A,0),MATCH(横向对比!$B$36,【输出】数据汇总!$1:$1,0))/100,"")</f>
        <v>1.6743399999999999</v>
      </c>
      <c r="AW39" s="30">
        <f>IFERROR(INDEX(【输出】数据汇总!$A:$AZ,MATCH(横向对比!AW$4&amp;横向对比!$B39,【输出】数据汇总!$A:$A,0),MATCH(横向对比!$B$36,【输出】数据汇总!$1:$1,0))/100,"")</f>
        <v>2.30803</v>
      </c>
      <c r="AX39" s="30">
        <f>IFERROR(INDEX(【输出】数据汇总!$A:$AZ,MATCH(横向对比!AX$4&amp;横向对比!$B39,【输出】数据汇总!$A:$A,0),MATCH(横向对比!$B$36,【输出】数据汇总!$1:$1,0))/100,"")</f>
        <v>5.7895399999999997</v>
      </c>
      <c r="AY39" s="30">
        <f>IFERROR(INDEX(【输出】数据汇总!$A:$AZ,MATCH(横向对比!AY$4&amp;横向对比!$B39,【输出】数据汇总!$A:$A,0),MATCH(横向对比!$B$36,【输出】数据汇总!$1:$1,0))/100,"")</f>
        <v>5.1329600000000006</v>
      </c>
      <c r="AZ39" s="30">
        <f>IFERROR(INDEX(【输出】数据汇总!$A:$AZ,MATCH(横向对比!AZ$4&amp;横向对比!$B39,【输出】数据汇总!$A:$A,0),MATCH(横向对比!$B$36,【输出】数据汇总!$1:$1,0))/100,"")</f>
        <v>0</v>
      </c>
      <c r="BA39" s="30">
        <f>IFERROR(INDEX(【输出】数据汇总!$A:$AZ,MATCH(横向对比!BA$4&amp;横向对比!$B39,【输出】数据汇总!$A:$A,0),MATCH(横向对比!$B$36,【输出】数据汇总!$1:$1,0))/100,"")</f>
        <v>336.81</v>
      </c>
      <c r="BB39" s="30">
        <f>IFERROR(INDEX(【输出】数据汇总!$A:$AZ,MATCH(横向对比!BB$36&amp;横向对比!$B39,【输出】数据汇总!$A:$A,0),MATCH(横向对比!$B$36,【输出】数据汇总!$1:$1,0))/100,"")</f>
        <v>0</v>
      </c>
      <c r="BC39" s="30">
        <f>IFERROR(INDEX(【输出】数据汇总!$A:$AZ,MATCH(横向对比!BC$4&amp;横向对比!$B39,【输出】数据汇总!$A:$A,0),MATCH(横向对比!$B$36,【输出】数据汇总!$1:$1,0))/100,"")</f>
        <v>0</v>
      </c>
      <c r="BD39" s="30">
        <f>IFERROR(INDEX(【输出】数据汇总!$A:$AZ,MATCH(横向对比!BD$4&amp;横向对比!$B39,【输出】数据汇总!$A:$A,0),MATCH(横向对比!$B$36,【输出】数据汇总!$1:$1,0))/100,"")</f>
        <v>3.4103599999999998</v>
      </c>
      <c r="BE39" s="30">
        <f>IFERROR(INDEX(【输出】数据汇总!$A:$AZ,MATCH(横向对比!BE$4&amp;横向对比!$B39,【输出】数据汇总!$A:$A,0),MATCH(横向对比!$B$36,【输出】数据汇总!$1:$1,0))/100,"")</f>
        <v>0</v>
      </c>
      <c r="BF39" s="30">
        <f>IFERROR(INDEX(【输出】数据汇总!$A:$AZ,MATCH(横向对比!BF$4&amp;横向对比!$B39,【输出】数据汇总!$A:$A,0),MATCH(横向对比!$B$36,【输出】数据汇总!$1:$1,0))/100,"")</f>
        <v>0</v>
      </c>
      <c r="BG39" s="30">
        <f>IFERROR(INDEX(【输出】数据汇总!$A:$AZ,MATCH(横向对比!BG$4&amp;横向对比!$B39,【输出】数据汇总!$A:$A,0),MATCH(横向对比!$B$36,【输出】数据汇总!$1:$1,0))/100,"")</f>
        <v>34.369999999999997</v>
      </c>
      <c r="BH39" s="30">
        <f>IFERROR(INDEX(【输出】数据汇总!$A:$AZ,MATCH(横向对比!BH$4&amp;横向对比!$B39,【输出】数据汇总!$A:$A,0),MATCH(横向对比!$B$36,【输出】数据汇总!$1:$1,0))/100,"")</f>
        <v>277.98</v>
      </c>
      <c r="BI39" s="30">
        <f>IFERROR(INDEX(【输出】数据汇总!$A:$AZ,MATCH(横向对比!BI$4&amp;横向对比!$B39,【输出】数据汇总!$A:$A,0),MATCH(横向对比!$B$36,【输出】数据汇总!$1:$1,0))/100,"")</f>
        <v>33.985100000000003</v>
      </c>
      <c r="BJ39" s="30">
        <f>IFERROR(INDEX(【输出】数据汇总!$A:$AZ,MATCH(横向对比!BJ$4&amp;横向对比!$B39,【输出】数据汇总!$A:$A,0),MATCH(横向对比!$B$36,【输出】数据汇总!$1:$1,0))/100,"")</f>
        <v>17.139755999999998</v>
      </c>
      <c r="BK39" s="30">
        <f>IFERROR(INDEX(【输出】数据汇总!$A:$AZ,MATCH(横向对比!BK$4&amp;横向对比!$B39,【输出】数据汇总!$A:$A,0),MATCH(横向对比!$B$36,【输出】数据汇总!$1:$1,0))/100,"")</f>
        <v>0</v>
      </c>
      <c r="BL39" s="30">
        <f>IFERROR(INDEX(【输出】数据汇总!$A:$AZ,MATCH(横向对比!BL$4&amp;横向对比!$B39,【输出】数据汇总!$A:$A,0),MATCH(横向对比!$B$36,【输出】数据汇总!$1:$1,0))/100,"")</f>
        <v>8.8567600000000013</v>
      </c>
    </row>
    <row r="40" spans="1:64" ht="15.6" outlineLevel="1" x14ac:dyDescent="0.25">
      <c r="A40" s="213" t="s">
        <v>472</v>
      </c>
      <c r="B40" s="254" t="s">
        <v>243</v>
      </c>
      <c r="C40" s="30">
        <f>IFERROR(INDEX(【输出】数据汇总!$A:$AZ,MATCH(横向对比!C$4&amp;横向对比!$B40,【输出】数据汇总!$A:$A,0),MATCH(横向对比!$B$36,【输出】数据汇总!$1:$1,0))/100,"")</f>
        <v>22664.332711117702</v>
      </c>
      <c r="D40" s="30">
        <f>IFERROR(INDEX(【输出】数据汇总!$A:$AZ,MATCH(横向对比!D$4&amp;横向对比!$B40,【输出】数据汇总!$A:$A,0),MATCH(横向对比!$B$36,【输出】数据汇总!$1:$1,0))/100,"")</f>
        <v>15927.35</v>
      </c>
      <c r="E40" s="30">
        <f>IFERROR(INDEX(【输出】数据汇总!$A:$AZ,MATCH(横向对比!E$4&amp;横向对比!$B40,【输出】数据汇总!$A:$A,0),MATCH(横向对比!$B$36,【输出】数据汇总!$1:$1,0))/100,"")</f>
        <v>4877.2</v>
      </c>
      <c r="F40" s="30">
        <f>IFERROR(INDEX(【输出】数据汇总!$A:$AZ,MATCH(横向对比!F$4&amp;横向对比!$B40,【输出】数据汇总!$A:$A,0),MATCH(横向对比!$B$36,【输出】数据汇总!$1:$1,0))/100,"")</f>
        <v>1541.0243700000001</v>
      </c>
      <c r="G40" s="30">
        <f>IFERROR(INDEX(【输出】数据汇总!$A:$AZ,MATCH(横向对比!G$4&amp;横向对比!$B40,【输出】数据汇总!$A:$A,0),MATCH(横向对比!$B$36,【输出】数据汇总!$1:$1,0))/100,"")</f>
        <v>318.75834111770001</v>
      </c>
      <c r="H40" s="30" t="str">
        <f>IFERROR(INDEX(【输出】数据汇总!$A:$AZ,MATCH(横向对比!H$4&amp;横向对比!$B40,【输出】数据汇总!$A:$A,0),MATCH(横向对比!$B$36,【输出】数据汇总!$1:$1,0))/100,"")</f>
        <v/>
      </c>
      <c r="I40" s="30">
        <f>IFERROR(INDEX(【输出】数据汇总!$A:$AZ,MATCH(横向对比!I$4&amp;横向对比!$B40,【输出】数据汇总!$A:$A,0),MATCH(横向对比!$B$36,【输出】数据汇总!$1:$1,0))/100,"")</f>
        <v>1107.8170256439998</v>
      </c>
      <c r="J40" s="30">
        <f>IFERROR(INDEX(【输出】数据汇总!$A:$AZ,MATCH(横向对比!J$4&amp;横向对比!$B40,【输出】数据汇总!$A:$A,0),MATCH(横向对比!$B$36,【输出】数据汇总!$1:$1,0))/100,"")</f>
        <v>4001.05</v>
      </c>
      <c r="K40" s="30">
        <f>IFERROR(INDEX(【输出】数据汇总!$A:$AZ,MATCH(横向对比!K$4&amp;横向对比!$B40,【输出】数据汇总!$A:$A,0),MATCH(横向对比!$B$36,【输出】数据汇总!$1:$1,0))/100,"")</f>
        <v>3643.12</v>
      </c>
      <c r="L40" s="30">
        <f>IFERROR(INDEX(【输出】数据汇总!$A:$AZ,MATCH(横向对比!L$4&amp;横向对比!$B40,【输出】数据汇总!$A:$A,0),MATCH(横向对比!$B$36,【输出】数据汇总!$1:$1,0))/100,"")</f>
        <v>3412.75</v>
      </c>
      <c r="M40" s="30">
        <f>IFERROR(INDEX(【输出】数据汇总!$A:$AZ,MATCH(横向对比!M$4&amp;横向对比!$B40,【输出】数据汇总!$A:$A,0),MATCH(横向对比!$B$36,【输出】数据汇总!$1:$1,0))/100,"")</f>
        <v>2846.56</v>
      </c>
      <c r="N40" s="30">
        <f>IFERROR(INDEX(【输出】数据汇总!$A:$AZ,MATCH(横向对比!N$4&amp;横向对比!$B40,【输出】数据汇总!$A:$A,0),MATCH(横向对比!$B$36,【输出】数据汇总!$1:$1,0))/100,"")</f>
        <v>873.51</v>
      </c>
      <c r="O40" s="30">
        <f>IFERROR(INDEX(【输出】数据汇总!$A:$AZ,MATCH(横向对比!O$4&amp;横向对比!$B40,【输出】数据汇总!$A:$A,0),MATCH(横向对比!$B$36,【输出】数据汇总!$1:$1,0))/100,"")</f>
        <v>1150.3599999999999</v>
      </c>
      <c r="P40" s="30">
        <f>IFERROR(INDEX(【输出】数据汇总!$A:$AZ,MATCH(横向对比!P$4&amp;横向对比!$B40,【输出】数据汇总!$A:$A,0),MATCH(横向对比!$B$36,【输出】数据汇总!$1:$1,0))/100,"")</f>
        <v>663.7</v>
      </c>
      <c r="Q40" s="30">
        <f>IFERROR(INDEX(【输出】数据汇总!$A:$AZ,MATCH(横向对比!Q$4&amp;横向对比!$B40,【输出】数据汇总!$A:$A,0),MATCH(横向对比!$B$36,【输出】数据汇总!$1:$1,0))/100,"")</f>
        <v>634.92999999999995</v>
      </c>
      <c r="R40" s="30">
        <f>IFERROR(INDEX(【输出】数据汇总!$A:$AZ,MATCH(横向对比!R$4&amp;横向对比!$B40,【输出】数据汇总!$A:$A,0),MATCH(横向对比!$B$36,【输出】数据汇总!$1:$1,0))/100,"")</f>
        <v>736.72</v>
      </c>
      <c r="S40" s="30">
        <f>IFERROR(INDEX(【输出】数据汇总!$A:$AZ,MATCH(横向对比!S$4&amp;横向对比!$B40,【输出】数据汇总!$A:$A,0),MATCH(横向对比!$B$36,【输出】数据汇总!$1:$1,0))/100,"")</f>
        <v>671.34</v>
      </c>
      <c r="T40" s="30">
        <f>IFERROR(INDEX(【输出】数据汇总!$A:$AZ,MATCH(横向对比!T$4&amp;横向对比!$B40,【输出】数据汇总!$A:$A,0),MATCH(横向对比!$B$36,【输出】数据汇总!$1:$1,0))/100,"")</f>
        <v>660.52</v>
      </c>
      <c r="U40" s="30">
        <f>IFERROR(INDEX(【输出】数据汇总!$A:$AZ,MATCH(横向对比!U$4&amp;横向对比!$B40,【输出】数据汇总!$A:$A,0),MATCH(横向对比!$B$36,【输出】数据汇总!$1:$1,0))/100,"")</f>
        <v>509.15</v>
      </c>
      <c r="V40" s="30">
        <f>IFERROR(INDEX(【输出】数据汇总!$A:$AZ,MATCH(横向对比!V$4&amp;横向对比!$B40,【输出】数据汇总!$A:$A,0),MATCH(横向对比!$B$36,【输出】数据汇总!$1:$1,0))/100,"")</f>
        <v>358.69</v>
      </c>
      <c r="W40" s="30">
        <f>IFERROR(INDEX(【输出】数据汇总!$A:$AZ,MATCH(横向对比!W$4&amp;横向对比!$B40,【输出】数据汇总!$A:$A,0),MATCH(横向对比!$B$36,【输出】数据汇总!$1:$1,0))/100,"")</f>
        <v>386.7</v>
      </c>
      <c r="X40" s="30">
        <f>IFERROR(INDEX(【输出】数据汇总!$A:$AZ,MATCH(横向对比!X$4&amp;横向对比!$B40,【输出】数据汇总!$A:$A,0),MATCH(横向对比!$B$36,【输出】数据汇总!$1:$1,0))/100,"")</f>
        <v>255.45</v>
      </c>
      <c r="Y40" s="30">
        <f>IFERROR(INDEX(【输出】数据汇总!$A:$AZ,MATCH(横向对比!Y$4&amp;横向对比!$B40,【输出】数据汇总!$A:$A,0),MATCH(横向对比!$B$36,【输出】数据汇总!$1:$1,0))/100,"")</f>
        <v>310.75</v>
      </c>
      <c r="Z40" s="30">
        <f>IFERROR(INDEX(【输出】数据汇总!$A:$AZ,MATCH(横向对比!Z$4&amp;横向对比!$B40,【输出】数据汇总!$A:$A,0),MATCH(横向对比!$B$36,【输出】数据汇总!$1:$1,0))/100,"")</f>
        <v>203.18393</v>
      </c>
      <c r="AA40" s="30">
        <f>IFERROR(INDEX(【输出】数据汇总!$A:$AZ,MATCH(横向对比!AA$4&amp;横向对比!$B40,【输出】数据汇总!$A:$A,0),MATCH(横向对比!$B$36,【输出】数据汇总!$1:$1,0))/100,"")</f>
        <v>169.39449999999999</v>
      </c>
      <c r="AB40" s="30">
        <f>IFERROR(INDEX(【输出】数据汇总!$A:$AZ,MATCH(横向对比!AB$36&amp;横向对比!$B40,【输出】数据汇总!$A:$A,0),MATCH(横向对比!$B$36,【输出】数据汇总!$1:$1,0))/100,"")</f>
        <v>126.88</v>
      </c>
      <c r="AC40" s="30">
        <f>IFERROR(INDEX(【输出】数据汇总!$A:$AZ,MATCH(横向对比!AC$4&amp;横向对比!$B40,【输出】数据汇总!$A:$A,0),MATCH(横向对比!$B$36,【输出】数据汇总!$1:$1,0))/100,"")</f>
        <v>115.93836999999999</v>
      </c>
      <c r="AD40" s="30">
        <f>IFERROR(INDEX(【输出】数据汇总!$A:$AZ,MATCH(横向对比!AD$4&amp;横向对比!$B40,【输出】数据汇总!$A:$A,0),MATCH(横向对比!$B$36,【输出】数据汇总!$1:$1,0))/100,"")</f>
        <v>76.590310000000002</v>
      </c>
      <c r="AE40" s="30">
        <f>IFERROR(INDEX(【输出】数据汇总!$A:$AZ,MATCH(横向对比!AE$4&amp;横向对比!$B40,【输出】数据汇总!$A:$A,0),MATCH(横向对比!$B$36,【输出】数据汇总!$1:$1,0))/100,"")</f>
        <v>54.805749999999996</v>
      </c>
      <c r="AF40" s="30">
        <f>IFERROR(INDEX(【输出】数据汇总!$A:$AZ,MATCH(横向对比!AF$4&amp;横向对比!$B40,【输出】数据汇总!$A:$A,0),MATCH(横向对比!$B$36,【输出】数据汇总!$1:$1,0))/100,"")</f>
        <v>70.46426000000001</v>
      </c>
      <c r="AG40" s="30">
        <f>IFERROR(INDEX(【输出】数据汇总!$A:$AZ,MATCH(横向对比!AG$4&amp;横向对比!$B40,【输出】数据汇总!$A:$A,0),MATCH(横向对比!$B$36,【输出】数据汇总!$1:$1,0))/100,"")</f>
        <v>58.402369999999998</v>
      </c>
      <c r="AH40" s="30">
        <f>IFERROR(INDEX(【输出】数据汇总!$A:$AZ,MATCH(横向对比!AH$4&amp;横向对比!$B40,【输出】数据汇总!$A:$A,0),MATCH(横向对比!$B$36,【输出】数据汇总!$1:$1,0))/100,"")</f>
        <v>58.235299999999995</v>
      </c>
      <c r="AI40" s="30">
        <f>IFERROR(INDEX(【输出】数据汇总!$A:$AZ,MATCH(横向对比!AI$4&amp;横向对比!$B40,【输出】数据汇总!$A:$A,0),MATCH(横向对比!$B$36,【输出】数据汇总!$1:$1,0))/100,"")</f>
        <v>71.650500000000008</v>
      </c>
      <c r="AJ40" s="30">
        <f>IFERROR(INDEX(【输出】数据汇总!$A:$AZ,MATCH(横向对比!AJ$4&amp;横向对比!$B40,【输出】数据汇总!$A:$A,0),MATCH(横向对比!$B$36,【输出】数据汇总!$1:$1,0))/100,"")</f>
        <v>30.115179999999999</v>
      </c>
      <c r="AK40" s="30">
        <f>IFERROR(INDEX(【输出】数据汇总!$A:$AZ,MATCH(横向对比!AK$4&amp;横向对比!$B40,【输出】数据汇总!$A:$A,0),MATCH(横向对比!$B$36,【输出】数据汇总!$1:$1,0))/100,"")</f>
        <v>41.320749999999997</v>
      </c>
      <c r="AL40" s="30">
        <f>IFERROR(INDEX(【输出】数据汇总!$A:$AZ,MATCH(横向对比!AL$4&amp;横向对比!$B40,【输出】数据汇总!$A:$A,0),MATCH(横向对比!$B$36,【输出】数据汇总!$1:$1,0))/100,"")</f>
        <v>40.490760000000002</v>
      </c>
      <c r="AM40" s="30">
        <f>IFERROR(INDEX(【输出】数据汇总!$A:$AZ,MATCH(横向对比!AM$4&amp;横向对比!$B40,【输出】数据汇总!$A:$A,0),MATCH(横向对比!$B$36,【输出】数据汇总!$1:$1,0))/100,"")</f>
        <v>48.010770000000001</v>
      </c>
      <c r="AN40" s="30">
        <f>IFERROR(INDEX(【输出】数据汇总!$A:$AZ,MATCH(横向对比!AN$4&amp;横向对比!$B40,【输出】数据汇总!$A:$A,0),MATCH(横向对比!$B$36,【输出】数据汇总!$1:$1,0))/100,"")</f>
        <v>46.529430000000005</v>
      </c>
      <c r="AO40" s="30">
        <f>IFERROR(INDEX(【输出】数据汇总!$A:$AZ,MATCH(横向对比!AO$4&amp;横向对比!$B40,【输出】数据汇总!$A:$A,0),MATCH(横向对比!$B$36,【输出】数据汇总!$1:$1,0))/100,"")</f>
        <v>18.26219</v>
      </c>
      <c r="AP40" s="30">
        <f>IFERROR(INDEX(【输出】数据汇总!$A:$AZ,MATCH(横向对比!AP$4&amp;横向对比!$B40,【输出】数据汇总!$A:$A,0),MATCH(横向对比!$B$36,【输出】数据汇总!$1:$1,0))/100,"")</f>
        <v>89.48</v>
      </c>
      <c r="AQ40" s="30">
        <f>IFERROR(INDEX(【输出】数据汇总!$A:$AZ,MATCH(横向对比!AQ$4&amp;横向对比!$B40,【输出】数据汇总!$A:$A,0),MATCH(横向对比!$B$36,【输出】数据汇总!$1:$1,0))/100,"")</f>
        <v>74.978099999999998</v>
      </c>
      <c r="AR40" s="30">
        <f>IFERROR(INDEX(【输出】数据汇总!$A:$AZ,MATCH(横向对比!AR$4&amp;横向对比!$B40,【输出】数据汇总!$A:$A,0),MATCH(横向对比!$B$36,【输出】数据汇总!$1:$1,0))/100,"")</f>
        <v>47.696289999999998</v>
      </c>
      <c r="AS40" s="30">
        <f>IFERROR(INDEX(【输出】数据汇总!$A:$AZ,MATCH(横向对比!AS$4&amp;横向对比!$B40,【输出】数据汇总!$A:$A,0),MATCH(横向对比!$B$36,【输出】数据汇总!$1:$1,0))/100,"")</f>
        <v>19.192019999999999</v>
      </c>
      <c r="AT40" s="30">
        <f>IFERROR(INDEX(【输出】数据汇总!$A:$AZ,MATCH(横向对比!AT$4&amp;横向对比!$B40,【输出】数据汇总!$A:$A,0),MATCH(横向对比!$B$36,【输出】数据汇总!$1:$1,0))/100,"")</f>
        <v>23.868539999999999</v>
      </c>
      <c r="AU40" s="30">
        <f>IFERROR(INDEX(【输出】数据汇总!$A:$AZ,MATCH(横向对比!AU$4&amp;横向对比!$B40,【输出】数据汇总!$A:$A,0),MATCH(横向对比!$B$36,【输出】数据汇总!$1:$1,0))/100,"")</f>
        <v>13.131179999999999</v>
      </c>
      <c r="AV40" s="30">
        <f>IFERROR(INDEX(【输出】数据汇总!$A:$AZ,MATCH(横向对比!AV$4&amp;横向对比!$B40,【输出】数据汇总!$A:$A,0),MATCH(横向对比!$B$36,【输出】数据汇总!$1:$1,0))/100,"")</f>
        <v>13.724891117699999</v>
      </c>
      <c r="AW40" s="30">
        <f>IFERROR(INDEX(【输出】数据汇总!$A:$AZ,MATCH(横向对比!AW$4&amp;横向对比!$B40,【输出】数据汇总!$A:$A,0),MATCH(横向对比!$B$36,【输出】数据汇总!$1:$1,0))/100,"")</f>
        <v>12.269300000000001</v>
      </c>
      <c r="AX40" s="30">
        <f>IFERROR(INDEX(【输出】数据汇总!$A:$AZ,MATCH(横向对比!AX$4&amp;横向对比!$B40,【输出】数据汇总!$A:$A,0),MATCH(横向对比!$B$36,【输出】数据汇总!$1:$1,0))/100,"")</f>
        <v>13.178320000000001</v>
      </c>
      <c r="AY40" s="30">
        <f>IFERROR(INDEX(【输出】数据汇总!$A:$AZ,MATCH(横向对比!AY$4&amp;横向对比!$B40,【输出】数据汇总!$A:$A,0),MATCH(横向对比!$B$36,【输出】数据汇总!$1:$1,0))/100,"")</f>
        <v>11.239700000000001</v>
      </c>
      <c r="AZ40" s="30">
        <f>IFERROR(INDEX(【输出】数据汇总!$A:$AZ,MATCH(横向对比!AZ$4&amp;横向对比!$B40,【输出】数据汇总!$A:$A,0),MATCH(横向对比!$B$36,【输出】数据汇总!$1:$1,0))/100,"")</f>
        <v>143.71826584799999</v>
      </c>
      <c r="BA40" s="30">
        <f>IFERROR(INDEX(【输出】数据汇总!$A:$AZ,MATCH(横向对比!BA$4&amp;横向对比!$B40,【输出】数据汇总!$A:$A,0),MATCH(横向对比!$B$36,【输出】数据汇总!$1:$1,0))/100,"")</f>
        <v>142.034198922</v>
      </c>
      <c r="BB40" s="30">
        <f>IFERROR(INDEX(【输出】数据汇总!$A:$AZ,MATCH(横向对比!BB$36&amp;横向对比!$B40,【输出】数据汇总!$A:$A,0),MATCH(横向对比!$B$36,【输出】数据汇总!$1:$1,0))/100,"")</f>
        <v>81.474788136000001</v>
      </c>
      <c r="BC40" s="30">
        <f>IFERROR(INDEX(【输出】数据汇总!$A:$AZ,MATCH(横向对比!BC$4&amp;横向对比!$B40,【输出】数据汇总!$A:$A,0),MATCH(横向对比!$B$36,【输出】数据汇总!$1:$1,0))/100,"")</f>
        <v>86.117125463999997</v>
      </c>
      <c r="BD40" s="30">
        <f>IFERROR(INDEX(【输出】数据汇总!$A:$AZ,MATCH(横向对比!BD$4&amp;横向对比!$B40,【输出】数据汇总!$A:$A,0),MATCH(横向对比!$B$36,【输出】数据汇总!$1:$1,0))/100,"")</f>
        <v>13.785880409999999</v>
      </c>
      <c r="BE40" s="30">
        <f>IFERROR(INDEX(【输出】数据汇总!$A:$AZ,MATCH(横向对比!BE$4&amp;横向对比!$B40,【输出】数据汇总!$A:$A,0),MATCH(横向对比!$B$36,【输出】数据汇总!$1:$1,0))/100,"")</f>
        <v>43.44337388000001</v>
      </c>
      <c r="BF40" s="30">
        <f>IFERROR(INDEX(【输出】数据汇总!$A:$AZ,MATCH(横向对比!BF$4&amp;横向对比!$B40,【输出】数据汇总!$A:$A,0),MATCH(横向对比!$B$36,【输出】数据汇总!$1:$1,0))/100,"")</f>
        <v>36.928982640000001</v>
      </c>
      <c r="BG40" s="30">
        <f>IFERROR(INDEX(【输出】数据汇总!$A:$AZ,MATCH(横向对比!BG$4&amp;横向对比!$B40,【输出】数据汇总!$A:$A,0),MATCH(横向对比!$B$36,【输出】数据汇总!$1:$1,0))/100,"")</f>
        <v>107.85222527800001</v>
      </c>
      <c r="BH40" s="30">
        <f>IFERROR(INDEX(【输出】数据汇总!$A:$AZ,MATCH(横向对比!BH$4&amp;横向对比!$B40,【输出】数据汇总!$A:$A,0),MATCH(横向对比!$B$36,【输出】数据汇总!$1:$1,0))/100,"")</f>
        <v>112.511252429</v>
      </c>
      <c r="BI40" s="30">
        <f>IFERROR(INDEX(【输出】数据汇总!$A:$AZ,MATCH(横向对比!BI$4&amp;横向对比!$B40,【输出】数据汇总!$A:$A,0),MATCH(横向对比!$B$36,【输出】数据汇总!$1:$1,0))/100,"")</f>
        <v>61.574652125999989</v>
      </c>
      <c r="BJ40" s="30">
        <f>IFERROR(INDEX(【输出】数据汇总!$A:$AZ,MATCH(横向对比!BJ$4&amp;横向对比!$B40,【输出】数据汇总!$A:$A,0),MATCH(横向对比!$B$36,【输出】数据汇总!$1:$1,0))/100,"")</f>
        <v>172.75037801800002</v>
      </c>
      <c r="BK40" s="30">
        <f>IFERROR(INDEX(【输出】数据汇总!$A:$AZ,MATCH(横向对比!BK$4&amp;横向对比!$B40,【输出】数据汇总!$A:$A,0),MATCH(横向对比!$B$36,【输出】数据汇总!$1:$1,0))/100,"")</f>
        <v>31.870264580999997</v>
      </c>
      <c r="BL40" s="30">
        <f>IFERROR(INDEX(【输出】数据汇总!$A:$AZ,MATCH(横向对比!BL$4&amp;横向对比!$B40,【输出】数据汇总!$A:$A,0),MATCH(横向对比!$B$36,【输出】数据汇总!$1:$1,0))/100,"")</f>
        <v>73.755637911999997</v>
      </c>
    </row>
    <row r="41" spans="1:64" ht="15.6" outlineLevel="1" x14ac:dyDescent="0.25">
      <c r="A41" s="213" t="s">
        <v>473</v>
      </c>
      <c r="B41" s="254" t="s">
        <v>142</v>
      </c>
      <c r="C41" s="30">
        <f>IFERROR(INDEX(【输出】数据汇总!$A:$AZ,MATCH(横向对比!C$4&amp;横向对比!$B41,【输出】数据汇总!$A:$A,0),MATCH(横向对比!$B$36,【输出】数据汇总!$1:$1,0))/100,"")</f>
        <v>30849.717327255501</v>
      </c>
      <c r="D41" s="30">
        <f>IFERROR(INDEX(【输出】数据汇总!$A:$AZ,MATCH(横向对比!D$4&amp;横向对比!$B41,【输出】数据汇总!$A:$A,0),MATCH(横向对比!$B$36,【输出】数据汇总!$1:$1,0))/100,"")</f>
        <v>20329.150000000001</v>
      </c>
      <c r="E41" s="30">
        <f>IFERROR(INDEX(【输出】数据汇总!$A:$AZ,MATCH(横向对比!E$4&amp;横向对比!$B41,【输出】数据汇总!$A:$A,0),MATCH(横向对比!$B$36,【输出】数据汇总!$1:$1,0))/100,"")</f>
        <v>7799.83</v>
      </c>
      <c r="F41" s="30">
        <f>IFERROR(INDEX(【输出】数据汇总!$A:$AZ,MATCH(横向对比!F$4&amp;横向对比!$B41,【输出】数据汇总!$A:$A,0),MATCH(横向对比!$B$36,【输出】数据汇总!$1:$1,0))/100,"")</f>
        <v>2183.8699599999995</v>
      </c>
      <c r="G41" s="30">
        <f>IFERROR(INDEX(【输出】数据汇总!$A:$AZ,MATCH(横向对比!G$4&amp;横向对比!$B41,【输出】数据汇总!$A:$A,0),MATCH(横向对比!$B$36,【输出】数据汇总!$1:$1,0))/100,"")</f>
        <v>536.86736725550008</v>
      </c>
      <c r="H41" s="30" t="str">
        <f>IFERROR(INDEX(【输出】数据汇总!$A:$AZ,MATCH(横向对比!H$4&amp;横向对比!$B41,【输出】数据汇总!$A:$A,0),MATCH(横向对比!$B$36,【输出】数据汇总!$1:$1,0))/100,"")</f>
        <v/>
      </c>
      <c r="I41" s="30">
        <f>IFERROR(INDEX(【输出】数据汇总!$A:$AZ,MATCH(横向对比!I$4&amp;横向对比!$B41,【输出】数据汇总!$A:$A,0),MATCH(横向对比!$B$36,【输出】数据汇总!$1:$1,0))/100,"")</f>
        <v>2140.4216500000002</v>
      </c>
      <c r="J41" s="30">
        <f>IFERROR(INDEX(【输出】数据汇总!$A:$AZ,MATCH(横向对比!J$4&amp;横向对比!$B41,【输出】数据汇总!$A:$A,0),MATCH(横向对比!$B$36,【输出】数据汇总!$1:$1,0))/100,"")</f>
        <v>5758.83</v>
      </c>
      <c r="K41" s="30">
        <f>IFERROR(INDEX(【输出】数据汇总!$A:$AZ,MATCH(横向对比!K$4&amp;横向对比!$B41,【输出】数据汇总!$A:$A,0),MATCH(横向对比!$B$36,【输出】数据汇总!$1:$1,0))/100,"")</f>
        <v>4967.09</v>
      </c>
      <c r="L41" s="30">
        <f>IFERROR(INDEX(【输出】数据汇总!$A:$AZ,MATCH(横向对比!L$4&amp;横向对比!$B41,【输出】数据汇总!$A:$A,0),MATCH(横向对比!$B$36,【输出】数据汇总!$1:$1,0))/100,"")</f>
        <v>3717.79</v>
      </c>
      <c r="M41" s="30">
        <f>IFERROR(INDEX(【输出】数据汇总!$A:$AZ,MATCH(横向对比!M$4&amp;横向对比!$B41,【输出】数据汇总!$A:$A,0),MATCH(横向对比!$B$36,【输出】数据汇总!$1:$1,0))/100,"")</f>
        <v>3304.98</v>
      </c>
      <c r="N41" s="30">
        <f>IFERROR(INDEX(【输出】数据汇总!$A:$AZ,MATCH(横向对比!N$4&amp;横向对比!$B41,【输出】数据汇总!$A:$A,0),MATCH(横向对比!$B$36,【输出】数据汇总!$1:$1,0))/100,"")</f>
        <v>1149.49</v>
      </c>
      <c r="O41" s="30">
        <f>IFERROR(INDEX(【输出】数据汇总!$A:$AZ,MATCH(横向对比!O$4&amp;横向对比!$B41,【输出】数据汇总!$A:$A,0),MATCH(横向对比!$B$36,【输出】数据汇总!$1:$1,0))/100,"")</f>
        <v>1430.97</v>
      </c>
      <c r="P41" s="30">
        <f>IFERROR(INDEX(【输出】数据汇总!$A:$AZ,MATCH(横向对比!P$4&amp;横向对比!$B41,【输出】数据汇总!$A:$A,0),MATCH(横向对比!$B$36,【输出】数据汇总!$1:$1,0))/100,"")</f>
        <v>1014.67</v>
      </c>
      <c r="Q41" s="30">
        <f>IFERROR(INDEX(【输出】数据汇总!$A:$AZ,MATCH(横向对比!Q$4&amp;横向对比!$B41,【输出】数据汇总!$A:$A,0),MATCH(横向对比!$B$36,【输出】数据汇总!$1:$1,0))/100,"")</f>
        <v>979.87</v>
      </c>
      <c r="R41" s="30">
        <f>IFERROR(INDEX(【输出】数据汇总!$A:$AZ,MATCH(横向对比!R$4&amp;横向对比!$B41,【输出】数据汇总!$A:$A,0),MATCH(横向对比!$B$36,【输出】数据汇总!$1:$1,0))/100,"")</f>
        <v>1213.97</v>
      </c>
      <c r="S41" s="30">
        <f>IFERROR(INDEX(【输出】数据汇总!$A:$AZ,MATCH(横向对比!S$4&amp;横向对比!$B41,【输出】数据汇总!$A:$A,0),MATCH(横向对比!$B$36,【输出】数据汇总!$1:$1,0))/100,"")</f>
        <v>959.45</v>
      </c>
      <c r="T41" s="30">
        <f>IFERROR(INDEX(【输出】数据汇总!$A:$AZ,MATCH(横向对比!T$4&amp;横向对比!$B41,【输出】数据汇总!$A:$A,0),MATCH(横向对比!$B$36,【输出】数据汇总!$1:$1,0))/100,"")</f>
        <v>1218.3</v>
      </c>
      <c r="U41" s="30">
        <f>IFERROR(INDEX(【输出】数据汇总!$A:$AZ,MATCH(横向对比!U$4&amp;横向对比!$B41,【输出】数据汇总!$A:$A,0),MATCH(横向对比!$B$36,【输出】数据汇总!$1:$1,0))/100,"")</f>
        <v>733.36</v>
      </c>
      <c r="V41" s="30">
        <f>IFERROR(INDEX(【输出】数据汇总!$A:$AZ,MATCH(横向对比!V$4&amp;横向对比!$B41,【输出】数据汇总!$A:$A,0),MATCH(横向对比!$B$36,【输出】数据汇总!$1:$1,0))/100,"")</f>
        <v>599.54</v>
      </c>
      <c r="W41" s="30">
        <f>IFERROR(INDEX(【输出】数据汇总!$A:$AZ,MATCH(横向对比!W$4&amp;横向对比!$B41,【输出】数据汇总!$A:$A,0),MATCH(横向对比!$B$36,【输出】数据汇总!$1:$1,0))/100,"")</f>
        <v>610.29999999999995</v>
      </c>
      <c r="X41" s="30">
        <f>IFERROR(INDEX(【输出】数据汇总!$A:$AZ,MATCH(横向对比!X$4&amp;横向对比!$B41,【输出】数据汇总!$A:$A,0),MATCH(横向对比!$B$36,【输出】数据汇总!$1:$1,0))/100,"")</f>
        <v>470.37</v>
      </c>
      <c r="Y41" s="30">
        <f>IFERROR(INDEX(【输出】数据汇总!$A:$AZ,MATCH(横向对比!Y$4&amp;横向对比!$B41,【输出】数据汇总!$A:$A,0),MATCH(横向对比!$B$36,【输出】数据汇总!$1:$1,0))/100,"")</f>
        <v>358.19</v>
      </c>
      <c r="Z41" s="30">
        <f>IFERROR(INDEX(【输出】数据汇总!$A:$AZ,MATCH(横向对比!Z$4&amp;横向对比!$B41,【输出】数据汇总!$A:$A,0),MATCH(横向对比!$B$36,【输出】数据汇总!$1:$1,0))/100,"")</f>
        <v>302.10392999999999</v>
      </c>
      <c r="AA41" s="30">
        <f>IFERROR(INDEX(【输出】数据汇总!$A:$AZ,MATCH(横向对比!AA$4&amp;横向对比!$B41,【输出】数据汇总!$A:$A,0),MATCH(横向对比!$B$36,【输出】数据汇总!$1:$1,0))/100,"")</f>
        <v>292.86154999999997</v>
      </c>
      <c r="AB41" s="30">
        <f>IFERROR(INDEX(【输出】数据汇总!$A:$AZ,MATCH(横向对比!AB$36&amp;横向对比!$B41,【输出】数据汇总!$A:$A,0),MATCH(横向对比!$B$36,【输出】数据汇总!$1:$1,0))/100,"")</f>
        <v>171.02</v>
      </c>
      <c r="AC41" s="30">
        <f>IFERROR(INDEX(【输出】数据汇总!$A:$AZ,MATCH(横向对比!AC$4&amp;横向对比!$B41,【输出】数据汇总!$A:$A,0),MATCH(横向对比!$B$36,【输出】数据汇总!$1:$1,0))/100,"")</f>
        <v>146.57639</v>
      </c>
      <c r="AD41" s="30">
        <f>IFERROR(INDEX(【输出】数据汇总!$A:$AZ,MATCH(横向对比!AD$4&amp;横向对比!$B41,【输出】数据汇总!$A:$A,0),MATCH(横向对比!$B$36,【输出】数据汇总!$1:$1,0))/100,"")</f>
        <v>51.727870000000003</v>
      </c>
      <c r="AE41" s="30">
        <f>IFERROR(INDEX(【输出】数据汇总!$A:$AZ,MATCH(横向对比!AE$4&amp;横向对比!$B41,【输出】数据汇总!$A:$A,0),MATCH(横向对比!$B$36,【输出】数据汇总!$1:$1,0))/100,"")</f>
        <v>36.68327</v>
      </c>
      <c r="AF41" s="30">
        <f>IFERROR(INDEX(【输出】数据汇总!$A:$AZ,MATCH(横向对比!AF$4&amp;横向对比!$B41,【输出】数据汇总!$A:$A,0),MATCH(横向对比!$B$36,【输出】数据汇总!$1:$1,0))/100,"")</f>
        <v>199.70883999999998</v>
      </c>
      <c r="AG41" s="30">
        <f>IFERROR(INDEX(【输出】数据汇总!$A:$AZ,MATCH(横向对比!AG$4&amp;横向对比!$B41,【输出】数据汇总!$A:$A,0),MATCH(横向对比!$B$36,【输出】数据汇总!$1:$1,0))/100,"")</f>
        <v>102.1187</v>
      </c>
      <c r="AH41" s="30">
        <f>IFERROR(INDEX(【输出】数据汇总!$A:$AZ,MATCH(横向对比!AH$4&amp;横向对比!$B41,【输出】数据汇总!$A:$A,0),MATCH(横向对比!$B$36,【输出】数据汇总!$1:$1,0))/100,"")</f>
        <v>107.23272999999999</v>
      </c>
      <c r="AI41" s="30">
        <f>IFERROR(INDEX(【输出】数据汇总!$A:$AZ,MATCH(横向对比!AI$4&amp;横向对比!$B41,【输出】数据汇总!$A:$A,0),MATCH(横向对比!$B$36,【输出】数据汇总!$1:$1,0))/100,"")</f>
        <v>82.28182000000001</v>
      </c>
      <c r="AJ41" s="30">
        <f>IFERROR(INDEX(【输出】数据汇总!$A:$AZ,MATCH(横向对比!AJ$4&amp;横向对比!$B41,【输出】数据汇总!$A:$A,0),MATCH(横向对比!$B$36,【输出】数据汇总!$1:$1,0))/100,"")</f>
        <v>27.41534</v>
      </c>
      <c r="AK41" s="30">
        <f>IFERROR(INDEX(【输出】数据汇总!$A:$AZ,MATCH(横向对比!AK$4&amp;横向对比!$B41,【输出】数据汇总!$A:$A,0),MATCH(横向对比!$B$36,【输出】数据汇总!$1:$1,0))/100,"")</f>
        <v>20.022360000000003</v>
      </c>
      <c r="AL41" s="30">
        <f>IFERROR(INDEX(【输出】数据汇总!$A:$AZ,MATCH(横向对比!AL$4&amp;横向对比!$B41,【输出】数据汇总!$A:$A,0),MATCH(横向对比!$B$36,【输出】数据汇总!$1:$1,0))/100,"")</f>
        <v>35.818860000000001</v>
      </c>
      <c r="AM41" s="30">
        <f>IFERROR(INDEX(【输出】数据汇总!$A:$AZ,MATCH(横向对比!AM$4&amp;横向对比!$B41,【输出】数据汇总!$A:$A,0),MATCH(横向对比!$B$36,【输出】数据汇总!$1:$1,0))/100,"")</f>
        <v>139.22782999999998</v>
      </c>
      <c r="AN41" s="30">
        <f>IFERROR(INDEX(【输出】数据汇总!$A:$AZ,MATCH(横向对比!AN$4&amp;横向对比!$B41,【输出】数据汇总!$A:$A,0),MATCH(横向对比!$B$36,【输出】数据汇总!$1:$1,0))/100,"")</f>
        <v>50.368919999999996</v>
      </c>
      <c r="AO41" s="30">
        <f>IFERROR(INDEX(【输出】数据汇总!$A:$AZ,MATCH(横向对比!AO$4&amp;横向对比!$B41,【输出】数据汇总!$A:$A,0),MATCH(横向对比!$B$36,【输出】数据汇总!$1:$1,0))/100,"")</f>
        <v>60.51155</v>
      </c>
      <c r="AP41" s="30">
        <f>IFERROR(INDEX(【输出】数据汇总!$A:$AZ,MATCH(横向对比!AP$4&amp;横向对比!$B41,【输出】数据汇总!$A:$A,0),MATCH(横向对比!$B$36,【输出】数据汇总!$1:$1,0))/100,"")</f>
        <v>113.11799999999999</v>
      </c>
      <c r="AQ41" s="30">
        <f>IFERROR(INDEX(【输出】数据汇总!$A:$AZ,MATCH(横向对比!AQ$4&amp;横向对比!$B41,【输出】数据汇总!$A:$A,0),MATCH(横向对比!$B$36,【输出】数据汇总!$1:$1,0))/100,"")</f>
        <v>137.21133</v>
      </c>
      <c r="AR41" s="30">
        <f>IFERROR(INDEX(【输出】数据汇总!$A:$AZ,MATCH(横向对比!AR$4&amp;横向对比!$B41,【输出】数据汇总!$A:$A,0),MATCH(横向对比!$B$36,【输出】数据汇总!$1:$1,0))/100,"")</f>
        <v>135.08345</v>
      </c>
      <c r="AS41" s="30">
        <f>IFERROR(INDEX(【输出】数据汇总!$A:$AZ,MATCH(横向对比!AS$4&amp;横向对比!$B41,【输出】数据汇总!$A:$A,0),MATCH(横向对比!$B$36,【输出】数据汇总!$1:$1,0))/100,"")</f>
        <v>39.540329999999997</v>
      </c>
      <c r="AT41" s="30">
        <f>IFERROR(INDEX(【输出】数据汇总!$A:$AZ,MATCH(横向对比!AT$4&amp;横向对比!$B41,【输出】数据汇总!$A:$A,0),MATCH(横向对比!$B$36,【输出】数据汇总!$1:$1,0))/100,"")</f>
        <v>30.245799999999999</v>
      </c>
      <c r="AU41" s="30">
        <f>IFERROR(INDEX(【输出】数据汇总!$A:$AZ,MATCH(横向对比!AU$4&amp;横向对比!$B41,【输出】数据汇总!$A:$A,0),MATCH(横向对比!$B$36,【输出】数据汇总!$1:$1,0))/100,"")</f>
        <v>8.8625600000000002</v>
      </c>
      <c r="AV41" s="30">
        <f>IFERROR(INDEX(【输出】数据汇总!$A:$AZ,MATCH(横向对比!AV$4&amp;横向对比!$B41,【输出】数据汇总!$A:$A,0),MATCH(横向对比!$B$36,【输出】数据汇总!$1:$1,0))/100,"")</f>
        <v>19.104537255499999</v>
      </c>
      <c r="AW41" s="30">
        <f>IFERROR(INDEX(【输出】数据汇总!$A:$AZ,MATCH(横向对比!AW$4&amp;横向对比!$B41,【输出】数据汇总!$A:$A,0),MATCH(横向对比!$B$36,【输出】数据汇总!$1:$1,0))/100,"")</f>
        <v>17.530419999999999</v>
      </c>
      <c r="AX41" s="30">
        <f>IFERROR(INDEX(【输出】数据汇总!$A:$AZ,MATCH(横向对比!AX$4&amp;横向对比!$B41,【输出】数据汇总!$A:$A,0),MATCH(横向对比!$B$36,【输出】数据汇总!$1:$1,0))/100,"")</f>
        <v>21.670249999999999</v>
      </c>
      <c r="AY41" s="30">
        <f>IFERROR(INDEX(【输出】数据汇总!$A:$AZ,MATCH(横向对比!AY$4&amp;横向对比!$B41,【输出】数据汇总!$A:$A,0),MATCH(横向对比!$B$36,【输出】数据汇总!$1:$1,0))/100,"")</f>
        <v>14.500689999999999</v>
      </c>
      <c r="AZ41" s="30">
        <f>IFERROR(INDEX(【输出】数据汇总!$A:$AZ,MATCH(横向对比!AZ$4&amp;横向对比!$B41,【输出】数据汇总!$A:$A,0),MATCH(横向对比!$B$36,【输出】数据汇总!$1:$1,0))/100,"")</f>
        <v>250.31799999999998</v>
      </c>
      <c r="BA41" s="30">
        <f>IFERROR(INDEX(【输出】数据汇总!$A:$AZ,MATCH(横向对比!BA$4&amp;横向对比!$B41,【输出】数据汇总!$A:$A,0),MATCH(横向对比!$B$36,【输出】数据汇总!$1:$1,0))/100,"")</f>
        <v>492.9212</v>
      </c>
      <c r="BB41" s="30">
        <f>IFERROR(INDEX(【输出】数据汇总!$A:$AZ,MATCH(横向对比!BB$36&amp;横向对比!$B41,【输出】数据汇总!$A:$A,0),MATCH(横向对比!$B$36,【输出】数据汇总!$1:$1,0))/100,"")</f>
        <v>162.203</v>
      </c>
      <c r="BC41" s="30">
        <f>IFERROR(INDEX(【输出】数据汇总!$A:$AZ,MATCH(横向对比!BC$4&amp;横向对比!$B41,【输出】数据汇总!$A:$A,0),MATCH(横向对比!$B$36,【输出】数据汇总!$1:$1,0))/100,"")</f>
        <v>136.46969999999999</v>
      </c>
      <c r="BD41" s="30">
        <f>IFERROR(INDEX(【输出】数据汇总!$A:$AZ,MATCH(横向对比!BD$4&amp;横向对比!$B41,【输出】数据汇总!$A:$A,0),MATCH(横向对比!$B$36,【输出】数据汇总!$1:$1,0))/100,"")</f>
        <v>18.456469999999999</v>
      </c>
      <c r="BE41" s="30">
        <f>IFERROR(INDEX(【输出】数据汇总!$A:$AZ,MATCH(横向对比!BE$4&amp;横向对比!$B41,【输出】数据汇总!$A:$A,0),MATCH(横向对比!$B$36,【输出】数据汇总!$1:$1,0))/100,"")</f>
        <v>110.18899999999999</v>
      </c>
      <c r="BF41" s="30">
        <f>IFERROR(INDEX(【输出】数据汇总!$A:$AZ,MATCH(横向对比!BF$4&amp;横向对比!$B41,【输出】数据汇总!$A:$A,0),MATCH(横向对比!$B$36,【输出】数据汇总!$1:$1,0))/100,"")</f>
        <v>94.641000000000005</v>
      </c>
      <c r="BG41" s="30">
        <f>IFERROR(INDEX(【输出】数据汇总!$A:$AZ,MATCH(横向对比!BG$4&amp;横向对比!$B41,【输出】数据汇总!$A:$A,0),MATCH(横向对比!$B$36,【输出】数据汇总!$1:$1,0))/100,"")</f>
        <v>125.5</v>
      </c>
      <c r="BH41" s="30">
        <f>IFERROR(INDEX(【输出】数据汇总!$A:$AZ,MATCH(横向对比!BH$4&amp;横向对比!$B41,【输出】数据汇总!$A:$A,0),MATCH(横向对比!$B$36,【输出】数据汇总!$1:$1,0))/100,"")</f>
        <v>237.99700000000001</v>
      </c>
      <c r="BI41" s="30">
        <f>IFERROR(INDEX(【输出】数据汇总!$A:$AZ,MATCH(横向对比!BI$4&amp;横向对比!$B41,【输出】数据汇总!$A:$A,0),MATCH(横向对比!$B$36,【输出】数据汇总!$1:$1,0))/100,"")</f>
        <v>108.5416</v>
      </c>
      <c r="BJ41" s="30">
        <f>IFERROR(INDEX(【输出】数据汇总!$A:$AZ,MATCH(横向对比!BJ$4&amp;横向对比!$B41,【输出】数据汇总!$A:$A,0),MATCH(横向对比!$B$36,【输出】数据汇总!$1:$1,0))/100,"")</f>
        <v>277.65042</v>
      </c>
      <c r="BK41" s="30">
        <f>IFERROR(INDEX(【输出】数据汇总!$A:$AZ,MATCH(横向对比!BK$4&amp;横向对比!$B41,【输出】数据汇总!$A:$A,0),MATCH(横向对比!$B$36,【输出】数据汇总!$1:$1,0))/100,"")</f>
        <v>50.534999999999997</v>
      </c>
      <c r="BL41" s="30">
        <f>IFERROR(INDEX(【输出】数据汇总!$A:$AZ,MATCH(横向对比!BL$4&amp;横向对比!$B41,【输出】数据汇总!$A:$A,0),MATCH(横向对比!$B$36,【输出】数据汇总!$1:$1,0))/100,"")</f>
        <v>74.999260000000007</v>
      </c>
    </row>
    <row r="42" spans="1:64" ht="15.6" x14ac:dyDescent="0.25">
      <c r="A42" s="213" t="s">
        <v>565</v>
      </c>
      <c r="B42" s="247" t="s">
        <v>246</v>
      </c>
      <c r="C42" s="30">
        <f t="shared" ref="C42:I42" si="58">MAX(C38+C39,C40+C41)</f>
        <v>53514.0500383732</v>
      </c>
      <c r="D42" s="30">
        <f t="shared" si="58"/>
        <v>36256.5</v>
      </c>
      <c r="E42" s="30">
        <f t="shared" si="58"/>
        <v>12677.029999999999</v>
      </c>
      <c r="F42" s="30">
        <f t="shared" si="58"/>
        <v>3724.8943299999996</v>
      </c>
      <c r="G42" s="30">
        <f t="shared" si="58"/>
        <v>855.62570837320004</v>
      </c>
      <c r="H42" s="30" t="e">
        <f t="shared" si="58"/>
        <v>#VALUE!</v>
      </c>
      <c r="I42" s="30">
        <f t="shared" si="58"/>
        <v>3248.2386756440001</v>
      </c>
      <c r="J42" s="30">
        <f>IFERROR(INDEX(【输出】数据汇总!$A:$AZ,MATCH(横向对比!J$4&amp;横向对比!$B42,【输出】数据汇总!$A:$A,0),MATCH(横向对比!$B$36,【输出】数据汇总!$1:$1,0))/100,"")</f>
        <v>9773.5226469999998</v>
      </c>
      <c r="K42" s="30">
        <f>IFERROR(INDEX(【输出】数据汇总!$A:$AZ,MATCH(横向对比!K$4&amp;横向对比!$B42,【输出】数据汇总!$A:$A,0),MATCH(横向对比!$B$36,【输出】数据汇总!$1:$1,0))/100,"")</f>
        <v>8617.256113999998</v>
      </c>
      <c r="L42" s="30">
        <f>IFERROR(INDEX(【输出】数据汇总!$A:$AZ,MATCH(横向对比!L$4&amp;横向对比!$B42,【输出】数据汇总!$A:$A,0),MATCH(横向对比!$B$36,【输出】数据汇总!$1:$1,0))/100,"")</f>
        <v>7132.3694559999994</v>
      </c>
      <c r="M42" s="30">
        <f>IFERROR(INDEX(【输出】数据汇总!$A:$AZ,MATCH(横向对比!M$4&amp;横向对比!$B42,【输出】数据汇总!$A:$A,0),MATCH(横向对比!$B$36,【输出】数据汇总!$1:$1,0))/100,"")</f>
        <v>6157.7619439999989</v>
      </c>
      <c r="N42" s="30">
        <f>IFERROR(INDEX(【输出】数据汇总!$A:$AZ,MATCH(横向对比!N$4&amp;横向对比!$B42,【输出】数据汇总!$A:$A,0),MATCH(横向对比!$B$36,【输出】数据汇总!$1:$1,0))/100,"")</f>
        <v>2026.8189279999999</v>
      </c>
      <c r="O42" s="30">
        <f>IFERROR(INDEX(【输出】数据汇总!$A:$AZ,MATCH(横向对比!O$4&amp;横向对比!$B42,【输出】数据汇总!$A:$A,0),MATCH(横向对比!$B$36,【输出】数据汇总!$1:$1,0))/100,"")</f>
        <v>2582.7778720000001</v>
      </c>
      <c r="P42" s="30">
        <f>IFERROR(INDEX(【输出】数据汇总!$A:$AZ,MATCH(横向对比!P$4&amp;横向对比!$B42,【输出】数据汇总!$A:$A,0),MATCH(横向对比!$B$36,【输出】数据汇总!$1:$1,0))/100,"")</f>
        <v>1676.5152880000001</v>
      </c>
      <c r="Q42" s="30">
        <f>IFERROR(INDEX(【输出】数据汇总!$A:$AZ,MATCH(横向对比!Q$4&amp;横向对比!$B42,【输出】数据汇总!$A:$A,0),MATCH(横向对比!$B$36,【输出】数据汇总!$1:$1,0))/100,"")</f>
        <v>1617.4407640000002</v>
      </c>
      <c r="R42" s="30">
        <f>IFERROR(INDEX(【输出】数据汇总!$A:$AZ,MATCH(横向对比!R$4&amp;横向对比!$B42,【输出】数据汇总!$A:$A,0),MATCH(横向对比!$B$36,【输出】数据汇总!$1:$1,0))/100,"")</f>
        <v>1952.1459610000002</v>
      </c>
      <c r="S42" s="30">
        <f>IFERROR(INDEX(【输出】数据汇总!$A:$AZ,MATCH(横向对比!S$4&amp;横向对比!$B42,【输出】数据汇总!$A:$A,0),MATCH(横向对比!$B$36,【输出】数据汇总!$1:$1,0))/100,"")</f>
        <v>1632.4704000000002</v>
      </c>
      <c r="T42" s="30">
        <f>IFERROR(INDEX(【输出】数据汇总!$A:$AZ,MATCH(横向对比!T$4&amp;横向对比!$B42,【输出】数据汇总!$A:$A,0),MATCH(横向对比!$B$36,【输出】数据汇总!$1:$1,0))/100,"")</f>
        <v>1879.8413519999999</v>
      </c>
      <c r="U42" s="30">
        <f>IFERROR(INDEX(【输出】数据汇总!$A:$AZ,MATCH(横向对比!U$4&amp;横向对比!$B42,【输出】数据汇总!$A:$A,0),MATCH(横向对比!$B$36,【输出】数据汇总!$1:$1,0))/100,"")</f>
        <v>1243.8687500000001</v>
      </c>
      <c r="V42" s="30">
        <f>IFERROR(INDEX(【输出】数据汇总!$A:$AZ,MATCH(横向对比!V$4&amp;横向对比!$B42,【输出】数据汇总!$A:$A,0),MATCH(横向对比!$B$36,【输出】数据汇总!$1:$1,0))/100,"")</f>
        <v>957.43228999999997</v>
      </c>
      <c r="W42" s="30">
        <f>IFERROR(INDEX(【输出】数据汇总!$A:$AZ,MATCH(横向对比!W$4&amp;横向对比!$B42,【输出】数据汇总!$A:$A,0),MATCH(横向对比!$B$36,【输出】数据汇总!$1:$1,0))/100,"")</f>
        <v>997.03520000000003</v>
      </c>
      <c r="X42" s="30">
        <f>IFERROR(INDEX(【输出】数据汇总!$A:$AZ,MATCH(横向对比!X$4&amp;横向对比!$B42,【输出】数据汇总!$A:$A,0),MATCH(横向对比!$B$36,【输出】数据汇总!$1:$1,0))/100,"")</f>
        <v>726.00756799999999</v>
      </c>
      <c r="Y42" s="30">
        <f>IFERROR(INDEX(【输出】数据汇总!$A:$AZ,MATCH(横向对比!Y$4&amp;横向对比!$B42,【输出】数据汇总!$A:$A,0),MATCH(横向对比!$B$36,【输出】数据汇总!$1:$1,0))/100,"")</f>
        <v>669.00128000000007</v>
      </c>
      <c r="Z42" s="30">
        <f>IFERROR(INDEX(【输出】数据汇总!$A:$AZ,MATCH(横向对比!Z$4&amp;横向对比!$B42,【输出】数据汇总!$A:$A,0),MATCH(横向对比!$B$36,【输出】数据汇总!$1:$1,0))/100,"")</f>
        <v>506.224782936</v>
      </c>
      <c r="AA42" s="30">
        <f>IFERROR(INDEX(【输出】数据汇总!$A:$AZ,MATCH(横向对比!AA$4&amp;横向对比!$B42,【输出】数据汇总!$A:$A,0),MATCH(横向对比!$B$36,【输出】数据汇总!$1:$1,0))/100,"")</f>
        <v>462.42562813400002</v>
      </c>
      <c r="AB42" s="30">
        <f>IFERROR(INDEX(【输出】数据汇总!$A:$AZ,MATCH(横向对比!AB$36&amp;横向对比!$B42,【输出】数据汇总!$A:$A,0),MATCH(横向对比!$B$36,【输出】数据汇总!$1:$1,0))/100,"")</f>
        <v>298.18418800000001</v>
      </c>
      <c r="AC42" s="30">
        <f>IFERROR(INDEX(【输出】数据汇总!$A:$AZ,MATCH(横向对比!AC$4&amp;横向对比!$B42,【输出】数据汇总!$A:$A,0),MATCH(横向对比!$B$36,【输出】数据汇总!$1:$1,0))/100,"")</f>
        <v>263.09895643999999</v>
      </c>
      <c r="AD42" s="30">
        <f>IFERROR(INDEX(【输出】数据汇总!$A:$AZ,MATCH(横向对比!AD$4&amp;横向对比!$B42,【输出】数据汇总!$A:$A,0),MATCH(横向对比!$B$36,【输出】数据汇总!$1:$1,0))/100,"")</f>
        <v>128.44365365600001</v>
      </c>
      <c r="AE42" s="30">
        <f>IFERROR(INDEX(【输出】数据汇总!$A:$AZ,MATCH(横向对比!AE$4&amp;横向对比!$B42,【输出】数据汇总!$A:$A,0),MATCH(横向对比!$B$36,【输出】数据汇总!$1:$1,0))/100,"")</f>
        <v>91.688670824000013</v>
      </c>
      <c r="AF42" s="30">
        <f>IFERROR(INDEX(【输出】数据汇总!$A:$AZ,MATCH(横向对比!AF$4&amp;横向对比!$B42,【输出】数据汇总!$A:$A,0),MATCH(横向对比!$B$36,【输出】数据汇总!$1:$1,0))/100,"")</f>
        <v>270.223756498</v>
      </c>
      <c r="AG42" s="30">
        <f>IFERROR(INDEX(【输出】数据汇总!$A:$AZ,MATCH(横向对比!AG$4&amp;横向对比!$B42,【输出】数据汇总!$A:$A,0),MATCH(横向对比!$B$36,【输出】数据汇总!$1:$1,0))/100,"")</f>
        <v>160.46017482799999</v>
      </c>
      <c r="AH42" s="30">
        <f>IFERROR(INDEX(【输出】数据汇总!$A:$AZ,MATCH(横向对比!AH$4&amp;横向对比!$B42,【输出】数据汇总!$A:$A,0),MATCH(横向对比!$B$36,【输出】数据汇总!$1:$1,0))/100,"")</f>
        <v>165.62110612000001</v>
      </c>
      <c r="AI42" s="30">
        <f>IFERROR(INDEX(【输出】数据汇总!$A:$AZ,MATCH(横向对比!AI$4&amp;横向对比!$B42,【输出】数据汇总!$A:$A,0),MATCH(横向对比!$B$36,【输出】数据汇总!$1:$1,0))/100,"")</f>
        <v>153.75444548800002</v>
      </c>
      <c r="AJ42" s="30">
        <f>IFERROR(INDEX(【输出】数据汇总!$A:$AZ,MATCH(横向对比!AJ$4&amp;横向对比!$B42,【输出】数据汇总!$A:$A,0),MATCH(横向对比!$B$36,【输出】数据汇总!$1:$1,0))/100,"")</f>
        <v>57.585603369241007</v>
      </c>
      <c r="AK42" s="30">
        <f>IFERROR(INDEX(【输出】数据汇总!$A:$AZ,MATCH(横向对比!AK$4&amp;横向对比!$B42,【输出】数据汇总!$A:$A,0),MATCH(横向对比!$B$36,【输出】数据汇总!$1:$1,0))/100,"")</f>
        <v>61.283812623999999</v>
      </c>
      <c r="AL42" s="30">
        <f>IFERROR(INDEX(【输出】数据汇总!$A:$AZ,MATCH(横向对比!AL$4&amp;横向对比!$B42,【输出】数据汇总!$A:$A,0),MATCH(横向对比!$B$36,【输出】数据汇总!$1:$1,0))/100,"")</f>
        <v>76.302570165000006</v>
      </c>
      <c r="AM42" s="30">
        <f>IFERROR(INDEX(【输出】数据汇总!$A:$AZ,MATCH(横向对比!AM$4&amp;横向对比!$B42,【输出】数据汇总!$A:$A,0),MATCH(横向对比!$B$36,【输出】数据汇总!$1:$1,0))/100,"")</f>
        <v>187.3159165749318</v>
      </c>
      <c r="AN42" s="30">
        <f>IFERROR(INDEX(【输出】数据汇总!$A:$AZ,MATCH(横向对比!AN$4&amp;横向对比!$B42,【输出】数据汇总!$A:$A,0),MATCH(横向对比!$B$36,【输出】数据汇总!$1:$1,0))/100,"")</f>
        <v>153.61700000000002</v>
      </c>
      <c r="AO42" s="30">
        <f>IFERROR(INDEX(【输出】数据汇总!$A:$AZ,MATCH(横向对比!AO$4&amp;横向对比!$B42,【输出】数据汇总!$A:$A,0),MATCH(横向对比!$B$36,【输出】数据汇总!$1:$1,0))/100,"")</f>
        <v>90.58484</v>
      </c>
      <c r="AP42" s="30">
        <f>IFERROR(INDEX(【输出】数据汇总!$A:$AZ,MATCH(横向对比!AP$4&amp;横向对比!$B42,【输出】数据汇总!$A:$A,0),MATCH(横向对比!$B$36,【输出】数据汇总!$1:$1,0))/100,"")</f>
        <v>202.651661373</v>
      </c>
      <c r="AQ42" s="30">
        <f>IFERROR(INDEX(【输出】数据汇总!$A:$AZ,MATCH(横向对比!AQ$4&amp;横向对比!$B42,【输出】数据汇总!$A:$A,0),MATCH(横向对比!$B$36,【输出】数据汇总!$1:$1,0))/100,"")</f>
        <v>212.30525099800002</v>
      </c>
      <c r="AR42" s="30">
        <f>IFERROR(INDEX(【输出】数据汇总!$A:$AZ,MATCH(横向对比!AR$4&amp;横向对比!$B42,【输出】数据汇总!$A:$A,0),MATCH(横向对比!$B$36,【输出】数据汇总!$1:$1,0))/100,"")</f>
        <v>182.71820185000001</v>
      </c>
      <c r="AS42" s="30">
        <f>IFERROR(INDEX(【输出】数据汇总!$A:$AZ,MATCH(横向对比!AS$4&amp;横向对比!$B42,【输出】数据汇总!$A:$A,0),MATCH(横向对比!$B$36,【输出】数据汇总!$1:$1,0))/100,"")</f>
        <v>58.652100539999992</v>
      </c>
      <c r="AT42" s="30">
        <f>IFERROR(INDEX(【输出】数据汇总!$A:$AZ,MATCH(横向对比!AT$4&amp;横向对比!$B42,【输出】数据汇总!$A:$A,0),MATCH(横向对比!$B$36,【输出】数据汇总!$1:$1,0))/100,"")</f>
        <v>54.408320000000003</v>
      </c>
      <c r="AU42" s="30">
        <f>IFERROR(INDEX(【输出】数据汇总!$A:$AZ,MATCH(横向对比!AU$4&amp;横向对比!$B42,【输出】数据汇总!$A:$A,0),MATCH(横向对比!$B$36,【输出】数据汇总!$1:$1,0))/100,"")</f>
        <v>21.930695834000002</v>
      </c>
      <c r="AV42" s="30">
        <f>IFERROR(INDEX(【输出】数据汇总!$A:$AZ,MATCH(横向对比!AV$4&amp;横向对比!$B42,【输出】数据汇总!$A:$A,0),MATCH(横向对比!$B$36,【输出】数据汇总!$1:$1,0))/100,"")</f>
        <v>32.840021992069339</v>
      </c>
      <c r="AW42" s="30">
        <f>IFERROR(INDEX(【输出】数据汇总!$A:$AZ,MATCH(横向对比!AW$4&amp;横向对比!$B42,【输出】数据汇总!$A:$A,0),MATCH(横向对比!$B$36,【输出】数据汇总!$1:$1,0))/100,"")</f>
        <v>29.800240330000001</v>
      </c>
      <c r="AX42" s="30">
        <f>IFERROR(INDEX(【输出】数据汇总!$A:$AZ,MATCH(横向对比!AX$4&amp;横向对比!$B42,【输出】数据汇总!$A:$A,0),MATCH(横向对比!$B$36,【输出】数据汇总!$1:$1,0))/100,"")</f>
        <v>34.822302368000003</v>
      </c>
      <c r="AY42" s="30">
        <f>IFERROR(INDEX(【输出】数据汇总!$A:$AZ,MATCH(横向对比!AY$4&amp;横向对比!$B42,【输出】数据汇总!$A:$A,0),MATCH(横向对比!$B$36,【输出】数据汇总!$1:$1,0))/100,"")</f>
        <v>25.802783770000001</v>
      </c>
      <c r="AZ42" s="30">
        <f>IFERROR(INDEX(【输出】数据汇总!$A:$AZ,MATCH(横向对比!AZ$4&amp;横向对比!$B42,【输出】数据汇总!$A:$A,0),MATCH(横向对比!$B$36,【输出】数据汇总!$1:$1,0))/100,"")</f>
        <v>394.03626584799997</v>
      </c>
      <c r="BA42" s="30">
        <f>IFERROR(INDEX(【输出】数据汇总!$A:$AZ,MATCH(横向对比!BA$4&amp;横向对比!$B42,【输出】数据汇总!$A:$A,0),MATCH(横向对比!$B$36,【输出】数据汇总!$1:$1,0))/100,"")</f>
        <v>847.74050999999997</v>
      </c>
      <c r="BB42" s="30">
        <f>IFERROR(INDEX(【输出】数据汇总!$A:$AZ,MATCH(横向对比!BB$36&amp;横向对比!$B42,【输出】数据汇总!$A:$A,0),MATCH(横向对比!$B$36,【输出】数据汇总!$1:$1,0))/100,"")</f>
        <v>243.67778813599998</v>
      </c>
      <c r="BC42" s="30">
        <f>IFERROR(INDEX(【输出】数据汇总!$A:$AZ,MATCH(横向对比!BC$4&amp;横向对比!$B42,【输出】数据汇总!$A:$A,0),MATCH(横向对比!$B$36,【输出】数据汇总!$1:$1,0))/100,"")</f>
        <v>222.58682546400004</v>
      </c>
      <c r="BD42" s="30">
        <f>IFERROR(INDEX(【输出】数据汇总!$A:$AZ,MATCH(横向对比!BD$4&amp;横向对比!$B42,【输出】数据汇总!$A:$A,0),MATCH(横向对比!$B$36,【输出】数据汇总!$1:$1,0))/100,"")</f>
        <v>32.24235041</v>
      </c>
      <c r="BE42" s="30">
        <f>IFERROR(INDEX(【输出】数据汇总!$A:$AZ,MATCH(横向对比!BE$4&amp;横向对比!$B42,【输出】数据汇总!$A:$A,0),MATCH(横向对比!$B$36,【输出】数据汇总!$1:$1,0))/100,"")</f>
        <v>153.63237388000002</v>
      </c>
      <c r="BF42" s="30">
        <f>IFERROR(INDEX(【输出】数据汇总!$A:$AZ,MATCH(横向对比!BF$4&amp;横向对比!$B42,【输出】数据汇总!$A:$A,0),MATCH(横向对比!$B$36,【输出】数据汇总!$1:$1,0))/100,"")</f>
        <v>131.56998264000001</v>
      </c>
      <c r="BG42" s="30">
        <f>IFERROR(INDEX(【输出】数据汇总!$A:$AZ,MATCH(横向对比!BG$4&amp;横向对比!$B42,【输出】数据汇总!$A:$A,0),MATCH(横向对比!$B$36,【输出】数据汇总!$1:$1,0))/100,"")</f>
        <v>233.35222527799999</v>
      </c>
      <c r="BH42" s="30">
        <f>IFERROR(INDEX(【输出】数据汇总!$A:$AZ,MATCH(横向对比!BH$4&amp;横向对比!$B42,【输出】数据汇总!$A:$A,0),MATCH(横向对比!$B$36,【输出】数据汇总!$1:$1,0))/100,"")</f>
        <v>794.39793000000009</v>
      </c>
      <c r="BI42" s="30">
        <f>IFERROR(INDEX(【输出】数据汇总!$A:$AZ,MATCH(横向对比!BI$4&amp;横向对比!$B42,【输出】数据汇总!$A:$A,0),MATCH(横向对比!$B$36,【输出】数据汇总!$1:$1,0))/100,"")</f>
        <v>170.11625212600001</v>
      </c>
      <c r="BJ42" s="30">
        <f>IFERROR(INDEX(【输出】数据汇总!$A:$AZ,MATCH(横向对比!BJ$4&amp;横向对比!$B42,【输出】数据汇总!$A:$A,0),MATCH(横向对比!$B$36,【输出】数据汇总!$1:$1,0))/100,"")</f>
        <v>450.40079801800005</v>
      </c>
      <c r="BK42" s="30">
        <f>IFERROR(INDEX(【输出】数据汇总!$A:$AZ,MATCH(横向对比!BK$4&amp;横向对比!$B42,【输出】数据汇总!$A:$A,0),MATCH(横向对比!$B$36,【输出】数据汇总!$1:$1,0))/100,"")</f>
        <v>82.405264581000012</v>
      </c>
      <c r="BL42" s="30">
        <f>IFERROR(INDEX(【输出】数据汇总!$A:$AZ,MATCH(横向对比!BL$4&amp;横向对比!$B42,【输出】数据汇总!$A:$A,0),MATCH(横向对比!$B$36,【输出】数据汇总!$1:$1,0))/100,"")</f>
        <v>148.75489791199999</v>
      </c>
    </row>
    <row r="43" spans="1:64" ht="15.6" x14ac:dyDescent="0.25">
      <c r="A43" s="213" t="s">
        <v>475</v>
      </c>
      <c r="B43" s="254" t="s">
        <v>261</v>
      </c>
      <c r="C43" s="30">
        <f>IFERROR(INDEX(【输出】数据汇总!$A:$AZ,MATCH(横向对比!C$4&amp;横向对比!$B43,【输出】数据汇总!$A:$A,0),MATCH(横向对比!$B$36,【输出】数据汇总!$1:$1,0))/100,"")</f>
        <v>4523.4159951500005</v>
      </c>
      <c r="D43" s="30">
        <f>IFERROR(INDEX(【输出】数据汇总!$A:$AZ,MATCH(横向对比!D$4&amp;横向对比!$B43,【输出】数据汇总!$A:$A,0),MATCH(横向对比!$B$36,【输出】数据汇总!$1:$1,0))/100,"")</f>
        <v>447.77</v>
      </c>
      <c r="E43" s="30">
        <f>IFERROR(INDEX(【输出】数据汇总!$A:$AZ,MATCH(横向对比!E$4&amp;横向对比!$B43,【输出】数据汇总!$A:$A,0),MATCH(横向对比!$B$36,【输出】数据汇总!$1:$1,0))/100,"")</f>
        <v>3104.56</v>
      </c>
      <c r="F43" s="30">
        <f>IFERROR(INDEX(【输出】数据汇总!$A:$AZ,MATCH(横向对比!F$4&amp;横向对比!$B43,【输出】数据汇总!$A:$A,0),MATCH(横向对比!$B$36,【输出】数据汇总!$1:$1,0))/100,"")</f>
        <v>932.61142514999995</v>
      </c>
      <c r="G43" s="30">
        <f>IFERROR(INDEX(【输出】数据汇总!$A:$AZ,MATCH(横向对比!G$4&amp;横向对比!$B43,【输出】数据汇总!$A:$A,0),MATCH(横向对比!$B$36,【输出】数据汇总!$1:$1,0))/100,"")</f>
        <v>38.47457</v>
      </c>
      <c r="H43" s="30" t="str">
        <f>IFERROR(INDEX(【输出】数据汇总!$A:$AZ,MATCH(横向对比!H$4&amp;横向对比!$B43,【输出】数据汇总!$A:$A,0),MATCH(横向对比!$B$36,【输出】数据汇总!$1:$1,0))/100,"")</f>
        <v/>
      </c>
      <c r="I43" s="30">
        <f>IFERROR(INDEX(【输出】数据汇总!$A:$AZ,MATCH(横向对比!I$4&amp;横向对比!$B43,【输出】数据汇总!$A:$A,0),MATCH(横向对比!$B$36,【输出】数据汇总!$1:$1,0))/100,"")</f>
        <v>1245.0355600000003</v>
      </c>
      <c r="J43" s="30">
        <f>IFERROR(INDEX(【输出】数据汇总!$A:$AZ,MATCH(横向对比!J$4&amp;横向对比!$B43,【输出】数据汇总!$A:$A,0),MATCH(横向对比!$B$36,【输出】数据汇总!$1:$1,0))/100,"")</f>
        <v>37.160000000000004</v>
      </c>
      <c r="K43" s="30">
        <f>IFERROR(INDEX(【输出】数据汇总!$A:$AZ,MATCH(横向对比!K$4&amp;横向对比!$B43,【输出】数据汇总!$A:$A,0),MATCH(横向对比!$B$36,【输出】数据汇总!$1:$1,0))/100,"")</f>
        <v>110.86000000000001</v>
      </c>
      <c r="L43" s="30">
        <f>IFERROR(INDEX(【输出】数据汇总!$A:$AZ,MATCH(横向对比!L$4&amp;横向对比!$B43,【输出】数据汇总!$A:$A,0),MATCH(横向对比!$B$36,【输出】数据汇总!$1:$1,0))/100,"")</f>
        <v>16.84</v>
      </c>
      <c r="M43" s="30">
        <f>IFERROR(INDEX(【输出】数据汇总!$A:$AZ,MATCH(横向对比!M$4&amp;横向对比!$B43,【输出】数据汇总!$A:$A,0),MATCH(横向对比!$B$36,【输出】数据汇总!$1:$1,0))/100,"")</f>
        <v>85.5</v>
      </c>
      <c r="N43" s="30">
        <f>IFERROR(INDEX(【输出】数据汇总!$A:$AZ,MATCH(横向对比!N$4&amp;横向对比!$B43,【输出】数据汇总!$A:$A,0),MATCH(横向对比!$B$36,【输出】数据汇总!$1:$1,0))/100,"")</f>
        <v>168.45</v>
      </c>
      <c r="O43" s="30">
        <f>IFERROR(INDEX(【输出】数据汇总!$A:$AZ,MATCH(横向对比!O$4&amp;横向对比!$B43,【输出】数据汇总!$A:$A,0),MATCH(横向对比!$B$36,【输出】数据汇总!$1:$1,0))/100,"")</f>
        <v>28.96</v>
      </c>
      <c r="P43" s="30">
        <f>IFERROR(INDEX(【输出】数据汇总!$A:$AZ,MATCH(横向对比!P$4&amp;横向对比!$B43,【输出】数据汇总!$A:$A,0),MATCH(横向对比!$B$36,【输出】数据汇总!$1:$1,0))/100,"")</f>
        <v>254.99</v>
      </c>
      <c r="Q43" s="30">
        <f>IFERROR(INDEX(【输出】数据汇总!$A:$AZ,MATCH(横向对比!Q$4&amp;横向对比!$B43,【输出】数据汇总!$A:$A,0),MATCH(横向对比!$B$36,【输出】数据汇总!$1:$1,0))/100,"")</f>
        <v>448.39</v>
      </c>
      <c r="R43" s="30">
        <f>IFERROR(INDEX(【输出】数据汇总!$A:$AZ,MATCH(横向对比!R$4&amp;横向对比!$B43,【输出】数据汇总!$A:$A,0),MATCH(横向对比!$B$36,【输出】数据汇总!$1:$1,0))/100,"")</f>
        <v>553.24</v>
      </c>
      <c r="S43" s="30">
        <f>IFERROR(INDEX(【输出】数据汇总!$A:$AZ,MATCH(横向对比!S$4&amp;横向对比!$B43,【输出】数据汇总!$A:$A,0),MATCH(横向对比!$B$36,【输出】数据汇总!$1:$1,0))/100,"")</f>
        <v>439.43</v>
      </c>
      <c r="T43" s="30">
        <f>IFERROR(INDEX(【输出】数据汇总!$A:$AZ,MATCH(横向对比!T$4&amp;横向对比!$B43,【输出】数据汇总!$A:$A,0),MATCH(横向对比!$B$36,【输出】数据汇总!$1:$1,0))/100,"")</f>
        <v>347.39</v>
      </c>
      <c r="U43" s="30">
        <f>IFERROR(INDEX(【输出】数据汇总!$A:$AZ,MATCH(横向对比!U$4&amp;横向对比!$B43,【输出】数据汇总!$A:$A,0),MATCH(横向对比!$B$36,【输出】数据汇总!$1:$1,0))/100,"")</f>
        <v>237.87</v>
      </c>
      <c r="V43" s="30">
        <f>IFERROR(INDEX(【输出】数据汇总!$A:$AZ,MATCH(横向对比!V$4&amp;横向对比!$B43,【输出】数据汇总!$A:$A,0),MATCH(横向对比!$B$36,【输出】数据汇总!$1:$1,0))/100,"")</f>
        <v>122.74</v>
      </c>
      <c r="W43" s="30">
        <f>IFERROR(INDEX(【输出】数据汇总!$A:$AZ,MATCH(横向对比!W$4&amp;横向对比!$B43,【输出】数据汇总!$A:$A,0),MATCH(横向对比!$B$36,【输出】数据汇总!$1:$1,0))/100,"")</f>
        <v>192.01</v>
      </c>
      <c r="X43" s="30">
        <f>IFERROR(INDEX(【输出】数据汇总!$A:$AZ,MATCH(横向对比!X$4&amp;横向对比!$B43,【输出】数据汇总!$A:$A,0),MATCH(横向对比!$B$36,【输出】数据汇总!$1:$1,0))/100,"")</f>
        <v>508.5</v>
      </c>
      <c r="Y43" s="30">
        <f>IFERROR(INDEX(【输出】数据汇总!$A:$AZ,MATCH(横向对比!Y$4&amp;横向对比!$B43,【输出】数据汇总!$A:$A,0),MATCH(横向对比!$B$36,【输出】数据汇总!$1:$1,0))/100,"")</f>
        <v>348.12</v>
      </c>
      <c r="Z43" s="30">
        <f>IFERROR(INDEX(【输出】数据汇总!$A:$AZ,MATCH(横向对比!Z$4&amp;横向对比!$B43,【输出】数据汇总!$A:$A,0),MATCH(横向对比!$B$36,【输出】数据汇总!$1:$1,0))/100,"")</f>
        <v>54.148380000000003</v>
      </c>
      <c r="AA43" s="30">
        <f>IFERROR(INDEX(【输出】数据汇总!$A:$AZ,MATCH(横向对比!AA$4&amp;横向对比!$B43,【输出】数据汇总!$A:$A,0),MATCH(横向对比!$B$36,【输出】数据汇总!$1:$1,0))/100,"")</f>
        <v>143.09304</v>
      </c>
      <c r="AB43" s="30">
        <f>IFERROR(INDEX(【输出】数据汇总!$A:$AZ,MATCH(横向对比!AB$36&amp;横向对比!$B43,【输出】数据汇总!$A:$A,0),MATCH(横向对比!$B$36,【输出】数据汇总!$1:$1,0))/100,"")</f>
        <v>0.6</v>
      </c>
      <c r="AC43" s="30">
        <f>IFERROR(INDEX(【输出】数据汇总!$A:$AZ,MATCH(横向对比!AC$4&amp;横向对比!$B43,【输出】数据汇总!$A:$A,0),MATCH(横向对比!$B$36,【输出】数据汇总!$1:$1,0))/100,"")</f>
        <v>31.550110000000004</v>
      </c>
      <c r="AD43" s="30">
        <f>IFERROR(INDEX(【输出】数据汇总!$A:$AZ,MATCH(横向对比!AD$4&amp;横向对比!$B43,【输出】数据汇总!$A:$A,0),MATCH(横向对比!$B$36,【输出】数据汇总!$1:$1,0))/100,"")</f>
        <v>4.5511200000000001</v>
      </c>
      <c r="AE43" s="30">
        <f>IFERROR(INDEX(【输出】数据汇总!$A:$AZ,MATCH(横向对比!AE$4&amp;横向对比!$B43,【输出】数据汇总!$A:$A,0),MATCH(横向对比!$B$36,【输出】数据汇总!$1:$1,0))/100,"")</f>
        <v>2.1070000000000002E-2</v>
      </c>
      <c r="AF43" s="30">
        <f>IFERROR(INDEX(【输出】数据汇总!$A:$AZ,MATCH(横向对比!AF$4&amp;横向对比!$B43,【输出】数据汇总!$A:$A,0),MATCH(横向对比!$B$36,【输出】数据汇总!$1:$1,0))/100,"")</f>
        <v>41.289410000000004</v>
      </c>
      <c r="AG43" s="30">
        <f>IFERROR(INDEX(【输出】数据汇总!$A:$AZ,MATCH(横向对比!AG$4&amp;横向对比!$B43,【输出】数据汇总!$A:$A,0),MATCH(横向对比!$B$36,【输出】数据汇总!$1:$1,0))/100,"")</f>
        <v>11.770960000000001</v>
      </c>
      <c r="AH43" s="30">
        <f>IFERROR(INDEX(【输出】数据汇总!$A:$AZ,MATCH(横向对比!AH$4&amp;横向对比!$B43,【输出】数据汇总!$A:$A,0),MATCH(横向对比!$B$36,【输出】数据汇总!$1:$1,0))/100,"")</f>
        <v>46.625660000000011</v>
      </c>
      <c r="AI43" s="30">
        <f>IFERROR(INDEX(【输出】数据汇总!$A:$AZ,MATCH(横向对比!AI$4&amp;横向对比!$B43,【输出】数据汇总!$A:$A,0),MATCH(横向对比!$B$36,【输出】数据汇总!$1:$1,0))/100,"")</f>
        <v>154.57822000000002</v>
      </c>
      <c r="AJ43" s="30">
        <f>IFERROR(INDEX(【输出】数据汇总!$A:$AZ,MATCH(横向对比!AJ$4&amp;横向对比!$B43,【输出】数据汇总!$A:$A,0),MATCH(横向对比!$B$36,【输出】数据汇总!$1:$1,0))/100,"")</f>
        <v>0.49354514999999999</v>
      </c>
      <c r="AK43" s="30">
        <f>IFERROR(INDEX(【输出】数据汇总!$A:$AZ,MATCH(横向对比!AK$4&amp;横向对比!$B43,【输出】数据汇总!$A:$A,0),MATCH(横向对比!$B$36,【输出】数据汇总!$1:$1,0))/100,"")</f>
        <v>44.274549999999998</v>
      </c>
      <c r="AL43" s="30">
        <f>IFERROR(INDEX(【输出】数据汇总!$A:$AZ,MATCH(横向对比!AL$4&amp;横向对比!$B43,【输出】数据汇总!$A:$A,0),MATCH(横向对比!$B$36,【输出】数据汇总!$1:$1,0))/100,"")</f>
        <v>16.358630000000002</v>
      </c>
      <c r="AM43" s="30">
        <f>IFERROR(INDEX(【输出】数据汇总!$A:$AZ,MATCH(横向对比!AM$4&amp;横向对比!$B43,【输出】数据汇总!$A:$A,0),MATCH(横向对比!$B$36,【输出】数据汇总!$1:$1,0))/100,"")</f>
        <v>0</v>
      </c>
      <c r="AN43" s="30">
        <f>IFERROR(INDEX(【输出】数据汇总!$A:$AZ,MATCH(横向对比!AN$4&amp;横向对比!$B43,【输出】数据汇总!$A:$A,0),MATCH(横向对比!$B$36,【输出】数据汇总!$1:$1,0))/100,"")</f>
        <v>35.13673</v>
      </c>
      <c r="AO43" s="30">
        <f>IFERROR(INDEX(【输出】数据汇总!$A:$AZ,MATCH(横向对比!AO$4&amp;横向对比!$B43,【输出】数据汇总!$A:$A,0),MATCH(横向对比!$B$36,【输出】数据汇总!$1:$1,0))/100,"")</f>
        <v>0</v>
      </c>
      <c r="AP43" s="30">
        <f>IFERROR(INDEX(【输出】数据汇总!$A:$AZ,MATCH(横向对比!AP$4&amp;横向对比!$B43,【输出】数据汇总!$A:$A,0),MATCH(横向对比!$B$36,【输出】数据汇总!$1:$1,0))/100,"")</f>
        <v>25.381350000000001</v>
      </c>
      <c r="AQ43" s="30">
        <f>IFERROR(INDEX(【输出】数据汇总!$A:$AZ,MATCH(横向对比!AQ$4&amp;横向对比!$B43,【输出】数据汇总!$A:$A,0),MATCH(横向对比!$B$36,【输出】数据汇总!$1:$1,0))/100,"")</f>
        <v>0</v>
      </c>
      <c r="AR43" s="30">
        <f>IFERROR(INDEX(【输出】数据汇总!$A:$AZ,MATCH(横向对比!AR$4&amp;横向对比!$B43,【输出】数据汇总!$A:$A,0),MATCH(横向对比!$B$36,【输出】数据汇总!$1:$1,0))/100,"")</f>
        <v>0</v>
      </c>
      <c r="AS43" s="30">
        <f>IFERROR(INDEX(【输出】数据汇总!$A:$AZ,MATCH(横向对比!AS$4&amp;横向对比!$B43,【输出】数据汇总!$A:$A,0),MATCH(横向对比!$B$36,【输出】数据汇总!$1:$1,0))/100,"")</f>
        <v>0</v>
      </c>
      <c r="AT43" s="30">
        <f>IFERROR(INDEX(【输出】数据汇总!$A:$AZ,MATCH(横向对比!AT$4&amp;横向对比!$B43,【输出】数据汇总!$A:$A,0),MATCH(横向对比!$B$36,【输出】数据汇总!$1:$1,0))/100,"")</f>
        <v>7.674430000000001</v>
      </c>
      <c r="AU43" s="30">
        <f>IFERROR(INDEX(【输出】数据汇总!$A:$AZ,MATCH(横向对比!AU$4&amp;横向对比!$B43,【输出】数据汇总!$A:$A,0),MATCH(横向对比!$B$36,【输出】数据汇总!$1:$1,0))/100,"")</f>
        <v>0</v>
      </c>
      <c r="AV43" s="30">
        <f>IFERROR(INDEX(【输出】数据汇总!$A:$AZ,MATCH(横向对比!AV$4&amp;横向对比!$B43,【输出】数据汇总!$A:$A,0),MATCH(横向对比!$B$36,【输出】数据汇总!$1:$1,0))/100,"")</f>
        <v>0</v>
      </c>
      <c r="AW43" s="30">
        <f>IFERROR(INDEX(【输出】数据汇总!$A:$AZ,MATCH(横向对比!AW$4&amp;横向对比!$B43,【输出】数据汇总!$A:$A,0),MATCH(横向对比!$B$36,【输出】数据汇总!$1:$1,0))/100,"")</f>
        <v>0</v>
      </c>
      <c r="AX43" s="30">
        <f>IFERROR(INDEX(【输出】数据汇总!$A:$AZ,MATCH(横向对比!AX$4&amp;横向对比!$B43,【输出】数据汇总!$A:$A,0),MATCH(横向对比!$B$36,【输出】数据汇总!$1:$1,0))/100,"")</f>
        <v>5.4187900000000004</v>
      </c>
      <c r="AY43" s="30">
        <f>IFERROR(INDEX(【输出】数据汇总!$A:$AZ,MATCH(横向对比!AY$4&amp;横向对比!$B43,【输出】数据汇总!$A:$A,0),MATCH(横向对比!$B$36,【输出】数据汇总!$1:$1,0))/100,"")</f>
        <v>0</v>
      </c>
      <c r="AZ43" s="30">
        <f>IFERROR(INDEX(【输出】数据汇总!$A:$AZ,MATCH(横向对比!AZ$4&amp;横向对比!$B43,【输出】数据汇总!$A:$A,0),MATCH(横向对比!$B$36,【输出】数据汇总!$1:$1,0))/100,"")</f>
        <v>273.39414000000005</v>
      </c>
      <c r="BA43" s="30">
        <f>IFERROR(INDEX(【输出】数据汇总!$A:$AZ,MATCH(横向对比!BA$4&amp;横向对比!$B43,【输出】数据汇总!$A:$A,0),MATCH(横向对比!$B$36,【输出】数据汇总!$1:$1,0))/100,"")</f>
        <v>70.958570000000009</v>
      </c>
      <c r="BB43" s="30">
        <f>IFERROR(INDEX(【输出】数据汇总!$A:$AZ,MATCH(横向对比!BB$36&amp;横向对比!$B43,【输出】数据汇总!$A:$A,0),MATCH(横向对比!$B$36,【输出】数据汇总!$1:$1,0))/100,"")</f>
        <v>20.035740000000004</v>
      </c>
      <c r="BC43" s="30">
        <f>IFERROR(INDEX(【输出】数据汇总!$A:$AZ,MATCH(横向对比!BC$4&amp;横向对比!$B43,【输出】数据汇总!$A:$A,0),MATCH(横向对比!$B$36,【输出】数据汇总!$1:$1,0))/100,"")</f>
        <v>63.028800000000004</v>
      </c>
      <c r="BD43" s="30">
        <f>IFERROR(INDEX(【输出】数据汇总!$A:$AZ,MATCH(横向对比!BD$4&amp;横向对比!$B43,【输出】数据汇总!$A:$A,0),MATCH(横向对比!$B$36,【输出】数据汇总!$1:$1,0))/100,"")</f>
        <v>9.0815000000000001</v>
      </c>
      <c r="BE43" s="30">
        <f>IFERROR(INDEX(【输出】数据汇总!$A:$AZ,MATCH(横向对比!BE$4&amp;横向对比!$B43,【输出】数据汇总!$A:$A,0),MATCH(横向对比!$B$36,【输出】数据汇总!$1:$1,0))/100,"")</f>
        <v>86.585809999999995</v>
      </c>
      <c r="BF43" s="30">
        <f>IFERROR(INDEX(【输出】数据汇总!$A:$AZ,MATCH(横向对比!BF$4&amp;横向对比!$B43,【输出】数据汇总!$A:$A,0),MATCH(横向对比!$B$36,【输出】数据汇总!$1:$1,0))/100,"")</f>
        <v>23.578140000000005</v>
      </c>
      <c r="BG43" s="30">
        <f>IFERROR(INDEX(【输出】数据汇总!$A:$AZ,MATCH(横向对比!BG$4&amp;横向对比!$B43,【输出】数据汇总!$A:$A,0),MATCH(横向对比!$B$36,【输出】数据汇总!$1:$1,0))/100,"")</f>
        <v>73.818359999999998</v>
      </c>
      <c r="BH43" s="30">
        <f>IFERROR(INDEX(【输出】数据汇总!$A:$AZ,MATCH(横向对比!BH$4&amp;横向对比!$B43,【输出】数据汇总!$A:$A,0),MATCH(横向对比!$B$36,【输出】数据汇总!$1:$1,0))/100,"")</f>
        <v>204.08768000000001</v>
      </c>
      <c r="BI43" s="30">
        <f>IFERROR(INDEX(【输出】数据汇总!$A:$AZ,MATCH(横向对比!BI$4&amp;横向对比!$B43,【输出】数据汇总!$A:$A,0),MATCH(横向对比!$B$36,【输出】数据汇总!$1:$1,0))/100,"")</f>
        <v>17.893800000000002</v>
      </c>
      <c r="BJ43" s="30">
        <f>IFERROR(INDEX(【输出】数据汇总!$A:$AZ,MATCH(横向对比!BJ$4&amp;横向对比!$B43,【输出】数据汇总!$A:$A,0),MATCH(横向对比!$B$36,【输出】数据汇总!$1:$1,0))/100,"")</f>
        <v>375.29013000000009</v>
      </c>
      <c r="BK43" s="30">
        <f>IFERROR(INDEX(【输出】数据汇总!$A:$AZ,MATCH(横向对比!BK$4&amp;横向对比!$B43,【输出】数据汇总!$A:$A,0),MATCH(横向对比!$B$36,【输出】数据汇总!$1:$1,0))/100,"")</f>
        <v>26.636720000000004</v>
      </c>
      <c r="BL43" s="30">
        <f>IFERROR(INDEX(【输出】数据汇总!$A:$AZ,MATCH(横向对比!BL$4&amp;横向对比!$B43,【输出】数据汇总!$A:$A,0),MATCH(横向对比!$B$36,【输出】数据汇总!$1:$1,0))/100,"")</f>
        <v>0.64617000000000002</v>
      </c>
    </row>
    <row r="44" spans="1:64" ht="15.6" outlineLevel="1" x14ac:dyDescent="0.25">
      <c r="A44" s="213" t="s">
        <v>476</v>
      </c>
      <c r="B44" s="253" t="s">
        <v>259</v>
      </c>
      <c r="C44" s="30">
        <f>IFERROR(INDEX(【输出】数据汇总!$A:$AZ,MATCH(横向对比!C$4&amp;横向对比!$B44,【输出】数据汇总!$A:$A,0),MATCH(横向对比!$B$36,【输出】数据汇总!$1:$1,0))/100,"")</f>
        <v>54065.345278809902</v>
      </c>
      <c r="D44" s="30">
        <f>IFERROR(INDEX(【输出】数据汇总!$A:$AZ,MATCH(横向对比!D$4&amp;横向对比!$B44,【输出】数据汇总!$A:$A,0),MATCH(横向对比!$B$36,【输出】数据汇总!$1:$1,0))/100,"")</f>
        <v>37803.5</v>
      </c>
      <c r="E44" s="30">
        <f>IFERROR(INDEX(【输出】数据汇总!$A:$AZ,MATCH(横向对比!E$4&amp;横向对比!$B44,【输出】数据汇总!$A:$A,0),MATCH(横向对比!$B$36,【输出】数据汇总!$1:$1,0))/100,"")</f>
        <v>10759.78</v>
      </c>
      <c r="F44" s="30">
        <f>IFERROR(INDEX(【输出】数据汇总!$A:$AZ,MATCH(横向对比!F$4&amp;横向对比!$B44,【输出】数据汇总!$A:$A,0),MATCH(横向对比!$B$36,【输出】数据汇总!$1:$1,0))/100,"")</f>
        <v>4429.4635979427003</v>
      </c>
      <c r="G44" s="30">
        <f>IFERROR(INDEX(【输出】数据汇总!$A:$AZ,MATCH(横向对比!G$4&amp;横向对比!$B44,【输出】数据汇总!$A:$A,0),MATCH(横向对比!$B$36,【输出】数据汇总!$1:$1,0))/100,"")</f>
        <v>1072.6016808672</v>
      </c>
      <c r="H44" s="30" t="str">
        <f>IFERROR(INDEX(【输出】数据汇总!$A:$AZ,MATCH(横向对比!H$4&amp;横向对比!$B44,【输出】数据汇总!$A:$A,0),MATCH(横向对比!$B$36,【输出】数据汇总!$1:$1,0))/100,"")</f>
        <v/>
      </c>
      <c r="I44" s="30">
        <f>IFERROR(INDEX(【输出】数据汇总!$A:$AZ,MATCH(横向对比!I$4&amp;横向对比!$B44,【输出】数据汇总!$A:$A,0),MATCH(横向对比!$B$36,【输出】数据汇总!$1:$1,0))/100,"")</f>
        <v>2161.8333400000001</v>
      </c>
      <c r="J44" s="30">
        <f>IFERROR(INDEX(【输出】数据汇总!$A:$AZ,MATCH(横向对比!J$4&amp;横向对比!$B44,【输出】数据汇总!$A:$A,0),MATCH(横向对比!$B$36,【输出】数据汇总!$1:$1,0))/100,"")</f>
        <v>8710.64</v>
      </c>
      <c r="K44" s="30">
        <f>IFERROR(INDEX(【输出】数据汇总!$A:$AZ,MATCH(横向对比!K$4&amp;横向对比!$B44,【输出】数据汇总!$A:$A,0),MATCH(横向对比!$B$36,【输出】数据汇总!$1:$1,0))/100,"")</f>
        <v>8721.65</v>
      </c>
      <c r="L44" s="30">
        <f>IFERROR(INDEX(【输出】数据汇总!$A:$AZ,MATCH(横向对比!L$4&amp;横向对比!$B44,【输出】数据汇总!$A:$A,0),MATCH(横向对比!$B$36,【输出】数据汇总!$1:$1,0))/100,"")</f>
        <v>10067.630000000001</v>
      </c>
      <c r="M44" s="30">
        <f>IFERROR(INDEX(【输出】数据汇总!$A:$AZ,MATCH(横向对比!M$4&amp;横向对比!$B44,【输出】数据汇总!$A:$A,0),MATCH(横向对比!$B$36,【输出】数据汇总!$1:$1,0))/100,"")</f>
        <v>5618.69</v>
      </c>
      <c r="N44" s="30">
        <f>IFERROR(INDEX(【输出】数据汇总!$A:$AZ,MATCH(横向对比!N$4&amp;横向对比!$B44,【输出】数据汇总!$A:$A,0),MATCH(横向对比!$B$36,【输出】数据汇总!$1:$1,0))/100,"")</f>
        <v>2274.23</v>
      </c>
      <c r="O44" s="30">
        <f>IFERROR(INDEX(【输出】数据汇总!$A:$AZ,MATCH(横向对比!O$4&amp;横向对比!$B44,【输出】数据汇总!$A:$A,0),MATCH(横向对比!$B$36,【输出】数据汇总!$1:$1,0))/100,"")</f>
        <v>2410.66</v>
      </c>
      <c r="P44" s="30">
        <f>IFERROR(INDEX(【输出】数据汇总!$A:$AZ,MATCH(横向对比!P$4&amp;横向对比!$B44,【输出】数据汇总!$A:$A,0),MATCH(横向对比!$B$36,【输出】数据汇总!$1:$1,0))/100,"")</f>
        <v>2727.33</v>
      </c>
      <c r="Q44" s="30">
        <f>IFERROR(INDEX(【输出】数据汇总!$A:$AZ,MATCH(横向对比!Q$4&amp;横向对比!$B44,【输出】数据汇总!$A:$A,0),MATCH(横向对比!$B$36,【输出】数据汇总!$1:$1,0))/100,"")</f>
        <v>1451.06</v>
      </c>
      <c r="R44" s="30">
        <f>IFERROR(INDEX(【输出】数据汇总!$A:$AZ,MATCH(横向对比!R$4&amp;横向对比!$B44,【输出】数据汇总!$A:$A,0),MATCH(横向对比!$B$36,【输出】数据汇总!$1:$1,0))/100,"")</f>
        <v>1428.8</v>
      </c>
      <c r="S44" s="30">
        <f>IFERROR(INDEX(【输出】数据汇总!$A:$AZ,MATCH(横向对比!S$4&amp;横向对比!$B44,【输出】数据汇总!$A:$A,0),MATCH(横向对比!$B$36,【输出】数据汇总!$1:$1,0))/100,"")</f>
        <v>1421.36</v>
      </c>
      <c r="T44" s="30">
        <f>IFERROR(INDEX(【输出】数据汇总!$A:$AZ,MATCH(横向对比!T$4&amp;横向对比!$B44,【输出】数据汇总!$A:$A,0),MATCH(横向对比!$B$36,【输出】数据汇总!$1:$1,0))/100,"")</f>
        <v>958.1600000000002</v>
      </c>
      <c r="U44" s="30">
        <f>IFERROR(INDEX(【输出】数据汇总!$A:$AZ,MATCH(横向对比!U$4&amp;横向对比!$B44,【输出】数据汇总!$A:$A,0),MATCH(横向对比!$B$36,【输出】数据汇总!$1:$1,0))/100,"")</f>
        <v>878.13000000000011</v>
      </c>
      <c r="V44" s="30">
        <f>IFERROR(INDEX(【输出】数据汇总!$A:$AZ,MATCH(横向对比!V$4&amp;横向对比!$B44,【输出】数据汇总!$A:$A,0),MATCH(横向对比!$B$36,【输出】数据汇总!$1:$1,0))/100,"")</f>
        <v>855.41</v>
      </c>
      <c r="W44" s="30">
        <f>IFERROR(INDEX(【输出】数据汇总!$A:$AZ,MATCH(横向对比!W$4&amp;横向对比!$B44,【输出】数据汇总!$A:$A,0),MATCH(横向对比!$B$36,【输出】数据汇总!$1:$1,0))/100,"")</f>
        <v>605.82999999999993</v>
      </c>
      <c r="X44" s="30">
        <f>IFERROR(INDEX(【输出】数据汇总!$A:$AZ,MATCH(横向对比!X$4&amp;横向对比!$B44,【输出】数据汇总!$A:$A,0),MATCH(横向对比!$B$36,【输出】数据汇总!$1:$1,0))/100,"")</f>
        <v>433.70000000000005</v>
      </c>
      <c r="Y44" s="30">
        <f>IFERROR(INDEX(【输出】数据汇总!$A:$AZ,MATCH(横向对比!Y$4&amp;横向对比!$B44,【输出】数据汇总!$A:$A,0),MATCH(横向对比!$B$36,【输出】数据汇总!$1:$1,0))/100,"")</f>
        <v>608.26</v>
      </c>
      <c r="Z44" s="30">
        <f>IFERROR(INDEX(【输出】数据汇总!$A:$AZ,MATCH(横向对比!Z$4&amp;横向对比!$B44,【输出】数据汇总!$A:$A,0),MATCH(横向对比!$B$36,【输出】数据汇总!$1:$1,0))/100,"")</f>
        <v>658.76467000000014</v>
      </c>
      <c r="AA44" s="30">
        <f>IFERROR(INDEX(【输出】数据汇总!$A:$AZ,MATCH(横向对比!AA$4&amp;横向对比!$B44,【输出】数据汇总!$A:$A,0),MATCH(横向对比!$B$36,【输出】数据汇总!$1:$1,0))/100,"")</f>
        <v>412.71247000000005</v>
      </c>
      <c r="AB44" s="30">
        <f>IFERROR(INDEX(【输出】数据汇总!$A:$AZ,MATCH(横向对比!AB$36&amp;横向对比!$B44,【输出】数据汇总!$A:$A,0),MATCH(横向对比!$B$36,【输出】数据汇总!$1:$1,0))/100,"")</f>
        <v>474.77</v>
      </c>
      <c r="AC44" s="30">
        <f>IFERROR(INDEX(【输出】数据汇总!$A:$AZ,MATCH(横向对比!AC$4&amp;横向对比!$B44,【输出】数据汇总!$A:$A,0),MATCH(横向对比!$B$36,【输出】数据汇总!$1:$1,0))/100,"")</f>
        <v>361.32269000000008</v>
      </c>
      <c r="AD44" s="30">
        <f>IFERROR(INDEX(【输出】数据汇总!$A:$AZ,MATCH(横向对比!AD$4&amp;横向对比!$B44,【输出】数据汇总!$A:$A,0),MATCH(横向对比!$B$36,【输出】数据汇总!$1:$1,0))/100,"")</f>
        <v>398.09922</v>
      </c>
      <c r="AE44" s="30">
        <f>IFERROR(INDEX(【输出】数据汇总!$A:$AZ,MATCH(横向对比!AE$4&amp;横向对比!$B44,【输出】数据汇总!$A:$A,0),MATCH(横向对比!$B$36,【输出】数据汇总!$1:$1,0))/100,"")</f>
        <v>248.07887000000005</v>
      </c>
      <c r="AF44" s="30">
        <f>IFERROR(INDEX(【输出】数据汇总!$A:$AZ,MATCH(横向对比!AF$4&amp;横向对比!$B44,【输出】数据汇总!$A:$A,0),MATCH(横向对比!$B$36,【输出】数据汇总!$1:$1,0))/100,"")</f>
        <v>225.42693000000003</v>
      </c>
      <c r="AG44" s="30">
        <f>IFERROR(INDEX(【输出】数据汇总!$A:$AZ,MATCH(横向对比!AG$4&amp;横向对比!$B44,【输出】数据汇总!$A:$A,0),MATCH(横向对比!$B$36,【输出】数据汇总!$1:$1,0))/100,"")</f>
        <v>144.99295000000001</v>
      </c>
      <c r="AH44" s="30">
        <f>IFERROR(INDEX(【输出】数据汇总!$A:$AZ,MATCH(横向对比!AH$4&amp;横向对比!$B44,【输出】数据汇总!$A:$A,0),MATCH(横向对比!$B$36,【输出】数据汇总!$1:$1,0))/100,"")</f>
        <v>138.97112000000001</v>
      </c>
      <c r="AI44" s="30">
        <f>IFERROR(INDEX(【输出】数据汇总!$A:$AZ,MATCH(横向对比!AI$4&amp;横向对比!$B44,【输出】数据汇总!$A:$A,0),MATCH(横向对比!$B$36,【输出】数据汇总!$1:$1,0))/100,"")</f>
        <v>128.39487</v>
      </c>
      <c r="AJ44" s="30">
        <f>IFERROR(INDEX(【输出】数据汇总!$A:$AZ,MATCH(横向对比!AJ$4&amp;横向对比!$B44,【输出】数据汇总!$A:$A,0),MATCH(横向对比!$B$36,【输出】数据汇总!$1:$1,0))/100,"")</f>
        <v>131.87750456999999</v>
      </c>
      <c r="AK44" s="30">
        <f>IFERROR(INDEX(【输出】数据汇总!$A:$AZ,MATCH(横向对比!AK$4&amp;横向对比!$B44,【输出】数据汇总!$A:$A,0),MATCH(横向对比!$B$36,【输出】数据汇总!$1:$1,0))/100,"")</f>
        <v>104.46003</v>
      </c>
      <c r="AL44" s="30">
        <f>IFERROR(INDEX(【输出】数据汇总!$A:$AZ,MATCH(横向对比!AL$4&amp;横向对比!$B44,【输出】数据汇总!$A:$A,0),MATCH(横向对比!$B$36,【输出】数据汇总!$1:$1,0))/100,"")</f>
        <v>138.98039</v>
      </c>
      <c r="AM44" s="30">
        <f>IFERROR(INDEX(【输出】数据汇总!$A:$AZ,MATCH(横向对比!AM$4&amp;横向对比!$B44,【输出】数据汇总!$A:$A,0),MATCH(横向对比!$B$36,【输出】数据汇总!$1:$1,0))/100,"")</f>
        <v>99.810545209099999</v>
      </c>
      <c r="AN44" s="30">
        <f>IFERROR(INDEX(【输出】数据汇总!$A:$AZ,MATCH(横向对比!AN$4&amp;横向对比!$B44,【输出】数据汇总!$A:$A,0),MATCH(横向对比!$B$36,【输出】数据汇总!$1:$1,0))/100,"")</f>
        <v>95.797880000000006</v>
      </c>
      <c r="AO44" s="30">
        <f>IFERROR(INDEX(【输出】数据汇总!$A:$AZ,MATCH(横向对比!AO$4&amp;横向对比!$B44,【输出】数据汇总!$A:$A,0),MATCH(横向对比!$B$36,【输出】数据汇总!$1:$1,0))/100,"")</f>
        <v>58.743458163599996</v>
      </c>
      <c r="AP44" s="30">
        <f>IFERROR(INDEX(【输出】数据汇总!$A:$AZ,MATCH(横向对比!AP$4&amp;横向对比!$B44,【输出】数据汇总!$A:$A,0),MATCH(横向对比!$B$36,【输出】数据汇总!$1:$1,0))/100,"")</f>
        <v>318.17279000000002</v>
      </c>
      <c r="AQ44" s="30">
        <f>IFERROR(INDEX(【输出】数据汇总!$A:$AZ,MATCH(横向对比!AQ$4&amp;横向对比!$B44,【输出】数据汇总!$A:$A,0),MATCH(横向对比!$B$36,【输出】数据汇总!$1:$1,0))/100,"")</f>
        <v>252.33778000000001</v>
      </c>
      <c r="AR44" s="30">
        <f>IFERROR(INDEX(【输出】数据汇总!$A:$AZ,MATCH(横向对比!AR$4&amp;横向对比!$B44,【输出】数据汇总!$A:$A,0),MATCH(横向对比!$B$36,【输出】数据汇总!$1:$1,0))/100,"")</f>
        <v>118.76571000000001</v>
      </c>
      <c r="AS44" s="30">
        <f>IFERROR(INDEX(【输出】数据汇总!$A:$AZ,MATCH(横向对比!AS$4&amp;横向对比!$B44,【输出】数据汇总!$A:$A,0),MATCH(横向对比!$B$36,【输出】数据汇总!$1:$1,0))/100,"")</f>
        <v>93.951370000000011</v>
      </c>
      <c r="AT44" s="30">
        <f>IFERROR(INDEX(【输出】数据汇总!$A:$AZ,MATCH(横向对比!AT$4&amp;横向对比!$B44,【输出】数据汇总!$A:$A,0),MATCH(横向对比!$B$36,【输出】数据汇总!$1:$1,0))/100,"")</f>
        <v>47.852270000000004</v>
      </c>
      <c r="AU44" s="30">
        <f>IFERROR(INDEX(【输出】数据汇总!$A:$AZ,MATCH(横向对比!AU$4&amp;横向对比!$B44,【输出】数据汇总!$A:$A,0),MATCH(横向对比!$B$36,【输出】数据汇总!$1:$1,0))/100,"")</f>
        <v>55.790689999999998</v>
      </c>
      <c r="AV44" s="30">
        <f>IFERROR(INDEX(【输出】数据汇总!$A:$AZ,MATCH(横向对比!AV$4&amp;横向对比!$B44,【输出】数据汇总!$A:$A,0),MATCH(横向对比!$B$36,【输出】数据汇总!$1:$1,0))/100,"")</f>
        <v>52.700740867200004</v>
      </c>
      <c r="AW44" s="30">
        <f>IFERROR(INDEX(【输出】数据汇总!$A:$AZ,MATCH(横向对比!AW$4&amp;横向对比!$B44,【输出】数据汇总!$A:$A,0),MATCH(横向对比!$B$36,【输出】数据汇总!$1:$1,0))/100,"")</f>
        <v>45.290420000000005</v>
      </c>
      <c r="AX44" s="30">
        <f>IFERROR(INDEX(【输出】数据汇总!$A:$AZ,MATCH(横向对比!AX$4&amp;横向对比!$B44,【输出】数据汇总!$A:$A,0),MATCH(横向对比!$B$36,【输出】数据汇总!$1:$1,0))/100,"")</f>
        <v>44.843390000000007</v>
      </c>
      <c r="AY44" s="30">
        <f>IFERROR(INDEX(【输出】数据汇总!$A:$AZ,MATCH(横向对比!AY$4&amp;横向对比!$B44,【输出】数据汇总!$A:$A,0),MATCH(横向对比!$B$36,【输出】数据汇总!$1:$1,0))/100,"")</f>
        <v>42.896520000000002</v>
      </c>
      <c r="AZ44" s="30">
        <f>IFERROR(INDEX(【输出】数据汇总!$A:$AZ,MATCH(横向对比!AZ$4&amp;横向对比!$B44,【输出】数据汇总!$A:$A,0),MATCH(横向对比!$B$36,【输出】数据汇总!$1:$1,0))/100,"")</f>
        <v>231.10650000000001</v>
      </c>
      <c r="BA44" s="30">
        <f>IFERROR(INDEX(【输出】数据汇总!$A:$AZ,MATCH(横向对比!BA$4&amp;横向对比!$B44,【输出】数据汇总!$A:$A,0),MATCH(横向对比!$B$36,【输出】数据汇总!$1:$1,0))/100,"")</f>
        <v>241.36539000000002</v>
      </c>
      <c r="BB44" s="30">
        <f>IFERROR(INDEX(【输出】数据汇总!$A:$AZ,MATCH(横向对比!BB$36&amp;横向对比!$B44,【输出】数据汇总!$A:$A,0),MATCH(横向对比!$B$36,【输出】数据汇总!$1:$1,0))/100,"")</f>
        <v>139.91198</v>
      </c>
      <c r="BC44" s="30">
        <f>IFERROR(INDEX(【输出】数据汇总!$A:$AZ,MATCH(横向对比!BC$4&amp;横向对比!$B44,【输出】数据汇总!$A:$A,0),MATCH(横向对比!$B$36,【输出】数据汇总!$1:$1,0))/100,"")</f>
        <v>133.43681000000001</v>
      </c>
      <c r="BD44" s="30">
        <f>IFERROR(INDEX(【输出】数据汇总!$A:$AZ,MATCH(横向对比!BD$4&amp;横向对比!$B44,【输出】数据汇总!$A:$A,0),MATCH(横向对比!$B$36,【输出】数据汇总!$1:$1,0))/100,"")</f>
        <v>56.971890000000002</v>
      </c>
      <c r="BE44" s="30">
        <f>IFERROR(INDEX(【输出】数据汇总!$A:$AZ,MATCH(横向对比!BE$4&amp;横向对比!$B44,【输出】数据汇总!$A:$A,0),MATCH(横向对比!$B$36,【输出】数据汇总!$1:$1,0))/100,"")</f>
        <v>59.369289999999999</v>
      </c>
      <c r="BF44" s="30">
        <f>IFERROR(INDEX(【输出】数据汇总!$A:$AZ,MATCH(横向对比!BF$4&amp;横向对比!$B44,【输出】数据汇总!$A:$A,0),MATCH(横向对比!$B$36,【输出】数据汇总!$1:$1,0))/100,"")</f>
        <v>79.320700000000002</v>
      </c>
      <c r="BG44" s="30">
        <f>IFERROR(INDEX(【输出】数据汇总!$A:$AZ,MATCH(横向对比!BG$4&amp;横向对比!$B44,【输出】数据汇总!$A:$A,0),MATCH(横向对比!$B$36,【输出】数据汇总!$1:$1,0))/100,"")</f>
        <v>313.51147000000003</v>
      </c>
      <c r="BH44" s="30">
        <f>IFERROR(INDEX(【输出】数据汇总!$A:$AZ,MATCH(横向对比!BH$4&amp;横向对比!$B44,【输出】数据汇总!$A:$A,0),MATCH(横向对比!$B$36,【输出】数据汇总!$1:$1,0))/100,"")</f>
        <v>236.80016000000001</v>
      </c>
      <c r="BI44" s="30">
        <f>IFERROR(INDEX(【输出】数据汇总!$A:$AZ,MATCH(横向对比!BI$4&amp;横向对比!$B44,【输出】数据汇总!$A:$A,0),MATCH(横向对比!$B$36,【输出】数据汇总!$1:$1,0))/100,"")</f>
        <v>204.38975000000002</v>
      </c>
      <c r="BJ44" s="30">
        <f>IFERROR(INDEX(【输出】数据汇总!$A:$AZ,MATCH(横向对比!BJ$4&amp;横向对比!$B44,【输出】数据汇总!$A:$A,0),MATCH(横向对比!$B$36,【输出】数据汇总!$1:$1,0))/100,"")</f>
        <v>275.79444000000001</v>
      </c>
      <c r="BK44" s="30">
        <f>IFERROR(INDEX(【输出】数据汇总!$A:$AZ,MATCH(横向对比!BK$4&amp;横向对比!$B44,【输出】数据汇总!$A:$A,0),MATCH(横向对比!$B$36,【输出】数据汇总!$1:$1,0))/100,"")</f>
        <v>50.621430000000004</v>
      </c>
      <c r="BL44" s="30">
        <f>IFERROR(INDEX(【输出】数据汇总!$A:$AZ,MATCH(横向对比!BL$4&amp;横向对比!$B44,【输出】数据汇总!$A:$A,0),MATCH(横向对比!$B$36,【输出】数据汇总!$1:$1,0))/100,"")</f>
        <v>139.23353</v>
      </c>
    </row>
    <row r="45" spans="1:64" ht="15.6" outlineLevel="1" x14ac:dyDescent="0.25">
      <c r="A45" s="213" t="s">
        <v>477</v>
      </c>
      <c r="B45" s="252" t="s">
        <v>276</v>
      </c>
      <c r="C45" s="255">
        <f>IFERROR(C44-C42*100%,"")</f>
        <v>551.29524043670244</v>
      </c>
      <c r="D45" s="255">
        <f t="shared" ref="D45" si="59">IFERROR(D44-D42*100%,"")</f>
        <v>1547</v>
      </c>
      <c r="E45" s="255">
        <f t="shared" ref="E45" si="60">IFERROR(E44-E42*100%,"")</f>
        <v>-1917.2499999999982</v>
      </c>
      <c r="F45" s="255">
        <f t="shared" ref="F45" si="61">IFERROR(F44-F42*100%,"")</f>
        <v>704.56926794270066</v>
      </c>
      <c r="G45" s="255">
        <f t="shared" ref="G45" si="62">IFERROR(G44-G42*100%,"")</f>
        <v>216.97597249399996</v>
      </c>
      <c r="H45" s="255" t="str">
        <f t="shared" ref="H45" si="63">IFERROR(H44-H42*100%,"")</f>
        <v/>
      </c>
      <c r="I45" s="255">
        <f t="shared" ref="I45" si="64">IFERROR(I44-I42*100%,"")</f>
        <v>-1086.4053356439999</v>
      </c>
      <c r="J45" s="255">
        <f t="shared" ref="J45" si="65">IFERROR(J44-J42*100%,"")</f>
        <v>-1062.8826470000004</v>
      </c>
      <c r="K45" s="255">
        <f t="shared" ref="K45" si="66">IFERROR(K44-K42*100%,"")</f>
        <v>104.39388600000166</v>
      </c>
      <c r="L45" s="255">
        <f t="shared" ref="L45" si="67">IFERROR(L44-L42*100%,"")</f>
        <v>2935.2605440000016</v>
      </c>
      <c r="M45" s="255">
        <f t="shared" ref="M45" si="68">IFERROR(M44-M42*100%,"")</f>
        <v>-539.07194399999935</v>
      </c>
      <c r="N45" s="255">
        <f t="shared" ref="N45" si="69">IFERROR(N44-N42*100%,"")</f>
        <v>247.4110720000001</v>
      </c>
      <c r="O45" s="255">
        <f t="shared" ref="O45" si="70">IFERROR(O44-O42*100%,"")</f>
        <v>-172.11787200000026</v>
      </c>
      <c r="P45" s="255">
        <f t="shared" ref="P45" si="71">IFERROR(P44-P42*100%,"")</f>
        <v>1050.8147119999999</v>
      </c>
      <c r="Q45" s="255">
        <f t="shared" ref="Q45" si="72">IFERROR(Q44-Q42*100%,"")</f>
        <v>-166.38076400000023</v>
      </c>
      <c r="R45" s="255">
        <f t="shared" ref="R45" si="73">IFERROR(R44-R42*100%,"")</f>
        <v>-523.34596100000022</v>
      </c>
      <c r="S45" s="255">
        <f t="shared" ref="S45" si="74">IFERROR(S44-S42*100%,"")</f>
        <v>-211.11040000000025</v>
      </c>
      <c r="T45" s="255">
        <f t="shared" ref="T45" si="75">IFERROR(T44-T42*100%,"")</f>
        <v>-921.68135199999972</v>
      </c>
      <c r="U45" s="255">
        <f t="shared" ref="U45" si="76">IFERROR(U44-U42*100%,"")</f>
        <v>-365.73874999999998</v>
      </c>
      <c r="V45" s="255">
        <f t="shared" ref="V45" si="77">IFERROR(V44-V42*100%,"")</f>
        <v>-102.02229</v>
      </c>
      <c r="W45" s="255">
        <f t="shared" ref="W45" si="78">IFERROR(W44-W42*100%,"")</f>
        <v>-391.2052000000001</v>
      </c>
      <c r="X45" s="255">
        <f t="shared" ref="X45" si="79">IFERROR(X44-X42*100%,"")</f>
        <v>-292.30756799999995</v>
      </c>
      <c r="Y45" s="255">
        <f t="shared" ref="Y45" si="80">IFERROR(Y44-Y42*100%,"")</f>
        <v>-60.741280000000074</v>
      </c>
      <c r="Z45" s="255">
        <f t="shared" ref="Z45" si="81">IFERROR(Z44-Z42*100%,"")</f>
        <v>152.53988706400014</v>
      </c>
      <c r="AA45" s="255">
        <f t="shared" ref="AA45" si="82">IFERROR(AA44-AA42*100%,"")</f>
        <v>-49.713158133999968</v>
      </c>
      <c r="AB45" s="255">
        <f t="shared" ref="AB45" si="83">IFERROR(AB44-AB42*100%,"")</f>
        <v>176.58581199999998</v>
      </c>
      <c r="AC45" s="255">
        <f t="shared" ref="AC45" si="84">IFERROR(AC44-AC42*100%,"")</f>
        <v>98.223733560000085</v>
      </c>
      <c r="AD45" s="255">
        <f t="shared" ref="AD45" si="85">IFERROR(AD44-AD42*100%,"")</f>
        <v>269.65556634400002</v>
      </c>
      <c r="AE45" s="255">
        <f t="shared" ref="AE45" si="86">IFERROR(AE44-AE42*100%,"")</f>
        <v>156.39019917600004</v>
      </c>
      <c r="AF45" s="255">
        <f t="shared" ref="AF45" si="87">IFERROR(AF44-AF42*100%,"")</f>
        <v>-44.796826497999973</v>
      </c>
      <c r="AG45" s="255">
        <f t="shared" ref="AG45" si="88">IFERROR(AG44-AG42*100%,"")</f>
        <v>-15.467224827999985</v>
      </c>
      <c r="AH45" s="255">
        <f t="shared" ref="AH45" si="89">IFERROR(AH44-AH42*100%,"")</f>
        <v>-26.649986119999994</v>
      </c>
      <c r="AI45" s="255">
        <f t="shared" ref="AI45" si="90">IFERROR(AI44-AI42*100%,"")</f>
        <v>-25.359575488000019</v>
      </c>
      <c r="AJ45" s="255">
        <f t="shared" ref="AJ45" si="91">IFERROR(AJ44-AJ42*100%,"")</f>
        <v>74.291901200758986</v>
      </c>
      <c r="AK45" s="255">
        <f t="shared" ref="AK45" si="92">IFERROR(AK44-AK42*100%,"")</f>
        <v>43.176217376000004</v>
      </c>
      <c r="AL45" s="255">
        <f t="shared" ref="AL45" si="93">IFERROR(AL44-AL42*100%,"")</f>
        <v>62.677819834999994</v>
      </c>
      <c r="AM45" s="255">
        <f t="shared" ref="AM45" si="94">IFERROR(AM44-AM42*100%,"")</f>
        <v>-87.505371365831806</v>
      </c>
      <c r="AN45" s="255">
        <f t="shared" ref="AN45" si="95">IFERROR(AN44-AN42*100%,"")</f>
        <v>-57.819120000000012</v>
      </c>
      <c r="AO45" s="255">
        <f t="shared" ref="AO45" si="96">IFERROR(AO44-AO42*100%,"")</f>
        <v>-31.841381836400004</v>
      </c>
      <c r="AP45" s="255">
        <f t="shared" ref="AP45" si="97">IFERROR(AP44-AP42*100%,"")</f>
        <v>115.52112862700002</v>
      </c>
      <c r="AQ45" s="255">
        <f t="shared" ref="AQ45" si="98">IFERROR(AQ44-AQ42*100%,"")</f>
        <v>40.03252900199999</v>
      </c>
      <c r="AR45" s="255">
        <f t="shared" ref="AR45" si="99">IFERROR(AR44-AR42*100%,"")</f>
        <v>-63.952491850000001</v>
      </c>
      <c r="AS45" s="255">
        <f t="shared" ref="AS45" si="100">IFERROR(AS44-AS42*100%,"")</f>
        <v>35.299269460000019</v>
      </c>
      <c r="AT45" s="255">
        <f t="shared" ref="AT45" si="101">IFERROR(AT44-AT42*100%,"")</f>
        <v>-6.556049999999999</v>
      </c>
      <c r="AU45" s="255">
        <f t="shared" ref="AU45" si="102">IFERROR(AU44-AU42*100%,"")</f>
        <v>33.859994165999993</v>
      </c>
      <c r="AV45" s="255">
        <f t="shared" ref="AV45" si="103">IFERROR(AV44-AV42*100%,"")</f>
        <v>19.860718875130665</v>
      </c>
      <c r="AW45" s="255">
        <f t="shared" ref="AW45" si="104">IFERROR(AW44-AW42*100%,"")</f>
        <v>15.490179670000003</v>
      </c>
      <c r="AX45" s="255">
        <f t="shared" ref="AX45" si="105">IFERROR(AX44-AX42*100%,"")</f>
        <v>10.021087632000004</v>
      </c>
      <c r="AY45" s="255">
        <f t="shared" ref="AY45" si="106">IFERROR(AY44-AY42*100%,"")</f>
        <v>17.093736230000001</v>
      </c>
      <c r="AZ45" s="255">
        <f t="shared" ref="AZ45" si="107">IFERROR(AZ44-AZ42*100%,"")</f>
        <v>-162.92976584799996</v>
      </c>
      <c r="BA45" s="255">
        <f t="shared" ref="BA45" si="108">IFERROR(BA44-BA42*100%,"")</f>
        <v>-606.37511999999992</v>
      </c>
      <c r="BB45" s="255">
        <f t="shared" ref="BB45" si="109">IFERROR(BB44-BB42*100%,"")</f>
        <v>-103.76580813599998</v>
      </c>
      <c r="BC45" s="255">
        <f t="shared" ref="BC45" si="110">IFERROR(BC44-BC42*100%,"")</f>
        <v>-89.150015464000035</v>
      </c>
      <c r="BD45" s="255">
        <f t="shared" ref="BD45" si="111">IFERROR(BD44-BD42*100%,"")</f>
        <v>24.729539590000002</v>
      </c>
      <c r="BE45" s="255">
        <f t="shared" ref="BE45" si="112">IFERROR(BE44-BE42*100%,"")</f>
        <v>-94.263083880000011</v>
      </c>
      <c r="BF45" s="255">
        <f t="shared" ref="BF45" si="113">IFERROR(BF44-BF42*100%,"")</f>
        <v>-52.249282640000004</v>
      </c>
      <c r="BG45" s="255">
        <f t="shared" ref="BG45" si="114">IFERROR(BG44-BG42*100%,"")</f>
        <v>80.159244722000039</v>
      </c>
      <c r="BH45" s="255">
        <f t="shared" ref="BH45" si="115">IFERROR(BH44-BH42*100%,"")</f>
        <v>-557.59777000000008</v>
      </c>
      <c r="BI45" s="255">
        <f t="shared" ref="BI45" si="116">IFERROR(BI44-BI42*100%,"")</f>
        <v>34.273497874000014</v>
      </c>
      <c r="BJ45" s="255">
        <f t="shared" ref="BJ45" si="117">IFERROR(BJ44-BJ42*100%,"")</f>
        <v>-174.60635801800004</v>
      </c>
      <c r="BK45" s="255">
        <f t="shared" ref="BK45" si="118">IFERROR(BK44-BK42*100%,"")</f>
        <v>-31.783834581000008</v>
      </c>
      <c r="BL45" s="255">
        <f t="shared" ref="BL45" si="119">IFERROR(BL44-BL42*100%,"")</f>
        <v>-9.5213679119999881</v>
      </c>
    </row>
    <row r="46" spans="1:64" ht="15.6" x14ac:dyDescent="0.25">
      <c r="A46" s="213" t="s">
        <v>475</v>
      </c>
      <c r="B46" s="253" t="s">
        <v>261</v>
      </c>
      <c r="C46" s="30">
        <f>IFERROR(INDEX(【输出】数据汇总!$A:$AZ,MATCH(横向对比!C$4&amp;横向对比!$B46,【输出】数据汇总!$A:$A,0),MATCH(横向对比!$B$36,【输出】数据汇总!$1:$1,0))/100,"")</f>
        <v>4523.4159951500005</v>
      </c>
      <c r="D46" s="30">
        <f>IFERROR(INDEX(【输出】数据汇总!$A:$AZ,MATCH(横向对比!D$4&amp;横向对比!$B46,【输出】数据汇总!$A:$A,0),MATCH(横向对比!$B$36,【输出】数据汇总!$1:$1,0))/100,"")</f>
        <v>447.77</v>
      </c>
      <c r="E46" s="30">
        <f>IFERROR(INDEX(【输出】数据汇总!$A:$AZ,MATCH(横向对比!E$4&amp;横向对比!$B46,【输出】数据汇总!$A:$A,0),MATCH(横向对比!$B$36,【输出】数据汇总!$1:$1,0))/100,"")</f>
        <v>3104.56</v>
      </c>
      <c r="F46" s="30">
        <f>IFERROR(INDEX(【输出】数据汇总!$A:$AZ,MATCH(横向对比!F$4&amp;横向对比!$B46,【输出】数据汇总!$A:$A,0),MATCH(横向对比!$B$36,【输出】数据汇总!$1:$1,0))/100,"")</f>
        <v>932.61142514999995</v>
      </c>
      <c r="G46" s="30">
        <f>IFERROR(INDEX(【输出】数据汇总!$A:$AZ,MATCH(横向对比!G$4&amp;横向对比!$B46,【输出】数据汇总!$A:$A,0),MATCH(横向对比!$B$36,【输出】数据汇总!$1:$1,0))/100,"")</f>
        <v>38.47457</v>
      </c>
      <c r="H46" s="30" t="str">
        <f>IFERROR(INDEX(【输出】数据汇总!$A:$AZ,MATCH(横向对比!H$4&amp;横向对比!$B46,【输出】数据汇总!$A:$A,0),MATCH(横向对比!$B$36,【输出】数据汇总!$1:$1,0))/100,"")</f>
        <v/>
      </c>
      <c r="I46" s="30">
        <f>IFERROR(INDEX(【输出】数据汇总!$A:$AZ,MATCH(横向对比!I$4&amp;横向对比!$B46,【输出】数据汇总!$A:$A,0),MATCH(横向对比!$B$36,【输出】数据汇总!$1:$1,0))/100,"")</f>
        <v>1245.0355600000003</v>
      </c>
      <c r="J46" s="30">
        <f>IFERROR(INDEX(【输出】数据汇总!$A:$AZ,MATCH(横向对比!J$4&amp;横向对比!$B46,【输出】数据汇总!$A:$A,0),MATCH(横向对比!$B$36,【输出】数据汇总!$1:$1,0))/100,"")</f>
        <v>37.160000000000004</v>
      </c>
      <c r="K46" s="30">
        <f>IFERROR(INDEX(【输出】数据汇总!$A:$AZ,MATCH(横向对比!K$4&amp;横向对比!$B46,【输出】数据汇总!$A:$A,0),MATCH(横向对比!$B$36,【输出】数据汇总!$1:$1,0))/100,"")</f>
        <v>110.86000000000001</v>
      </c>
      <c r="L46" s="30">
        <f>IFERROR(INDEX(【输出】数据汇总!$A:$AZ,MATCH(横向对比!L$4&amp;横向对比!$B46,【输出】数据汇总!$A:$A,0),MATCH(横向对比!$B$36,【输出】数据汇总!$1:$1,0))/100,"")</f>
        <v>16.84</v>
      </c>
      <c r="M46" s="30">
        <f>IFERROR(INDEX(【输出】数据汇总!$A:$AZ,MATCH(横向对比!M$4&amp;横向对比!$B46,【输出】数据汇总!$A:$A,0),MATCH(横向对比!$B$36,【输出】数据汇总!$1:$1,0))/100,"")</f>
        <v>85.5</v>
      </c>
      <c r="N46" s="30">
        <f>IFERROR(INDEX(【输出】数据汇总!$A:$AZ,MATCH(横向对比!N$4&amp;横向对比!$B46,【输出】数据汇总!$A:$A,0),MATCH(横向对比!$B$36,【输出】数据汇总!$1:$1,0))/100,"")</f>
        <v>168.45</v>
      </c>
      <c r="O46" s="30">
        <f>IFERROR(INDEX(【输出】数据汇总!$A:$AZ,MATCH(横向对比!O$4&amp;横向对比!$B46,【输出】数据汇总!$A:$A,0),MATCH(横向对比!$B$36,【输出】数据汇总!$1:$1,0))/100,"")</f>
        <v>28.96</v>
      </c>
      <c r="P46" s="30">
        <f>IFERROR(INDEX(【输出】数据汇总!$A:$AZ,MATCH(横向对比!P$4&amp;横向对比!$B46,【输出】数据汇总!$A:$A,0),MATCH(横向对比!$B$36,【输出】数据汇总!$1:$1,0))/100,"")</f>
        <v>254.99</v>
      </c>
      <c r="Q46" s="30">
        <f>IFERROR(INDEX(【输出】数据汇总!$A:$AZ,MATCH(横向对比!Q$4&amp;横向对比!$B46,【输出】数据汇总!$A:$A,0),MATCH(横向对比!$B$36,【输出】数据汇总!$1:$1,0))/100,"")</f>
        <v>448.39</v>
      </c>
      <c r="R46" s="30">
        <f>IFERROR(INDEX(【输出】数据汇总!$A:$AZ,MATCH(横向对比!R$4&amp;横向对比!$B46,【输出】数据汇总!$A:$A,0),MATCH(横向对比!$B$36,【输出】数据汇总!$1:$1,0))/100,"")</f>
        <v>553.24</v>
      </c>
      <c r="S46" s="30">
        <f>IFERROR(INDEX(【输出】数据汇总!$A:$AZ,MATCH(横向对比!S$4&amp;横向对比!$B46,【输出】数据汇总!$A:$A,0),MATCH(横向对比!$B$36,【输出】数据汇总!$1:$1,0))/100,"")</f>
        <v>439.43</v>
      </c>
      <c r="T46" s="30">
        <f>IFERROR(INDEX(【输出】数据汇总!$A:$AZ,MATCH(横向对比!T$4&amp;横向对比!$B46,【输出】数据汇总!$A:$A,0),MATCH(横向对比!$B$36,【输出】数据汇总!$1:$1,0))/100,"")</f>
        <v>347.39</v>
      </c>
      <c r="U46" s="30">
        <f>IFERROR(INDEX(【输出】数据汇总!$A:$AZ,MATCH(横向对比!U$4&amp;横向对比!$B46,【输出】数据汇总!$A:$A,0),MATCH(横向对比!$B$36,【输出】数据汇总!$1:$1,0))/100,"")</f>
        <v>237.87</v>
      </c>
      <c r="V46" s="30">
        <f>IFERROR(INDEX(【输出】数据汇总!$A:$AZ,MATCH(横向对比!V$4&amp;横向对比!$B46,【输出】数据汇总!$A:$A,0),MATCH(横向对比!$B$36,【输出】数据汇总!$1:$1,0))/100,"")</f>
        <v>122.74</v>
      </c>
      <c r="W46" s="30">
        <f>IFERROR(INDEX(【输出】数据汇总!$A:$AZ,MATCH(横向对比!W$4&amp;横向对比!$B46,【输出】数据汇总!$A:$A,0),MATCH(横向对比!$B$36,【输出】数据汇总!$1:$1,0))/100,"")</f>
        <v>192.01</v>
      </c>
      <c r="X46" s="30">
        <f>IFERROR(INDEX(【输出】数据汇总!$A:$AZ,MATCH(横向对比!X$4&amp;横向对比!$B46,【输出】数据汇总!$A:$A,0),MATCH(横向对比!$B$36,【输出】数据汇总!$1:$1,0))/100,"")</f>
        <v>508.5</v>
      </c>
      <c r="Y46" s="30">
        <f>IFERROR(INDEX(【输出】数据汇总!$A:$AZ,MATCH(横向对比!Y$4&amp;横向对比!$B46,【输出】数据汇总!$A:$A,0),MATCH(横向对比!$B$36,【输出】数据汇总!$1:$1,0))/100,"")</f>
        <v>348.12</v>
      </c>
      <c r="Z46" s="30">
        <f>IFERROR(INDEX(【输出】数据汇总!$A:$AZ,MATCH(横向对比!Z$4&amp;横向对比!$B46,【输出】数据汇总!$A:$A,0),MATCH(横向对比!$B$36,【输出】数据汇总!$1:$1,0))/100,"")</f>
        <v>54.148380000000003</v>
      </c>
      <c r="AA46" s="30">
        <f>IFERROR(INDEX(【输出】数据汇总!$A:$AZ,MATCH(横向对比!AA$4&amp;横向对比!$B46,【输出】数据汇总!$A:$A,0),MATCH(横向对比!$B$36,【输出】数据汇总!$1:$1,0))/100,"")</f>
        <v>143.09304</v>
      </c>
      <c r="AB46" s="30">
        <f>IFERROR(INDEX(【输出】数据汇总!$A:$AZ,MATCH(横向对比!AB$36&amp;横向对比!$B46,【输出】数据汇总!$A:$A,0),MATCH(横向对比!$B$36,【输出】数据汇总!$1:$1,0))/100,"")</f>
        <v>0.6</v>
      </c>
      <c r="AC46" s="30">
        <f>IFERROR(INDEX(【输出】数据汇总!$A:$AZ,MATCH(横向对比!AC$4&amp;横向对比!$B46,【输出】数据汇总!$A:$A,0),MATCH(横向对比!$B$36,【输出】数据汇总!$1:$1,0))/100,"")</f>
        <v>31.550110000000004</v>
      </c>
      <c r="AD46" s="30">
        <f>IFERROR(INDEX(【输出】数据汇总!$A:$AZ,MATCH(横向对比!AD$4&amp;横向对比!$B46,【输出】数据汇总!$A:$A,0),MATCH(横向对比!$B$36,【输出】数据汇总!$1:$1,0))/100,"")</f>
        <v>4.5511200000000001</v>
      </c>
      <c r="AE46" s="30">
        <f>IFERROR(INDEX(【输出】数据汇总!$A:$AZ,MATCH(横向对比!AE$4&amp;横向对比!$B46,【输出】数据汇总!$A:$A,0),MATCH(横向对比!$B$36,【输出】数据汇总!$1:$1,0))/100,"")</f>
        <v>2.1070000000000002E-2</v>
      </c>
      <c r="AF46" s="30">
        <f>IFERROR(INDEX(【输出】数据汇总!$A:$AZ,MATCH(横向对比!AF$4&amp;横向对比!$B46,【输出】数据汇总!$A:$A,0),MATCH(横向对比!$B$36,【输出】数据汇总!$1:$1,0))/100,"")</f>
        <v>41.289410000000004</v>
      </c>
      <c r="AG46" s="30">
        <f>IFERROR(INDEX(【输出】数据汇总!$A:$AZ,MATCH(横向对比!AG$4&amp;横向对比!$B46,【输出】数据汇总!$A:$A,0),MATCH(横向对比!$B$36,【输出】数据汇总!$1:$1,0))/100,"")</f>
        <v>11.770960000000001</v>
      </c>
      <c r="AH46" s="30">
        <f>IFERROR(INDEX(【输出】数据汇总!$A:$AZ,MATCH(横向对比!AH$4&amp;横向对比!$B46,【输出】数据汇总!$A:$A,0),MATCH(横向对比!$B$36,【输出】数据汇总!$1:$1,0))/100,"")</f>
        <v>46.625660000000011</v>
      </c>
      <c r="AI46" s="30">
        <f>IFERROR(INDEX(【输出】数据汇总!$A:$AZ,MATCH(横向对比!AI$4&amp;横向对比!$B46,【输出】数据汇总!$A:$A,0),MATCH(横向对比!$B$36,【输出】数据汇总!$1:$1,0))/100,"")</f>
        <v>154.57822000000002</v>
      </c>
      <c r="AJ46" s="30">
        <f>IFERROR(INDEX(【输出】数据汇总!$A:$AZ,MATCH(横向对比!AJ$4&amp;横向对比!$B46,【输出】数据汇总!$A:$A,0),MATCH(横向对比!$B$36,【输出】数据汇总!$1:$1,0))/100,"")</f>
        <v>0.49354514999999999</v>
      </c>
      <c r="AK46" s="30">
        <f>IFERROR(INDEX(【输出】数据汇总!$A:$AZ,MATCH(横向对比!AK$4&amp;横向对比!$B46,【输出】数据汇总!$A:$A,0),MATCH(横向对比!$B$36,【输出】数据汇总!$1:$1,0))/100,"")</f>
        <v>44.274549999999998</v>
      </c>
      <c r="AL46" s="30">
        <f>IFERROR(INDEX(【输出】数据汇总!$A:$AZ,MATCH(横向对比!AL$4&amp;横向对比!$B46,【输出】数据汇总!$A:$A,0),MATCH(横向对比!$B$36,【输出】数据汇总!$1:$1,0))/100,"")</f>
        <v>16.358630000000002</v>
      </c>
      <c r="AM46" s="30">
        <f>IFERROR(INDEX(【输出】数据汇总!$A:$AZ,MATCH(横向对比!AM$4&amp;横向对比!$B46,【输出】数据汇总!$A:$A,0),MATCH(横向对比!$B$36,【输出】数据汇总!$1:$1,0))/100,"")</f>
        <v>0</v>
      </c>
      <c r="AN46" s="30">
        <f>IFERROR(INDEX(【输出】数据汇总!$A:$AZ,MATCH(横向对比!AN$4&amp;横向对比!$B46,【输出】数据汇总!$A:$A,0),MATCH(横向对比!$B$36,【输出】数据汇总!$1:$1,0))/100,"")</f>
        <v>35.13673</v>
      </c>
      <c r="AO46" s="30">
        <f>IFERROR(INDEX(【输出】数据汇总!$A:$AZ,MATCH(横向对比!AO$4&amp;横向对比!$B46,【输出】数据汇总!$A:$A,0),MATCH(横向对比!$B$36,【输出】数据汇总!$1:$1,0))/100,"")</f>
        <v>0</v>
      </c>
      <c r="AP46" s="30">
        <f>IFERROR(INDEX(【输出】数据汇总!$A:$AZ,MATCH(横向对比!AP$4&amp;横向对比!$B46,【输出】数据汇总!$A:$A,0),MATCH(横向对比!$B$36,【输出】数据汇总!$1:$1,0))/100,"")</f>
        <v>25.381350000000001</v>
      </c>
      <c r="AQ46" s="30">
        <f>IFERROR(INDEX(【输出】数据汇总!$A:$AZ,MATCH(横向对比!AQ$4&amp;横向对比!$B46,【输出】数据汇总!$A:$A,0),MATCH(横向对比!$B$36,【输出】数据汇总!$1:$1,0))/100,"")</f>
        <v>0</v>
      </c>
      <c r="AR46" s="30">
        <f>IFERROR(INDEX(【输出】数据汇总!$A:$AZ,MATCH(横向对比!AR$4&amp;横向对比!$B46,【输出】数据汇总!$A:$A,0),MATCH(横向对比!$B$36,【输出】数据汇总!$1:$1,0))/100,"")</f>
        <v>0</v>
      </c>
      <c r="AS46" s="30">
        <f>IFERROR(INDEX(【输出】数据汇总!$A:$AZ,MATCH(横向对比!AS$4&amp;横向对比!$B46,【输出】数据汇总!$A:$A,0),MATCH(横向对比!$B$36,【输出】数据汇总!$1:$1,0))/100,"")</f>
        <v>0</v>
      </c>
      <c r="AT46" s="30">
        <f>IFERROR(INDEX(【输出】数据汇总!$A:$AZ,MATCH(横向对比!AT$4&amp;横向对比!$B46,【输出】数据汇总!$A:$A,0),MATCH(横向对比!$B$36,【输出】数据汇总!$1:$1,0))/100,"")</f>
        <v>7.674430000000001</v>
      </c>
      <c r="AU46" s="30">
        <f>IFERROR(INDEX(【输出】数据汇总!$A:$AZ,MATCH(横向对比!AU$4&amp;横向对比!$B46,【输出】数据汇总!$A:$A,0),MATCH(横向对比!$B$36,【输出】数据汇总!$1:$1,0))/100,"")</f>
        <v>0</v>
      </c>
      <c r="AV46" s="30">
        <f>IFERROR(INDEX(【输出】数据汇总!$A:$AZ,MATCH(横向对比!AV$4&amp;横向对比!$B46,【输出】数据汇总!$A:$A,0),MATCH(横向对比!$B$36,【输出】数据汇总!$1:$1,0))/100,"")</f>
        <v>0</v>
      </c>
      <c r="AW46" s="30">
        <f>IFERROR(INDEX(【输出】数据汇总!$A:$AZ,MATCH(横向对比!AW$4&amp;横向对比!$B46,【输出】数据汇总!$A:$A,0),MATCH(横向对比!$B$36,【输出】数据汇总!$1:$1,0))/100,"")</f>
        <v>0</v>
      </c>
      <c r="AX46" s="30">
        <f>IFERROR(INDEX(【输出】数据汇总!$A:$AZ,MATCH(横向对比!AX$4&amp;横向对比!$B46,【输出】数据汇总!$A:$A,0),MATCH(横向对比!$B$36,【输出】数据汇总!$1:$1,0))/100,"")</f>
        <v>5.4187900000000004</v>
      </c>
      <c r="AY46" s="30">
        <f>IFERROR(INDEX(【输出】数据汇总!$A:$AZ,MATCH(横向对比!AY$4&amp;横向对比!$B46,【输出】数据汇总!$A:$A,0),MATCH(横向对比!$B$36,【输出】数据汇总!$1:$1,0))/100,"")</f>
        <v>0</v>
      </c>
      <c r="AZ46" s="30">
        <f>IFERROR(INDEX(【输出】数据汇总!$A:$AZ,MATCH(横向对比!AZ$4&amp;横向对比!$B46,【输出】数据汇总!$A:$A,0),MATCH(横向对比!$B$36,【输出】数据汇总!$1:$1,0))/100,"")</f>
        <v>273.39414000000005</v>
      </c>
      <c r="BA46" s="30">
        <f>IFERROR(INDEX(【输出】数据汇总!$A:$AZ,MATCH(横向对比!BA$4&amp;横向对比!$B46,【输出】数据汇总!$A:$A,0),MATCH(横向对比!$B$36,【输出】数据汇总!$1:$1,0))/100,"")</f>
        <v>70.958570000000009</v>
      </c>
      <c r="BB46" s="30">
        <f>IFERROR(INDEX(【输出】数据汇总!$A:$AZ,MATCH(横向对比!BB$36&amp;横向对比!$B46,【输出】数据汇总!$A:$A,0),MATCH(横向对比!$B$36,【输出】数据汇总!$1:$1,0))/100,"")</f>
        <v>20.035740000000004</v>
      </c>
      <c r="BC46" s="30">
        <f>IFERROR(INDEX(【输出】数据汇总!$A:$AZ,MATCH(横向对比!BC$4&amp;横向对比!$B46,【输出】数据汇总!$A:$A,0),MATCH(横向对比!$B$36,【输出】数据汇总!$1:$1,0))/100,"")</f>
        <v>63.028800000000004</v>
      </c>
      <c r="BD46" s="30">
        <f>IFERROR(INDEX(【输出】数据汇总!$A:$AZ,MATCH(横向对比!BD$4&amp;横向对比!$B46,【输出】数据汇总!$A:$A,0),MATCH(横向对比!$B$36,【输出】数据汇总!$1:$1,0))/100,"")</f>
        <v>9.0815000000000001</v>
      </c>
      <c r="BE46" s="30">
        <f>IFERROR(INDEX(【输出】数据汇总!$A:$AZ,MATCH(横向对比!BE$4&amp;横向对比!$B46,【输出】数据汇总!$A:$A,0),MATCH(横向对比!$B$36,【输出】数据汇总!$1:$1,0))/100,"")</f>
        <v>86.585809999999995</v>
      </c>
      <c r="BF46" s="30">
        <f>IFERROR(INDEX(【输出】数据汇总!$A:$AZ,MATCH(横向对比!BF$4&amp;横向对比!$B46,【输出】数据汇总!$A:$A,0),MATCH(横向对比!$B$36,【输出】数据汇总!$1:$1,0))/100,"")</f>
        <v>23.578140000000005</v>
      </c>
      <c r="BG46" s="30">
        <f>IFERROR(INDEX(【输出】数据汇总!$A:$AZ,MATCH(横向对比!BG$4&amp;横向对比!$B46,【输出】数据汇总!$A:$A,0),MATCH(横向对比!$B$36,【输出】数据汇总!$1:$1,0))/100,"")</f>
        <v>73.818359999999998</v>
      </c>
      <c r="BH46" s="30">
        <f>IFERROR(INDEX(【输出】数据汇总!$A:$AZ,MATCH(横向对比!BH$4&amp;横向对比!$B46,【输出】数据汇总!$A:$A,0),MATCH(横向对比!$B$36,【输出】数据汇总!$1:$1,0))/100,"")</f>
        <v>204.08768000000001</v>
      </c>
      <c r="BI46" s="30">
        <f>IFERROR(INDEX(【输出】数据汇总!$A:$AZ,MATCH(横向对比!BI$4&amp;横向对比!$B46,【输出】数据汇总!$A:$A,0),MATCH(横向对比!$B$36,【输出】数据汇总!$1:$1,0))/100,"")</f>
        <v>17.893800000000002</v>
      </c>
      <c r="BJ46" s="30">
        <f>IFERROR(INDEX(【输出】数据汇总!$A:$AZ,MATCH(横向对比!BJ$4&amp;横向对比!$B46,【输出】数据汇总!$A:$A,0),MATCH(横向对比!$B$36,【输出】数据汇总!$1:$1,0))/100,"")</f>
        <v>375.29013000000009</v>
      </c>
      <c r="BK46" s="30">
        <f>IFERROR(INDEX(【输出】数据汇总!$A:$AZ,MATCH(横向对比!BK$4&amp;横向对比!$B46,【输出】数据汇总!$A:$A,0),MATCH(横向对比!$B$36,【输出】数据汇总!$1:$1,0))/100,"")</f>
        <v>26.636720000000004</v>
      </c>
      <c r="BL46" s="30">
        <f>IFERROR(INDEX(【输出】数据汇总!$A:$AZ,MATCH(横向对比!BL$4&amp;横向对比!$B46,【输出】数据汇总!$A:$A,0),MATCH(横向对比!$B$36,【输出】数据汇总!$1:$1,0))/100,"")</f>
        <v>0.64617000000000002</v>
      </c>
    </row>
    <row r="47" spans="1:64" ht="15.6" x14ac:dyDescent="0.25">
      <c r="A47" s="213" t="s">
        <v>478</v>
      </c>
      <c r="B47" s="253" t="s">
        <v>262</v>
      </c>
      <c r="C47" s="30">
        <f>IFERROR(INDEX(【输出】数据汇总!$A:$AZ,MATCH(横向对比!C$4&amp;横向对比!$B47,【输出】数据汇总!$A:$A,0),MATCH(横向对比!$B$36,【输出】数据汇总!$1:$1,0))/100,"")</f>
        <v>6837.7702017935007</v>
      </c>
      <c r="D47" s="30">
        <f>IFERROR(INDEX(【输出】数据汇总!$A:$AZ,MATCH(横向对比!D$4&amp;横向对比!$B47,【输出】数据汇总!$A:$A,0),MATCH(横向对比!$B$36,【输出】数据汇总!$1:$1,0))/100,"")</f>
        <v>2518.64</v>
      </c>
      <c r="E47" s="30">
        <f>IFERROR(INDEX(【输出】数据汇总!$A:$AZ,MATCH(横向对比!E$4&amp;横向对比!$B47,【输出】数据汇总!$A:$A,0),MATCH(横向对比!$B$36,【输出】数据汇总!$1:$1,0))/100,"")</f>
        <v>2977.38</v>
      </c>
      <c r="F47" s="30">
        <f>IFERROR(INDEX(【输出】数据汇总!$A:$AZ,MATCH(横向对比!F$4&amp;横向对比!$B47,【输出】数据汇总!$A:$A,0),MATCH(横向对比!$B$36,【输出】数据汇总!$1:$1,0))/100,"")</f>
        <v>1219.6604962667004</v>
      </c>
      <c r="G47" s="30">
        <f>IFERROR(INDEX(【输出】数据汇总!$A:$AZ,MATCH(横向对比!G$4&amp;横向对比!$B47,【输出】数据汇总!$A:$A,0),MATCH(横向对比!$B$36,【输出】数据汇总!$1:$1,0))/100,"")</f>
        <v>122.0897055268</v>
      </c>
      <c r="H47" s="30" t="str">
        <f>IFERROR(INDEX(【输出】数据汇总!$A:$AZ,MATCH(横向对比!H$4&amp;横向对比!$B47,【输出】数据汇总!$A:$A,0),MATCH(横向对比!$B$36,【输出】数据汇总!$1:$1,0))/100,"")</f>
        <v/>
      </c>
      <c r="I47" s="30">
        <f>IFERROR(INDEX(【输出】数据汇总!$A:$AZ,MATCH(横向对比!I$4&amp;横向对比!$B47,【输出】数据汇总!$A:$A,0),MATCH(横向对比!$B$36,【输出】数据汇总!$1:$1,0))/100,"")</f>
        <v>778.57623999999998</v>
      </c>
      <c r="J47" s="30">
        <f>IFERROR(INDEX(【输出】数据汇总!$A:$AZ,MATCH(横向对比!J$4&amp;横向对比!$B47,【输出】数据汇总!$A:$A,0),MATCH(横向对比!$B$36,【输出】数据汇总!$1:$1,0))/100,"")</f>
        <v>1063.22</v>
      </c>
      <c r="K47" s="30">
        <f>IFERROR(INDEX(【输出】数据汇总!$A:$AZ,MATCH(横向对比!K$4&amp;横向对比!$B47,【输出】数据汇总!$A:$A,0),MATCH(横向对比!$B$36,【输出】数据汇总!$1:$1,0))/100,"")</f>
        <v>421.92</v>
      </c>
      <c r="L47" s="30">
        <f>IFERROR(INDEX(【输出】数据汇总!$A:$AZ,MATCH(横向对比!L$4&amp;横向对比!$B47,【输出】数据汇总!$A:$A,0),MATCH(横向对比!$B$36,【输出】数据汇总!$1:$1,0))/100,"")</f>
        <v>440.09</v>
      </c>
      <c r="M47" s="30">
        <f>IFERROR(INDEX(【输出】数据汇总!$A:$AZ,MATCH(横向对比!M$4&amp;横向对比!$B47,【输出】数据汇总!$A:$A,0),MATCH(横向对比!$B$36,【输出】数据汇总!$1:$1,0))/100,"")</f>
        <v>136.22</v>
      </c>
      <c r="N47" s="30">
        <f>IFERROR(INDEX(【输出】数据汇总!$A:$AZ,MATCH(横向对比!N$4&amp;横向对比!$B47,【输出】数据汇总!$A:$A,0),MATCH(横向对比!$B$36,【输出】数据汇总!$1:$1,0))/100,"")</f>
        <v>264.72000000000003</v>
      </c>
      <c r="O47" s="30">
        <f>IFERROR(INDEX(【输出】数据汇总!$A:$AZ,MATCH(横向对比!O$4&amp;横向对比!$B47,【输出】数据汇总!$A:$A,0),MATCH(横向对比!$B$36,【输出】数据汇总!$1:$1,0))/100,"")</f>
        <v>192.47</v>
      </c>
      <c r="P47" s="30">
        <f>IFERROR(INDEX(【输出】数据汇总!$A:$AZ,MATCH(横向对比!P$4&amp;横向对比!$B47,【输出】数据汇总!$A:$A,0),MATCH(横向对比!$B$36,【输出】数据汇总!$1:$1,0))/100,"")</f>
        <v>551.20000000000005</v>
      </c>
      <c r="Q47" s="30">
        <f>IFERROR(INDEX(【输出】数据汇总!$A:$AZ,MATCH(横向对比!Q$4&amp;横向对比!$B47,【输出】数据汇总!$A:$A,0),MATCH(横向对比!$B$36,【输出】数据汇总!$1:$1,0))/100,"")</f>
        <v>487.12</v>
      </c>
      <c r="R47" s="30">
        <f>IFERROR(INDEX(【输出】数据汇总!$A:$AZ,MATCH(横向对比!R$4&amp;横向对比!$B47,【输出】数据汇总!$A:$A,0),MATCH(横向对比!$B$36,【输出】数据汇总!$1:$1,0))/100,"")</f>
        <v>415.69</v>
      </c>
      <c r="S47" s="30">
        <f>IFERROR(INDEX(【输出】数据汇总!$A:$AZ,MATCH(横向对比!S$4&amp;横向对比!$B47,【输出】数据汇总!$A:$A,0),MATCH(横向对比!$B$36,【输出】数据汇总!$1:$1,0))/100,"")</f>
        <v>438.16</v>
      </c>
      <c r="T47" s="30">
        <f>IFERROR(INDEX(【输出】数据汇总!$A:$AZ,MATCH(横向对比!T$4&amp;横向对比!$B47,【输出】数据汇总!$A:$A,0),MATCH(横向对比!$B$36,【输出】数据汇总!$1:$1,0))/100,"")</f>
        <v>234.61</v>
      </c>
      <c r="U47" s="30">
        <f>IFERROR(INDEX(【输出】数据汇总!$A:$AZ,MATCH(横向对比!U$4&amp;横向对比!$B47,【输出】数据汇总!$A:$A,0),MATCH(横向对比!$B$36,【输出】数据汇总!$1:$1,0))/100,"")</f>
        <v>267.62</v>
      </c>
      <c r="V47" s="30">
        <f>IFERROR(INDEX(【输出】数据汇总!$A:$AZ,MATCH(横向对比!V$4&amp;横向对比!$B47,【输出】数据汇总!$A:$A,0),MATCH(横向对比!$B$36,【输出】数据汇总!$1:$1,0))/100,"")</f>
        <v>138.13</v>
      </c>
      <c r="W47" s="30">
        <f>IFERROR(INDEX(【输出】数据汇总!$A:$AZ,MATCH(横向对比!W$4&amp;横向对比!$B47,【输出】数据汇总!$A:$A,0),MATCH(横向对比!$B$36,【输出】数据汇总!$1:$1,0))/100,"")</f>
        <v>163.59</v>
      </c>
      <c r="X47" s="30">
        <f>IFERROR(INDEX(【输出】数据汇总!$A:$AZ,MATCH(横向对比!X$4&amp;横向对比!$B47,【输出】数据汇总!$A:$A,0),MATCH(横向对比!$B$36,【输出】数据汇总!$1:$1,0))/100,"")</f>
        <v>281.26</v>
      </c>
      <c r="Y47" s="30">
        <f>IFERROR(INDEX(【输出】数据汇总!$A:$AZ,MATCH(横向对比!Y$4&amp;横向对比!$B47,【输出】数据汇总!$A:$A,0),MATCH(横向对比!$B$36,【输出】数据汇总!$1:$1,0))/100,"")</f>
        <v>326.27</v>
      </c>
      <c r="Z47" s="30">
        <f>IFERROR(INDEX(【输出】数据汇总!$A:$AZ,MATCH(横向对比!Z$4&amp;横向对比!$B47,【输出】数据汇总!$A:$A,0),MATCH(横向对比!$B$36,【输出】数据汇总!$1:$1,0))/100,"")</f>
        <v>74.282250000000019</v>
      </c>
      <c r="AA47" s="30">
        <f>IFERROR(INDEX(【输出】数据汇总!$A:$AZ,MATCH(横向对比!AA$4&amp;横向对比!$B47,【输出】数据汇总!$A:$A,0),MATCH(横向对比!$B$36,【输出】数据汇总!$1:$1,0))/100,"")</f>
        <v>177.12212000000002</v>
      </c>
      <c r="AB47" s="30">
        <f>IFERROR(INDEX(【输出】数据汇总!$A:$AZ,MATCH(横向对比!AB$36&amp;横向对比!$B47,【输出】数据汇总!$A:$A,0),MATCH(横向对比!$B$36,【输出】数据汇总!$1:$1,0))/100,"")</f>
        <v>25.99</v>
      </c>
      <c r="AC47" s="30">
        <f>IFERROR(INDEX(【输出】数据汇总!$A:$AZ,MATCH(横向对比!AC$4&amp;横向对比!$B47,【输出】数据汇总!$A:$A,0),MATCH(横向对比!$B$36,【输出】数据汇总!$1:$1,0))/100,"")</f>
        <v>58.036239999999999</v>
      </c>
      <c r="AD47" s="30">
        <f>IFERROR(INDEX(【输出】数据汇总!$A:$AZ,MATCH(横向对比!AD$4&amp;横向对比!$B47,【输出】数据汇总!$A:$A,0),MATCH(横向对比!$B$36,【输出】数据汇总!$1:$1,0))/100,"")</f>
        <v>132.28650000000002</v>
      </c>
      <c r="AE47" s="30">
        <f>IFERROR(INDEX(【输出】数据汇总!$A:$AZ,MATCH(横向对比!AE$4&amp;横向对比!$B47,【输出】数据汇总!$A:$A,0),MATCH(横向对比!$B$36,【输出】数据汇总!$1:$1,0))/100,"")</f>
        <v>18.417900000000003</v>
      </c>
      <c r="AF47" s="30">
        <f>IFERROR(INDEX(【输出】数据汇总!$A:$AZ,MATCH(横向对比!AF$4&amp;横向对比!$B47,【输出】数据汇总!$A:$A,0),MATCH(横向对比!$B$36,【输出】数据汇总!$1:$1,0))/100,"")</f>
        <v>64.677340000000001</v>
      </c>
      <c r="AG47" s="30">
        <f>IFERROR(INDEX(【输出】数据汇总!$A:$AZ,MATCH(横向对比!AG$4&amp;横向对比!$B47,【输出】数据汇总!$A:$A,0),MATCH(横向对比!$B$36,【输出】数据汇总!$1:$1,0))/100,"")</f>
        <v>22.852740000000004</v>
      </c>
      <c r="AH47" s="30">
        <f>IFERROR(INDEX(【输出】数据汇总!$A:$AZ,MATCH(横向对比!AH$4&amp;横向对比!$B47,【输出】数据汇总!$A:$A,0),MATCH(横向对比!$B$36,【输出】数据汇总!$1:$1,0))/100,"")</f>
        <v>73.865640000000013</v>
      </c>
      <c r="AI47" s="30">
        <f>IFERROR(INDEX(【输出】数据汇总!$A:$AZ,MATCH(横向对比!AI$4&amp;横向对比!$B47,【输出】数据汇总!$A:$A,0),MATCH(横向对比!$B$36,【输出】数据汇总!$1:$1,0))/100,"")</f>
        <v>56.881190000000004</v>
      </c>
      <c r="AJ47" s="30">
        <f>IFERROR(INDEX(【输出】数据汇总!$A:$AZ,MATCH(横向对比!AJ$4&amp;横向对比!$B47,【输出】数据汇总!$A:$A,0),MATCH(横向对比!$B$36,【输出】数据汇总!$1:$1,0))/100,"")</f>
        <v>28.937278489999997</v>
      </c>
      <c r="AK47" s="30">
        <f>IFERROR(INDEX(【输出】数据汇总!$A:$AZ,MATCH(横向对比!AK$4&amp;横向对比!$B47,【输出】数据汇总!$A:$A,0),MATCH(横向对比!$B$36,【输出】数据汇总!$1:$1,0))/100,"")</f>
        <v>72.490049999999997</v>
      </c>
      <c r="AL47" s="30">
        <f>IFERROR(INDEX(【输出】数据汇总!$A:$AZ,MATCH(横向对比!AL$4&amp;横向对比!$B47,【输出】数据汇总!$A:$A,0),MATCH(横向对比!$B$36,【输出】数据汇总!$1:$1,0))/100,"")</f>
        <v>29.785190000000004</v>
      </c>
      <c r="AM47" s="30">
        <f>IFERROR(INDEX(【输出】数据汇总!$A:$AZ,MATCH(横向对比!AM$4&amp;横向对比!$B47,【输出】数据汇总!$A:$A,0),MATCH(横向对比!$B$36,【输出】数据汇总!$1:$1,0))/100,"")</f>
        <v>14.030741963999999</v>
      </c>
      <c r="AN47" s="30">
        <f>IFERROR(INDEX(【输出】数据汇总!$A:$AZ,MATCH(横向对比!AN$4&amp;横向对比!$B47,【输出】数据汇总!$A:$A,0),MATCH(横向对比!$B$36,【输出】数据汇总!$1:$1,0))/100,"")</f>
        <v>36.133430000000004</v>
      </c>
      <c r="AO47" s="30">
        <f>IFERROR(INDEX(【输出】数据汇总!$A:$AZ,MATCH(横向对比!AO$4&amp;横向对比!$B47,【输出】数据汇总!$A:$A,0),MATCH(横向对比!$B$36,【输出】数据汇总!$1:$1,0))/100,"")</f>
        <v>7.6018858127</v>
      </c>
      <c r="AP47" s="30">
        <f>IFERROR(INDEX(【输出】数据汇总!$A:$AZ,MATCH(横向对比!AP$4&amp;横向对比!$B47,【输出】数据汇总!$A:$A,0),MATCH(横向对比!$B$36,【输出】数据汇总!$1:$1,0))/100,"")</f>
        <v>45.024350000000005</v>
      </c>
      <c r="AQ47" s="30">
        <f>IFERROR(INDEX(【输出】数据汇总!$A:$AZ,MATCH(横向对比!AQ$4&amp;横向对比!$B47,【输出】数据汇总!$A:$A,0),MATCH(横向对比!$B$36,【输出】数据汇总!$1:$1,0))/100,"")</f>
        <v>33.204999999999998</v>
      </c>
      <c r="AR47" s="30">
        <f>IFERROR(INDEX(【输出】数据汇总!$A:$AZ,MATCH(横向对比!AR$4&amp;横向对比!$B47,【输出】数据汇总!$A:$A,0),MATCH(横向对比!$B$36,【输出】数据汇总!$1:$1,0))/100,"")</f>
        <v>7.5121900000000004</v>
      </c>
      <c r="AS47" s="30">
        <f>IFERROR(INDEX(【输出】数据汇总!$A:$AZ,MATCH(横向对比!AS$4&amp;横向对比!$B47,【输出】数据汇总!$A:$A,0),MATCH(横向对比!$B$36,【输出】数据汇总!$1:$1,0))/100,"")</f>
        <v>10.500119999999999</v>
      </c>
      <c r="AT47" s="30">
        <f>IFERROR(INDEX(【输出】数据汇总!$A:$AZ,MATCH(横向对比!AT$4&amp;横向对比!$B47,【输出】数据汇总!$A:$A,0),MATCH(横向对比!$B$36,【输出】数据汇总!$1:$1,0))/100,"")</f>
        <v>4.8827300000000005</v>
      </c>
      <c r="AU47" s="30">
        <f>IFERROR(INDEX(【输出】数据汇总!$A:$AZ,MATCH(横向对比!AU$4&amp;横向对比!$B47,【输出】数据汇总!$A:$A,0),MATCH(横向对比!$B$36,【输出】数据汇总!$1:$1,0))/100,"")</f>
        <v>7.4147600000000002</v>
      </c>
      <c r="AV47" s="30">
        <f>IFERROR(INDEX(【输出】数据汇总!$A:$AZ,MATCH(横向对比!AV$4&amp;横向对比!$B47,【输出】数据汇总!$A:$A,0),MATCH(横向对比!$B$36,【输出】数据汇总!$1:$1,0))/100,"")</f>
        <v>6.4445755267999996</v>
      </c>
      <c r="AW47" s="30">
        <f>IFERROR(INDEX(【输出】数据汇总!$A:$AZ,MATCH(横向对比!AW$4&amp;横向对比!$B47,【输出】数据汇总!$A:$A,0),MATCH(横向对比!$B$36,【输出】数据汇总!$1:$1,0))/100,"")</f>
        <v>0.45382</v>
      </c>
      <c r="AX47" s="30">
        <f>IFERROR(INDEX(【输出】数据汇总!$A:$AZ,MATCH(横向对比!AX$4&amp;横向对比!$B47,【输出】数据汇总!$A:$A,0),MATCH(横向对比!$B$36,【输出】数据汇总!$1:$1,0))/100,"")</f>
        <v>5.0102600000000015</v>
      </c>
      <c r="AY47" s="30">
        <f>IFERROR(INDEX(【输出】数据汇总!$A:$AZ,MATCH(横向对比!AY$4&amp;横向对比!$B47,【输出】数据汇总!$A:$A,0),MATCH(横向对比!$B$36,【输出】数据汇总!$1:$1,0))/100,"")</f>
        <v>1.6418999999999999</v>
      </c>
      <c r="AZ47" s="30">
        <f>IFERROR(INDEX(【输出】数据汇总!$A:$AZ,MATCH(横向对比!AZ$4&amp;横向对比!$B47,【输出】数据汇总!$A:$A,0),MATCH(横向对比!$B$36,【输出】数据汇总!$1:$1,0))/100,"")</f>
        <v>218.61547000000002</v>
      </c>
      <c r="BA47" s="30">
        <f>IFERROR(INDEX(【输出】数据汇总!$A:$AZ,MATCH(横向对比!BA$4&amp;横向对比!$B47,【输出】数据汇总!$A:$A,0),MATCH(横向对比!$B$36,【输出】数据汇总!$1:$1,0))/100,"")</f>
        <v>50.140050000000009</v>
      </c>
      <c r="BB47" s="30">
        <f>IFERROR(INDEX(【输出】数据汇总!$A:$AZ,MATCH(横向对比!BB$36&amp;横向对比!$B47,【输出】数据汇总!$A:$A,0),MATCH(横向对比!$B$36,【输出】数据汇总!$1:$1,0))/100,"")</f>
        <v>44.366490000000006</v>
      </c>
      <c r="BC47" s="30">
        <f>IFERROR(INDEX(【输出】数据汇总!$A:$AZ,MATCH(横向对比!BC$4&amp;横向对比!$B47,【输出】数据汇总!$A:$A,0),MATCH(横向对比!$B$36,【输出】数据汇总!$1:$1,0))/100,"")</f>
        <v>42.646010000000004</v>
      </c>
      <c r="BD47" s="30">
        <f>IFERROR(INDEX(【输出】数据汇总!$A:$AZ,MATCH(横向对比!BD$4&amp;横向对比!$B47,【输出】数据汇总!$A:$A,0),MATCH(横向对比!$B$36,【输出】数据汇总!$1:$1,0))/100,"")</f>
        <v>8.43797</v>
      </c>
      <c r="BE47" s="30">
        <f>IFERROR(INDEX(【输出】数据汇总!$A:$AZ,MATCH(横向对比!BE$4&amp;横向对比!$B47,【输出】数据汇总!$A:$A,0),MATCH(横向对比!$B$36,【输出】数据汇总!$1:$1,0))/100,"")</f>
        <v>40.231540000000003</v>
      </c>
      <c r="BF47" s="30">
        <f>IFERROR(INDEX(【输出】数据汇总!$A:$AZ,MATCH(横向对比!BF$4&amp;横向对比!$B47,【输出】数据汇总!$A:$A,0),MATCH(横向对比!$B$36,【输出】数据汇总!$1:$1,0))/100,"")</f>
        <v>19.30951</v>
      </c>
      <c r="BG47" s="30">
        <f>IFERROR(INDEX(【输出】数据汇总!$A:$AZ,MATCH(横向对比!BG$4&amp;横向对比!$B47,【输出】数据汇总!$A:$A,0),MATCH(横向对比!$B$36,【输出】数据汇总!$1:$1,0))/100,"")</f>
        <v>103.36609</v>
      </c>
      <c r="BH47" s="30">
        <f>IFERROR(INDEX(【输出】数据汇总!$A:$AZ,MATCH(横向对比!BH$4&amp;横向对比!$B47,【输出】数据汇总!$A:$A,0),MATCH(横向对比!$B$36,【输出】数据汇总!$1:$1,0))/100,"")</f>
        <v>85.941969999999998</v>
      </c>
      <c r="BI47" s="30">
        <f>IFERROR(INDEX(【输出】数据汇总!$A:$AZ,MATCH(横向对比!BI$4&amp;横向对比!$B47,【输出】数据汇总!$A:$A,0),MATCH(横向对比!$B$36,【输出】数据汇总!$1:$1,0))/100,"")</f>
        <v>25.448840000000001</v>
      </c>
      <c r="BJ47" s="30">
        <f>IFERROR(INDEX(【输出】数据汇总!$A:$AZ,MATCH(横向对比!BJ$4&amp;横向对比!$B47,【输出】数据汇总!$A:$A,0),MATCH(横向对比!$B$36,【输出】数据汇总!$1:$1,0))/100,"")</f>
        <v>101.68948</v>
      </c>
      <c r="BK47" s="30">
        <f>IFERROR(INDEX(【输出】数据汇总!$A:$AZ,MATCH(横向对比!BK$4&amp;横向对比!$B47,【输出】数据汇总!$A:$A,0),MATCH(横向对比!$B$36,【输出】数据汇总!$1:$1,0))/100,"")</f>
        <v>24.880600000000001</v>
      </c>
      <c r="BL47" s="30">
        <f>IFERROR(INDEX(【输出】数据汇总!$A:$AZ,MATCH(横向对比!BL$4&amp;横向对比!$B47,【输出】数据汇总!$A:$A,0),MATCH(横向对比!$B$36,【输出】数据汇总!$1:$1,0))/100,"")</f>
        <v>13.502219999999999</v>
      </c>
    </row>
    <row r="48" spans="1:64" ht="15.6" x14ac:dyDescent="0.25">
      <c r="A48" s="213" t="s">
        <v>539</v>
      </c>
      <c r="B48" s="252" t="s">
        <v>264</v>
      </c>
      <c r="C48" s="272">
        <f>IFERROR(IF(C46="",C47-0,C47-C46*100%),"")</f>
        <v>2314.3542066435002</v>
      </c>
      <c r="D48" s="272">
        <f t="shared" ref="D48" si="120">IFERROR(IF(D46="",D47-0,D47-D46*100%),"")</f>
        <v>2070.87</v>
      </c>
      <c r="E48" s="272">
        <f t="shared" ref="E48" si="121">IFERROR(IF(E46="",E47-0,E47-E46*100%),"")</f>
        <v>-127.17999999999984</v>
      </c>
      <c r="F48" s="272">
        <f t="shared" ref="F48" si="122">IFERROR(IF(F46="",F47-0,F47-F46*100%),"")</f>
        <v>287.04907111670047</v>
      </c>
      <c r="G48" s="272">
        <f t="shared" ref="G48" si="123">IFERROR(IF(G46="",G47-0,G47-G46*100%),"")</f>
        <v>83.615135526800003</v>
      </c>
      <c r="H48" s="272" t="str">
        <f t="shared" ref="H48" si="124">IFERROR(IF(H46="",H47-0,H47-H46*100%),"")</f>
        <v/>
      </c>
      <c r="I48" s="272">
        <f t="shared" ref="I48" si="125">IFERROR(IF(I46="",I47-0,I47-I46*100%),"")</f>
        <v>-466.45932000000028</v>
      </c>
      <c r="J48" s="272">
        <f t="shared" ref="J48" si="126">IFERROR(IF(J46="",J47-0,J47-J46*100%),"")</f>
        <v>1026.06</v>
      </c>
      <c r="K48" s="272">
        <f t="shared" ref="K48" si="127">IFERROR(IF(K46="",K47-0,K47-K46*100%),"")</f>
        <v>311.06</v>
      </c>
      <c r="L48" s="272">
        <f t="shared" ref="L48" si="128">IFERROR(IF(L46="",L47-0,L47-L46*100%),"")</f>
        <v>423.25</v>
      </c>
      <c r="M48" s="272">
        <f t="shared" ref="M48" si="129">IFERROR(IF(M46="",M47-0,M47-M46*100%),"")</f>
        <v>50.72</v>
      </c>
      <c r="N48" s="272">
        <f t="shared" ref="N48" si="130">IFERROR(IF(N46="",N47-0,N47-N46*100%),"")</f>
        <v>96.270000000000039</v>
      </c>
      <c r="O48" s="272">
        <f t="shared" ref="O48" si="131">IFERROR(IF(O46="",O47-0,O47-O46*100%),"")</f>
        <v>163.51</v>
      </c>
      <c r="P48" s="272">
        <f t="shared" ref="P48" si="132">IFERROR(IF(P46="",P47-0,P47-P46*100%),"")</f>
        <v>296.21000000000004</v>
      </c>
      <c r="Q48" s="272">
        <f t="shared" ref="Q48" si="133">IFERROR(IF(Q46="",Q47-0,Q47-Q46*100%),"")</f>
        <v>38.730000000000018</v>
      </c>
      <c r="R48" s="272">
        <f t="shared" ref="R48" si="134">IFERROR(IF(R46="",R47-0,R47-R46*100%),"")</f>
        <v>-137.55000000000001</v>
      </c>
      <c r="S48" s="272">
        <f t="shared" ref="S48" si="135">IFERROR(IF(S46="",S47-0,S47-S46*100%),"")</f>
        <v>-1.2699999999999818</v>
      </c>
      <c r="T48" s="272">
        <f t="shared" ref="T48" si="136">IFERROR(IF(T46="",T47-0,T47-T46*100%),"")</f>
        <v>-112.77999999999997</v>
      </c>
      <c r="U48" s="272">
        <f t="shared" ref="U48" si="137">IFERROR(IF(U46="",U47-0,U47-U46*100%),"")</f>
        <v>29.75</v>
      </c>
      <c r="V48" s="272">
        <f t="shared" ref="V48" si="138">IFERROR(IF(V46="",V47-0,V47-V46*100%),"")</f>
        <v>15.39</v>
      </c>
      <c r="W48" s="272">
        <f t="shared" ref="W48" si="139">IFERROR(IF(W46="",W47-0,W47-W46*100%),"")</f>
        <v>-28.419999999999987</v>
      </c>
      <c r="X48" s="272">
        <f t="shared" ref="X48" si="140">IFERROR(IF(X46="",X47-0,X47-X46*100%),"")</f>
        <v>-227.24</v>
      </c>
      <c r="Y48" s="272">
        <f t="shared" ref="Y48" si="141">IFERROR(IF(Y46="",Y47-0,Y47-Y46*100%),"")</f>
        <v>-21.850000000000023</v>
      </c>
      <c r="Z48" s="272">
        <f t="shared" ref="Z48" si="142">IFERROR(IF(Z46="",Z47-0,Z47-Z46*100%),"")</f>
        <v>20.133870000000016</v>
      </c>
      <c r="AA48" s="272">
        <f t="shared" ref="AA48" si="143">IFERROR(IF(AA46="",AA47-0,AA47-AA46*100%),"")</f>
        <v>34.029080000000022</v>
      </c>
      <c r="AB48" s="272">
        <f t="shared" ref="AB48" si="144">IFERROR(IF(AB46="",AB47-0,AB47-AB46*100%),"")</f>
        <v>25.389999999999997</v>
      </c>
      <c r="AC48" s="272">
        <f t="shared" ref="AC48" si="145">IFERROR(IF(AC46="",AC47-0,AC47-AC46*100%),"")</f>
        <v>26.486129999999996</v>
      </c>
      <c r="AD48" s="272">
        <f t="shared" ref="AD48" si="146">IFERROR(IF(AD46="",AD47-0,AD47-AD46*100%),"")</f>
        <v>127.73538000000002</v>
      </c>
      <c r="AE48" s="272">
        <f t="shared" ref="AE48" si="147">IFERROR(IF(AE46="",AE47-0,AE47-AE46*100%),"")</f>
        <v>18.396830000000001</v>
      </c>
      <c r="AF48" s="272">
        <f t="shared" ref="AF48" si="148">IFERROR(IF(AF46="",AF47-0,AF47-AF46*100%),"")</f>
        <v>23.387929999999997</v>
      </c>
      <c r="AG48" s="272">
        <f t="shared" ref="AG48" si="149">IFERROR(IF(AG46="",AG47-0,AG47-AG46*100%),"")</f>
        <v>11.081780000000004</v>
      </c>
      <c r="AH48" s="272">
        <f t="shared" ref="AH48" si="150">IFERROR(IF(AH46="",AH47-0,AH47-AH46*100%),"")</f>
        <v>27.239980000000003</v>
      </c>
      <c r="AI48" s="272">
        <f t="shared" ref="AI48" si="151">IFERROR(IF(AI46="",AI47-0,AI47-AI46*100%),"")</f>
        <v>-97.697030000000012</v>
      </c>
      <c r="AJ48" s="272">
        <f t="shared" ref="AJ48" si="152">IFERROR(IF(AJ46="",AJ47-0,AJ47-AJ46*100%),"")</f>
        <v>28.443733339999998</v>
      </c>
      <c r="AK48" s="272">
        <f t="shared" ref="AK48" si="153">IFERROR(IF(AK46="",AK47-0,AK47-AK46*100%),"")</f>
        <v>28.215499999999999</v>
      </c>
      <c r="AL48" s="272">
        <f t="shared" ref="AL48" si="154">IFERROR(IF(AL46="",AL47-0,AL47-AL46*100%),"")</f>
        <v>13.426560000000002</v>
      </c>
      <c r="AM48" s="272">
        <f t="shared" ref="AM48" si="155">IFERROR(IF(AM46="",AM47-0,AM47-AM46*100%),"")</f>
        <v>14.030741963999999</v>
      </c>
      <c r="AN48" s="272">
        <f t="shared" ref="AN48" si="156">IFERROR(IF(AN46="",AN47-0,AN47-AN46*100%),"")</f>
        <v>0.99670000000000414</v>
      </c>
      <c r="AO48" s="272">
        <f t="shared" ref="AO48" si="157">IFERROR(IF(AO46="",AO47-0,AO47-AO46*100%),"")</f>
        <v>7.6018858127</v>
      </c>
      <c r="AP48" s="272">
        <f t="shared" ref="AP48" si="158">IFERROR(IF(AP46="",AP47-0,AP47-AP46*100%),"")</f>
        <v>19.643000000000004</v>
      </c>
      <c r="AQ48" s="272">
        <f t="shared" ref="AQ48" si="159">IFERROR(IF(AQ46="",AQ47-0,AQ47-AQ46*100%),"")</f>
        <v>33.204999999999998</v>
      </c>
      <c r="AR48" s="272">
        <f t="shared" ref="AR48" si="160">IFERROR(IF(AR46="",AR47-0,AR47-AR46*100%),"")</f>
        <v>7.5121900000000004</v>
      </c>
      <c r="AS48" s="272">
        <f t="shared" ref="AS48" si="161">IFERROR(IF(AS46="",AS47-0,AS47-AS46*100%),"")</f>
        <v>10.500119999999999</v>
      </c>
      <c r="AT48" s="272">
        <f t="shared" ref="AT48" si="162">IFERROR(IF(AT46="",AT47-0,AT47-AT46*100%),"")</f>
        <v>-2.7917000000000005</v>
      </c>
      <c r="AU48" s="272">
        <f t="shared" ref="AU48" si="163">IFERROR(IF(AU46="",AU47-0,AU47-AU46*100%),"")</f>
        <v>7.4147600000000002</v>
      </c>
      <c r="AV48" s="272">
        <f t="shared" ref="AV48" si="164">IFERROR(IF(AV46="",AV47-0,AV47-AV46*100%),"")</f>
        <v>6.4445755267999996</v>
      </c>
      <c r="AW48" s="272">
        <f t="shared" ref="AW48" si="165">IFERROR(IF(AW46="",AW47-0,AW47-AW46*100%),"")</f>
        <v>0.45382</v>
      </c>
      <c r="AX48" s="272">
        <f t="shared" ref="AX48" si="166">IFERROR(IF(AX46="",AX47-0,AX47-AX46*100%),"")</f>
        <v>-0.40852999999999895</v>
      </c>
      <c r="AY48" s="272">
        <f t="shared" ref="AY48" si="167">IFERROR(IF(AY46="",AY47-0,AY47-AY46*100%),"")</f>
        <v>1.6418999999999999</v>
      </c>
      <c r="AZ48" s="272">
        <f t="shared" ref="AZ48" si="168">IFERROR(IF(AZ46="",AZ47-0,AZ47-AZ46*100%),"")</f>
        <v>-54.778670000000034</v>
      </c>
      <c r="BA48" s="272">
        <f t="shared" ref="BA48" si="169">IFERROR(IF(BA46="",BA47-0,BA47-BA46*100%),"")</f>
        <v>-20.818519999999999</v>
      </c>
      <c r="BB48" s="272">
        <f t="shared" ref="BB48" si="170">IFERROR(IF(BB46="",BB47-0,BB47-BB46*100%),"")</f>
        <v>24.330750000000002</v>
      </c>
      <c r="BC48" s="272">
        <f t="shared" ref="BC48" si="171">IFERROR(IF(BC46="",BC47-0,BC47-BC46*100%),"")</f>
        <v>-20.38279</v>
      </c>
      <c r="BD48" s="272">
        <f t="shared" ref="BD48" si="172">IFERROR(IF(BD46="",BD47-0,BD47-BD46*100%),"")</f>
        <v>-0.64353000000000016</v>
      </c>
      <c r="BE48" s="272">
        <f t="shared" ref="BE48" si="173">IFERROR(IF(BE46="",BE47-0,BE47-BE46*100%),"")</f>
        <v>-46.354269999999993</v>
      </c>
      <c r="BF48" s="272">
        <f t="shared" ref="BF48" si="174">IFERROR(IF(BF46="",BF47-0,BF47-BF46*100%),"")</f>
        <v>-4.2686300000000053</v>
      </c>
      <c r="BG48" s="272">
        <f t="shared" ref="BG48" si="175">IFERROR(IF(BG46="",BG47-0,BG47-BG46*100%),"")</f>
        <v>29.547730000000001</v>
      </c>
      <c r="BH48" s="272">
        <f t="shared" ref="BH48" si="176">IFERROR(IF(BH46="",BH47-0,BH47-BH46*100%),"")</f>
        <v>-118.14571000000001</v>
      </c>
      <c r="BI48" s="272">
        <f t="shared" ref="BI48" si="177">IFERROR(IF(BI46="",BI47-0,BI47-BI46*100%),"")</f>
        <v>7.5550399999999982</v>
      </c>
      <c r="BJ48" s="272">
        <f t="shared" ref="BJ48" si="178">IFERROR(IF(BJ46="",BJ47-0,BJ47-BJ46*100%),"")</f>
        <v>-273.60065000000009</v>
      </c>
      <c r="BK48" s="272">
        <f t="shared" ref="BK48" si="179">IFERROR(IF(BK46="",BK47-0,BK47-BK46*100%),"")</f>
        <v>-1.7561200000000028</v>
      </c>
      <c r="BL48" s="272">
        <f t="shared" ref="BL48" si="180">IFERROR(IF(BL46="",BL47-0,BL47-BL46*100%),"")</f>
        <v>12.85605</v>
      </c>
    </row>
    <row r="49" spans="1:64" ht="19.2" x14ac:dyDescent="0.25">
      <c r="A49" s="219" t="s">
        <v>540</v>
      </c>
      <c r="B49" s="250" t="s">
        <v>266</v>
      </c>
      <c r="C49" s="273">
        <f>IFERROR(C45+C48,"")</f>
        <v>2865.6494470802027</v>
      </c>
      <c r="D49" s="273">
        <f t="shared" ref="D49" si="181">IFERROR(D45+D48,"")</f>
        <v>3617.87</v>
      </c>
      <c r="E49" s="273">
        <f t="shared" ref="E49" si="182">IFERROR(E45+E48,"")</f>
        <v>-2044.429999999998</v>
      </c>
      <c r="F49" s="273">
        <f t="shared" ref="F49" si="183">IFERROR(F45+F48,"")</f>
        <v>991.61833905940114</v>
      </c>
      <c r="G49" s="273">
        <f t="shared" ref="G49" si="184">IFERROR(G45+G48,"")</f>
        <v>300.59110802079999</v>
      </c>
      <c r="H49" s="273" t="str">
        <f t="shared" ref="H49" si="185">IFERROR(H45+H48,"")</f>
        <v/>
      </c>
      <c r="I49" s="273">
        <f t="shared" ref="I49" si="186">IFERROR(I45+I48,"")</f>
        <v>-1552.8646556440003</v>
      </c>
      <c r="J49" s="273">
        <f t="shared" ref="J49" si="187">IFERROR(J45+J48,"")</f>
        <v>-36.822647000000416</v>
      </c>
      <c r="K49" s="273">
        <f t="shared" ref="K49" si="188">IFERROR(K45+K48,"")</f>
        <v>415.45388600000166</v>
      </c>
      <c r="L49" s="273">
        <f t="shared" ref="L49" si="189">IFERROR(L45+L48,"")</f>
        <v>3358.5105440000016</v>
      </c>
      <c r="M49" s="273">
        <f t="shared" ref="M49" si="190">IFERROR(M45+M48,"")</f>
        <v>-488.35194399999932</v>
      </c>
      <c r="N49" s="273">
        <f t="shared" ref="N49" si="191">IFERROR(N45+N48,"")</f>
        <v>343.68107200000014</v>
      </c>
      <c r="O49" s="273">
        <f t="shared" ref="O49" si="192">IFERROR(O45+O48,"")</f>
        <v>-8.6078720000002704</v>
      </c>
      <c r="P49" s="273">
        <f t="shared" ref="P49" si="193">IFERROR(P45+P48,"")</f>
        <v>1347.0247119999999</v>
      </c>
      <c r="Q49" s="273">
        <f t="shared" ref="Q49" si="194">IFERROR(Q45+Q48,"")</f>
        <v>-127.65076400000021</v>
      </c>
      <c r="R49" s="273">
        <f t="shared" ref="R49" si="195">IFERROR(R45+R48,"")</f>
        <v>-660.89596100000017</v>
      </c>
      <c r="S49" s="273">
        <f t="shared" ref="S49" si="196">IFERROR(S45+S48,"")</f>
        <v>-212.38040000000024</v>
      </c>
      <c r="T49" s="273">
        <f t="shared" ref="T49" si="197">IFERROR(T45+T48,"")</f>
        <v>-1034.4613519999998</v>
      </c>
      <c r="U49" s="273">
        <f t="shared" ref="U49" si="198">IFERROR(U45+U48,"")</f>
        <v>-335.98874999999998</v>
      </c>
      <c r="V49" s="273">
        <f t="shared" ref="V49" si="199">IFERROR(V45+V48,"")</f>
        <v>-86.632289999999998</v>
      </c>
      <c r="W49" s="273">
        <f t="shared" ref="W49" si="200">IFERROR(W45+W48,"")</f>
        <v>-419.62520000000006</v>
      </c>
      <c r="X49" s="273">
        <f t="shared" ref="X49" si="201">IFERROR(X45+X48,"")</f>
        <v>-519.54756799999996</v>
      </c>
      <c r="Y49" s="273">
        <f t="shared" ref="Y49" si="202">IFERROR(Y45+Y48,"")</f>
        <v>-82.591280000000097</v>
      </c>
      <c r="Z49" s="273">
        <f t="shared" ref="Z49" si="203">IFERROR(Z45+Z48,"")</f>
        <v>172.67375706400014</v>
      </c>
      <c r="AA49" s="273">
        <f t="shared" ref="AA49" si="204">IFERROR(AA45+AA48,"")</f>
        <v>-15.684078133999947</v>
      </c>
      <c r="AB49" s="273">
        <f t="shared" ref="AB49" si="205">IFERROR(AB45+AB48,"")</f>
        <v>201.97581199999996</v>
      </c>
      <c r="AC49" s="273">
        <f t="shared" ref="AC49" si="206">IFERROR(AC45+AC48,"")</f>
        <v>124.70986356000009</v>
      </c>
      <c r="AD49" s="273">
        <f t="shared" ref="AD49" si="207">IFERROR(AD45+AD48,"")</f>
        <v>397.39094634400004</v>
      </c>
      <c r="AE49" s="273">
        <f t="shared" ref="AE49" si="208">IFERROR(AE45+AE48,"")</f>
        <v>174.78702917600003</v>
      </c>
      <c r="AF49" s="273">
        <f t="shared" ref="AF49" si="209">IFERROR(AF45+AF48,"")</f>
        <v>-21.408896497999976</v>
      </c>
      <c r="AG49" s="273">
        <f t="shared" ref="AG49" si="210">IFERROR(AG45+AG48,"")</f>
        <v>-4.3854448279999811</v>
      </c>
      <c r="AH49" s="273">
        <f t="shared" ref="AH49" si="211">IFERROR(AH45+AH48,"")</f>
        <v>0.58999388000000863</v>
      </c>
      <c r="AI49" s="273">
        <f t="shared" ref="AI49" si="212">IFERROR(AI45+AI48,"")</f>
        <v>-123.05660548800003</v>
      </c>
      <c r="AJ49" s="273">
        <f t="shared" ref="AJ49" si="213">IFERROR(AJ45+AJ48,"")</f>
        <v>102.73563454075898</v>
      </c>
      <c r="AK49" s="273">
        <f t="shared" ref="AK49" si="214">IFERROR(AK45+AK48,"")</f>
        <v>71.391717376000003</v>
      </c>
      <c r="AL49" s="273">
        <f t="shared" ref="AL49" si="215">IFERROR(AL45+AL48,"")</f>
        <v>76.104379835000003</v>
      </c>
      <c r="AM49" s="273">
        <f t="shared" ref="AM49" si="216">IFERROR(AM45+AM48,"")</f>
        <v>-73.474629401831805</v>
      </c>
      <c r="AN49" s="273">
        <f t="shared" ref="AN49" si="217">IFERROR(AN45+AN48,"")</f>
        <v>-56.822420000000008</v>
      </c>
      <c r="AO49" s="273">
        <f t="shared" ref="AO49" si="218">IFERROR(AO45+AO48,"")</f>
        <v>-24.239496023700003</v>
      </c>
      <c r="AP49" s="273">
        <f t="shared" ref="AP49" si="219">IFERROR(AP45+AP48,"")</f>
        <v>135.16412862700003</v>
      </c>
      <c r="AQ49" s="273">
        <f t="shared" ref="AQ49" si="220">IFERROR(AQ45+AQ48,"")</f>
        <v>73.237529001999988</v>
      </c>
      <c r="AR49" s="273">
        <f t="shared" ref="AR49" si="221">IFERROR(AR45+AR48,"")</f>
        <v>-56.440301849999997</v>
      </c>
      <c r="AS49" s="273">
        <f t="shared" ref="AS49" si="222">IFERROR(AS45+AS48,"")</f>
        <v>45.799389460000015</v>
      </c>
      <c r="AT49" s="273">
        <f t="shared" ref="AT49" si="223">IFERROR(AT45+AT48,"")</f>
        <v>-9.3477499999999996</v>
      </c>
      <c r="AU49" s="273">
        <f t="shared" ref="AU49" si="224">IFERROR(AU45+AU48,"")</f>
        <v>41.274754165999994</v>
      </c>
      <c r="AV49" s="273">
        <f t="shared" ref="AV49" si="225">IFERROR(AV45+AV48,"")</f>
        <v>26.305294401930666</v>
      </c>
      <c r="AW49" s="273">
        <f t="shared" ref="AW49" si="226">IFERROR(AW45+AW48,"")</f>
        <v>15.943999670000004</v>
      </c>
      <c r="AX49" s="273">
        <f t="shared" ref="AX49" si="227">IFERROR(AX45+AX48,"")</f>
        <v>9.612557632000005</v>
      </c>
      <c r="AY49" s="273">
        <f t="shared" ref="AY49" si="228">IFERROR(AY45+AY48,"")</f>
        <v>18.735636230000001</v>
      </c>
      <c r="AZ49" s="273">
        <f t="shared" ref="AZ49" si="229">IFERROR(AZ45+AZ48,"")</f>
        <v>-217.70843584799999</v>
      </c>
      <c r="BA49" s="273">
        <f t="shared" ref="BA49" si="230">IFERROR(BA45+BA48,"")</f>
        <v>-627.19363999999996</v>
      </c>
      <c r="BB49" s="273">
        <f t="shared" ref="BB49" si="231">IFERROR(BB45+BB48,"")</f>
        <v>-79.435058135999981</v>
      </c>
      <c r="BC49" s="273">
        <f t="shared" ref="BC49" si="232">IFERROR(BC45+BC48,"")</f>
        <v>-109.53280546400003</v>
      </c>
      <c r="BD49" s="273">
        <f t="shared" ref="BD49" si="233">IFERROR(BD45+BD48,"")</f>
        <v>24.086009590000003</v>
      </c>
      <c r="BE49" s="273">
        <f t="shared" ref="BE49" si="234">IFERROR(BE45+BE48,"")</f>
        <v>-140.61735388</v>
      </c>
      <c r="BF49" s="273">
        <f t="shared" ref="BF49" si="235">IFERROR(BF45+BF48,"")</f>
        <v>-56.517912640000006</v>
      </c>
      <c r="BG49" s="273">
        <f t="shared" ref="BG49" si="236">IFERROR(BG45+BG48,"")</f>
        <v>109.70697472200004</v>
      </c>
      <c r="BH49" s="273">
        <f t="shared" ref="BH49" si="237">IFERROR(BH45+BH48,"")</f>
        <v>-675.74348000000009</v>
      </c>
      <c r="BI49" s="273">
        <f t="shared" ref="BI49" si="238">IFERROR(BI45+BI48,"")</f>
        <v>41.828537874000013</v>
      </c>
      <c r="BJ49" s="273">
        <f t="shared" ref="BJ49" si="239">IFERROR(BJ45+BJ48,"")</f>
        <v>-448.20700801800012</v>
      </c>
      <c r="BK49" s="273">
        <f t="shared" ref="BK49" si="240">IFERROR(BK45+BK48,"")</f>
        <v>-33.539954581000011</v>
      </c>
      <c r="BL49" s="273">
        <f t="shared" ref="BL49" si="241">IFERROR(BL45+BL48,"")</f>
        <v>3.3346820880000116</v>
      </c>
    </row>
    <row r="50" spans="1:64" ht="15.6" outlineLevel="1" x14ac:dyDescent="0.25">
      <c r="B50" s="224" t="s">
        <v>267</v>
      </c>
      <c r="C50" s="30">
        <f>IFERROR(INDEX(【输出】数据汇总!$A:$AZ,MATCH(横向对比!C$4&amp;横向对比!$B50,【输出】数据汇总!$A:$A,0),MATCH(横向对比!$B$36,【输出】数据汇总!$1:$1,0))/100,"")</f>
        <v>21527.567690712702</v>
      </c>
      <c r="D50" s="30">
        <f>IFERROR(INDEX(【输出】数据汇总!$A:$AZ,MATCH(横向对比!D$4&amp;横向对比!$B50,【输出】数据汇总!$A:$A,0),MATCH(横向对比!$B$36,【输出】数据汇总!$1:$1,0))/100,"")</f>
        <v>14005.65</v>
      </c>
      <c r="E50" s="30">
        <f>IFERROR(INDEX(【输出】数据汇总!$A:$AZ,MATCH(横向对比!E$4&amp;横向对比!$B50,【输出】数据汇总!$A:$A,0),MATCH(横向对比!$B$36,【输出】数据汇总!$1:$1,0))/100,"")</f>
        <v>5015.17</v>
      </c>
      <c r="F50" s="30">
        <f>IFERROR(INDEX(【输出】数据汇总!$A:$AZ,MATCH(横向对比!F$4&amp;横向对比!$B50,【输出】数据汇总!$A:$A,0),MATCH(横向对比!$B$36,【输出】数据汇总!$1:$1,0))/100,"")</f>
        <v>2075.0128870955</v>
      </c>
      <c r="G50" s="30">
        <f>IFERROR(INDEX(【输出】数据汇总!$A:$AZ,MATCH(横向对比!G$4&amp;横向对比!$B50,【输出】数据汇总!$A:$A,0),MATCH(横向对比!$B$36,【输出】数据汇总!$1:$1,0))/100,"")</f>
        <v>431.73480361719993</v>
      </c>
      <c r="H50" s="30" t="str">
        <f>IFERROR(INDEX(【输出】数据汇总!$A:$AZ,MATCH(横向对比!H$4&amp;横向对比!$B50,【输出】数据汇总!$A:$A,0),MATCH(横向对比!$B$36,【输出】数据汇总!$1:$1,0))/100,"")</f>
        <v/>
      </c>
      <c r="I50" s="30">
        <f>IFERROR(INDEX(【输出】数据汇总!$A:$AZ,MATCH(横向对比!I$4&amp;横向对比!$B50,【输出】数据汇总!$A:$A,0),MATCH(横向对比!$B$36,【输出】数据汇总!$1:$1,0))/100,"")</f>
        <v>458.70000359530002</v>
      </c>
      <c r="J50" s="30">
        <f>IFERROR(INDEX(【输出】数据汇总!$A:$AZ,MATCH(横向对比!J$4&amp;横向对比!$B50,【输出】数据汇总!$A:$A,0),MATCH(横向对比!$B$36,【输出】数据汇总!$1:$1,0))/100,"")</f>
        <v>3634.99</v>
      </c>
      <c r="K50" s="30">
        <f>IFERROR(INDEX(【输出】数据汇总!$A:$AZ,MATCH(横向对比!K$4&amp;横向对比!$B50,【输出】数据汇总!$A:$A,0),MATCH(横向对比!$B$36,【输出】数据汇总!$1:$1,0))/100,"")</f>
        <v>3333.27</v>
      </c>
      <c r="L50" s="30">
        <f>IFERROR(INDEX(【输出】数据汇总!$A:$AZ,MATCH(横向对比!L$4&amp;横向对比!$B50,【输出】数据汇总!$A:$A,0),MATCH(横向对比!$B$36,【输出】数据汇总!$1:$1,0))/100,"")</f>
        <v>2857.01</v>
      </c>
      <c r="M50" s="30">
        <f>IFERROR(INDEX(【输出】数据汇总!$A:$AZ,MATCH(横向对比!M$4&amp;横向对比!$B50,【输出】数据汇总!$A:$A,0),MATCH(横向对比!$B$36,【输出】数据汇总!$1:$1,0))/100,"")</f>
        <v>2368.31</v>
      </c>
      <c r="N50" s="30">
        <f>IFERROR(INDEX(【输出】数据汇总!$A:$AZ,MATCH(横向对比!N$4&amp;横向对比!$B50,【输出】数据汇总!$A:$A,0),MATCH(横向对比!$B$36,【输出】数据汇总!$1:$1,0))/100,"")</f>
        <v>868.92</v>
      </c>
      <c r="O50" s="30">
        <f>IFERROR(INDEX(【输出】数据汇总!$A:$AZ,MATCH(横向对比!O$4&amp;横向对比!$B50,【输出】数据汇总!$A:$A,0),MATCH(横向对比!$B$36,【输出】数据汇总!$1:$1,0))/100,"")</f>
        <v>943.15000000000009</v>
      </c>
      <c r="P50" s="30">
        <f>IFERROR(INDEX(【输出】数据汇总!$A:$AZ,MATCH(横向对比!P$4&amp;横向对比!$B50,【输出】数据汇总!$A:$A,0),MATCH(横向对比!$B$36,【输出】数据汇总!$1:$1,0))/100,"")</f>
        <v>1485.7800000000002</v>
      </c>
      <c r="Q50" s="30">
        <f>IFERROR(INDEX(【输出】数据汇总!$A:$AZ,MATCH(横向对比!Q$4&amp;横向对比!$B50,【输出】数据汇总!$A:$A,0),MATCH(横向对比!$B$36,【输出】数据汇总!$1:$1,0))/100,"")</f>
        <v>772.97</v>
      </c>
      <c r="R50" s="30">
        <f>IFERROR(INDEX(【输出】数据汇总!$A:$AZ,MATCH(横向对比!R$4&amp;横向对比!$B50,【输出】数据汇总!$A:$A,0),MATCH(横向对比!$B$36,【输出】数据汇总!$1:$1,0))/100,"")</f>
        <v>480.05999999999995</v>
      </c>
      <c r="S50" s="30">
        <f>IFERROR(INDEX(【输出】数据汇总!$A:$AZ,MATCH(横向对比!S$4&amp;横向对比!$B50,【输出】数据汇总!$A:$A,0),MATCH(横向对比!$B$36,【输出】数据汇总!$1:$1,0))/100,"")</f>
        <v>695.64</v>
      </c>
      <c r="T50" s="30">
        <f>IFERROR(INDEX(【输出】数据汇总!$A:$AZ,MATCH(横向对比!T$4&amp;横向对比!$B50,【输出】数据汇总!$A:$A,0),MATCH(横向对比!$B$36,【输出】数据汇总!$1:$1,0))/100,"")</f>
        <v>312.02</v>
      </c>
      <c r="U50" s="30">
        <f>IFERROR(INDEX(【输出】数据汇总!$A:$AZ,MATCH(横向对比!U$4&amp;横向对比!$B50,【输出】数据汇总!$A:$A,0),MATCH(横向对比!$B$36,【输出】数据汇总!$1:$1,0))/100,"")</f>
        <v>418.30999999999995</v>
      </c>
      <c r="V50" s="30">
        <f>IFERROR(INDEX(【输出】数据汇总!$A:$AZ,MATCH(横向对比!V$4&amp;横向对比!$B50,【输出】数据汇总!$A:$A,0),MATCH(横向对比!$B$36,【输出】数据汇总!$1:$1,0))/100,"")</f>
        <v>434.99</v>
      </c>
      <c r="W50" s="30">
        <f>IFERROR(INDEX(【输出】数据汇总!$A:$AZ,MATCH(横向对比!W$4&amp;横向对比!$B50,【输出】数据汇总!$A:$A,0),MATCH(横向对比!$B$36,【输出】数据汇总!$1:$1,0))/100,"")</f>
        <v>266.86</v>
      </c>
      <c r="X50" s="30">
        <f>IFERROR(INDEX(【输出】数据汇总!$A:$AZ,MATCH(横向对比!X$4&amp;横向对比!$B50,【输出】数据汇总!$A:$A,0),MATCH(横向对比!$B$36,【输出】数据汇总!$1:$1,0))/100,"")</f>
        <v>148.54000000000002</v>
      </c>
      <c r="Y50" s="30">
        <f>IFERROR(INDEX(【输出】数据汇总!$A:$AZ,MATCH(横向对比!Y$4&amp;横向对比!$B50,【输出】数据汇总!$A:$A,0),MATCH(横向对比!$B$36,【输出】数据汇总!$1:$1,0))/100,"")</f>
        <v>263.05</v>
      </c>
      <c r="Z50" s="30">
        <f>IFERROR(INDEX(【输出】数据汇总!$A:$AZ,MATCH(横向对比!Z$4&amp;横向对比!$B50,【输出】数据汇总!$A:$A,0),MATCH(横向对比!$B$36,【输出】数据汇总!$1:$1,0))/100,"")</f>
        <v>333.50817999999998</v>
      </c>
      <c r="AA50" s="30">
        <f>IFERROR(INDEX(【输出】数据汇总!$A:$AZ,MATCH(横向对比!AA$4&amp;横向对比!$B50,【输出】数据汇总!$A:$A,0),MATCH(横向对比!$B$36,【输出】数据汇总!$1:$1,0))/100,"")</f>
        <v>238.21839</v>
      </c>
      <c r="AB50" s="30">
        <f>IFERROR(INDEX(【输出】数据汇总!$A:$AZ,MATCH(横向对比!AB$36&amp;横向对比!$B50,【输出】数据汇总!$A:$A,0),MATCH(横向对比!$B$36,【输出】数据汇总!$1:$1,0))/100,"")</f>
        <v>282.5</v>
      </c>
      <c r="AC50" s="30">
        <f>IFERROR(INDEX(【输出】数据汇总!$A:$AZ,MATCH(横向对比!AC$4&amp;横向对比!$B50,【输出】数据汇总!$A:$A,0),MATCH(横向对比!$B$36,【输出】数据汇总!$1:$1,0))/100,"")</f>
        <v>212.01796999999999</v>
      </c>
      <c r="AD50" s="30">
        <f>IFERROR(INDEX(【输出】数据汇总!$A:$AZ,MATCH(横向对比!AD$4&amp;横向对比!$B50,【输出】数据汇总!$A:$A,0),MATCH(横向对比!$B$36,【输出】数据汇总!$1:$1,0))/100,"")</f>
        <v>186.48371</v>
      </c>
      <c r="AE50" s="30">
        <f>IFERROR(INDEX(【输出】数据汇总!$A:$AZ,MATCH(横向对比!AE$4&amp;横向对比!$B50,【输出】数据汇总!$A:$A,0),MATCH(横向对比!$B$36,【输出】数据汇总!$1:$1,0))/100,"")</f>
        <v>133.07943</v>
      </c>
      <c r="AF50" s="30">
        <f>IFERROR(INDEX(【输出】数据汇总!$A:$AZ,MATCH(横向对比!AF$4&amp;横向对比!$B50,【输出】数据汇总!$A:$A,0),MATCH(横向对比!$B$36,【输出】数据汇总!$1:$1,0))/100,"")</f>
        <v>80.347129999999993</v>
      </c>
      <c r="AG50" s="30">
        <f>IFERROR(INDEX(【输出】数据汇总!$A:$AZ,MATCH(横向对比!AG$4&amp;横向对比!$B50,【输出】数据汇总!$A:$A,0),MATCH(横向对比!$B$36,【输出】数据汇总!$1:$1,0))/100,"")</f>
        <v>52.805129999999991</v>
      </c>
      <c r="AH50" s="30">
        <f>IFERROR(INDEX(【输出】数据汇总!$A:$AZ,MATCH(横向对比!AH$4&amp;横向对比!$B50,【输出】数据汇总!$A:$A,0),MATCH(横向对比!$B$36,【输出】数据汇总!$1:$1,0))/100,"")</f>
        <v>49.717480000000002</v>
      </c>
      <c r="AI50" s="30">
        <f>IFERROR(INDEX(【输出】数据汇总!$A:$AZ,MATCH(横向对比!AI$4&amp;横向对比!$B50,【输出】数据汇总!$A:$A,0),MATCH(横向对比!$B$36,【输出】数据汇总!$1:$1,0))/100,"")</f>
        <v>19.092599999999997</v>
      </c>
      <c r="AJ50" s="30">
        <f>IFERROR(INDEX(【输出】数据汇总!$A:$AZ,MATCH(横向对比!AJ$4&amp;横向对比!$B50,【输出】数据汇总!$A:$A,0),MATCH(横向对比!$B$36,【输出】数据汇总!$1:$1,0))/100,"")</f>
        <v>52.498639099999998</v>
      </c>
      <c r="AK50" s="30">
        <f>IFERROR(INDEX(【输出】数据汇总!$A:$AZ,MATCH(横向对比!AK$4&amp;横向对比!$B50,【输出】数据汇总!$A:$A,0),MATCH(横向对比!$B$36,【输出】数据汇总!$1:$1,0))/100,"")</f>
        <v>46.878860000000003</v>
      </c>
      <c r="AL50" s="30">
        <f>IFERROR(INDEX(【输出】数据汇总!$A:$AZ,MATCH(横向对比!AL$4&amp;横向对比!$B50,【输出】数据汇总!$A:$A,0),MATCH(横向对比!$B$36,【输出】数据汇总!$1:$1,0))/100,"")</f>
        <v>53.732569999999996</v>
      </c>
      <c r="AM50" s="30">
        <f>IFERROR(INDEX(【输出】数据汇总!$A:$AZ,MATCH(横向对比!AM$4&amp;横向对比!$B50,【输出】数据汇总!$A:$A,0),MATCH(横向对比!$B$36,【输出】数据汇总!$1:$1,0))/100,"")</f>
        <v>18.959763626400001</v>
      </c>
      <c r="AN50" s="30">
        <f>IFERROR(INDEX(【输出】数据汇总!$A:$AZ,MATCH(横向对比!AN$4&amp;横向对比!$B50,【输出】数据汇总!$A:$A,0),MATCH(横向对比!$B$36,【输出】数据汇总!$1:$1,0))/100,"")</f>
        <v>26.733550000000001</v>
      </c>
      <c r="AO50" s="30">
        <f>IFERROR(INDEX(【输出】数据汇总!$A:$AZ,MATCH(横向对比!AO$4&amp;横向对比!$B50,【输出】数据汇总!$A:$A,0),MATCH(横向对比!$B$36,【输出】数据汇总!$1:$1,0))/100,"")</f>
        <v>25.389484369099996</v>
      </c>
      <c r="AP50" s="30">
        <f>IFERROR(INDEX(【输出】数据汇总!$A:$AZ,MATCH(横向对比!AP$4&amp;横向对比!$B50,【输出】数据汇总!$A:$A,0),MATCH(横向对比!$B$36,【输出】数据汇总!$1:$1,0))/100,"")</f>
        <v>118.53275000000002</v>
      </c>
      <c r="AQ50" s="30">
        <f>IFERROR(INDEX(【输出】数据汇总!$A:$AZ,MATCH(横向对比!AQ$4&amp;横向对比!$B50,【输出】数据汇总!$A:$A,0),MATCH(横向对比!$B$36,【输出】数据汇总!$1:$1,0))/100,"")</f>
        <v>123.29915</v>
      </c>
      <c r="AR50" s="30">
        <f>IFERROR(INDEX(【输出】数据汇总!$A:$AZ,MATCH(横向对比!AR$4&amp;横向对比!$B50,【输出】数据汇总!$A:$A,0),MATCH(横向对比!$B$36,【输出】数据汇总!$1:$1,0))/100,"")</f>
        <v>29.62397</v>
      </c>
      <c r="AS50" s="30">
        <f>IFERROR(INDEX(【输出】数据汇总!$A:$AZ,MATCH(横向对比!AS$4&amp;横向对比!$B50,【输出】数据汇总!$A:$A,0),MATCH(横向对比!$B$36,【输出】数据汇总!$1:$1,0))/100,"")</f>
        <v>40.476349999999996</v>
      </c>
      <c r="AT50" s="30">
        <f>IFERROR(INDEX(【输出】数据汇总!$A:$AZ,MATCH(横向对比!AT$4&amp;横向对比!$B50,【输出】数据汇总!$A:$A,0),MATCH(横向对比!$B$36,【输出】数据汇总!$1:$1,0))/100,"")</f>
        <v>16.245950000000001</v>
      </c>
      <c r="AU50" s="30">
        <f>IFERROR(INDEX(【输出】数据汇总!$A:$AZ,MATCH(横向对比!AU$4&amp;横向对比!$B50,【输出】数据汇总!$A:$A,0),MATCH(横向对比!$B$36,【输出】数据汇总!$1:$1,0))/100,"")</f>
        <v>22.990349999999999</v>
      </c>
      <c r="AV50" s="30">
        <f>IFERROR(INDEX(【输出】数据汇总!$A:$AZ,MATCH(横向对比!AV$4&amp;横向对比!$B50,【输出】数据汇总!$A:$A,0),MATCH(横向对比!$B$36,【输出】数据汇总!$1:$1,0))/100,"")</f>
        <v>19.2692636172</v>
      </c>
      <c r="AW50" s="30">
        <f>IFERROR(INDEX(【输出】数据汇总!$A:$AZ,MATCH(横向对比!AW$4&amp;横向对比!$B50,【输出】数据汇总!$A:$A,0),MATCH(横向对比!$B$36,【输出】数据汇总!$1:$1,0))/100,"")</f>
        <v>20.035030000000003</v>
      </c>
      <c r="AX50" s="30">
        <f>IFERROR(INDEX(【输出】数据汇总!$A:$AZ,MATCH(横向对比!AX$4&amp;横向对比!$B50,【输出】数据汇总!$A:$A,0),MATCH(横向对比!$B$36,【输出】数据汇总!$1:$1,0))/100,"")</f>
        <v>19.687799999999999</v>
      </c>
      <c r="AY50" s="30">
        <f>IFERROR(INDEX(【输出】数据汇总!$A:$AZ,MATCH(横向对比!AY$4&amp;横向对比!$B50,【输出】数据汇总!$A:$A,0),MATCH(横向对比!$B$36,【输出】数据汇总!$1:$1,0))/100,"")</f>
        <v>21.574190000000002</v>
      </c>
      <c r="AZ50" s="30">
        <f>IFERROR(INDEX(【输出】数据汇总!$A:$AZ,MATCH(横向对比!AZ$4&amp;横向对比!$B50,【输出】数据汇总!$A:$A,0),MATCH(横向对比!$B$36,【输出】数据汇总!$1:$1,0))/100,"")</f>
        <v>34.300039999999996</v>
      </c>
      <c r="BA50" s="30">
        <f>IFERROR(INDEX(【输出】数据汇总!$A:$AZ,MATCH(横向对比!BA$4&amp;横向对比!$B50,【输出】数据汇总!$A:$A,0),MATCH(横向对比!$B$36,【输出】数据汇总!$1:$1,0))/100,"")</f>
        <v>19.798520000000003</v>
      </c>
      <c r="BB50" s="30">
        <f>IFERROR(INDEX(【输出】数据汇总!$A:$AZ,MATCH(横向对比!BB$36&amp;横向对比!$B50,【输出】数据汇总!$A:$A,0),MATCH(横向对比!$B$36,【输出】数据汇总!$1:$1,0))/100,"")</f>
        <v>38.234120000000004</v>
      </c>
      <c r="BC50" s="30">
        <f>IFERROR(INDEX(【输出】数据汇总!$A:$AZ,MATCH(横向对比!BC$4&amp;横向对比!$B50,【输出】数据汇总!$A:$A,0),MATCH(横向对比!$B$36,【输出】数据汇总!$1:$1,0))/100,"")</f>
        <v>9.9131499999999981</v>
      </c>
      <c r="BD50" s="30">
        <f>IFERROR(INDEX(【输出】数据汇总!$A:$AZ,MATCH(横向对比!BD$4&amp;横向对比!$B50,【输出】数据汇总!$A:$A,0),MATCH(横向对比!$B$36,【输出】数据汇总!$1:$1,0))/100,"")</f>
        <v>13.698180000000001</v>
      </c>
      <c r="BE50" s="30">
        <f>IFERROR(INDEX(【输出】数据汇总!$A:$AZ,MATCH(横向对比!BE$4&amp;横向对比!$B50,【输出】数据汇总!$A:$A,0),MATCH(横向对比!$B$36,【输出】数据汇总!$1:$1,0))/100,"")</f>
        <v>5.8652100000000011</v>
      </c>
      <c r="BF50" s="30">
        <f>IFERROR(INDEX(【输出】数据汇总!$A:$AZ,MATCH(横向对比!BF$4&amp;横向对比!$B50,【输出】数据汇总!$A:$A,0),MATCH(横向对比!$B$36,【输出】数据汇总!$1:$1,0))/100,"")</f>
        <v>17.770569999999999</v>
      </c>
      <c r="BG50" s="30">
        <f>IFERROR(INDEX(【输出】数据汇总!$A:$AZ,MATCH(横向对比!BG$4&amp;横向对比!$B50,【输出】数据汇总!$A:$A,0),MATCH(横向对比!$B$36,【输出】数据汇总!$1:$1,0))/100,"")</f>
        <v>155.37407000000002</v>
      </c>
      <c r="BH50" s="30">
        <f>IFERROR(INDEX(【输出】数据汇总!$A:$AZ,MATCH(横向对比!BH$4&amp;横向对比!$B50,【输出】数据汇总!$A:$A,0),MATCH(横向对比!$B$36,【输出】数据汇总!$1:$1,0))/100,"")</f>
        <v>10.71987</v>
      </c>
      <c r="BI50" s="30">
        <f>IFERROR(INDEX(【输出】数据汇总!$A:$AZ,MATCH(横向对比!BI$4&amp;横向对比!$B50,【输出】数据汇总!$A:$A,0),MATCH(横向对比!$B$36,【输出】数据汇总!$1:$1,0))/100,"")</f>
        <v>37.850440000000006</v>
      </c>
      <c r="BJ50" s="30">
        <f>IFERROR(INDEX(【输出】数据汇总!$A:$AZ,MATCH(横向对比!BJ$4&amp;横向对比!$B50,【输出】数据汇总!$A:$A,0),MATCH(横向对比!$B$36,【输出】数据汇总!$1:$1,0))/100,"")</f>
        <v>53.891409999999993</v>
      </c>
      <c r="BK50" s="30">
        <f>IFERROR(INDEX(【输出】数据汇总!$A:$AZ,MATCH(横向对比!BK$4&amp;横向对比!$B50,【输出】数据汇总!$A:$A,0),MATCH(横向对比!$B$36,【输出】数据汇总!$1:$1,0))/100,"")</f>
        <v>20.4480435953</v>
      </c>
      <c r="BL50" s="30">
        <f>IFERROR(INDEX(【输出】数据汇总!$A:$AZ,MATCH(横向对比!BL$4&amp;横向对比!$B50,【输出】数据汇总!$A:$A,0),MATCH(横向对比!$B$36,【输出】数据汇总!$1:$1,0))/100,"")</f>
        <v>40.836379999999998</v>
      </c>
    </row>
    <row r="51" spans="1:64" ht="15.6" x14ac:dyDescent="0.25">
      <c r="B51" s="224" t="s">
        <v>268</v>
      </c>
      <c r="C51" s="30">
        <f>IFERROR(INDEX(【输出】数据汇总!$A:$AZ,MATCH(横向对比!C$4&amp;横向对比!$B51,【输出】数据汇总!$A:$A,0),MATCH(横向对比!$B$36,【输出】数据汇总!$1:$1,0))/100,"")</f>
        <v>250392.94743087489</v>
      </c>
      <c r="D51" s="30">
        <f>IFERROR(INDEX(【输出】数据汇总!$A:$AZ,MATCH(横向对比!D$4&amp;横向对比!$B51,【输出】数据汇总!$A:$A,0),MATCH(横向对比!$B$36,【输出】数据汇总!$1:$1,0))/100,"")</f>
        <v>162413.07999999999</v>
      </c>
      <c r="E51" s="30">
        <f>IFERROR(INDEX(【输出】数据汇总!$A:$AZ,MATCH(横向对比!E$4&amp;横向对比!$B51,【输出】数据汇总!$A:$A,0),MATCH(横向对比!$B$36,【输出】数据汇总!$1:$1,0))/100,"")</f>
        <v>61371.81</v>
      </c>
      <c r="F51" s="30">
        <f>IFERROR(INDEX(【输出】数据汇总!$A:$AZ,MATCH(横向对比!F$4&amp;横向对比!$B51,【输出】数据汇总!$A:$A,0),MATCH(横向对比!$B$36,【输出】数据汇总!$1:$1,0))/100,"")</f>
        <v>22040.662150581902</v>
      </c>
      <c r="G51" s="30">
        <f>IFERROR(INDEX(【输出】数据汇总!$A:$AZ,MATCH(横向对比!G$4&amp;横向对比!$B51,【输出】数据汇总!$A:$A,0),MATCH(横向对比!$B$36,【输出】数据汇总!$1:$1,0))/100,"")</f>
        <v>4567.3952802930007</v>
      </c>
      <c r="H51" s="30" t="str">
        <f>IFERROR(INDEX(【输出】数据汇总!$A:$AZ,MATCH(横向对比!H$4&amp;横向对比!$B51,【输出】数据汇总!$A:$A,0),MATCH(横向对比!$B$36,【输出】数据汇总!$1:$1,0))/100,"")</f>
        <v/>
      </c>
      <c r="I51" s="30">
        <f>IFERROR(INDEX(【输出】数据汇总!$A:$AZ,MATCH(横向对比!I$4&amp;横向对比!$B51,【输出】数据汇总!$A:$A,0),MATCH(横向对比!$B$36,【输出】数据汇总!$1:$1,0))/100,"")</f>
        <v>8658.4511910756009</v>
      </c>
      <c r="J51" s="30">
        <f>IFERROR(INDEX(【输出】数据汇总!$A:$AZ,MATCH(横向对比!J$4&amp;横向对比!$B51,【输出】数据汇总!$A:$A,0),MATCH(横向对比!$B$36,【输出】数据汇总!$1:$1,0))/100,"")</f>
        <v>41146.92</v>
      </c>
      <c r="K51" s="30">
        <f>IFERROR(INDEX(【输出】数据汇总!$A:$AZ,MATCH(横向对比!K$4&amp;横向对比!$B51,【输出】数据汇总!$A:$A,0),MATCH(横向对比!$B$36,【输出】数据汇总!$1:$1,0))/100,"")</f>
        <v>35632.980000000003</v>
      </c>
      <c r="L51" s="30">
        <f>IFERROR(INDEX(【输出】数据汇总!$A:$AZ,MATCH(横向对比!L$4&amp;横向对比!$B51,【输出】数据汇总!$A:$A,0),MATCH(横向对比!$B$36,【输出】数据汇总!$1:$1,0))/100,"")</f>
        <v>31431</v>
      </c>
      <c r="M51" s="30">
        <f>IFERROR(INDEX(【输出】数据汇总!$A:$AZ,MATCH(横向对比!M$4&amp;横向对比!$B51,【输出】数据汇总!$A:$A,0),MATCH(横向对比!$B$36,【输出】数据汇总!$1:$1,0))/100,"")</f>
        <v>29875.9</v>
      </c>
      <c r="N51" s="30">
        <f>IFERROR(INDEX(【输出】数据汇总!$A:$AZ,MATCH(横向对比!N$4&amp;横向对比!$B51,【输出】数据汇总!$A:$A,0),MATCH(横向对比!$B$36,【输出】数据汇总!$1:$1,0))/100,"")</f>
        <v>11386.39</v>
      </c>
      <c r="O51" s="30">
        <f>IFERROR(INDEX(【输出】数据汇总!$A:$AZ,MATCH(横向对比!O$4&amp;横向对比!$B51,【输出】数据汇总!$A:$A,0),MATCH(横向对比!$B$36,【输出】数据汇总!$1:$1,0))/100,"")</f>
        <v>12939.89</v>
      </c>
      <c r="P51" s="30">
        <f>IFERROR(INDEX(【输出】数据汇总!$A:$AZ,MATCH(横向对比!P$4&amp;横向对比!$B51,【输出】数据汇总!$A:$A,0),MATCH(横向对比!$B$36,【输出】数据汇总!$1:$1,0))/100,"")</f>
        <v>12892.33</v>
      </c>
      <c r="Q51" s="30">
        <f>IFERROR(INDEX(【输出】数据汇总!$A:$AZ,MATCH(横向对比!Q$4&amp;横向对比!$B51,【输出】数据汇总!$A:$A,0),MATCH(横向对比!$B$36,【输出】数据汇总!$1:$1,0))/100,"")</f>
        <v>8817.4699999999993</v>
      </c>
      <c r="R51" s="30">
        <f>IFERROR(INDEX(【输出】数据汇总!$A:$AZ,MATCH(横向对比!R$4&amp;横向对比!$B51,【输出】数据汇总!$A:$A,0),MATCH(横向对比!$B$36,【输出】数据汇总!$1:$1,0))/100,"")</f>
        <v>7928.55</v>
      </c>
      <c r="S51" s="30">
        <f>IFERROR(INDEX(【输出】数据汇总!$A:$AZ,MATCH(横向对比!S$4&amp;横向对比!$B51,【输出】数据汇总!$A:$A,0),MATCH(横向对比!$B$36,【输出】数据汇总!$1:$1,0))/100,"")</f>
        <v>8143.01</v>
      </c>
      <c r="T51" s="30">
        <f>IFERROR(INDEX(【输出】数据汇总!$A:$AZ,MATCH(横向对比!T$4&amp;横向对比!$B51,【输出】数据汇总!$A:$A,0),MATCH(横向对比!$B$36,【输出】数据汇总!$1:$1,0))/100,"")</f>
        <v>6885.44</v>
      </c>
      <c r="U51" s="30">
        <f>IFERROR(INDEX(【输出】数据汇总!$A:$AZ,MATCH(横向对比!U$4&amp;横向对比!$B51,【输出】数据汇总!$A:$A,0),MATCH(横向对比!$B$36,【输出】数据汇总!$1:$1,0))/100,"")</f>
        <v>5945.34</v>
      </c>
      <c r="V51" s="30">
        <f>IFERROR(INDEX(【输出】数据汇总!$A:$AZ,MATCH(横向对比!V$4&amp;横向对比!$B51,【输出】数据汇总!$A:$A,0),MATCH(横向对比!$B$36,【输出】数据汇总!$1:$1,0))/100,"")</f>
        <v>5100.62</v>
      </c>
      <c r="W51" s="30">
        <f>IFERROR(INDEX(【输出】数据汇总!$A:$AZ,MATCH(横向对比!W$4&amp;横向对比!$B51,【输出】数据汇总!$A:$A,0),MATCH(横向对比!$B$36,【输出】数据汇总!$1:$1,0))/100,"")</f>
        <v>3656.67</v>
      </c>
      <c r="X51" s="30">
        <f>IFERROR(INDEX(【输出】数据汇总!$A:$AZ,MATCH(横向对比!X$4&amp;横向对比!$B51,【输出】数据汇总!$A:$A,0),MATCH(横向对比!$B$36,【输出】数据汇总!$1:$1,0))/100,"")</f>
        <v>2002.38</v>
      </c>
      <c r="Y51" s="30">
        <f>IFERROR(INDEX(【输出】数据汇总!$A:$AZ,MATCH(横向对比!Y$4&amp;横向对比!$B51,【输出】数据汇总!$A:$A,0),MATCH(横向对比!$B$36,【输出】数据汇总!$1:$1,0))/100,"")</f>
        <v>3831.98</v>
      </c>
      <c r="Z51" s="30">
        <f>IFERROR(INDEX(【输出】数据汇总!$A:$AZ,MATCH(横向对比!Z$4&amp;横向对比!$B51,【输出】数据汇总!$A:$A,0),MATCH(横向对比!$B$36,【输出】数据汇总!$1:$1,0))/100,"")</f>
        <v>3294.5520400000005</v>
      </c>
      <c r="AA51" s="30">
        <f>IFERROR(INDEX(【输出】数据汇总!$A:$AZ,MATCH(横向对比!AA$4&amp;横向对比!$B51,【输出】数据汇总!$A:$A,0),MATCH(横向对比!$B$36,【输出】数据汇总!$1:$1,0))/100,"")</f>
        <v>2634.8801799999997</v>
      </c>
      <c r="AB51" s="30">
        <f>IFERROR(INDEX(【输出】数据汇总!$A:$AZ,MATCH(横向对比!AB$36&amp;横向对比!$B51,【输出】数据汇总!$A:$A,0),MATCH(横向对比!$B$36,【输出】数据汇总!$1:$1,0))/100,"")</f>
        <v>2447.89</v>
      </c>
      <c r="AC51" s="30">
        <f>IFERROR(INDEX(【输出】数据汇总!$A:$AZ,MATCH(横向对比!AC$4&amp;横向对比!$B51,【输出】数据汇总!$A:$A,0),MATCH(横向对比!$B$36,【输出】数据汇总!$1:$1,0))/100,"")</f>
        <v>2066.3063200000001</v>
      </c>
      <c r="AD51" s="30">
        <f>IFERROR(INDEX(【输出】数据汇总!$A:$AZ,MATCH(横向对比!AD$4&amp;横向对比!$B51,【输出】数据汇总!$A:$A,0),MATCH(横向对比!$B$36,【输出】数据汇总!$1:$1,0))/100,"")</f>
        <v>1605.3590100000001</v>
      </c>
      <c r="AE51" s="30">
        <f>IFERROR(INDEX(【输出】数据汇总!$A:$AZ,MATCH(横向对比!AE$4&amp;横向对比!$B51,【输出】数据汇总!$A:$A,0),MATCH(横向对比!$B$36,【输出】数据汇总!$1:$1,0))/100,"")</f>
        <v>885.32404999999994</v>
      </c>
      <c r="AF51" s="30">
        <f>IFERROR(INDEX(【输出】数据汇总!$A:$AZ,MATCH(横向对比!AF$4&amp;横向对比!$B51,【输出】数据汇总!$A:$A,0),MATCH(横向对比!$B$36,【输出】数据汇总!$1:$1,0))/100,"")</f>
        <v>799.4342200000001</v>
      </c>
      <c r="AG51" s="30">
        <f>IFERROR(INDEX(【输出】数据汇总!$A:$AZ,MATCH(横向对比!AG$4&amp;横向对比!$B51,【输出】数据汇总!$A:$A,0),MATCH(横向对比!$B$36,【输出】数据汇总!$1:$1,0))/100,"")</f>
        <v>627.15881000000002</v>
      </c>
      <c r="AH51" s="30">
        <f>IFERROR(INDEX(【输出】数据汇总!$A:$AZ,MATCH(横向对比!AH$4&amp;横向对比!$B51,【输出】数据汇总!$A:$A,0),MATCH(横向对比!$B$36,【输出】数据汇总!$1:$1,0))/100,"")</f>
        <v>673.27458999999999</v>
      </c>
      <c r="AI51" s="30">
        <f>IFERROR(INDEX(【输出】数据汇总!$A:$AZ,MATCH(横向对比!AI$4&amp;横向对比!$B51,【输出】数据汇总!$A:$A,0),MATCH(横向对比!$B$36,【输出】数据汇总!$1:$1,0))/100,"")</f>
        <v>554.85933999999997</v>
      </c>
      <c r="AJ51" s="30">
        <f>IFERROR(INDEX(【输出】数据汇总!$A:$AZ,MATCH(横向对比!AJ$4&amp;横向对比!$B51,【输出】数据汇总!$A:$A,0),MATCH(横向对比!$B$36,【输出】数据汇总!$1:$1,0))/100,"")</f>
        <v>585.90028844000005</v>
      </c>
      <c r="AK51" s="30">
        <f>IFERROR(INDEX(【输出】数据汇总!$A:$AZ,MATCH(横向对比!AK$4&amp;横向对比!$B51,【输出】数据汇总!$A:$A,0),MATCH(横向对比!$B$36,【输出】数据汇总!$1:$1,0))/100,"")</f>
        <v>460.78064000000001</v>
      </c>
      <c r="AL51" s="30">
        <f>IFERROR(INDEX(【输出】数据汇总!$A:$AZ,MATCH(横向对比!AL$4&amp;横向对比!$B51,【输出】数据汇总!$A:$A,0),MATCH(横向对比!$B$36,【输出】数据汇总!$1:$1,0))/100,"")</f>
        <v>503.01163999999994</v>
      </c>
      <c r="AM51" s="30">
        <f>IFERROR(INDEX(【输出】数据汇总!$A:$AZ,MATCH(横向对比!AM$4&amp;横向对比!$B51,【输出】数据汇总!$A:$A,0),MATCH(横向对比!$B$36,【输出】数据汇总!$1:$1,0))/100,"")</f>
        <v>356.48003433970001</v>
      </c>
      <c r="AN51" s="30">
        <f>IFERROR(INDEX(【输出】数据汇总!$A:$AZ,MATCH(横向对比!AN$4&amp;横向对比!$B51,【输出】数据汇总!$A:$A,0),MATCH(横向对比!$B$36,【输出】数据汇总!$1:$1,0))/100,"")</f>
        <v>394.39283</v>
      </c>
      <c r="AO51" s="30">
        <f>IFERROR(INDEX(【输出】数据汇总!$A:$AZ,MATCH(横向对比!AO$4&amp;横向对比!$B51,【输出】数据汇总!$A:$A,0),MATCH(横向对比!$B$36,【输出】数据汇总!$1:$1,0))/100,"")</f>
        <v>319.0781578022</v>
      </c>
      <c r="AP51" s="30">
        <f>IFERROR(INDEX(【输出】数据汇总!$A:$AZ,MATCH(横向对比!AP$4&amp;横向对比!$B51,【输出】数据汇总!$A:$A,0),MATCH(横向对比!$B$36,【输出】数据汇总!$1:$1,0))/100,"")</f>
        <v>1368.30105</v>
      </c>
      <c r="AQ51" s="30">
        <f>IFERROR(INDEX(【输出】数据汇总!$A:$AZ,MATCH(横向对比!AQ$4&amp;横向对比!$B51,【输出】数据汇总!$A:$A,0),MATCH(横向对比!$B$36,【输出】数据汇总!$1:$1,0))/100,"")</f>
        <v>1268.1475800000001</v>
      </c>
      <c r="AR51" s="30">
        <f>IFERROR(INDEX(【输出】数据汇总!$A:$AZ,MATCH(横向对比!AR$4&amp;横向对比!$B51,【输出】数据汇总!$A:$A,0),MATCH(横向对比!$B$36,【输出】数据汇总!$1:$1,0))/100,"")</f>
        <v>417.06152000000003</v>
      </c>
      <c r="AS51" s="30">
        <f>IFERROR(INDEX(【输出】数据汇总!$A:$AZ,MATCH(横向对比!AS$4&amp;横向对比!$B51,【输出】数据汇总!$A:$A,0),MATCH(横向对比!$B$36,【输出】数据汇总!$1:$1,0))/100,"")</f>
        <v>298.73922999999996</v>
      </c>
      <c r="AT51" s="30">
        <f>IFERROR(INDEX(【输出】数据汇总!$A:$AZ,MATCH(横向对比!AT$4&amp;横向对比!$B51,【输出】数据汇总!$A:$A,0),MATCH(横向对比!$B$36,【输出】数据汇总!$1:$1,0))/100,"")</f>
        <v>203.81258000000003</v>
      </c>
      <c r="AU51" s="30">
        <f>IFERROR(INDEX(【输出】数据汇总!$A:$AZ,MATCH(横向对比!AU$4&amp;横向对比!$B51,【输出】数据汇总!$A:$A,0),MATCH(横向对比!$B$36,【输出】数据汇总!$1:$1,0))/100,"")</f>
        <v>244.56521000000001</v>
      </c>
      <c r="AV51" s="30">
        <f>IFERROR(INDEX(【输出】数据汇总!$A:$AZ,MATCH(横向对比!AV$4&amp;横向对比!$B51,【输出】数据汇总!$A:$A,0),MATCH(横向对比!$B$36,【输出】数据汇总!$1:$1,0))/100,"")</f>
        <v>200.21351029300001</v>
      </c>
      <c r="AW51" s="30">
        <f>IFERROR(INDEX(【输出】数据汇总!$A:$AZ,MATCH(横向对比!AW$4&amp;横向对比!$B51,【输出】数据汇总!$A:$A,0),MATCH(横向对比!$B$36,【输出】数据汇总!$1:$1,0))/100,"")</f>
        <v>185.55219</v>
      </c>
      <c r="AX51" s="30">
        <f>IFERROR(INDEX(【输出】数据汇总!$A:$AZ,MATCH(横向对比!AX$4&amp;横向对比!$B51,【输出】数据汇总!$A:$A,0),MATCH(横向对比!$B$36,【输出】数据汇总!$1:$1,0))/100,"")</f>
        <v>191.45765</v>
      </c>
      <c r="AY51" s="30">
        <f>IFERROR(INDEX(【输出】数据汇总!$A:$AZ,MATCH(横向对比!AY$4&amp;横向对比!$B51,【输出】数据汇总!$A:$A,0),MATCH(横向对比!$B$36,【输出】数据汇总!$1:$1,0))/100,"")</f>
        <v>189.54476</v>
      </c>
      <c r="AZ51" s="30">
        <f>IFERROR(INDEX(【输出】数据汇总!$A:$AZ,MATCH(横向对比!AZ$4&amp;横向对比!$B51,【输出】数据汇总!$A:$A,0),MATCH(横向对比!$B$36,【输出】数据汇总!$1:$1,0))/100,"")</f>
        <v>968.78929999999991</v>
      </c>
      <c r="BA51" s="30">
        <f>IFERROR(INDEX(【输出】数据汇总!$A:$AZ,MATCH(横向对比!BA$4&amp;横向对比!$B51,【输出】数据汇总!$A:$A,0),MATCH(横向对比!$B$36,【输出】数据汇总!$1:$1,0))/100,"")</f>
        <v>947.36925000000008</v>
      </c>
      <c r="BB51" s="30">
        <f>IFERROR(INDEX(【输出】数据汇总!$A:$AZ,MATCH(横向对比!BB$36&amp;横向对比!$B51,【输出】数据汇总!$A:$A,0),MATCH(横向对比!$B$36,【输出】数据汇总!$1:$1,0))/100,"")</f>
        <v>690.43443000000002</v>
      </c>
      <c r="BC51" s="30">
        <f>IFERROR(INDEX(【输出】数据汇总!$A:$AZ,MATCH(横向对比!BC$4&amp;横向对比!$B51,【输出】数据汇总!$A:$A,0),MATCH(横向对比!$B$36,【输出】数据汇总!$1:$1,0))/100,"")</f>
        <v>475.94884999999999</v>
      </c>
      <c r="BD51" s="30">
        <f>IFERROR(INDEX(【输出】数据汇总!$A:$AZ,MATCH(横向对比!BD$4&amp;横向对比!$B51,【输出】数据汇总!$A:$A,0),MATCH(横向对比!$B$36,【输出】数据汇总!$1:$1,0))/100,"")</f>
        <v>129.93011000000001</v>
      </c>
      <c r="BE51" s="30">
        <f>IFERROR(INDEX(【输出】数据汇总!$A:$AZ,MATCH(横向对比!BE$4&amp;横向对比!$B51,【输出】数据汇总!$A:$A,0),MATCH(横向对比!$B$36,【输出】数据汇总!$1:$1,0))/100,"")</f>
        <v>340.75627000000003</v>
      </c>
      <c r="BF51" s="30">
        <f>IFERROR(INDEX(【输出】数据汇总!$A:$AZ,MATCH(横向对比!BF$4&amp;横向对比!$B51,【输出】数据汇总!$A:$A,0),MATCH(横向对比!$B$36,【输出】数据汇总!$1:$1,0))/100,"")</f>
        <v>285.71854000000002</v>
      </c>
      <c r="BG51" s="30">
        <f>IFERROR(INDEX(【输出】数据汇总!$A:$AZ,MATCH(横向对比!BG$4&amp;横向对比!$B51,【输出】数据汇总!$A:$A,0),MATCH(横向对比!$B$36,【输出】数据汇总!$1:$1,0))/100,"")</f>
        <v>1621.2345</v>
      </c>
      <c r="BH51" s="30">
        <f>IFERROR(INDEX(【输出】数据汇总!$A:$AZ,MATCH(横向对比!BH$4&amp;横向对比!$B51,【输出】数据汇总!$A:$A,0),MATCH(横向对比!$B$36,【输出】数据汇总!$1:$1,0))/100,"")</f>
        <v>630.94563000000005</v>
      </c>
      <c r="BI51" s="30">
        <f>IFERROR(INDEX(【输出】数据汇总!$A:$AZ,MATCH(横向对比!BI$4&amp;横向对比!$B51,【输出】数据汇总!$A:$A,0),MATCH(横向对比!$B$36,【输出】数据汇总!$1:$1,0))/100,"")</f>
        <v>530.42354999999998</v>
      </c>
      <c r="BJ51" s="30">
        <f>IFERROR(INDEX(【输出】数据汇总!$A:$AZ,MATCH(横向对比!BJ$4&amp;横向对比!$B51,【输出】数据汇总!$A:$A,0),MATCH(横向对比!$B$36,【输出】数据汇总!$1:$1,0))/100,"")</f>
        <v>1133.1567500000001</v>
      </c>
      <c r="BK51" s="30">
        <f>IFERROR(INDEX(【输出】数据汇总!$A:$AZ,MATCH(横向对比!BK$4&amp;横向对比!$B51,【输出】数据汇总!$A:$A,0),MATCH(横向对比!$B$36,【输出】数据汇总!$1:$1,0))/100,"")</f>
        <v>305.4737210756</v>
      </c>
      <c r="BL51" s="30">
        <f>IFERROR(INDEX(【输出】数据汇总!$A:$AZ,MATCH(横向对比!BL$4&amp;横向对比!$B51,【输出】数据汇总!$A:$A,0),MATCH(横向对比!$B$36,【输出】数据汇总!$1:$1,0))/100,"")</f>
        <v>598.27029000000005</v>
      </c>
    </row>
    <row r="52" spans="1:64" ht="15.6" x14ac:dyDescent="0.25">
      <c r="A52" s="214"/>
      <c r="B52" s="247" t="s">
        <v>238</v>
      </c>
      <c r="C52" s="52">
        <f>IFERROR(INDEX(【输出】数据汇总!$A:$AZ,MATCH(横向对比!C$4&amp;横向对比!$B52,【输出】数据汇总!$A:$A,0),MATCH(横向对比!$B$36,【输出】数据汇总!$1:$1,0)),"")</f>
        <v>1.6192074533795332E-2</v>
      </c>
      <c r="D52" s="52">
        <f>IFERROR(INDEX(【输出】数据汇总!$A:$AZ,MATCH(横向对比!D$4&amp;横向对比!$B52,【输出】数据汇总!$A:$A,0),MATCH(横向对比!$B$36,【输出】数据汇总!$1:$1,0)),"")</f>
        <v>1.3372734256136319E-2</v>
      </c>
      <c r="E52" s="52">
        <f>IFERROR(INDEX(【输出】数据汇总!$A:$AZ,MATCH(横向对比!E$4&amp;横向对比!$B52,【输出】数据汇总!$A:$A,0),MATCH(横向对比!$B$36,【输出】数据汇总!$1:$1,0)),"")</f>
        <v>1.766281175851413E-2</v>
      </c>
      <c r="F52" s="52">
        <f>IFERROR(INDEX(【输出】数据汇总!$A:$AZ,MATCH(横向对比!F$4&amp;横向对比!$B52,【输出】数据汇总!$A:$A,0),MATCH(横向对比!$B$36,【输出】数据汇总!$1:$1,0)),"")</f>
        <v>1.8221157927311708E-2</v>
      </c>
      <c r="G52" s="52">
        <f>IFERROR(INDEX(【输出】数据汇总!$A:$AZ,MATCH(横向对比!G$4&amp;横向对比!$B52,【输出】数据汇总!$A:$A,0),MATCH(横向对比!$B$36,【输出】数据汇总!$1:$1,0)),"")</f>
        <v>1.5511594193219163E-2</v>
      </c>
      <c r="H52" s="52" t="str">
        <f>IFERROR(INDEX(【输出】数据汇总!$A:$AZ,MATCH(横向对比!H$4&amp;横向对比!$B52,【输出】数据汇总!$A:$A,0),MATCH(横向对比!$B$36,【输出】数据汇总!$1:$1,0)),"")</f>
        <v/>
      </c>
      <c r="I52" s="52">
        <f>IFERROR(INDEX(【输出】数据汇总!$A:$AZ,MATCH(横向对比!I$4&amp;横向对比!$B52,【输出】数据汇总!$A:$A,0),MATCH(横向对比!$B$36,【输出】数据汇总!$1:$1,0)),"")</f>
        <v>3.6709831586311789E-2</v>
      </c>
      <c r="J52" s="52">
        <f>IFERROR(INDEX(【输出】数据汇总!$A:$AZ,MATCH(横向对比!J$4&amp;横向对比!$B52,【输出】数据汇总!$A:$A,0),MATCH(横向对比!$B$36,【输出】数据汇总!$1:$1,0)),"")</f>
        <v>1.5205896283397358E-2</v>
      </c>
      <c r="K52" s="52">
        <f>IFERROR(INDEX(【输出】数据汇总!$A:$AZ,MATCH(横向对比!K$4&amp;横向对比!$B52,【输出】数据汇总!$A:$A,0),MATCH(横向对比!$B$36,【输出】数据汇总!$1:$1,0)),"")</f>
        <v>1.3249622206097768E-2</v>
      </c>
      <c r="L52" s="52">
        <f>IFERROR(INDEX(【输出】数据汇总!$A:$AZ,MATCH(横向对比!L$4&amp;横向对比!$B52,【输出】数据汇总!$A:$A,0),MATCH(横向对比!$B$36,【输出】数据汇总!$1:$1,0)),"")</f>
        <v>1.2167158074765854E-2</v>
      </c>
      <c r="M52" s="52">
        <f>IFERROR(INDEX(【输出】数据汇总!$A:$AZ,MATCH(横向对比!M$4&amp;横向对比!$B52,【输出】数据汇总!$A:$A,0),MATCH(横向对比!$B$36,【输出】数据汇总!$1:$1,0)),"")</f>
        <v>1.3151394230781769E-2</v>
      </c>
      <c r="N52" s="52">
        <f>IFERROR(INDEX(【输出】数据汇总!$A:$AZ,MATCH(横向对比!N$4&amp;横向对比!$B52,【输出】数据汇总!$A:$A,0),MATCH(横向对比!$B$36,【输出】数据汇总!$1:$1,0)),"")</f>
        <v>1.2337534594550609E-2</v>
      </c>
      <c r="O52" s="52">
        <f>IFERROR(INDEX(【输出】数据汇总!$A:$AZ,MATCH(横向对比!O$4&amp;横向对比!$B52,【输出】数据汇总!$A:$A,0),MATCH(横向对比!$B$36,【输出】数据汇总!$1:$1,0)),"")</f>
        <v>1.4124800147224554E-2</v>
      </c>
      <c r="P52" s="52">
        <f>IFERROR(INDEX(【输出】数据汇总!$A:$AZ,MATCH(横向对比!P$4&amp;横向对比!$B52,【输出】数据汇总!$A:$A,0),MATCH(横向对比!$B$36,【输出】数据汇总!$1:$1,0)),"")</f>
        <v>1.3641876981981323E-2</v>
      </c>
      <c r="Q52" s="52">
        <f>IFERROR(INDEX(【输出】数据汇总!$A:$AZ,MATCH(横向对比!Q$4&amp;横向对比!$B52,【输出】数据汇总!$A:$A,0),MATCH(横向对比!$B$36,【输出】数据汇总!$1:$1,0)),"")</f>
        <v>1.5312784950722741E-2</v>
      </c>
      <c r="R52" s="52">
        <f>IFERROR(INDEX(【输出】数据汇总!$A:$AZ,MATCH(横向对比!R$4&amp;横向对比!$B52,【输出】数据汇总!$A:$A,0),MATCH(横向对比!$B$36,【输出】数据汇总!$1:$1,0)),"")</f>
        <v>1.9046728345032085E-2</v>
      </c>
      <c r="S52" s="52">
        <f>IFERROR(INDEX(【输出】数据汇总!$A:$AZ,MATCH(横向对比!S$4&amp;横向对比!$B52,【输出】数据汇总!$A:$A,0),MATCH(横向对比!$B$36,【输出】数据汇总!$1:$1,0)),"")</f>
        <v>1.4942863544700874E-2</v>
      </c>
      <c r="T52" s="52">
        <f>IFERROR(INDEX(【输出】数据汇总!$A:$AZ,MATCH(横向对比!T$4&amp;横向对比!$B52,【输出】数据汇总!$A:$A,0),MATCH(横向对比!$B$36,【输出】数据汇总!$1:$1,0)),"")</f>
        <v>2.1939544604613014E-2</v>
      </c>
      <c r="U52" s="52">
        <f>IFERROR(INDEX(【输出】数据汇总!$A:$AZ,MATCH(横向对比!U$4&amp;横向对比!$B52,【输出】数据汇总!$A:$A,0),MATCH(横向对比!$B$36,【输出】数据汇总!$1:$1,0)),"")</f>
        <v>1.9461713437820605E-2</v>
      </c>
      <c r="V52" s="52">
        <f>IFERROR(INDEX(【输出】数据汇总!$A:$AZ,MATCH(横向对比!V$4&amp;横向对比!$B52,【输出】数据汇总!$A:$A,0),MATCH(横向对比!$B$36,【输出】数据汇总!$1:$1,0)),"")</f>
        <v>1.6445073460509586E-2</v>
      </c>
      <c r="W52" s="52">
        <f>IFERROR(INDEX(【输出】数据汇总!$A:$AZ,MATCH(横向对比!W$4&amp;横向对比!$B52,【输出】数据汇总!$A:$A,0),MATCH(横向对比!$B$36,【输出】数据汇总!$1:$1,0)),"")</f>
        <v>1.6952581507967208E-2</v>
      </c>
      <c r="X52" s="52">
        <f>IFERROR(INDEX(【输出】数据汇总!$A:$AZ,MATCH(横向对比!X$4&amp;横向对比!$B52,【输出】数据汇总!$A:$A,0),MATCH(横向对比!$B$36,【输出】数据汇总!$1:$1,0)),"")</f>
        <v>2.1222138993279734E-2</v>
      </c>
      <c r="Y52" s="52">
        <f>IFERROR(INDEX(【输出】数据汇总!$A:$AZ,MATCH(横向对比!Y$4&amp;横向对比!$B52,【输出】数据汇总!$A:$A,0),MATCH(横向对比!$B$36,【输出】数据汇总!$1:$1,0)),"")</f>
        <v>1.5314180360506864E-2</v>
      </c>
      <c r="Z52" s="52">
        <f>IFERROR(INDEX(【输出】数据汇总!$A:$AZ,MATCH(横向对比!Z$4&amp;横向对比!$B52,【输出】数据汇总!$A:$A,0),MATCH(横向对比!$B$36,【输出】数据汇总!$1:$1,0)),"")</f>
        <v>1.0963498632360036E-2</v>
      </c>
      <c r="AA52" s="52">
        <f>IFERROR(INDEX(【输出】数据汇总!$A:$AZ,MATCH(横向对比!AA$4&amp;横向对比!$B52,【输出】数据汇总!$A:$A,0),MATCH(横向对比!$B$36,【输出】数据汇总!$1:$1,0)),"")</f>
        <v>1.5959022912043264E-2</v>
      </c>
      <c r="AB52" s="52">
        <f>IFERROR(INDEX(【输出】数据汇总!$A:$AZ,MATCH(横向对比!AB$36&amp;横向对比!$B52,【输出】数据汇总!$A:$A,0),MATCH(横向对比!$B$36,【输出】数据汇总!$1:$1,0)),"")</f>
        <v>8.8584059530974237E-3</v>
      </c>
      <c r="AC52" s="52">
        <f>IFERROR(INDEX(【输出】数据汇总!$A:$AZ,MATCH(横向对比!AC$4&amp;横向对比!$B52,【输出】数据汇总!$A:$A,0),MATCH(横向对比!$B$36,【输出】数据汇总!$1:$1,0)),"")</f>
        <v>1.2692506122936714E-2</v>
      </c>
      <c r="AD52" s="52">
        <f>IFERROR(INDEX(【输出】数据汇总!$A:$AZ,MATCH(横向对比!AD$4&amp;横向对比!$B52,【输出】数据汇总!$A:$A,0),MATCH(横向对比!$B$36,【输出】数据汇总!$1:$1,0)),"")</f>
        <v>6.0657921202582317E-3</v>
      </c>
      <c r="AE52" s="52">
        <f>IFERROR(INDEX(【输出】数据汇总!$A:$AZ,MATCH(横向对比!AE$4&amp;横向对比!$B52,【输出】数据汇总!$A:$A,0),MATCH(横向对比!$B$36,【输出】数据汇总!$1:$1,0)),"")</f>
        <v>7.6813397170200758E-3</v>
      </c>
      <c r="AF52" s="52">
        <f>IFERROR(INDEX(【输出】数据汇总!$A:$AZ,MATCH(横向对比!AF$4&amp;横向对比!$B52,【输出】数据汇总!$A:$A,0),MATCH(横向对比!$B$36,【输出】数据汇总!$1:$1,0)),"")</f>
        <v>2.2241232719101105E-2</v>
      </c>
      <c r="AG52" s="52">
        <f>IFERROR(INDEX(【输出】数据汇总!$A:$AZ,MATCH(横向对比!AG$4&amp;横向对比!$B52,【输出】数据汇总!$A:$A,0),MATCH(横向对比!$B$36,【输出】数据汇总!$1:$1,0)),"")</f>
        <v>1.5757026895706846E-2</v>
      </c>
      <c r="AH52" s="52">
        <f>IFERROR(INDEX(【输出】数据汇总!$A:$AZ,MATCH(横向对比!AH$4&amp;横向对比!$B52,【输出】数据汇总!$A:$A,0),MATCH(横向对比!$B$36,【输出】数据汇总!$1:$1,0)),"")</f>
        <v>2.8325352748309999E-2</v>
      </c>
      <c r="AI52" s="52">
        <f>IFERROR(INDEX(【输出】数据汇总!$A:$AZ,MATCH(横向对比!AI$4&amp;横向对比!$B52,【输出】数据汇总!$A:$A,0),MATCH(横向对比!$B$36,【输出】数据汇总!$1:$1,0)),"")</f>
        <v>5.1929045878175401E-2</v>
      </c>
      <c r="AJ52" s="52">
        <f>IFERROR(INDEX(【输出】数据汇总!$A:$AZ,MATCH(横向对比!AJ$4&amp;横向对比!$B52,【输出】数据汇总!$A:$A,0),MATCH(横向对比!$B$36,【输出】数据汇总!$1:$1,0)),"")</f>
        <v>9.8779646019542637E-3</v>
      </c>
      <c r="AK52" s="52">
        <f>IFERROR(INDEX(【输出】数据汇总!$A:$AZ,MATCH(横向对比!AK$4&amp;横向对比!$B52,【输出】数据汇总!$A:$A,0),MATCH(横向对比!$B$36,【输出】数据汇总!$1:$1,0)),"")</f>
        <v>1.2391022794544453E-2</v>
      </c>
      <c r="AL52" s="52">
        <f>IFERROR(INDEX(【输出】数据汇总!$A:$AZ,MATCH(横向对比!AL$4&amp;横向对比!$B52,【输出】数据汇总!$A:$A,0),MATCH(横向对比!$B$36,【输出】数据汇总!$1:$1,0)),"")</f>
        <v>1.0334145790859235E-2</v>
      </c>
      <c r="AM52" s="52">
        <f>IFERROR(INDEX(【输出】数据汇总!$A:$AZ,MATCH(横向对比!AM$4&amp;横向对比!$B52,【输出】数据汇总!$A:$A,0),MATCH(横向对比!$B$36,【输出】数据汇总!$1:$1,0)),"")</f>
        <v>3.9356969174702182E-2</v>
      </c>
      <c r="AN52" s="52">
        <f>IFERROR(INDEX(【输出】数据汇总!$A:$AZ,MATCH(横向对比!AN$4&amp;横向对比!$B52,【输出】数据汇总!$A:$A,0),MATCH(横向对比!$B$36,【输出】数据汇总!$1:$1,0)),"")</f>
        <v>2.7764636295988108E-2</v>
      </c>
      <c r="AO52" s="52">
        <f>IFERROR(INDEX(【输出】数据汇总!$A:$AZ,MATCH(横向对比!AO$4&amp;横向对比!$B52,【输出】数据汇总!$A:$A,0),MATCH(横向对比!$B$36,【输出】数据汇总!$1:$1,0)),"")</f>
        <v>1.4247542046734833E-2</v>
      </c>
      <c r="AP52" s="52">
        <f>IFERROR(INDEX(【输出】数据汇总!$A:$AZ,MATCH(横向对比!AP$4&amp;横向对比!$B52,【输出】数据汇总!$A:$A,0),MATCH(横向对比!$B$36,【输出】数据汇总!$1:$1,0)),"")</f>
        <v>1.4069612262945829E-2</v>
      </c>
      <c r="AQ52" s="52">
        <f>IFERROR(INDEX(【输出】数据汇总!$A:$AZ,MATCH(横向对比!AQ$4&amp;横向对比!$B52,【输出】数据汇总!$A:$A,0),MATCH(横向对比!$B$36,【输出】数据汇总!$1:$1,0)),"")</f>
        <v>1.4164966469500641E-2</v>
      </c>
      <c r="AR52" s="52">
        <f>IFERROR(INDEX(【输出】数据汇总!$A:$AZ,MATCH(横向对比!AR$4&amp;横向对比!$B52,【输出】数据汇总!$A:$A,0),MATCH(横向对比!$B$36,【输出】数据汇总!$1:$1,0)),"")</f>
        <v>2.8742412772745453E-2</v>
      </c>
      <c r="AS52" s="52">
        <f>IFERROR(INDEX(【输出】数据汇总!$A:$AZ,MATCH(横向对比!AS$4&amp;横向对比!$B52,【输出】数据汇总!$A:$A,0),MATCH(横向对比!$B$36,【输出】数据汇总!$1:$1,0)),"")</f>
        <v>1.6225399491427758E-2</v>
      </c>
      <c r="AT52" s="52">
        <f>IFERROR(INDEX(【输出】数据汇总!$A:$AZ,MATCH(横向对比!AT$4&amp;横向对比!$B52,【输出】数据汇总!$A:$A,0),MATCH(横向对比!$B$36,【输出】数据汇总!$1:$1,0)),"")</f>
        <v>1.4674264260640483E-2</v>
      </c>
      <c r="AU52" s="52">
        <f>IFERROR(INDEX(【输出】数据汇总!$A:$AZ,MATCH(横向对比!AU$4&amp;横向对比!$B52,【输出】数据汇总!$A:$A,0),MATCH(横向对比!$B$36,【输出】数据汇总!$1:$1,0)),"")</f>
        <v>8.6510698569465146E-3</v>
      </c>
      <c r="AV52" s="52">
        <f>IFERROR(INDEX(【输出】数据汇总!$A:$AZ,MATCH(横向对比!AV$4&amp;横向对比!$B52,【输出】数据汇总!$A:$A,0),MATCH(横向对比!$B$36,【输出】数据汇总!$1:$1,0)),"")</f>
        <v>1.6390088081039127E-2</v>
      </c>
      <c r="AW52" s="52">
        <f>IFERROR(INDEX(【输出】数据汇总!$A:$AZ,MATCH(横向对比!AW$4&amp;横向对比!$B52,【输出】数据汇总!$A:$A,0),MATCH(横向对比!$B$36,【输出】数据汇总!$1:$1,0)),"")</f>
        <v>1.2182180829048865E-2</v>
      </c>
      <c r="AX52" s="52">
        <f>IFERROR(INDEX(【输出】数据汇总!$A:$AZ,MATCH(横向对比!AX$4&amp;横向对比!$B52,【输出】数据汇总!$A:$A,0),MATCH(横向对比!$B$36,【输出】数据汇总!$1:$1,0)),"")</f>
        <v>1.9370488717019983E-2</v>
      </c>
      <c r="AY52" s="52">
        <f>IFERROR(INDEX(【输出】数据汇总!$A:$AZ,MATCH(横向对比!AY$4&amp;横向对比!$B52,【输出】数据汇总!$A:$A,0),MATCH(横向对比!$B$36,【输出】数据汇总!$1:$1,0)),"")</f>
        <v>1.0645459190876982E-2</v>
      </c>
      <c r="AZ52" s="52">
        <f>IFERROR(INDEX(【输出】数据汇总!$A:$AZ,MATCH(横向对比!AZ$4&amp;横向对比!$B52,【输出】数据汇总!$A:$A,0),MATCH(横向对比!$B$36,【输出】数据汇总!$1:$1,0)),"")</f>
        <v>4.0227262080343662E-2</v>
      </c>
      <c r="BA52" s="52">
        <f>IFERROR(INDEX(【输出】数据汇总!$A:$AZ,MATCH(横向对比!BA$4&amp;横向对比!$B52,【输出】数据汇总!$A:$A,0),MATCH(横向对比!$B$36,【输出】数据汇总!$1:$1,0)),"")</f>
        <v>7.1225269511011005E-2</v>
      </c>
      <c r="BB52" s="52">
        <f>IFERROR(INDEX(【输出】数据汇总!$A:$AZ,MATCH(横向对比!BB$36&amp;横向对比!$B52,【输出】数据汇总!$A:$A,0),MATCH(横向对比!$B$36,【输出】数据汇总!$1:$1,0)),"")</f>
        <v>2.6462140072106094E-2</v>
      </c>
      <c r="BC52" s="52">
        <f>IFERROR(INDEX(【输出】数据汇总!$A:$AZ,MATCH(横向对比!BC$4&amp;横向对比!$B52,【输出】数据汇总!$A:$A,0),MATCH(横向对比!$B$36,【输出】数据汇总!$1:$1,0)),"")</f>
        <v>3.6093148943985055E-2</v>
      </c>
      <c r="BD52" s="52">
        <f>IFERROR(INDEX(【输出】数据汇总!$A:$AZ,MATCH(横向对比!BD$4&amp;横向对比!$B52,【输出】数据汇总!$A:$A,0),MATCH(横向对比!$B$36,【输出】数据汇总!$1:$1,0)),"")</f>
        <v>1.5304594101001635E-2</v>
      </c>
      <c r="BE52" s="52">
        <f>IFERROR(INDEX(【输出】数据汇总!$A:$AZ,MATCH(横向对比!BE$4&amp;横向对比!$B52,【输出】数据汇总!$A:$A,0),MATCH(横向对比!$B$36,【输出】数据汇总!$1:$1,0)),"")</f>
        <v>2.6119000405776034E-2</v>
      </c>
      <c r="BF52" s="52">
        <f>IFERROR(INDEX(【输出】数据汇总!$A:$AZ,MATCH(横向对比!BF$4&amp;横向对比!$B52,【输出】数据汇总!$A:$A,0),MATCH(横向对比!$B$36,【输出】数据汇总!$1:$1,0)),"")</f>
        <v>2.0323936657465416E-2</v>
      </c>
      <c r="BG52" s="52">
        <f>IFERROR(INDEX(【输出】数据汇总!$A:$AZ,MATCH(横向对比!BG$4&amp;横向对比!$B52,【输出】数据汇总!$A:$A,0),MATCH(横向对比!$B$36,【输出】数据汇总!$1:$1,0)),"")</f>
        <v>1.2127221154951903E-2</v>
      </c>
      <c r="BH52" s="52">
        <f>IFERROR(INDEX(【输出】数据汇总!$A:$AZ,MATCH(横向对比!BH$4&amp;横向对比!$B52,【输出】数据汇总!$A:$A,0),MATCH(横向对比!$B$36,【输出】数据汇总!$1:$1,0)),"")</f>
        <v>0.12989480699472733</v>
      </c>
      <c r="BI52" s="52">
        <f>IFERROR(INDEX(【输出】数据汇总!$A:$AZ,MATCH(横向对比!BI$4&amp;横向对比!$B52,【输出】数据汇总!$A:$A,0),MATCH(横向对比!$B$36,【输出】数据汇总!$1:$1,0)),"")</f>
        <v>2.7781525578082483E-2</v>
      </c>
      <c r="BJ52" s="52">
        <f>IFERROR(INDEX(【输出】数据汇总!$A:$AZ,MATCH(横向对比!BJ$4&amp;横向对比!$B52,【输出】数据汇总!$A:$A,0),MATCH(横向对比!$B$36,【输出】数据汇总!$1:$1,0)),"")</f>
        <v>3.0553610113953182E-2</v>
      </c>
      <c r="BK52" s="52">
        <f>IFERROR(INDEX(【输出】数据汇总!$A:$AZ,MATCH(横向对比!BK$4&amp;横向对比!$B52,【输出】数据汇总!$A:$A,0),MATCH(横向对比!$B$36,【输出】数据汇总!$1:$1,0)),"")</f>
        <v>1.7090263578317295E-2</v>
      </c>
      <c r="BL52" s="52">
        <f>IFERROR(INDEX(【输出】数据汇总!$A:$AZ,MATCH(横向对比!BL$4&amp;横向对比!$B52,【输出】数据汇总!$A:$A,0),MATCH(横向对比!$B$36,【输出】数据汇总!$1:$1,0)),"")</f>
        <v>2.4025031430332185E-2</v>
      </c>
    </row>
    <row r="53" spans="1:64" x14ac:dyDescent="0.25">
      <c r="B53" s="247" t="s">
        <v>240</v>
      </c>
      <c r="C53" s="52">
        <f>IFERROR(INDEX(【输出】数据汇总!$A:$AZ,MATCH(横向对比!C$4&amp;横向对比!$B53,【输出】数据汇总!$A:$A,0),MATCH(横向对比!$B$36,【输出】数据汇总!$1:$1,0)),"")</f>
        <v>5.8875475899155469E-3</v>
      </c>
      <c r="D53" s="52">
        <f>IFERROR(INDEX(【输出】数据汇总!$A:$AZ,MATCH(横向对比!D$4&amp;横向对比!$B53,【输出】数据汇总!$A:$A,0),MATCH(横向对比!$B$36,【输出】数据汇总!$1:$1,0)),"")</f>
        <v>4.8920294248300496E-3</v>
      </c>
      <c r="E53" s="52">
        <f>IFERROR(INDEX(【输出】数据汇总!$A:$AZ,MATCH(横向对比!E$4&amp;横向对比!$B53,【输出】数据汇总!$A:$A,0),MATCH(横向对比!$B$36,【输出】数据汇总!$1:$1,0)),"")</f>
        <v>6.1734669971953765E-3</v>
      </c>
      <c r="F53" s="52">
        <f>IFERROR(INDEX(【输出】数据汇总!$A:$AZ,MATCH(横向对比!F$4&amp;横向对比!$B53,【输出】数据汇总!$A:$A,0),MATCH(横向对比!$B$36,【输出】数据汇总!$1:$1,0)),"")</f>
        <v>6.792207591623493E-3</v>
      </c>
      <c r="G53" s="52">
        <f>IFERROR(INDEX(【输出】数据汇总!$A:$AZ,MATCH(横向对比!G$4&amp;横向对比!$B53,【输出】数据汇总!$A:$A,0),MATCH(横向对比!$B$36,【输出】数据汇总!$1:$1,0)),"")</f>
        <v>5.6924863460132702E-3</v>
      </c>
      <c r="H53" s="52" t="str">
        <f>IFERROR(INDEX(【输出】数据汇总!$A:$AZ,MATCH(横向对比!H$4&amp;横向对比!$B53,【输出】数据汇总!$A:$A,0),MATCH(横向对比!$B$36,【输出】数据汇总!$1:$1,0)),"")</f>
        <v/>
      </c>
      <c r="I53" s="52">
        <f>IFERROR(INDEX(【输出】数据汇总!$A:$AZ,MATCH(横向对比!I$4&amp;横向对比!$B53,【输出】数据汇总!$A:$A,0),MATCH(横向对比!$B$36,【输出】数据汇总!$1:$1,0)),"")</f>
        <v>1.048337881224219E-2</v>
      </c>
      <c r="J53" s="52">
        <f>IFERROR(INDEX(【输出】数据汇总!$A:$AZ,MATCH(横向对比!J$4&amp;横向对比!$B53,【输出】数据汇总!$A:$A,0),MATCH(横向对比!$B$36,【输出】数据汇总!$1:$1,0)),"")</f>
        <v>4.6698334464057916E-3</v>
      </c>
      <c r="K53" s="52">
        <f>IFERROR(INDEX(【输出】数据汇总!$A:$AZ,MATCH(横向对比!K$4&amp;横向对比!$B53,【输出】数据汇总!$A:$A,0),MATCH(横向对比!$B$36,【输出】数据汇总!$1:$1,0)),"")</f>
        <v>4.3732053559905467E-3</v>
      </c>
      <c r="L53" s="52">
        <f>IFERROR(INDEX(【输出】数据汇总!$A:$AZ,MATCH(横向对比!L$4&amp;横向对比!$B53,【输出】数据汇总!$A:$A,0),MATCH(横向对比!$B$36,【输出】数据汇总!$1:$1,0)),"")</f>
        <v>4.7308103993934413E-3</v>
      </c>
      <c r="M53" s="52">
        <f>IFERROR(INDEX(【输出】数据汇总!$A:$AZ,MATCH(横向对比!M$4&amp;横向对比!$B53,【输出】数据汇总!$A:$A,0),MATCH(横向对比!$B$36,【输出】数据汇总!$1:$1,0)),"")</f>
        <v>4.8710992542653304E-3</v>
      </c>
      <c r="N53" s="52">
        <f>IFERROR(INDEX(【输出】数据汇总!$A:$AZ,MATCH(横向对比!N$4&amp;横向对比!$B53,【输出】数据汇总!$A:$A,0),MATCH(横向对比!$B$36,【输出】数据汇总!$1:$1,0)),"")</f>
        <v>2.3731714908185497E-3</v>
      </c>
      <c r="O53" s="52">
        <f>IFERROR(INDEX(【输出】数据汇总!$A:$AZ,MATCH(横向对比!O$4&amp;横向对比!$B53,【输出】数据汇总!$A:$A,0),MATCH(横向对比!$B$36,【输出】数据汇总!$1:$1,0)),"")</f>
        <v>8.33405660210664E-3</v>
      </c>
      <c r="P53" s="52">
        <f>IFERROR(INDEX(【输出】数据汇总!$A:$AZ,MATCH(横向对比!P$4&amp;横向对比!$B53,【输出】数据汇总!$A:$A,0),MATCH(横向对比!$B$36,【输出】数据汇总!$1:$1,0)),"")</f>
        <v>3.6707052902671721E-3</v>
      </c>
      <c r="Q53" s="52">
        <f>IFERROR(INDEX(【输出】数据汇总!$A:$AZ,MATCH(横向对比!Q$4&amp;横向对比!$B53,【输出】数据汇总!$A:$A,0),MATCH(横向对比!$B$36,【输出】数据汇总!$1:$1,0)),"")</f>
        <v>5.7281923924604548E-3</v>
      </c>
      <c r="R53" s="52">
        <f>IFERROR(INDEX(【输出】数据汇总!$A:$AZ,MATCH(横向对比!R$4&amp;横向对比!$B53,【输出】数据汇总!$A:$A,0),MATCH(横向对比!$B$36,【输出】数据汇总!$1:$1,0)),"")</f>
        <v>7.0190744128011502E-3</v>
      </c>
      <c r="S53" s="52">
        <f>IFERROR(INDEX(【输出】数据汇总!$A:$AZ,MATCH(横向对比!S$4&amp;横向对比!$B53,【输出】数据汇总!$A:$A,0),MATCH(横向对比!$B$36,【输出】数据汇总!$1:$1,0)),"")</f>
        <v>5.2069149761285096E-3</v>
      </c>
      <c r="T53" s="52">
        <f>IFERROR(INDEX(【输出】数据汇总!$A:$AZ,MATCH(横向对比!T$4&amp;横向对比!$B53,【输出】数据汇总!$A:$A,0),MATCH(横向对比!$B$36,【输出】数据汇总!$1:$1,0)),"")</f>
        <v>6.0909994330936397E-3</v>
      </c>
      <c r="U53" s="52">
        <f>IFERROR(INDEX(【输出】数据汇总!$A:$AZ,MATCH(横向对比!U$4&amp;横向对比!$B53,【输出】数据汇总!$A:$A,0),MATCH(横向对比!$B$36,【输出】数据汇总!$1:$1,0)),"")</f>
        <v>6.043970842811215E-3</v>
      </c>
      <c r="V53" s="52">
        <f>IFERROR(INDEX(【输出】数据汇总!$A:$AZ,MATCH(横向对比!V$4&amp;横向对比!$B53,【输出】数据汇总!$A:$A,0),MATCH(横向对比!$B$36,【输出】数据汇总!$1:$1,0)),"")</f>
        <v>1.1231046636964434E-2</v>
      </c>
      <c r="W53" s="52">
        <f>IFERROR(INDEX(【输出】数据汇总!$A:$AZ,MATCH(横向对比!W$4&amp;横向对比!$B53,【输出】数据汇总!$A:$A,0),MATCH(横向对比!$B$36,【输出】数据汇总!$1:$1,0)),"")</f>
        <v>3.729270053514653E-3</v>
      </c>
      <c r="X53" s="52">
        <f>IFERROR(INDEX(【输出】数据汇总!$A:$AZ,MATCH(横向对比!X$4&amp;横向对比!$B53,【输出】数据汇总!$A:$A,0),MATCH(横向对比!$B$36,【输出】数据汇总!$1:$1,0)),"")</f>
        <v>6.8410289367171577E-3</v>
      </c>
      <c r="Y53" s="52">
        <f>IFERROR(INDEX(【输出】数据汇总!$A:$AZ,MATCH(横向对比!Y$4&amp;横向对比!$B53,【输出】数据汇总!$A:$A,0),MATCH(横向对比!$B$36,【输出】数据汇总!$1:$1,0)),"")</f>
        <v>6.4334405752584011E-3</v>
      </c>
      <c r="Z53" s="52">
        <f>IFERROR(INDEX(【输出】数据汇总!$A:$AZ,MATCH(横向对比!Z$4&amp;横向对比!$B53,【输出】数据汇总!$A:$A,0),MATCH(横向对比!$B$36,【输出】数据汇总!$1:$1,0)),"")</f>
        <v>9.7322803203397652E-4</v>
      </c>
      <c r="AA53" s="52">
        <f>IFERROR(INDEX(【输出】数据汇总!$A:$AZ,MATCH(横向对比!AA$4&amp;横向对比!$B53,【输出】数据汇总!$A:$A,0),MATCH(横向对比!$B$36,【输出】数据汇总!$1:$1,0)),"")</f>
        <v>3.3707521916777634E-3</v>
      </c>
      <c r="AB53" s="52">
        <f>IFERROR(INDEX(【输出】数据汇总!$A:$AZ,MATCH(横向对比!AB$36&amp;横向对比!$B53,【输出】数据汇总!$A:$A,0),MATCH(横向对比!$B$36,【输出】数据汇总!$1:$1,0)),"")</f>
        <v>2.3571416191483091E-3</v>
      </c>
      <c r="AC53" s="52">
        <f>IFERROR(INDEX(【输出】数据汇总!$A:$AZ,MATCH(横向对比!AC$4&amp;横向对比!$B53,【输出】数据汇总!$A:$A,0),MATCH(横向对比!$B$36,【输出】数据汇总!$1:$1,0)),"")</f>
        <v>5.9393634138359096E-3</v>
      </c>
      <c r="AD53" s="52">
        <f>IFERROR(INDEX(【输出】数据汇总!$A:$AZ,MATCH(横向对比!AD$4&amp;横向对比!$B53,【输出】数据汇总!$A:$A,0),MATCH(横向对比!$B$36,【输出】数据汇总!$1:$1,0)),"")</f>
        <v>2.5400611805489865E-3</v>
      </c>
      <c r="AE53" s="52">
        <f>IFERROR(INDEX(【输出】数据汇总!$A:$AZ,MATCH(横向对比!AE$4&amp;横向对比!$B53,【输出】数据汇总!$A:$A,0),MATCH(横向对比!$B$36,【输出】数据汇总!$1:$1,0)),"")</f>
        <v>2.3336100469609406E-3</v>
      </c>
      <c r="AF53" s="52">
        <f>IFERROR(INDEX(【输出】数据汇总!$A:$AZ,MATCH(横向对比!AF$4&amp;横向对比!$B53,【输出】数据汇总!$A:$A,0),MATCH(横向对比!$B$36,【输出】数据汇总!$1:$1,0)),"")</f>
        <v>6.0551632648123514E-3</v>
      </c>
      <c r="AG53" s="52">
        <f>IFERROR(INDEX(【输出】数据汇总!$A:$AZ,MATCH(横向对比!AG$4&amp;横向对比!$B53,【输出】数据汇总!$A:$A,0),MATCH(横向对比!$B$36,【输出】数据汇总!$1:$1,0)),"")</f>
        <v>2.0142342363892634E-3</v>
      </c>
      <c r="AH53" s="52">
        <f>IFERROR(INDEX(【输出】数据汇总!$A:$AZ,MATCH(横向对比!AH$4&amp;横向对比!$B53,【输出】数据汇总!$A:$A,0),MATCH(横向对比!$B$36,【输出】数据汇总!$1:$1,0)),"")</f>
        <v>1.3220358422257829E-2</v>
      </c>
      <c r="AI53" s="52" t="str">
        <f>IFERROR(INDEX(【输出】数据汇总!$A:$AZ,MATCH(横向对比!AI$4&amp;横向对比!$B53,【输出】数据汇总!$A:$A,0),MATCH(横向对比!$B$36,【输出】数据汇总!$1:$1,0)),"")</f>
        <v/>
      </c>
      <c r="AJ53" s="52">
        <f>IFERROR(INDEX(【输出】数据汇总!$A:$AZ,MATCH(横向对比!AJ$4&amp;横向对比!$B53,【输出】数据汇总!$A:$A,0),MATCH(横向对比!$B$36,【输出】数据汇总!$1:$1,0)),"")</f>
        <v>4.6800724697668482E-3</v>
      </c>
      <c r="AK53" s="52">
        <f>IFERROR(INDEX(【输出】数据汇总!$A:$AZ,MATCH(横向对比!AK$4&amp;横向对比!$B53,【输出】数据汇总!$A:$A,0),MATCH(横向对比!$B$36,【输出】数据汇总!$1:$1,0)),"")</f>
        <v>5.2105039044347151E-4</v>
      </c>
      <c r="AL53" s="52">
        <f>IFERROR(INDEX(【输出】数据汇总!$A:$AZ,MATCH(横向对比!AL$4&amp;横向对比!$B53,【输出】数据汇总!$A:$A,0),MATCH(横向对比!$B$36,【输出】数据汇总!$1:$1,0)),"")</f>
        <v>1.5656571184228564E-3</v>
      </c>
      <c r="AM53" s="52">
        <f>IFERROR(INDEX(【输出】数据汇总!$A:$AZ,MATCH(横向对比!AM$4&amp;横向对比!$B53,【输出】数据汇总!$A:$A,0),MATCH(横向对比!$B$36,【输出】数据汇总!$1:$1,0)),"")</f>
        <v>5.0137451741672249E-3</v>
      </c>
      <c r="AN53" s="52">
        <f>IFERROR(INDEX(【输出】数据汇总!$A:$AZ,MATCH(横向对比!AN$4&amp;横向对比!$B53,【输出】数据汇总!$A:$A,0),MATCH(横向对比!$B$36,【输出】数据汇总!$1:$1,0)),"")</f>
        <v>2.4900445983085072E-2</v>
      </c>
      <c r="AO53" s="52">
        <f>IFERROR(INDEX(【输出】数据汇总!$A:$AZ,MATCH(横向对比!AO$4&amp;横向对比!$B53,【输出】数据汇总!$A:$A,0),MATCH(横向对比!$B$36,【输出】数据汇总!$1:$1,0)),"")</f>
        <v>2.6756997347166692E-2</v>
      </c>
      <c r="AP53" s="52">
        <f>IFERROR(INDEX(【输出】数据汇总!$A:$AZ,MATCH(横向对比!AP$4&amp;横向对比!$B53,【输出】数据汇总!$A:$A,0),MATCH(横向对比!$B$36,【输出】数据汇总!$1:$1,0)),"")</f>
        <v>4.9857237284234926E-3</v>
      </c>
      <c r="AQ53" s="52">
        <f>IFERROR(INDEX(【输出】数据汇总!$A:$AZ,MATCH(横向对比!AQ$4&amp;横向对比!$B53,【输出】数据汇总!$A:$A,0),MATCH(横向对比!$B$36,【输出】数据汇总!$1:$1,0)),"")</f>
        <v>8.8444319483289326E-3</v>
      </c>
      <c r="AR53" s="52">
        <f>IFERROR(INDEX(【输出】数据汇总!$A:$AZ,MATCH(横向对比!AR$4&amp;横向对比!$B53,【输出】数据汇总!$A:$A,0),MATCH(横向对比!$B$36,【输出】数据汇总!$1:$1,0)),"")</f>
        <v>8.717304780081479E-3</v>
      </c>
      <c r="AS53" s="52">
        <f>IFERROR(INDEX(【输出】数据汇总!$A:$AZ,MATCH(横向对比!AS$4&amp;横向对比!$B53,【输出】数据汇总!$A:$A,0),MATCH(横向对比!$B$36,【输出】数据汇总!$1:$1,0)),"")</f>
        <v>5.8424588013078985E-3</v>
      </c>
      <c r="AT53" s="52">
        <f>IFERROR(INDEX(【输出】数据汇总!$A:$AZ,MATCH(横向对比!AT$4&amp;横向对比!$B53,【输出】数据汇总!$A:$A,0),MATCH(横向对比!$B$36,【输出】数据汇总!$1:$1,0)),"")</f>
        <v>1.3694038991525891E-2</v>
      </c>
      <c r="AU53" s="52">
        <f>IFERROR(INDEX(【输出】数据汇总!$A:$AZ,MATCH(横向对比!AU$4&amp;横向对比!$B53,【输出】数据汇总!$A:$A,0),MATCH(横向对比!$B$36,【输出】数据汇总!$1:$1,0)),"")</f>
        <v>3.7823578380169441E-3</v>
      </c>
      <c r="AV53" s="52">
        <f>IFERROR(INDEX(【输出】数据汇总!$A:$AZ,MATCH(横向对比!AV$4&amp;横向对比!$B53,【输出】数据汇总!$A:$A,0),MATCH(横向对比!$B$36,【输出】数据汇总!$1:$1,0)),"")</f>
        <v>1.1458493312651026E-3</v>
      </c>
      <c r="AW53" s="52">
        <f>IFERROR(INDEX(【输出】数据汇总!$A:$AZ,MATCH(横向对比!AW$4&amp;横向对比!$B53,【输出】数据汇总!$A:$A,0),MATCH(横向对比!$B$36,【输出】数据汇总!$1:$1,0)),"")</f>
        <v>1.6929563303556541E-3</v>
      </c>
      <c r="AX53" s="52">
        <f>IFERROR(INDEX(【输出】数据汇总!$A:$AZ,MATCH(横向对比!AX$4&amp;横向对比!$B53,【输出】数据汇总!$A:$A,0),MATCH(横向对比!$B$36,【输出】数据汇总!$1:$1,0)),"")</f>
        <v>4.3139648788235417E-3</v>
      </c>
      <c r="AY53" s="52">
        <f>IFERROR(INDEX(【输出】数据汇总!$A:$AZ,MATCH(横向对比!AY$4&amp;横向对比!$B53,【输出】数据汇总!$A:$A,0),MATCH(横向对比!$B$36,【输出】数据汇总!$1:$1,0)),"")</f>
        <v>3.9057768320037572E-3</v>
      </c>
      <c r="AZ53" s="52">
        <f>IFERROR(INDEX(【输出】数据汇总!$A:$AZ,MATCH(横向对比!AZ$4&amp;横向对比!$B53,【输出】数据汇总!$A:$A,0),MATCH(横向对比!$B$36,【输出】数据汇总!$1:$1,0)),"")</f>
        <v>0</v>
      </c>
      <c r="BA53" s="52">
        <f>IFERROR(INDEX(【输出】数据汇总!$A:$AZ,MATCH(横向对比!BA$4&amp;横向对比!$B53,【输出】数据汇总!$A:$A,0),MATCH(横向对比!$B$36,【输出】数据汇总!$1:$1,0)),"")</f>
        <v>4.695234000413015E-2</v>
      </c>
      <c r="BB53" s="52">
        <f>IFERROR(INDEX(【输出】数据汇总!$A:$AZ,MATCH(横向对比!BB$36&amp;横向对比!$B53,【输出】数据汇总!$A:$A,0),MATCH(横向对比!$B$36,【输出】数据汇总!$1:$1,0)),"")</f>
        <v>0</v>
      </c>
      <c r="BC53" s="52">
        <f>IFERROR(INDEX(【输出】数据汇总!$A:$AZ,MATCH(横向对比!BC$4&amp;横向对比!$B53,【输出】数据汇总!$A:$A,0),MATCH(横向对比!$B$36,【输出】数据汇总!$1:$1,0)),"")</f>
        <v>0</v>
      </c>
      <c r="BD53" s="52">
        <f>IFERROR(INDEX(【输出】数据汇总!$A:$AZ,MATCH(横向对比!BD$4&amp;横向对比!$B53,【输出】数据汇总!$A:$A,0),MATCH(横向对比!$B$36,【输出】数据汇总!$1:$1,0)),"")</f>
        <v>2.9190916215121876E-3</v>
      </c>
      <c r="BE53" s="52">
        <f>IFERROR(INDEX(【输出】数据汇总!$A:$AZ,MATCH(横向对比!BE$4&amp;横向对比!$B53,【输出】数据汇总!$A:$A,0),MATCH(横向对比!$B$36,【输出】数据汇总!$1:$1,0)),"")</f>
        <v>0</v>
      </c>
      <c r="BF53" s="52">
        <f>IFERROR(INDEX(【输出】数据汇总!$A:$AZ,MATCH(横向对比!BF$4&amp;横向对比!$B53,【输出】数据汇总!$A:$A,0),MATCH(横向对比!$B$36,【输出】数据汇总!$1:$1,0)),"")</f>
        <v>0</v>
      </c>
      <c r="BG53" s="52">
        <f>IFERROR(INDEX(【输出】数据汇总!$A:$AZ,MATCH(横向对比!BG$4&amp;横向对比!$B53,【输出】数据汇总!$A:$A,0),MATCH(横向对比!$B$36,【输出】数据汇总!$1:$1,0)),"")</f>
        <v>3.123032456046196E-3</v>
      </c>
      <c r="BH53" s="52">
        <f>IFERROR(INDEX(【输出】数据汇总!$A:$AZ,MATCH(横向对比!BH$4&amp;横向对比!$B53,【输出】数据汇总!$A:$A,0),MATCH(横向对比!$B$36,【输出】数据汇总!$1:$1,0)),"")</f>
        <v>6.9920419781695609E-2</v>
      </c>
      <c r="BI53" s="52">
        <f>IFERROR(INDEX(【输出】数据汇总!$A:$AZ,MATCH(横向对比!BI$4&amp;横向对比!$B53,【输出】数据汇总!$A:$A,0),MATCH(横向对比!$B$36,【输出】数据汇总!$1:$1,0)),"")</f>
        <v>9.3276725108363302E-3</v>
      </c>
      <c r="BJ53" s="52">
        <f>IFERROR(INDEX(【输出】数据汇总!$A:$AZ,MATCH(横向对比!BJ$4&amp;横向对比!$B53,【输出】数据汇总!$A:$A,0),MATCH(横向对比!$B$36,【输出】数据汇总!$1:$1,0)),"")</f>
        <v>1.795825787238944E-3</v>
      </c>
      <c r="BK53" s="52">
        <f>IFERROR(INDEX(【输出】数据汇总!$A:$AZ,MATCH(横向对比!BK$4&amp;横向对比!$B53,【输出】数据汇总!$A:$A,0),MATCH(横向对比!$B$36,【输出】数据汇总!$1:$1,0)),"")</f>
        <v>0</v>
      </c>
      <c r="BL53" s="52">
        <f>IFERROR(INDEX(【输出】数据汇总!$A:$AZ,MATCH(横向对比!BL$4&amp;横向对比!$B53,【输出】数据汇总!$A:$A,0),MATCH(横向对比!$B$36,【输出】数据汇总!$1:$1,0)),"")</f>
        <v>2.2455423976890788E-3</v>
      </c>
    </row>
    <row r="54" spans="1:64" x14ac:dyDescent="0.25">
      <c r="B54" s="247" t="s">
        <v>242</v>
      </c>
      <c r="C54" s="52">
        <f>IFERROR(INDEX(【输出】数据汇总!$A:$AZ,MATCH(横向对比!C$4&amp;横向对比!$B54,【输出】数据汇总!$A:$A,0),MATCH(横向对比!$B$36,【输出】数据汇总!$1:$1,0)),"")</f>
        <v>1.1635049019607845E-2</v>
      </c>
      <c r="D54" s="52">
        <f>IFERROR(INDEX(【输出】数据汇总!$A:$AZ,MATCH(横向对比!D$4&amp;横向对比!$B54,【输出】数据汇总!$A:$A,0),MATCH(横向对比!$B$36,【输出】数据汇总!$1:$1,0)),"")</f>
        <v>1.23E-2</v>
      </c>
      <c r="E54" s="52">
        <f>IFERROR(INDEX(【输出】数据汇总!$A:$AZ,MATCH(横向对比!E$4&amp;横向对比!$B54,【输出】数据汇总!$A:$A,0),MATCH(横向对比!$B$36,【输出】数据汇总!$1:$1,0)),"")</f>
        <v>1.2466666666666666E-2</v>
      </c>
      <c r="F54" s="52">
        <f>IFERROR(INDEX(【输出】数据汇总!$A:$AZ,MATCH(横向对比!F$4&amp;横向对比!$B54,【输出】数据汇总!$A:$A,0),MATCH(横向对比!$B$36,【输出】数据汇总!$1:$1,0)),"")</f>
        <v>1.1423529411764707E-2</v>
      </c>
      <c r="G54" s="52">
        <f>IFERROR(INDEX(【输出】数据汇总!$A:$AZ,MATCH(横向对比!G$4&amp;横向对比!$B54,【输出】数据汇总!$A:$A,0),MATCH(横向对比!$B$36,【输出】数据汇总!$1:$1,0)),"")</f>
        <v>1.0350000000000002E-2</v>
      </c>
      <c r="H54" s="52" t="str">
        <f>IFERROR(INDEX(【输出】数据汇总!$A:$AZ,MATCH(横向对比!H$4&amp;横向对比!$B54,【输出】数据汇总!$A:$A,0),MATCH(横向对比!$B$36,【输出】数据汇总!$1:$1,0)),"")</f>
        <v/>
      </c>
      <c r="I54" s="52">
        <f>IFERROR(INDEX(【输出】数据汇总!$A:$AZ,MATCH(横向对比!I$4&amp;横向对比!$B54,【输出】数据汇总!$A:$A,0),MATCH(横向对比!$B$36,【输出】数据汇总!$1:$1,0)),"")</f>
        <v>1.7999999999999999E-2</v>
      </c>
      <c r="J54" s="52">
        <f>IFERROR(INDEX(【输出】数据汇总!$A:$AZ,MATCH(横向对比!J$4&amp;横向对比!$B54,【输出】数据汇总!$A:$A,0),MATCH(横向对比!$B$36,【输出】数据汇总!$1:$1,0)),"")</f>
        <v>1.3300000000000001E-2</v>
      </c>
      <c r="K54" s="52">
        <f>IFERROR(INDEX(【输出】数据汇总!$A:$AZ,MATCH(横向对比!K$4&amp;横向对比!$B54,【输出】数据汇总!$A:$A,0),MATCH(横向对比!$B$36,【输出】数据汇总!$1:$1,0)),"")</f>
        <v>1.3299999999999999E-2</v>
      </c>
      <c r="L54" s="52">
        <f>IFERROR(INDEX(【输出】数据汇总!$A:$AZ,MATCH(横向对比!L$4&amp;横向对比!$B54,【输出】数据汇总!$A:$A,0),MATCH(横向对比!$B$36,【输出】数据汇总!$1:$1,0)),"")</f>
        <v>1.2800000000000001E-2</v>
      </c>
      <c r="M54" s="52">
        <f>IFERROR(INDEX(【输出】数据汇总!$A:$AZ,MATCH(横向对比!M$4&amp;横向对比!$B54,【输出】数据汇总!$A:$A,0),MATCH(横向对比!$B$36,【输出】数据汇总!$1:$1,0)),"")</f>
        <v>1.24E-2</v>
      </c>
      <c r="N54" s="52">
        <f>IFERROR(INDEX(【输出】数据汇总!$A:$AZ,MATCH(横向对比!N$4&amp;横向对比!$B54,【输出】数据汇总!$A:$A,0),MATCH(横向对比!$B$36,【输出】数据汇总!$1:$1,0)),"")</f>
        <v>9.1999999999999998E-3</v>
      </c>
      <c r="O54" s="52">
        <f>IFERROR(INDEX(【输出】数据汇总!$A:$AZ,MATCH(横向对比!O$4&amp;横向对比!$B54,【输出】数据汇总!$A:$A,0),MATCH(横向对比!$B$36,【输出】数据汇总!$1:$1,0)),"")</f>
        <v>1.2800000000000001E-2</v>
      </c>
      <c r="P54" s="52">
        <f>IFERROR(INDEX(【输出】数据汇总!$A:$AZ,MATCH(横向对比!P$4&amp;横向对比!$B54,【输出】数据汇总!$A:$A,0),MATCH(横向对比!$B$36,【输出】数据汇总!$1:$1,0)),"")</f>
        <v>9.2999999999999992E-3</v>
      </c>
      <c r="Q54" s="52">
        <f>IFERROR(INDEX(【输出】数据汇总!$A:$AZ,MATCH(横向对比!Q$4&amp;横向对比!$B54,【输出】数据汇总!$A:$A,0),MATCH(横向对比!$B$36,【输出】数据汇总!$1:$1,0)),"")</f>
        <v>1.0800000000000001E-2</v>
      </c>
      <c r="R54" s="52">
        <f>IFERROR(INDEX(【输出】数据汇总!$A:$AZ,MATCH(横向对比!R$4&amp;横向对比!$B54,【输出】数据汇总!$A:$A,0),MATCH(横向对比!$B$36,【输出】数据汇总!$1:$1,0)),"")</f>
        <v>1.3100000000000001E-2</v>
      </c>
      <c r="S54" s="52">
        <f>IFERROR(INDEX(【输出】数据汇总!$A:$AZ,MATCH(横向对比!S$4&amp;横向对比!$B54,【输出】数据汇总!$A:$A,0),MATCH(横向对比!$B$36,【输出】数据汇总!$1:$1,0)),"")</f>
        <v>1.1599999999999999E-2</v>
      </c>
      <c r="T54" s="52">
        <f>IFERROR(INDEX(【输出】数据汇总!$A:$AZ,MATCH(横向对比!T$4&amp;横向对比!$B54,【输出】数据汇总!$A:$A,0),MATCH(横向对比!$B$36,【输出】数据汇总!$1:$1,0)),"")</f>
        <v>1.4800000000000001E-2</v>
      </c>
      <c r="U54" s="52">
        <f>IFERROR(INDEX(【输出】数据汇总!$A:$AZ,MATCH(横向对比!U$4&amp;横向对比!$B54,【输出】数据汇总!$A:$A,0),MATCH(横向对比!$B$36,【输出】数据汇总!$1:$1,0)),"")</f>
        <v>1.2500000000000001E-2</v>
      </c>
      <c r="V54" s="52">
        <f>IFERROR(INDEX(【输出】数据汇总!$A:$AZ,MATCH(横向对比!V$4&amp;横向对比!$B54,【输出】数据汇总!$A:$A,0),MATCH(横向对比!$B$36,【输出】数据汇总!$1:$1,0)),"")</f>
        <v>1.0500000000000001E-2</v>
      </c>
      <c r="W54" s="52">
        <f>IFERROR(INDEX(【输出】数据汇总!$A:$AZ,MATCH(横向对比!W$4&amp;横向对比!$B54,【输出】数据汇总!$A:$A,0),MATCH(横向对比!$B$36,【输出】数据汇总!$1:$1,0)),"")</f>
        <v>1.6E-2</v>
      </c>
      <c r="X54" s="52">
        <f>IFERROR(INDEX(【输出】数据汇总!$A:$AZ,MATCH(横向对比!X$4&amp;横向对比!$B54,【输出】数据汇总!$A:$A,0),MATCH(横向对比!$B$36,【输出】数据汇总!$1:$1,0)),"")</f>
        <v>1.3599999999999999E-2</v>
      </c>
      <c r="Y54" s="52">
        <f>IFERROR(INDEX(【输出】数据汇总!$A:$AZ,MATCH(横向对比!Y$4&amp;横向对比!$B54,【输出】数据汇总!$A:$A,0),MATCH(横向对比!$B$36,【输出】数据汇总!$1:$1,0)),"")</f>
        <v>1.3000000000000001E-2</v>
      </c>
      <c r="Z54" s="52">
        <f>IFERROR(INDEX(【输出】数据汇总!$A:$AZ,MATCH(横向对比!Z$4&amp;横向对比!$B54,【输出】数据汇总!$A:$A,0),MATCH(横向对比!$B$36,【输出】数据汇总!$1:$1,0)),"")</f>
        <v>8.3999999999999995E-3</v>
      </c>
      <c r="AA54" s="52">
        <f>IFERROR(INDEX(【输出】数据汇总!$A:$AZ,MATCH(横向对比!AA$4&amp;横向对比!$B54,【输出】数据汇总!$A:$A,0),MATCH(横向对比!$B$36,【输出】数据汇总!$1:$1,0)),"")</f>
        <v>1.18E-2</v>
      </c>
      <c r="AB54" s="52">
        <f>IFERROR(INDEX(【输出】数据汇总!$A:$AZ,MATCH(横向对比!AB$36&amp;横向对比!$B54,【输出】数据汇总!$A:$A,0),MATCH(横向对比!$B$36,【输出】数据汇总!$1:$1,0)),"")</f>
        <v>7.6E-3</v>
      </c>
      <c r="AC54" s="52">
        <f>IFERROR(INDEX(【输出】数据汇总!$A:$AZ,MATCH(横向对比!AC$4&amp;横向对比!$B54,【输出】数据汇总!$A:$A,0),MATCH(横向对比!$B$36,【输出】数据汇总!$1:$1,0)),"")</f>
        <v>8.3999999999999995E-3</v>
      </c>
      <c r="AD54" s="52">
        <f>IFERROR(INDEX(【输出】数据汇总!$A:$AZ,MATCH(横向对比!AD$4&amp;横向对比!$B54,【输出】数据汇总!$A:$A,0),MATCH(横向对比!$B$36,【输出】数据汇总!$1:$1,0)),"")</f>
        <v>7.6E-3</v>
      </c>
      <c r="AE54" s="52">
        <f>IFERROR(INDEX(【输出】数据汇总!$A:$AZ,MATCH(横向对比!AE$4&amp;横向对比!$B54,【输出】数据汇总!$A:$A,0),MATCH(横向对比!$B$36,【输出】数据汇总!$1:$1,0)),"")</f>
        <v>6.6E-3</v>
      </c>
      <c r="AF54" s="52">
        <f>IFERROR(INDEX(【输出】数据汇总!$A:$AZ,MATCH(横向对比!AF$4&amp;横向对比!$B54,【输出】数据汇总!$A:$A,0),MATCH(横向对比!$B$36,【输出】数据汇总!$1:$1,0)),"")</f>
        <v>1.1699999999999999E-2</v>
      </c>
      <c r="AG54" s="52">
        <f>IFERROR(INDEX(【输出】数据汇总!$A:$AZ,MATCH(横向对比!AG$4&amp;横向对比!$B54,【输出】数据汇总!$A:$A,0),MATCH(横向对比!$B$36,【输出】数据汇总!$1:$1,0)),"")</f>
        <v>1.1699999999999999E-2</v>
      </c>
      <c r="AH54" s="52">
        <f>IFERROR(INDEX(【输出】数据汇总!$A:$AZ,MATCH(横向对比!AH$4&amp;横向对比!$B54,【输出】数据汇总!$A:$A,0),MATCH(横向对比!$B$36,【输出】数据汇总!$1:$1,0)),"")</f>
        <v>1.7000000000000001E-2</v>
      </c>
      <c r="AI54" s="52">
        <f>IFERROR(INDEX(【输出】数据汇总!$A:$AZ,MATCH(横向对比!AI$4&amp;横向对比!$B54,【输出】数据汇总!$A:$A,0),MATCH(横向对比!$B$36,【输出】数据汇总!$1:$1,0)),"")</f>
        <v>1.7600000000000001E-2</v>
      </c>
      <c r="AJ54" s="52">
        <f>IFERROR(INDEX(【输出】数据汇总!$A:$AZ,MATCH(横向对比!AJ$4&amp;横向对比!$B54,【输出】数据汇总!$A:$A,0),MATCH(横向对比!$B$36,【输出】数据汇总!$1:$1,0)),"")</f>
        <v>8.3000000000000001E-3</v>
      </c>
      <c r="AK54" s="52">
        <f>IFERROR(INDEX(【输出】数据汇总!$A:$AZ,MATCH(横向对比!AK$4&amp;横向对比!$B54,【输出】数据汇总!$A:$A,0),MATCH(横向对比!$B$36,【输出】数据汇总!$1:$1,0)),"")</f>
        <v>1.1200000000000002E-2</v>
      </c>
      <c r="AL54" s="52">
        <f>IFERROR(INDEX(【输出】数据汇总!$A:$AZ,MATCH(横向对比!AL$4&amp;横向对比!$B54,【输出】数据汇总!$A:$A,0),MATCH(横向对比!$B$36,【输出】数据汇总!$1:$1,0)),"")</f>
        <v>1.09E-2</v>
      </c>
      <c r="AM54" s="52">
        <f>IFERROR(INDEX(【输出】数据汇总!$A:$AZ,MATCH(横向对比!AM$4&amp;横向对比!$B54,【输出】数据汇总!$A:$A,0),MATCH(横向对比!$B$36,【输出】数据汇总!$1:$1,0)),"")</f>
        <v>1.8100000000000002E-2</v>
      </c>
      <c r="AN54" s="52">
        <f>IFERROR(INDEX(【输出】数据汇总!$A:$AZ,MATCH(横向对比!AN$4&amp;横向对比!$B54,【输出】数据汇总!$A:$A,0),MATCH(横向对比!$B$36,【输出】数据汇总!$1:$1,0)),"")</f>
        <v>1.6E-2</v>
      </c>
      <c r="AO54" s="52">
        <f>IFERROR(INDEX(【输出】数据汇总!$A:$AZ,MATCH(横向对比!AO$4&amp;横向对比!$B54,【输出】数据汇总!$A:$A,0),MATCH(横向对比!$B$36,【输出】数据汇总!$1:$1,0)),"")</f>
        <v>8.3000000000000001E-3</v>
      </c>
      <c r="AP54" s="52">
        <f>IFERROR(INDEX(【输出】数据汇总!$A:$AZ,MATCH(横向对比!AP$4&amp;横向对比!$B54,【输出】数据汇总!$A:$A,0),MATCH(横向对比!$B$36,【输出】数据汇总!$1:$1,0)),"")</f>
        <v>1.1699999999999999E-2</v>
      </c>
      <c r="AQ54" s="52">
        <f>IFERROR(INDEX(【输出】数据汇总!$A:$AZ,MATCH(横向对比!AQ$4&amp;横向对比!$B54,【输出】数据汇总!$A:$A,0),MATCH(横向对比!$B$36,【输出】数据汇总!$1:$1,0)),"")</f>
        <v>9.7000000000000003E-3</v>
      </c>
      <c r="AR54" s="52">
        <f>IFERROR(INDEX(【输出】数据汇总!$A:$AZ,MATCH(横向对比!AR$4&amp;横向对比!$B54,【输出】数据汇总!$A:$A,0),MATCH(横向对比!$B$36,【输出】数据汇总!$1:$1,0)),"")</f>
        <v>1.7500000000000002E-2</v>
      </c>
      <c r="AS54" s="52">
        <f>IFERROR(INDEX(【输出】数据汇总!$A:$AZ,MATCH(横向对比!AS$4&amp;横向对比!$B54,【输出】数据汇总!$A:$A,0),MATCH(横向对比!$B$36,【输出】数据汇总!$1:$1,0)),"")</f>
        <v>7.6E-3</v>
      </c>
      <c r="AT54" s="52">
        <f>IFERROR(INDEX(【输出】数据汇总!$A:$AZ,MATCH(横向对比!AT$4&amp;横向对比!$B54,【输出】数据汇总!$A:$A,0),MATCH(横向对比!$B$36,【输出】数据汇总!$1:$1,0)),"")</f>
        <v>1.24E-2</v>
      </c>
      <c r="AU54" s="52">
        <f>IFERROR(INDEX(【输出】数据汇总!$A:$AZ,MATCH(横向对比!AU$4&amp;横向对比!$B54,【输出】数据汇总!$A:$A,0),MATCH(横向对比!$B$36,【输出】数据汇总!$1:$1,0)),"")</f>
        <v>7.8000000000000005E-3</v>
      </c>
      <c r="AV54" s="52">
        <f>IFERROR(INDEX(【输出】数据汇总!$A:$AZ,MATCH(横向对比!AV$4&amp;横向对比!$B54,【输出】数据汇总!$A:$A,0),MATCH(横向对比!$B$36,【输出】数据汇总!$1:$1,0)),"")</f>
        <v>9.3999999999999986E-3</v>
      </c>
      <c r="AW54" s="52">
        <f>IFERROR(INDEX(【输出】数据汇总!$A:$AZ,MATCH(横向对比!AW$4&amp;横向对比!$B54,【输出】数据汇总!$A:$A,0),MATCH(横向对比!$B$36,【输出】数据汇总!$1:$1,0)),"")</f>
        <v>9.0000000000000011E-3</v>
      </c>
      <c r="AX54" s="52">
        <f>IFERROR(INDEX(【输出】数据汇总!$A:$AZ,MATCH(横向对比!AX$4&amp;横向对比!$B54,【输出】数据汇总!$A:$A,0),MATCH(横向对比!$B$36,【输出】数据汇总!$1:$1,0)),"")</f>
        <v>9.7999999999999997E-3</v>
      </c>
      <c r="AY54" s="52">
        <f>IFERROR(INDEX(【输出】数据汇总!$A:$AZ,MATCH(横向对比!AY$4&amp;横向对比!$B54,【输出】数据汇总!$A:$A,0),MATCH(横向对比!$B$36,【输出】数据汇总!$1:$1,0)),"")</f>
        <v>8.6E-3</v>
      </c>
      <c r="AZ54" s="52">
        <f>IFERROR(INDEX(【输出】数据汇总!$A:$AZ,MATCH(横向对比!AZ$4&amp;横向对比!$B54,【输出】数据汇总!$A:$A,0),MATCH(横向对比!$B$36,【输出】数据汇总!$1:$1,0)),"")</f>
        <v>2.0099999999999996E-2</v>
      </c>
      <c r="BA54" s="52">
        <f>IFERROR(INDEX(【输出】数据汇总!$A:$AZ,MATCH(横向对比!BA$4&amp;横向对比!$B54,【输出】数据汇总!$A:$A,0),MATCH(横向对比!$B$36,【输出】数据汇总!$1:$1,0)),"")</f>
        <v>1.9799999999999998E-2</v>
      </c>
      <c r="BB54" s="52">
        <f>IFERROR(INDEX(【输出】数据汇总!$A:$AZ,MATCH(横向对比!BB$36&amp;横向对比!$B54,【输出】数据汇总!$A:$A,0),MATCH(横向对比!$B$36,【输出】数据汇总!$1:$1,0)),"")</f>
        <v>1.6799999999999999E-2</v>
      </c>
      <c r="BC54" s="52">
        <f>IFERROR(INDEX(【输出】数据汇总!$A:$AZ,MATCH(横向对比!BC$4&amp;横向对比!$B54,【输出】数据汇总!$A:$A,0),MATCH(横向对比!$B$36,【输出】数据汇总!$1:$1,0)),"")</f>
        <v>2.3599999999999999E-2</v>
      </c>
      <c r="BD54" s="52">
        <f>IFERROR(INDEX(【输出】数据汇总!$A:$AZ,MATCH(横向对比!BD$4&amp;横向对比!$B54,【输出】数据汇总!$A:$A,0),MATCH(横向对比!$B$36,【输出】数据汇总!$1:$1,0)),"")</f>
        <v>1.18E-2</v>
      </c>
      <c r="BE54" s="52">
        <f>IFERROR(INDEX(【输出】数据汇总!$A:$AZ,MATCH(横向对比!BE$4&amp;横向对比!$B54,【输出】数据汇总!$A:$A,0),MATCH(横向对比!$B$36,【输出】数据汇总!$1:$1,0)),"")</f>
        <v>1.8500000000000003E-2</v>
      </c>
      <c r="BF54" s="52">
        <f>IFERROR(INDEX(【输出】数据汇总!$A:$AZ,MATCH(横向对比!BF$4&amp;横向对比!$B54,【输出】数据汇总!$A:$A,0),MATCH(横向对比!$B$36,【输出】数据汇总!$1:$1,0)),"")</f>
        <v>1.77E-2</v>
      </c>
      <c r="BG54" s="52">
        <f>IFERROR(INDEX(【输出】数据汇总!$A:$AZ,MATCH(横向对比!BG$4&amp;横向对比!$B54,【输出】数据汇总!$A:$A,0),MATCH(横向对比!$B$36,【输出】数据汇总!$1:$1,0)),"")</f>
        <v>9.7999999999999997E-3</v>
      </c>
      <c r="BH54" s="52">
        <f>IFERROR(INDEX(【输出】数据汇总!$A:$AZ,MATCH(横向对比!BH$4&amp;横向对比!$B54,【输出】数据汇总!$A:$A,0),MATCH(横向对比!$B$36,【输出】数据汇总!$1:$1,0)),"")</f>
        <v>2.8300000000000002E-2</v>
      </c>
      <c r="BI54" s="52">
        <f>IFERROR(INDEX(【输出】数据汇总!$A:$AZ,MATCH(横向对比!BI$4&amp;横向对比!$B54,【输出】数据汇总!$A:$A,0),MATCH(横向对比!$B$36,【输出】数据汇总!$1:$1,0)),"")</f>
        <v>1.6899999999999998E-2</v>
      </c>
      <c r="BJ54" s="52">
        <f>IFERROR(INDEX(【输出】数据汇总!$A:$AZ,MATCH(横向对比!BJ$4&amp;横向对比!$B54,【输出】数据汇总!$A:$A,0),MATCH(横向对比!$B$36,【输出】数据汇总!$1:$1,0)),"")</f>
        <v>1.8100000000000002E-2</v>
      </c>
      <c r="BK54" s="52">
        <f>IFERROR(INDEX(【输出】数据汇总!$A:$AZ,MATCH(横向对比!BK$4&amp;横向对比!$B54,【输出】数据汇总!$A:$A,0),MATCH(横向对比!$B$36,【输出】数据汇总!$1:$1,0)),"")</f>
        <v>1.3899999999999999E-2</v>
      </c>
      <c r="BL54" s="52">
        <f>IFERROR(INDEX(【输出】数据汇总!$A:$AZ,MATCH(横向对比!BL$4&amp;横向对比!$B54,【输出】数据汇总!$A:$A,0),MATCH(横向对比!$B$36,【输出】数据汇总!$1:$1,0)),"")</f>
        <v>1.8700000000000001E-2</v>
      </c>
    </row>
    <row r="55" spans="1:64" x14ac:dyDescent="0.25">
      <c r="B55" s="247" t="s">
        <v>245</v>
      </c>
      <c r="C55" s="52">
        <f>IFERROR(INDEX(【输出】数据汇总!$A:$AZ,MATCH(横向对比!C$4&amp;横向对比!$B55,【输出】数据汇总!$A:$A,0),MATCH(横向对比!$B$36,【输出】数据汇总!$1:$1,0)),"")</f>
        <v>1.7704036275694911E-2</v>
      </c>
      <c r="D55" s="52">
        <f>IFERROR(INDEX(【输出】数据汇总!$A:$AZ,MATCH(横向对比!D$4&amp;横向对比!$B55,【输出】数据汇总!$A:$A,0),MATCH(横向对比!$B$36,【输出】数据汇总!$1:$1,0)),"")</f>
        <v>1.5572489143145596E-2</v>
      </c>
      <c r="E55" s="52">
        <f>IFERROR(INDEX(【输出】数据汇总!$A:$AZ,MATCH(横向对比!E$4&amp;横向对比!$B55,【输出】数据汇总!$A:$A,0),MATCH(横向对比!$B$36,【输出】数据汇总!$1:$1,0)),"")</f>
        <v>2.0223517969186575E-2</v>
      </c>
      <c r="F55" s="52">
        <f>IFERROR(INDEX(【输出】数据汇总!$A:$AZ,MATCH(横向对比!F$4&amp;横向对比!$B55,【输出】数据汇总!$A:$A,0),MATCH(横向对比!$B$36,【输出】数据汇总!$1:$1,0)),"")</f>
        <v>1.7817124748231508E-2</v>
      </c>
      <c r="G55" s="52">
        <f>IFERROR(INDEX(【输出】数据汇总!$A:$AZ,MATCH(横向对比!G$4&amp;横向对比!$B55,【输出】数据汇总!$A:$A,0),MATCH(横向对比!$B$36,【输出】数据汇总!$1:$1,0)),"")</f>
        <v>1.7203013242215969E-2</v>
      </c>
      <c r="H55" s="52" t="str">
        <f>IFERROR(INDEX(【输出】数据汇总!$A:$AZ,MATCH(横向对比!H$4&amp;横向对比!$B55,【输出】数据汇总!$A:$A,0),MATCH(横向对比!$B$36,【输出】数据汇总!$1:$1,0)),"")</f>
        <v/>
      </c>
      <c r="I55" s="52">
        <f>IFERROR(INDEX(【输出】数据汇总!$A:$AZ,MATCH(横向对比!I$4&amp;横向对比!$B55,【输出】数据汇总!$A:$A,0),MATCH(横向对比!$B$36,【输出】数据汇总!$1:$1,0)),"")</f>
        <v>3.4911925031149274E-2</v>
      </c>
      <c r="J55" s="52">
        <f>IFERROR(INDEX(【输出】数据汇总!$A:$AZ,MATCH(横向对比!J$4&amp;横向对比!$B55,【输出】数据汇总!$A:$A,0),MATCH(横向对比!$B$36,【输出】数据汇总!$1:$1,0)),"")</f>
        <v>1.9078033048740131E-2</v>
      </c>
      <c r="K55" s="52">
        <f>IFERROR(INDEX(【输出】数据汇总!$A:$AZ,MATCH(横向对比!K$4&amp;横向对比!$B55,【输出】数据汇总!$A:$A,0),MATCH(横向对比!$B$36,【输出】数据汇总!$1:$1,0)),"")</f>
        <v>1.8098435779846263E-2</v>
      </c>
      <c r="L55" s="52">
        <f>IFERROR(INDEX(【输出】数据汇总!$A:$AZ,MATCH(横向对比!L$4&amp;横向对比!$B55,【输出】数据汇总!$A:$A,0),MATCH(横向对比!$B$36,【输出】数据汇总!$1:$1,0)),"")</f>
        <v>1.3936624586778981E-2</v>
      </c>
      <c r="M55" s="52">
        <f>IFERROR(INDEX(【输出】数据汇总!$A:$AZ,MATCH(横向对比!M$4&amp;横向对比!$B55,【输出】数据汇总!$A:$A,0),MATCH(横向对比!$B$36,【输出】数据汇总!$1:$1,0)),"")</f>
        <v>1.4365539604663174E-2</v>
      </c>
      <c r="N55" s="52">
        <f>IFERROR(INDEX(【输出】数据汇总!$A:$AZ,MATCH(横向对比!N$4&amp;横向对比!$B55,【输出】数据汇总!$A:$A,0),MATCH(横向对比!$B$36,【输出】数据汇总!$1:$1,0)),"")</f>
        <v>1.2053983018784034E-2</v>
      </c>
      <c r="O55" s="52">
        <f>IFERROR(INDEX(【输出】数据汇总!$A:$AZ,MATCH(横向对比!O$4&amp;横向对比!$B55,【输出】数据汇总!$A:$A,0),MATCH(横向对比!$B$36,【输出】数据汇总!$1:$1,0)),"")</f>
        <v>1.590231882006099E-2</v>
      </c>
      <c r="P55" s="52">
        <f>IFERROR(INDEX(【输出】数据汇总!$A:$AZ,MATCH(横向对比!P$4&amp;横向对比!$B55,【输出】数据汇总!$A:$A,0),MATCH(横向对比!$B$36,【输出】数据汇总!$1:$1,0)),"")</f>
        <v>1.4257759586859823E-2</v>
      </c>
      <c r="Q55" s="52">
        <f>IFERROR(INDEX(【输出】数据汇总!$A:$AZ,MATCH(横向对比!Q$4&amp;横向对比!$B55,【输出】数据汇总!$A:$A,0),MATCH(横向对比!$B$36,【输出】数据汇总!$1:$1,0)),"")</f>
        <v>1.6598308136977248E-2</v>
      </c>
      <c r="R55" s="52">
        <f>IFERROR(INDEX(【输出】数据汇总!$A:$AZ,MATCH(横向对比!R$4&amp;横向对比!$B55,【输出】数据汇总!$A:$A,0),MATCH(横向对比!$B$36,【输出】数据汇总!$1:$1,0)),"")</f>
        <v>2.154365332956162E-2</v>
      </c>
      <c r="S55" s="52">
        <f>IFERROR(INDEX(【输出】数据汇总!$A:$AZ,MATCH(横向对比!S$4&amp;横向对比!$B55,【输出】数据汇总!$A:$A,0),MATCH(横向对比!$B$36,【输出】数据汇总!$1:$1,0)),"")</f>
        <v>1.6536824143814959E-2</v>
      </c>
      <c r="T55" s="52">
        <f>IFERROR(INDEX(【输出】数据汇总!$A:$AZ,MATCH(横向对比!T$4&amp;横向对比!$B55,【输出】数据汇总!$A:$A,0),MATCH(横向对比!$B$36,【输出】数据汇总!$1:$1,0)),"")</f>
        <v>2.7255801841394187E-2</v>
      </c>
      <c r="U55" s="52">
        <f>IFERROR(INDEX(【输出】数据汇总!$A:$AZ,MATCH(横向对比!U$4&amp;横向对比!$B55,【输出】数据汇总!$A:$A,0),MATCH(横向对比!$B$36,【输出】数据汇总!$1:$1,0)),"")</f>
        <v>1.7956597217971288E-2</v>
      </c>
      <c r="V55" s="52">
        <f>IFERROR(INDEX(【输出】数据汇总!$A:$AZ,MATCH(横向对比!V$4&amp;横向对比!$B55,【输出】数据汇总!$A:$A,0),MATCH(横向对比!$B$36,【输出】数据汇总!$1:$1,0)),"")</f>
        <v>1.7589565843958248E-2</v>
      </c>
      <c r="W55" s="52">
        <f>IFERROR(INDEX(【输出】数据汇总!$A:$AZ,MATCH(横向对比!W$4&amp;横向对比!$B55,【输出】数据汇总!$A:$A,0),MATCH(横向对比!$B$36,【输出】数据汇总!$1:$1,0)),"")</f>
        <v>2.5249317879520665E-2</v>
      </c>
      <c r="X55" s="52">
        <f>IFERROR(INDEX(【输出】数据汇总!$A:$AZ,MATCH(横向对比!X$4&amp;横向对比!$B55,【输出】数据汇总!$A:$A,0),MATCH(横向对比!$B$36,【输出】数据汇总!$1:$1,0)),"")</f>
        <v>2.5023833742621116E-2</v>
      </c>
      <c r="Y55" s="52">
        <f>IFERROR(INDEX(【输出】数据汇总!$A:$AZ,MATCH(横向对比!Y$4&amp;横向对比!$B55,【输出】数据汇总!$A:$A,0),MATCH(横向对比!$B$36,【输出】数据汇总!$1:$1,0)),"")</f>
        <v>1.4981663471158447E-2</v>
      </c>
      <c r="Z55" s="52">
        <f>IFERROR(INDEX(【输出】数据汇总!$A:$AZ,MATCH(横向对比!Z$4&amp;横向对比!$B55,【输出】数据汇总!$A:$A,0),MATCH(横向对比!$B$36,【输出】数据汇总!$1:$1,0)),"")</f>
        <v>1.2432208544590304E-2</v>
      </c>
      <c r="AA55" s="52">
        <f>IFERROR(INDEX(【输出】数据汇总!$A:$AZ,MATCH(横向对比!AA$4&amp;横向对比!$B55,【输出】数据汇总!$A:$A,0),MATCH(横向对比!$B$36,【输出】数据汇总!$1:$1,0)),"")</f>
        <v>2.0380297100834294E-2</v>
      </c>
      <c r="AB55" s="52">
        <f>IFERROR(INDEX(【输出】数据汇总!$A:$AZ,MATCH(横向对比!AB$36&amp;横向对比!$B55,【输出】数据汇总!$A:$A,0),MATCH(横向对比!$B$36,【输出】数据汇总!$1:$1,0)),"")</f>
        <v>1.0221053745099996E-2</v>
      </c>
      <c r="AC55" s="52">
        <f>IFERROR(INDEX(【输出】数据汇总!$A:$AZ,MATCH(横向对比!AC$4&amp;横向对比!$B55,【输出】数据汇总!$A:$A,0),MATCH(横向对比!$B$36,【输出】数据汇总!$1:$1,0)),"")</f>
        <v>1.0566551300893231E-2</v>
      </c>
      <c r="AD55" s="52">
        <f>IFERROR(INDEX(【输出】数据汇总!$A:$AZ,MATCH(横向对比!AD$4&amp;横向对比!$B55,【输出】数据汇总!$A:$A,0),MATCH(横向对比!$B$36,【输出】数据汇总!$1:$1,0)),"")</f>
        <v>5.1245231849919694E-3</v>
      </c>
      <c r="AE55" s="52">
        <f>IFERROR(INDEX(【输出】数据汇总!$A:$AZ,MATCH(横向对比!AE$4&amp;横向对比!$B55,【输出】数据汇总!$A:$A,0),MATCH(横向对比!$B$36,【输出】数据汇总!$1:$1,0)),"")</f>
        <v>4.4015601808752311E-3</v>
      </c>
      <c r="AF55" s="52">
        <f>IFERROR(INDEX(【输出】数据汇总!$A:$AZ,MATCH(横向对比!AF$4&amp;横向对比!$B55,【输出】数据汇总!$A:$A,0),MATCH(横向对比!$B$36,【输出】数据汇总!$1:$1,0)),"")</f>
        <v>3.3136158192377238E-2</v>
      </c>
      <c r="AG55" s="52">
        <f>IFERROR(INDEX(【输出】数据汇总!$A:$AZ,MATCH(横向对比!AG$4&amp;横向对比!$B55,【输出】数据汇总!$A:$A,0),MATCH(横向对比!$B$36,【输出】数据汇总!$1:$1,0)),"")</f>
        <v>2.0479235287116562E-2</v>
      </c>
      <c r="AH55" s="52">
        <f>IFERROR(INDEX(【输出】数据汇总!$A:$AZ,MATCH(横向对比!AH$4&amp;横向对比!$B55,【输出】数据汇总!$A:$A,0),MATCH(横向对比!$B$36,【输出】数据汇总!$1:$1,0)),"")</f>
        <v>3.1221221262489871E-2</v>
      </c>
      <c r="AI55" s="52">
        <f>IFERROR(INDEX(【输出】数据汇总!$A:$AZ,MATCH(横向对比!AI$4&amp;横向对比!$B55,【输出】数据汇总!$A:$A,0),MATCH(横向对比!$B$36,【输出】数据汇总!$1:$1,0)),"")</f>
        <v>2.0261743879034375E-2</v>
      </c>
      <c r="AJ55" s="52">
        <f>IFERROR(INDEX(【输出】数据汇总!$A:$AZ,MATCH(横向对比!AJ$4&amp;横向对比!$B55,【输出】数据汇总!$A:$A,0),MATCH(横向对比!$B$36,【输出】数据汇总!$1:$1,0)),"")</f>
        <v>7.5421059211563807E-3</v>
      </c>
      <c r="AK55" s="52">
        <f>IFERROR(INDEX(【输出】数据汇总!$A:$AZ,MATCH(横向对比!AK$4&amp;横向对比!$B55,【输出】数据汇总!$A:$A,0),MATCH(横向对比!$B$36,【输出】数据汇总!$1:$1,0)),"")</f>
        <v>5.4348651765489045E-3</v>
      </c>
      <c r="AL55" s="52">
        <f>IFERROR(INDEX(【输出】数据汇总!$A:$AZ,MATCH(横向对比!AL$4&amp;横向对比!$B55,【输出】数据汇总!$A:$A,0),MATCH(横向对比!$B$36,【输出】数据汇总!$1:$1,0)),"")</f>
        <v>9.64401662813851E-3</v>
      </c>
      <c r="AM55" s="52">
        <f>IFERROR(INDEX(【输出】数据汇总!$A:$AZ,MATCH(横向对比!AM$4&amp;横向对比!$B55,【输出】数据汇总!$A:$A,0),MATCH(横向对比!$B$36,【输出】数据汇总!$1:$1,0)),"")</f>
        <v>5.2404325114355513E-2</v>
      </c>
      <c r="AN55" s="52">
        <f>IFERROR(INDEX(【输出】数据汇总!$A:$AZ,MATCH(横向对比!AN$4&amp;横向对比!$B55,【输出】数据汇总!$A:$A,0),MATCH(横向对比!$B$36,【输出】数据汇总!$1:$1,0)),"")</f>
        <v>1.7268162482720367E-2</v>
      </c>
      <c r="AO55" s="52">
        <f>IFERROR(INDEX(【输出】数据汇总!$A:$AZ,MATCH(横向对比!AO$4&amp;横向对比!$B55,【输出】数据汇总!$A:$A,0),MATCH(横向对比!$B$36,【输出】数据汇总!$1:$1,0)),"")</f>
        <v>2.7391429247554465E-2</v>
      </c>
      <c r="AP55" s="52">
        <f>IFERROR(INDEX(【输出】数据汇总!$A:$AZ,MATCH(横向对比!AP$4&amp;横向对比!$B55,【输出】数据汇总!$A:$A,0),MATCH(横向对比!$B$36,【输出】数据汇总!$1:$1,0)),"")</f>
        <v>1.4781933182497015E-2</v>
      </c>
      <c r="AQ55" s="52">
        <f>IFERROR(INDEX(【输出】数据汇总!$A:$AZ,MATCH(横向对比!AQ$4&amp;横向对比!$B55,【输出】数据汇总!$A:$A,0),MATCH(横向对比!$B$36,【输出】数据汇总!$1:$1,0)),"")</f>
        <v>1.7723803515805863E-2</v>
      </c>
      <c r="AR55" s="52">
        <f>IFERROR(INDEX(【输出】数据汇总!$A:$AZ,MATCH(横向对比!AR$4&amp;横向对比!$B55,【输出】数据汇总!$A:$A,0),MATCH(横向对比!$B$36,【输出】数据汇总!$1:$1,0)),"")</f>
        <v>4.9626801509201103E-2</v>
      </c>
      <c r="AS55" s="52">
        <f>IFERROR(INDEX(【输出】数据汇总!$A:$AZ,MATCH(横向对比!AS$4&amp;横向对比!$B55,【输出】数据汇总!$A:$A,0),MATCH(横向对比!$B$36,【输出】数据汇总!$1:$1,0)),"")</f>
        <v>1.5723635200153463E-2</v>
      </c>
      <c r="AT55" s="52">
        <f>IFERROR(INDEX(【输出】数据汇总!$A:$AZ,MATCH(横向对比!AT$4&amp;横向对比!$B55,【输出】数据汇总!$A:$A,0),MATCH(横向对比!$B$36,【输出】数据汇总!$1:$1,0)),"")</f>
        <v>1.5770051832226645E-2</v>
      </c>
      <c r="AU55" s="52">
        <f>IFERROR(INDEX(【输出】数据汇总!$A:$AZ,MATCH(横向对比!AU$4&amp;横向对比!$B55,【输出】数据汇总!$A:$A,0),MATCH(横向对比!$B$36,【输出】数据汇总!$1:$1,0)),"")</f>
        <v>5.2898109476446076E-3</v>
      </c>
      <c r="AV55" s="52">
        <f>IFERROR(INDEX(【输出】数据汇总!$A:$AZ,MATCH(横向对比!AV$4&amp;横向对比!$B55,【输出】数据汇总!$A:$A,0),MATCH(横向对比!$B$36,【输出】数据汇总!$1:$1,0)),"")</f>
        <v>1.3074358396946803E-2</v>
      </c>
      <c r="AW55" s="52">
        <f>IFERROR(INDEX(【输出】数据汇总!$A:$AZ,MATCH(横向对比!AW$4&amp;横向对比!$B55,【输出】数据汇总!$A:$A,0),MATCH(横向对比!$B$36,【输出】数据汇总!$1:$1,0)),"")</f>
        <v>1.2858687067669555E-2</v>
      </c>
      <c r="AX55" s="52">
        <f>IFERROR(INDEX(【输出】数据汇总!$A:$AZ,MATCH(横向对比!AX$4&amp;横向对比!$B55,【输出】数据汇总!$A:$A,0),MATCH(横向对比!$B$36,【输出】数据汇总!$1:$1,0)),"")</f>
        <v>1.6147171867769435E-2</v>
      </c>
      <c r="AY55" s="52">
        <f>IFERROR(INDEX(【输出】数据汇总!$A:$AZ,MATCH(横向对比!AY$4&amp;横向对比!$B55,【输出】数据汇总!$A:$A,0),MATCH(横向对比!$B$36,【输出】数据汇总!$1:$1,0)),"")</f>
        <v>1.1033878902245206E-2</v>
      </c>
      <c r="AZ55" s="52">
        <f>IFERROR(INDEX(【输出】数据汇总!$A:$AZ,MATCH(横向对比!AZ$4&amp;横向对比!$B55,【输出】数据汇总!$A:$A,0),MATCH(横向对比!$B$36,【输出】数据汇总!$1:$1,0)),"")</f>
        <v>3.5008714934824811E-2</v>
      </c>
      <c r="BA55" s="52">
        <f>IFERROR(INDEX(【输出】数据汇总!$A:$AZ,MATCH(横向对比!BA$4&amp;横向对比!$B55,【输出】数据汇总!$A:$A,0),MATCH(横向对比!$B$36,【输出】数据汇总!$1:$1,0)),"")</f>
        <v>6.8714716836328613E-2</v>
      </c>
      <c r="BB55" s="52">
        <f>IFERROR(INDEX(【输出】数据汇总!$A:$AZ,MATCH(横向对比!BB$36&amp;横向对比!$B55,【输出】数据汇总!$A:$A,0),MATCH(横向对比!$B$36,【输出】数据汇总!$1:$1,0)),"")</f>
        <v>3.3446056901078845E-2</v>
      </c>
      <c r="BC55" s="52">
        <f>IFERROR(INDEX(【输出】数据汇总!$A:$AZ,MATCH(横向对比!BC$4&amp;横向对比!$B55,【输出】数据汇总!$A:$A,0),MATCH(横向对比!$B$36,【输出】数据汇总!$1:$1,0)),"")</f>
        <v>3.7398890205019207E-2</v>
      </c>
      <c r="BD55" s="52">
        <f>IFERROR(INDEX(【输出】数据汇总!$A:$AZ,MATCH(横向对比!BD$4&amp;横向对比!$B55,【输出】数据汇总!$A:$A,0),MATCH(横向对比!$B$36,【输出】数据汇总!$1:$1,0)),"")</f>
        <v>1.5797782914323134E-2</v>
      </c>
      <c r="BE55" s="52">
        <f>IFERROR(INDEX(【输出】数据汇总!$A:$AZ,MATCH(横向对比!BE$4&amp;横向对比!$B55,【输出】数据汇总!$A:$A,0),MATCH(横向对比!$B$36,【输出】数据汇总!$1:$1,0)),"")</f>
        <v>4.6923070607516999E-2</v>
      </c>
      <c r="BF55" s="52">
        <f>IFERROR(INDEX(【输出】数据汇总!$A:$AZ,MATCH(横向对比!BF$4&amp;横向对比!$B55,【输出】数据汇总!$A:$A,0),MATCH(横向对比!$B$36,【输出】数据汇总!$1:$1,0)),"")</f>
        <v>4.5361273997988484E-2</v>
      </c>
      <c r="BG55" s="52">
        <f>IFERROR(INDEX(【输出】数据汇总!$A:$AZ,MATCH(横向对比!BG$4&amp;横向对比!$B55,【输出】数据汇总!$A:$A,0),MATCH(横向对比!$B$36,【输出】数据汇总!$1:$1,0)),"")</f>
        <v>1.1403566285533826E-2</v>
      </c>
      <c r="BH55" s="52">
        <f>IFERROR(INDEX(【输出】数据汇总!$A:$AZ,MATCH(横向对比!BH$4&amp;横向对比!$B55,【输出】数据汇总!$A:$A,0),MATCH(横向对比!$B$36,【输出】数据汇总!$1:$1,0)),"")</f>
        <v>5.9863479915045009E-2</v>
      </c>
      <c r="BI55" s="52">
        <f>IFERROR(INDEX(【输出】数据汇总!$A:$AZ,MATCH(横向对比!BI$4&amp;横向对比!$B55,【输出】数据汇总!$A:$A,0),MATCH(横向对比!$B$36,【输出】数据汇总!$1:$1,0)),"")</f>
        <v>2.9790717067249842E-2</v>
      </c>
      <c r="BJ55" s="52">
        <f>IFERROR(INDEX(【输出】数据汇总!$A:$AZ,MATCH(横向对比!BJ$4&amp;横向对比!$B55,【输出】数据汇总!$A:$A,0),MATCH(横向对比!$B$36,【输出】数据汇总!$1:$1,0)),"")</f>
        <v>2.9090949957147783E-2</v>
      </c>
      <c r="BK55" s="52">
        <f>IFERROR(INDEX(【输出】数据汇总!$A:$AZ,MATCH(横向对比!BK$4&amp;横向对比!$B55,【输出】数据汇总!$A:$A,0),MATCH(横向对比!$B$36,【输出】数据汇总!$1:$1,0)),"")</f>
        <v>2.2040497913492989E-2</v>
      </c>
      <c r="BL55" s="52">
        <f>IFERROR(INDEX(【输出】数据汇总!$A:$AZ,MATCH(横向对比!BL$4&amp;横向对比!$B55,【输出】数据汇总!$A:$A,0),MATCH(横向对比!$B$36,【输出】数据汇总!$1:$1,0)),"")</f>
        <v>1.9015307869390909E-2</v>
      </c>
    </row>
    <row r="56" spans="1:64" x14ac:dyDescent="0.25">
      <c r="B56" s="247" t="s">
        <v>467</v>
      </c>
      <c r="C56" s="52">
        <f t="shared" ref="C56:AH56" si="242">IFERROR(C52+C53,"")</f>
        <v>2.2079622123710878E-2</v>
      </c>
      <c r="D56" s="52">
        <f t="shared" si="242"/>
        <v>1.826476368096637E-2</v>
      </c>
      <c r="E56" s="52">
        <f t="shared" si="242"/>
        <v>2.3836278755709508E-2</v>
      </c>
      <c r="F56" s="52">
        <f t="shared" si="242"/>
        <v>2.5013365518935203E-2</v>
      </c>
      <c r="G56" s="52">
        <f t="shared" si="242"/>
        <v>2.1204080539232433E-2</v>
      </c>
      <c r="H56" s="52" t="str">
        <f t="shared" si="242"/>
        <v/>
      </c>
      <c r="I56" s="52">
        <f t="shared" si="242"/>
        <v>4.7193210398553981E-2</v>
      </c>
      <c r="J56" s="52">
        <f t="shared" si="242"/>
        <v>1.987572972980315E-2</v>
      </c>
      <c r="K56" s="52">
        <f t="shared" si="242"/>
        <v>1.7622827562088314E-2</v>
      </c>
      <c r="L56" s="52">
        <f t="shared" si="242"/>
        <v>1.6897968474159294E-2</v>
      </c>
      <c r="M56" s="52">
        <f t="shared" si="242"/>
        <v>1.80224934850471E-2</v>
      </c>
      <c r="N56" s="52">
        <f t="shared" si="242"/>
        <v>1.4710706085369158E-2</v>
      </c>
      <c r="O56" s="52">
        <f t="shared" si="242"/>
        <v>2.2458856749331194E-2</v>
      </c>
      <c r="P56" s="52">
        <f t="shared" si="242"/>
        <v>1.7312582272248495E-2</v>
      </c>
      <c r="Q56" s="52">
        <f t="shared" si="242"/>
        <v>2.1040977343183196E-2</v>
      </c>
      <c r="R56" s="52">
        <f t="shared" si="242"/>
        <v>2.6065802757833236E-2</v>
      </c>
      <c r="S56" s="52">
        <f t="shared" si="242"/>
        <v>2.0149778520829383E-2</v>
      </c>
      <c r="T56" s="52">
        <f t="shared" si="242"/>
        <v>2.8030544037706655E-2</v>
      </c>
      <c r="U56" s="52">
        <f t="shared" si="242"/>
        <v>2.5505684280631821E-2</v>
      </c>
      <c r="V56" s="52">
        <f t="shared" si="242"/>
        <v>2.767612009747402E-2</v>
      </c>
      <c r="W56" s="52">
        <f t="shared" si="242"/>
        <v>2.0681851561481862E-2</v>
      </c>
      <c r="X56" s="52">
        <f t="shared" si="242"/>
        <v>2.8063167929996892E-2</v>
      </c>
      <c r="Y56" s="52">
        <f t="shared" si="242"/>
        <v>2.1747620935765266E-2</v>
      </c>
      <c r="Z56" s="52">
        <f t="shared" si="242"/>
        <v>1.1936726664394012E-2</v>
      </c>
      <c r="AA56" s="52">
        <f t="shared" si="242"/>
        <v>1.9329775103721025E-2</v>
      </c>
      <c r="AB56" s="52">
        <f t="shared" si="242"/>
        <v>1.1215547572245733E-2</v>
      </c>
      <c r="AC56" s="52">
        <f t="shared" si="242"/>
        <v>1.8631869536772622E-2</v>
      </c>
      <c r="AD56" s="52">
        <f t="shared" si="242"/>
        <v>8.6058533008072178E-3</v>
      </c>
      <c r="AE56" s="52">
        <f t="shared" si="242"/>
        <v>1.0014949763981016E-2</v>
      </c>
      <c r="AF56" s="52">
        <f t="shared" si="242"/>
        <v>2.8296395983913456E-2</v>
      </c>
      <c r="AG56" s="52">
        <f t="shared" si="242"/>
        <v>1.7771261132096108E-2</v>
      </c>
      <c r="AH56" s="52">
        <f t="shared" si="242"/>
        <v>4.154571117056783E-2</v>
      </c>
      <c r="AI56" s="52" t="str">
        <f t="shared" ref="AI56:BL56" si="243">IFERROR(AI52+AI53,"")</f>
        <v/>
      </c>
      <c r="AJ56" s="52">
        <f t="shared" si="243"/>
        <v>1.4558037071721111E-2</v>
      </c>
      <c r="AK56" s="52">
        <f t="shared" si="243"/>
        <v>1.2912073184987924E-2</v>
      </c>
      <c r="AL56" s="52">
        <f t="shared" si="243"/>
        <v>1.1899802909282092E-2</v>
      </c>
      <c r="AM56" s="52">
        <f t="shared" si="243"/>
        <v>4.4370714348869404E-2</v>
      </c>
      <c r="AN56" s="52">
        <f t="shared" si="243"/>
        <v>5.2665082279073183E-2</v>
      </c>
      <c r="AO56" s="52">
        <f t="shared" si="243"/>
        <v>4.1004539393901529E-2</v>
      </c>
      <c r="AP56" s="52">
        <f t="shared" si="243"/>
        <v>1.905533599136932E-2</v>
      </c>
      <c r="AQ56" s="52">
        <f t="shared" si="243"/>
        <v>2.3009398417829573E-2</v>
      </c>
      <c r="AR56" s="52">
        <f t="shared" si="243"/>
        <v>3.7459717552826934E-2</v>
      </c>
      <c r="AS56" s="52">
        <f t="shared" si="243"/>
        <v>2.2067858292735658E-2</v>
      </c>
      <c r="AT56" s="52">
        <f t="shared" si="243"/>
        <v>2.8368303252166376E-2</v>
      </c>
      <c r="AU56" s="52">
        <f t="shared" si="243"/>
        <v>1.2433427694963459E-2</v>
      </c>
      <c r="AV56" s="52">
        <f t="shared" si="243"/>
        <v>1.753593741230423E-2</v>
      </c>
      <c r="AW56" s="52">
        <f t="shared" si="243"/>
        <v>1.387513715940452E-2</v>
      </c>
      <c r="AX56" s="52">
        <f t="shared" si="243"/>
        <v>2.3684453595843525E-2</v>
      </c>
      <c r="AY56" s="52">
        <f t="shared" si="243"/>
        <v>1.4551236022880739E-2</v>
      </c>
      <c r="AZ56" s="52">
        <f t="shared" si="243"/>
        <v>4.0227262080343662E-2</v>
      </c>
      <c r="BA56" s="52">
        <f t="shared" si="243"/>
        <v>0.11817760951514115</v>
      </c>
      <c r="BB56" s="52">
        <f t="shared" si="243"/>
        <v>2.6462140072106094E-2</v>
      </c>
      <c r="BC56" s="52">
        <f t="shared" si="243"/>
        <v>3.6093148943985055E-2</v>
      </c>
      <c r="BD56" s="52">
        <f t="shared" si="243"/>
        <v>1.8223685722513823E-2</v>
      </c>
      <c r="BE56" s="52">
        <f t="shared" si="243"/>
        <v>2.6119000405776034E-2</v>
      </c>
      <c r="BF56" s="52">
        <f t="shared" si="243"/>
        <v>2.0323936657465416E-2</v>
      </c>
      <c r="BG56" s="52">
        <f t="shared" si="243"/>
        <v>1.5250253610998098E-2</v>
      </c>
      <c r="BH56" s="52">
        <f t="shared" si="243"/>
        <v>0.19981522677642294</v>
      </c>
      <c r="BI56" s="52">
        <f t="shared" si="243"/>
        <v>3.7109198088918813E-2</v>
      </c>
      <c r="BJ56" s="52">
        <f t="shared" si="243"/>
        <v>3.2349435901192124E-2</v>
      </c>
      <c r="BK56" s="52">
        <f t="shared" si="243"/>
        <v>1.7090263578317295E-2</v>
      </c>
      <c r="BL56" s="52">
        <f t="shared" si="243"/>
        <v>2.6270573828021265E-2</v>
      </c>
    </row>
    <row r="57" spans="1:64" x14ac:dyDescent="0.25">
      <c r="B57" s="247" t="s">
        <v>274</v>
      </c>
      <c r="C57" s="52">
        <f t="shared" ref="C57:AH57" si="244">IFERROR(C54+C55,"")</f>
        <v>2.9339085295302755E-2</v>
      </c>
      <c r="D57" s="52">
        <f t="shared" si="244"/>
        <v>2.7872489143145596E-2</v>
      </c>
      <c r="E57" s="52">
        <f t="shared" si="244"/>
        <v>3.2690184635853242E-2</v>
      </c>
      <c r="F57" s="52">
        <f t="shared" si="244"/>
        <v>2.9240654159996216E-2</v>
      </c>
      <c r="G57" s="52">
        <f t="shared" si="244"/>
        <v>2.7553013242215971E-2</v>
      </c>
      <c r="H57" s="52" t="str">
        <f t="shared" si="244"/>
        <v/>
      </c>
      <c r="I57" s="52">
        <f t="shared" si="244"/>
        <v>5.2911925031149276E-2</v>
      </c>
      <c r="J57" s="52">
        <f t="shared" si="244"/>
        <v>3.237803304874013E-2</v>
      </c>
      <c r="K57" s="52">
        <f t="shared" si="244"/>
        <v>3.1398435779846259E-2</v>
      </c>
      <c r="L57" s="52">
        <f t="shared" si="244"/>
        <v>2.673662458677898E-2</v>
      </c>
      <c r="M57" s="52">
        <f t="shared" si="244"/>
        <v>2.6765539604663172E-2</v>
      </c>
      <c r="N57" s="52">
        <f t="shared" si="244"/>
        <v>2.1253983018784034E-2</v>
      </c>
      <c r="O57" s="52">
        <f t="shared" si="244"/>
        <v>2.8702318820060989E-2</v>
      </c>
      <c r="P57" s="52">
        <f t="shared" si="244"/>
        <v>2.3557759586859822E-2</v>
      </c>
      <c r="Q57" s="52">
        <f t="shared" si="244"/>
        <v>2.7398308136977249E-2</v>
      </c>
      <c r="R57" s="52">
        <f t="shared" si="244"/>
        <v>3.4643653329561624E-2</v>
      </c>
      <c r="S57" s="52">
        <f t="shared" si="244"/>
        <v>2.8136824143814958E-2</v>
      </c>
      <c r="T57" s="52">
        <f t="shared" si="244"/>
        <v>4.2055801841394187E-2</v>
      </c>
      <c r="U57" s="52">
        <f t="shared" si="244"/>
        <v>3.0456597217971289E-2</v>
      </c>
      <c r="V57" s="52">
        <f t="shared" si="244"/>
        <v>2.8089565843958247E-2</v>
      </c>
      <c r="W57" s="52">
        <f t="shared" si="244"/>
        <v>4.1249317879520665E-2</v>
      </c>
      <c r="X57" s="52">
        <f t="shared" si="244"/>
        <v>3.8623833742621114E-2</v>
      </c>
      <c r="Y57" s="52">
        <f t="shared" si="244"/>
        <v>2.7981663471158449E-2</v>
      </c>
      <c r="Z57" s="52">
        <f t="shared" si="244"/>
        <v>2.0832208544590301E-2</v>
      </c>
      <c r="AA57" s="52">
        <f t="shared" si="244"/>
        <v>3.2180297100834296E-2</v>
      </c>
      <c r="AB57" s="52">
        <f t="shared" si="244"/>
        <v>1.7821053745099995E-2</v>
      </c>
      <c r="AC57" s="52">
        <f t="shared" si="244"/>
        <v>1.8966551300893232E-2</v>
      </c>
      <c r="AD57" s="52">
        <f t="shared" si="244"/>
        <v>1.2724523184991969E-2</v>
      </c>
      <c r="AE57" s="52">
        <f t="shared" si="244"/>
        <v>1.1001560180875232E-2</v>
      </c>
      <c r="AF57" s="52">
        <f t="shared" si="244"/>
        <v>4.483615819237724E-2</v>
      </c>
      <c r="AG57" s="52">
        <f t="shared" si="244"/>
        <v>3.217923528711656E-2</v>
      </c>
      <c r="AH57" s="52">
        <f t="shared" si="244"/>
        <v>4.8221221262489872E-2</v>
      </c>
      <c r="AI57" s="52">
        <f t="shared" ref="AI57:BL57" si="245">IFERROR(AI54+AI55,"")</f>
        <v>3.7861743879034376E-2</v>
      </c>
      <c r="AJ57" s="52">
        <f t="shared" si="245"/>
        <v>1.5842105921156382E-2</v>
      </c>
      <c r="AK57" s="52">
        <f t="shared" si="245"/>
        <v>1.6634865176548906E-2</v>
      </c>
      <c r="AL57" s="52">
        <f t="shared" si="245"/>
        <v>2.0544016628138512E-2</v>
      </c>
      <c r="AM57" s="52">
        <f t="shared" si="245"/>
        <v>7.0504325114355518E-2</v>
      </c>
      <c r="AN57" s="52">
        <f t="shared" si="245"/>
        <v>3.3268162482720368E-2</v>
      </c>
      <c r="AO57" s="52">
        <f t="shared" si="245"/>
        <v>3.5691429247554467E-2</v>
      </c>
      <c r="AP57" s="52">
        <f t="shared" si="245"/>
        <v>2.6481933182497013E-2</v>
      </c>
      <c r="AQ57" s="52">
        <f t="shared" si="245"/>
        <v>2.7423803515805863E-2</v>
      </c>
      <c r="AR57" s="52">
        <f t="shared" si="245"/>
        <v>6.7126801509201112E-2</v>
      </c>
      <c r="AS57" s="52">
        <f t="shared" si="245"/>
        <v>2.3323635200153462E-2</v>
      </c>
      <c r="AT57" s="52">
        <f t="shared" si="245"/>
        <v>2.8170051832226643E-2</v>
      </c>
      <c r="AU57" s="52">
        <f t="shared" si="245"/>
        <v>1.3089810947644609E-2</v>
      </c>
      <c r="AV57" s="52">
        <f t="shared" si="245"/>
        <v>2.2474358396946802E-2</v>
      </c>
      <c r="AW57" s="52">
        <f t="shared" si="245"/>
        <v>2.1858687067669556E-2</v>
      </c>
      <c r="AX57" s="52">
        <f t="shared" si="245"/>
        <v>2.5947171867769434E-2</v>
      </c>
      <c r="AY57" s="52">
        <f t="shared" si="245"/>
        <v>1.9633878902245206E-2</v>
      </c>
      <c r="AZ57" s="52">
        <f t="shared" si="245"/>
        <v>5.5108714934824804E-2</v>
      </c>
      <c r="BA57" s="52">
        <f t="shared" si="245"/>
        <v>8.8514716836328611E-2</v>
      </c>
      <c r="BB57" s="52">
        <f t="shared" si="245"/>
        <v>5.0246056901078848E-2</v>
      </c>
      <c r="BC57" s="52">
        <f t="shared" si="245"/>
        <v>6.099889020501921E-2</v>
      </c>
      <c r="BD57" s="52">
        <f t="shared" si="245"/>
        <v>2.7597782914323132E-2</v>
      </c>
      <c r="BE57" s="52">
        <f t="shared" si="245"/>
        <v>6.5423070607517009E-2</v>
      </c>
      <c r="BF57" s="52">
        <f t="shared" si="245"/>
        <v>6.3061273997988485E-2</v>
      </c>
      <c r="BG57" s="52">
        <f t="shared" si="245"/>
        <v>2.1203566285533826E-2</v>
      </c>
      <c r="BH57" s="52">
        <f t="shared" si="245"/>
        <v>8.8163479915045015E-2</v>
      </c>
      <c r="BI57" s="52">
        <f t="shared" si="245"/>
        <v>4.6690717067249837E-2</v>
      </c>
      <c r="BJ57" s="52">
        <f t="shared" si="245"/>
        <v>4.7190949957147788E-2</v>
      </c>
      <c r="BK57" s="52">
        <f t="shared" si="245"/>
        <v>3.5940497913492991E-2</v>
      </c>
      <c r="BL57" s="52">
        <f t="shared" si="245"/>
        <v>3.771530786939091E-2</v>
      </c>
    </row>
    <row r="58" spans="1:64" ht="15.6" x14ac:dyDescent="0.25">
      <c r="A58" s="213" t="s">
        <v>474</v>
      </c>
      <c r="B58" s="247" t="s">
        <v>275</v>
      </c>
      <c r="C58" s="52">
        <f>IFERROR(INDEX(【输出】数据汇总!$A:$AZ,MATCH(横向对比!C$4&amp;横向对比!$B58,【输出】数据汇总!$A:$A,0),MATCH(横向对比!$B$36,【输出】数据汇总!$1:$1,0)),"")</f>
        <v>2.9707424374076249E-2</v>
      </c>
      <c r="D58" s="52">
        <f>IFERROR(INDEX(【输出】数据汇总!$A:$AZ,MATCH(横向对比!D$4&amp;横向对比!$B58,【输出】数据汇总!$A:$A,0),MATCH(横向对比!$B$36,【输出】数据汇总!$1:$1,0)),"")</f>
        <v>2.7872489143145593E-2</v>
      </c>
      <c r="E58" s="52">
        <f>IFERROR(INDEX(【输出】数据汇总!$A:$AZ,MATCH(横向对比!E$4&amp;横向对比!$B58,【输出】数据汇总!$A:$A,0),MATCH(横向对比!$B$36,【输出】数据汇总!$1:$1,0)),"")</f>
        <v>3.2690184635853242E-2</v>
      </c>
      <c r="F58" s="52">
        <f>IFERROR(INDEX(【输出】数据汇总!$A:$AZ,MATCH(横向对比!F$4&amp;横向对比!$B58,【输出】数据汇总!$A:$A,0),MATCH(横向对比!$B$36,【输出】数据汇总!$1:$1,0)),"")</f>
        <v>3.0694185333096209E-2</v>
      </c>
      <c r="G58" s="52">
        <f>IFERROR(INDEX(【输出】数据汇总!$A:$AZ,MATCH(横向对比!G$4&amp;横向对比!$B58,【输出】数据汇总!$A:$A,0),MATCH(横向对比!$B$36,【输出】数据汇总!$1:$1,0)),"")</f>
        <v>2.7572838384209947E-2</v>
      </c>
      <c r="H58" s="52" t="str">
        <f>IFERROR(INDEX(【输出】数据汇总!$A:$AZ,MATCH(横向对比!H$4&amp;横向对比!$B58,【输出】数据汇总!$A:$A,0),MATCH(横向对比!$B$36,【输出】数据汇总!$1:$1,0)),"")</f>
        <v/>
      </c>
      <c r="I58" s="52">
        <f>IFERROR(INDEX(【输出】数据汇总!$A:$AZ,MATCH(横向对比!I$4&amp;横向对比!$B58,【输出】数据汇总!$A:$A,0),MATCH(横向对比!$B$36,【输出】数据汇总!$1:$1,0)),"")</f>
        <v>6.3782281918856223E-2</v>
      </c>
      <c r="J58" s="52">
        <f>IFERROR(INDEX(【输出】数据汇总!$A:$AZ,MATCH(横向对比!J$4&amp;横向对比!$B58,【输出】数据汇总!$A:$A,0),MATCH(横向对比!$B$36,【输出】数据汇总!$1:$1,0)),"")</f>
        <v>3.237803304874013E-2</v>
      </c>
      <c r="K58" s="52">
        <f>IFERROR(INDEX(【输出】数据汇总!$A:$AZ,MATCH(横向对比!K$4&amp;横向对比!$B58,【输出】数据汇总!$A:$A,0),MATCH(横向对比!$B$36,【输出】数据汇总!$1:$1,0)),"")</f>
        <v>3.1398435779846259E-2</v>
      </c>
      <c r="L58" s="52">
        <f>IFERROR(INDEX(【输出】数据汇总!$A:$AZ,MATCH(横向对比!L$4&amp;横向对比!$B58,【输出】数据汇总!$A:$A,0),MATCH(横向对比!$B$36,【输出】数据汇总!$1:$1,0)),"")</f>
        <v>2.673662458677898E-2</v>
      </c>
      <c r="M58" s="52">
        <f>IFERROR(INDEX(【输出】数据汇总!$A:$AZ,MATCH(横向对比!M$4&amp;横向对比!$B58,【输出】数据汇总!$A:$A,0),MATCH(横向对比!$B$36,【输出】数据汇总!$1:$1,0)),"")</f>
        <v>2.6765539604663172E-2</v>
      </c>
      <c r="N58" s="52">
        <f>IFERROR(INDEX(【输出】数据汇总!$A:$AZ,MATCH(横向对比!N$4&amp;横向对比!$B58,【输出】数据汇总!$A:$A,0),MATCH(横向对比!$B$36,【输出】数据汇总!$1:$1,0)),"")</f>
        <v>2.1253983018784034E-2</v>
      </c>
      <c r="O58" s="52">
        <f>IFERROR(INDEX(【输出】数据汇总!$A:$AZ,MATCH(横向对比!O$4&amp;横向对比!$B58,【输出】数据汇总!$A:$A,0),MATCH(横向对比!$B$36,【输出】数据汇总!$1:$1,0)),"")</f>
        <v>2.8702318820060989E-2</v>
      </c>
      <c r="P58" s="52">
        <f>IFERROR(INDEX(【输出】数据汇总!$A:$AZ,MATCH(横向对比!P$4&amp;横向对比!$B58,【输出】数据汇总!$A:$A,0),MATCH(横向对比!$B$36,【输出】数据汇总!$1:$1,0)),"")</f>
        <v>2.3557759586859822E-2</v>
      </c>
      <c r="Q58" s="52">
        <f>IFERROR(INDEX(【输出】数据汇总!$A:$AZ,MATCH(横向对比!Q$4&amp;横向对比!$B58,【输出】数据汇总!$A:$A,0),MATCH(横向对比!$B$36,【输出】数据汇总!$1:$1,0)),"")</f>
        <v>2.7398308136977249E-2</v>
      </c>
      <c r="R58" s="52">
        <f>IFERROR(INDEX(【输出】数据汇总!$A:$AZ,MATCH(横向对比!R$4&amp;横向对比!$B58,【输出】数据汇总!$A:$A,0),MATCH(横向对比!$B$36,【输出】数据汇总!$1:$1,0)),"")</f>
        <v>3.4643653329561624E-2</v>
      </c>
      <c r="S58" s="52">
        <f>IFERROR(INDEX(【输出】数据汇总!$A:$AZ,MATCH(横向对比!S$4&amp;横向对比!$B58,【输出】数据汇总!$A:$A,0),MATCH(横向对比!$B$36,【输出】数据汇总!$1:$1,0)),"")</f>
        <v>2.8136824143814958E-2</v>
      </c>
      <c r="T58" s="52">
        <f>IFERROR(INDEX(【输出】数据汇总!$A:$AZ,MATCH(横向对比!T$4&amp;横向对比!$B58,【输出】数据汇总!$A:$A,0),MATCH(横向对比!$B$36,【输出】数据汇总!$1:$1,0)),"")</f>
        <v>4.2055801841394187E-2</v>
      </c>
      <c r="U58" s="52">
        <f>IFERROR(INDEX(【输出】数据汇总!$A:$AZ,MATCH(横向对比!U$4&amp;横向对比!$B58,【输出】数据汇总!$A:$A,0),MATCH(横向对比!$B$36,【输出】数据汇总!$1:$1,0)),"")</f>
        <v>3.0456597217971289E-2</v>
      </c>
      <c r="V58" s="52">
        <f>IFERROR(INDEX(【输出】数据汇总!$A:$AZ,MATCH(横向对比!V$4&amp;横向对比!$B58,【输出】数据汇总!$A:$A,0),MATCH(横向对比!$B$36,【输出】数据汇总!$1:$1,0)),"")</f>
        <v>2.8089565843958244E-2</v>
      </c>
      <c r="W58" s="52">
        <f>IFERROR(INDEX(【输出】数据汇总!$A:$AZ,MATCH(横向对比!W$4&amp;横向对比!$B58,【输出】数据汇总!$A:$A,0),MATCH(横向对比!$B$36,【输出】数据汇总!$1:$1,0)),"")</f>
        <v>4.1249317879520665E-2</v>
      </c>
      <c r="X58" s="52">
        <f>IFERROR(INDEX(【输出】数据汇总!$A:$AZ,MATCH(横向对比!X$4&amp;横向对比!$B58,【输出】数据汇总!$A:$A,0),MATCH(横向对比!$B$36,【输出】数据汇总!$1:$1,0)),"")</f>
        <v>3.8623833742621121E-2</v>
      </c>
      <c r="Y58" s="52">
        <f>IFERROR(INDEX(【输出】数据汇总!$A:$AZ,MATCH(横向对比!Y$4&amp;横向对比!$B58,【输出】数据汇总!$A:$A,0),MATCH(横向对比!$B$36,【输出】数据汇总!$1:$1,0)),"")</f>
        <v>2.7981663471158453E-2</v>
      </c>
      <c r="Z58" s="52">
        <f>IFERROR(INDEX(【输出】数据汇总!$A:$AZ,MATCH(横向对比!Z$4&amp;横向对比!$B58,【输出】数据汇总!$A:$A,0),MATCH(横向对比!$B$36,【输出】数据汇总!$1:$1,0)),"")</f>
        <v>2.0832208544590301E-2</v>
      </c>
      <c r="AA58" s="52">
        <f>IFERROR(INDEX(【输出】数据汇总!$A:$AZ,MATCH(横向对比!AA$4&amp;横向对比!$B58,【输出】数据汇总!$A:$A,0),MATCH(横向对比!$B$36,【输出】数据汇总!$1:$1,0)),"")</f>
        <v>3.2180297100834296E-2</v>
      </c>
      <c r="AB58" s="52">
        <f>IFERROR(INDEX(【输出】数据汇总!$A:$AZ,MATCH(横向对比!AB$36&amp;横向对比!$B58,【输出】数据汇总!$A:$A,0),MATCH(横向对比!$B$36,【输出】数据汇总!$1:$1,0)),"")</f>
        <v>1.7821053745099995E-2</v>
      </c>
      <c r="AC58" s="52">
        <f>IFERROR(INDEX(【输出】数据汇总!$A:$AZ,MATCH(横向对比!AC$4&amp;横向对比!$B58,【输出】数据汇总!$A:$A,0),MATCH(横向对比!$B$36,【输出】数据汇总!$1:$1,0)),"")</f>
        <v>1.8966551300893232E-2</v>
      </c>
      <c r="AD58" s="52">
        <f>IFERROR(INDEX(【输出】数据汇总!$A:$AZ,MATCH(横向对比!AD$4&amp;横向对比!$B58,【输出】数据汇总!$A:$A,0),MATCH(横向对比!$B$36,【输出】数据汇总!$1:$1,0)),"")</f>
        <v>1.2724523184991969E-2</v>
      </c>
      <c r="AE58" s="52">
        <f>IFERROR(INDEX(【输出】数据汇总!$A:$AZ,MATCH(横向对比!AE$4&amp;横向对比!$B58,【输出】数据汇总!$A:$A,0),MATCH(横向对比!$B$36,【输出】数据汇总!$1:$1,0)),"")</f>
        <v>1.1001560180875234E-2</v>
      </c>
      <c r="AF58" s="52">
        <f>IFERROR(INDEX(【输出】数据汇总!$A:$AZ,MATCH(横向对比!AF$4&amp;横向对比!$B58,【输出】数据汇总!$A:$A,0),MATCH(横向对比!$B$36,【输出】数据汇总!$1:$1,0)),"")</f>
        <v>4.483615819237724E-2</v>
      </c>
      <c r="AG58" s="52">
        <f>IFERROR(INDEX(【输出】数据汇总!$A:$AZ,MATCH(横向对比!AG$4&amp;横向对比!$B58,【输出】数据汇总!$A:$A,0),MATCH(横向对比!$B$36,【输出】数据汇总!$1:$1,0)),"")</f>
        <v>3.217923528711656E-2</v>
      </c>
      <c r="AH58" s="52">
        <f>IFERROR(INDEX(【输出】数据汇总!$A:$AZ,MATCH(横向对比!AH$4&amp;横向对比!$B58,【输出】数据汇总!$A:$A,0),MATCH(横向对比!$B$36,【输出】数据汇总!$1:$1,0)),"")</f>
        <v>4.8221221262489872E-2</v>
      </c>
      <c r="AI58" s="52">
        <f>IFERROR(INDEX(【输出】数据汇总!$A:$AZ,MATCH(横向对比!AI$4&amp;横向对比!$B58,【输出】数据汇总!$A:$A,0),MATCH(横向对比!$B$36,【输出】数据汇总!$1:$1,0)),"")</f>
        <v>3.7861743879034376E-2</v>
      </c>
      <c r="AJ58" s="52">
        <f>IFERROR(INDEX(【输出】数据汇总!$A:$AZ,MATCH(横向对比!AJ$4&amp;横向对比!$B58,【输出】数据汇总!$A:$A,0),MATCH(横向对比!$B$36,【输出】数据汇总!$1:$1,0)),"")</f>
        <v>1.5842105921156382E-2</v>
      </c>
      <c r="AK58" s="52">
        <f>IFERROR(INDEX(【输出】数据汇总!$A:$AZ,MATCH(横向对比!AK$4&amp;横向对比!$B58,【输出】数据汇总!$A:$A,0),MATCH(横向对比!$B$36,【输出】数据汇总!$1:$1,0)),"")</f>
        <v>1.6634865176548906E-2</v>
      </c>
      <c r="AL58" s="52">
        <f>IFERROR(INDEX(【输出】数据汇总!$A:$AZ,MATCH(横向对比!AL$4&amp;横向对比!$B58,【输出】数据汇总!$A:$A,0),MATCH(横向对比!$B$36,【输出】数据汇总!$1:$1,0)),"")</f>
        <v>2.0544016628138512E-2</v>
      </c>
      <c r="AM58" s="52">
        <f>IFERROR(INDEX(【输出】数据汇总!$A:$AZ,MATCH(横向对比!AM$4&amp;横向对比!$B58,【输出】数据汇总!$A:$A,0),MATCH(横向对比!$B$36,【输出】数据汇总!$1:$1,0)),"")</f>
        <v>7.0504325114355518E-2</v>
      </c>
      <c r="AN58" s="52">
        <f>IFERROR(INDEX(【输出】数据汇总!$A:$AZ,MATCH(横向对比!AN$4&amp;横向对比!$B58,【输出】数据汇总!$A:$A,0),MATCH(横向对比!$B$36,【输出】数据汇总!$1:$1,0)),"")</f>
        <v>5.2665082279073183E-2</v>
      </c>
      <c r="AO58" s="52">
        <f>IFERROR(INDEX(【输出】数据汇总!$A:$AZ,MATCH(横向对比!AO$4&amp;横向对比!$B58,【输出】数据汇总!$A:$A,0),MATCH(横向对比!$B$36,【输出】数据汇总!$1:$1,0)),"")</f>
        <v>4.1004539393901529E-2</v>
      </c>
      <c r="AP58" s="52">
        <f>IFERROR(INDEX(【输出】数据汇总!$A:$AZ,MATCH(横向对比!AP$4&amp;横向对比!$B58,【输出】数据汇总!$A:$A,0),MATCH(横向对比!$B$36,【输出】数据汇总!$1:$1,0)),"")</f>
        <v>2.6481933182497013E-2</v>
      </c>
      <c r="AQ58" s="52">
        <f>IFERROR(INDEX(【输出】数据汇总!$A:$AZ,MATCH(横向对比!AQ$4&amp;横向对比!$B58,【输出】数据汇总!$A:$A,0),MATCH(横向对比!$B$36,【输出】数据汇总!$1:$1,0)),"")</f>
        <v>2.7423803515805863E-2</v>
      </c>
      <c r="AR58" s="52">
        <f>IFERROR(INDEX(【输出】数据汇总!$A:$AZ,MATCH(横向对比!AR$4&amp;横向对比!$B58,【输出】数据汇总!$A:$A,0),MATCH(横向对比!$B$36,【输出】数据汇总!$1:$1,0)),"")</f>
        <v>6.7126801509201112E-2</v>
      </c>
      <c r="AS58" s="52">
        <f>IFERROR(INDEX(【输出】数据汇总!$A:$AZ,MATCH(横向对比!AS$4&amp;横向对比!$B58,【输出】数据汇总!$A:$A,0),MATCH(横向对比!$B$36,【输出】数据汇总!$1:$1,0)),"")</f>
        <v>2.3323635200153462E-2</v>
      </c>
      <c r="AT58" s="52">
        <f>IFERROR(INDEX(【输出】数据汇总!$A:$AZ,MATCH(横向对比!AT$4&amp;横向对比!$B58,【输出】数据汇总!$A:$A,0),MATCH(横向对比!$B$36,【输出】数据汇总!$1:$1,0)),"")</f>
        <v>2.8368303252166376E-2</v>
      </c>
      <c r="AU58" s="52">
        <f>IFERROR(INDEX(【输出】数据汇总!$A:$AZ,MATCH(横向对比!AU$4&amp;横向对比!$B58,【输出】数据汇总!$A:$A,0),MATCH(横向对比!$B$36,【输出】数据汇总!$1:$1,0)),"")</f>
        <v>1.3089810947644609E-2</v>
      </c>
      <c r="AV58" s="52">
        <f>IFERROR(INDEX(【输出】数据汇总!$A:$AZ,MATCH(横向对比!AV$4&amp;横向对比!$B58,【输出】数据汇总!$A:$A,0),MATCH(横向对比!$B$36,【输出】数据汇总!$1:$1,0)),"")</f>
        <v>2.2474358396946802E-2</v>
      </c>
      <c r="AW58" s="52">
        <f>IFERROR(INDEX(【输出】数据汇总!$A:$AZ,MATCH(横向对比!AW$4&amp;横向对比!$B58,【输出】数据汇总!$A:$A,0),MATCH(横向对比!$B$36,【输出】数据汇总!$1:$1,0)),"")</f>
        <v>2.1858687067669556E-2</v>
      </c>
      <c r="AX58" s="52">
        <f>IFERROR(INDEX(【输出】数据汇总!$A:$AZ,MATCH(横向对比!AX$4&amp;横向对比!$B58,【输出】数据汇总!$A:$A,0),MATCH(横向对比!$B$36,【输出】数据汇总!$1:$1,0)),"")</f>
        <v>2.5947171867769434E-2</v>
      </c>
      <c r="AY58" s="52">
        <f>IFERROR(INDEX(【输出】数据汇总!$A:$AZ,MATCH(横向对比!AY$4&amp;横向对比!$B58,【输出】数据汇总!$A:$A,0),MATCH(横向对比!$B$36,【输出】数据汇总!$1:$1,0)),"")</f>
        <v>1.9633878902245206E-2</v>
      </c>
      <c r="AZ58" s="52">
        <f>IFERROR(INDEX(【输出】数据汇总!$A:$AZ,MATCH(横向对比!AZ$4&amp;横向对比!$B58,【输出】数据汇总!$A:$A,0),MATCH(横向对比!$B$36,【输出】数据汇总!$1:$1,0)),"")</f>
        <v>5.5108714934824804E-2</v>
      </c>
      <c r="BA58" s="52">
        <f>IFERROR(INDEX(【输出】数据汇总!$A:$AZ,MATCH(横向对比!BA$4&amp;横向对比!$B58,【输出】数据汇总!$A:$A,0),MATCH(横向对比!$B$36,【输出】数据汇总!$1:$1,0)),"")</f>
        <v>0.11817760951514115</v>
      </c>
      <c r="BB58" s="52">
        <f>IFERROR(INDEX(【输出】数据汇总!$A:$AZ,MATCH(横向对比!BB$36&amp;横向对比!$B58,【输出】数据汇总!$A:$A,0),MATCH(横向对比!$B$36,【输出】数据汇总!$1:$1,0)),"")</f>
        <v>5.0246056901078848E-2</v>
      </c>
      <c r="BC58" s="52">
        <f>IFERROR(INDEX(【输出】数据汇总!$A:$AZ,MATCH(横向对比!BC$4&amp;横向对比!$B58,【输出】数据汇总!$A:$A,0),MATCH(横向对比!$B$36,【输出】数据汇总!$1:$1,0)),"")</f>
        <v>6.0998890205019217E-2</v>
      </c>
      <c r="BD58" s="52">
        <f>IFERROR(INDEX(【输出】数据汇总!$A:$AZ,MATCH(横向对比!BD$4&amp;横向对比!$B58,【输出】数据汇总!$A:$A,0),MATCH(横向对比!$B$36,【输出】数据汇总!$1:$1,0)),"")</f>
        <v>2.7597782914323136E-2</v>
      </c>
      <c r="BE58" s="52">
        <f>IFERROR(INDEX(【输出】数据汇总!$A:$AZ,MATCH(横向对比!BE$4&amp;横向对比!$B58,【输出】数据汇总!$A:$A,0),MATCH(横向对比!$B$36,【输出】数据汇总!$1:$1,0)),"")</f>
        <v>6.5423070607517009E-2</v>
      </c>
      <c r="BF58" s="52">
        <f>IFERROR(INDEX(【输出】数据汇总!$A:$AZ,MATCH(横向对比!BF$4&amp;横向对比!$B58,【输出】数据汇总!$A:$A,0),MATCH(横向对比!$B$36,【输出】数据汇总!$1:$1,0)),"")</f>
        <v>6.3061273997988485E-2</v>
      </c>
      <c r="BG58" s="52">
        <f>IFERROR(INDEX(【输出】数据汇总!$A:$AZ,MATCH(横向对比!BG$4&amp;横向对比!$B58,【输出】数据汇总!$A:$A,0),MATCH(横向对比!$B$36,【输出】数据汇总!$1:$1,0)),"")</f>
        <v>2.1203566285533826E-2</v>
      </c>
      <c r="BH58" s="52">
        <f>IFERROR(INDEX(【输出】数据汇总!$A:$AZ,MATCH(横向对比!BH$4&amp;横向对比!$B58,【输出】数据汇总!$A:$A,0),MATCH(横向对比!$B$36,【输出】数据汇总!$1:$1,0)),"")</f>
        <v>0.19981522677642297</v>
      </c>
      <c r="BI58" s="52">
        <f>IFERROR(INDEX(【输出】数据汇总!$A:$AZ,MATCH(横向对比!BI$4&amp;横向对比!$B58,【输出】数据汇总!$A:$A,0),MATCH(横向对比!$B$36,【输出】数据汇总!$1:$1,0)),"")</f>
        <v>4.6690717067249844E-2</v>
      </c>
      <c r="BJ58" s="52">
        <f>IFERROR(INDEX(【输出】数据汇总!$A:$AZ,MATCH(横向对比!BJ$4&amp;横向对比!$B58,【输出】数据汇总!$A:$A,0),MATCH(横向对比!$B$36,【输出】数据汇总!$1:$1,0)),"")</f>
        <v>4.7190949957147788E-2</v>
      </c>
      <c r="BK58" s="52">
        <f>IFERROR(INDEX(【输出】数据汇总!$A:$AZ,MATCH(横向对比!BK$4&amp;横向对比!$B58,【输出】数据汇总!$A:$A,0),MATCH(横向对比!$B$36,【输出】数据汇总!$1:$1,0)),"")</f>
        <v>3.5940497913492991E-2</v>
      </c>
      <c r="BL58" s="52">
        <f>IFERROR(INDEX(【输出】数据汇总!$A:$AZ,MATCH(横向对比!BL$4&amp;横向对比!$B58,【输出】数据汇总!$A:$A,0),MATCH(横向对比!$B$36,【输出】数据汇总!$1:$1,0)),"")</f>
        <v>3.771530786939091E-2</v>
      </c>
    </row>
    <row r="59" spans="1:64" ht="15.6" x14ac:dyDescent="0.25">
      <c r="A59" s="213"/>
      <c r="B59" s="247" t="s">
        <v>253</v>
      </c>
      <c r="C59" s="52">
        <f>IFERROR(INDEX(【输出】数据汇总!$A:$AZ,MATCH(横向对比!C$4&amp;横向对比!$B59,【输出】数据汇总!$A:$A,0),MATCH(横向对比!$B$36,【输出】数据汇总!$1:$1,0)),"")</f>
        <v>2.0257166277195982E-2</v>
      </c>
      <c r="D59" s="52">
        <f>IFERROR(INDEX(【输出】数据汇总!$A:$AZ,MATCH(横向对比!D$4&amp;横向对比!$B59,【输出】数据汇总!$A:$A,0),MATCH(横向对比!$B$36,【输出】数据汇总!$1:$1,0)),"")</f>
        <v>1.7862261621261501E-2</v>
      </c>
      <c r="E59" s="52">
        <f>IFERROR(INDEX(【输出】数据汇总!$A:$AZ,MATCH(横向对比!E$4&amp;横向对比!$B59,【输出】数据汇总!$A:$A,0),MATCH(横向对比!$B$36,【输出】数据汇总!$1:$1,0)),"")</f>
        <v>2.5300404228932556E-2</v>
      </c>
      <c r="F59" s="52">
        <f>IFERROR(INDEX(【输出】数据汇总!$A:$AZ,MATCH(横向对比!F$4&amp;横向对比!$B59,【输出】数据汇总!$A:$A,0),MATCH(横向对比!$B$36,【输出】数据汇总!$1:$1,0)),"")</f>
        <v>2.0280496081586646E-2</v>
      </c>
      <c r="G59" s="52">
        <f>IFERROR(INDEX(【输出】数据汇总!$A:$AZ,MATCH(横向对比!G$4&amp;横向对比!$B59,【输出】数据汇总!$A:$A,0),MATCH(横向对比!$B$36,【输出】数据汇总!$1:$1,0)),"")</f>
        <v>1.7585503177003227E-2</v>
      </c>
      <c r="H59" s="52" t="str">
        <f>IFERROR(INDEX(【输出】数据汇总!$A:$AZ,MATCH(横向对比!H$4&amp;横向对比!$B59,【输出】数据汇总!$A:$A,0),MATCH(横向对比!$B$36,【输出】数据汇总!$1:$1,0)),"")</f>
        <v/>
      </c>
      <c r="I59" s="52">
        <f>IFERROR(INDEX(【输出】数据汇总!$A:$AZ,MATCH(横向对比!I$4&amp;横向对比!$B59,【输出】数据汇总!$A:$A,0),MATCH(横向对比!$B$36,【输出】数据汇总!$1:$1,0)),"")</f>
        <v>4.5458381043285444E-2</v>
      </c>
      <c r="J59" s="52">
        <f>IFERROR(INDEX(【输出】数据汇总!$A:$AZ,MATCH(横向对比!J$4&amp;横向对比!$B59,【输出】数据汇总!$A:$A,0),MATCH(横向对比!$B$36,【输出】数据汇总!$1:$1,0)),"")</f>
        <v>2.0114497133196761E-2</v>
      </c>
      <c r="K59" s="52">
        <f>IFERROR(INDEX(【输出】数据汇总!$A:$AZ,MATCH(横向对比!K$4&amp;横向对比!$B59,【输出】数据汇总!$A:$A,0),MATCH(横向对比!$B$36,【输出】数据汇总!$1:$1,0)),"")</f>
        <v>2.1065108768777905E-2</v>
      </c>
      <c r="L59" s="52">
        <f>IFERROR(INDEX(【输出】数据汇总!$A:$AZ,MATCH(横向对比!L$4&amp;横向对比!$B59,【输出】数据汇总!$A:$A,0),MATCH(横向对比!$B$36,【输出】数据汇总!$1:$1,0)),"")</f>
        <v>1.6414423596586663E-2</v>
      </c>
      <c r="M59" s="52">
        <f>IFERROR(INDEX(【输出】数据汇总!$A:$AZ,MATCH(横向对比!M$4&amp;横向对比!$B59,【输出】数据汇总!$A:$A,0),MATCH(横向对比!$B$36,【输出】数据汇总!$1:$1,0)),"")</f>
        <v>1.8428483626124748E-2</v>
      </c>
      <c r="N59" s="52">
        <f>IFERROR(INDEX(【输出】数据汇总!$A:$AZ,MATCH(横向对比!N$4&amp;横向对比!$B59,【输出】数据汇总!$A:$A,0),MATCH(横向对比!$B$36,【输出】数据汇总!$1:$1,0)),"")</f>
        <v>1.3002215246833844E-2</v>
      </c>
      <c r="O59" s="52">
        <f>IFERROR(INDEX(【输出】数据汇总!$A:$AZ,MATCH(横向对比!O$4&amp;横向对比!$B59,【输出】数据汇总!$A:$A,0),MATCH(横向对比!$B$36,【输出】数据汇总!$1:$1,0)),"")</f>
        <v>1.8148841356049085E-2</v>
      </c>
      <c r="P59" s="52">
        <f>IFERROR(INDEX(【输出】数据汇总!$A:$AZ,MATCH(横向对比!P$4&amp;横向对比!$B59,【输出】数据汇总!$A:$A,0),MATCH(横向对比!$B$36,【输出】数据汇总!$1:$1,0)),"")</f>
        <v>1.6087660627334587E-2</v>
      </c>
      <c r="Q59" s="52">
        <f>IFERROR(INDEX(【输出】数据汇总!$A:$AZ,MATCH(横向对比!Q$4&amp;横向对比!$B59,【输出】数据汇总!$A:$A,0),MATCH(横向对比!$B$36,【输出】数据汇总!$1:$1,0)),"")</f>
        <v>2.0638608088579452E-2</v>
      </c>
      <c r="R59" s="52">
        <f>IFERROR(INDEX(【输出】数据汇总!$A:$AZ,MATCH(横向对比!R$4&amp;横向对比!$B59,【输出】数据汇总!$A:$A,0),MATCH(横向对比!$B$36,【输出】数据汇总!$1:$1,0)),"")</f>
        <v>2.7823169198222038E-2</v>
      </c>
      <c r="S59" s="52">
        <f>IFERROR(INDEX(【输出】数据汇总!$A:$AZ,MATCH(横向对比!S$4&amp;横向对比!$B59,【输出】数据汇总!$A:$A,0),MATCH(横向对比!$B$36,【输出】数据汇总!$1:$1,0)),"")</f>
        <v>2.240101804114655E-2</v>
      </c>
      <c r="T59" s="52">
        <f>IFERROR(INDEX(【输出】数据汇总!$A:$AZ,MATCH(横向对比!T$4&amp;横向对比!$B59,【输出】数据汇总!$A:$A,0),MATCH(横向对比!$B$36,【输出】数据汇总!$1:$1,0)),"")</f>
        <v>3.1100697451809049E-2</v>
      </c>
      <c r="U59" s="52">
        <f>IFERROR(INDEX(【输出】数据汇总!$A:$AZ,MATCH(横向对比!U$4&amp;横向对比!$B59,【输出】数据汇总!$A:$A,0),MATCH(横向对比!$B$36,【输出】数据汇总!$1:$1,0)),"")</f>
        <v>2.1963565033472177E-2</v>
      </c>
      <c r="V59" s="52">
        <f>IFERROR(INDEX(【输出】数据汇总!$A:$AZ,MATCH(横向对比!V$4&amp;横向对比!$B59,【输出】数据汇总!$A:$A,0),MATCH(横向对比!$B$36,【输出】数据汇总!$1:$1,0)),"")</f>
        <v>1.9566970316930735E-2</v>
      </c>
      <c r="W59" s="52">
        <f>IFERROR(INDEX(【输出】数据汇总!$A:$AZ,MATCH(横向对比!W$4&amp;横向对比!$B59,【输出】数据汇总!$A:$A,0),MATCH(横向对比!$B$36,【输出】数据汇总!$1:$1,0)),"")</f>
        <v>2.7542887904475909E-2</v>
      </c>
      <c r="X59" s="52">
        <f>IFERROR(INDEX(【输出】数据汇总!$A:$AZ,MATCH(横向对比!X$4&amp;横向对比!$B59,【输出】数据汇总!$A:$A,0),MATCH(横向对比!$B$36,【输出】数据汇总!$1:$1,0)),"")</f>
        <v>4.0579061398422475E-2</v>
      </c>
      <c r="Y59" s="52">
        <f>IFERROR(INDEX(【输出】数据汇总!$A:$AZ,MATCH(横向对比!Y$4&amp;横向对比!$B59,【输出】数据汇总!$A:$A,0),MATCH(横向对比!$B$36,【输出】数据汇总!$1:$1,0)),"")</f>
        <v>2.2429088978178021E-2</v>
      </c>
      <c r="Z59" s="52">
        <f>IFERROR(INDEX(【输出】数据汇总!$A:$AZ,MATCH(横向对比!Z$4&amp;横向对比!$B59,【输出】数据汇总!$A:$A,0),MATCH(横向对比!$B$36,【输出】数据汇总!$1:$1,0)),"")</f>
        <v>1.2189523645488743E-2</v>
      </c>
      <c r="AA59" s="52">
        <f>IFERROR(INDEX(【输出】数据汇总!$A:$AZ,MATCH(横向对比!AA$4&amp;横向对比!$B59,【输出】数据汇总!$A:$A,0),MATCH(横向对比!$B$36,【输出】数据汇总!$1:$1,0)),"")</f>
        <v>1.9481998426843186E-2</v>
      </c>
      <c r="AB59" s="52">
        <f>IFERROR(INDEX(【输出】数据汇总!$A:$AZ,MATCH(横向对比!AB$36&amp;横向对比!$B59,【输出】数据汇总!$A:$A,0),MATCH(横向对比!$B$36,【输出】数据汇总!$1:$1,0)),"")</f>
        <v>9.0762095038531884E-3</v>
      </c>
      <c r="AC59" s="52">
        <f>IFERROR(INDEX(【输出】数据汇总!$A:$AZ,MATCH(横向对比!AC$4&amp;横向对比!$B59,【输出】数据汇总!$A:$A,0),MATCH(横向对比!$B$36,【输出】数据汇总!$1:$1,0)),"")</f>
        <v>1.064784926045762E-2</v>
      </c>
      <c r="AD59" s="52">
        <f>IFERROR(INDEX(【输出】数据汇总!$A:$AZ,MATCH(横向对比!AD$4&amp;横向对比!$B59,【输出】数据汇总!$A:$A,0),MATCH(横向对比!$B$36,【输出】数据汇总!$1:$1,0)),"")</f>
        <v>6.2595105307177825E-3</v>
      </c>
      <c r="AE59" s="52">
        <f>IFERROR(INDEX(【输出】数据汇总!$A:$AZ,MATCH(横向对比!AE$4&amp;横向对比!$B59,【输出】数据汇总!$A:$A,0),MATCH(横向对比!$B$36,【输出】数据汇总!$1:$1,0)),"")</f>
        <v>6.9938885598593934E-3</v>
      </c>
      <c r="AF59" s="52">
        <f>IFERROR(INDEX(【输出】数据汇总!$A:$AZ,MATCH(横向对比!AF$4&amp;横向对比!$B59,【输出】数据汇总!$A:$A,0),MATCH(横向对比!$B$36,【输出】数据汇总!$1:$1,0)),"")</f>
        <v>2.5898040875813141E-2</v>
      </c>
      <c r="AG59" s="52">
        <f>IFERROR(INDEX(【输出】数据汇总!$A:$AZ,MATCH(横向对比!AG$4&amp;横向对比!$B59,【输出】数据汇总!$A:$A,0),MATCH(横向对比!$B$36,【输出】数据汇总!$1:$1,0)),"")</f>
        <v>1.8203494325580785E-2</v>
      </c>
      <c r="AH59" s="52">
        <f>IFERROR(INDEX(【输出】数据汇总!$A:$AZ,MATCH(横向对比!AH$4&amp;横向对比!$B59,【输出】数据汇总!$A:$A,0),MATCH(横向对比!$B$36,【输出】数据汇总!$1:$1,0)),"")</f>
        <v>3.1359667127922562E-2</v>
      </c>
      <c r="AI59" s="52">
        <f>IFERROR(INDEX(【输出】数据汇总!$A:$AZ,MATCH(横向对比!AI$4&amp;横向对比!$B59,【输出】数据汇总!$A:$A,0),MATCH(横向对比!$B$36,【输出】数据汇总!$1:$1,0)),"")</f>
        <v>4.7261977498048606E-2</v>
      </c>
      <c r="AJ59" s="52">
        <f>IFERROR(INDEX(【输出】数据汇总!$A:$AZ,MATCH(横向对比!AJ$4&amp;横向对比!$B59,【输出】数据汇总!$A:$A,0),MATCH(横向对比!$B$36,【输出】数据汇总!$1:$1,0)),"")</f>
        <v>8.4034408948292973E-3</v>
      </c>
      <c r="AK59" s="52">
        <f>IFERROR(INDEX(【输出】数据汇总!$A:$AZ,MATCH(横向对比!AK$4&amp;横向对比!$B59,【输出】数据汇总!$A:$A,0),MATCH(横向对比!$B$36,【输出】数据汇总!$1:$1,0)),"")</f>
        <v>1.5246167795700503E-2</v>
      </c>
      <c r="AL59" s="52">
        <f>IFERROR(INDEX(【输出】数据汇总!$A:$AZ,MATCH(横向对比!AL$4&amp;横向对比!$B59,【输出】数据汇总!$A:$A,0),MATCH(横向对比!$B$36,【输出】数据汇总!$1:$1,0)),"")</f>
        <v>1.2930079783517378E-2</v>
      </c>
      <c r="AM59" s="52">
        <f>IFERROR(INDEX(【输出】数据汇总!$A:$AZ,MATCH(横向对比!AM$4&amp;横向对比!$B59,【输出】数据汇总!$A:$A,0),MATCH(横向对比!$B$36,【输出】数据汇总!$1:$1,0)),"")</f>
        <v>3.8823194398392179E-2</v>
      </c>
      <c r="AN59" s="52">
        <f>IFERROR(INDEX(【输出】数据汇总!$A:$AZ,MATCH(横向对比!AN$4&amp;横向对比!$B59,【输出】数据汇总!$A:$A,0),MATCH(横向对比!$B$36,【输出】数据汇总!$1:$1,0)),"")</f>
        <v>3.7485656210919927E-2</v>
      </c>
      <c r="AO59" s="52">
        <f>IFERROR(INDEX(【输出】数据汇总!$A:$AZ,MATCH(横向对比!AO$4&amp;横向对比!$B59,【输出】数据汇总!$A:$A,0),MATCH(横向对比!$B$36,【输出】数据汇总!$1:$1,0)),"")</f>
        <v>2.2078645570850652E-2</v>
      </c>
      <c r="AP59" s="52">
        <f>IFERROR(INDEX(【输出】数据汇总!$A:$AZ,MATCH(横向对比!AP$4&amp;横向对比!$B59,【输出】数据汇总!$A:$A,0),MATCH(横向对比!$B$36,【输出】数据汇总!$1:$1,0)),"")</f>
        <v>1.4399838684342726E-2</v>
      </c>
      <c r="AQ59" s="52">
        <f>IFERROR(INDEX(【输出】数据汇总!$A:$AZ,MATCH(横向对比!AQ$4&amp;横向对比!$B59,【输出】数据汇总!$A:$A,0),MATCH(横向对比!$B$36,【输出】数据汇总!$1:$1,0)),"")</f>
        <v>1.4828751652009024E-2</v>
      </c>
      <c r="AR59" s="52">
        <f>IFERROR(INDEX(【输出】数据汇总!$A:$AZ,MATCH(横向对比!AR$4&amp;横向对比!$B59,【输出】数据汇总!$A:$A,0),MATCH(横向对比!$B$36,【输出】数据汇总!$1:$1,0)),"")</f>
        <v>3.7955616952315273E-2</v>
      </c>
      <c r="AS59" s="52">
        <f>IFERROR(INDEX(【输出】数据汇总!$A:$AZ,MATCH(横向对比!AS$4&amp;横向对比!$B59,【输出】数据汇总!$A:$A,0),MATCH(横向对比!$B$36,【输出】数据汇总!$1:$1,0)),"")</f>
        <v>1.569982858783504E-2</v>
      </c>
      <c r="AT59" s="52">
        <f>IFERROR(INDEX(【输出】数据汇总!$A:$AZ,MATCH(横向对比!AT$4&amp;横向对比!$B59,【输出】数据汇总!$A:$A,0),MATCH(横向对比!$B$36,【输出】数据汇总!$1:$1,0)),"")</f>
        <v>2.3839049858727059E-2</v>
      </c>
      <c r="AU59" s="52">
        <f>IFERROR(INDEX(【输出】数据汇总!$A:$AZ,MATCH(横向对比!AU$4&amp;横向对比!$B59,【输出】数据汇总!$A:$A,0),MATCH(横向对比!$B$36,【输出】数据汇总!$1:$1,0)),"")</f>
        <v>8.4040257899680188E-3</v>
      </c>
      <c r="AV59" s="52">
        <f>IFERROR(INDEX(【输出】数据汇总!$A:$AZ,MATCH(横向对比!AV$4&amp;横向对比!$B59,【输出】数据汇总!$A:$A,0),MATCH(横向对比!$B$36,【输出】数据汇总!$1:$1,0)),"")</f>
        <v>1.5480973163325773E-2</v>
      </c>
      <c r="AW59" s="52">
        <f>IFERROR(INDEX(【输出】数据汇总!$A:$AZ,MATCH(横向对比!AW$4&amp;横向对比!$B59,【输出】数据汇总!$A:$A,0),MATCH(横向对比!$B$36,【输出】数据汇总!$1:$1,0)),"")</f>
        <v>1.4057051721146156E-2</v>
      </c>
      <c r="AX59" s="52">
        <f>IFERROR(INDEX(【输出】数据汇总!$A:$AZ,MATCH(横向对比!AX$4&amp;横向对比!$B59,【输出】数据汇总!$A:$A,0),MATCH(横向对比!$B$36,【输出】数据汇总!$1:$1,0)),"")</f>
        <v>1.8176723386200567E-2</v>
      </c>
      <c r="AY59" s="52">
        <f>IFERROR(INDEX(【输出】数据汇总!$A:$AZ,MATCH(横向对比!AY$4&amp;横向对比!$B59,【输出】数据汇总!$A:$A,0),MATCH(横向对比!$B$36,【输出】数据汇总!$1:$1,0)),"")</f>
        <v>1.3013171974162642E-2</v>
      </c>
      <c r="AZ59" s="52">
        <f>IFERROR(INDEX(【输出】数据汇总!$A:$AZ,MATCH(横向对比!AZ$4&amp;横向对比!$B59,【输出】数据汇总!$A:$A,0),MATCH(横向对比!$B$36,【输出】数据汇总!$1:$1,0)),"")</f>
        <v>5.3026616945209513E-2</v>
      </c>
      <c r="BA59" s="52">
        <f>IFERROR(INDEX(【输出】数据汇总!$A:$AZ,MATCH(横向对比!BA$4&amp;横向对比!$B59,【输出】数据汇总!$A:$A,0),MATCH(横向对比!$B$36,【输出】数据汇总!$1:$1,0)),"")</f>
        <v>6.8843426039608288E-2</v>
      </c>
      <c r="BB59" s="52">
        <f>IFERROR(INDEX(【输出】数据汇总!$A:$AZ,MATCH(横向对比!BB$36&amp;横向对比!$B59,【输出】数据汇总!$A:$A,0),MATCH(横向对比!$B$36,【输出】数据汇总!$1:$1,0)),"")</f>
        <v>2.8460725880783761E-2</v>
      </c>
      <c r="BC59" s="52">
        <f>IFERROR(INDEX(【输出】数据汇总!$A:$AZ,MATCH(横向对比!BC$4&amp;横向对比!$B59,【输出】数据汇总!$A:$A,0),MATCH(横向对比!$B$36,【输出】数据汇总!$1:$1,0)),"")</f>
        <v>5.1395245457065419E-2</v>
      </c>
      <c r="BD59" s="52">
        <f>IFERROR(INDEX(【输出】数据汇总!$A:$AZ,MATCH(横向对比!BD$4&amp;横向对比!$B59,【输出】数据汇总!$A:$A,0),MATCH(横向对比!$B$36,【输出】数据汇总!$1:$1,0)),"")</f>
        <v>2.3059120469821181E-2</v>
      </c>
      <c r="BE59" s="52">
        <f>IFERROR(INDEX(【输出】数据汇总!$A:$AZ,MATCH(横向对比!BE$4&amp;横向对比!$B59,【输出】数据汇总!$A:$A,0),MATCH(横向对比!$B$36,【输出】数据汇总!$1:$1,0)),"")</f>
        <v>6.1192957414306304E-2</v>
      </c>
      <c r="BF59" s="52">
        <f>IFERROR(INDEX(【输出】数据汇总!$A:$AZ,MATCH(横向对比!BF$4&amp;横向对比!$B59,【输出】数据汇总!$A:$A,0),MATCH(横向对比!$B$36,【输出】数据汇总!$1:$1,0)),"")</f>
        <v>4.1785004895058771E-2</v>
      </c>
      <c r="BG59" s="52">
        <f>IFERROR(INDEX(【输出】数据汇总!$A:$AZ,MATCH(横向对比!BG$4&amp;横向对比!$B59,【输出】数据汇总!$A:$A,0),MATCH(横向对比!$B$36,【输出】数据汇总!$1:$1,0)),"")</f>
        <v>1.4770326511546387E-2</v>
      </c>
      <c r="BH59" s="52">
        <f>IFERROR(INDEX(【输出】数据汇总!$A:$AZ,MATCH(横向对比!BH$4&amp;横向对比!$B59,【输出】数据汇总!$A:$A,0),MATCH(横向对比!$B$36,【输出】数据汇总!$1:$1,0)),"")</f>
        <v>0.12167841310451696</v>
      </c>
      <c r="BI59" s="52">
        <f>IFERROR(INDEX(【输出】数据汇总!$A:$AZ,MATCH(横向对比!BI$4&amp;横向对比!$B59,【输出】数据汇总!$A:$A,0),MATCH(横向对比!$B$36,【输出】数据汇总!$1:$1,0)),"")</f>
        <v>3.198624430354384E-2</v>
      </c>
      <c r="BJ59" s="52">
        <f>IFERROR(INDEX(【输出】数据汇总!$A:$AZ,MATCH(横向对比!BJ$4&amp;横向对比!$B59,【输出】数据汇总!$A:$A,0),MATCH(横向对比!$B$36,【输出】数据汇总!$1:$1,0)),"")</f>
        <v>4.7719241095966987E-2</v>
      </c>
      <c r="BK59" s="52">
        <f>IFERROR(INDEX(【输出】数据汇总!$A:$AZ,MATCH(横向对比!BK$4&amp;横向对比!$B59,【输出】数据汇总!$A:$A,0),MATCH(横向对比!$B$36,【输出】数据汇总!$1:$1,0)),"")</f>
        <v>2.6419914803083335E-2</v>
      </c>
      <c r="BL59" s="52">
        <f>IFERROR(INDEX(【输出】数据汇总!$A:$AZ,MATCH(横向对比!BL$4&amp;横向对比!$B59,【输出】数据汇总!$A:$A,0),MATCH(横向对比!$B$36,【输出】数据汇总!$1:$1,0)),"")</f>
        <v>2.0621716642200041E-2</v>
      </c>
    </row>
    <row r="60" spans="1:64" ht="15.6" x14ac:dyDescent="0.25">
      <c r="A60" s="213"/>
      <c r="B60" s="247" t="s">
        <v>479</v>
      </c>
      <c r="C60" s="52">
        <f>IFERROR(INDEX(【输出】数据汇总!$A:$AZ,MATCH(横向对比!C$4&amp;横向对比!$B60,【输出】数据汇总!$A:$A,0),MATCH(横向对比!$B$36,【输出】数据汇总!$1:$1,0)),"")</f>
        <v>2.7737965032679739</v>
      </c>
      <c r="D60" s="52">
        <f>IFERROR(INDEX(【输出】数据汇总!$A:$AZ,MATCH(横向对比!D$4&amp;横向对比!$B60,【输出】数据汇总!$A:$A,0),MATCH(横向对比!$B$36,【输出】数据汇总!$1:$1,0)),"")</f>
        <v>2.3656833333333336</v>
      </c>
      <c r="E60" s="52">
        <f>IFERROR(INDEX(【输出】数据汇总!$A:$AZ,MATCH(横向对比!E$4&amp;横向对比!$B60,【输出】数据汇总!$A:$A,0),MATCH(横向对比!$B$36,【输出】数据汇总!$1:$1,0)),"")</f>
        <v>2.1371444444444445</v>
      </c>
      <c r="F60" s="52">
        <f>IFERROR(INDEX(【输出】数据汇总!$A:$AZ,MATCH(横向对比!F$4&amp;横向对比!$B60,【输出】数据汇总!$A:$A,0),MATCH(横向对比!$B$36,【输出】数据汇总!$1:$1,0)),"")</f>
        <v>3.0439882352941181</v>
      </c>
      <c r="G60" s="52">
        <f>IFERROR(INDEX(【输出】数据汇总!$A:$AZ,MATCH(横向对比!G$4&amp;横向对比!$B60,【输出】数据汇总!$A:$A,0),MATCH(横向对比!$B$36,【输出】数据汇总!$1:$1,0)),"")</f>
        <v>3.5483699999999998</v>
      </c>
      <c r="H60" s="52" t="str">
        <f>IFERROR(INDEX(【输出】数据汇总!$A:$AZ,MATCH(横向对比!H$4&amp;横向对比!$B60,【输出】数据汇总!$A:$A,0),MATCH(横向对比!$B$36,【输出】数据汇总!$1:$1,0)),"")</f>
        <v/>
      </c>
      <c r="I60" s="52">
        <f>IFERROR(INDEX(【输出】数据汇总!$A:$AZ,MATCH(横向对比!I$4&amp;横向对比!$B60,【输出】数据汇总!$A:$A,0),MATCH(横向对比!$B$36,【输出】数据汇总!$1:$1,0)),"")</f>
        <v>2.1240923076923077</v>
      </c>
      <c r="J60" s="52">
        <f>IFERROR(INDEX(【输出】数据汇总!$A:$AZ,MATCH(横向对比!J$4&amp;横向对比!$B60,【输出】数据汇总!$A:$A,0),MATCH(横向对比!$B$36,【输出】数据汇总!$1:$1,0)),"")</f>
        <v>2.1771000000000003</v>
      </c>
      <c r="K60" s="52">
        <f>IFERROR(INDEX(【输出】数据汇总!$A:$AZ,MATCH(横向对比!K$4&amp;横向对比!$B60,【输出】数据汇总!$A:$A,0),MATCH(横向对比!$B$36,【输出】数据汇总!$1:$1,0)),"")</f>
        <v>2.3940000000000001</v>
      </c>
      <c r="L60" s="52">
        <f>IFERROR(INDEX(【输出】数据汇总!$A:$AZ,MATCH(横向对比!L$4&amp;横向对比!$B60,【输出】数据汇总!$A:$A,0),MATCH(横向对比!$B$36,【输出】数据汇总!$1:$1,0)),"")</f>
        <v>2.95</v>
      </c>
      <c r="M60" s="52">
        <f>IFERROR(INDEX(【输出】数据汇总!$A:$AZ,MATCH(横向对比!M$4&amp;横向对比!$B60,【输出】数据汇总!$A:$A,0),MATCH(横向对比!$B$36,【输出】数据汇总!$1:$1,0)),"")</f>
        <v>1.9738999999999998</v>
      </c>
      <c r="N60" s="52">
        <f>IFERROR(INDEX(【输出】数据汇总!$A:$AZ,MATCH(横向对比!N$4&amp;横向对比!$B60,【输出】数据汇总!$A:$A,0),MATCH(横向对比!$B$36,【输出】数据汇总!$1:$1,0)),"")</f>
        <v>2.6035000000000004</v>
      </c>
      <c r="O60" s="52">
        <f>IFERROR(INDEX(【输出】数据汇总!$A:$AZ,MATCH(横向对比!O$4&amp;横向对比!$B60,【输出】数据汇总!$A:$A,0),MATCH(横向对比!$B$36,【输出】数据汇总!$1:$1,0)),"")</f>
        <v>2.0956000000000001</v>
      </c>
      <c r="P60" s="52">
        <f>IFERROR(INDEX(【输出】数据汇总!$A:$AZ,MATCH(横向对比!P$4&amp;横向对比!$B60,【输出】数据汇总!$A:$A,0),MATCH(横向对比!$B$36,【输出】数据汇总!$1:$1,0)),"")</f>
        <v>4.1093000000000002</v>
      </c>
      <c r="Q60" s="52">
        <f>IFERROR(INDEX(【输出】数据汇总!$A:$AZ,MATCH(横向对比!Q$4&amp;横向对比!$B60,【输出】数据汇总!$A:$A,0),MATCH(横向对比!$B$36,【输出】数据汇总!$1:$1,0)),"")</f>
        <v>2.2854000000000001</v>
      </c>
      <c r="R60" s="52">
        <f>IFERROR(INDEX(【输出】数据汇总!$A:$AZ,MATCH(横向对比!R$4&amp;横向对比!$B60,【输出】数据汇总!$A:$A,0),MATCH(横向对比!$B$36,【输出】数据汇总!$1:$1,0)),"")</f>
        <v>1.9397</v>
      </c>
      <c r="S60" s="52">
        <f>IFERROR(INDEX(【输出】数据汇总!$A:$AZ,MATCH(横向对比!S$4&amp;横向对比!$B60,【输出】数据汇总!$A:$A,0),MATCH(横向对比!$B$36,【输出】数据汇总!$1:$1,0)),"")</f>
        <v>2.0752999999999999</v>
      </c>
      <c r="T60" s="52">
        <f>IFERROR(INDEX(【输出】数据汇总!$A:$AZ,MATCH(横向对比!T$4&amp;横向对比!$B60,【输出】数据汇总!$A:$A,0),MATCH(横向对比!$B$36,【输出】数据汇总!$1:$1,0)),"")</f>
        <v>1.4506000000000001</v>
      </c>
      <c r="U60" s="52">
        <f>IFERROR(INDEX(【输出】数据汇总!$A:$AZ,MATCH(横向对比!U$4&amp;横向对比!$B60,【输出】数据汇总!$A:$A,0),MATCH(横向对比!$B$36,【输出】数据汇总!$1:$1,0)),"")</f>
        <v>1.7246999999999999</v>
      </c>
      <c r="V60" s="52">
        <f>IFERROR(INDEX(【输出】数据汇总!$A:$AZ,MATCH(横向对比!V$4&amp;横向对比!$B60,【输出】数据汇总!$A:$A,0),MATCH(横向对比!$B$36,【输出】数据汇总!$1:$1,0)),"")</f>
        <v>2.3847999999999998</v>
      </c>
      <c r="W60" s="52">
        <f>IFERROR(INDEX(【输出】数据汇总!$A:$AZ,MATCH(横向对比!W$4&amp;横向对比!$B60,【输出】数据汇总!$A:$A,0),MATCH(横向对比!$B$36,【输出】数据汇总!$1:$1,0)),"")</f>
        <v>1.5667</v>
      </c>
      <c r="X60" s="52">
        <f>IFERROR(INDEX(【输出】数据汇总!$A:$AZ,MATCH(横向对比!X$4&amp;横向对比!$B60,【输出】数据汇总!$A:$A,0),MATCH(横向对比!$B$36,【输出】数据汇总!$1:$1,0)),"")</f>
        <v>1.6978</v>
      </c>
      <c r="Y60" s="52">
        <f>IFERROR(INDEX(【输出】数据汇总!$A:$AZ,MATCH(横向对比!Y$4&amp;横向对比!$B60,【输出】数据汇总!$A:$A,0),MATCH(横向对比!$B$36,【输出】数据汇总!$1:$1,0)),"")</f>
        <v>1.9574</v>
      </c>
      <c r="Z60" s="52">
        <f>IFERROR(INDEX(【输出】数据汇总!$A:$AZ,MATCH(横向对比!Z$4&amp;横向对比!$B60,【输出】数据汇总!$A:$A,0),MATCH(横向对比!$B$36,【输出】数据汇总!$1:$1,0)),"")</f>
        <v>3.3102</v>
      </c>
      <c r="AA60" s="52">
        <f>IFERROR(INDEX(【输出】数据汇总!$A:$AZ,MATCH(横向对比!AA$4&amp;横向对比!$B60,【输出】数据汇总!$A:$A,0),MATCH(横向对比!$B$36,【输出】数据汇总!$1:$1,0)),"")</f>
        <v>2.4363999999999999</v>
      </c>
      <c r="AB60" s="52">
        <f>IFERROR(INDEX(【输出】数据汇总!$A:$AZ,MATCH(横向对比!AB$36&amp;横向对比!$B60,【输出】数据汇总!$A:$A,0),MATCH(横向对比!$B$36,【输出】数据汇总!$1:$1,0)),"")</f>
        <v>3.7416</v>
      </c>
      <c r="AC60" s="52">
        <f>IFERROR(INDEX(【输出】数据汇总!$A:$AZ,MATCH(横向对比!AC$4&amp;横向对比!$B60,【输出】数据汇总!$A:$A,0),MATCH(横向对比!$B$36,【输出】数据汇总!$1:$1,0)),"")</f>
        <v>3.1164999999999998</v>
      </c>
      <c r="AD60" s="52">
        <f>IFERROR(INDEX(【输出】数据汇总!$A:$AZ,MATCH(横向对比!AD$4&amp;横向对比!$B60,【输出】数据汇总!$A:$A,0),MATCH(横向对比!$B$36,【输出】数据汇总!$1:$1,0)),"")</f>
        <v>5.2088999999999999</v>
      </c>
      <c r="AE60" s="52">
        <f>IFERROR(INDEX(【输出】数据汇总!$A:$AZ,MATCH(横向对比!AE$4&amp;横向对比!$B60,【输出】数据汇总!$A:$A,0),MATCH(横向对比!$B$36,【输出】数据汇总!$1:$1,0)),"")</f>
        <v>4.5264999999999995</v>
      </c>
      <c r="AF60" s="52">
        <f>IFERROR(INDEX(【输出】数据汇总!$A:$AZ,MATCH(横向对比!AF$4&amp;横向对比!$B60,【输出】数据汇总!$A:$A,0),MATCH(横向对比!$B$36,【输出】数据汇总!$1:$1,0)),"")</f>
        <v>3.0970999999999997</v>
      </c>
      <c r="AG60" s="52">
        <f>IFERROR(INDEX(【输出】数据汇总!$A:$AZ,MATCH(横向对比!AG$4&amp;横向对比!$B60,【输出】数据汇总!$A:$A,0),MATCH(横向对比!$B$36,【输出】数据汇总!$1:$1,0)),"")</f>
        <v>2.4826999999999999</v>
      </c>
      <c r="AH60" s="52">
        <f>IFERROR(INDEX(【输出】数据汇总!$A:$AZ,MATCH(横向对比!AH$4&amp;横向对比!$B60,【输出】数据汇总!$A:$A,0),MATCH(横向对比!$B$36,【输出】数据汇总!$1:$1,0)),"")</f>
        <v>2.3864000000000001</v>
      </c>
      <c r="AI60" s="52">
        <f>IFERROR(INDEX(【输出】数据汇总!$A:$AZ,MATCH(横向对比!AI$4&amp;横向对比!$B60,【输出】数据汇总!$A:$A,0),MATCH(横向对比!$B$36,【输出】数据汇总!$1:$1,0)),"")</f>
        <v>1.7919999999999998</v>
      </c>
      <c r="AJ60" s="52">
        <f>IFERROR(INDEX(【输出】数据汇总!$A:$AZ,MATCH(横向对比!AJ$4&amp;横向对比!$B60,【输出】数据汇总!$A:$A,0),MATCH(横向对比!$B$36,【输出】数据汇总!$1:$1,0)),"")</f>
        <v>4.3791000000000002</v>
      </c>
      <c r="AK60" s="52">
        <f>IFERROR(INDEX(【输出】数据汇总!$A:$AZ,MATCH(横向对比!AK$4&amp;横向对比!$B60,【输出】数据汇总!$A:$A,0),MATCH(横向对比!$B$36,【输出】数据汇总!$1:$1,0)),"")</f>
        <v>2.528</v>
      </c>
      <c r="AL60" s="52">
        <f>IFERROR(INDEX(【输出】数据汇总!$A:$AZ,MATCH(横向对比!AL$4&amp;横向对比!$B60,【输出】数据汇总!$A:$A,0),MATCH(横向对比!$B$36,【输出】数据汇总!$1:$1,0)),"")</f>
        <v>3.4323999999999999</v>
      </c>
      <c r="AM60" s="52">
        <f>IFERROR(INDEX(【输出】数据汇总!$A:$AZ,MATCH(横向对比!AM$4&amp;横向对比!$B60,【输出】数据汇总!$A:$A,0),MATCH(横向对比!$B$36,【输出】数据汇总!$1:$1,0)),"")</f>
        <v>2.0789</v>
      </c>
      <c r="AN60" s="52">
        <f>IFERROR(INDEX(【输出】数据汇总!$A:$AZ,MATCH(横向对比!AN$4&amp;横向对比!$B60,【输出】数据汇总!$A:$A,0),MATCH(横向对比!$B$36,【输出】数据汇总!$1:$1,0)),"")</f>
        <v>2.0569999999999999</v>
      </c>
      <c r="AO60" s="52">
        <f>IFERROR(INDEX(【输出】数据汇总!$A:$AZ,MATCH(横向对比!AO$4&amp;横向对比!$B60,【输出】数据汇总!$A:$A,0),MATCH(横向对比!$B$36,【输出】数据汇总!$1:$1,0)),"")</f>
        <v>3.2167000000000003</v>
      </c>
      <c r="AP60" s="52">
        <f>IFERROR(INDEX(【输出】数据汇总!$A:$AZ,MATCH(横向对比!AP$4&amp;横向对比!$B60,【输出】数据汇总!$A:$A,0),MATCH(横向对比!$B$36,【输出】数据汇总!$1:$1,0)),"")</f>
        <v>3.5557999999999996</v>
      </c>
      <c r="AQ60" s="52">
        <f>IFERROR(INDEX(【输出】数据汇总!$A:$AZ,MATCH(横向对比!AQ$4&amp;横向对比!$B60,【输出】数据汇总!$A:$A,0),MATCH(横向对比!$B$36,【输出】数据汇总!$1:$1,0)),"")</f>
        <v>3.3654999999999999</v>
      </c>
      <c r="AR60" s="52">
        <f>IFERROR(INDEX(【输出】数据汇总!$A:$AZ,MATCH(横向对比!AR$4&amp;横向对比!$B60,【输出】数据汇总!$A:$A,0),MATCH(横向对比!$B$36,【输出】数据汇总!$1:$1,0)),"")</f>
        <v>2.4900000000000002</v>
      </c>
      <c r="AS60" s="52">
        <f>IFERROR(INDEX(【输出】数据汇总!$A:$AZ,MATCH(横向对比!AS$4&amp;横向对比!$B60,【输出】数据汇总!$A:$A,0),MATCH(横向对比!$B$36,【输出】数据汇总!$1:$1,0)),"")</f>
        <v>4.8952999999999998</v>
      </c>
      <c r="AT60" s="52">
        <f>IFERROR(INDEX(【输出】数据汇总!$A:$AZ,MATCH(横向对比!AT$4&amp;横向对比!$B60,【输出】数据汇总!$A:$A,0),MATCH(横向对比!$B$36,【输出】数据汇总!$1:$1,0)),"")</f>
        <v>2.0047999999999999</v>
      </c>
      <c r="AU60" s="52">
        <f>IFERROR(INDEX(【输出】数据汇总!$A:$AZ,MATCH(横向对比!AU$4&amp;横向对比!$B60,【输出】数据汇总!$A:$A,0),MATCH(横向对比!$B$36,【输出】数据汇总!$1:$1,0)),"")</f>
        <v>4.2487000000000004</v>
      </c>
      <c r="AV60" s="52">
        <f>IFERROR(INDEX(【输出】数据汇总!$A:$AZ,MATCH(横向对比!AV$4&amp;横向对比!$B60,【输出】数据汇总!$A:$A,0),MATCH(横向对比!$B$36,【输出】数据汇总!$1:$1,0)),"")</f>
        <v>3.8398000000000003</v>
      </c>
      <c r="AW60" s="52">
        <f>IFERROR(INDEX(【输出】数据汇总!$A:$AZ,MATCH(横向对比!AW$4&amp;横向对比!$B60,【输出】数据汇总!$A:$A,0),MATCH(横向对比!$B$36,【输出】数据汇总!$1:$1,0)),"")</f>
        <v>3.8687999999999998</v>
      </c>
      <c r="AX60" s="52">
        <f>IFERROR(INDEX(【输出】数据汇总!$A:$AZ,MATCH(横向对比!AX$4&amp;横向对比!$B60,【输出】数据汇总!$A:$A,0),MATCH(横向对比!$B$36,【输出】数据汇总!$1:$1,0)),"")</f>
        <v>3.4027999999999996</v>
      </c>
      <c r="AY60" s="52">
        <f>IFERROR(INDEX(【输出】数据汇总!$A:$AZ,MATCH(横向对比!AY$4&amp;横向对比!$B60,【输出】数据汇总!$A:$A,0),MATCH(横向对比!$B$36,【输出】数据汇总!$1:$1,0)),"")</f>
        <v>3.8122000000000003</v>
      </c>
      <c r="AZ60" s="52">
        <f>IFERROR(INDEX(【输出】数据汇总!$A:$AZ,MATCH(横向对比!AZ$4&amp;横向对比!$B60,【输出】数据汇总!$A:$A,0),MATCH(横向对比!$B$36,【输出】数据汇总!$1:$1,0)),"")</f>
        <v>1.6105</v>
      </c>
      <c r="BA60" s="52">
        <f>IFERROR(INDEX(【输出】数据汇总!$A:$AZ,MATCH(横向对比!BA$4&amp;横向对比!$B60,【输出】数据汇总!$A:$A,0),MATCH(横向对比!$B$36,【输出】数据汇总!$1:$1,0)),"")</f>
        <v>1.6975</v>
      </c>
      <c r="BB60" s="52">
        <f>IFERROR(INDEX(【输出】数据汇总!$A:$AZ,MATCH(横向对比!BB$36&amp;横向对比!$B60,【输出】数据汇总!$A:$A,0),MATCH(横向对比!$B$36,【输出】数据汇总!$1:$1,0)),"")</f>
        <v>1.7128999999999999</v>
      </c>
      <c r="BC60" s="52">
        <f>IFERROR(INDEX(【输出】数据汇总!$A:$AZ,MATCH(横向对比!BC$4&amp;横向对比!$B60,【输出】数据汇总!$A:$A,0),MATCH(横向对比!$B$36,【输出】数据汇总!$1:$1,0)),"")</f>
        <v>1.5485</v>
      </c>
      <c r="BD60" s="52">
        <f>IFERROR(INDEX(【输出】数据汇总!$A:$AZ,MATCH(横向对比!BD$4&amp;横向对比!$B60,【输出】数据汇总!$A:$A,0),MATCH(横向对比!$B$36,【输出】数据汇总!$1:$1,0)),"")</f>
        <v>4.1152999999999995</v>
      </c>
      <c r="BE60" s="52">
        <f>IFERROR(INDEX(【输出】数据汇总!$A:$AZ,MATCH(横向对比!BE$4&amp;横向对比!$B60,【输出】数据汇总!$A:$A,0),MATCH(横向对比!$B$36,【输出】数据汇总!$1:$1,0)),"")</f>
        <v>1.3678999999999999</v>
      </c>
      <c r="BF60" s="52">
        <f>IFERROR(INDEX(【输出】数据汇总!$A:$AZ,MATCH(横向对比!BF$4&amp;横向对比!$B60,【输出】数据汇总!$A:$A,0),MATCH(横向对比!$B$36,【输出】数据汇总!$1:$1,0)),"")</f>
        <v>2.15</v>
      </c>
      <c r="BG60" s="52">
        <f>IFERROR(INDEX(【输出】数据汇总!$A:$AZ,MATCH(横向对比!BG$4&amp;横向对比!$B60,【输出】数据汇总!$A:$A,0),MATCH(横向对比!$B$36,【输出】数据汇总!$1:$1,0)),"")</f>
        <v>2.8994</v>
      </c>
      <c r="BH60" s="52">
        <f>IFERROR(INDEX(【输出】数据汇总!$A:$AZ,MATCH(横向对比!BH$4&amp;横向对比!$B60,【输出】数据汇总!$A:$A,0),MATCH(横向对比!$B$36,【输出】数据汇总!$1:$1,0)),"")</f>
        <v>2.0994999999999999</v>
      </c>
      <c r="BI60" s="52">
        <f>IFERROR(INDEX(【输出】数据汇总!$A:$AZ,MATCH(横向对比!BI$4&amp;横向对比!$B60,【输出】数据汇总!$A:$A,0),MATCH(横向对比!$B$36,【输出】数据汇总!$1:$1,0)),"")</f>
        <v>3.3187000000000002</v>
      </c>
      <c r="BJ60" s="52">
        <f>IFERROR(INDEX(【输出】数据汇总!$A:$AZ,MATCH(横向对比!BJ$4&amp;横向对比!$B60,【输出】数据汇总!$A:$A,0),MATCH(横向对比!$B$36,【输出】数据汇总!$1:$1,0)),"")</f>
        <v>1.597</v>
      </c>
      <c r="BK60" s="52">
        <f>IFERROR(INDEX(【输出】数据汇总!$A:$AZ,MATCH(横向对比!BK$4&amp;横向对比!$B60,【输出】数据汇总!$A:$A,0),MATCH(横向对比!$B$36,【输出】数据汇总!$1:$1,0)),"")</f>
        <v>1.5903999999999998</v>
      </c>
      <c r="BL60" s="52">
        <f>IFERROR(INDEX(【输出】数据汇总!$A:$AZ,MATCH(横向对比!BL$4&amp;横向对比!$B60,【输出】数据汇总!$A:$A,0),MATCH(横向对比!$B$36,【输出】数据汇总!$1:$1,0)),"")</f>
        <v>1.9056</v>
      </c>
    </row>
    <row r="61" spans="1:64" ht="15.6" x14ac:dyDescent="0.25">
      <c r="B61" s="246" t="s">
        <v>271</v>
      </c>
      <c r="C61" s="233">
        <f t="shared" ref="C61:I61" si="246">C49/C50</f>
        <v>0.13311533788912366</v>
      </c>
      <c r="D61" s="233">
        <f t="shared" si="246"/>
        <v>0.25831503714572335</v>
      </c>
      <c r="E61" s="233">
        <f t="shared" si="246"/>
        <v>-0.40764919235040847</v>
      </c>
      <c r="F61" s="233">
        <f t="shared" si="246"/>
        <v>0.47788538819506765</v>
      </c>
      <c r="G61" s="233">
        <f t="shared" si="246"/>
        <v>0.69624015831561448</v>
      </c>
      <c r="H61" s="233" t="e">
        <f t="shared" si="246"/>
        <v>#VALUE!</v>
      </c>
      <c r="I61" s="233">
        <f t="shared" si="246"/>
        <v>-3.3853600250111517</v>
      </c>
      <c r="J61" s="233">
        <f>IFERROR(INDEX(【输出】数据汇总!$A:$AZ,MATCH(横向对比!J$4&amp;横向对比!$B61,【输出】数据汇总!$A:$A,0),MATCH(横向对比!$B$36,【输出】数据汇总!$1:$1,0)),"")</f>
        <v>-1.0130054553107275E-2</v>
      </c>
      <c r="K61" s="233">
        <f>IFERROR(INDEX(【输出】数据汇总!$A:$AZ,MATCH(横向对比!K$4&amp;横向对比!$B61,【输出】数据汇总!$A:$A,0),MATCH(横向对比!$B$36,【输出】数据汇总!$1:$1,0)),"")</f>
        <v>0.12463853393214525</v>
      </c>
      <c r="L61" s="233">
        <f>IFERROR(INDEX(【输出】数据汇总!$A:$AZ,MATCH(横向对比!L$4&amp;横向对比!$B61,【输出】数据汇总!$A:$A,0),MATCH(横向对比!$B$36,【输出】数据汇总!$1:$1,0)),"")</f>
        <v>1.1755333527009011</v>
      </c>
      <c r="M61" s="233">
        <f>IFERROR(INDEX(【输出】数据汇总!$A:$AZ,MATCH(横向对比!M$4&amp;横向对比!$B61,【输出】数据汇总!$A:$A,0),MATCH(横向对比!$B$36,【输出】数据汇总!$1:$1,0)),"")</f>
        <v>-0.20620271163825649</v>
      </c>
      <c r="N61" s="233">
        <f>IFERROR(INDEX(【输出】数据汇总!$A:$AZ,MATCH(横向对比!N$4&amp;横向对比!$B61,【输出】数据汇总!$A:$A,0),MATCH(横向对比!$B$36,【输出】数据汇总!$1:$1,0)),"")</f>
        <v>0.39552671362150715</v>
      </c>
      <c r="O61" s="233">
        <f>IFERROR(INDEX(【输出】数据汇总!$A:$AZ,MATCH(横向对比!O$4&amp;横向对比!$B61,【输出】数据汇总!$A:$A,0),MATCH(横向对比!$B$36,【输出】数据汇总!$1:$1,0)),"")</f>
        <v>-9.1267263955891586E-3</v>
      </c>
      <c r="P61" s="233">
        <f>IFERROR(INDEX(【输出】数据汇总!$A:$AZ,MATCH(横向对比!P$4&amp;横向对比!$B61,【输出】数据汇总!$A:$A,0),MATCH(横向对比!$B$36,【输出】数据汇总!$1:$1,0)),"")</f>
        <v>0.90661114835305345</v>
      </c>
      <c r="Q61" s="233">
        <f>IFERROR(INDEX(【输出】数据汇总!$A:$AZ,MATCH(横向对比!Q$4&amp;横向对比!$B61,【输出】数据汇总!$A:$A,0),MATCH(横向对比!$B$36,【输出】数据汇总!$1:$1,0)),"")</f>
        <v>-0.16514323194949376</v>
      </c>
      <c r="R61" s="233">
        <f>IFERROR(INDEX(【输出】数据汇总!$A:$AZ,MATCH(横向对比!R$4&amp;横向对比!$B61,【输出】数据汇总!$A:$A,0),MATCH(横向对比!$B$36,【输出】数据汇总!$1:$1,0)),"")</f>
        <v>-1.3766944986043419</v>
      </c>
      <c r="S61" s="233">
        <f>IFERROR(INDEX(【输出】数据汇总!$A:$AZ,MATCH(横向对比!S$4&amp;横向对比!$B61,【输出】数据汇总!$A:$A,0),MATCH(横向对比!$B$36,【输出】数据汇总!$1:$1,0)),"")</f>
        <v>-0.3053021677879364</v>
      </c>
      <c r="T61" s="233">
        <f>IFERROR(INDEX(【输出】数据汇总!$A:$AZ,MATCH(横向对比!T$4&amp;横向对比!$B61,【输出】数据汇总!$A:$A,0),MATCH(横向对比!$B$36,【输出】数据汇总!$1:$1,0)),"")</f>
        <v>-3.3153687327735395</v>
      </c>
      <c r="U61" s="233">
        <f>IFERROR(INDEX(【输出】数据汇总!$A:$AZ,MATCH(横向对比!U$4&amp;横向对比!$B61,【输出】数据汇总!$A:$A,0),MATCH(横向对比!$B$36,【输出】数据汇总!$1:$1,0)),"")</f>
        <v>-0.80320515885348165</v>
      </c>
      <c r="V61" s="233">
        <f>IFERROR(INDEX(【输出】数据汇总!$A:$AZ,MATCH(横向对比!V$4&amp;横向对比!$B61,【输出】数据汇总!$A:$A,0),MATCH(横向对比!$B$36,【输出】数据汇总!$1:$1,0)),"")</f>
        <v>-0.19915926802914991</v>
      </c>
      <c r="W61" s="233">
        <f>IFERROR(INDEX(【输出】数据汇总!$A:$AZ,MATCH(横向对比!W$4&amp;横向对比!$B61,【输出】数据汇总!$A:$A,0),MATCH(横向对比!$B$36,【输出】数据汇总!$1:$1,0)),"")</f>
        <v>-1.5724544705088814</v>
      </c>
      <c r="X61" s="233">
        <f>IFERROR(INDEX(【输出】数据汇总!$A:$AZ,MATCH(横向对比!X$4&amp;横向对比!$B61,【输出】数据汇总!$A:$A,0),MATCH(横向对比!$B$36,【输出】数据汇总!$1:$1,0)),"")</f>
        <v>-3.4976946815672538</v>
      </c>
      <c r="Y61" s="233">
        <f>IFERROR(INDEX(【输出】数据汇总!$A:$AZ,MATCH(横向对比!Y$4&amp;横向对比!$B61,【输出】数据汇总!$A:$A,0),MATCH(横向对比!$B$36,【输出】数据汇总!$1:$1,0)),"")</f>
        <v>-0.3139755939935378</v>
      </c>
      <c r="Z61" s="233">
        <f>IFERROR(INDEX(【输出】数据汇总!$A:$AZ,MATCH(横向对比!Z$4&amp;横向对比!$B61,【输出】数据汇总!$A:$A,0),MATCH(横向对比!$B$36,【输出】数据汇总!$1:$1,0)),"")</f>
        <v>0.51774969076920463</v>
      </c>
      <c r="AA61" s="233">
        <f>IFERROR(INDEX(【输出】数据汇总!$A:$AZ,MATCH(横向对比!AA$4&amp;横向对比!$B61,【输出】数据汇总!$A:$A,0),MATCH(横向对比!$B$36,【输出】数据汇总!$1:$1,0)),"")</f>
        <v>-6.583907369200144E-2</v>
      </c>
      <c r="AB61" s="233">
        <f>IFERROR(INDEX(【输出】数据汇总!$A:$AZ,MATCH(横向对比!AB$36&amp;横向对比!$B61,【输出】数据汇总!$A:$A,0),MATCH(横向对比!$B$36,【输出】数据汇总!$1:$1,0)),"")</f>
        <v>0.71495862654867259</v>
      </c>
      <c r="AC61" s="233">
        <f>IFERROR(INDEX(【输出】数据汇总!$A:$AZ,MATCH(横向对比!AC$4&amp;横向对比!$B61,【输出】数据汇总!$A:$A,0),MATCH(横向对比!$B$36,【输出】数据汇总!$1:$1,0)),"")</f>
        <v>0.58820421476538087</v>
      </c>
      <c r="AD61" s="233">
        <f>IFERROR(INDEX(【输出】数据汇总!$A:$AZ,MATCH(横向对比!AD$4&amp;横向对比!$B61,【输出】数据汇总!$A:$A,0),MATCH(横向对比!$B$36,【输出】数据汇总!$1:$1,0)),"")</f>
        <v>2.1309686853827605</v>
      </c>
      <c r="AE61" s="233">
        <f>IFERROR(INDEX(【输出】数据汇总!$A:$AZ,MATCH(横向对比!AE$4&amp;横向对比!$B61,【输出】数据汇总!$A:$A,0),MATCH(横向对比!$B$36,【输出】数据汇总!$1:$1,0)),"")</f>
        <v>1.3134038008428504</v>
      </c>
      <c r="AF61" s="233">
        <f>IFERROR(INDEX(【输出】数据汇总!$A:$AZ,MATCH(横向对比!AF$4&amp;横向对比!$B61,【输出】数据汇总!$A:$A,0),MATCH(横向对比!$B$36,【输出】数据汇总!$1:$1,0)),"")</f>
        <v>-0.26645502456652759</v>
      </c>
      <c r="AG61" s="233">
        <f>IFERROR(INDEX(【输出】数据汇总!$A:$AZ,MATCH(横向对比!AG$4&amp;横向对比!$B61,【输出】数据汇总!$A:$A,0),MATCH(横向对比!$B$36,【输出】数据汇总!$1:$1,0)),"")</f>
        <v>-8.3049598173510722E-2</v>
      </c>
      <c r="AH61" s="233">
        <f>IFERROR(INDEX(【输出】数据汇总!$A:$AZ,MATCH(横向对比!AH$4&amp;横向对比!$B61,【输出】数据汇总!$A:$A,0),MATCH(横向对比!$B$36,【输出】数据汇总!$1:$1,0)),"")</f>
        <v>1.1866930504120701E-2</v>
      </c>
      <c r="AI61" s="233">
        <f>IFERROR(INDEX(【输出】数据汇总!$A:$AZ,MATCH(横向对比!AI$4&amp;横向对比!$B61,【输出】数据汇总!$A:$A,0),MATCH(横向对比!$B$36,【输出】数据汇总!$1:$1,0)),"")</f>
        <v>-6.4452513271110305</v>
      </c>
      <c r="AJ61" s="233">
        <f>IFERROR(INDEX(【输出】数据汇总!$A:$AZ,MATCH(横向对比!AJ$4&amp;横向对比!$B61,【输出】数据汇总!$A:$A,0),MATCH(横向对比!$B$36,【输出】数据汇总!$1:$1,0)),"")</f>
        <v>1.9569199564405277</v>
      </c>
      <c r="AK61" s="233">
        <f>IFERROR(INDEX(【输出】数据汇总!$A:$AZ,MATCH(横向对比!AK$4&amp;横向对比!$B61,【输出】数据汇总!$A:$A,0),MATCH(横向对比!$B$36,【输出】数据汇总!$1:$1,0)),"")</f>
        <v>1.5228978984557218</v>
      </c>
      <c r="AL61" s="233">
        <f>IFERROR(INDEX(【输出】数据汇总!$A:$AZ,MATCH(横向对比!AL$4&amp;横向对比!$B61,【输出】数据汇总!$A:$A,0),MATCH(横向对比!$B$36,【输出】数据汇总!$1:$1,0)),"")</f>
        <v>1.4163547329859711</v>
      </c>
      <c r="AM61" s="233">
        <f>IFERROR(INDEX(【输出】数据汇总!$A:$AZ,MATCH(横向对比!AM$4&amp;横向对比!$B61,【输出】数据汇总!$A:$A,0),MATCH(横向对比!$B$36,【输出】数据汇总!$1:$1,0)),"")</f>
        <v>-3.8752924798874639</v>
      </c>
      <c r="AN61" s="233">
        <f>IFERROR(INDEX(【输出】数据汇总!$A:$AZ,MATCH(横向对比!AN$4&amp;横向对比!$B61,【输出】数据汇总!$A:$A,0),MATCH(横向对比!$B$36,【输出】数据汇总!$1:$1,0)),"")</f>
        <v>-2.1255097059687169</v>
      </c>
      <c r="AO61" s="233">
        <f>IFERROR(INDEX(【输出】数据汇总!$A:$AZ,MATCH(横向对比!AO$4&amp;横向对比!$B61,【输出】数据汇总!$A:$A,0),MATCH(横向对比!$B$36,【输出】数据汇总!$1:$1,0)),"")</f>
        <v>-0.95470611656849658</v>
      </c>
      <c r="AP61" s="233">
        <f>IFERROR(INDEX(【输出】数据汇总!$A:$AZ,MATCH(横向对比!AP$4&amp;横向对比!$B61,【输出】数据汇总!$A:$A,0),MATCH(横向对比!$B$36,【输出】数据汇总!$1:$1,0)),"")</f>
        <v>1.1403104089544873</v>
      </c>
      <c r="AQ61" s="233">
        <f>IFERROR(INDEX(【输出】数据汇总!$A:$AZ,MATCH(横向对比!AQ$4&amp;横向对比!$B61,【输出】数据汇总!$A:$A,0),MATCH(横向对比!$B$36,【输出】数据汇总!$1:$1,0)),"")</f>
        <v>0.59398243217410673</v>
      </c>
      <c r="AR61" s="233">
        <f>IFERROR(INDEX(【输出】数据汇总!$A:$AZ,MATCH(横向对比!AR$4&amp;横向对比!$B61,【输出】数据汇总!$A:$A,0),MATCH(横向对比!$B$36,【输出】数据汇总!$1:$1,0)),"")</f>
        <v>-1.905224109057631</v>
      </c>
      <c r="AS61" s="233">
        <f>IFERROR(INDEX(【输出】数据汇总!$A:$AZ,MATCH(横向对比!AS$4&amp;横向对比!$B61,【输出】数据汇总!$A:$A,0),MATCH(横向对比!$B$36,【输出】数据汇总!$1:$1,0)),"")</f>
        <v>1.1315098683552252</v>
      </c>
      <c r="AT61" s="233">
        <f>IFERROR(INDEX(【输出】数据汇总!$A:$AZ,MATCH(横向对比!AT$4&amp;横向对比!$B61,【输出】数据汇总!$A:$A,0),MATCH(横向对比!$B$36,【输出】数据汇总!$1:$1,0)),"")</f>
        <v>-0.57538955862845798</v>
      </c>
      <c r="AU61" s="233">
        <f>IFERROR(INDEX(【输出】数据汇总!$A:$AZ,MATCH(横向对比!AU$4&amp;横向对比!$B61,【输出】数据汇总!$A:$A,0),MATCH(横向对比!$B$36,【输出】数据汇总!$1:$1,0)),"")</f>
        <v>1.7953077776545374</v>
      </c>
      <c r="AV61" s="233">
        <f>IFERROR(INDEX(【输出】数据汇总!$A:$AZ,MATCH(横向对比!AV$4&amp;横向对比!$B61,【输出】数据汇总!$A:$A,0),MATCH(横向对比!$B$36,【输出】数据汇总!$1:$1,0)),"")</f>
        <v>1.365142691724359</v>
      </c>
      <c r="AW61" s="233">
        <f>IFERROR(INDEX(【输出】数据汇总!$A:$AZ,MATCH(横向对比!AW$4&amp;横向对比!$B61,【输出】数据汇总!$A:$A,0),MATCH(横向对比!$B$36,【输出】数据汇总!$1:$1,0)),"")</f>
        <v>0.79580612906494286</v>
      </c>
      <c r="AX61" s="233">
        <f>IFERROR(INDEX(【输出】数据汇总!$A:$AZ,MATCH(横向对比!AX$4&amp;横向对比!$B61,【输出】数据汇总!$A:$A,0),MATCH(横向对比!$B$36,【输出】数据汇总!$1:$1,0)),"")</f>
        <v>0.48824945560194688</v>
      </c>
      <c r="AY61" s="233">
        <f>IFERROR(INDEX(【输出】数据汇总!$A:$AZ,MATCH(横向对比!AY$4&amp;横向对比!$B61,【输出】数据汇总!$A:$A,0),MATCH(横向对比!$B$36,【输出】数据汇总!$1:$1,0)),"")</f>
        <v>0.86842825756146569</v>
      </c>
      <c r="AZ61" s="233">
        <f>IFERROR(INDEX(【输出】数据汇总!$A:$AZ,MATCH(横向对比!AZ$4&amp;横向对比!$B61,【输出】数据汇总!$A:$A,0),MATCH(横向对比!$B$36,【输出】数据汇总!$1:$1,0)),"")</f>
        <v>-6.3471773166445287</v>
      </c>
      <c r="BA61" s="233">
        <f>IFERROR(INDEX(【输出】数据汇总!$A:$AZ,MATCH(横向对比!BA$4&amp;横向对比!$B61,【输出】数据汇总!$A:$A,0),MATCH(横向对比!$B$36,【输出】数据汇总!$1:$1,0)),"")</f>
        <v>-31.678814376024054</v>
      </c>
      <c r="BB61" s="233">
        <f>IFERROR(INDEX(【输出】数据汇总!$A:$AZ,MATCH(横向对比!BB$36&amp;横向对比!$B61,【输出】数据汇总!$A:$A,0),MATCH(横向对比!$B$36,【输出】数据汇总!$1:$1,0)),"")</f>
        <v>-2.0775960878921751</v>
      </c>
      <c r="BC61" s="233">
        <f>IFERROR(INDEX(【输出】数据汇总!$A:$AZ,MATCH(横向对比!BC$4&amp;横向对比!$B61,【输出】数据汇总!$A:$A,0),MATCH(横向对比!$B$36,【输出】数据汇总!$1:$1,0)),"")</f>
        <v>-11.049243223798694</v>
      </c>
      <c r="BD61" s="233">
        <f>IFERROR(INDEX(【输出】数据汇总!$A:$AZ,MATCH(横向对比!BD$4&amp;横向对比!$B61,【输出】数据汇总!$A:$A,0),MATCH(横向对比!$B$36,【输出】数据汇总!$1:$1,0)),"")</f>
        <v>1.7583364790067004</v>
      </c>
      <c r="BE61" s="233">
        <f>IFERROR(INDEX(【输出】数据汇总!$A:$AZ,MATCH(横向对比!BE$4&amp;横向对比!$B61,【输出】数据汇总!$A:$A,0),MATCH(横向对比!$B$36,【输出】数据汇总!$1:$1,0)),"")</f>
        <v>-23.97481997746031</v>
      </c>
      <c r="BF61" s="233">
        <f>IFERROR(INDEX(【输出】数据汇总!$A:$AZ,MATCH(横向对比!BF$4&amp;横向对比!$B61,【输出】数据汇总!$A:$A,0),MATCH(横向对比!$B$36,【输出】数据汇总!$1:$1,0)),"")</f>
        <v>-3.1804220483642345</v>
      </c>
      <c r="BG61" s="233">
        <f>IFERROR(INDEX(【输出】数据汇总!$A:$AZ,MATCH(横向对比!BG$4&amp;横向对比!$B61,【输出】数据汇总!$A:$A,0),MATCH(横向对比!$B$36,【输出】数据汇总!$1:$1,0)),"")</f>
        <v>0.70608290509478189</v>
      </c>
      <c r="BH61" s="233">
        <f>IFERROR(INDEX(【输出】数据汇总!$A:$AZ,MATCH(横向对比!BH$4&amp;横向对比!$B61,【输出】数据汇总!$A:$A,0),MATCH(横向对比!$B$36,【输出】数据汇总!$1:$1,0)),"")</f>
        <v>-63.036536823674162</v>
      </c>
      <c r="BI61" s="233">
        <f>IFERROR(INDEX(【输出】数据汇总!$A:$AZ,MATCH(横向对比!BI$4&amp;横向对比!$B61,【输出】数据汇总!$A:$A,0),MATCH(横向对比!$B$36,【输出】数据汇总!$1:$1,0)),"")</f>
        <v>1.105100439360811</v>
      </c>
      <c r="BJ61" s="233">
        <f>IFERROR(INDEX(【输出】数据汇总!$A:$AZ,MATCH(横向对比!BJ$4&amp;横向对比!$B61,【输出】数据汇总!$A:$A,0),MATCH(横向对比!$B$36,【输出】数据汇总!$1:$1,0)),"")</f>
        <v>-8.3168543561580623</v>
      </c>
      <c r="BK61" s="233">
        <f>IFERROR(INDEX(【输出】数据汇总!$A:$AZ,MATCH(横向对比!BK$4&amp;横向对比!$B61,【输出】数据汇总!$A:$A,0),MATCH(横向对比!$B$36,【输出】数据汇总!$1:$1,0)),"")</f>
        <v>-1.6402524977357344</v>
      </c>
      <c r="BL61" s="233">
        <f>IFERROR(INDEX(【输出】数据汇总!$A:$AZ,MATCH(横向对比!BL$4&amp;横向对比!$B61,【输出】数据汇总!$A:$A,0),MATCH(横向对比!$B$36,【输出】数据汇总!$1:$1,0)),"")</f>
        <v>8.1659590982354785E-2</v>
      </c>
    </row>
    <row r="62" spans="1:64" ht="15.6" x14ac:dyDescent="0.25">
      <c r="B62" s="246" t="s">
        <v>269</v>
      </c>
      <c r="C62" s="233">
        <f t="shared" ref="C62:I62" si="247">C49/C51</f>
        <v>1.1444609269082199E-2</v>
      </c>
      <c r="D62" s="233">
        <f t="shared" si="247"/>
        <v>2.227573050150887E-2</v>
      </c>
      <c r="E62" s="233">
        <f t="shared" si="247"/>
        <v>-3.3312199852016715E-2</v>
      </c>
      <c r="F62" s="233">
        <f t="shared" si="247"/>
        <v>4.4990406017961719E-2</v>
      </c>
      <c r="G62" s="233">
        <f t="shared" si="247"/>
        <v>6.5812369977646626E-2</v>
      </c>
      <c r="H62" s="233" t="e">
        <f t="shared" si="247"/>
        <v>#VALUE!</v>
      </c>
      <c r="I62" s="233">
        <f t="shared" si="247"/>
        <v>-0.17934670085621801</v>
      </c>
      <c r="J62" s="233">
        <f>IFERROR(INDEX(【输出】数据汇总!$A:$AZ,MATCH(横向对比!J$4&amp;横向对比!$B62,【输出】数据汇总!$A:$A,0),MATCH(横向对比!$B$36,【输出】数据汇总!$1:$1,0)),"")</f>
        <v>-8.9490652034221311E-4</v>
      </c>
      <c r="K62" s="233">
        <f>IFERROR(INDEX(【输出】数据汇总!$A:$AZ,MATCH(横向对比!K$4&amp;横向对比!$B62,【输出】数据汇总!$A:$A,0),MATCH(横向对比!$B$36,【输出】数据汇总!$1:$1,0)),"")</f>
        <v>1.1659251794264802E-2</v>
      </c>
      <c r="L62" s="233">
        <f>IFERROR(INDEX(【输出】数据汇总!$A:$AZ,MATCH(横向对比!L$4&amp;横向对比!$B62,【输出】数据汇总!$A:$A,0),MATCH(横向对比!$B$36,【输出】数据汇总!$1:$1,0)),"")</f>
        <v>0.10685344227037007</v>
      </c>
      <c r="M62" s="233">
        <f>IFERROR(INDEX(【输出】数据汇总!$A:$AZ,MATCH(横向对比!M$4&amp;横向对比!$B62,【输出】数据汇总!$A:$A,0),MATCH(横向对比!$B$36,【输出】数据汇总!$1:$1,0)),"")</f>
        <v>-1.6346016153488237E-2</v>
      </c>
      <c r="N62" s="233">
        <f>IFERROR(INDEX(【输出】数据汇总!$A:$AZ,MATCH(横向对比!N$4&amp;横向对比!$B62,【输出】数据汇总!$A:$A,0),MATCH(横向对比!$B$36,【输出】数据汇总!$1:$1,0)),"")</f>
        <v>3.0183497315654916E-2</v>
      </c>
      <c r="O62" s="233">
        <f>IFERROR(INDEX(【输出】数据汇总!$A:$AZ,MATCH(横向对比!O$4&amp;横向对比!$B62,【输出】数据汇总!$A:$A,0),MATCH(横向对比!$B$36,【输出】数据汇总!$1:$1,0)),"")</f>
        <v>-6.6521987435750349E-4</v>
      </c>
      <c r="P62" s="233">
        <f>IFERROR(INDEX(【输出】数据汇总!$A:$AZ,MATCH(横向对比!P$4&amp;横向对比!$B62,【输出】数据汇总!$A:$A,0),MATCH(横向对比!$B$36,【输出】数据汇总!$1:$1,0)),"")</f>
        <v>0.10448264293576102</v>
      </c>
      <c r="Q62" s="233">
        <f>IFERROR(INDEX(【输出】数据汇总!$A:$AZ,MATCH(横向对比!Q$4&amp;横向对比!$B62,【输出】数据汇总!$A:$A,0),MATCH(横向对比!$B$36,【输出】数据汇总!$1:$1,0)),"")</f>
        <v>-1.4477028444667257E-2</v>
      </c>
      <c r="R62" s="233">
        <f>IFERROR(INDEX(【输出】数据汇总!$A:$AZ,MATCH(横向对比!R$4&amp;横向对比!$B62,【输出】数据汇总!$A:$A,0),MATCH(横向对比!$B$36,【输出】数据汇总!$1:$1,0)),"")</f>
        <v>-8.3356472621097202E-2</v>
      </c>
      <c r="S62" s="233">
        <f>IFERROR(INDEX(【输出】数据汇总!$A:$AZ,MATCH(横向对比!S$4&amp;横向对比!$B62,【输出】数据汇总!$A:$A,0),MATCH(横向对比!$B$36,【输出】数据汇总!$1:$1,0)),"")</f>
        <v>-2.6081313912177446E-2</v>
      </c>
      <c r="T62" s="233">
        <f>IFERROR(INDEX(【输出】数据汇总!$A:$AZ,MATCH(横向对比!T$4&amp;横向对比!$B62,【输出】数据汇总!$A:$A,0),MATCH(横向对比!$B$36,【输出】数据汇总!$1:$1,0)),"")</f>
        <v>-0.15023896105405024</v>
      </c>
      <c r="U62" s="233">
        <f>IFERROR(INDEX(【输出】数据汇总!$A:$AZ,MATCH(横向对比!U$4&amp;横向对比!$B62,【输出】数据汇总!$A:$A,0),MATCH(横向对比!$B$36,【输出】数据汇总!$1:$1,0)),"")</f>
        <v>-5.6512958047815573E-2</v>
      </c>
      <c r="V62" s="233">
        <f>IFERROR(INDEX(【输出】数据汇总!$A:$AZ,MATCH(横向对比!V$4&amp;横向对比!$B62,【输出】数据汇总!$A:$A,0),MATCH(横向对比!$B$36,【输出】数据汇总!$1:$1,0)),"")</f>
        <v>-1.6984658727762492E-2</v>
      </c>
      <c r="W62" s="233">
        <f>IFERROR(INDEX(【输出】数据汇总!$A:$AZ,MATCH(横向对比!W$4&amp;横向对比!$B62,【输出】数据汇总!$A:$A,0),MATCH(横向对比!$B$36,【输出】数据汇总!$1:$1,0)),"")</f>
        <v>-0.11475610323053492</v>
      </c>
      <c r="X62" s="233">
        <f>IFERROR(INDEX(【输出】数据汇总!$A:$AZ,MATCH(横向对比!X$4&amp;横向对比!$B62,【输出】数据汇总!$A:$A,0),MATCH(横向对比!$B$36,【输出】数据汇总!$1:$1,0)),"")</f>
        <v>-0.25946502062545568</v>
      </c>
      <c r="Y62" s="233">
        <f>IFERROR(INDEX(【输出】数据汇总!$A:$AZ,MATCH(横向对比!Y$4&amp;横向对比!$B62,【输出】数据汇总!$A:$A,0),MATCH(横向对比!$B$36,【输出】数据汇总!$1:$1,0)),"")</f>
        <v>-2.1553160507100797E-2</v>
      </c>
      <c r="Z62" s="233">
        <f>IFERROR(INDEX(【输出】数据汇总!$A:$AZ,MATCH(横向对比!Z$4&amp;横向对比!$B62,【输出】数据汇总!$A:$A,0),MATCH(横向对比!$B$36,【输出】数据汇总!$1:$1,0)),"")</f>
        <v>5.2411907587897814E-2</v>
      </c>
      <c r="AA62" s="233">
        <f>IFERROR(INDEX(【输出】数据汇总!$A:$AZ,MATCH(横向对比!AA$4&amp;横向对比!$B62,【输出】数据汇总!$A:$A,0),MATCH(横向对比!$B$36,【输出】数据汇总!$1:$1,0)),"")</f>
        <v>-5.9524824897350505E-3</v>
      </c>
      <c r="AB62" s="233">
        <f>IFERROR(INDEX(【输出】数据汇总!$A:$AZ,MATCH(横向对比!AB$36&amp;横向对比!$B62,【输出】数据汇总!$A:$A,0),MATCH(横向对比!$B$36,【输出】数据汇总!$1:$1,0)),"")</f>
        <v>8.2510166715007618E-2</v>
      </c>
      <c r="AC62" s="233">
        <f>IFERROR(INDEX(【输出】数据汇总!$A:$AZ,MATCH(横向对比!AC$4&amp;横向对比!$B62,【输出】数据汇总!$A:$A,0),MATCH(横向对比!$B$36,【输出】数据汇总!$1:$1,0)),"")</f>
        <v>6.0354005770064167E-2</v>
      </c>
      <c r="AD62" s="233">
        <f>IFERROR(INDEX(【输出】数据汇总!$A:$AZ,MATCH(横向对比!AD$4&amp;横向对比!$B62,【输出】数据汇总!$A:$A,0),MATCH(横向对比!$B$36,【输出】数据汇总!$1:$1,0)),"")</f>
        <v>0.24754023484379356</v>
      </c>
      <c r="AE62" s="233">
        <f>IFERROR(INDEX(【输出】数据汇总!$A:$AZ,MATCH(横向对比!AE$4&amp;横向对比!$B62,【输出】数据汇总!$A:$A,0),MATCH(横向对比!$B$36,【输出】数据汇总!$1:$1,0)),"")</f>
        <v>0.19742717841676169</v>
      </c>
      <c r="AF62" s="233">
        <f>IFERROR(INDEX(【输出】数据汇总!$A:$AZ,MATCH(横向对比!AF$4&amp;横向对比!$B62,【输出】数据汇总!$A:$A,0),MATCH(横向对比!$B$36,【输出】数据汇总!$1:$1,0)),"")</f>
        <v>-2.6780060150539946E-2</v>
      </c>
      <c r="AG62" s="233">
        <f>IFERROR(INDEX(【输出】数据汇总!$A:$AZ,MATCH(横向对比!AG$4&amp;横向对比!$B62,【输出】数据汇总!$A:$A,0),MATCH(横向对比!$B$36,【输出】数据汇总!$1:$1,0)),"")</f>
        <v>-6.9925587555726039E-3</v>
      </c>
      <c r="AH62" s="233">
        <f>IFERROR(INDEX(【输出】数据汇总!$A:$AZ,MATCH(横向对比!AH$4&amp;横向对比!$B62,【输出】数据汇总!$A:$A,0),MATCH(横向对比!$B$36,【输出】数据汇总!$1:$1,0)),"")</f>
        <v>8.7630498575627354E-4</v>
      </c>
      <c r="AI62" s="233">
        <f>IFERROR(INDEX(【输出】数据汇总!$A:$AZ,MATCH(横向对比!AI$4&amp;横向对比!$B62,【输出】数据汇总!$A:$A,0),MATCH(横向对比!$B$36,【输出】数据汇总!$1:$1,0)),"")</f>
        <v>-0.2217798216895836</v>
      </c>
      <c r="AJ62" s="233">
        <f>IFERROR(INDEX(【输出】数据汇总!$A:$AZ,MATCH(横向对比!AJ$4&amp;横向对比!$B62,【输出】数据汇总!$A:$A,0),MATCH(横向对比!$B$36,【输出】数据汇总!$1:$1,0)),"")</f>
        <v>0.17534661881512245</v>
      </c>
      <c r="AK62" s="233">
        <f>IFERROR(INDEX(【输出】数据汇总!$A:$AZ,MATCH(横向对比!AK$4&amp;横向对比!$B62,【输出】数据汇总!$A:$A,0),MATCH(横向对比!$B$36,【输出】数据汇总!$1:$1,0)),"")</f>
        <v>0.15493645170508902</v>
      </c>
      <c r="AL62" s="233">
        <f>IFERROR(INDEX(【输出】数据汇总!$A:$AZ,MATCH(横向对比!AL$4&amp;横向对比!$B62,【输出】数据汇总!$A:$A,0),MATCH(横向对比!$B$36,【输出】数据汇总!$1:$1,0)),"")</f>
        <v>0.15129745274880718</v>
      </c>
      <c r="AM62" s="233">
        <f>IFERROR(INDEX(【输出】数据汇总!$A:$AZ,MATCH(横向对比!AM$4&amp;横向对比!$B62,【输出】数据汇总!$A:$A,0),MATCH(横向对比!$B$36,【输出】数据汇总!$1:$1,0)),"")</f>
        <v>-0.20611148542421798</v>
      </c>
      <c r="AN62" s="233">
        <f>IFERROR(INDEX(【输出】数据汇总!$A:$AZ,MATCH(横向对比!AN$4&amp;横向对比!$B62,【输出】数据汇总!$A:$A,0),MATCH(横向对比!$B$36,【输出】数据汇总!$1:$1,0)),"")</f>
        <v>-0.14407569224825914</v>
      </c>
      <c r="AO62" s="233">
        <f>IFERROR(INDEX(【输出】数据汇总!$A:$AZ,MATCH(横向对比!AO$4&amp;横向对比!$B62,【输出】数据汇总!$A:$A,0),MATCH(横向对比!$B$36,【输出】数据汇总!$1:$1,0)),"")</f>
        <v>-7.59672683039819E-2</v>
      </c>
      <c r="AP62" s="233">
        <f>IFERROR(INDEX(【输出】数据汇总!$A:$AZ,MATCH(横向对比!AP$4&amp;横向对比!$B62,【输出】数据汇总!$A:$A,0),MATCH(横向对比!$B$36,【输出】数据汇总!$1:$1,0)),"")</f>
        <v>9.87824489552208E-2</v>
      </c>
      <c r="AQ62" s="233">
        <f>IFERROR(INDEX(【输出】数据汇总!$A:$AZ,MATCH(横向对比!AQ$4&amp;横向对比!$B62,【输出】数据汇总!$A:$A,0),MATCH(横向对比!$B$36,【输出】数据汇总!$1:$1,0)),"")</f>
        <v>5.7751582037478641E-2</v>
      </c>
      <c r="AR62" s="233">
        <f>IFERROR(INDEX(【输出】数据汇总!$A:$AZ,MATCH(横向对比!AR$4&amp;横向对比!$B62,【输出】数据汇总!$A:$A,0),MATCH(横向对比!$B$36,【输出】数据汇总!$1:$1,0)),"")</f>
        <v>-0.13532848067594436</v>
      </c>
      <c r="AS62" s="233">
        <f>IFERROR(INDEX(【输出】数据汇总!$A:$AZ,MATCH(横向对比!AS$4&amp;横向对比!$B62,【输出】数据汇总!$A:$A,0),MATCH(横向对比!$B$36,【输出】数据汇总!$1:$1,0)),"")</f>
        <v>0.15330892250073755</v>
      </c>
      <c r="AT62" s="233">
        <f>IFERROR(INDEX(【输出】数据汇总!$A:$AZ,MATCH(横向对比!AT$4&amp;横向对比!$B62,【输出】数据汇总!$A:$A,0),MATCH(横向对比!$B$36,【输出】数据汇总!$1:$1,0)),"")</f>
        <v>-4.5864440752381407E-2</v>
      </c>
      <c r="AU62" s="233">
        <f>IFERROR(INDEX(【输出】数据汇总!$A:$AZ,MATCH(横向对比!AU$4&amp;横向对比!$B62,【输出】数据汇总!$A:$A,0),MATCH(横向对比!$B$36,【输出】数据汇总!$1:$1,0)),"")</f>
        <v>0.16876788880151838</v>
      </c>
      <c r="AV62" s="233">
        <f>IFERROR(INDEX(【输出】数据汇总!$A:$AZ,MATCH(横向对比!AV$4&amp;横向对比!$B62,【输出】数据汇总!$A:$A,0),MATCH(横向对比!$B$36,【输出】数据汇总!$1:$1,0)),"")</f>
        <v>0.13138621046818721</v>
      </c>
      <c r="AW62" s="233">
        <f>IFERROR(INDEX(【输出】数据汇总!$A:$AZ,MATCH(横向对比!AW$4&amp;横向对比!$B62,【输出】数据汇总!$A:$A,0),MATCH(横向对比!$B$36,【输出】数据汇总!$1:$1,0)),"")</f>
        <v>8.5927305250344935E-2</v>
      </c>
      <c r="AX62" s="233">
        <f>IFERROR(INDEX(【输出】数据汇总!$A:$AZ,MATCH(横向对比!AX$4&amp;横向对比!$B62,【输出】数据汇总!$A:$A,0),MATCH(横向对比!$B$36,【输出】数据汇总!$1:$1,0)),"")</f>
        <v>5.0207226673888508E-2</v>
      </c>
      <c r="AY62" s="233">
        <f>IFERROR(INDEX(【输出】数据汇总!$A:$AZ,MATCH(横向对比!AY$4&amp;横向对比!$B62,【输出】数据汇总!$A:$A,0),MATCH(横向对比!$B$36,【输出】数据汇总!$1:$1,0)),"")</f>
        <v>9.8845445424078207E-2</v>
      </c>
      <c r="AZ62" s="233">
        <f>IFERROR(INDEX(【输出】数据汇总!$A:$AZ,MATCH(横向对比!AZ$4&amp;横向对比!$B62,【输出】数据汇总!$A:$A,0),MATCH(横向对比!$B$36,【输出】数据汇总!$1:$1,0)),"")</f>
        <v>-0.22472217214620349</v>
      </c>
      <c r="BA62" s="233">
        <f>IFERROR(INDEX(【输出】数据汇总!$A:$AZ,MATCH(横向对比!BA$4&amp;横向对比!$B62,【输出】数据汇总!$A:$A,0),MATCH(横向对比!$B$36,【输出】数据汇总!$1:$1,0)),"")</f>
        <v>-0.66203715182860312</v>
      </c>
      <c r="BB62" s="233">
        <f>IFERROR(INDEX(【输出】数据汇总!$A:$AZ,MATCH(横向对比!BB$36&amp;横向对比!$B62,【输出】数据汇总!$A:$A,0),MATCH(横向对比!$B$36,【输出】数据汇总!$1:$1,0)),"")</f>
        <v>-0.11505083565429954</v>
      </c>
      <c r="BC62" s="233">
        <f>IFERROR(INDEX(【输出】数据汇总!$A:$AZ,MATCH(横向对比!BC$4&amp;横向对比!$B62,【输出】数据汇总!$A:$A,0),MATCH(横向对比!$B$36,【输出】数据汇总!$1:$1,0)),"")</f>
        <v>-0.23013566576324326</v>
      </c>
      <c r="BD62" s="233">
        <f>IFERROR(INDEX(【输出】数据汇总!$A:$AZ,MATCH(横向对比!BD$4&amp;横向对比!$B62,【输出】数据汇总!$A:$A,0),MATCH(横向对比!$B$36,【输出】数据汇总!$1:$1,0)),"")</f>
        <v>0.18537665818954516</v>
      </c>
      <c r="BE62" s="233">
        <f>IFERROR(INDEX(【输出】数据汇总!$A:$AZ,MATCH(横向对比!BE$4&amp;横向对比!$B62,【输出】数据汇总!$A:$A,0),MATCH(横向对比!$B$36,【输出】数据汇总!$1:$1,0)),"")</f>
        <v>-0.41266255755176567</v>
      </c>
      <c r="BF62" s="233">
        <f>IFERROR(INDEX(【输出】数据汇总!$A:$AZ,MATCH(横向对比!BF$4&amp;横向对比!$B62,【输出】数据汇总!$A:$A,0),MATCH(横向对比!$B$36,【输出】数据汇总!$1:$1,0)),"")</f>
        <v>-0.19780974885283964</v>
      </c>
      <c r="BG62" s="233">
        <f>IFERROR(INDEX(【输出】数据汇总!$A:$AZ,MATCH(横向对比!BG$4&amp;横向对比!$B62,【输出】数据汇总!$A:$A,0),MATCH(横向对比!$B$36,【输出】数据汇总!$1:$1,0)),"")</f>
        <v>6.7668788643468911E-2</v>
      </c>
      <c r="BH62" s="233">
        <f>IFERROR(INDEX(【输出】数据汇总!$A:$AZ,MATCH(横向对比!BH$4&amp;横向对比!$B62,【输出】数据汇总!$A:$A,0),MATCH(横向对比!$B$36,【输出】数据汇总!$1:$1,0)),"")</f>
        <v>-1.0710011257229881</v>
      </c>
      <c r="BI62" s="233">
        <f>IFERROR(INDEX(【输出】数据汇总!$A:$AZ,MATCH(横向对比!BI$4&amp;横向对比!$B62,【输出】数据汇总!$A:$A,0),MATCH(横向对比!$B$36,【输出】数据汇总!$1:$1,0)),"")</f>
        <v>7.8858749529503391E-2</v>
      </c>
      <c r="BJ62" s="233">
        <f>IFERROR(INDEX(【输出】数据汇总!$A:$AZ,MATCH(横向对比!BJ$4&amp;横向对比!$B62,【输出】数据汇总!$A:$A,0),MATCH(横向对比!$B$36,【输出】数据汇总!$1:$1,0)),"")</f>
        <v>-0.39553840015337693</v>
      </c>
      <c r="BK62" s="233">
        <f>IFERROR(INDEX(【输出】数据汇总!$A:$AZ,MATCH(横向对比!BK$4&amp;横向对比!$B62,【输出】数据汇总!$A:$A,0),MATCH(横向对比!$B$36,【输出】数据汇总!$1:$1,0)),"")</f>
        <v>-0.1097965300023284</v>
      </c>
      <c r="BL62" s="233">
        <f>IFERROR(INDEX(【输出】数据汇总!$A:$AZ,MATCH(横向对比!BL$4&amp;横向对比!$B62,【输出】数据汇总!$A:$A,0),MATCH(横向对比!$B$36,【输出】数据汇总!$1:$1,0)),"")</f>
        <v>5.5738721172331872E-3</v>
      </c>
    </row>
    <row r="63" spans="1:64" ht="15.6" x14ac:dyDescent="0.25">
      <c r="B63" s="224" t="s">
        <v>538</v>
      </c>
      <c r="C63" s="233">
        <f>IFERROR(INDEX(【输出】数据汇总!$A:$AZ,MATCH(横向对比!C$4&amp;横向对比!$B63,【输出】数据汇总!$A:$A,0),MATCH(横向对比!$B$36,【输出】数据汇总!$1:$1,0)),"")</f>
        <v>4.404091659739387E-2</v>
      </c>
      <c r="D63" s="233">
        <f>IFERROR(INDEX(【输出】数据汇总!$A:$AZ,MATCH(横向对比!D$4&amp;横向对比!$B63,【输出】数据汇总!$A:$A,0),MATCH(横向对比!$B$36,【输出】数据汇总!$1:$1,0)),"")</f>
        <v>2.3093692053391113E-2</v>
      </c>
      <c r="E63" s="233">
        <f>IFERROR(INDEX(【输出】数据汇总!$A:$AZ,MATCH(横向对比!E$4&amp;横向对比!$B63,【输出】数据汇总!$A:$A,0),MATCH(横向对比!$B$36,【输出】数据汇总!$1:$1,0)),"")</f>
        <v>7.1378020388933594E-3</v>
      </c>
      <c r="F63" s="233">
        <f>IFERROR(INDEX(【输出】数据汇总!$A:$AZ,MATCH(横向对比!F$4&amp;横向对比!$B63,【输出】数据汇总!$A:$A,0),MATCH(横向对比!$B$36,【输出】数据汇总!$1:$1,0)),"")</f>
        <v>9.2497611411806638E-2</v>
      </c>
      <c r="G63" s="233">
        <f>IFERROR(INDEX(【输出】数据汇总!$A:$AZ,MATCH(横向对比!G$4&amp;横向对比!$B63,【输出】数据汇总!$A:$A,0),MATCH(横向对比!$B$36,【输出】数据汇总!$1:$1,0)),"")</f>
        <v>5.3434560885484386E-2</v>
      </c>
      <c r="H63" s="233" t="str">
        <f>IFERROR(INDEX(【输出】数据汇总!$A:$AZ,MATCH(横向对比!H$4&amp;横向对比!$B63,【输出】数据汇总!$A:$A,0),MATCH(横向对比!$B$36,【输出】数据汇总!$1:$1,0)),"")</f>
        <v/>
      </c>
      <c r="I63" s="233">
        <f>IFERROR(INDEX(【输出】数据汇总!$A:$AZ,MATCH(横向对比!I$4&amp;横向对比!$B63,【输出】数据汇总!$A:$A,0),MATCH(横向对比!$B$36,【输出】数据汇总!$1:$1,0)),"")</f>
        <v>0.10354058940410155</v>
      </c>
      <c r="J63" s="233">
        <f>IFERROR(INDEX(【输出】数据汇总!$A:$AZ,MATCH(横向对比!J$4&amp;横向对比!$B63,【输出】数据汇总!$A:$A,0),MATCH(横向对比!$B$36,【输出】数据汇总!$1:$1,0)),"")</f>
        <v>7.7152108584038212E-3</v>
      </c>
      <c r="K63" s="233">
        <f>IFERROR(INDEX(【输出】数据汇总!$A:$AZ,MATCH(横向对比!K$4&amp;横向对比!$B63,【输出】数据汇总!$A:$A,0),MATCH(横向对比!$B$36,【输出】数据汇总!$1:$1,0)),"")</f>
        <v>1.1200266961942637E-2</v>
      </c>
      <c r="L63" s="233">
        <f>IFERROR(INDEX(【输出】数据汇总!$A:$AZ,MATCH(横向对比!L$4&amp;横向对比!$B63,【输出】数据汇总!$A:$A,0),MATCH(横向对比!$B$36,【输出】数据汇总!$1:$1,0)),"")</f>
        <v>5.031726308204721E-2</v>
      </c>
      <c r="M63" s="233">
        <f>IFERROR(INDEX(【输出】数据汇总!$A:$AZ,MATCH(横向对比!M$4&amp;横向对比!$B63,【输出】数据汇总!$A:$A,0),MATCH(横向对比!$B$36,【输出】数据汇总!$1:$1,0)),"")</f>
        <v>2.7867714074909958E-2</v>
      </c>
      <c r="N63" s="233">
        <f>IFERROR(INDEX(【输出】数据汇总!$A:$AZ,MATCH(横向对比!N$4&amp;横向对比!$B63,【输出】数据汇总!$A:$A,0),MATCH(横向对比!$B$36,【输出】数据汇总!$1:$1,0)),"")</f>
        <v>1.6031150243799676E-2</v>
      </c>
      <c r="O63" s="233">
        <f>IFERROR(INDEX(【输出】数据汇总!$A:$AZ,MATCH(横向对比!O$4&amp;横向对比!$B63,【输出】数据汇总!$A:$A,0),MATCH(横向对比!$B$36,【输出】数据汇总!$1:$1,0)),"")</f>
        <v>2.5430547099243389E-2</v>
      </c>
      <c r="P63" s="233">
        <f>IFERROR(INDEX(【输出】数据汇总!$A:$AZ,MATCH(横向对比!P$4&amp;横向对比!$B63,【输出】数据汇总!$A:$A,0),MATCH(横向对比!$B$36,【输出】数据汇总!$1:$1,0)),"")</f>
        <v>2.0502359316725643E-2</v>
      </c>
      <c r="Q63" s="233">
        <f>IFERROR(INDEX(【输出】数据汇总!$A:$AZ,MATCH(横向对比!Q$4&amp;横向对比!$B63,【输出】数据汇总!$A:$A,0),MATCH(横向对比!$B$36,【输出】数据汇总!$1:$1,0)),"")</f>
        <v>-2.4262760534296901E-3</v>
      </c>
      <c r="R63" s="233">
        <f>IFERROR(INDEX(【输出】数据汇总!$A:$AZ,MATCH(横向对比!R$4&amp;横向对比!$B63,【输出】数据汇总!$A:$A,0),MATCH(横向对比!$B$36,【输出】数据汇总!$1:$1,0)),"")</f>
        <v>0.18381337541921475</v>
      </c>
      <c r="S63" s="233">
        <f>IFERROR(INDEX(【输出】数据汇总!$A:$AZ,MATCH(横向对比!S$4&amp;横向对比!$B63,【输出】数据汇总!$A:$A,0),MATCH(横向对比!$B$36,【输出】数据汇总!$1:$1,0)),"")</f>
        <v>4.7035626665061184E-2</v>
      </c>
      <c r="T63" s="233">
        <f>IFERROR(INDEX(【输出】数据汇总!$A:$AZ,MATCH(横向对比!T$4&amp;横向对比!$B63,【输出】数据汇总!$A:$A,0),MATCH(横向对比!$B$36,【输出】数据汇总!$1:$1,0)),"")</f>
        <v>-9.6118192352259726E-2</v>
      </c>
      <c r="U63" s="233">
        <f>IFERROR(INDEX(【输出】数据汇总!$A:$AZ,MATCH(横向对比!U$4&amp;横向对比!$B63,【输出】数据汇总!$A:$A,0),MATCH(横向对比!$B$36,【输出】数据汇总!$1:$1,0)),"")</f>
        <v>1.5143058218263632E-2</v>
      </c>
      <c r="V63" s="233">
        <f>IFERROR(INDEX(【输出】数据汇总!$A:$AZ,MATCH(横向对比!V$4&amp;横向对比!$B63,【输出】数据汇总!$A:$A,0),MATCH(横向对比!$B$36,【输出】数据汇总!$1:$1,0)),"")</f>
        <v>-7.344452254670164E-2</v>
      </c>
      <c r="W63" s="233">
        <f>IFERROR(INDEX(【输出】数据汇总!$A:$AZ,MATCH(横向对比!W$4&amp;横向对比!$B63,【输出】数据汇总!$A:$A,0),MATCH(横向对比!$B$36,【输出】数据汇总!$1:$1,0)),"")</f>
        <v>-8.6113295143965766E-4</v>
      </c>
      <c r="X63" s="233">
        <f>IFERROR(INDEX(【输出】数据汇总!$A:$AZ,MATCH(横向对比!X$4&amp;横向对比!$B63,【输出】数据汇总!$A:$A,0),MATCH(横向对比!$B$36,【输出】数据汇总!$1:$1,0)),"")</f>
        <v>-2.9404077365394302E-2</v>
      </c>
      <c r="Y63" s="233">
        <f>IFERROR(INDEX(【输出】数据汇总!$A:$AZ,MATCH(横向对比!Y$4&amp;横向对比!$B63,【输出】数据汇总!$A:$A,0),MATCH(横向对比!$B$36,【输出】数据汇总!$1:$1,0)),"")</f>
        <v>1.309455035624893E-2</v>
      </c>
      <c r="Z63" s="233">
        <f>IFERROR(INDEX(【输出】数据汇总!$A:$AZ,MATCH(横向对比!Z$4&amp;横向对比!$B63,【输出】数据汇总!$A:$A,0),MATCH(横向对比!$B$36,【输出】数据汇总!$1:$1,0)),"")</f>
        <v>9.4866671982740597E-2</v>
      </c>
      <c r="AA63" s="233">
        <f>IFERROR(INDEX(【输出】数据汇总!$A:$AZ,MATCH(横向对比!AA$4&amp;横向对比!$B63,【输出】数据汇总!$A:$A,0),MATCH(横向对比!$B$36,【输出】数据汇总!$1:$1,0)),"")</f>
        <v>5.0412883576144388E-2</v>
      </c>
      <c r="AB63" s="233">
        <f>IFERROR(INDEX(【输出】数据汇总!$A:$AZ,MATCH(横向对比!AB$36&amp;横向对比!$B63,【输出】数据汇总!$A:$A,0),MATCH(横向对比!$B$36,【输出】数据汇总!$1:$1,0)),"")</f>
        <v>7.6723710790105551E-2</v>
      </c>
      <c r="AC63" s="233">
        <f>IFERROR(INDEX(【输出】数据汇总!$A:$AZ,MATCH(横向对比!AC$4&amp;横向对比!$B63,【输出】数据汇总!$A:$A,0),MATCH(横向对比!$B$36,【输出】数据汇总!$1:$1,0)),"")</f>
        <v>9.223582484350791E-2</v>
      </c>
      <c r="AD63" s="233">
        <f>IFERROR(INDEX(【输出】数据汇总!$A:$AZ,MATCH(横向对比!AD$4&amp;横向对比!$B63,【输出】数据汇总!$A:$A,0),MATCH(横向对比!$B$36,【输出】数据汇总!$1:$1,0)),"")</f>
        <v>0.16163157651472837</v>
      </c>
      <c r="AE63" s="233">
        <f>IFERROR(INDEX(【输出】数据汇总!$A:$AZ,MATCH(横向对比!AE$4&amp;横向对比!$B63,【输出】数据汇总!$A:$A,0),MATCH(横向对比!$B$36,【输出】数据汇总!$1:$1,0)),"")</f>
        <v>8.52952063721161E-2</v>
      </c>
      <c r="AF63" s="233">
        <f>IFERROR(INDEX(【输出】数据汇总!$A:$AZ,MATCH(横向对比!AF$4&amp;横向对比!$B63,【输出】数据汇总!$A:$A,0),MATCH(横向对比!$B$36,【输出】数据汇总!$1:$1,0)),"")</f>
        <v>5.4162397714058598E-2</v>
      </c>
      <c r="AG63" s="233">
        <f>IFERROR(INDEX(【输出】数据汇总!$A:$AZ,MATCH(横向对比!AG$4&amp;横向对比!$B63,【输出】数据汇总!$A:$A,0),MATCH(横向对比!$B$36,【输出】数据汇总!$1:$1,0)),"")</f>
        <v>4.5729382814235671E-2</v>
      </c>
      <c r="AH63" s="233">
        <f>IFERROR(INDEX(【输出】数据汇总!$A:$AZ,MATCH(横向对比!AH$4&amp;横向对比!$B63,【输出】数据汇总!$A:$A,0),MATCH(横向对比!$B$36,【输出】数据汇总!$1:$1,0)),"")</f>
        <v>-7.2201047726963966E-2</v>
      </c>
      <c r="AI63" s="233">
        <f>IFERROR(INDEX(【输出】数据汇总!$A:$AZ,MATCH(横向对比!AI$4&amp;横向对比!$B63,【输出】数据汇总!$A:$A,0),MATCH(横向对比!$B$36,【输出】数据汇总!$1:$1,0)),"")</f>
        <v>0.36634832485892871</v>
      </c>
      <c r="AJ63" s="233">
        <f>IFERROR(INDEX(【输出】数据汇总!$A:$AZ,MATCH(横向对比!AJ$4&amp;横向对比!$B63,【输出】数据汇总!$A:$A,0),MATCH(横向对比!$B$36,【输出】数据汇总!$1:$1,0)),"")</f>
        <v>6.717391265791578E-2</v>
      </c>
      <c r="AK63" s="233">
        <f>IFERROR(INDEX(【输出】数据汇总!$A:$AZ,MATCH(横向对比!AK$4&amp;横向对比!$B63,【输出】数据汇总!$A:$A,0),MATCH(横向对比!$B$36,【输出】数据汇总!$1:$1,0)),"")</f>
        <v>0.21642830527280532</v>
      </c>
      <c r="AL63" s="233">
        <f>IFERROR(INDEX(【输出】数据汇总!$A:$AZ,MATCH(横向对比!AL$4&amp;横向对比!$B63,【输出】数据汇总!$A:$A,0),MATCH(横向对比!$B$36,【输出】数据汇总!$1:$1,0)),"")</f>
        <v>0.17463131938038021</v>
      </c>
      <c r="AM63" s="233">
        <f>IFERROR(INDEX(【输出】数据汇总!$A:$AZ,MATCH(横向对比!AM$4&amp;横向对比!$B63,【输出】数据汇总!$A:$A,0),MATCH(横向对比!$B$36,【输出】数据汇总!$1:$1,0)),"")</f>
        <v>2.5310717965931814E-2</v>
      </c>
      <c r="AN63" s="233">
        <f>IFERROR(INDEX(【输出】数据汇总!$A:$AZ,MATCH(横向对比!AN$4&amp;横向对比!$B63,【输出】数据汇总!$A:$A,0),MATCH(横向对比!$B$36,【输出】数据汇总!$1:$1,0)),"")</f>
        <v>8.3933918409630437E-2</v>
      </c>
      <c r="AO63" s="233">
        <f>IFERROR(INDEX(【输出】数据汇总!$A:$AZ,MATCH(横向对比!AO$4&amp;横向对比!$B63,【输出】数据汇总!$A:$A,0),MATCH(横向对比!$B$36,【输出】数据汇总!$1:$1,0)),"")</f>
        <v>3.6681738218198458E-2</v>
      </c>
      <c r="AP63" s="233">
        <f>IFERROR(INDEX(【输出】数据汇总!$A:$AZ,MATCH(横向对比!AP$4&amp;横向对比!$B63,【输出】数据汇总!$A:$A,0),MATCH(横向对比!$B$36,【输出】数据汇总!$1:$1,0)),"")</f>
        <v>5.1329742060773245E-2</v>
      </c>
      <c r="AQ63" s="233">
        <f>IFERROR(INDEX(【输出】数据汇总!$A:$AZ,MATCH(横向对比!AQ$4&amp;横向对比!$B63,【输出】数据汇总!$A:$A,0),MATCH(横向对比!$B$36,【输出】数据汇总!$1:$1,0)),"")</f>
        <v>1.1882769823724135E-2</v>
      </c>
      <c r="AR63" s="233">
        <f>IFERROR(INDEX(【输出】数据汇总!$A:$AZ,MATCH(横向对比!AR$4&amp;横向对比!$B63,【输出】数据汇总!$A:$A,0),MATCH(横向对比!$B$36,【输出】数据汇总!$1:$1,0)),"")</f>
        <v>9.54277382670526E-2</v>
      </c>
      <c r="AS63" s="233">
        <f>IFERROR(INDEX(【输出】数据汇总!$A:$AZ,MATCH(横向对比!AS$4&amp;横向对比!$B63,【输出】数据汇总!$A:$A,0),MATCH(横向对比!$B$36,【输出】数据汇总!$1:$1,0)),"")</f>
        <v>0.13522099540485735</v>
      </c>
      <c r="AT63" s="233">
        <f>IFERROR(INDEX(【输出】数据汇总!$A:$AZ,MATCH(横向对比!AT$4&amp;横向对比!$B63,【输出】数据汇总!$A:$A,0),MATCH(横向对比!$B$36,【输出】数据汇总!$1:$1,0)),"")</f>
        <v>-2.0682907892309713E-2</v>
      </c>
      <c r="AU63" s="233">
        <f>IFERROR(INDEX(【输出】数据汇总!$A:$AZ,MATCH(横向对比!AU$4&amp;横向对比!$B63,【输出】数据汇总!$A:$A,0),MATCH(横向对比!$B$36,【输出】数据汇总!$1:$1,0)),"")</f>
        <v>-1.2775980288238717E-3</v>
      </c>
      <c r="AV63" s="233">
        <f>IFERROR(INDEX(【输出】数据汇总!$A:$AZ,MATCH(横向对比!AV$4&amp;横向对比!$B63,【输出】数据汇总!$A:$A,0),MATCH(横向对比!$B$36,【输出】数据汇总!$1:$1,0)),"")</f>
        <v>3.189129387154576E-2</v>
      </c>
      <c r="AW63" s="233">
        <f>IFERROR(INDEX(【输出】数据汇总!$A:$AZ,MATCH(横向对比!AW$4&amp;横向对比!$B63,【输出】数据汇总!$A:$A,0),MATCH(横向对比!$B$36,【输出】数据汇总!$1:$1,0)),"")</f>
        <v>5.7777198190773545E-2</v>
      </c>
      <c r="AX63" s="233">
        <f>IFERROR(INDEX(【输出】数据汇总!$A:$AZ,MATCH(横向对比!AX$4&amp;横向对比!$B63,【输出】数据汇总!$A:$A,0),MATCH(横向对比!$B$36,【输出】数据汇总!$1:$1,0)),"")</f>
        <v>7.0368413155096204E-2</v>
      </c>
      <c r="AY63" s="233">
        <f>IFERROR(INDEX(【输出】数据汇总!$A:$AZ,MATCH(横向对比!AY$4&amp;横向对比!$B63,【输出】数据汇总!$A:$A,0),MATCH(横向对比!$B$36,【输出】数据汇总!$1:$1,0)),"")</f>
        <v>0.1024079640021545</v>
      </c>
      <c r="AZ63" s="233">
        <f>IFERROR(INDEX(【输出】数据汇总!$A:$AZ,MATCH(横向对比!AZ$4&amp;横向对比!$B63,【输出】数据汇总!$A:$A,0),MATCH(横向对比!$B$36,【输出】数据汇总!$1:$1,0)),"")</f>
        <v>4.9440202324492033E-2</v>
      </c>
      <c r="BA63" s="233">
        <f>IFERROR(INDEX(【输出】数据汇总!$A:$AZ,MATCH(横向对比!BA$4&amp;横向对比!$B63,【输出】数据汇总!$A:$A,0),MATCH(横向对比!$B$36,【输出】数据汇总!$1:$1,0)),"")</f>
        <v>-1.3196247074256999E-2</v>
      </c>
      <c r="BB63" s="233">
        <f>IFERROR(INDEX(【输出】数据汇总!$A:$AZ,MATCH(横向对比!BB$36&amp;横向对比!$B63,【输出】数据汇总!$A:$A,0),MATCH(横向对比!$B$36,【输出】数据汇总!$1:$1,0)),"")</f>
        <v>-0.21843980764611798</v>
      </c>
      <c r="BC63" s="233">
        <f>IFERROR(INDEX(【输出】数据汇总!$A:$AZ,MATCH(横向对比!BC$4&amp;横向对比!$B63,【输出】数据汇总!$A:$A,0),MATCH(横向对比!$B$36,【输出】数据汇总!$1:$1,0)),"")</f>
        <v>1.1670408415327542</v>
      </c>
      <c r="BD63" s="233">
        <f>IFERROR(INDEX(【输出】数据汇总!$A:$AZ,MATCH(横向对比!BD$4&amp;横向对比!$B63,【输出】数据汇总!$A:$A,0),MATCH(横向对比!$B$36,【输出】数据汇总!$1:$1,0)),"")</f>
        <v>0.21513065277153123</v>
      </c>
      <c r="BE63" s="233">
        <f>IFERROR(INDEX(【输出】数据汇总!$A:$AZ,MATCH(横向对比!BE$4&amp;横向对比!$B63,【输出】数据汇总!$A:$A,0),MATCH(横向对比!$B$36,【输出】数据汇总!$1:$1,0)),"")</f>
        <v>-7.0494118094525562E-2</v>
      </c>
      <c r="BF63" s="233">
        <f>IFERROR(INDEX(【输出】数据汇总!$A:$AZ,MATCH(横向对比!BF$4&amp;横向对比!$B63,【输出】数据汇总!$A:$A,0),MATCH(横向对比!$B$36,【输出】数据汇总!$1:$1,0)),"")</f>
        <v>-0.11110216294870515</v>
      </c>
      <c r="BG63" s="233">
        <f>IFERROR(INDEX(【输出】数据汇总!$A:$AZ,MATCH(横向对比!BG$4&amp;横向对比!$B63,【输出】数据汇总!$A:$A,0),MATCH(横向对比!$B$36,【输出】数据汇总!$1:$1,0)),"")</f>
        <v>4.0400734964236268E-2</v>
      </c>
      <c r="BH63" s="233">
        <f>IFERROR(INDEX(【输出】数据汇总!$A:$AZ,MATCH(横向对比!BH$4&amp;横向对比!$B63,【输出】数据汇总!$A:$A,0),MATCH(横向对比!$B$36,【输出】数据汇总!$1:$1,0)),"")</f>
        <v>0.1722918035906246</v>
      </c>
      <c r="BI63" s="233">
        <f>IFERROR(INDEX(【输出】数据汇总!$A:$AZ,MATCH(横向对比!BI$4&amp;横向对比!$B63,【输出】数据汇总!$A:$A,0),MATCH(横向对比!$B$36,【输出】数据汇总!$1:$1,0)),"")</f>
        <v>6.0390275115548939E-2</v>
      </c>
      <c r="BJ63" s="233">
        <f>IFERROR(INDEX(【输出】数据汇总!$A:$AZ,MATCH(横向对比!BJ$4&amp;横向对比!$B63,【输出】数据汇总!$A:$A,0),MATCH(横向对比!$B$36,【输出】数据汇总!$1:$1,0)),"")</f>
        <v>0.15172666858153047</v>
      </c>
      <c r="BK63" s="233">
        <f>IFERROR(INDEX(【输出】数据汇总!$A:$AZ,MATCH(横向对比!BK$4&amp;横向对比!$B63,【输出】数据汇总!$A:$A,0),MATCH(横向对比!$B$36,【输出】数据汇总!$1:$1,0)),"")</f>
        <v>4.2815042130404803E-2</v>
      </c>
      <c r="BL63" s="233">
        <f>IFERROR(INDEX(【输出】数据汇总!$A:$AZ,MATCH(横向对比!BL$4&amp;横向对比!$B63,【输出】数据汇总!$A:$A,0),MATCH(横向对比!$B$36,【输出】数据汇总!$1:$1,0)),"")</f>
        <v>-0.13997622299419687</v>
      </c>
    </row>
    <row r="67" spans="1:64" ht="15.6" x14ac:dyDescent="0.25">
      <c r="B67" s="173">
        <f>B4</f>
        <v>46022</v>
      </c>
    </row>
    <row r="68" spans="1:64" ht="15.6" x14ac:dyDescent="0.25">
      <c r="A68" s="177" t="s">
        <v>281</v>
      </c>
      <c r="B68" s="173">
        <f>B36</f>
        <v>45838</v>
      </c>
    </row>
    <row r="69" spans="1:64" ht="15.6" x14ac:dyDescent="0.25">
      <c r="B69" s="178" t="str">
        <f>TEXT(B67,"yyyy/m/d")&amp;A68&amp;TEXT(B68,"yyyy/m/d")</f>
        <v>2025/12/31【减】2025/6/30</v>
      </c>
      <c r="C69" s="178" t="str">
        <f t="shared" ref="C69:AH69" si="248">C2</f>
        <v>上市银行</v>
      </c>
      <c r="D69" s="178" t="str">
        <f t="shared" si="248"/>
        <v>国有行</v>
      </c>
      <c r="E69" s="178" t="str">
        <f t="shared" si="248"/>
        <v>股份行</v>
      </c>
      <c r="F69" s="178" t="str">
        <f t="shared" si="248"/>
        <v>城商行</v>
      </c>
      <c r="G69" s="178" t="str">
        <f t="shared" si="248"/>
        <v>农商行</v>
      </c>
      <c r="H69" s="179" t="str">
        <f t="shared" si="248"/>
        <v>AH股</v>
      </c>
      <c r="I69" s="179" t="str">
        <f t="shared" si="248"/>
        <v>纯H股</v>
      </c>
      <c r="J69" s="180" t="str">
        <f t="shared" si="248"/>
        <v>国有1</v>
      </c>
      <c r="K69" s="180" t="str">
        <f t="shared" si="248"/>
        <v>国有2</v>
      </c>
      <c r="L69" s="180" t="str">
        <f t="shared" si="248"/>
        <v>国有3</v>
      </c>
      <c r="M69" s="180" t="str">
        <f t="shared" si="248"/>
        <v>国有4</v>
      </c>
      <c r="N69" s="180" t="str">
        <f t="shared" si="248"/>
        <v>国有5</v>
      </c>
      <c r="O69" s="180" t="str">
        <f t="shared" si="248"/>
        <v>国有6</v>
      </c>
      <c r="P69" s="180" t="str">
        <f t="shared" si="248"/>
        <v>股份1</v>
      </c>
      <c r="Q69" s="180" t="str">
        <f t="shared" si="248"/>
        <v>股份2</v>
      </c>
      <c r="R69" s="180" t="str">
        <f t="shared" si="248"/>
        <v>股份3</v>
      </c>
      <c r="S69" s="180" t="str">
        <f t="shared" si="248"/>
        <v>股份4</v>
      </c>
      <c r="T69" s="180" t="str">
        <f t="shared" si="248"/>
        <v>股份5</v>
      </c>
      <c r="U69" s="180" t="str">
        <f t="shared" si="248"/>
        <v>股份6</v>
      </c>
      <c r="V69" s="180" t="str">
        <f t="shared" si="248"/>
        <v>股份7</v>
      </c>
      <c r="W69" s="180" t="str">
        <f t="shared" si="248"/>
        <v>股份8</v>
      </c>
      <c r="X69" s="180" t="str">
        <f t="shared" si="248"/>
        <v>股份9</v>
      </c>
      <c r="Y69" s="180" t="str">
        <f t="shared" si="248"/>
        <v>城商1</v>
      </c>
      <c r="Z69" s="180" t="str">
        <f t="shared" si="248"/>
        <v>城商2</v>
      </c>
      <c r="AA69" s="180" t="str">
        <f t="shared" si="248"/>
        <v>城商3</v>
      </c>
      <c r="AB69" s="180" t="str">
        <f t="shared" si="248"/>
        <v>城商4</v>
      </c>
      <c r="AC69" s="180" t="str">
        <f t="shared" si="248"/>
        <v>城商5</v>
      </c>
      <c r="AD69" s="180" t="str">
        <f t="shared" si="248"/>
        <v>城商6</v>
      </c>
      <c r="AE69" s="180" t="str">
        <f t="shared" si="248"/>
        <v>城商7</v>
      </c>
      <c r="AF69" s="180" t="str">
        <f t="shared" si="248"/>
        <v>城商8</v>
      </c>
      <c r="AG69" s="180" t="str">
        <f t="shared" si="248"/>
        <v>城商9</v>
      </c>
      <c r="AH69" s="180" t="str">
        <f t="shared" si="248"/>
        <v>城商10</v>
      </c>
      <c r="AI69" s="180" t="str">
        <f t="shared" ref="AI69:BL69" si="249">AI2</f>
        <v>城商11</v>
      </c>
      <c r="AJ69" s="180" t="str">
        <f t="shared" si="249"/>
        <v>城商12</v>
      </c>
      <c r="AK69" s="180" t="str">
        <f t="shared" si="249"/>
        <v>城商13</v>
      </c>
      <c r="AL69" s="180" t="str">
        <f t="shared" si="249"/>
        <v>城商14</v>
      </c>
      <c r="AM69" s="180" t="str">
        <f t="shared" si="249"/>
        <v>城商15</v>
      </c>
      <c r="AN69" s="180" t="str">
        <f t="shared" si="249"/>
        <v>城商16</v>
      </c>
      <c r="AO69" s="180" t="str">
        <f t="shared" si="249"/>
        <v>城商17</v>
      </c>
      <c r="AP69" s="180" t="str">
        <f t="shared" si="249"/>
        <v>农商1</v>
      </c>
      <c r="AQ69" s="180" t="str">
        <f t="shared" si="249"/>
        <v>农商2</v>
      </c>
      <c r="AR69" s="180" t="str">
        <f t="shared" si="249"/>
        <v>农商3</v>
      </c>
      <c r="AS69" s="180" t="str">
        <f t="shared" si="249"/>
        <v>农商4</v>
      </c>
      <c r="AT69" s="180" t="str">
        <f t="shared" si="249"/>
        <v>农商5</v>
      </c>
      <c r="AU69" s="180" t="str">
        <f t="shared" si="249"/>
        <v>农商6</v>
      </c>
      <c r="AV69" s="180" t="str">
        <f t="shared" si="249"/>
        <v>农商7</v>
      </c>
      <c r="AW69" s="180" t="str">
        <f t="shared" si="249"/>
        <v>农商8</v>
      </c>
      <c r="AX69" s="180" t="str">
        <f t="shared" si="249"/>
        <v>农商9</v>
      </c>
      <c r="AY69" s="180" t="str">
        <f t="shared" si="249"/>
        <v>农商10</v>
      </c>
      <c r="AZ69" s="180" t="str">
        <f t="shared" si="249"/>
        <v>纯H股1</v>
      </c>
      <c r="BA69" s="180" t="str">
        <f t="shared" si="249"/>
        <v>纯H股2</v>
      </c>
      <c r="BB69" s="180" t="str">
        <f t="shared" si="249"/>
        <v>纯H股3</v>
      </c>
      <c r="BC69" s="180" t="str">
        <f t="shared" si="249"/>
        <v>纯H股4</v>
      </c>
      <c r="BD69" s="180" t="str">
        <f t="shared" si="249"/>
        <v>纯H股5</v>
      </c>
      <c r="BE69" s="180" t="str">
        <f t="shared" si="249"/>
        <v>纯H股6</v>
      </c>
      <c r="BF69" s="180" t="str">
        <f t="shared" si="249"/>
        <v>纯H股7</v>
      </c>
      <c r="BG69" s="180" t="str">
        <f t="shared" si="249"/>
        <v>纯H股8</v>
      </c>
      <c r="BH69" s="180" t="str">
        <f t="shared" si="249"/>
        <v>纯H股9</v>
      </c>
      <c r="BI69" s="180" t="str">
        <f t="shared" si="249"/>
        <v>纯H股10</v>
      </c>
      <c r="BJ69" s="180" t="str">
        <f t="shared" si="249"/>
        <v>纯H股11</v>
      </c>
      <c r="BK69" s="180" t="str">
        <f t="shared" si="249"/>
        <v>纯H股12</v>
      </c>
      <c r="BL69" s="180" t="str">
        <f t="shared" si="249"/>
        <v>纯H股13</v>
      </c>
    </row>
    <row r="70" spans="1:64" ht="15.6" x14ac:dyDescent="0.25">
      <c r="B70" s="3" t="s">
        <v>325</v>
      </c>
      <c r="C70" s="174"/>
      <c r="D70" s="174"/>
      <c r="E70" s="174"/>
      <c r="F70" s="174"/>
      <c r="G70" s="174"/>
      <c r="H70" s="174"/>
      <c r="I70" s="174"/>
      <c r="J70" s="175" t="str">
        <f t="shared" ref="J70:AY70" si="250">J3</f>
        <v>1国有</v>
      </c>
      <c r="K70" s="175" t="str">
        <f t="shared" si="250"/>
        <v>1国有</v>
      </c>
      <c r="L70" s="175" t="str">
        <f t="shared" si="250"/>
        <v>1国有</v>
      </c>
      <c r="M70" s="175" t="str">
        <f t="shared" si="250"/>
        <v>1国有</v>
      </c>
      <c r="N70" s="175" t="str">
        <f t="shared" si="250"/>
        <v>1国有</v>
      </c>
      <c r="O70" s="175" t="str">
        <f t="shared" si="250"/>
        <v>1国有</v>
      </c>
      <c r="P70" s="175" t="str">
        <f t="shared" si="250"/>
        <v>2股份</v>
      </c>
      <c r="Q70" s="175" t="str">
        <f t="shared" si="250"/>
        <v>2股份</v>
      </c>
      <c r="R70" s="175" t="str">
        <f t="shared" si="250"/>
        <v>2股份</v>
      </c>
      <c r="S70" s="175" t="str">
        <f t="shared" si="250"/>
        <v>2股份</v>
      </c>
      <c r="T70" s="175" t="str">
        <f t="shared" si="250"/>
        <v>2股份</v>
      </c>
      <c r="U70" s="175" t="str">
        <f t="shared" si="250"/>
        <v>2股份</v>
      </c>
      <c r="V70" s="175" t="str">
        <f t="shared" si="250"/>
        <v>2股份</v>
      </c>
      <c r="W70" s="175" t="str">
        <f t="shared" si="250"/>
        <v>2股份</v>
      </c>
      <c r="X70" s="175" t="str">
        <f t="shared" si="250"/>
        <v>2股份</v>
      </c>
      <c r="Y70" s="175" t="str">
        <f t="shared" si="250"/>
        <v>3城商</v>
      </c>
      <c r="Z70" s="175" t="str">
        <f t="shared" si="250"/>
        <v>3城商</v>
      </c>
      <c r="AA70" s="175" t="str">
        <f t="shared" si="250"/>
        <v>3城商</v>
      </c>
      <c r="AB70" s="175" t="str">
        <f t="shared" si="250"/>
        <v>3城商</v>
      </c>
      <c r="AC70" s="175" t="str">
        <f t="shared" si="250"/>
        <v>3城商</v>
      </c>
      <c r="AD70" s="175" t="str">
        <f t="shared" si="250"/>
        <v>3城商</v>
      </c>
      <c r="AE70" s="175" t="str">
        <f t="shared" si="250"/>
        <v>3城商</v>
      </c>
      <c r="AF70" s="175" t="str">
        <f t="shared" si="250"/>
        <v>3城商</v>
      </c>
      <c r="AG70" s="175" t="str">
        <f t="shared" si="250"/>
        <v>3城商</v>
      </c>
      <c r="AH70" s="175" t="str">
        <f t="shared" si="250"/>
        <v>3城商</v>
      </c>
      <c r="AI70" s="175" t="str">
        <f t="shared" si="250"/>
        <v>3城商</v>
      </c>
      <c r="AJ70" s="175" t="str">
        <f t="shared" si="250"/>
        <v>3城商</v>
      </c>
      <c r="AK70" s="175" t="str">
        <f t="shared" si="250"/>
        <v>3城商</v>
      </c>
      <c r="AL70" s="175" t="str">
        <f t="shared" si="250"/>
        <v>3城商</v>
      </c>
      <c r="AM70" s="175" t="str">
        <f t="shared" si="250"/>
        <v>3城商</v>
      </c>
      <c r="AN70" s="175" t="str">
        <f t="shared" si="250"/>
        <v>3城商</v>
      </c>
      <c r="AO70" s="175" t="str">
        <f t="shared" si="250"/>
        <v>3城商</v>
      </c>
      <c r="AP70" s="175" t="str">
        <f t="shared" si="250"/>
        <v>4农商</v>
      </c>
      <c r="AQ70" s="175" t="str">
        <f t="shared" si="250"/>
        <v>4农商</v>
      </c>
      <c r="AR70" s="175" t="str">
        <f t="shared" si="250"/>
        <v>4农商</v>
      </c>
      <c r="AS70" s="175" t="str">
        <f t="shared" si="250"/>
        <v>4农商</v>
      </c>
      <c r="AT70" s="175" t="str">
        <f t="shared" si="250"/>
        <v>4农商</v>
      </c>
      <c r="AU70" s="175" t="str">
        <f t="shared" si="250"/>
        <v>4农商</v>
      </c>
      <c r="AV70" s="175" t="str">
        <f t="shared" si="250"/>
        <v>4农商</v>
      </c>
      <c r="AW70" s="175" t="str">
        <f t="shared" si="250"/>
        <v>4农商</v>
      </c>
      <c r="AX70" s="175" t="str">
        <f t="shared" si="250"/>
        <v>4农商</v>
      </c>
      <c r="AY70" s="175" t="str">
        <f t="shared" si="250"/>
        <v>4农商</v>
      </c>
    </row>
    <row r="71" spans="1:64" ht="15.6" x14ac:dyDescent="0.25">
      <c r="B71" s="181" t="str">
        <f>B69</f>
        <v>2025/12/31【减】2025/6/30</v>
      </c>
      <c r="C71" s="178" t="str">
        <f t="shared" ref="C71:I71" si="251">C4</f>
        <v>上市银行</v>
      </c>
      <c r="D71" s="178" t="str">
        <f t="shared" si="251"/>
        <v>国有行</v>
      </c>
      <c r="E71" s="178" t="str">
        <f t="shared" si="251"/>
        <v>股份行</v>
      </c>
      <c r="F71" s="178" t="str">
        <f t="shared" si="251"/>
        <v>城商行</v>
      </c>
      <c r="G71" s="178" t="str">
        <f t="shared" si="251"/>
        <v>农商行</v>
      </c>
      <c r="H71" s="178" t="str">
        <f t="shared" si="251"/>
        <v>AH股</v>
      </c>
      <c r="I71" s="178" t="str">
        <f t="shared" si="251"/>
        <v>纯H股</v>
      </c>
      <c r="J71" s="182" t="str">
        <f t="shared" ref="J71:AY71" si="252">J4</f>
        <v>工商</v>
      </c>
      <c r="K71" s="182" t="str">
        <f t="shared" si="252"/>
        <v>建设</v>
      </c>
      <c r="L71" s="182" t="str">
        <f t="shared" si="252"/>
        <v>农业</v>
      </c>
      <c r="M71" s="182" t="str">
        <f t="shared" si="252"/>
        <v>中国</v>
      </c>
      <c r="N71" s="182" t="str">
        <f t="shared" si="252"/>
        <v>邮储</v>
      </c>
      <c r="O71" s="182" t="str">
        <f t="shared" si="252"/>
        <v>交通</v>
      </c>
      <c r="P71" s="182" t="str">
        <f t="shared" si="252"/>
        <v>招商</v>
      </c>
      <c r="Q71" s="182" t="str">
        <f t="shared" si="252"/>
        <v>兴业</v>
      </c>
      <c r="R71" s="182" t="str">
        <f t="shared" si="252"/>
        <v>浦发</v>
      </c>
      <c r="S71" s="182" t="str">
        <f t="shared" si="252"/>
        <v>中信</v>
      </c>
      <c r="T71" s="182" t="str">
        <f t="shared" si="252"/>
        <v>民生</v>
      </c>
      <c r="U71" s="182" t="str">
        <f t="shared" si="252"/>
        <v>光大</v>
      </c>
      <c r="V71" s="182" t="str">
        <f t="shared" si="252"/>
        <v>平安</v>
      </c>
      <c r="W71" s="182" t="str">
        <f t="shared" si="252"/>
        <v>华夏</v>
      </c>
      <c r="X71" s="182" t="str">
        <f t="shared" si="252"/>
        <v>浙商</v>
      </c>
      <c r="Y71" s="182" t="str">
        <f t="shared" si="252"/>
        <v>北京</v>
      </c>
      <c r="Z71" s="182" t="str">
        <f t="shared" si="252"/>
        <v>江苏</v>
      </c>
      <c r="AA71" s="182" t="str">
        <f t="shared" si="252"/>
        <v>上海</v>
      </c>
      <c r="AB71" s="182" t="str">
        <f t="shared" si="252"/>
        <v>宁波</v>
      </c>
      <c r="AC71" s="182" t="str">
        <f t="shared" si="252"/>
        <v>南京</v>
      </c>
      <c r="AD71" s="182" t="str">
        <f t="shared" si="252"/>
        <v>杭州</v>
      </c>
      <c r="AE71" s="182" t="str">
        <f t="shared" si="252"/>
        <v>成都</v>
      </c>
      <c r="AF71" s="182" t="str">
        <f t="shared" si="252"/>
        <v>长沙</v>
      </c>
      <c r="AG71" s="182" t="str">
        <f t="shared" si="252"/>
        <v>重庆</v>
      </c>
      <c r="AH71" s="182" t="str">
        <f t="shared" si="252"/>
        <v>贵阳</v>
      </c>
      <c r="AI71" s="182" t="str">
        <f t="shared" si="252"/>
        <v>郑州</v>
      </c>
      <c r="AJ71" s="182" t="str">
        <f t="shared" si="252"/>
        <v>苏州</v>
      </c>
      <c r="AK71" s="182" t="str">
        <f t="shared" si="252"/>
        <v>青岛</v>
      </c>
      <c r="AL71" s="182" t="str">
        <f t="shared" si="252"/>
        <v>齐鲁</v>
      </c>
      <c r="AM71" s="182" t="str">
        <f t="shared" si="252"/>
        <v>兰州</v>
      </c>
      <c r="AN71" s="182" t="str">
        <f t="shared" si="252"/>
        <v>西安</v>
      </c>
      <c r="AO71" s="182" t="str">
        <f t="shared" si="252"/>
        <v>厦门</v>
      </c>
      <c r="AP71" s="182" t="str">
        <f t="shared" si="252"/>
        <v>渝农</v>
      </c>
      <c r="AQ71" s="182" t="str">
        <f t="shared" si="252"/>
        <v>沪农</v>
      </c>
      <c r="AR71" s="182" t="str">
        <f t="shared" si="252"/>
        <v>青农</v>
      </c>
      <c r="AS71" s="182" t="str">
        <f t="shared" si="252"/>
        <v>常熟</v>
      </c>
      <c r="AT71" s="182" t="str">
        <f t="shared" si="252"/>
        <v>紫金</v>
      </c>
      <c r="AU71" s="182" t="str">
        <f t="shared" si="252"/>
        <v>无锡</v>
      </c>
      <c r="AV71" s="182" t="str">
        <f t="shared" si="252"/>
        <v>张家港</v>
      </c>
      <c r="AW71" s="182" t="str">
        <f t="shared" si="252"/>
        <v>苏农</v>
      </c>
      <c r="AX71" s="182" t="str">
        <f t="shared" si="252"/>
        <v>瑞丰</v>
      </c>
      <c r="AY71" s="182" t="str">
        <f t="shared" si="252"/>
        <v>江阴</v>
      </c>
      <c r="AZ71" s="182" t="str">
        <f t="shared" ref="AZ71:BL71" si="253">AZ4</f>
        <v>中原</v>
      </c>
      <c r="BA71" s="182" t="str">
        <f t="shared" si="253"/>
        <v>广州农商</v>
      </c>
      <c r="BB71" s="182" t="str">
        <f t="shared" si="253"/>
        <v>天津</v>
      </c>
      <c r="BC71" s="182" t="str">
        <f t="shared" si="253"/>
        <v>江西</v>
      </c>
      <c r="BD71" s="182" t="str">
        <f t="shared" si="253"/>
        <v>泸州</v>
      </c>
      <c r="BE71" s="182" t="str">
        <f t="shared" si="253"/>
        <v>甘肃</v>
      </c>
      <c r="BF71" s="182" t="str">
        <f t="shared" si="253"/>
        <v>晋商</v>
      </c>
      <c r="BG71" s="182" t="str">
        <f t="shared" si="253"/>
        <v>徽商</v>
      </c>
      <c r="BH71" s="182" t="str">
        <f t="shared" si="253"/>
        <v>哈尔滨</v>
      </c>
      <c r="BI71" s="182" t="str">
        <f t="shared" si="253"/>
        <v>贵州</v>
      </c>
      <c r="BJ71" s="182" t="str">
        <f t="shared" si="253"/>
        <v>渤海</v>
      </c>
      <c r="BK71" s="182" t="str">
        <f t="shared" si="253"/>
        <v>威海</v>
      </c>
      <c r="BL71" s="182" t="str">
        <f t="shared" si="253"/>
        <v>东莞农商</v>
      </c>
    </row>
    <row r="72" spans="1:64" ht="15.6" outlineLevel="1" x14ac:dyDescent="0.25">
      <c r="A72" s="213"/>
      <c r="B72" s="254" t="s">
        <v>141</v>
      </c>
      <c r="C72" s="248">
        <f t="shared" ref="C72:AH72" si="254">IFERROR(C5-C37,"")</f>
        <v>18540.472013503313</v>
      </c>
      <c r="D72" s="248">
        <f t="shared" si="254"/>
        <v>17452.679999999935</v>
      </c>
      <c r="E72" s="248">
        <f t="shared" si="254"/>
        <v>3388.5900000000256</v>
      </c>
      <c r="F72" s="248">
        <f t="shared" si="254"/>
        <v>-1335.9096256089106</v>
      </c>
      <c r="G72" s="248">
        <f t="shared" si="254"/>
        <v>-964.88836088779863</v>
      </c>
      <c r="H72" s="248" t="str">
        <f t="shared" si="254"/>
        <v/>
      </c>
      <c r="I72" s="248">
        <f t="shared" si="254"/>
        <v>972.0186099999919</v>
      </c>
      <c r="J72" s="248">
        <f t="shared" si="254"/>
        <v>3204.5499999999884</v>
      </c>
      <c r="K72" s="248">
        <f t="shared" si="254"/>
        <v>3279.6900000000023</v>
      </c>
      <c r="L72" s="248">
        <f t="shared" si="254"/>
        <v>4584.320000000007</v>
      </c>
      <c r="M72" s="248">
        <f t="shared" si="254"/>
        <v>4012.0800000000163</v>
      </c>
      <c r="N72" s="248">
        <f t="shared" si="254"/>
        <v>1121.320000000007</v>
      </c>
      <c r="O72" s="248">
        <f t="shared" si="254"/>
        <v>1250.7200000000012</v>
      </c>
      <c r="P72" s="248">
        <f t="shared" si="254"/>
        <v>1414.4199999999983</v>
      </c>
      <c r="Q72" s="248">
        <f t="shared" si="254"/>
        <v>455.04999999999563</v>
      </c>
      <c r="R72" s="248">
        <f t="shared" si="254"/>
        <v>690.42000000000553</v>
      </c>
      <c r="S72" s="248">
        <f t="shared" si="254"/>
        <v>602.72000000000116</v>
      </c>
      <c r="T72" s="248">
        <f t="shared" si="254"/>
        <v>-392.63999999999942</v>
      </c>
      <c r="U72" s="248">
        <f t="shared" si="254"/>
        <v>-1038.5199999999968</v>
      </c>
      <c r="V72" s="248">
        <f t="shared" si="254"/>
        <v>-176.58000000000175</v>
      </c>
      <c r="W72" s="248">
        <f t="shared" si="254"/>
        <v>1495.7099999999991</v>
      </c>
      <c r="X72" s="248">
        <f t="shared" si="254"/>
        <v>338.0099999999984</v>
      </c>
      <c r="Y72" s="248">
        <f t="shared" si="254"/>
        <v>-178.10000000000218</v>
      </c>
      <c r="Z72" s="248">
        <f t="shared" si="254"/>
        <v>395.74066000000312</v>
      </c>
      <c r="AA72" s="248">
        <f t="shared" si="254"/>
        <v>46.623419999999896</v>
      </c>
      <c r="AB72" s="248">
        <f t="shared" si="254"/>
        <v>436.09999999999854</v>
      </c>
      <c r="AC72" s="248">
        <f t="shared" si="254"/>
        <v>243.07915999999932</v>
      </c>
      <c r="AD72" s="248">
        <f t="shared" si="254"/>
        <v>161.55227000000014</v>
      </c>
      <c r="AE72" s="248">
        <f t="shared" si="254"/>
        <v>128.3191599999991</v>
      </c>
      <c r="AF72" s="248">
        <f t="shared" si="254"/>
        <v>38.340509999999085</v>
      </c>
      <c r="AG72" s="248">
        <f t="shared" si="254"/>
        <v>304.75102000000061</v>
      </c>
      <c r="AH72" s="248">
        <f t="shared" si="254"/>
        <v>22.798060000000078</v>
      </c>
      <c r="AI72" s="248">
        <f t="shared" ref="AI72:BL72" si="255">IFERROR(AI5-AI37,"")</f>
        <v>41.691090000000258</v>
      </c>
      <c r="AJ72" s="248" t="str">
        <f t="shared" si="255"/>
        <v/>
      </c>
      <c r="AK72" s="248">
        <f t="shared" si="255"/>
        <v>286.02465000000029</v>
      </c>
      <c r="AL72" s="248">
        <f t="shared" si="255"/>
        <v>115.96408999999994</v>
      </c>
      <c r="AM72" s="248">
        <f t="shared" si="255"/>
        <v>19.35050674410013</v>
      </c>
      <c r="AN72" s="248">
        <f t="shared" si="255"/>
        <v>100.73262999999997</v>
      </c>
      <c r="AO72" s="248">
        <f t="shared" si="255"/>
        <v>136.09463791700045</v>
      </c>
      <c r="AP72" s="248">
        <f t="shared" si="255"/>
        <v>320.42073999999866</v>
      </c>
      <c r="AQ72" s="248">
        <f t="shared" si="255"/>
        <v>-68.599939999999151</v>
      </c>
      <c r="AR72" s="248">
        <f t="shared" si="255"/>
        <v>-40.768080000000282</v>
      </c>
      <c r="AS72" s="248">
        <f t="shared" si="255"/>
        <v>52.937570000000051</v>
      </c>
      <c r="AT72" s="248">
        <f t="shared" si="255"/>
        <v>5.7995300000000043</v>
      </c>
      <c r="AU72" s="248">
        <f t="shared" si="255"/>
        <v>30.885319999999638</v>
      </c>
      <c r="AV72" s="248">
        <f t="shared" si="255"/>
        <v>22.362769112199885</v>
      </c>
      <c r="AW72" s="248" t="str">
        <f t="shared" si="255"/>
        <v/>
      </c>
      <c r="AX72" s="248">
        <f t="shared" si="255"/>
        <v>70.012709999999743</v>
      </c>
      <c r="AY72" s="248">
        <f t="shared" si="255"/>
        <v>5.3743899999999485</v>
      </c>
      <c r="AZ72" s="248">
        <f t="shared" si="255"/>
        <v>188.88886000000002</v>
      </c>
      <c r="BA72" s="248">
        <f t="shared" si="255"/>
        <v>-112.86117000000013</v>
      </c>
      <c r="BB72" s="248">
        <f t="shared" si="255"/>
        <v>86.5316499999999</v>
      </c>
      <c r="BC72" s="248">
        <f t="shared" si="255"/>
        <v>-15.355950000000121</v>
      </c>
      <c r="BD72" s="248">
        <f t="shared" si="255"/>
        <v>72.971880000000056</v>
      </c>
      <c r="BE72" s="248">
        <f t="shared" si="255"/>
        <v>-112.82762000000002</v>
      </c>
      <c r="BF72" s="248">
        <f t="shared" si="255"/>
        <v>89.880869999999959</v>
      </c>
      <c r="BG72" s="248">
        <f t="shared" si="255"/>
        <v>299.58639000000039</v>
      </c>
      <c r="BH72" s="248">
        <f t="shared" si="255"/>
        <v>130.59166000000005</v>
      </c>
      <c r="BI72" s="248">
        <f t="shared" si="255"/>
        <v>148.1877599999998</v>
      </c>
      <c r="BJ72" s="248">
        <f t="shared" si="255"/>
        <v>73.102630000001227</v>
      </c>
      <c r="BK72" s="248">
        <f t="shared" si="255"/>
        <v>-22.838839999999891</v>
      </c>
      <c r="BL72" s="248">
        <f t="shared" si="255"/>
        <v>146.16049000000021</v>
      </c>
    </row>
    <row r="73" spans="1:64" x14ac:dyDescent="0.25">
      <c r="B73" s="254" t="s">
        <v>144</v>
      </c>
      <c r="C73" s="248">
        <f t="shared" ref="C73:AH73" si="256">IFERROR(C6-C38,"")</f>
        <v>-2009.4497160633946</v>
      </c>
      <c r="D73" s="248">
        <f t="shared" si="256"/>
        <v>299.59000000000015</v>
      </c>
      <c r="E73" s="248">
        <f t="shared" si="256"/>
        <v>-140.8100000000004</v>
      </c>
      <c r="F73" s="248">
        <f t="shared" si="256"/>
        <v>-1872.9601197099996</v>
      </c>
      <c r="G73" s="248">
        <f t="shared" si="256"/>
        <v>-295.26959635340006</v>
      </c>
      <c r="H73" s="248" t="str">
        <f t="shared" si="256"/>
        <v/>
      </c>
      <c r="I73" s="248">
        <f t="shared" si="256"/>
        <v>-304.76800999999978</v>
      </c>
      <c r="J73" s="248">
        <f t="shared" si="256"/>
        <v>37.350000000000364</v>
      </c>
      <c r="K73" s="248">
        <f t="shared" si="256"/>
        <v>41.799999999999727</v>
      </c>
      <c r="L73" s="248">
        <f t="shared" si="256"/>
        <v>149.70999999999958</v>
      </c>
      <c r="M73" s="248">
        <f t="shared" si="256"/>
        <v>-66.210000000000036</v>
      </c>
      <c r="N73" s="248">
        <f t="shared" si="256"/>
        <v>78.380000000000109</v>
      </c>
      <c r="O73" s="248">
        <f t="shared" si="256"/>
        <v>58.559999999999945</v>
      </c>
      <c r="P73" s="248">
        <f t="shared" si="256"/>
        <v>-64.38</v>
      </c>
      <c r="Q73" s="248">
        <f t="shared" si="256"/>
        <v>-15.310000000000059</v>
      </c>
      <c r="R73" s="248">
        <f t="shared" si="256"/>
        <v>2.2000000000000455</v>
      </c>
      <c r="S73" s="248">
        <f t="shared" si="256"/>
        <v>-30.990000000000009</v>
      </c>
      <c r="T73" s="248">
        <f t="shared" si="256"/>
        <v>-22.639999999999986</v>
      </c>
      <c r="U73" s="248">
        <f t="shared" si="256"/>
        <v>52.629999999999995</v>
      </c>
      <c r="V73" s="248">
        <f t="shared" si="256"/>
        <v>-15.049999999999955</v>
      </c>
      <c r="W73" s="248">
        <f t="shared" si="256"/>
        <v>4.5099999999999909</v>
      </c>
      <c r="X73" s="248">
        <f t="shared" si="256"/>
        <v>-51.78000000000003</v>
      </c>
      <c r="Y73" s="248" t="str">
        <f t="shared" si="256"/>
        <v/>
      </c>
      <c r="Z73" s="248" t="str">
        <f t="shared" si="256"/>
        <v/>
      </c>
      <c r="AA73" s="248" t="str">
        <f t="shared" si="256"/>
        <v/>
      </c>
      <c r="AB73" s="248" t="str">
        <f t="shared" si="256"/>
        <v/>
      </c>
      <c r="AC73" s="248" t="str">
        <f t="shared" si="256"/>
        <v/>
      </c>
      <c r="AD73" s="248" t="str">
        <f t="shared" si="256"/>
        <v/>
      </c>
      <c r="AE73" s="248" t="str">
        <f t="shared" si="256"/>
        <v/>
      </c>
      <c r="AF73" s="248" t="str">
        <f t="shared" si="256"/>
        <v/>
      </c>
      <c r="AG73" s="248">
        <f t="shared" si="256"/>
        <v>-6.5097800000000063</v>
      </c>
      <c r="AH73" s="248" t="str">
        <f t="shared" si="256"/>
        <v/>
      </c>
      <c r="AI73" s="248">
        <f t="shared" ref="AI73:BL73" si="257">IFERROR(AI6-AI38,"")</f>
        <v>-34.237350000000021</v>
      </c>
      <c r="AJ73" s="248" t="str">
        <f t="shared" si="257"/>
        <v/>
      </c>
      <c r="AK73" s="248">
        <f t="shared" si="257"/>
        <v>1.848390000000002</v>
      </c>
      <c r="AL73" s="248" t="str">
        <f t="shared" si="257"/>
        <v/>
      </c>
      <c r="AM73" s="248" t="str">
        <f t="shared" si="257"/>
        <v/>
      </c>
      <c r="AN73" s="248" t="str">
        <f t="shared" si="257"/>
        <v/>
      </c>
      <c r="AO73" s="248" t="str">
        <f t="shared" si="257"/>
        <v/>
      </c>
      <c r="AP73" s="248">
        <f t="shared" si="257"/>
        <v>-12.975999999999999</v>
      </c>
      <c r="AQ73" s="248" t="str">
        <f t="shared" si="257"/>
        <v/>
      </c>
      <c r="AR73" s="248" t="str">
        <f t="shared" si="257"/>
        <v/>
      </c>
      <c r="AS73" s="248" t="str">
        <f t="shared" si="257"/>
        <v/>
      </c>
      <c r="AT73" s="248" t="str">
        <f t="shared" si="257"/>
        <v/>
      </c>
      <c r="AU73" s="248">
        <f t="shared" si="257"/>
        <v>-2.6250000000000995E-2</v>
      </c>
      <c r="AV73" s="248">
        <f t="shared" si="257"/>
        <v>2.8048636465999977</v>
      </c>
      <c r="AW73" s="248" t="str">
        <f t="shared" si="257"/>
        <v/>
      </c>
      <c r="AX73" s="248">
        <f t="shared" si="257"/>
        <v>2.3689600000000013</v>
      </c>
      <c r="AY73" s="248" t="str">
        <f t="shared" si="257"/>
        <v/>
      </c>
      <c r="AZ73" s="248">
        <f t="shared" si="257"/>
        <v>-0.96546000000000731</v>
      </c>
      <c r="BA73" s="248">
        <f t="shared" si="257"/>
        <v>-202.06980999999996</v>
      </c>
      <c r="BB73" s="248">
        <f t="shared" si="257"/>
        <v>0</v>
      </c>
      <c r="BC73" s="248">
        <f t="shared" si="257"/>
        <v>-38.806210000000021</v>
      </c>
      <c r="BD73" s="248">
        <f t="shared" si="257"/>
        <v>-0.58511999999999986</v>
      </c>
      <c r="BE73" s="248">
        <f t="shared" si="257"/>
        <v>0</v>
      </c>
      <c r="BF73" s="248">
        <f t="shared" si="257"/>
        <v>0</v>
      </c>
      <c r="BG73" s="248">
        <f t="shared" si="257"/>
        <v>0</v>
      </c>
      <c r="BH73" s="248">
        <f t="shared" si="257"/>
        <v>0</v>
      </c>
      <c r="BI73" s="248">
        <f t="shared" si="257"/>
        <v>0</v>
      </c>
      <c r="BJ73" s="248">
        <f t="shared" si="257"/>
        <v>-62.341409999999996</v>
      </c>
      <c r="BK73" s="248">
        <f t="shared" si="257"/>
        <v>0</v>
      </c>
      <c r="BL73" s="248">
        <f t="shared" si="257"/>
        <v>0</v>
      </c>
    </row>
    <row r="74" spans="1:64" x14ac:dyDescent="0.25">
      <c r="B74" s="254" t="s">
        <v>468</v>
      </c>
      <c r="C74" s="248">
        <f t="shared" ref="C74:AH74" si="258">IFERROR(C7-C39,"")</f>
        <v>-134.1402820000003</v>
      </c>
      <c r="D74" s="248">
        <f t="shared" si="258"/>
        <v>437.31999999999971</v>
      </c>
      <c r="E74" s="248">
        <f t="shared" si="258"/>
        <v>218.4699999999998</v>
      </c>
      <c r="F74" s="248">
        <f t="shared" si="258"/>
        <v>-643.68259</v>
      </c>
      <c r="G74" s="248">
        <f t="shared" si="258"/>
        <v>-146.247692</v>
      </c>
      <c r="H74" s="248" t="str">
        <f t="shared" si="258"/>
        <v/>
      </c>
      <c r="I74" s="248">
        <f t="shared" si="258"/>
        <v>-16.896290000000022</v>
      </c>
      <c r="J74" s="248">
        <f t="shared" si="258"/>
        <v>150.65000000000009</v>
      </c>
      <c r="K74" s="248">
        <f t="shared" si="258"/>
        <v>63.529999999999973</v>
      </c>
      <c r="L74" s="248">
        <f t="shared" si="258"/>
        <v>77.650000000000091</v>
      </c>
      <c r="M74" s="248">
        <f t="shared" si="258"/>
        <v>84.8599999999999</v>
      </c>
      <c r="N74" s="248">
        <f t="shared" si="258"/>
        <v>38.56</v>
      </c>
      <c r="O74" s="248">
        <f t="shared" si="258"/>
        <v>22.069999999999936</v>
      </c>
      <c r="P74" s="248">
        <f t="shared" si="258"/>
        <v>21.839999999999975</v>
      </c>
      <c r="Q74" s="248">
        <f t="shared" si="258"/>
        <v>40.449999999999989</v>
      </c>
      <c r="R74" s="248">
        <f t="shared" si="258"/>
        <v>-16.199999999999989</v>
      </c>
      <c r="S74" s="248">
        <f t="shared" si="258"/>
        <v>75.20999999999998</v>
      </c>
      <c r="T74" s="248">
        <f t="shared" si="258"/>
        <v>17.810000000000002</v>
      </c>
      <c r="U74" s="248">
        <f t="shared" si="258"/>
        <v>0.71000000000000796</v>
      </c>
      <c r="V74" s="248">
        <f t="shared" si="258"/>
        <v>28.370000000000005</v>
      </c>
      <c r="W74" s="248">
        <f t="shared" si="258"/>
        <v>23.560000000000002</v>
      </c>
      <c r="X74" s="248">
        <f t="shared" si="258"/>
        <v>26.72</v>
      </c>
      <c r="Y74" s="248" t="str">
        <f t="shared" si="258"/>
        <v/>
      </c>
      <c r="Z74" s="248" t="str">
        <f t="shared" si="258"/>
        <v/>
      </c>
      <c r="AA74" s="248" t="str">
        <f t="shared" si="258"/>
        <v/>
      </c>
      <c r="AB74" s="248" t="str">
        <f t="shared" si="258"/>
        <v/>
      </c>
      <c r="AC74" s="248" t="str">
        <f t="shared" si="258"/>
        <v/>
      </c>
      <c r="AD74" s="248" t="str">
        <f t="shared" si="258"/>
        <v/>
      </c>
      <c r="AE74" s="248" t="str">
        <f t="shared" si="258"/>
        <v/>
      </c>
      <c r="AF74" s="248" t="str">
        <f t="shared" si="258"/>
        <v/>
      </c>
      <c r="AG74" s="248">
        <f t="shared" si="258"/>
        <v>-0.90883999999999965</v>
      </c>
      <c r="AH74" s="248" t="str">
        <f t="shared" si="258"/>
        <v/>
      </c>
      <c r="AI74" s="248" t="str">
        <f t="shared" ref="AI74:BL74" si="259">IFERROR(AI7-AI39,"")</f>
        <v/>
      </c>
      <c r="AJ74" s="248" t="str">
        <f t="shared" si="259"/>
        <v/>
      </c>
      <c r="AK74" s="248">
        <f t="shared" si="259"/>
        <v>-0.16551000000000005</v>
      </c>
      <c r="AL74" s="248" t="str">
        <f t="shared" si="259"/>
        <v/>
      </c>
      <c r="AM74" s="248" t="str">
        <f t="shared" si="259"/>
        <v/>
      </c>
      <c r="AN74" s="248" t="str">
        <f t="shared" si="259"/>
        <v/>
      </c>
      <c r="AO74" s="248" t="str">
        <f t="shared" si="259"/>
        <v/>
      </c>
      <c r="AP74" s="248">
        <f t="shared" si="259"/>
        <v>-3.0640000000000001</v>
      </c>
      <c r="AQ74" s="248" t="str">
        <f t="shared" si="259"/>
        <v/>
      </c>
      <c r="AR74" s="248" t="str">
        <f t="shared" si="259"/>
        <v/>
      </c>
      <c r="AS74" s="248" t="str">
        <f t="shared" si="259"/>
        <v/>
      </c>
      <c r="AT74" s="248" t="str">
        <f t="shared" si="259"/>
        <v/>
      </c>
      <c r="AU74" s="248">
        <f t="shared" si="259"/>
        <v>-1.8069999999999808E-2</v>
      </c>
      <c r="AV74" s="248">
        <f t="shared" si="259"/>
        <v>-0.31317199999999978</v>
      </c>
      <c r="AW74" s="248" t="str">
        <f t="shared" si="259"/>
        <v/>
      </c>
      <c r="AX74" s="248">
        <f t="shared" si="259"/>
        <v>-2.2564299999999999</v>
      </c>
      <c r="AY74" s="248" t="str">
        <f t="shared" si="259"/>
        <v/>
      </c>
      <c r="AZ74" s="248">
        <f t="shared" si="259"/>
        <v>0</v>
      </c>
      <c r="BA74" s="248">
        <f t="shared" si="259"/>
        <v>-20</v>
      </c>
      <c r="BB74" s="248">
        <f t="shared" si="259"/>
        <v>0</v>
      </c>
      <c r="BC74" s="248">
        <f t="shared" si="259"/>
        <v>3.10371</v>
      </c>
      <c r="BD74" s="248">
        <f t="shared" si="259"/>
        <v>0</v>
      </c>
      <c r="BE74" s="248">
        <f t="shared" si="259"/>
        <v>0</v>
      </c>
      <c r="BF74" s="248">
        <f t="shared" si="259"/>
        <v>0</v>
      </c>
      <c r="BG74" s="248">
        <f t="shared" si="259"/>
        <v>0</v>
      </c>
      <c r="BH74" s="248">
        <f t="shared" si="259"/>
        <v>0</v>
      </c>
      <c r="BI74" s="248">
        <f t="shared" si="259"/>
        <v>0</v>
      </c>
      <c r="BJ74" s="248">
        <f t="shared" si="259"/>
        <v>0</v>
      </c>
      <c r="BK74" s="248">
        <f t="shared" si="259"/>
        <v>0</v>
      </c>
      <c r="BL74" s="248">
        <f t="shared" si="259"/>
        <v>0</v>
      </c>
    </row>
    <row r="75" spans="1:64" ht="15.6" outlineLevel="1" x14ac:dyDescent="0.25">
      <c r="A75" s="213"/>
      <c r="B75" s="254" t="s">
        <v>243</v>
      </c>
      <c r="C75" s="248">
        <f t="shared" ref="C75:AH75" si="260">IFERROR(C8-C40,"")</f>
        <v>-1436.4543854125041</v>
      </c>
      <c r="D75" s="248">
        <f t="shared" si="260"/>
        <v>102.59000000000015</v>
      </c>
      <c r="E75" s="248">
        <f t="shared" si="260"/>
        <v>24.650000000000546</v>
      </c>
      <c r="F75" s="248">
        <f t="shared" si="260"/>
        <v>-1371.9821100000001</v>
      </c>
      <c r="G75" s="248">
        <f t="shared" si="260"/>
        <v>-191.71227541250005</v>
      </c>
      <c r="H75" s="248" t="str">
        <f t="shared" si="260"/>
        <v/>
      </c>
      <c r="I75" s="248">
        <f t="shared" si="260"/>
        <v>-22.630383244999848</v>
      </c>
      <c r="J75" s="248">
        <f t="shared" si="260"/>
        <v>-10.920000000000073</v>
      </c>
      <c r="K75" s="248">
        <f t="shared" si="260"/>
        <v>-3.2999999999997272</v>
      </c>
      <c r="L75" s="248">
        <f t="shared" si="260"/>
        <v>21.809999999999945</v>
      </c>
      <c r="M75" s="248">
        <f t="shared" si="260"/>
        <v>33.800000000000182</v>
      </c>
      <c r="N75" s="248">
        <f t="shared" si="260"/>
        <v>41.730000000000018</v>
      </c>
      <c r="O75" s="248">
        <f t="shared" si="260"/>
        <v>19.470000000000027</v>
      </c>
      <c r="P75" s="248">
        <f t="shared" si="260"/>
        <v>18.3599999999999</v>
      </c>
      <c r="Q75" s="248">
        <f t="shared" si="260"/>
        <v>7.5800000000000409</v>
      </c>
      <c r="R75" s="248">
        <f t="shared" si="260"/>
        <v>-16.82000000000005</v>
      </c>
      <c r="S75" s="248">
        <f t="shared" si="260"/>
        <v>0.81999999999993634</v>
      </c>
      <c r="T75" s="248">
        <f t="shared" si="260"/>
        <v>1.0199999999999818</v>
      </c>
      <c r="U75" s="248">
        <f t="shared" si="260"/>
        <v>-1.7299999999999613</v>
      </c>
      <c r="V75" s="248">
        <f t="shared" si="260"/>
        <v>-1.660000000000025</v>
      </c>
      <c r="W75" s="248">
        <f t="shared" si="260"/>
        <v>12.160000000000025</v>
      </c>
      <c r="X75" s="248">
        <f t="shared" si="260"/>
        <v>4.9200000000000159</v>
      </c>
      <c r="Y75" s="248" t="str">
        <f t="shared" si="260"/>
        <v/>
      </c>
      <c r="Z75" s="248" t="str">
        <f t="shared" si="260"/>
        <v/>
      </c>
      <c r="AA75" s="248" t="str">
        <f t="shared" si="260"/>
        <v/>
      </c>
      <c r="AB75" s="248" t="str">
        <f t="shared" si="260"/>
        <v/>
      </c>
      <c r="AC75" s="248" t="str">
        <f t="shared" si="260"/>
        <v/>
      </c>
      <c r="AD75" s="248" t="str">
        <f t="shared" si="260"/>
        <v/>
      </c>
      <c r="AE75" s="248" t="str">
        <f t="shared" si="260"/>
        <v/>
      </c>
      <c r="AF75" s="248" t="str">
        <f t="shared" si="260"/>
        <v/>
      </c>
      <c r="AG75" s="248">
        <f t="shared" si="260"/>
        <v>1.9345399999999984</v>
      </c>
      <c r="AH75" s="248" t="str">
        <f t="shared" si="260"/>
        <v/>
      </c>
      <c r="AI75" s="248">
        <f t="shared" ref="AI75:BL75" si="261">IFERROR(AI8-AI40,"")</f>
        <v>-1.3578600000000023</v>
      </c>
      <c r="AJ75" s="248" t="str">
        <f t="shared" si="261"/>
        <v/>
      </c>
      <c r="AK75" s="248">
        <f t="shared" si="261"/>
        <v>-2.9080399999999926</v>
      </c>
      <c r="AL75" s="248" t="str">
        <f t="shared" si="261"/>
        <v/>
      </c>
      <c r="AM75" s="248" t="str">
        <f t="shared" si="261"/>
        <v/>
      </c>
      <c r="AN75" s="248" t="str">
        <f t="shared" si="261"/>
        <v/>
      </c>
      <c r="AO75" s="248" t="str">
        <f t="shared" si="261"/>
        <v/>
      </c>
      <c r="AP75" s="248">
        <f t="shared" si="261"/>
        <v>-3.5860000000000127</v>
      </c>
      <c r="AQ75" s="248" t="str">
        <f t="shared" si="261"/>
        <v/>
      </c>
      <c r="AR75" s="248" t="str">
        <f t="shared" si="261"/>
        <v/>
      </c>
      <c r="AS75" s="248" t="str">
        <f t="shared" si="261"/>
        <v/>
      </c>
      <c r="AT75" s="248" t="str">
        <f t="shared" si="261"/>
        <v/>
      </c>
      <c r="AU75" s="248">
        <f t="shared" si="261"/>
        <v>7.3090000000000543E-2</v>
      </c>
      <c r="AV75" s="248">
        <f t="shared" si="261"/>
        <v>0.23543458750000212</v>
      </c>
      <c r="AW75" s="248" t="str">
        <f t="shared" si="261"/>
        <v/>
      </c>
      <c r="AX75" s="248">
        <f t="shared" si="261"/>
        <v>0.80914999999999893</v>
      </c>
      <c r="AY75" s="248" t="str">
        <f t="shared" si="261"/>
        <v/>
      </c>
      <c r="AZ75" s="248">
        <f t="shared" si="261"/>
        <v>0.12714041600000314</v>
      </c>
      <c r="BA75" s="248">
        <f t="shared" si="261"/>
        <v>-10.707351029999984</v>
      </c>
      <c r="BB75" s="248">
        <f t="shared" si="261"/>
        <v>2.4409760040000066</v>
      </c>
      <c r="BC75" s="248">
        <f t="shared" si="261"/>
        <v>-13.443629663999999</v>
      </c>
      <c r="BD75" s="248">
        <f t="shared" si="261"/>
        <v>0.86106818400000229</v>
      </c>
      <c r="BE75" s="248">
        <f t="shared" si="261"/>
        <v>-0.29894068200001556</v>
      </c>
      <c r="BF75" s="248">
        <f t="shared" si="261"/>
        <v>5.5081667250000024</v>
      </c>
      <c r="BG75" s="248">
        <f t="shared" si="261"/>
        <v>2.9359466219999888</v>
      </c>
      <c r="BH75" s="248">
        <f t="shared" si="261"/>
        <v>2.4638676909999901</v>
      </c>
      <c r="BI75" s="248">
        <f t="shared" si="261"/>
        <v>0.98770982400001373</v>
      </c>
      <c r="BJ75" s="248">
        <f t="shared" si="261"/>
        <v>-13.102826012000008</v>
      </c>
      <c r="BK75" s="248">
        <f t="shared" si="261"/>
        <v>0.13653731399999813</v>
      </c>
      <c r="BL75" s="248">
        <f t="shared" si="261"/>
        <v>-0.5390486370000076</v>
      </c>
    </row>
    <row r="76" spans="1:64" ht="15.6" outlineLevel="1" x14ac:dyDescent="0.25">
      <c r="A76" s="213"/>
      <c r="B76" s="254" t="s">
        <v>142</v>
      </c>
      <c r="C76" s="248">
        <f t="shared" ref="C76:AH76" si="262">IFERROR(C9-C41,"")</f>
        <v>-1512.5216342800049</v>
      </c>
      <c r="D76" s="248">
        <f t="shared" si="262"/>
        <v>760.47999999999956</v>
      </c>
      <c r="E76" s="248">
        <f t="shared" si="262"/>
        <v>67.199999999999818</v>
      </c>
      <c r="F76" s="248">
        <f t="shared" si="262"/>
        <v>-1976.0251399999995</v>
      </c>
      <c r="G76" s="248">
        <f t="shared" si="262"/>
        <v>-364.1764942800001</v>
      </c>
      <c r="H76" s="248" t="str">
        <f t="shared" si="262"/>
        <v/>
      </c>
      <c r="I76" s="248">
        <f t="shared" si="262"/>
        <v>-279.42837000000054</v>
      </c>
      <c r="J76" s="248">
        <f t="shared" si="262"/>
        <v>187.73000000000047</v>
      </c>
      <c r="K76" s="248">
        <f t="shared" si="262"/>
        <v>-59.779999999999745</v>
      </c>
      <c r="L76" s="248">
        <f t="shared" si="262"/>
        <v>58.360000000000127</v>
      </c>
      <c r="M76" s="248">
        <f t="shared" si="262"/>
        <v>129.7199999999998</v>
      </c>
      <c r="N76" s="248">
        <f t="shared" si="262"/>
        <v>366.99</v>
      </c>
      <c r="O76" s="248">
        <f t="shared" si="262"/>
        <v>77.460000000000036</v>
      </c>
      <c r="P76" s="248">
        <f t="shared" si="262"/>
        <v>23.92999999999995</v>
      </c>
      <c r="Q76" s="248">
        <f t="shared" si="262"/>
        <v>24.049999999999955</v>
      </c>
      <c r="R76" s="248">
        <f t="shared" si="262"/>
        <v>-19.660000000000082</v>
      </c>
      <c r="S76" s="248">
        <f t="shared" si="262"/>
        <v>-6.8700000000000045</v>
      </c>
      <c r="T76" s="248">
        <f t="shared" si="262"/>
        <v>-6.3499999999999091</v>
      </c>
      <c r="U76" s="248">
        <f t="shared" si="262"/>
        <v>1.1200000000000045</v>
      </c>
      <c r="V76" s="248">
        <f t="shared" si="262"/>
        <v>-6.2599999999999909</v>
      </c>
      <c r="W76" s="248">
        <f t="shared" si="262"/>
        <v>75.480000000000018</v>
      </c>
      <c r="X76" s="248">
        <f t="shared" si="262"/>
        <v>-18.240000000000009</v>
      </c>
      <c r="Y76" s="248" t="str">
        <f t="shared" si="262"/>
        <v/>
      </c>
      <c r="Z76" s="248" t="str">
        <f t="shared" si="262"/>
        <v/>
      </c>
      <c r="AA76" s="248" t="str">
        <f t="shared" si="262"/>
        <v/>
      </c>
      <c r="AB76" s="248" t="str">
        <f t="shared" si="262"/>
        <v/>
      </c>
      <c r="AC76" s="248" t="str">
        <f t="shared" si="262"/>
        <v/>
      </c>
      <c r="AD76" s="248" t="str">
        <f t="shared" si="262"/>
        <v/>
      </c>
      <c r="AE76" s="248" t="str">
        <f t="shared" si="262"/>
        <v/>
      </c>
      <c r="AF76" s="248" t="str">
        <f t="shared" si="262"/>
        <v/>
      </c>
      <c r="AG76" s="248">
        <f t="shared" si="262"/>
        <v>0.787469999999999</v>
      </c>
      <c r="AH76" s="248" t="str">
        <f t="shared" si="262"/>
        <v/>
      </c>
      <c r="AI76" s="248">
        <f t="shared" ref="AI76:BL76" si="263">IFERROR(AI9-AI41,"")</f>
        <v>0.45919999999999561</v>
      </c>
      <c r="AJ76" s="248" t="str">
        <f t="shared" si="263"/>
        <v/>
      </c>
      <c r="AK76" s="248">
        <f t="shared" si="263"/>
        <v>2.1752699999999976</v>
      </c>
      <c r="AL76" s="248" t="str">
        <f t="shared" si="263"/>
        <v/>
      </c>
      <c r="AM76" s="248" t="str">
        <f t="shared" si="263"/>
        <v/>
      </c>
      <c r="AN76" s="248" t="str">
        <f t="shared" si="263"/>
        <v/>
      </c>
      <c r="AO76" s="248" t="str">
        <f t="shared" si="263"/>
        <v/>
      </c>
      <c r="AP76" s="248">
        <f t="shared" si="263"/>
        <v>0.34600000000000364</v>
      </c>
      <c r="AQ76" s="248" t="str">
        <f t="shared" si="263"/>
        <v/>
      </c>
      <c r="AR76" s="248" t="str">
        <f t="shared" si="263"/>
        <v/>
      </c>
      <c r="AS76" s="248" t="str">
        <f t="shared" si="263"/>
        <v/>
      </c>
      <c r="AT76" s="248" t="str">
        <f t="shared" si="263"/>
        <v/>
      </c>
      <c r="AU76" s="248">
        <f t="shared" si="263"/>
        <v>3.4273100000000003</v>
      </c>
      <c r="AV76" s="248">
        <f t="shared" si="263"/>
        <v>0.1206457200000024</v>
      </c>
      <c r="AW76" s="248" t="str">
        <f t="shared" si="263"/>
        <v/>
      </c>
      <c r="AX76" s="248">
        <f t="shared" si="263"/>
        <v>6.0415700000000001</v>
      </c>
      <c r="AY76" s="248" t="str">
        <f t="shared" si="263"/>
        <v/>
      </c>
      <c r="AZ76" s="248">
        <f t="shared" si="263"/>
        <v>-250.31799999999998</v>
      </c>
      <c r="BA76" s="248">
        <f t="shared" si="263"/>
        <v>-34.738400000000013</v>
      </c>
      <c r="BB76" s="248">
        <f t="shared" si="263"/>
        <v>9.2579999999999814</v>
      </c>
      <c r="BC76" s="248">
        <f t="shared" si="263"/>
        <v>-5.1925999999999988</v>
      </c>
      <c r="BD76" s="248">
        <f t="shared" si="263"/>
        <v>-2.7980099999999997</v>
      </c>
      <c r="BE76" s="248">
        <f t="shared" si="263"/>
        <v>-3.6147599999999898</v>
      </c>
      <c r="BF76" s="248">
        <f t="shared" si="263"/>
        <v>-3.737000000000009</v>
      </c>
      <c r="BG76" s="248">
        <f t="shared" si="263"/>
        <v>7.2199999999999989</v>
      </c>
      <c r="BH76" s="248">
        <f t="shared" si="263"/>
        <v>-2.3149999999999977</v>
      </c>
      <c r="BI76" s="248">
        <f t="shared" si="263"/>
        <v>6.1182999999999907</v>
      </c>
      <c r="BJ76" s="248">
        <f t="shared" si="263"/>
        <v>-9.3090599999999881</v>
      </c>
      <c r="BK76" s="248">
        <f t="shared" si="263"/>
        <v>-2.2029999999999959</v>
      </c>
      <c r="BL76" s="248">
        <f t="shared" si="263"/>
        <v>12.201159999999987</v>
      </c>
    </row>
    <row r="77" spans="1:64" x14ac:dyDescent="0.25">
      <c r="B77" s="247" t="s">
        <v>246</v>
      </c>
      <c r="C77" s="248">
        <f t="shared" ref="C77:AH77" si="264">IFERROR(C10-C42,"")</f>
        <v>-2948.9760196925054</v>
      </c>
      <c r="D77" s="248">
        <f t="shared" si="264"/>
        <v>863.06999999999971</v>
      </c>
      <c r="E77" s="248">
        <f t="shared" si="264"/>
        <v>91.850000000002183</v>
      </c>
      <c r="F77" s="248">
        <f t="shared" si="264"/>
        <v>-3348.0072499999997</v>
      </c>
      <c r="G77" s="248">
        <f t="shared" si="264"/>
        <v>-555.88876969250009</v>
      </c>
      <c r="H77" s="248" t="str">
        <f t="shared" si="264"/>
        <v/>
      </c>
      <c r="I77" s="248">
        <f t="shared" si="264"/>
        <v>-302.05875324500039</v>
      </c>
      <c r="J77" s="248">
        <f t="shared" si="264"/>
        <v>169.33828700000049</v>
      </c>
      <c r="K77" s="248">
        <f t="shared" si="264"/>
        <v>-71.705776999997397</v>
      </c>
      <c r="L77" s="248">
        <f t="shared" si="264"/>
        <v>89.904462000000422</v>
      </c>
      <c r="M77" s="248">
        <f t="shared" si="264"/>
        <v>156.06227800000124</v>
      </c>
      <c r="N77" s="248">
        <f t="shared" si="264"/>
        <v>406.25109199999974</v>
      </c>
      <c r="O77" s="248">
        <f t="shared" si="264"/>
        <v>93.469215999999506</v>
      </c>
      <c r="P77" s="248">
        <f t="shared" si="264"/>
        <v>44.342163999999912</v>
      </c>
      <c r="Q77" s="248">
        <f t="shared" si="264"/>
        <v>28.964539999999715</v>
      </c>
      <c r="R77" s="248">
        <f t="shared" si="264"/>
        <v>-39.135363000000325</v>
      </c>
      <c r="S77" s="248">
        <f t="shared" si="264"/>
        <v>-5.7406200000000354</v>
      </c>
      <c r="T77" s="248">
        <f t="shared" si="264"/>
        <v>-7.7304619999997612</v>
      </c>
      <c r="U77" s="248">
        <f t="shared" si="264"/>
        <v>-3.9010640000001331</v>
      </c>
      <c r="V77" s="248">
        <f t="shared" si="264"/>
        <v>-0.77228999999999814</v>
      </c>
      <c r="W77" s="248">
        <f t="shared" si="264"/>
        <v>86.578029999999899</v>
      </c>
      <c r="X77" s="248">
        <f t="shared" si="264"/>
        <v>-13.643063999999981</v>
      </c>
      <c r="Y77" s="248" t="str">
        <f t="shared" si="264"/>
        <v/>
      </c>
      <c r="Z77" s="248" t="str">
        <f t="shared" si="264"/>
        <v/>
      </c>
      <c r="AA77" s="248" t="str">
        <f t="shared" si="264"/>
        <v/>
      </c>
      <c r="AB77" s="248" t="str">
        <f t="shared" si="264"/>
        <v/>
      </c>
      <c r="AC77" s="248" t="str">
        <f t="shared" si="264"/>
        <v/>
      </c>
      <c r="AD77" s="248" t="str">
        <f t="shared" si="264"/>
        <v/>
      </c>
      <c r="AE77" s="248" t="str">
        <f t="shared" si="264"/>
        <v/>
      </c>
      <c r="AF77" s="248" t="str">
        <f t="shared" si="264"/>
        <v/>
      </c>
      <c r="AG77" s="248">
        <f t="shared" si="264"/>
        <v>2.7656963760000224</v>
      </c>
      <c r="AH77" s="248" t="str">
        <f t="shared" si="264"/>
        <v/>
      </c>
      <c r="AI77" s="248">
        <f t="shared" ref="AI77:BL77" si="265">IFERROR(AI10-AI42,"")</f>
        <v>-0.8583546760000047</v>
      </c>
      <c r="AJ77" s="248" t="str">
        <f t="shared" si="265"/>
        <v/>
      </c>
      <c r="AK77" s="248">
        <f t="shared" si="265"/>
        <v>-0.57637830000000179</v>
      </c>
      <c r="AL77" s="248" t="str">
        <f t="shared" si="265"/>
        <v/>
      </c>
      <c r="AM77" s="248" t="str">
        <f t="shared" si="265"/>
        <v/>
      </c>
      <c r="AN77" s="248" t="str">
        <f t="shared" si="265"/>
        <v/>
      </c>
      <c r="AO77" s="248" t="str">
        <f t="shared" si="265"/>
        <v/>
      </c>
      <c r="AP77" s="248">
        <f t="shared" si="265"/>
        <v>-3.0806607289999874</v>
      </c>
      <c r="AQ77" s="248" t="str">
        <f t="shared" si="265"/>
        <v/>
      </c>
      <c r="AR77" s="248" t="str">
        <f t="shared" si="265"/>
        <v/>
      </c>
      <c r="AS77" s="248" t="str">
        <f t="shared" si="265"/>
        <v/>
      </c>
      <c r="AT77" s="248" t="str">
        <f t="shared" si="265"/>
        <v/>
      </c>
      <c r="AU77" s="248">
        <f t="shared" si="265"/>
        <v>3.4975867609999973</v>
      </c>
      <c r="AV77" s="248">
        <f t="shared" si="265"/>
        <v>0.33085574965467401</v>
      </c>
      <c r="AW77" s="248" t="str">
        <f t="shared" si="265"/>
        <v/>
      </c>
      <c r="AX77" s="248">
        <f t="shared" si="265"/>
        <v>6.8689004449999942</v>
      </c>
      <c r="AY77" s="248" t="str">
        <f t="shared" si="265"/>
        <v/>
      </c>
      <c r="AZ77" s="248">
        <f t="shared" si="265"/>
        <v>-107.37026584799997</v>
      </c>
      <c r="BA77" s="248">
        <f t="shared" si="265"/>
        <v>-222.06980999999985</v>
      </c>
      <c r="BB77" s="248">
        <f t="shared" si="265"/>
        <v>11.698976004000031</v>
      </c>
      <c r="BC77" s="248">
        <f t="shared" si="265"/>
        <v>-18.636229664000069</v>
      </c>
      <c r="BD77" s="248">
        <f t="shared" si="265"/>
        <v>-1.9369418160000045</v>
      </c>
      <c r="BE77" s="248">
        <f t="shared" si="265"/>
        <v>-3.9137006820000124</v>
      </c>
      <c r="BF77" s="248">
        <f t="shared" si="265"/>
        <v>1.7711667249999721</v>
      </c>
      <c r="BG77" s="248">
        <f t="shared" si="265"/>
        <v>10.155946622000016</v>
      </c>
      <c r="BH77" s="248">
        <f t="shared" si="265"/>
        <v>-2.2737367544323206E-13</v>
      </c>
      <c r="BI77" s="248">
        <f t="shared" si="265"/>
        <v>7.1060098239999832</v>
      </c>
      <c r="BJ77" s="248">
        <f t="shared" si="265"/>
        <v>-22.411886012000025</v>
      </c>
      <c r="BK77" s="248">
        <f t="shared" si="265"/>
        <v>-2.0664626860000084</v>
      </c>
      <c r="BL77" s="248">
        <f t="shared" si="265"/>
        <v>11.66211136299998</v>
      </c>
    </row>
    <row r="78" spans="1:64" x14ac:dyDescent="0.25">
      <c r="B78" s="254" t="s">
        <v>261</v>
      </c>
      <c r="C78" s="248">
        <f t="shared" ref="C78:AH78" si="266">IFERROR(C11-C43,"")</f>
        <v>-392.60468000000128</v>
      </c>
      <c r="D78" s="248">
        <f t="shared" si="266"/>
        <v>64.860000000000014</v>
      </c>
      <c r="E78" s="248">
        <f t="shared" si="266"/>
        <v>-409.23999999999978</v>
      </c>
      <c r="F78" s="248">
        <f t="shared" si="266"/>
        <v>-33.726059999999961</v>
      </c>
      <c r="G78" s="248">
        <f t="shared" si="266"/>
        <v>-14.498619999999999</v>
      </c>
      <c r="H78" s="248" t="str">
        <f t="shared" si="266"/>
        <v/>
      </c>
      <c r="I78" s="248">
        <f t="shared" si="266"/>
        <v>-206.82919000000015</v>
      </c>
      <c r="J78" s="248">
        <f t="shared" si="266"/>
        <v>-1.740000000000002</v>
      </c>
      <c r="K78" s="248">
        <f t="shared" si="266"/>
        <v>-11.170000000000016</v>
      </c>
      <c r="L78" s="248">
        <f t="shared" si="266"/>
        <v>-3.9999999999999147E-2</v>
      </c>
      <c r="M78" s="248">
        <f t="shared" si="266"/>
        <v>-15.769999999999996</v>
      </c>
      <c r="N78" s="248">
        <f t="shared" si="266"/>
        <v>-0.1799999999999784</v>
      </c>
      <c r="O78" s="248">
        <f t="shared" si="266"/>
        <v>93.759999999999991</v>
      </c>
      <c r="P78" s="248">
        <f t="shared" si="266"/>
        <v>-8.6999999999999602</v>
      </c>
      <c r="Q78" s="248">
        <f t="shared" si="266"/>
        <v>-56.31</v>
      </c>
      <c r="R78" s="248">
        <f t="shared" si="266"/>
        <v>-206.88</v>
      </c>
      <c r="S78" s="248">
        <f t="shared" si="266"/>
        <v>-39.20999999999998</v>
      </c>
      <c r="T78" s="248">
        <f t="shared" si="266"/>
        <v>-31.329999999999984</v>
      </c>
      <c r="U78" s="248">
        <f t="shared" si="266"/>
        <v>-35.330000000000013</v>
      </c>
      <c r="V78" s="248">
        <f t="shared" si="266"/>
        <v>-19.429999999999993</v>
      </c>
      <c r="W78" s="248">
        <f t="shared" si="266"/>
        <v>-3.8199999999999932</v>
      </c>
      <c r="X78" s="248">
        <f t="shared" si="266"/>
        <v>-8.2299999999999045</v>
      </c>
      <c r="Y78" s="248">
        <f t="shared" si="266"/>
        <v>-19.740000000000009</v>
      </c>
      <c r="Z78" s="248">
        <f t="shared" si="266"/>
        <v>0</v>
      </c>
      <c r="AA78" s="248">
        <f t="shared" si="266"/>
        <v>0</v>
      </c>
      <c r="AB78" s="248">
        <f t="shared" si="266"/>
        <v>0</v>
      </c>
      <c r="AC78" s="248">
        <f t="shared" si="266"/>
        <v>0</v>
      </c>
      <c r="AD78" s="248">
        <f t="shared" si="266"/>
        <v>0</v>
      </c>
      <c r="AE78" s="248">
        <f t="shared" si="266"/>
        <v>-2.1070000000000002E-2</v>
      </c>
      <c r="AF78" s="248">
        <f t="shared" si="266"/>
        <v>0</v>
      </c>
      <c r="AG78" s="248">
        <f t="shared" si="266"/>
        <v>5.4029699999999981</v>
      </c>
      <c r="AH78" s="248">
        <f t="shared" si="266"/>
        <v>0</v>
      </c>
      <c r="AI78" s="248">
        <f t="shared" ref="AI78:BL78" si="267">IFERROR(AI11-AI43,"")</f>
        <v>-18.821179999999998</v>
      </c>
      <c r="AJ78" s="248">
        <f t="shared" si="267"/>
        <v>0</v>
      </c>
      <c r="AK78" s="248">
        <f t="shared" si="267"/>
        <v>-0.54677999999999116</v>
      </c>
      <c r="AL78" s="248">
        <f t="shared" si="267"/>
        <v>0</v>
      </c>
      <c r="AM78" s="248">
        <f t="shared" si="267"/>
        <v>0</v>
      </c>
      <c r="AN78" s="248">
        <f t="shared" si="267"/>
        <v>0</v>
      </c>
      <c r="AO78" s="248">
        <f t="shared" si="267"/>
        <v>0</v>
      </c>
      <c r="AP78" s="248">
        <f t="shared" si="267"/>
        <v>-14.43554</v>
      </c>
      <c r="AQ78" s="248">
        <f t="shared" si="267"/>
        <v>0</v>
      </c>
      <c r="AR78" s="248">
        <f t="shared" si="267"/>
        <v>0</v>
      </c>
      <c r="AS78" s="248">
        <f t="shared" si="267"/>
        <v>0</v>
      </c>
      <c r="AT78" s="248">
        <f t="shared" si="267"/>
        <v>0</v>
      </c>
      <c r="AU78" s="248">
        <f t="shared" si="267"/>
        <v>0</v>
      </c>
      <c r="AV78" s="248">
        <f t="shared" si="267"/>
        <v>0</v>
      </c>
      <c r="AW78" s="248">
        <f t="shared" si="267"/>
        <v>0</v>
      </c>
      <c r="AX78" s="248">
        <f t="shared" si="267"/>
        <v>-6.3080000000000247E-2</v>
      </c>
      <c r="AY78" s="248">
        <f t="shared" si="267"/>
        <v>0</v>
      </c>
      <c r="AZ78" s="248">
        <f t="shared" si="267"/>
        <v>0.32491999999996324</v>
      </c>
      <c r="BA78" s="248">
        <f t="shared" si="267"/>
        <v>-2.7626000000000062</v>
      </c>
      <c r="BB78" s="248">
        <f t="shared" si="267"/>
        <v>-0.11167000000000371</v>
      </c>
      <c r="BC78" s="248">
        <f t="shared" si="267"/>
        <v>6.7011399999999952</v>
      </c>
      <c r="BD78" s="248">
        <f t="shared" si="267"/>
        <v>-0.19999999999999929</v>
      </c>
      <c r="BE78" s="248">
        <f t="shared" si="267"/>
        <v>-53.757279999999994</v>
      </c>
      <c r="BF78" s="248">
        <f t="shared" si="267"/>
        <v>-5.225590000000004</v>
      </c>
      <c r="BG78" s="248">
        <f t="shared" si="267"/>
        <v>-2.3460699999999974</v>
      </c>
      <c r="BH78" s="248">
        <f t="shared" si="267"/>
        <v>6.7128399999999999</v>
      </c>
      <c r="BI78" s="248">
        <f t="shared" si="267"/>
        <v>-1.104890000000001</v>
      </c>
      <c r="BJ78" s="248">
        <f t="shared" si="267"/>
        <v>-150.15561000000008</v>
      </c>
      <c r="BK78" s="248">
        <f t="shared" si="267"/>
        <v>-5.0000000000000036</v>
      </c>
      <c r="BL78" s="248">
        <f t="shared" si="267"/>
        <v>9.5620000000000038E-2</v>
      </c>
    </row>
    <row r="79" spans="1:64" ht="15.6" outlineLevel="1" x14ac:dyDescent="0.25">
      <c r="A79" s="213"/>
      <c r="B79" s="253" t="s">
        <v>259</v>
      </c>
      <c r="C79" s="248">
        <f t="shared" ref="C79:AH79" si="268">IFERROR(C12-C44,"")</f>
        <v>-2837.8733461205047</v>
      </c>
      <c r="D79" s="248">
        <f t="shared" si="268"/>
        <v>2011.9000000000015</v>
      </c>
      <c r="E79" s="248">
        <f t="shared" si="268"/>
        <v>-200.60000000000036</v>
      </c>
      <c r="F79" s="248">
        <f t="shared" si="268"/>
        <v>-4038.3983079427003</v>
      </c>
      <c r="G79" s="248">
        <f t="shared" si="268"/>
        <v>-610.77503817780007</v>
      </c>
      <c r="H79" s="248" t="str">
        <f t="shared" si="268"/>
        <v/>
      </c>
      <c r="I79" s="248">
        <f t="shared" si="268"/>
        <v>-19.699129999999968</v>
      </c>
      <c r="J79" s="248">
        <f t="shared" si="268"/>
        <v>-187.89999999999964</v>
      </c>
      <c r="K79" s="248">
        <f t="shared" si="268"/>
        <v>-235.52999999999884</v>
      </c>
      <c r="L79" s="248">
        <f t="shared" si="268"/>
        <v>-19.830000000003565</v>
      </c>
      <c r="M79" s="248">
        <f t="shared" si="268"/>
        <v>152.75</v>
      </c>
      <c r="N79" s="248">
        <f t="shared" si="268"/>
        <v>-132.74999999999955</v>
      </c>
      <c r="O79" s="248">
        <f t="shared" si="268"/>
        <v>2435.16</v>
      </c>
      <c r="P79" s="248">
        <f t="shared" si="268"/>
        <v>-55.110000000000127</v>
      </c>
      <c r="Q79" s="248">
        <f t="shared" si="268"/>
        <v>16.480000000000018</v>
      </c>
      <c r="R79" s="248">
        <f t="shared" si="268"/>
        <v>16.010000000000446</v>
      </c>
      <c r="S79" s="248">
        <f t="shared" si="268"/>
        <v>-24.2999999999995</v>
      </c>
      <c r="T79" s="248">
        <f t="shared" si="268"/>
        <v>-28.910000000000196</v>
      </c>
      <c r="U79" s="248">
        <f t="shared" si="268"/>
        <v>5.4699999999999136</v>
      </c>
      <c r="V79" s="248">
        <f t="shared" si="268"/>
        <v>-66.799999999999955</v>
      </c>
      <c r="W79" s="248">
        <f t="shared" si="268"/>
        <v>-34.279999999999973</v>
      </c>
      <c r="X79" s="248">
        <f t="shared" si="268"/>
        <v>-29.160000000000025</v>
      </c>
      <c r="Y79" s="248" t="str">
        <f t="shared" si="268"/>
        <v/>
      </c>
      <c r="Z79" s="248" t="str">
        <f t="shared" si="268"/>
        <v/>
      </c>
      <c r="AA79" s="248" t="str">
        <f t="shared" si="268"/>
        <v/>
      </c>
      <c r="AB79" s="248" t="str">
        <f t="shared" si="268"/>
        <v/>
      </c>
      <c r="AC79" s="248" t="str">
        <f t="shared" si="268"/>
        <v/>
      </c>
      <c r="AD79" s="248" t="str">
        <f t="shared" si="268"/>
        <v/>
      </c>
      <c r="AE79" s="248" t="str">
        <f t="shared" si="268"/>
        <v/>
      </c>
      <c r="AF79" s="248" t="str">
        <f t="shared" si="268"/>
        <v/>
      </c>
      <c r="AG79" s="248">
        <f t="shared" si="268"/>
        <v>3.1826700000000017</v>
      </c>
      <c r="AH79" s="248" t="str">
        <f t="shared" si="268"/>
        <v/>
      </c>
      <c r="AI79" s="248">
        <f t="shared" ref="AI79:BL79" si="269">IFERROR(AI12-AI44,"")</f>
        <v>2.2163000000000181</v>
      </c>
      <c r="AJ79" s="248" t="str">
        <f t="shared" si="269"/>
        <v/>
      </c>
      <c r="AK79" s="248">
        <f t="shared" si="269"/>
        <v>7.8184699999999765</v>
      </c>
      <c r="AL79" s="248" t="str">
        <f t="shared" si="269"/>
        <v/>
      </c>
      <c r="AM79" s="248" t="str">
        <f t="shared" si="269"/>
        <v/>
      </c>
      <c r="AN79" s="248" t="str">
        <f t="shared" si="269"/>
        <v/>
      </c>
      <c r="AO79" s="248" t="str">
        <f t="shared" si="269"/>
        <v/>
      </c>
      <c r="AP79" s="248">
        <f t="shared" si="269"/>
        <v>-2.7148100000000568</v>
      </c>
      <c r="AQ79" s="248" t="str">
        <f t="shared" si="269"/>
        <v/>
      </c>
      <c r="AR79" s="248" t="str">
        <f t="shared" si="269"/>
        <v/>
      </c>
      <c r="AS79" s="248" t="str">
        <f t="shared" si="269"/>
        <v/>
      </c>
      <c r="AT79" s="248" t="str">
        <f t="shared" si="269"/>
        <v/>
      </c>
      <c r="AU79" s="248">
        <f t="shared" si="269"/>
        <v>-1.0044299999999851</v>
      </c>
      <c r="AV79" s="248">
        <f t="shared" si="269"/>
        <v>-6.7891481778000085</v>
      </c>
      <c r="AW79" s="248" t="str">
        <f t="shared" si="269"/>
        <v/>
      </c>
      <c r="AX79" s="248">
        <f t="shared" si="269"/>
        <v>0.8274200000000036</v>
      </c>
      <c r="AY79" s="248" t="str">
        <f t="shared" si="269"/>
        <v/>
      </c>
      <c r="AZ79" s="248">
        <f t="shared" si="269"/>
        <v>7.4061499999999967</v>
      </c>
      <c r="BA79" s="248">
        <f t="shared" si="269"/>
        <v>0</v>
      </c>
      <c r="BB79" s="248">
        <f t="shared" si="269"/>
        <v>2.3327800000000138</v>
      </c>
      <c r="BC79" s="248">
        <f t="shared" si="269"/>
        <v>-15.555390000000017</v>
      </c>
      <c r="BD79" s="248">
        <f t="shared" si="269"/>
        <v>3.4898299999999907</v>
      </c>
      <c r="BE79" s="248">
        <f t="shared" si="269"/>
        <v>-2.8090199999999967</v>
      </c>
      <c r="BF79" s="248">
        <f t="shared" si="269"/>
        <v>1.8364799999999946</v>
      </c>
      <c r="BG79" s="248">
        <f t="shared" si="269"/>
        <v>-3.6459100000000149</v>
      </c>
      <c r="BH79" s="248">
        <f t="shared" si="269"/>
        <v>-8.8513299999999902</v>
      </c>
      <c r="BI79" s="248">
        <f t="shared" si="269"/>
        <v>1.0669499999999914</v>
      </c>
      <c r="BJ79" s="248">
        <f t="shared" si="269"/>
        <v>-17.623490000000004</v>
      </c>
      <c r="BK79" s="248">
        <f t="shared" si="269"/>
        <v>0.78753000000000384</v>
      </c>
      <c r="BL79" s="248">
        <f t="shared" si="269"/>
        <v>11.866290000000021</v>
      </c>
    </row>
    <row r="80" spans="1:64" ht="15.6" outlineLevel="1" x14ac:dyDescent="0.25">
      <c r="A80" s="213"/>
      <c r="B80" s="252" t="s">
        <v>276</v>
      </c>
      <c r="C80" s="251">
        <f t="shared" ref="C80:AH80" si="270">IFERROR(C13-C45,"")</f>
        <v>111.10267357200064</v>
      </c>
      <c r="D80" s="251">
        <f t="shared" si="270"/>
        <v>1148.8300000000017</v>
      </c>
      <c r="E80" s="251">
        <f t="shared" si="270"/>
        <v>-292.45000000000255</v>
      </c>
      <c r="F80" s="251">
        <f t="shared" si="270"/>
        <v>-690.39105794270063</v>
      </c>
      <c r="G80" s="251">
        <f t="shared" si="270"/>
        <v>-54.886268485299979</v>
      </c>
      <c r="H80" s="251" t="str">
        <f t="shared" si="270"/>
        <v/>
      </c>
      <c r="I80" s="251">
        <f t="shared" si="270"/>
        <v>282.35962324500042</v>
      </c>
      <c r="J80" s="251">
        <f t="shared" si="270"/>
        <v>-357.23828700000013</v>
      </c>
      <c r="K80" s="251">
        <f t="shared" si="270"/>
        <v>-163.82422300000144</v>
      </c>
      <c r="L80" s="251">
        <f t="shared" si="270"/>
        <v>-109.73446200000399</v>
      </c>
      <c r="M80" s="251">
        <f t="shared" si="270"/>
        <v>-3.3122780000012426</v>
      </c>
      <c r="N80" s="251">
        <f t="shared" si="270"/>
        <v>-539.00109199999929</v>
      </c>
      <c r="O80" s="251">
        <f t="shared" si="270"/>
        <v>2341.6907840000003</v>
      </c>
      <c r="P80" s="251">
        <f t="shared" si="270"/>
        <v>-99.452164000000039</v>
      </c>
      <c r="Q80" s="251">
        <f t="shared" si="270"/>
        <v>-12.484539999999697</v>
      </c>
      <c r="R80" s="251">
        <f t="shared" si="270"/>
        <v>55.145363000000771</v>
      </c>
      <c r="S80" s="251">
        <f t="shared" si="270"/>
        <v>-18.559379999999464</v>
      </c>
      <c r="T80" s="251">
        <f t="shared" si="270"/>
        <v>-21.179538000000434</v>
      </c>
      <c r="U80" s="251">
        <f t="shared" si="270"/>
        <v>9.3710640000000467</v>
      </c>
      <c r="V80" s="251">
        <f t="shared" si="270"/>
        <v>-66.027709999999956</v>
      </c>
      <c r="W80" s="251">
        <f t="shared" si="270"/>
        <v>-120.85802999999987</v>
      </c>
      <c r="X80" s="251">
        <f t="shared" si="270"/>
        <v>-15.516936000000044</v>
      </c>
      <c r="Y80" s="251" t="str">
        <f t="shared" si="270"/>
        <v/>
      </c>
      <c r="Z80" s="251" t="str">
        <f t="shared" si="270"/>
        <v/>
      </c>
      <c r="AA80" s="251" t="str">
        <f t="shared" si="270"/>
        <v/>
      </c>
      <c r="AB80" s="251" t="str">
        <f t="shared" si="270"/>
        <v/>
      </c>
      <c r="AC80" s="251" t="str">
        <f t="shared" si="270"/>
        <v/>
      </c>
      <c r="AD80" s="251" t="str">
        <f t="shared" si="270"/>
        <v/>
      </c>
      <c r="AE80" s="251" t="str">
        <f t="shared" si="270"/>
        <v/>
      </c>
      <c r="AF80" s="251" t="str">
        <f t="shared" si="270"/>
        <v/>
      </c>
      <c r="AG80" s="251">
        <f t="shared" si="270"/>
        <v>0.41697362399997928</v>
      </c>
      <c r="AH80" s="251" t="str">
        <f t="shared" si="270"/>
        <v/>
      </c>
      <c r="AI80" s="251">
        <f t="shared" ref="AI80:BL80" si="271">IFERROR(AI13-AI45,"")</f>
        <v>3.0746546760000228</v>
      </c>
      <c r="AJ80" s="251" t="str">
        <f t="shared" si="271"/>
        <v/>
      </c>
      <c r="AK80" s="251">
        <f t="shared" si="271"/>
        <v>8.3948482999999783</v>
      </c>
      <c r="AL80" s="251" t="str">
        <f t="shared" si="271"/>
        <v/>
      </c>
      <c r="AM80" s="251" t="str">
        <f t="shared" si="271"/>
        <v/>
      </c>
      <c r="AN80" s="251" t="str">
        <f t="shared" si="271"/>
        <v/>
      </c>
      <c r="AO80" s="251" t="str">
        <f t="shared" si="271"/>
        <v/>
      </c>
      <c r="AP80" s="251">
        <f t="shared" si="271"/>
        <v>0.36585072899993065</v>
      </c>
      <c r="AQ80" s="251" t="str">
        <f t="shared" si="271"/>
        <v/>
      </c>
      <c r="AR80" s="251" t="str">
        <f t="shared" si="271"/>
        <v/>
      </c>
      <c r="AS80" s="251" t="str">
        <f t="shared" si="271"/>
        <v/>
      </c>
      <c r="AT80" s="251" t="str">
        <f t="shared" si="271"/>
        <v/>
      </c>
      <c r="AU80" s="251">
        <f t="shared" si="271"/>
        <v>-4.5020167609999788</v>
      </c>
      <c r="AV80" s="251">
        <f t="shared" si="271"/>
        <v>-7.1200039274546825</v>
      </c>
      <c r="AW80" s="251" t="str">
        <f t="shared" si="271"/>
        <v/>
      </c>
      <c r="AX80" s="251">
        <f t="shared" si="271"/>
        <v>-6.0414804449999906</v>
      </c>
      <c r="AY80" s="251" t="str">
        <f t="shared" si="271"/>
        <v/>
      </c>
      <c r="AZ80" s="251">
        <f t="shared" si="271"/>
        <v>114.77641584799997</v>
      </c>
      <c r="BA80" s="251">
        <f t="shared" si="271"/>
        <v>222.06980999999985</v>
      </c>
      <c r="BB80" s="251">
        <f t="shared" si="271"/>
        <v>-9.3661960040000167</v>
      </c>
      <c r="BC80" s="251">
        <f t="shared" si="271"/>
        <v>3.0808396640000524</v>
      </c>
      <c r="BD80" s="251">
        <f t="shared" si="271"/>
        <v>5.4267718159999951</v>
      </c>
      <c r="BE80" s="251">
        <f t="shared" si="271"/>
        <v>1.1046806820000086</v>
      </c>
      <c r="BF80" s="251">
        <f t="shared" si="271"/>
        <v>6.5313275000022486E-2</v>
      </c>
      <c r="BG80" s="251">
        <f t="shared" si="271"/>
        <v>-13.801856622000031</v>
      </c>
      <c r="BH80" s="251">
        <f t="shared" si="271"/>
        <v>-8.8513299999997344</v>
      </c>
      <c r="BI80" s="251">
        <f t="shared" si="271"/>
        <v>-6.0390598239999917</v>
      </c>
      <c r="BJ80" s="251">
        <f t="shared" si="271"/>
        <v>4.7883960120000211</v>
      </c>
      <c r="BK80" s="251">
        <f t="shared" si="271"/>
        <v>2.8539926860000122</v>
      </c>
      <c r="BL80" s="251">
        <f t="shared" si="271"/>
        <v>0.20417863700004091</v>
      </c>
    </row>
    <row r="81" spans="1:64" x14ac:dyDescent="0.25">
      <c r="B81" s="253" t="s">
        <v>261</v>
      </c>
      <c r="C81" s="248">
        <f t="shared" ref="C81:AH81" si="272">IFERROR(C14-C46,"")</f>
        <v>-392.60468000000128</v>
      </c>
      <c r="D81" s="248">
        <f t="shared" si="272"/>
        <v>64.860000000000014</v>
      </c>
      <c r="E81" s="248">
        <f t="shared" si="272"/>
        <v>-409.23999999999978</v>
      </c>
      <c r="F81" s="248">
        <f t="shared" si="272"/>
        <v>-33.726059999999961</v>
      </c>
      <c r="G81" s="248">
        <f t="shared" si="272"/>
        <v>-14.498619999999999</v>
      </c>
      <c r="H81" s="248" t="str">
        <f t="shared" si="272"/>
        <v/>
      </c>
      <c r="I81" s="248">
        <f t="shared" si="272"/>
        <v>-206.82919000000015</v>
      </c>
      <c r="J81" s="248">
        <f t="shared" si="272"/>
        <v>-1.740000000000002</v>
      </c>
      <c r="K81" s="248">
        <f t="shared" si="272"/>
        <v>-11.170000000000016</v>
      </c>
      <c r="L81" s="248">
        <f t="shared" si="272"/>
        <v>-3.9999999999999147E-2</v>
      </c>
      <c r="M81" s="248">
        <f t="shared" si="272"/>
        <v>-15.769999999999996</v>
      </c>
      <c r="N81" s="248">
        <f t="shared" si="272"/>
        <v>-0.1799999999999784</v>
      </c>
      <c r="O81" s="248">
        <f t="shared" si="272"/>
        <v>93.759999999999991</v>
      </c>
      <c r="P81" s="248">
        <f t="shared" si="272"/>
        <v>-8.6999999999999602</v>
      </c>
      <c r="Q81" s="248">
        <f t="shared" si="272"/>
        <v>-56.31</v>
      </c>
      <c r="R81" s="248">
        <f t="shared" si="272"/>
        <v>-206.88</v>
      </c>
      <c r="S81" s="248">
        <f t="shared" si="272"/>
        <v>-39.20999999999998</v>
      </c>
      <c r="T81" s="248">
        <f t="shared" si="272"/>
        <v>-31.329999999999984</v>
      </c>
      <c r="U81" s="248">
        <f t="shared" si="272"/>
        <v>-35.330000000000013</v>
      </c>
      <c r="V81" s="248">
        <f t="shared" si="272"/>
        <v>-19.429999999999993</v>
      </c>
      <c r="W81" s="248">
        <f t="shared" si="272"/>
        <v>-3.8199999999999932</v>
      </c>
      <c r="X81" s="248">
        <f t="shared" si="272"/>
        <v>-8.2299999999999045</v>
      </c>
      <c r="Y81" s="248">
        <f t="shared" si="272"/>
        <v>-19.740000000000009</v>
      </c>
      <c r="Z81" s="248">
        <f t="shared" si="272"/>
        <v>0</v>
      </c>
      <c r="AA81" s="248">
        <f t="shared" si="272"/>
        <v>0</v>
      </c>
      <c r="AB81" s="248">
        <f t="shared" si="272"/>
        <v>0</v>
      </c>
      <c r="AC81" s="248">
        <f t="shared" si="272"/>
        <v>0</v>
      </c>
      <c r="AD81" s="248">
        <f t="shared" si="272"/>
        <v>0</v>
      </c>
      <c r="AE81" s="248">
        <f t="shared" si="272"/>
        <v>-2.1070000000000002E-2</v>
      </c>
      <c r="AF81" s="248">
        <f t="shared" si="272"/>
        <v>0</v>
      </c>
      <c r="AG81" s="248">
        <f t="shared" si="272"/>
        <v>5.4029699999999981</v>
      </c>
      <c r="AH81" s="248">
        <f t="shared" si="272"/>
        <v>0</v>
      </c>
      <c r="AI81" s="248">
        <f t="shared" ref="AI81:BL81" si="273">IFERROR(AI14-AI46,"")</f>
        <v>-18.821179999999998</v>
      </c>
      <c r="AJ81" s="248">
        <f t="shared" si="273"/>
        <v>0</v>
      </c>
      <c r="AK81" s="248">
        <f t="shared" si="273"/>
        <v>-0.54677999999999116</v>
      </c>
      <c r="AL81" s="248">
        <f t="shared" si="273"/>
        <v>0</v>
      </c>
      <c r="AM81" s="248">
        <f t="shared" si="273"/>
        <v>0</v>
      </c>
      <c r="AN81" s="248">
        <f t="shared" si="273"/>
        <v>0</v>
      </c>
      <c r="AO81" s="248">
        <f t="shared" si="273"/>
        <v>0</v>
      </c>
      <c r="AP81" s="248">
        <f t="shared" si="273"/>
        <v>-14.43554</v>
      </c>
      <c r="AQ81" s="248">
        <f t="shared" si="273"/>
        <v>0</v>
      </c>
      <c r="AR81" s="248">
        <f t="shared" si="273"/>
        <v>0</v>
      </c>
      <c r="AS81" s="248">
        <f t="shared" si="273"/>
        <v>0</v>
      </c>
      <c r="AT81" s="248">
        <f t="shared" si="273"/>
        <v>0</v>
      </c>
      <c r="AU81" s="248">
        <f t="shared" si="273"/>
        <v>0</v>
      </c>
      <c r="AV81" s="248">
        <f t="shared" si="273"/>
        <v>0</v>
      </c>
      <c r="AW81" s="248">
        <f t="shared" si="273"/>
        <v>0</v>
      </c>
      <c r="AX81" s="248">
        <f t="shared" si="273"/>
        <v>-6.3080000000000247E-2</v>
      </c>
      <c r="AY81" s="248">
        <f t="shared" si="273"/>
        <v>0</v>
      </c>
      <c r="AZ81" s="248">
        <f t="shared" si="273"/>
        <v>0.32491999999996324</v>
      </c>
      <c r="BA81" s="248">
        <f t="shared" si="273"/>
        <v>-2.7626000000000062</v>
      </c>
      <c r="BB81" s="248">
        <f t="shared" si="273"/>
        <v>-0.11167000000000371</v>
      </c>
      <c r="BC81" s="248">
        <f t="shared" si="273"/>
        <v>6.7011399999999952</v>
      </c>
      <c r="BD81" s="248">
        <f t="shared" si="273"/>
        <v>-0.19999999999999929</v>
      </c>
      <c r="BE81" s="248">
        <f t="shared" si="273"/>
        <v>-53.757279999999994</v>
      </c>
      <c r="BF81" s="248">
        <f t="shared" si="273"/>
        <v>-5.225590000000004</v>
      </c>
      <c r="BG81" s="248">
        <f t="shared" si="273"/>
        <v>-2.3460699999999974</v>
      </c>
      <c r="BH81" s="248">
        <f t="shared" si="273"/>
        <v>6.7128399999999999</v>
      </c>
      <c r="BI81" s="248">
        <f t="shared" si="273"/>
        <v>-1.104890000000001</v>
      </c>
      <c r="BJ81" s="248">
        <f t="shared" si="273"/>
        <v>-150.15561000000008</v>
      </c>
      <c r="BK81" s="248">
        <f t="shared" si="273"/>
        <v>-5.0000000000000036</v>
      </c>
      <c r="BL81" s="248">
        <f t="shared" si="273"/>
        <v>9.5620000000000038E-2</v>
      </c>
    </row>
    <row r="82" spans="1:64" x14ac:dyDescent="0.25">
      <c r="B82" s="253" t="s">
        <v>262</v>
      </c>
      <c r="C82" s="248">
        <f t="shared" ref="C82:AH82" si="274">IFERROR(C15-C47,"")</f>
        <v>-3753.3002017935009</v>
      </c>
      <c r="D82" s="248">
        <f t="shared" si="274"/>
        <v>-2463.7499999999991</v>
      </c>
      <c r="E82" s="248">
        <f t="shared" si="274"/>
        <v>52.199999999999363</v>
      </c>
      <c r="F82" s="248" t="str">
        <f t="shared" si="274"/>
        <v/>
      </c>
      <c r="G82" s="248" t="str">
        <f t="shared" si="274"/>
        <v/>
      </c>
      <c r="H82" s="248" t="str">
        <f t="shared" si="274"/>
        <v/>
      </c>
      <c r="I82" s="248">
        <f t="shared" si="274"/>
        <v>209.85352999999998</v>
      </c>
      <c r="J82" s="248">
        <f t="shared" si="274"/>
        <v>-83.560000000000059</v>
      </c>
      <c r="K82" s="248">
        <f t="shared" si="274"/>
        <v>-85.060000000001196</v>
      </c>
      <c r="L82" s="248">
        <f t="shared" si="274"/>
        <v>-112.53999999999763</v>
      </c>
      <c r="M82" s="248">
        <f t="shared" si="274"/>
        <v>241.84</v>
      </c>
      <c r="N82" s="248">
        <f t="shared" si="274"/>
        <v>-41.680000000000604</v>
      </c>
      <c r="O82" s="248">
        <f t="shared" si="274"/>
        <v>-2382.75</v>
      </c>
      <c r="P82" s="248">
        <f t="shared" si="274"/>
        <v>-26.600000000000023</v>
      </c>
      <c r="Q82" s="248">
        <f t="shared" si="274"/>
        <v>-15.110000000000014</v>
      </c>
      <c r="R82" s="248">
        <f t="shared" si="274"/>
        <v>59.319999999999709</v>
      </c>
      <c r="S82" s="248">
        <f t="shared" si="274"/>
        <v>22.649999999999693</v>
      </c>
      <c r="T82" s="248">
        <f t="shared" si="274"/>
        <v>14.519999999999982</v>
      </c>
      <c r="U82" s="248">
        <f t="shared" si="274"/>
        <v>-17.379999999999995</v>
      </c>
      <c r="V82" s="248">
        <f t="shared" si="274"/>
        <v>-7.5499999999999829</v>
      </c>
      <c r="W82" s="248">
        <f t="shared" si="274"/>
        <v>9.940000000000083</v>
      </c>
      <c r="X82" s="248">
        <f t="shared" si="274"/>
        <v>12.410000000000025</v>
      </c>
      <c r="Y82" s="248" t="str">
        <f t="shared" si="274"/>
        <v/>
      </c>
      <c r="Z82" s="248" t="str">
        <f t="shared" si="274"/>
        <v/>
      </c>
      <c r="AA82" s="248" t="str">
        <f t="shared" si="274"/>
        <v/>
      </c>
      <c r="AB82" s="248" t="str">
        <f t="shared" si="274"/>
        <v/>
      </c>
      <c r="AC82" s="248" t="str">
        <f t="shared" si="274"/>
        <v/>
      </c>
      <c r="AD82" s="248" t="str">
        <f t="shared" si="274"/>
        <v/>
      </c>
      <c r="AE82" s="248" t="str">
        <f t="shared" si="274"/>
        <v/>
      </c>
      <c r="AF82" s="248" t="str">
        <f t="shared" si="274"/>
        <v/>
      </c>
      <c r="AG82" s="248">
        <f t="shared" si="274"/>
        <v>-0.79864642200001157</v>
      </c>
      <c r="AH82" s="248" t="str">
        <f t="shared" si="274"/>
        <v/>
      </c>
      <c r="AI82" s="248">
        <f t="shared" ref="AI82:BL82" si="275">IFERROR(AI15-AI47,"")</f>
        <v>4.8168799999999692</v>
      </c>
      <c r="AJ82" s="248" t="str">
        <f t="shared" si="275"/>
        <v/>
      </c>
      <c r="AK82" s="248">
        <f t="shared" si="275"/>
        <v>-13.566059999999986</v>
      </c>
      <c r="AL82" s="248" t="str">
        <f t="shared" si="275"/>
        <v/>
      </c>
      <c r="AM82" s="248" t="str">
        <f t="shared" si="275"/>
        <v/>
      </c>
      <c r="AN82" s="248" t="str">
        <f t="shared" si="275"/>
        <v/>
      </c>
      <c r="AO82" s="248" t="str">
        <f t="shared" si="275"/>
        <v/>
      </c>
      <c r="AP82" s="248">
        <f t="shared" si="275"/>
        <v>-11.839059999999982</v>
      </c>
      <c r="AQ82" s="248" t="str">
        <f t="shared" si="275"/>
        <v/>
      </c>
      <c r="AR82" s="248" t="str">
        <f t="shared" si="275"/>
        <v/>
      </c>
      <c r="AS82" s="248" t="str">
        <f t="shared" si="275"/>
        <v/>
      </c>
      <c r="AT82" s="248" t="str">
        <f t="shared" si="275"/>
        <v/>
      </c>
      <c r="AU82" s="248">
        <f t="shared" si="275"/>
        <v>5.7569999999992127E-2</v>
      </c>
      <c r="AV82" s="248">
        <f t="shared" si="275"/>
        <v>-4.0858366465999918</v>
      </c>
      <c r="AW82" s="248" t="str">
        <f t="shared" si="275"/>
        <v/>
      </c>
      <c r="AX82" s="248">
        <f t="shared" si="275"/>
        <v>-0.23099000000001357</v>
      </c>
      <c r="AY82" s="248" t="str">
        <f t="shared" si="275"/>
        <v/>
      </c>
      <c r="AZ82" s="248">
        <f t="shared" si="275"/>
        <v>49.262870000000021</v>
      </c>
      <c r="BA82" s="248">
        <f t="shared" si="275"/>
        <v>21.915179999999999</v>
      </c>
      <c r="BB82" s="248">
        <f t="shared" si="275"/>
        <v>-0.56616999999999251</v>
      </c>
      <c r="BC82" s="248">
        <f t="shared" si="275"/>
        <v>17.716059999999985</v>
      </c>
      <c r="BD82" s="248">
        <f t="shared" si="275"/>
        <v>-3.4656799999999972</v>
      </c>
      <c r="BE82" s="248">
        <f t="shared" si="275"/>
        <v>8.5146600000000063</v>
      </c>
      <c r="BF82" s="248">
        <f t="shared" si="275"/>
        <v>0.70826999999999529</v>
      </c>
      <c r="BG82" s="248">
        <f t="shared" si="275"/>
        <v>48.978450000000024</v>
      </c>
      <c r="BH82" s="248">
        <f t="shared" si="275"/>
        <v>31.670469999999995</v>
      </c>
      <c r="BI82" s="248">
        <f t="shared" si="275"/>
        <v>-0.2312700000000234</v>
      </c>
      <c r="BJ82" s="248">
        <f t="shared" si="275"/>
        <v>31.817159999999973</v>
      </c>
      <c r="BK82" s="248">
        <f t="shared" si="275"/>
        <v>11.193969999999986</v>
      </c>
      <c r="BL82" s="248">
        <f t="shared" si="275"/>
        <v>-7.660440000000019</v>
      </c>
    </row>
    <row r="83" spans="1:64" ht="15.6" x14ac:dyDescent="0.25">
      <c r="B83" s="252" t="s">
        <v>264</v>
      </c>
      <c r="C83" s="251">
        <f t="shared" ref="C83:AH83" si="276">IFERROR(C16-C48,"")</f>
        <v>-3360.6955217934997</v>
      </c>
      <c r="D83" s="251">
        <f t="shared" si="276"/>
        <v>-2528.6099999999992</v>
      </c>
      <c r="E83" s="251">
        <f t="shared" si="276"/>
        <v>461.43999999999915</v>
      </c>
      <c r="F83" s="251" t="str">
        <f t="shared" si="276"/>
        <v/>
      </c>
      <c r="G83" s="251" t="str">
        <f t="shared" si="276"/>
        <v/>
      </c>
      <c r="H83" s="251" t="str">
        <f t="shared" si="276"/>
        <v/>
      </c>
      <c r="I83" s="251">
        <f t="shared" si="276"/>
        <v>416.68272000000013</v>
      </c>
      <c r="J83" s="251">
        <f t="shared" si="276"/>
        <v>-81.819999999999936</v>
      </c>
      <c r="K83" s="251">
        <f t="shared" si="276"/>
        <v>-73.89000000000118</v>
      </c>
      <c r="L83" s="251">
        <f t="shared" si="276"/>
        <v>-112.49999999999767</v>
      </c>
      <c r="M83" s="251">
        <f t="shared" si="276"/>
        <v>257.61</v>
      </c>
      <c r="N83" s="251">
        <f t="shared" si="276"/>
        <v>-41.500000000000625</v>
      </c>
      <c r="O83" s="251">
        <f t="shared" si="276"/>
        <v>-2476.5100000000002</v>
      </c>
      <c r="P83" s="251">
        <f t="shared" si="276"/>
        <v>-17.900000000000091</v>
      </c>
      <c r="Q83" s="251">
        <f t="shared" si="276"/>
        <v>41.199999999999989</v>
      </c>
      <c r="R83" s="251">
        <f t="shared" si="276"/>
        <v>266.1999999999997</v>
      </c>
      <c r="S83" s="251">
        <f t="shared" si="276"/>
        <v>61.859999999999673</v>
      </c>
      <c r="T83" s="251">
        <f t="shared" si="276"/>
        <v>45.849999999999966</v>
      </c>
      <c r="U83" s="251">
        <f t="shared" si="276"/>
        <v>17.950000000000017</v>
      </c>
      <c r="V83" s="251">
        <f t="shared" si="276"/>
        <v>11.88000000000001</v>
      </c>
      <c r="W83" s="251">
        <f t="shared" si="276"/>
        <v>13.760000000000076</v>
      </c>
      <c r="X83" s="251">
        <f t="shared" si="276"/>
        <v>20.63999999999993</v>
      </c>
      <c r="Y83" s="251" t="str">
        <f t="shared" si="276"/>
        <v/>
      </c>
      <c r="Z83" s="251" t="str">
        <f t="shared" si="276"/>
        <v/>
      </c>
      <c r="AA83" s="251" t="str">
        <f t="shared" si="276"/>
        <v/>
      </c>
      <c r="AB83" s="251" t="str">
        <f t="shared" si="276"/>
        <v/>
      </c>
      <c r="AC83" s="251" t="str">
        <f t="shared" si="276"/>
        <v/>
      </c>
      <c r="AD83" s="251" t="str">
        <f t="shared" si="276"/>
        <v/>
      </c>
      <c r="AE83" s="251" t="str">
        <f t="shared" si="276"/>
        <v/>
      </c>
      <c r="AF83" s="251" t="str">
        <f t="shared" si="276"/>
        <v/>
      </c>
      <c r="AG83" s="251">
        <f t="shared" si="276"/>
        <v>-6.2016164220000096</v>
      </c>
      <c r="AH83" s="251" t="str">
        <f t="shared" si="276"/>
        <v/>
      </c>
      <c r="AI83" s="251">
        <f t="shared" ref="AI83:BL83" si="277">IFERROR(AI16-AI48,"")</f>
        <v>23.638059999999967</v>
      </c>
      <c r="AJ83" s="251" t="str">
        <f t="shared" si="277"/>
        <v/>
      </c>
      <c r="AK83" s="251">
        <f t="shared" si="277"/>
        <v>-13.019279999999995</v>
      </c>
      <c r="AL83" s="251" t="str">
        <f t="shared" si="277"/>
        <v/>
      </c>
      <c r="AM83" s="251" t="str">
        <f t="shared" si="277"/>
        <v/>
      </c>
      <c r="AN83" s="251" t="str">
        <f t="shared" si="277"/>
        <v/>
      </c>
      <c r="AO83" s="251" t="str">
        <f t="shared" si="277"/>
        <v/>
      </c>
      <c r="AP83" s="251">
        <f t="shared" si="277"/>
        <v>2.5964800000000174</v>
      </c>
      <c r="AQ83" s="251" t="str">
        <f t="shared" si="277"/>
        <v/>
      </c>
      <c r="AR83" s="251" t="str">
        <f t="shared" si="277"/>
        <v/>
      </c>
      <c r="AS83" s="251" t="str">
        <f t="shared" si="277"/>
        <v/>
      </c>
      <c r="AT83" s="251" t="str">
        <f t="shared" si="277"/>
        <v/>
      </c>
      <c r="AU83" s="251">
        <f t="shared" si="277"/>
        <v>5.7569999999992127E-2</v>
      </c>
      <c r="AV83" s="251">
        <f t="shared" si="277"/>
        <v>-4.0858366465999918</v>
      </c>
      <c r="AW83" s="251" t="str">
        <f t="shared" si="277"/>
        <v/>
      </c>
      <c r="AX83" s="251">
        <f t="shared" si="277"/>
        <v>-0.16791000000001333</v>
      </c>
      <c r="AY83" s="251" t="str">
        <f t="shared" si="277"/>
        <v/>
      </c>
      <c r="AZ83" s="251">
        <f t="shared" si="277"/>
        <v>48.937950000000058</v>
      </c>
      <c r="BA83" s="251">
        <f t="shared" si="277"/>
        <v>24.677780000000006</v>
      </c>
      <c r="BB83" s="251">
        <f t="shared" si="277"/>
        <v>-0.4544999999999888</v>
      </c>
      <c r="BC83" s="251">
        <f t="shared" si="277"/>
        <v>11.014919999999989</v>
      </c>
      <c r="BD83" s="251">
        <f t="shared" si="277"/>
        <v>-3.2656799999999979</v>
      </c>
      <c r="BE83" s="251">
        <f t="shared" si="277"/>
        <v>62.271940000000001</v>
      </c>
      <c r="BF83" s="251">
        <f t="shared" si="277"/>
        <v>5.9338599999999992</v>
      </c>
      <c r="BG83" s="251">
        <f t="shared" si="277"/>
        <v>51.324520000000021</v>
      </c>
      <c r="BH83" s="251">
        <f t="shared" si="277"/>
        <v>24.957629999999995</v>
      </c>
      <c r="BI83" s="251">
        <f t="shared" si="277"/>
        <v>0.87361999999997764</v>
      </c>
      <c r="BJ83" s="251">
        <f t="shared" si="277"/>
        <v>181.97277000000005</v>
      </c>
      <c r="BK83" s="251">
        <f t="shared" si="277"/>
        <v>16.19396999999999</v>
      </c>
      <c r="BL83" s="251">
        <f t="shared" si="277"/>
        <v>-7.7560600000000193</v>
      </c>
    </row>
    <row r="84" spans="1:64" ht="15.6" x14ac:dyDescent="0.25">
      <c r="B84" s="250" t="s">
        <v>266</v>
      </c>
      <c r="C84" s="249">
        <f t="shared" ref="C84:AH84" si="278">IFERROR(C17-C49,"")</f>
        <v>-3249.592848221499</v>
      </c>
      <c r="D84" s="249">
        <f t="shared" si="278"/>
        <v>-1379.7799999999975</v>
      </c>
      <c r="E84" s="249">
        <f t="shared" si="278"/>
        <v>168.9899999999966</v>
      </c>
      <c r="F84" s="249" t="str">
        <f t="shared" si="278"/>
        <v/>
      </c>
      <c r="G84" s="249" t="str">
        <f t="shared" si="278"/>
        <v/>
      </c>
      <c r="H84" s="249" t="str">
        <f t="shared" si="278"/>
        <v/>
      </c>
      <c r="I84" s="249">
        <f t="shared" si="278"/>
        <v>699.04234324500067</v>
      </c>
      <c r="J84" s="249">
        <f t="shared" si="278"/>
        <v>-439.05828700000006</v>
      </c>
      <c r="K84" s="249">
        <f t="shared" si="278"/>
        <v>-237.71422300000262</v>
      </c>
      <c r="L84" s="249">
        <f t="shared" si="278"/>
        <v>-222.23446200000171</v>
      </c>
      <c r="M84" s="249">
        <f t="shared" si="278"/>
        <v>254.29772199999871</v>
      </c>
      <c r="N84" s="249">
        <f t="shared" si="278"/>
        <v>-580.50109199999997</v>
      </c>
      <c r="O84" s="249">
        <f t="shared" si="278"/>
        <v>-134.81921599999964</v>
      </c>
      <c r="P84" s="249">
        <f t="shared" si="278"/>
        <v>-117.35216400000013</v>
      </c>
      <c r="Q84" s="249">
        <f t="shared" si="278"/>
        <v>28.715460000000292</v>
      </c>
      <c r="R84" s="249">
        <f t="shared" si="278"/>
        <v>321.34536300000042</v>
      </c>
      <c r="S84" s="249">
        <f t="shared" si="278"/>
        <v>43.300620000000208</v>
      </c>
      <c r="T84" s="249">
        <f t="shared" si="278"/>
        <v>24.670461999999588</v>
      </c>
      <c r="U84" s="249">
        <f t="shared" si="278"/>
        <v>27.321064000000092</v>
      </c>
      <c r="V84" s="249">
        <f t="shared" si="278"/>
        <v>-54.147709999999947</v>
      </c>
      <c r="W84" s="249">
        <f t="shared" si="278"/>
        <v>-107.09802999999977</v>
      </c>
      <c r="X84" s="249">
        <f t="shared" si="278"/>
        <v>5.1230639999998857</v>
      </c>
      <c r="Y84" s="249" t="str">
        <f t="shared" si="278"/>
        <v/>
      </c>
      <c r="Z84" s="249" t="str">
        <f t="shared" si="278"/>
        <v/>
      </c>
      <c r="AA84" s="249" t="str">
        <f t="shared" si="278"/>
        <v/>
      </c>
      <c r="AB84" s="249" t="str">
        <f t="shared" si="278"/>
        <v/>
      </c>
      <c r="AC84" s="249" t="str">
        <f t="shared" si="278"/>
        <v/>
      </c>
      <c r="AD84" s="249" t="str">
        <f t="shared" si="278"/>
        <v/>
      </c>
      <c r="AE84" s="249" t="str">
        <f t="shared" si="278"/>
        <v/>
      </c>
      <c r="AF84" s="249" t="str">
        <f t="shared" si="278"/>
        <v/>
      </c>
      <c r="AG84" s="249">
        <f t="shared" si="278"/>
        <v>-5.7846427980000303</v>
      </c>
      <c r="AH84" s="249" t="str">
        <f t="shared" si="278"/>
        <v/>
      </c>
      <c r="AI84" s="249">
        <f t="shared" ref="AI84:BL84" si="279">IFERROR(AI17-AI49,"")</f>
        <v>26.71271467599999</v>
      </c>
      <c r="AJ84" s="249" t="str">
        <f t="shared" si="279"/>
        <v/>
      </c>
      <c r="AK84" s="249">
        <f t="shared" si="279"/>
        <v>-4.6244317000000166</v>
      </c>
      <c r="AL84" s="249" t="str">
        <f t="shared" si="279"/>
        <v/>
      </c>
      <c r="AM84" s="249" t="str">
        <f t="shared" si="279"/>
        <v/>
      </c>
      <c r="AN84" s="249" t="str">
        <f t="shared" si="279"/>
        <v/>
      </c>
      <c r="AO84" s="249" t="str">
        <f t="shared" si="279"/>
        <v/>
      </c>
      <c r="AP84" s="249">
        <f t="shared" si="279"/>
        <v>2.9623307289999445</v>
      </c>
      <c r="AQ84" s="249" t="str">
        <f t="shared" si="279"/>
        <v/>
      </c>
      <c r="AR84" s="249" t="str">
        <f t="shared" si="279"/>
        <v/>
      </c>
      <c r="AS84" s="249" t="str">
        <f t="shared" si="279"/>
        <v/>
      </c>
      <c r="AT84" s="249" t="str">
        <f t="shared" si="279"/>
        <v/>
      </c>
      <c r="AU84" s="249">
        <f t="shared" si="279"/>
        <v>-4.4444467609999876</v>
      </c>
      <c r="AV84" s="249">
        <f t="shared" si="279"/>
        <v>-11.205840574054676</v>
      </c>
      <c r="AW84" s="249" t="str">
        <f t="shared" si="279"/>
        <v/>
      </c>
      <c r="AX84" s="249">
        <f t="shared" si="279"/>
        <v>-6.2093904450000039</v>
      </c>
      <c r="AY84" s="249" t="str">
        <f t="shared" si="279"/>
        <v/>
      </c>
      <c r="AZ84" s="249">
        <f t="shared" si="279"/>
        <v>163.71436584800003</v>
      </c>
      <c r="BA84" s="249">
        <f t="shared" si="279"/>
        <v>246.74758999999989</v>
      </c>
      <c r="BB84" s="249">
        <f t="shared" si="279"/>
        <v>-9.8206960039999984</v>
      </c>
      <c r="BC84" s="249">
        <f t="shared" si="279"/>
        <v>14.095759664000042</v>
      </c>
      <c r="BD84" s="249">
        <f t="shared" si="279"/>
        <v>2.1610918159999954</v>
      </c>
      <c r="BE84" s="249">
        <f t="shared" si="279"/>
        <v>63.376620682000009</v>
      </c>
      <c r="BF84" s="249">
        <f t="shared" si="279"/>
        <v>5.9991732750000182</v>
      </c>
      <c r="BG84" s="249">
        <f t="shared" si="279"/>
        <v>37.522663378000004</v>
      </c>
      <c r="BH84" s="249">
        <f t="shared" si="279"/>
        <v>16.10630000000026</v>
      </c>
      <c r="BI84" s="249">
        <f t="shared" si="279"/>
        <v>-5.1654398240000106</v>
      </c>
      <c r="BJ84" s="249">
        <f t="shared" si="279"/>
        <v>186.7611660120001</v>
      </c>
      <c r="BK84" s="249">
        <f t="shared" si="279"/>
        <v>19.047962686000002</v>
      </c>
      <c r="BL84" s="249">
        <f t="shared" si="279"/>
        <v>-7.5518813629999784</v>
      </c>
    </row>
    <row r="85" spans="1:64" ht="15.6" outlineLevel="1" x14ac:dyDescent="0.25">
      <c r="A85" s="213"/>
      <c r="B85" s="224" t="s">
        <v>267</v>
      </c>
      <c r="C85" s="248">
        <f t="shared" ref="C85:AH85" si="280">IFERROR(C18-C50,"")</f>
        <v>-918.89950009550012</v>
      </c>
      <c r="D85" s="248">
        <f t="shared" si="280"/>
        <v>239.90999999999985</v>
      </c>
      <c r="E85" s="248">
        <f t="shared" si="280"/>
        <v>-10.789999999999964</v>
      </c>
      <c r="F85" s="248">
        <f t="shared" si="280"/>
        <v>-920.53833709550008</v>
      </c>
      <c r="G85" s="248">
        <f t="shared" si="280"/>
        <v>-227.48116299999992</v>
      </c>
      <c r="H85" s="248" t="str">
        <f t="shared" si="280"/>
        <v/>
      </c>
      <c r="I85" s="248">
        <f t="shared" si="280"/>
        <v>17.616436404699982</v>
      </c>
      <c r="J85" s="248">
        <f t="shared" si="280"/>
        <v>50.630000000000109</v>
      </c>
      <c r="K85" s="248">
        <f t="shared" si="280"/>
        <v>55.789999999999964</v>
      </c>
      <c r="L85" s="248">
        <f t="shared" si="280"/>
        <v>53.399999999999636</v>
      </c>
      <c r="M85" s="248">
        <f t="shared" si="280"/>
        <v>61.900000000000091</v>
      </c>
      <c r="N85" s="248">
        <f t="shared" si="280"/>
        <v>5.1200000000000045</v>
      </c>
      <c r="O85" s="248">
        <f t="shared" si="280"/>
        <v>13.069999999999936</v>
      </c>
      <c r="P85" s="248">
        <f t="shared" si="280"/>
        <v>16.029999999999745</v>
      </c>
      <c r="Q85" s="248">
        <f t="shared" si="280"/>
        <v>1.7200000000000273</v>
      </c>
      <c r="R85" s="248">
        <f t="shared" si="280"/>
        <v>20.11000000000007</v>
      </c>
      <c r="S85" s="248">
        <f t="shared" si="280"/>
        <v>10.539999999999964</v>
      </c>
      <c r="T85" s="248">
        <f t="shared" si="280"/>
        <v>-6.3899999999999864</v>
      </c>
      <c r="U85" s="248">
        <f t="shared" si="280"/>
        <v>-30.049999999999955</v>
      </c>
      <c r="V85" s="248">
        <f t="shared" si="280"/>
        <v>-8.660000000000025</v>
      </c>
      <c r="W85" s="248">
        <f t="shared" si="280"/>
        <v>5.1399999999999864</v>
      </c>
      <c r="X85" s="248">
        <f t="shared" si="280"/>
        <v>-19.230000000000018</v>
      </c>
      <c r="Y85" s="248" t="str">
        <f t="shared" si="280"/>
        <v/>
      </c>
      <c r="Z85" s="248" t="str">
        <f t="shared" si="280"/>
        <v/>
      </c>
      <c r="AA85" s="248">
        <f t="shared" si="280"/>
        <v>3.7116100000000074</v>
      </c>
      <c r="AB85" s="248">
        <f t="shared" si="280"/>
        <v>10.829999999999984</v>
      </c>
      <c r="AC85" s="248">
        <f t="shared" si="280"/>
        <v>6.052030000000002</v>
      </c>
      <c r="AD85" s="248">
        <f t="shared" si="280"/>
        <v>3.8162900000000093</v>
      </c>
      <c r="AE85" s="248" t="str">
        <f t="shared" si="280"/>
        <v/>
      </c>
      <c r="AF85" s="248" t="str">
        <f t="shared" si="280"/>
        <v/>
      </c>
      <c r="AG85" s="248">
        <f t="shared" si="280"/>
        <v>3.7370500000000106</v>
      </c>
      <c r="AH85" s="248" t="str">
        <f t="shared" si="280"/>
        <v/>
      </c>
      <c r="AI85" s="248">
        <f t="shared" ref="AI85:BL85" si="281">IFERROR(AI18-AI50,"")</f>
        <v>-0.1425499999999964</v>
      </c>
      <c r="AJ85" s="248" t="str">
        <f t="shared" si="281"/>
        <v/>
      </c>
      <c r="AK85" s="248">
        <f t="shared" si="281"/>
        <v>4.9985499999999945</v>
      </c>
      <c r="AL85" s="248">
        <f t="shared" si="281"/>
        <v>3.4023400000000024</v>
      </c>
      <c r="AM85" s="248" t="str">
        <f t="shared" si="281"/>
        <v/>
      </c>
      <c r="AN85" s="248" t="str">
        <f t="shared" si="281"/>
        <v/>
      </c>
      <c r="AO85" s="248">
        <f t="shared" si="281"/>
        <v>0.95051563090000357</v>
      </c>
      <c r="AP85" s="248">
        <f t="shared" si="281"/>
        <v>2.7514599999999803</v>
      </c>
      <c r="AQ85" s="248" t="str">
        <f t="shared" si="281"/>
        <v/>
      </c>
      <c r="AR85" s="248" t="str">
        <f t="shared" si="281"/>
        <v/>
      </c>
      <c r="AS85" s="248" t="str">
        <f t="shared" si="281"/>
        <v/>
      </c>
      <c r="AT85" s="248" t="str">
        <f t="shared" si="281"/>
        <v/>
      </c>
      <c r="AU85" s="248">
        <f t="shared" si="281"/>
        <v>0.10097000000000023</v>
      </c>
      <c r="AV85" s="248">
        <f t="shared" si="281"/>
        <v>0.52047699999999963</v>
      </c>
      <c r="AW85" s="248">
        <f t="shared" si="281"/>
        <v>0.39496999999999716</v>
      </c>
      <c r="AX85" s="248">
        <f t="shared" si="281"/>
        <v>-2.9429999999997847E-2</v>
      </c>
      <c r="AY85" s="248" t="str">
        <f t="shared" si="281"/>
        <v/>
      </c>
      <c r="AZ85" s="248">
        <f t="shared" si="281"/>
        <v>1.5859400000000079</v>
      </c>
      <c r="BA85" s="248">
        <f t="shared" si="281"/>
        <v>1.420269999999995</v>
      </c>
      <c r="BB85" s="248">
        <f t="shared" si="281"/>
        <v>0.42707999999999657</v>
      </c>
      <c r="BC85" s="248">
        <f t="shared" si="281"/>
        <v>-0.26818999999999882</v>
      </c>
      <c r="BD85" s="248">
        <f t="shared" si="281"/>
        <v>1.7160800000000016</v>
      </c>
      <c r="BE85" s="248">
        <f t="shared" si="281"/>
        <v>1.5759999999998442E-2</v>
      </c>
      <c r="BF85" s="248">
        <f t="shared" si="281"/>
        <v>-1.1174700000000009</v>
      </c>
      <c r="BG85" s="248">
        <f t="shared" si="281"/>
        <v>9.8719299999999919</v>
      </c>
      <c r="BH85" s="248">
        <f t="shared" si="281"/>
        <v>0.73563000000000223</v>
      </c>
      <c r="BI85" s="248">
        <f t="shared" si="281"/>
        <v>2.3597799999999935</v>
      </c>
      <c r="BJ85" s="248">
        <f t="shared" si="281"/>
        <v>1.0906500000000108</v>
      </c>
      <c r="BK85" s="248">
        <f t="shared" si="281"/>
        <v>2.0762764046999997</v>
      </c>
      <c r="BL85" s="248">
        <f t="shared" si="281"/>
        <v>-2.2972999999999999</v>
      </c>
    </row>
    <row r="86" spans="1:64" ht="15.6" x14ac:dyDescent="0.25">
      <c r="B86" s="224" t="s">
        <v>268</v>
      </c>
      <c r="C86" s="248">
        <f t="shared" ref="C86:AH86" si="282">IFERROR(C19-C51,"")</f>
        <v>-7897.9035931924591</v>
      </c>
      <c r="D86" s="248">
        <f t="shared" si="282"/>
        <v>3969.6600000000035</v>
      </c>
      <c r="E86" s="248">
        <f t="shared" si="282"/>
        <v>1273.7200000000012</v>
      </c>
      <c r="F86" s="248">
        <f t="shared" si="282"/>
        <v>-10766.539020581902</v>
      </c>
      <c r="G86" s="248">
        <f t="shared" si="282"/>
        <v>-2374.7445726106007</v>
      </c>
      <c r="H86" s="248" t="str">
        <f t="shared" si="282"/>
        <v/>
      </c>
      <c r="I86" s="248">
        <f t="shared" si="282"/>
        <v>178.57099892439874</v>
      </c>
      <c r="J86" s="248">
        <f t="shared" si="282"/>
        <v>1295.6699999999983</v>
      </c>
      <c r="K86" s="248">
        <f t="shared" si="282"/>
        <v>1001.1299999999974</v>
      </c>
      <c r="L86" s="248">
        <f t="shared" si="282"/>
        <v>940.81999999999971</v>
      </c>
      <c r="M86" s="248">
        <f t="shared" si="282"/>
        <v>764.53999999999724</v>
      </c>
      <c r="N86" s="248">
        <f t="shared" si="282"/>
        <v>215.06999999999971</v>
      </c>
      <c r="O86" s="248">
        <f t="shared" si="282"/>
        <v>-247.56999999999971</v>
      </c>
      <c r="P86" s="248">
        <f t="shared" si="282"/>
        <v>-163.57999999999993</v>
      </c>
      <c r="Q86" s="248">
        <f t="shared" si="282"/>
        <v>199.69000000000051</v>
      </c>
      <c r="R86" s="248">
        <f t="shared" si="282"/>
        <v>240.59000000000015</v>
      </c>
      <c r="S86" s="248">
        <f t="shared" si="282"/>
        <v>145.11999999999898</v>
      </c>
      <c r="T86" s="248">
        <f t="shared" si="282"/>
        <v>10.930000000000291</v>
      </c>
      <c r="U86" s="248">
        <f t="shared" si="282"/>
        <v>102.65999999999985</v>
      </c>
      <c r="V86" s="248">
        <f t="shared" si="282"/>
        <v>411.22000000000025</v>
      </c>
      <c r="W86" s="248">
        <f t="shared" si="282"/>
        <v>300.78999999999996</v>
      </c>
      <c r="X86" s="248">
        <f t="shared" si="282"/>
        <v>26.299999999999955</v>
      </c>
      <c r="Y86" s="248">
        <f t="shared" si="282"/>
        <v>-3831.98</v>
      </c>
      <c r="Z86" s="248">
        <f t="shared" si="282"/>
        <v>-3294.5520400000005</v>
      </c>
      <c r="AA86" s="248">
        <f t="shared" si="282"/>
        <v>-72.880179999999655</v>
      </c>
      <c r="AB86" s="248">
        <f t="shared" si="282"/>
        <v>25.360000000000127</v>
      </c>
      <c r="AC86" s="248">
        <f t="shared" si="282"/>
        <v>-1.0063199999999597</v>
      </c>
      <c r="AD86" s="248">
        <f t="shared" si="282"/>
        <v>26.520989999999983</v>
      </c>
      <c r="AE86" s="248">
        <f t="shared" si="282"/>
        <v>-885.32404999999994</v>
      </c>
      <c r="AF86" s="248">
        <f t="shared" si="282"/>
        <v>-799.4342200000001</v>
      </c>
      <c r="AG86" s="248">
        <f t="shared" si="282"/>
        <v>2.5622600000000375</v>
      </c>
      <c r="AH86" s="248">
        <f t="shared" si="282"/>
        <v>-673.27458999999999</v>
      </c>
      <c r="AI86" s="248">
        <f t="shared" ref="AI86:BL86" si="283">IFERROR(AI19-AI51,"")</f>
        <v>-4.246819999999957</v>
      </c>
      <c r="AJ86" s="248">
        <f t="shared" si="283"/>
        <v>-585.90028844000005</v>
      </c>
      <c r="AK86" s="248">
        <f t="shared" si="283"/>
        <v>30.890840000000026</v>
      </c>
      <c r="AL86" s="248">
        <f t="shared" si="283"/>
        <v>32.116420000000062</v>
      </c>
      <c r="AM86" s="248">
        <f t="shared" si="283"/>
        <v>-356.48003433970001</v>
      </c>
      <c r="AN86" s="248">
        <f t="shared" si="283"/>
        <v>-394.39283</v>
      </c>
      <c r="AO86" s="248">
        <f t="shared" si="283"/>
        <v>15.481842197800006</v>
      </c>
      <c r="AP86" s="248">
        <f t="shared" si="283"/>
        <v>2.9664000000000215</v>
      </c>
      <c r="AQ86" s="248">
        <f t="shared" si="283"/>
        <v>-1268.1475800000001</v>
      </c>
      <c r="AR86" s="248">
        <f t="shared" si="283"/>
        <v>-417.06152000000003</v>
      </c>
      <c r="AS86" s="248">
        <f t="shared" si="283"/>
        <v>-298.73922999999996</v>
      </c>
      <c r="AT86" s="248">
        <f t="shared" si="283"/>
        <v>-203.81258000000003</v>
      </c>
      <c r="AU86" s="248">
        <f t="shared" si="283"/>
        <v>-15.135260000000017</v>
      </c>
      <c r="AV86" s="248">
        <f t="shared" si="283"/>
        <v>5.0898773894000158</v>
      </c>
      <c r="AW86" s="248">
        <f t="shared" si="283"/>
        <v>4.197810000000004</v>
      </c>
      <c r="AX86" s="248">
        <f t="shared" si="283"/>
        <v>5.4422699999999793</v>
      </c>
      <c r="AY86" s="248">
        <f t="shared" si="283"/>
        <v>-189.54476</v>
      </c>
      <c r="AZ86" s="248">
        <f t="shared" si="283"/>
        <v>-6.4223799999999756</v>
      </c>
      <c r="BA86" s="248">
        <f t="shared" si="283"/>
        <v>-10.068000000000097</v>
      </c>
      <c r="BB86" s="248">
        <f t="shared" si="283"/>
        <v>11.97811999999999</v>
      </c>
      <c r="BC86" s="248">
        <f t="shared" si="283"/>
        <v>-1.3638000000000261</v>
      </c>
      <c r="BD86" s="248">
        <f t="shared" si="283"/>
        <v>6.4061599999999999</v>
      </c>
      <c r="BE86" s="248">
        <f t="shared" si="283"/>
        <v>2.5208999999999264</v>
      </c>
      <c r="BF86" s="248">
        <f t="shared" si="283"/>
        <v>5.1505699999999592</v>
      </c>
      <c r="BG86" s="248">
        <f t="shared" si="283"/>
        <v>57.586660000000165</v>
      </c>
      <c r="BH86" s="248">
        <f t="shared" si="283"/>
        <v>-8.0364500000000589</v>
      </c>
      <c r="BI86" s="248">
        <f t="shared" si="283"/>
        <v>-30.499599999999987</v>
      </c>
      <c r="BJ86" s="248">
        <f t="shared" si="283"/>
        <v>119.11277999999993</v>
      </c>
      <c r="BK86" s="248">
        <f t="shared" si="283"/>
        <v>27.527918924399955</v>
      </c>
      <c r="BL86" s="248">
        <f t="shared" si="283"/>
        <v>4.6781199999999217</v>
      </c>
    </row>
    <row r="87" spans="1:64" ht="15.6" x14ac:dyDescent="0.25">
      <c r="A87" s="213"/>
      <c r="B87" s="247" t="s">
        <v>238</v>
      </c>
      <c r="C87" s="52">
        <f t="shared" ref="C87:AH87" si="284">IFERROR(C20-C52,"")</f>
        <v>-3.2272463865673506E-4</v>
      </c>
      <c r="D87" s="52">
        <f t="shared" si="284"/>
        <v>1.5197377087595824E-4</v>
      </c>
      <c r="E87" s="52">
        <f t="shared" si="284"/>
        <v>-5.7104507720318054E-4</v>
      </c>
      <c r="F87" s="52">
        <f t="shared" si="284"/>
        <v>-8.7110562541290598E-4</v>
      </c>
      <c r="G87" s="52">
        <f t="shared" si="284"/>
        <v>-7.21622886806772E-7</v>
      </c>
      <c r="H87" s="52" t="str">
        <f t="shared" si="284"/>
        <v/>
      </c>
      <c r="I87" s="52">
        <f t="shared" si="284"/>
        <v>-4.1130923099419459E-3</v>
      </c>
      <c r="J87" s="52">
        <f t="shared" si="284"/>
        <v>-3.7297621502892925E-5</v>
      </c>
      <c r="K87" s="52">
        <f t="shared" si="284"/>
        <v>-5.9578142805431777E-6</v>
      </c>
      <c r="L87" s="52">
        <f t="shared" si="284"/>
        <v>3.4616704821075969E-4</v>
      </c>
      <c r="M87" s="52">
        <f t="shared" si="284"/>
        <v>-5.0827458979810919E-4</v>
      </c>
      <c r="N87" s="52">
        <f t="shared" si="284"/>
        <v>6.6898384866787529E-4</v>
      </c>
      <c r="O87" s="52">
        <f t="shared" si="284"/>
        <v>4.4822175395865631E-4</v>
      </c>
      <c r="P87" s="52">
        <f t="shared" si="284"/>
        <v>-1.1528613251761567E-3</v>
      </c>
      <c r="Q87" s="52">
        <f t="shared" si="284"/>
        <v>-3.7448840098562933E-4</v>
      </c>
      <c r="R87" s="52">
        <f t="shared" si="284"/>
        <v>-1.9197570156761004E-4</v>
      </c>
      <c r="S87" s="52">
        <f t="shared" si="284"/>
        <v>-6.8227890132978135E-4</v>
      </c>
      <c r="T87" s="52">
        <f t="shared" si="284"/>
        <v>-3.1656266758854287E-4</v>
      </c>
      <c r="U87" s="52">
        <f t="shared" si="284"/>
        <v>1.8300851521058752E-3</v>
      </c>
      <c r="V87" s="52">
        <f t="shared" si="284"/>
        <v>-3.5820413019615333E-4</v>
      </c>
      <c r="W87" s="52">
        <f t="shared" si="284"/>
        <v>-8.121877052675204E-4</v>
      </c>
      <c r="X87" s="52">
        <f t="shared" si="284"/>
        <v>-3.0809320148231026E-3</v>
      </c>
      <c r="Y87" s="52">
        <f t="shared" si="284"/>
        <v>1.1493479360308659E-4</v>
      </c>
      <c r="Z87" s="52">
        <f t="shared" si="284"/>
        <v>-1.7568553238809029E-4</v>
      </c>
      <c r="AA87" s="52">
        <f t="shared" si="284"/>
        <v>-5.1612129443091154E-5</v>
      </c>
      <c r="AB87" s="52">
        <f t="shared" si="284"/>
        <v>-2.2501742090744181E-4</v>
      </c>
      <c r="AC87" s="52">
        <f t="shared" si="284"/>
        <v>-2.1858480660184865E-4</v>
      </c>
      <c r="AD87" s="52">
        <f t="shared" si="284"/>
        <v>1.1547759287795171E-4</v>
      </c>
      <c r="AE87" s="52">
        <f t="shared" si="284"/>
        <v>-1.1647461875586608E-4</v>
      </c>
      <c r="AF87" s="52">
        <f t="shared" si="284"/>
        <v>-1.4059425392953101E-4</v>
      </c>
      <c r="AG87" s="52">
        <f t="shared" si="284"/>
        <v>-2.1378413294241786E-3</v>
      </c>
      <c r="AH87" s="52">
        <f t="shared" si="284"/>
        <v>-1.8677662949554558E-4</v>
      </c>
      <c r="AI87" s="52">
        <f t="shared" ref="AI87:BL87" si="285">IFERROR(AI20-AI52,"")</f>
        <v>-8.8729126858285018E-3</v>
      </c>
      <c r="AJ87" s="52">
        <f t="shared" si="285"/>
        <v>-1.3548795592055463E-4</v>
      </c>
      <c r="AK87" s="52">
        <f t="shared" si="285"/>
        <v>-4.2713162221599127E-4</v>
      </c>
      <c r="AL87" s="52">
        <f t="shared" si="285"/>
        <v>-3.1289012548027344E-4</v>
      </c>
      <c r="AM87" s="52">
        <f t="shared" si="285"/>
        <v>-2.845793583537426E-4</v>
      </c>
      <c r="AN87" s="52">
        <f t="shared" si="285"/>
        <v>-9.2683122073035709E-4</v>
      </c>
      <c r="AO87" s="52">
        <f t="shared" si="285"/>
        <v>-8.267883290253783E-4</v>
      </c>
      <c r="AP87" s="52">
        <f t="shared" si="285"/>
        <v>-2.1929612084271854E-3</v>
      </c>
      <c r="AQ87" s="52">
        <f t="shared" si="285"/>
        <v>1.2664024592774249E-4</v>
      </c>
      <c r="AR87" s="52">
        <f t="shared" si="285"/>
        <v>4.3703014709738433E-4</v>
      </c>
      <c r="AS87" s="52">
        <f t="shared" si="285"/>
        <v>-3.3452189936011498E-4</v>
      </c>
      <c r="AT87" s="52">
        <f t="shared" si="285"/>
        <v>-4.4239062821379779E-5</v>
      </c>
      <c r="AU87" s="52">
        <f t="shared" si="285"/>
        <v>-1.71976344356152E-4</v>
      </c>
      <c r="AV87" s="52">
        <f t="shared" si="285"/>
        <v>1.6435435997060738E-3</v>
      </c>
      <c r="AW87" s="52">
        <f t="shared" si="285"/>
        <v>-1.4461065474254478E-4</v>
      </c>
      <c r="AX87" s="52">
        <f t="shared" si="285"/>
        <v>7.1723609575641625E-4</v>
      </c>
      <c r="AY87" s="52">
        <f t="shared" si="285"/>
        <v>-4.3357147648307587E-5</v>
      </c>
      <c r="AZ87" s="52">
        <f t="shared" si="285"/>
        <v>-1.1669003633482319E-3</v>
      </c>
      <c r="BA87" s="52">
        <f t="shared" si="285"/>
        <v>-2.7480908687515182E-2</v>
      </c>
      <c r="BB87" s="52">
        <f t="shared" si="285"/>
        <v>-4.6387964561169295E-4</v>
      </c>
      <c r="BC87" s="52">
        <f t="shared" si="285"/>
        <v>-1.0527074551290164E-2</v>
      </c>
      <c r="BD87" s="52">
        <f t="shared" si="285"/>
        <v>-1.3711193782460131E-3</v>
      </c>
      <c r="BE87" s="52">
        <f t="shared" si="285"/>
        <v>1.3182704599094749E-3</v>
      </c>
      <c r="BF87" s="52">
        <f t="shared" si="285"/>
        <v>-8.3938945359599004E-4</v>
      </c>
      <c r="BG87" s="52">
        <f t="shared" si="285"/>
        <v>-3.2137793569033367E-4</v>
      </c>
      <c r="BH87" s="52">
        <f t="shared" si="285"/>
        <v>-4.1310589342047621E-3</v>
      </c>
      <c r="BI87" s="52">
        <f t="shared" si="285"/>
        <v>-1.0857734845987413E-3</v>
      </c>
      <c r="BJ87" s="52">
        <f t="shared" si="285"/>
        <v>-6.7144425966400127E-3</v>
      </c>
      <c r="BK87" s="52">
        <f t="shared" si="285"/>
        <v>1.7194899176491141E-4</v>
      </c>
      <c r="BL87" s="52">
        <f t="shared" si="285"/>
        <v>-8.5849445017865261E-4</v>
      </c>
    </row>
    <row r="88" spans="1:64" x14ac:dyDescent="0.25">
      <c r="B88" s="247" t="s">
        <v>240</v>
      </c>
      <c r="C88" s="52">
        <f t="shared" ref="C88:AH88" si="286">IFERROR(C21-C53,"")</f>
        <v>-1.9176946171944008E-3</v>
      </c>
      <c r="D88" s="52">
        <f t="shared" si="286"/>
        <v>2.6781550495705644E-4</v>
      </c>
      <c r="E88" s="52">
        <f t="shared" si="286"/>
        <v>5.8097535931353819E-4</v>
      </c>
      <c r="F88" s="52">
        <f t="shared" si="286"/>
        <v>-5.7080673788803167E-3</v>
      </c>
      <c r="G88" s="52">
        <f t="shared" si="286"/>
        <v>-2.8115019541678811E-3</v>
      </c>
      <c r="H88" s="52" t="str">
        <f t="shared" si="286"/>
        <v/>
      </c>
      <c r="I88" s="52">
        <f t="shared" si="286"/>
        <v>-3.2034267629815413E-4</v>
      </c>
      <c r="J88" s="52">
        <f t="shared" si="286"/>
        <v>4.4478062735004657E-4</v>
      </c>
      <c r="K88" s="52">
        <f t="shared" si="286"/>
        <v>1.7710563683708252E-4</v>
      </c>
      <c r="L88" s="52">
        <f t="shared" si="286"/>
        <v>2.0623841395105928E-4</v>
      </c>
      <c r="M88" s="52">
        <f t="shared" si="286"/>
        <v>2.7904184999717231E-4</v>
      </c>
      <c r="N88" s="52">
        <f t="shared" si="286"/>
        <v>3.7207441530641558E-4</v>
      </c>
      <c r="O88" s="52">
        <f t="shared" si="286"/>
        <v>1.2765208630056459E-4</v>
      </c>
      <c r="P88" s="52">
        <f t="shared" si="286"/>
        <v>2.2937376669269257E-4</v>
      </c>
      <c r="Q88" s="52">
        <f t="shared" si="286"/>
        <v>6.3613683739536121E-4</v>
      </c>
      <c r="R88" s="52">
        <f t="shared" si="286"/>
        <v>-3.6897280818275549E-4</v>
      </c>
      <c r="S88" s="52">
        <f t="shared" si="286"/>
        <v>1.2294366014096456E-3</v>
      </c>
      <c r="T88" s="52">
        <f t="shared" si="286"/>
        <v>4.5595459806685532E-4</v>
      </c>
      <c r="U88" s="52">
        <f t="shared" si="286"/>
        <v>1.7553773686959651E-4</v>
      </c>
      <c r="V88" s="52">
        <f t="shared" si="286"/>
        <v>8.9515218102756769E-4</v>
      </c>
      <c r="W88" s="52">
        <f t="shared" si="286"/>
        <v>7.0060122697139385E-4</v>
      </c>
      <c r="X88" s="52">
        <f t="shared" si="286"/>
        <v>1.2755580935714939E-3</v>
      </c>
      <c r="Y88" s="52" t="str">
        <f t="shared" si="286"/>
        <v/>
      </c>
      <c r="Z88" s="52" t="str">
        <f t="shared" si="286"/>
        <v/>
      </c>
      <c r="AA88" s="52" t="str">
        <f t="shared" si="286"/>
        <v/>
      </c>
      <c r="AB88" s="52" t="str">
        <f t="shared" si="286"/>
        <v/>
      </c>
      <c r="AC88" s="52" t="str">
        <f t="shared" si="286"/>
        <v/>
      </c>
      <c r="AD88" s="52" t="str">
        <f t="shared" si="286"/>
        <v/>
      </c>
      <c r="AE88" s="52" t="str">
        <f t="shared" si="286"/>
        <v/>
      </c>
      <c r="AF88" s="52" t="str">
        <f t="shared" si="286"/>
        <v/>
      </c>
      <c r="AG88" s="52">
        <f t="shared" si="286"/>
        <v>-2.8777581697829045E-4</v>
      </c>
      <c r="AH88" s="52" t="str">
        <f t="shared" si="286"/>
        <v/>
      </c>
      <c r="AI88" s="52" t="str">
        <f t="shared" ref="AI88:BL88" si="287">IFERROR(AI21-AI53,"")</f>
        <v/>
      </c>
      <c r="AJ88" s="52" t="str">
        <f t="shared" si="287"/>
        <v/>
      </c>
      <c r="AK88" s="52">
        <f t="shared" si="287"/>
        <v>-7.9228384368092077E-5</v>
      </c>
      <c r="AL88" s="52" t="str">
        <f t="shared" si="287"/>
        <v/>
      </c>
      <c r="AM88" s="52" t="str">
        <f t="shared" si="287"/>
        <v/>
      </c>
      <c r="AN88" s="52" t="str">
        <f t="shared" si="287"/>
        <v/>
      </c>
      <c r="AO88" s="52" t="str">
        <f t="shared" si="287"/>
        <v/>
      </c>
      <c r="AP88" s="52">
        <f t="shared" si="287"/>
        <v>-5.8467390476543962E-4</v>
      </c>
      <c r="AQ88" s="52" t="str">
        <f t="shared" si="287"/>
        <v/>
      </c>
      <c r="AR88" s="52" t="str">
        <f t="shared" si="287"/>
        <v/>
      </c>
      <c r="AS88" s="52" t="str">
        <f t="shared" si="287"/>
        <v/>
      </c>
      <c r="AT88" s="52" t="str">
        <f t="shared" si="287"/>
        <v/>
      </c>
      <c r="AU88" s="52">
        <f t="shared" si="287"/>
        <v>-7.9054288353987232E-5</v>
      </c>
      <c r="AV88" s="52">
        <f t="shared" si="287"/>
        <v>-2.2836336771246625E-4</v>
      </c>
      <c r="AW88" s="52" t="str">
        <f t="shared" si="287"/>
        <v/>
      </c>
      <c r="AX88" s="52">
        <f t="shared" si="287"/>
        <v>-1.8118666483156309E-3</v>
      </c>
      <c r="AY88" s="52" t="str">
        <f t="shared" si="287"/>
        <v/>
      </c>
      <c r="AZ88" s="52">
        <f t="shared" si="287"/>
        <v>0</v>
      </c>
      <c r="BA88" s="52">
        <f t="shared" si="287"/>
        <v>-2.0821090149116747E-3</v>
      </c>
      <c r="BB88" s="52">
        <f t="shared" si="287"/>
        <v>0</v>
      </c>
      <c r="BC88" s="52">
        <f t="shared" si="287"/>
        <v>8.5415183784237332E-4</v>
      </c>
      <c r="BD88" s="52">
        <f t="shared" si="287"/>
        <v>-1.7160822988719756E-4</v>
      </c>
      <c r="BE88" s="52">
        <f t="shared" si="287"/>
        <v>0</v>
      </c>
      <c r="BF88" s="52">
        <f t="shared" si="287"/>
        <v>0</v>
      </c>
      <c r="BG88" s="52">
        <f t="shared" si="287"/>
        <v>-8.2762053317400955E-5</v>
      </c>
      <c r="BH88" s="52">
        <f t="shared" si="287"/>
        <v>-2.2236868548120153E-3</v>
      </c>
      <c r="BI88" s="52">
        <f t="shared" si="287"/>
        <v>-3.6454943616475409E-4</v>
      </c>
      <c r="BJ88" s="52">
        <f t="shared" si="287"/>
        <v>-1.3650326200199481E-5</v>
      </c>
      <c r="BK88" s="52">
        <f t="shared" si="287"/>
        <v>0</v>
      </c>
      <c r="BL88" s="52">
        <f t="shared" si="287"/>
        <v>-8.0240714425166247E-5</v>
      </c>
    </row>
    <row r="89" spans="1:64" x14ac:dyDescent="0.25">
      <c r="B89" s="247" t="s">
        <v>242</v>
      </c>
      <c r="C89" s="52">
        <f t="shared" ref="C89:AH89" si="288">IFERROR(C22-C54,"")</f>
        <v>7.0506535947711252E-5</v>
      </c>
      <c r="D89" s="52">
        <f t="shared" si="288"/>
        <v>-4.9999999999997963E-5</v>
      </c>
      <c r="E89" s="52">
        <f t="shared" si="288"/>
        <v>-7.7777777777777307E-5</v>
      </c>
      <c r="F89" s="52">
        <f t="shared" si="288"/>
        <v>1.3098039215686252E-3</v>
      </c>
      <c r="G89" s="52">
        <f t="shared" si="288"/>
        <v>-9.0000000000000149E-4</v>
      </c>
      <c r="H89" s="52" t="str">
        <f t="shared" si="288"/>
        <v/>
      </c>
      <c r="I89" s="52">
        <f t="shared" si="288"/>
        <v>-4.0769230769230683E-4</v>
      </c>
      <c r="J89" s="52">
        <f t="shared" si="288"/>
        <v>-2.0000000000000052E-4</v>
      </c>
      <c r="K89" s="52">
        <f t="shared" si="288"/>
        <v>-1.9999999999999879E-4</v>
      </c>
      <c r="L89" s="52">
        <f t="shared" si="288"/>
        <v>-1.0000000000000113E-4</v>
      </c>
      <c r="M89" s="52">
        <f t="shared" si="288"/>
        <v>-9.9999999999999395E-5</v>
      </c>
      <c r="N89" s="52">
        <f t="shared" si="288"/>
        <v>2.9999999999999992E-4</v>
      </c>
      <c r="O89" s="52">
        <f t="shared" si="288"/>
        <v>0</v>
      </c>
      <c r="P89" s="52">
        <f t="shared" si="288"/>
        <v>1.0000000000000113E-4</v>
      </c>
      <c r="Q89" s="52">
        <f t="shared" si="288"/>
        <v>0</v>
      </c>
      <c r="R89" s="52">
        <f t="shared" si="288"/>
        <v>-5.0000000000000044E-4</v>
      </c>
      <c r="S89" s="52">
        <f t="shared" si="288"/>
        <v>-9.9999999999999395E-5</v>
      </c>
      <c r="T89" s="52">
        <f t="shared" si="288"/>
        <v>9.9999999999999395E-5</v>
      </c>
      <c r="U89" s="52">
        <f t="shared" si="288"/>
        <v>1.9999999999999879E-4</v>
      </c>
      <c r="V89" s="52">
        <f t="shared" si="288"/>
        <v>0</v>
      </c>
      <c r="W89" s="52">
        <f t="shared" si="288"/>
        <v>-5.0000000000000044E-4</v>
      </c>
      <c r="X89" s="52">
        <f t="shared" si="288"/>
        <v>0</v>
      </c>
      <c r="Y89" s="52" t="str">
        <f t="shared" si="288"/>
        <v/>
      </c>
      <c r="Z89" s="52" t="str">
        <f t="shared" si="288"/>
        <v/>
      </c>
      <c r="AA89" s="52" t="str">
        <f t="shared" si="288"/>
        <v/>
      </c>
      <c r="AB89" s="52" t="str">
        <f t="shared" si="288"/>
        <v/>
      </c>
      <c r="AC89" s="52" t="str">
        <f t="shared" si="288"/>
        <v/>
      </c>
      <c r="AD89" s="52" t="str">
        <f t="shared" si="288"/>
        <v/>
      </c>
      <c r="AE89" s="52" t="str">
        <f t="shared" si="288"/>
        <v/>
      </c>
      <c r="AF89" s="52" t="str">
        <f t="shared" si="288"/>
        <v/>
      </c>
      <c r="AG89" s="52">
        <f t="shared" si="288"/>
        <v>-2.9999999999999992E-4</v>
      </c>
      <c r="AH89" s="52" t="str">
        <f t="shared" si="288"/>
        <v/>
      </c>
      <c r="AI89" s="52">
        <f t="shared" ref="AI89:BL89" si="289">IFERROR(AI22-AI54,"")</f>
        <v>-5.0000000000000044E-4</v>
      </c>
      <c r="AJ89" s="52" t="str">
        <f t="shared" si="289"/>
        <v/>
      </c>
      <c r="AK89" s="52">
        <f t="shared" si="289"/>
        <v>-1.5000000000000013E-3</v>
      </c>
      <c r="AL89" s="52" t="str">
        <f t="shared" si="289"/>
        <v/>
      </c>
      <c r="AM89" s="52" t="str">
        <f t="shared" si="289"/>
        <v/>
      </c>
      <c r="AN89" s="52" t="str">
        <f t="shared" si="289"/>
        <v/>
      </c>
      <c r="AO89" s="52" t="str">
        <f t="shared" si="289"/>
        <v/>
      </c>
      <c r="AP89" s="52">
        <f t="shared" si="289"/>
        <v>-8.9999999999999802E-4</v>
      </c>
      <c r="AQ89" s="52" t="str">
        <f t="shared" si="289"/>
        <v/>
      </c>
      <c r="AR89" s="52" t="str">
        <f t="shared" si="289"/>
        <v/>
      </c>
      <c r="AS89" s="52" t="str">
        <f t="shared" si="289"/>
        <v/>
      </c>
      <c r="AT89" s="52" t="str">
        <f t="shared" si="289"/>
        <v/>
      </c>
      <c r="AU89" s="52">
        <f t="shared" si="289"/>
        <v>-1.0000000000000026E-4</v>
      </c>
      <c r="AV89" s="52">
        <f t="shared" si="289"/>
        <v>0</v>
      </c>
      <c r="AW89" s="52" t="str">
        <f t="shared" si="289"/>
        <v/>
      </c>
      <c r="AX89" s="52">
        <f t="shared" si="289"/>
        <v>9.9999999999999395E-5</v>
      </c>
      <c r="AY89" s="52" t="str">
        <f t="shared" si="289"/>
        <v/>
      </c>
      <c r="AZ89" s="52">
        <f t="shared" si="289"/>
        <v>-4.9999999999999697E-4</v>
      </c>
      <c r="BA89" s="52">
        <f t="shared" si="289"/>
        <v>-1.1999999999999962E-3</v>
      </c>
      <c r="BB89" s="52">
        <f t="shared" si="289"/>
        <v>2.0000000000000226E-4</v>
      </c>
      <c r="BC89" s="52">
        <f t="shared" si="289"/>
        <v>-3.599999999999999E-3</v>
      </c>
      <c r="BD89" s="52">
        <f t="shared" si="289"/>
        <v>0</v>
      </c>
      <c r="BE89" s="52">
        <f t="shared" si="289"/>
        <v>7.9999999999999516E-4</v>
      </c>
      <c r="BF89" s="52">
        <f t="shared" si="289"/>
        <v>1.7999999999999995E-3</v>
      </c>
      <c r="BG89" s="52">
        <f t="shared" si="289"/>
        <v>0</v>
      </c>
      <c r="BH89" s="52">
        <f t="shared" si="289"/>
        <v>-3.0000000000000512E-4</v>
      </c>
      <c r="BI89" s="52">
        <f t="shared" si="289"/>
        <v>-3.9999999999999758E-4</v>
      </c>
      <c r="BJ89" s="52">
        <f t="shared" si="289"/>
        <v>-1.5000000000000013E-3</v>
      </c>
      <c r="BK89" s="52">
        <f t="shared" si="289"/>
        <v>2.0000000000000052E-4</v>
      </c>
      <c r="BL89" s="52">
        <f t="shared" si="289"/>
        <v>-8.000000000000021E-4</v>
      </c>
    </row>
    <row r="90" spans="1:64" x14ac:dyDescent="0.25">
      <c r="B90" s="247" t="s">
        <v>245</v>
      </c>
      <c r="C90" s="52">
        <f t="shared" ref="C90:AH90" si="290">IFERROR(C23-C55,"")</f>
        <v>-1.4209471380889627E-3</v>
      </c>
      <c r="D90" s="52">
        <f t="shared" si="290"/>
        <v>7.6136159645556235E-4</v>
      </c>
      <c r="E90" s="52">
        <f t="shared" si="290"/>
        <v>1.3882756836891552E-6</v>
      </c>
      <c r="F90" s="52">
        <f t="shared" si="290"/>
        <v>-2.7479444364971947E-3</v>
      </c>
      <c r="G90" s="52">
        <f t="shared" si="290"/>
        <v>-3.6985939879979057E-3</v>
      </c>
      <c r="H90" s="52" t="str">
        <f t="shared" si="290"/>
        <v/>
      </c>
      <c r="I90" s="52">
        <f t="shared" si="290"/>
        <v>-3.5500405954014269E-3</v>
      </c>
      <c r="J90" s="52">
        <f t="shared" si="290"/>
        <v>4.1497743433877021E-4</v>
      </c>
      <c r="K90" s="52">
        <f t="shared" si="290"/>
        <v>-4.2897058640376656E-4</v>
      </c>
      <c r="L90" s="52">
        <f t="shared" si="290"/>
        <v>-2.037951227438009E-5</v>
      </c>
      <c r="M90" s="52">
        <f t="shared" si="290"/>
        <v>3.0795370180243357E-4</v>
      </c>
      <c r="N90" s="52">
        <f t="shared" si="290"/>
        <v>3.663578470702835E-3</v>
      </c>
      <c r="O90" s="52">
        <f t="shared" si="290"/>
        <v>6.3101007056746983E-4</v>
      </c>
      <c r="P90" s="52">
        <f t="shared" si="290"/>
        <v>5.185325999259964E-5</v>
      </c>
      <c r="Q90" s="52">
        <f t="shared" si="290"/>
        <v>2.7730898997885625E-4</v>
      </c>
      <c r="R90" s="52">
        <f t="shared" si="290"/>
        <v>-6.0544061361783932E-4</v>
      </c>
      <c r="S90" s="52">
        <f t="shared" si="290"/>
        <v>-2.8721563693389143E-4</v>
      </c>
      <c r="T90" s="52">
        <f t="shared" si="290"/>
        <v>9.8219388188196949E-5</v>
      </c>
      <c r="U90" s="52">
        <f t="shared" si="290"/>
        <v>4.9666338232749047E-4</v>
      </c>
      <c r="V90" s="52">
        <f t="shared" si="290"/>
        <v>-9.3016316407554256E-5</v>
      </c>
      <c r="W90" s="52">
        <f t="shared" si="290"/>
        <v>1.469390359104851E-3</v>
      </c>
      <c r="X90" s="52">
        <f t="shared" si="290"/>
        <v>-1.3952683314794774E-3</v>
      </c>
      <c r="Y90" s="52" t="str">
        <f t="shared" si="290"/>
        <v/>
      </c>
      <c r="Z90" s="52" t="str">
        <f t="shared" si="290"/>
        <v/>
      </c>
      <c r="AA90" s="52" t="str">
        <f t="shared" si="290"/>
        <v/>
      </c>
      <c r="AB90" s="52" t="str">
        <f t="shared" si="290"/>
        <v/>
      </c>
      <c r="AC90" s="52" t="str">
        <f t="shared" si="290"/>
        <v/>
      </c>
      <c r="AD90" s="52" t="str">
        <f t="shared" si="290"/>
        <v/>
      </c>
      <c r="AE90" s="52" t="str">
        <f t="shared" si="290"/>
        <v/>
      </c>
      <c r="AF90" s="52" t="str">
        <f t="shared" si="290"/>
        <v/>
      </c>
      <c r="AG90" s="52">
        <f t="shared" si="290"/>
        <v>-1.0306917004615605E-3</v>
      </c>
      <c r="AH90" s="52" t="str">
        <f t="shared" si="290"/>
        <v/>
      </c>
      <c r="AI90" s="52">
        <f t="shared" ref="AI90:BL90" si="291">IFERROR(AI23-AI55,"")</f>
        <v>-9.3972317780573883E-5</v>
      </c>
      <c r="AJ90" s="52" t="str">
        <f t="shared" si="291"/>
        <v/>
      </c>
      <c r="AK90" s="52">
        <f t="shared" si="291"/>
        <v>1.5636061074523078E-4</v>
      </c>
      <c r="AL90" s="52" t="str">
        <f t="shared" si="291"/>
        <v/>
      </c>
      <c r="AM90" s="52" t="str">
        <f t="shared" si="291"/>
        <v/>
      </c>
      <c r="AN90" s="52" t="str">
        <f t="shared" si="291"/>
        <v/>
      </c>
      <c r="AO90" s="52" t="str">
        <f t="shared" si="291"/>
        <v/>
      </c>
      <c r="AP90" s="52">
        <f t="shared" si="291"/>
        <v>-5.5067218356466378E-4</v>
      </c>
      <c r="AQ90" s="52" t="str">
        <f t="shared" si="291"/>
        <v/>
      </c>
      <c r="AR90" s="52" t="str">
        <f t="shared" si="291"/>
        <v/>
      </c>
      <c r="AS90" s="52" t="str">
        <f t="shared" si="291"/>
        <v/>
      </c>
      <c r="AT90" s="52" t="str">
        <f t="shared" si="291"/>
        <v/>
      </c>
      <c r="AU90" s="52">
        <f t="shared" si="291"/>
        <v>1.9128855969907385E-3</v>
      </c>
      <c r="AV90" s="52">
        <f t="shared" si="291"/>
        <v>-1.1575554501937375E-4</v>
      </c>
      <c r="AW90" s="52" t="str">
        <f t="shared" si="291"/>
        <v/>
      </c>
      <c r="AX90" s="52">
        <f t="shared" si="291"/>
        <v>3.4779447536076903E-3</v>
      </c>
      <c r="AY90" s="52" t="str">
        <f t="shared" si="291"/>
        <v/>
      </c>
      <c r="AZ90" s="52">
        <f t="shared" si="291"/>
        <v>-3.5008714934824811E-2</v>
      </c>
      <c r="BA90" s="52">
        <f t="shared" si="291"/>
        <v>-3.8216639930254009E-3</v>
      </c>
      <c r="BB90" s="52">
        <f t="shared" si="291"/>
        <v>1.2892163800779788E-3</v>
      </c>
      <c r="BC90" s="52">
        <f t="shared" si="291"/>
        <v>-1.2709735402480077E-3</v>
      </c>
      <c r="BD90" s="52">
        <f t="shared" si="291"/>
        <v>-3.1828804440782801E-3</v>
      </c>
      <c r="BE90" s="52">
        <f t="shared" si="291"/>
        <v>7.5127992944518107E-4</v>
      </c>
      <c r="BF90" s="52">
        <f t="shared" si="291"/>
        <v>-3.5906078122438512E-3</v>
      </c>
      <c r="BG90" s="52">
        <f t="shared" si="291"/>
        <v>3.3645954659203108E-4</v>
      </c>
      <c r="BH90" s="52">
        <f t="shared" si="291"/>
        <v>-2.4676190269459428E-3</v>
      </c>
      <c r="BI90" s="52">
        <f t="shared" si="291"/>
        <v>4.493232865974417E-4</v>
      </c>
      <c r="BJ90" s="52">
        <f t="shared" si="291"/>
        <v>-1.1890716005501928E-3</v>
      </c>
      <c r="BK90" s="52">
        <f t="shared" si="291"/>
        <v>-7.4873617373420395E-4</v>
      </c>
      <c r="BL90" s="52">
        <f t="shared" si="291"/>
        <v>2.3034606427196277E-3</v>
      </c>
    </row>
    <row r="91" spans="1:64" x14ac:dyDescent="0.25">
      <c r="B91" s="247" t="s">
        <v>467</v>
      </c>
      <c r="C91" s="52">
        <f t="shared" ref="C91:AH91" si="292">IFERROR(C24-C56,"")</f>
        <v>-2.2404192558511359E-3</v>
      </c>
      <c r="D91" s="52">
        <f t="shared" si="292"/>
        <v>4.1978927583301295E-4</v>
      </c>
      <c r="E91" s="52">
        <f t="shared" si="292"/>
        <v>9.9302821103576522E-6</v>
      </c>
      <c r="F91" s="52">
        <f t="shared" si="292"/>
        <v>-6.5791730042932262E-3</v>
      </c>
      <c r="G91" s="52">
        <f t="shared" si="292"/>
        <v>-2.8122235770546879E-3</v>
      </c>
      <c r="H91" s="52" t="str">
        <f t="shared" si="292"/>
        <v/>
      </c>
      <c r="I91" s="52">
        <f t="shared" si="292"/>
        <v>-4.4334349862401035E-3</v>
      </c>
      <c r="J91" s="52">
        <f t="shared" si="292"/>
        <v>4.0748300584715277E-4</v>
      </c>
      <c r="K91" s="52">
        <f t="shared" si="292"/>
        <v>1.7114782255654021E-4</v>
      </c>
      <c r="L91" s="52">
        <f t="shared" si="292"/>
        <v>5.5240546216182157E-4</v>
      </c>
      <c r="M91" s="52">
        <f t="shared" si="292"/>
        <v>-2.2923273980093861E-4</v>
      </c>
      <c r="N91" s="52">
        <f t="shared" si="292"/>
        <v>1.041058263974293E-3</v>
      </c>
      <c r="O91" s="52">
        <f t="shared" si="292"/>
        <v>5.7587384025922089E-4</v>
      </c>
      <c r="P91" s="52">
        <f t="shared" si="292"/>
        <v>-9.2348755848346148E-4</v>
      </c>
      <c r="Q91" s="52">
        <f t="shared" si="292"/>
        <v>2.6164843640973101E-4</v>
      </c>
      <c r="R91" s="52">
        <f t="shared" si="292"/>
        <v>-5.6094850975036553E-4</v>
      </c>
      <c r="S91" s="52">
        <f t="shared" si="292"/>
        <v>5.4715770007986511E-4</v>
      </c>
      <c r="T91" s="52">
        <f t="shared" si="292"/>
        <v>1.3939193047831158E-4</v>
      </c>
      <c r="U91" s="52">
        <f t="shared" si="292"/>
        <v>2.0056228889754717E-3</v>
      </c>
      <c r="V91" s="52">
        <f t="shared" si="292"/>
        <v>5.3694805083141436E-4</v>
      </c>
      <c r="W91" s="52">
        <f t="shared" si="292"/>
        <v>-1.1158647829612872E-4</v>
      </c>
      <c r="X91" s="52">
        <f t="shared" si="292"/>
        <v>-1.8053739212516087E-3</v>
      </c>
      <c r="Y91" s="52" t="str">
        <f t="shared" si="292"/>
        <v/>
      </c>
      <c r="Z91" s="52" t="str">
        <f t="shared" si="292"/>
        <v/>
      </c>
      <c r="AA91" s="52" t="str">
        <f t="shared" si="292"/>
        <v/>
      </c>
      <c r="AB91" s="52" t="str">
        <f t="shared" si="292"/>
        <v/>
      </c>
      <c r="AC91" s="52" t="str">
        <f t="shared" si="292"/>
        <v/>
      </c>
      <c r="AD91" s="52" t="str">
        <f t="shared" si="292"/>
        <v/>
      </c>
      <c r="AE91" s="52" t="str">
        <f t="shared" si="292"/>
        <v/>
      </c>
      <c r="AF91" s="52" t="str">
        <f t="shared" si="292"/>
        <v/>
      </c>
      <c r="AG91" s="52">
        <f t="shared" si="292"/>
        <v>-2.425617146402468E-3</v>
      </c>
      <c r="AH91" s="52" t="str">
        <f t="shared" si="292"/>
        <v/>
      </c>
      <c r="AI91" s="52" t="str">
        <f t="shared" ref="AI91:BL91" si="293">IFERROR(AI24-AI56,"")</f>
        <v/>
      </c>
      <c r="AJ91" s="52" t="str">
        <f t="shared" si="293"/>
        <v/>
      </c>
      <c r="AK91" s="52">
        <f t="shared" si="293"/>
        <v>-5.0636000658408307E-4</v>
      </c>
      <c r="AL91" s="52" t="str">
        <f t="shared" si="293"/>
        <v/>
      </c>
      <c r="AM91" s="52" t="str">
        <f t="shared" si="293"/>
        <v/>
      </c>
      <c r="AN91" s="52" t="str">
        <f t="shared" si="293"/>
        <v/>
      </c>
      <c r="AO91" s="52" t="str">
        <f t="shared" si="293"/>
        <v/>
      </c>
      <c r="AP91" s="52">
        <f t="shared" si="293"/>
        <v>-2.7776351131926225E-3</v>
      </c>
      <c r="AQ91" s="52" t="str">
        <f t="shared" si="293"/>
        <v/>
      </c>
      <c r="AR91" s="52" t="str">
        <f t="shared" si="293"/>
        <v/>
      </c>
      <c r="AS91" s="52" t="str">
        <f t="shared" si="293"/>
        <v/>
      </c>
      <c r="AT91" s="52" t="str">
        <f t="shared" si="293"/>
        <v/>
      </c>
      <c r="AU91" s="52">
        <f t="shared" si="293"/>
        <v>-2.510306327101388E-4</v>
      </c>
      <c r="AV91" s="52">
        <f t="shared" si="293"/>
        <v>1.4151802319936069E-3</v>
      </c>
      <c r="AW91" s="52" t="str">
        <f t="shared" si="293"/>
        <v/>
      </c>
      <c r="AX91" s="52">
        <f t="shared" si="293"/>
        <v>-1.0946305525592163E-3</v>
      </c>
      <c r="AY91" s="52" t="str">
        <f t="shared" si="293"/>
        <v/>
      </c>
      <c r="AZ91" s="52">
        <f t="shared" si="293"/>
        <v>-1.1669003633482319E-3</v>
      </c>
      <c r="BA91" s="52">
        <f t="shared" si="293"/>
        <v>-2.956301770242685E-2</v>
      </c>
      <c r="BB91" s="52">
        <f t="shared" si="293"/>
        <v>-4.6387964561169295E-4</v>
      </c>
      <c r="BC91" s="52">
        <f t="shared" si="293"/>
        <v>-9.6729227134477909E-3</v>
      </c>
      <c r="BD91" s="52">
        <f t="shared" si="293"/>
        <v>-1.5427276081332111E-3</v>
      </c>
      <c r="BE91" s="52">
        <f t="shared" si="293"/>
        <v>1.3182704599094749E-3</v>
      </c>
      <c r="BF91" s="52">
        <f t="shared" si="293"/>
        <v>-8.3938945359599004E-4</v>
      </c>
      <c r="BG91" s="52">
        <f t="shared" si="293"/>
        <v>-4.0413998900773462E-4</v>
      </c>
      <c r="BH91" s="52">
        <f t="shared" si="293"/>
        <v>-6.3547457890167913E-3</v>
      </c>
      <c r="BI91" s="52">
        <f t="shared" si="293"/>
        <v>-1.4503229207634971E-3</v>
      </c>
      <c r="BJ91" s="52">
        <f t="shared" si="293"/>
        <v>-6.7280929228402085E-3</v>
      </c>
      <c r="BK91" s="52">
        <f t="shared" si="293"/>
        <v>1.7194899176491141E-4</v>
      </c>
      <c r="BL91" s="52">
        <f t="shared" si="293"/>
        <v>-9.3873516460381973E-4</v>
      </c>
    </row>
    <row r="92" spans="1:64" x14ac:dyDescent="0.25">
      <c r="B92" s="247" t="s">
        <v>274</v>
      </c>
      <c r="C92" s="52">
        <f t="shared" ref="C92:AH92" si="294">IFERROR(C25-C57,"")</f>
        <v>-1.3504406021412514E-3</v>
      </c>
      <c r="D92" s="52">
        <f t="shared" si="294"/>
        <v>7.1136159645556266E-4</v>
      </c>
      <c r="E92" s="52">
        <f t="shared" si="294"/>
        <v>-7.6389502094091621E-5</v>
      </c>
      <c r="F92" s="52">
        <f t="shared" si="294"/>
        <v>-1.4381405149285695E-3</v>
      </c>
      <c r="G92" s="52">
        <f t="shared" si="294"/>
        <v>-4.5985939879979072E-3</v>
      </c>
      <c r="H92" s="52" t="str">
        <f t="shared" si="294"/>
        <v/>
      </c>
      <c r="I92" s="52">
        <f t="shared" si="294"/>
        <v>-3.9577329030937372E-3</v>
      </c>
      <c r="J92" s="52">
        <f t="shared" si="294"/>
        <v>2.1497743433877142E-4</v>
      </c>
      <c r="K92" s="52">
        <f t="shared" si="294"/>
        <v>-6.2897058640376188E-4</v>
      </c>
      <c r="L92" s="52">
        <f t="shared" si="294"/>
        <v>-1.2037951227437949E-4</v>
      </c>
      <c r="M92" s="52">
        <f t="shared" si="294"/>
        <v>2.0795370180243591E-4</v>
      </c>
      <c r="N92" s="52">
        <f t="shared" si="294"/>
        <v>3.9635784707028332E-3</v>
      </c>
      <c r="O92" s="52">
        <f t="shared" si="294"/>
        <v>6.3101007056746983E-4</v>
      </c>
      <c r="P92" s="52">
        <f t="shared" si="294"/>
        <v>1.5185325999260077E-4</v>
      </c>
      <c r="Q92" s="52">
        <f t="shared" si="294"/>
        <v>2.7730898997885625E-4</v>
      </c>
      <c r="R92" s="52">
        <f t="shared" si="294"/>
        <v>-1.1054406136178432E-3</v>
      </c>
      <c r="S92" s="52">
        <f t="shared" si="294"/>
        <v>-3.8721563693389083E-4</v>
      </c>
      <c r="T92" s="52">
        <f t="shared" si="294"/>
        <v>1.9821938818819634E-4</v>
      </c>
      <c r="U92" s="52">
        <f t="shared" si="294"/>
        <v>6.9666338232748926E-4</v>
      </c>
      <c r="V92" s="52">
        <f t="shared" si="294"/>
        <v>-9.3016316407554256E-5</v>
      </c>
      <c r="W92" s="52">
        <f t="shared" si="294"/>
        <v>9.6939035910485055E-4</v>
      </c>
      <c r="X92" s="52">
        <f t="shared" si="294"/>
        <v>-1.3952683314794739E-3</v>
      </c>
      <c r="Y92" s="52" t="str">
        <f t="shared" si="294"/>
        <v/>
      </c>
      <c r="Z92" s="52" t="str">
        <f t="shared" si="294"/>
        <v/>
      </c>
      <c r="AA92" s="52" t="str">
        <f t="shared" si="294"/>
        <v/>
      </c>
      <c r="AB92" s="52" t="str">
        <f t="shared" si="294"/>
        <v/>
      </c>
      <c r="AC92" s="52" t="str">
        <f t="shared" si="294"/>
        <v/>
      </c>
      <c r="AD92" s="52" t="str">
        <f t="shared" si="294"/>
        <v/>
      </c>
      <c r="AE92" s="52" t="str">
        <f t="shared" si="294"/>
        <v/>
      </c>
      <c r="AF92" s="52" t="str">
        <f t="shared" si="294"/>
        <v/>
      </c>
      <c r="AG92" s="52">
        <f t="shared" si="294"/>
        <v>-1.3306917004615587E-3</v>
      </c>
      <c r="AH92" s="52" t="str">
        <f t="shared" si="294"/>
        <v/>
      </c>
      <c r="AI92" s="52">
        <f t="shared" ref="AI92:BL92" si="295">IFERROR(AI25-AI57,"")</f>
        <v>-5.939723177805778E-4</v>
      </c>
      <c r="AJ92" s="52" t="str">
        <f t="shared" si="295"/>
        <v/>
      </c>
      <c r="AK92" s="52">
        <f t="shared" si="295"/>
        <v>-1.3436393892547714E-3</v>
      </c>
      <c r="AL92" s="52" t="str">
        <f t="shared" si="295"/>
        <v/>
      </c>
      <c r="AM92" s="52" t="str">
        <f t="shared" si="295"/>
        <v/>
      </c>
      <c r="AN92" s="52" t="str">
        <f t="shared" si="295"/>
        <v/>
      </c>
      <c r="AO92" s="52" t="str">
        <f t="shared" si="295"/>
        <v/>
      </c>
      <c r="AP92" s="52">
        <f t="shared" si="295"/>
        <v>-1.4506721835646601E-3</v>
      </c>
      <c r="AQ92" s="52" t="str">
        <f t="shared" si="295"/>
        <v/>
      </c>
      <c r="AR92" s="52" t="str">
        <f t="shared" si="295"/>
        <v/>
      </c>
      <c r="AS92" s="52" t="str">
        <f t="shared" si="295"/>
        <v/>
      </c>
      <c r="AT92" s="52" t="str">
        <f t="shared" si="295"/>
        <v/>
      </c>
      <c r="AU92" s="52">
        <f t="shared" si="295"/>
        <v>1.8128855969907383E-3</v>
      </c>
      <c r="AV92" s="52">
        <f t="shared" si="295"/>
        <v>-1.1575554501937202E-4</v>
      </c>
      <c r="AW92" s="52" t="str">
        <f t="shared" si="295"/>
        <v/>
      </c>
      <c r="AX92" s="52">
        <f t="shared" si="295"/>
        <v>3.5779447536076897E-3</v>
      </c>
      <c r="AY92" s="52" t="str">
        <f t="shared" si="295"/>
        <v/>
      </c>
      <c r="AZ92" s="52">
        <f t="shared" si="295"/>
        <v>-3.5508714934824805E-2</v>
      </c>
      <c r="BA92" s="52">
        <f t="shared" si="295"/>
        <v>-5.0216639930253937E-3</v>
      </c>
      <c r="BB92" s="52">
        <f t="shared" si="295"/>
        <v>1.4892163800779776E-3</v>
      </c>
      <c r="BC92" s="52">
        <f t="shared" si="295"/>
        <v>-4.8709735402480137E-3</v>
      </c>
      <c r="BD92" s="52">
        <f t="shared" si="295"/>
        <v>-3.1828804440782801E-3</v>
      </c>
      <c r="BE92" s="52">
        <f t="shared" si="295"/>
        <v>1.5512799294451762E-3</v>
      </c>
      <c r="BF92" s="52">
        <f t="shared" si="295"/>
        <v>-1.7906078122438551E-3</v>
      </c>
      <c r="BG92" s="52">
        <f t="shared" si="295"/>
        <v>3.3645954659203281E-4</v>
      </c>
      <c r="BH92" s="52">
        <f t="shared" si="295"/>
        <v>-2.7676190269459583E-3</v>
      </c>
      <c r="BI92" s="52">
        <f t="shared" si="295"/>
        <v>4.9323286597444116E-5</v>
      </c>
      <c r="BJ92" s="52">
        <f t="shared" si="295"/>
        <v>-2.6890716005501941E-3</v>
      </c>
      <c r="BK92" s="52">
        <f t="shared" si="295"/>
        <v>-5.4873617373420863E-4</v>
      </c>
      <c r="BL92" s="52">
        <f t="shared" si="295"/>
        <v>1.5034606427196257E-3</v>
      </c>
    </row>
    <row r="93" spans="1:64" x14ac:dyDescent="0.25">
      <c r="B93" s="247" t="s">
        <v>275</v>
      </c>
      <c r="C93" s="52">
        <f t="shared" ref="C93:AH93" si="296">IFERROR(C26-C58,"")</f>
        <v>-1.7127652747826669E-3</v>
      </c>
      <c r="D93" s="52">
        <f t="shared" si="296"/>
        <v>7.1136159645555919E-4</v>
      </c>
      <c r="E93" s="52">
        <f t="shared" si="296"/>
        <v>-5.2331877565786611E-5</v>
      </c>
      <c r="F93" s="52">
        <f t="shared" si="296"/>
        <v>-2.8916716880285596E-3</v>
      </c>
      <c r="G93" s="52">
        <f t="shared" si="296"/>
        <v>-4.6184191299918839E-3</v>
      </c>
      <c r="H93" s="52" t="str">
        <f t="shared" si="296"/>
        <v/>
      </c>
      <c r="I93" s="52">
        <f t="shared" si="296"/>
        <v>-4.6245112688227188E-3</v>
      </c>
      <c r="J93" s="52">
        <f t="shared" si="296"/>
        <v>2.1497743433877142E-4</v>
      </c>
      <c r="K93" s="52">
        <f t="shared" si="296"/>
        <v>-6.2897058640376188E-4</v>
      </c>
      <c r="L93" s="52">
        <f t="shared" si="296"/>
        <v>-1.2037951227437949E-4</v>
      </c>
      <c r="M93" s="52">
        <f t="shared" si="296"/>
        <v>2.0795370180243591E-4</v>
      </c>
      <c r="N93" s="52">
        <f t="shared" si="296"/>
        <v>3.9635784707028332E-3</v>
      </c>
      <c r="O93" s="52">
        <f t="shared" si="296"/>
        <v>6.3101007056746983E-4</v>
      </c>
      <c r="P93" s="52">
        <f t="shared" si="296"/>
        <v>1.5185325999260077E-4</v>
      </c>
      <c r="Q93" s="52">
        <f t="shared" si="296"/>
        <v>2.7730898997885625E-4</v>
      </c>
      <c r="R93" s="52">
        <f t="shared" si="296"/>
        <v>-1.1054406136178432E-3</v>
      </c>
      <c r="S93" s="52">
        <f t="shared" si="296"/>
        <v>-3.8721563693389083E-4</v>
      </c>
      <c r="T93" s="52">
        <f t="shared" si="296"/>
        <v>1.9821938818819634E-4</v>
      </c>
      <c r="U93" s="52">
        <f t="shared" si="296"/>
        <v>6.9666338232748926E-4</v>
      </c>
      <c r="V93" s="52">
        <f t="shared" si="296"/>
        <v>1.2350230434719084E-4</v>
      </c>
      <c r="W93" s="52">
        <f t="shared" si="296"/>
        <v>9.6939035910485055E-4</v>
      </c>
      <c r="X93" s="52">
        <f t="shared" si="296"/>
        <v>-1.3952683314794809E-3</v>
      </c>
      <c r="Y93" s="52" t="str">
        <f t="shared" si="296"/>
        <v/>
      </c>
      <c r="Z93" s="52" t="str">
        <f t="shared" si="296"/>
        <v/>
      </c>
      <c r="AA93" s="52" t="str">
        <f t="shared" si="296"/>
        <v/>
      </c>
      <c r="AB93" s="52" t="str">
        <f t="shared" si="296"/>
        <v/>
      </c>
      <c r="AC93" s="52" t="str">
        <f t="shared" si="296"/>
        <v/>
      </c>
      <c r="AD93" s="52" t="str">
        <f t="shared" si="296"/>
        <v/>
      </c>
      <c r="AE93" s="52" t="str">
        <f t="shared" si="296"/>
        <v/>
      </c>
      <c r="AF93" s="52" t="str">
        <f t="shared" si="296"/>
        <v/>
      </c>
      <c r="AG93" s="52">
        <f t="shared" si="296"/>
        <v>-1.3306917004615587E-3</v>
      </c>
      <c r="AH93" s="52" t="str">
        <f t="shared" si="296"/>
        <v/>
      </c>
      <c r="AI93" s="52">
        <f t="shared" ref="AI93:BL93" si="297">IFERROR(AI26-AI58,"")</f>
        <v>-5.939723177805778E-4</v>
      </c>
      <c r="AJ93" s="52" t="str">
        <f t="shared" si="297"/>
        <v/>
      </c>
      <c r="AK93" s="52">
        <f t="shared" si="297"/>
        <v>-1.3436393892547714E-3</v>
      </c>
      <c r="AL93" s="52" t="str">
        <f t="shared" si="297"/>
        <v/>
      </c>
      <c r="AM93" s="52" t="str">
        <f t="shared" si="297"/>
        <v/>
      </c>
      <c r="AN93" s="52" t="str">
        <f t="shared" si="297"/>
        <v/>
      </c>
      <c r="AO93" s="52" t="str">
        <f t="shared" si="297"/>
        <v/>
      </c>
      <c r="AP93" s="52">
        <f t="shared" si="297"/>
        <v>-1.4506721835646601E-3</v>
      </c>
      <c r="AQ93" s="52" t="str">
        <f t="shared" si="297"/>
        <v/>
      </c>
      <c r="AR93" s="52" t="str">
        <f t="shared" si="297"/>
        <v/>
      </c>
      <c r="AS93" s="52" t="str">
        <f t="shared" si="297"/>
        <v/>
      </c>
      <c r="AT93" s="52" t="str">
        <f t="shared" si="297"/>
        <v/>
      </c>
      <c r="AU93" s="52">
        <f t="shared" si="297"/>
        <v>1.8128855969907383E-3</v>
      </c>
      <c r="AV93" s="52">
        <f t="shared" si="297"/>
        <v>-1.1575554501937202E-4</v>
      </c>
      <c r="AW93" s="52" t="str">
        <f t="shared" si="297"/>
        <v/>
      </c>
      <c r="AX93" s="52">
        <f t="shared" si="297"/>
        <v>3.5779447536076932E-3</v>
      </c>
      <c r="AY93" s="52" t="str">
        <f t="shared" si="297"/>
        <v/>
      </c>
      <c r="AZ93" s="52">
        <f t="shared" si="297"/>
        <v>-1.6048353217829374E-2</v>
      </c>
      <c r="BA93" s="52">
        <f t="shared" si="297"/>
        <v>-2.956301770242685E-2</v>
      </c>
      <c r="BB93" s="52">
        <f t="shared" si="297"/>
        <v>1.4892163800779776E-3</v>
      </c>
      <c r="BC93" s="52">
        <f t="shared" si="297"/>
        <v>-4.8709735402480206E-3</v>
      </c>
      <c r="BD93" s="52">
        <f t="shared" si="297"/>
        <v>-3.1828804440782871E-3</v>
      </c>
      <c r="BE93" s="52">
        <f t="shared" si="297"/>
        <v>1.5512799294451762E-3</v>
      </c>
      <c r="BF93" s="52">
        <f t="shared" si="297"/>
        <v>-1.7906078122438551E-3</v>
      </c>
      <c r="BG93" s="52">
        <f t="shared" si="297"/>
        <v>3.3645954659203281E-4</v>
      </c>
      <c r="BH93" s="52">
        <f t="shared" si="297"/>
        <v>-6.3547457890168191E-3</v>
      </c>
      <c r="BI93" s="52">
        <f t="shared" si="297"/>
        <v>4.9323286597437177E-5</v>
      </c>
      <c r="BJ93" s="52">
        <f t="shared" si="297"/>
        <v>-2.6890716005501941E-3</v>
      </c>
      <c r="BK93" s="52">
        <f t="shared" si="297"/>
        <v>-5.4873617373420863E-4</v>
      </c>
      <c r="BL93" s="52">
        <f t="shared" si="297"/>
        <v>1.5034606427196257E-3</v>
      </c>
    </row>
    <row r="94" spans="1:64" x14ac:dyDescent="0.25">
      <c r="B94" s="247" t="s">
        <v>253</v>
      </c>
      <c r="C94" s="52">
        <f t="shared" ref="C94:AH94" si="298">IFERROR(C27-C59,"")</f>
        <v>2.4471669210684305E-4</v>
      </c>
      <c r="D94" s="52">
        <f t="shared" si="298"/>
        <v>2.7204327495341379E-4</v>
      </c>
      <c r="E94" s="52">
        <f t="shared" si="298"/>
        <v>-9.9907925460203731E-4</v>
      </c>
      <c r="F94" s="52">
        <f t="shared" si="298"/>
        <v>4.6764815706783133E-3</v>
      </c>
      <c r="G94" s="52">
        <f t="shared" si="298"/>
        <v>-2.9705788226023142E-3</v>
      </c>
      <c r="H94" s="52" t="str">
        <f t="shared" si="298"/>
        <v/>
      </c>
      <c r="I94" s="52">
        <f t="shared" si="298"/>
        <v>-4.8850361955458735E-3</v>
      </c>
      <c r="J94" s="52">
        <f t="shared" si="298"/>
        <v>1.6314703586948337E-4</v>
      </c>
      <c r="K94" s="52">
        <f t="shared" si="298"/>
        <v>-7.4127186057830127E-4</v>
      </c>
      <c r="L94" s="52">
        <f t="shared" si="298"/>
        <v>-6.8633430679552673E-4</v>
      </c>
      <c r="M94" s="52">
        <f t="shared" si="298"/>
        <v>-2.2895542140065339E-4</v>
      </c>
      <c r="N94" s="52">
        <f t="shared" si="298"/>
        <v>2.0148198461782049E-3</v>
      </c>
      <c r="O94" s="52">
        <f t="shared" si="298"/>
        <v>1.1108543564472724E-3</v>
      </c>
      <c r="P94" s="52">
        <f t="shared" si="298"/>
        <v>-1.718740544132645E-4</v>
      </c>
      <c r="Q94" s="52">
        <f t="shared" si="298"/>
        <v>-1.1416037816089838E-3</v>
      </c>
      <c r="R94" s="52">
        <f t="shared" si="298"/>
        <v>-3.5742931354819513E-3</v>
      </c>
      <c r="S94" s="52">
        <f t="shared" si="298"/>
        <v>-1.1673681471393443E-3</v>
      </c>
      <c r="T94" s="52">
        <f t="shared" si="298"/>
        <v>-9.7591805246510441E-4</v>
      </c>
      <c r="U94" s="52">
        <f t="shared" si="298"/>
        <v>-2.9316893529446331E-4</v>
      </c>
      <c r="V94" s="52">
        <f t="shared" si="298"/>
        <v>-5.8318668804197005E-4</v>
      </c>
      <c r="W94" s="52">
        <f t="shared" si="298"/>
        <v>8.1583836873133989E-4</v>
      </c>
      <c r="X94" s="52">
        <f t="shared" si="298"/>
        <v>-1.9001388657045315E-3</v>
      </c>
      <c r="Y94" s="52" t="str">
        <f t="shared" si="298"/>
        <v/>
      </c>
      <c r="Z94" s="52" t="str">
        <f t="shared" si="298"/>
        <v/>
      </c>
      <c r="AA94" s="52" t="str">
        <f t="shared" si="298"/>
        <v/>
      </c>
      <c r="AB94" s="52" t="str">
        <f t="shared" si="298"/>
        <v/>
      </c>
      <c r="AC94" s="52" t="str">
        <f t="shared" si="298"/>
        <v/>
      </c>
      <c r="AD94" s="52" t="str">
        <f t="shared" si="298"/>
        <v/>
      </c>
      <c r="AE94" s="52" t="str">
        <f t="shared" si="298"/>
        <v/>
      </c>
      <c r="AF94" s="52" t="str">
        <f t="shared" si="298"/>
        <v/>
      </c>
      <c r="AG94" s="52">
        <f t="shared" si="298"/>
        <v>8.652908901058895E-5</v>
      </c>
      <c r="AH94" s="52" t="str">
        <f t="shared" si="298"/>
        <v/>
      </c>
      <c r="AI94" s="52">
        <f t="shared" ref="AI94:BL94" si="299">IFERROR(AI27-AI59,"")</f>
        <v>-4.5559680866191152E-3</v>
      </c>
      <c r="AJ94" s="52" t="str">
        <f t="shared" si="299"/>
        <v/>
      </c>
      <c r="AK94" s="52">
        <f t="shared" si="299"/>
        <v>-1.3712676649264861E-3</v>
      </c>
      <c r="AL94" s="52" t="str">
        <f t="shared" si="299"/>
        <v/>
      </c>
      <c r="AM94" s="52" t="str">
        <f t="shared" si="299"/>
        <v/>
      </c>
      <c r="AN94" s="52" t="str">
        <f t="shared" si="299"/>
        <v/>
      </c>
      <c r="AO94" s="52" t="str">
        <f t="shared" si="299"/>
        <v/>
      </c>
      <c r="AP94" s="52">
        <f t="shared" si="299"/>
        <v>-1.3853228025286317E-3</v>
      </c>
      <c r="AQ94" s="52" t="str">
        <f t="shared" si="299"/>
        <v/>
      </c>
      <c r="AR94" s="52" t="str">
        <f t="shared" si="299"/>
        <v/>
      </c>
      <c r="AS94" s="52" t="str">
        <f t="shared" si="299"/>
        <v/>
      </c>
      <c r="AT94" s="52" t="str">
        <f t="shared" si="299"/>
        <v/>
      </c>
      <c r="AU94" s="52">
        <f t="shared" si="299"/>
        <v>1.1525700393759126E-3</v>
      </c>
      <c r="AV94" s="52">
        <f t="shared" si="299"/>
        <v>-4.1323436096649471E-5</v>
      </c>
      <c r="AW94" s="52" t="str">
        <f t="shared" si="299"/>
        <v/>
      </c>
      <c r="AX94" s="52">
        <f t="shared" si="299"/>
        <v>2.2722125930159376E-3</v>
      </c>
      <c r="AY94" s="52" t="str">
        <f t="shared" si="299"/>
        <v/>
      </c>
      <c r="AZ94" s="52">
        <f t="shared" si="299"/>
        <v>-8.979326960399589E-3</v>
      </c>
      <c r="BA94" s="52">
        <f t="shared" si="299"/>
        <v>-1.4558400087960166E-2</v>
      </c>
      <c r="BB94" s="52">
        <f t="shared" si="299"/>
        <v>8.1662870833663567E-4</v>
      </c>
      <c r="BC94" s="52">
        <f t="shared" si="299"/>
        <v>-2.7112856382524447E-3</v>
      </c>
      <c r="BD94" s="52">
        <f t="shared" si="299"/>
        <v>-2.2167812206667845E-3</v>
      </c>
      <c r="BE94" s="52">
        <f t="shared" si="299"/>
        <v>-1.402535605008829E-2</v>
      </c>
      <c r="BF94" s="52">
        <f t="shared" si="299"/>
        <v>-1.3010409936614967E-3</v>
      </c>
      <c r="BG94" s="52">
        <f t="shared" si="299"/>
        <v>-1.4575825871447276E-4</v>
      </c>
      <c r="BH94" s="52">
        <f t="shared" si="299"/>
        <v>-8.7010462127238702E-3</v>
      </c>
      <c r="BI94" s="52">
        <f t="shared" si="299"/>
        <v>1.7364133996096084E-3</v>
      </c>
      <c r="BJ94" s="52">
        <f t="shared" si="299"/>
        <v>-1.1064701052952014E-2</v>
      </c>
      <c r="BK94" s="52">
        <f t="shared" si="299"/>
        <v>-2.9152634690202024E-3</v>
      </c>
      <c r="BL94" s="52">
        <f t="shared" si="299"/>
        <v>5.60447294396655E-4</v>
      </c>
    </row>
    <row r="95" spans="1:64" x14ac:dyDescent="0.25">
      <c r="B95" s="247" t="s">
        <v>479</v>
      </c>
      <c r="C95" s="52">
        <f t="shared" ref="C95:AH95" si="300">IFERROR(C28-C60,"")</f>
        <v>-0.1840819199346404</v>
      </c>
      <c r="D95" s="52">
        <f t="shared" si="300"/>
        <v>-7.2366666666666468E-2</v>
      </c>
      <c r="E95" s="52">
        <f t="shared" si="300"/>
        <v>-7.7777777777777501E-2</v>
      </c>
      <c r="F95" s="52">
        <f t="shared" si="300"/>
        <v>-0.63168823529411799</v>
      </c>
      <c r="G95" s="52">
        <f t="shared" si="300"/>
        <v>4.5505000000000351E-2</v>
      </c>
      <c r="H95" s="52" t="str">
        <f t="shared" si="300"/>
        <v/>
      </c>
      <c r="I95" s="52">
        <f t="shared" si="300"/>
        <v>-2.0776923076923026E-2</v>
      </c>
      <c r="J95" s="52">
        <f t="shared" si="300"/>
        <v>-4.1100000000000136E-2</v>
      </c>
      <c r="K95" s="52">
        <f t="shared" si="300"/>
        <v>-6.25E-2</v>
      </c>
      <c r="L95" s="52">
        <f t="shared" si="300"/>
        <v>-2.4500000000000188E-2</v>
      </c>
      <c r="M95" s="52">
        <f t="shared" si="300"/>
        <v>2.9800000000000493E-2</v>
      </c>
      <c r="N95" s="52">
        <f t="shared" si="300"/>
        <v>-0.3241000000000005</v>
      </c>
      <c r="O95" s="52">
        <f t="shared" si="300"/>
        <v>-1.1800000000000033E-2</v>
      </c>
      <c r="P95" s="52">
        <f t="shared" si="300"/>
        <v>-0.19140000000000024</v>
      </c>
      <c r="Q95" s="52">
        <f t="shared" si="300"/>
        <v>-1.3000000000000789E-3</v>
      </c>
      <c r="R95" s="52">
        <f t="shared" si="300"/>
        <v>-7.9999999999991189E-4</v>
      </c>
      <c r="S95" s="52">
        <f t="shared" si="300"/>
        <v>-3.9200000000000124E-2</v>
      </c>
      <c r="T95" s="52">
        <f t="shared" si="300"/>
        <v>-3.0200000000000227E-2</v>
      </c>
      <c r="U95" s="52">
        <f t="shared" si="300"/>
        <v>1.6700000000000159E-2</v>
      </c>
      <c r="V95" s="52">
        <f t="shared" si="300"/>
        <v>-0.17599999999999971</v>
      </c>
      <c r="W95" s="52">
        <f t="shared" si="300"/>
        <v>-0.13369999999999993</v>
      </c>
      <c r="X95" s="52">
        <f t="shared" si="300"/>
        <v>-0.14409999999999989</v>
      </c>
      <c r="Y95" s="52" t="str">
        <f t="shared" si="300"/>
        <v/>
      </c>
      <c r="Z95" s="52" t="str">
        <f t="shared" si="300"/>
        <v/>
      </c>
      <c r="AA95" s="52" t="str">
        <f t="shared" si="300"/>
        <v/>
      </c>
      <c r="AB95" s="52" t="str">
        <f t="shared" si="300"/>
        <v/>
      </c>
      <c r="AC95" s="52" t="str">
        <f t="shared" si="300"/>
        <v/>
      </c>
      <c r="AD95" s="52" t="str">
        <f t="shared" si="300"/>
        <v/>
      </c>
      <c r="AE95" s="52" t="str">
        <f t="shared" si="300"/>
        <v/>
      </c>
      <c r="AF95" s="52" t="str">
        <f t="shared" si="300"/>
        <v/>
      </c>
      <c r="AG95" s="52">
        <f t="shared" si="300"/>
        <v>-2.6899999999999924E-2</v>
      </c>
      <c r="AH95" s="52" t="str">
        <f t="shared" si="300"/>
        <v/>
      </c>
      <c r="AI95" s="52">
        <f t="shared" ref="AI95:BL95" si="301">IFERROR(AI28-AI60,"")</f>
        <v>6.610000000000027E-2</v>
      </c>
      <c r="AJ95" s="52" t="str">
        <f t="shared" si="301"/>
        <v/>
      </c>
      <c r="AK95" s="52">
        <f t="shared" si="301"/>
        <v>0.39500000000000002</v>
      </c>
      <c r="AL95" s="52" t="str">
        <f t="shared" si="301"/>
        <v/>
      </c>
      <c r="AM95" s="52" t="str">
        <f t="shared" si="301"/>
        <v/>
      </c>
      <c r="AN95" s="52" t="str">
        <f t="shared" si="301"/>
        <v/>
      </c>
      <c r="AO95" s="52" t="str">
        <f t="shared" si="301"/>
        <v/>
      </c>
      <c r="AP95" s="52">
        <f t="shared" si="301"/>
        <v>0.11680000000000046</v>
      </c>
      <c r="AQ95" s="52" t="str">
        <f t="shared" si="301"/>
        <v/>
      </c>
      <c r="AR95" s="52" t="str">
        <f t="shared" si="301"/>
        <v/>
      </c>
      <c r="AS95" s="52" t="str">
        <f t="shared" si="301"/>
        <v/>
      </c>
      <c r="AT95" s="52" t="str">
        <f t="shared" si="301"/>
        <v/>
      </c>
      <c r="AU95" s="52">
        <f t="shared" si="301"/>
        <v>-9.9599999999999689E-2</v>
      </c>
      <c r="AV95" s="52">
        <f t="shared" si="301"/>
        <v>-0.55110000000000037</v>
      </c>
      <c r="AW95" s="52" t="str">
        <f t="shared" si="301"/>
        <v/>
      </c>
      <c r="AX95" s="52">
        <f t="shared" si="301"/>
        <v>-0.13769999999999971</v>
      </c>
      <c r="AY95" s="52" t="str">
        <f t="shared" si="301"/>
        <v/>
      </c>
      <c r="AZ95" s="52">
        <f t="shared" si="301"/>
        <v>4.6999999999999931E-2</v>
      </c>
      <c r="BA95" s="52">
        <f t="shared" si="301"/>
        <v>-7.8999999999999959E-2</v>
      </c>
      <c r="BB95" s="52">
        <f t="shared" si="301"/>
        <v>2.7000000000001467E-3</v>
      </c>
      <c r="BC95" s="52">
        <f t="shared" si="301"/>
        <v>7.0999999999999952E-2</v>
      </c>
      <c r="BD95" s="52">
        <f t="shared" si="301"/>
        <v>3.7100000000000577E-2</v>
      </c>
      <c r="BE95" s="52">
        <f t="shared" si="301"/>
        <v>-5.9599999999999875E-2</v>
      </c>
      <c r="BF95" s="52">
        <f t="shared" si="301"/>
        <v>-0.24</v>
      </c>
      <c r="BG95" s="52">
        <f t="shared" si="301"/>
        <v>-0.11149999999999993</v>
      </c>
      <c r="BH95" s="52">
        <f t="shared" si="301"/>
        <v>-0.1169</v>
      </c>
      <c r="BI95" s="52">
        <f t="shared" si="301"/>
        <v>-2.770000000000028E-2</v>
      </c>
      <c r="BJ95" s="52">
        <f t="shared" si="301"/>
        <v>2.4599999999999955E-2</v>
      </c>
      <c r="BK95" s="52">
        <f t="shared" si="301"/>
        <v>1.1000000000000121E-2</v>
      </c>
      <c r="BL95" s="52">
        <f t="shared" si="301"/>
        <v>0.17120000000000002</v>
      </c>
    </row>
    <row r="96" spans="1:64" ht="15.6" x14ac:dyDescent="0.25">
      <c r="B96" s="246" t="s">
        <v>271</v>
      </c>
      <c r="C96" s="233">
        <f t="shared" ref="C96:AH96" si="302">IFERROR(C29-C61,"")</f>
        <v>-0.15174552774855862</v>
      </c>
      <c r="D96" s="233">
        <f t="shared" si="302"/>
        <v>-0.10120713826354513</v>
      </c>
      <c r="E96" s="233">
        <f t="shared" si="302"/>
        <v>3.2889481856800573E-2</v>
      </c>
      <c r="F96" s="233" t="str">
        <f t="shared" si="302"/>
        <v/>
      </c>
      <c r="G96" s="233" t="str">
        <f t="shared" si="302"/>
        <v/>
      </c>
      <c r="H96" s="233" t="str">
        <f t="shared" si="302"/>
        <v/>
      </c>
      <c r="I96" s="233">
        <f t="shared" si="302"/>
        <v>1.592807342179126</v>
      </c>
      <c r="J96" s="233">
        <f t="shared" si="302"/>
        <v>-0.1189882305658144</v>
      </c>
      <c r="K96" s="233">
        <f t="shared" si="302"/>
        <v>-7.2193412571059962E-2</v>
      </c>
      <c r="L96" s="233">
        <f t="shared" si="302"/>
        <v>-9.7927076609216401E-2</v>
      </c>
      <c r="M96" s="233">
        <f t="shared" si="302"/>
        <v>0.10989242487291509</v>
      </c>
      <c r="N96" s="233">
        <f t="shared" si="302"/>
        <v>-0.66647543450384639</v>
      </c>
      <c r="O96" s="233">
        <f t="shared" si="302"/>
        <v>-0.14086709092678398</v>
      </c>
      <c r="P96" s="233">
        <f t="shared" si="302"/>
        <v>-8.7817460736111297E-2</v>
      </c>
      <c r="Q96" s="233">
        <f t="shared" si="302"/>
        <v>3.7433691359064186E-2</v>
      </c>
      <c r="R96" s="233">
        <f t="shared" si="302"/>
        <v>0.69782411853356618</v>
      </c>
      <c r="S96" s="233">
        <f t="shared" si="302"/>
        <v>6.5873438568757103E-2</v>
      </c>
      <c r="T96" s="233">
        <f t="shared" si="302"/>
        <v>1.1403513390625175E-2</v>
      </c>
      <c r="U96" s="233">
        <f t="shared" si="302"/>
        <v>8.2026193181188312E-3</v>
      </c>
      <c r="V96" s="233">
        <f t="shared" si="302"/>
        <v>-0.13105441620606695</v>
      </c>
      <c r="W96" s="233">
        <f t="shared" si="302"/>
        <v>-0.36402799272641273</v>
      </c>
      <c r="X96" s="233">
        <f t="shared" si="302"/>
        <v>-0.48053209130414132</v>
      </c>
      <c r="Y96" s="233" t="str">
        <f t="shared" si="302"/>
        <v/>
      </c>
      <c r="Z96" s="233" t="str">
        <f t="shared" si="302"/>
        <v/>
      </c>
      <c r="AA96" s="233" t="str">
        <f t="shared" si="302"/>
        <v/>
      </c>
      <c r="AB96" s="233" t="str">
        <f t="shared" si="302"/>
        <v/>
      </c>
      <c r="AC96" s="233" t="str">
        <f t="shared" si="302"/>
        <v/>
      </c>
      <c r="AD96" s="233" t="str">
        <f t="shared" si="302"/>
        <v/>
      </c>
      <c r="AE96" s="233" t="str">
        <f t="shared" si="302"/>
        <v/>
      </c>
      <c r="AF96" s="233" t="str">
        <f t="shared" si="302"/>
        <v/>
      </c>
      <c r="AG96" s="233">
        <f t="shared" si="302"/>
        <v>-9.6817673056569284E-2</v>
      </c>
      <c r="AH96" s="233" t="str">
        <f t="shared" si="302"/>
        <v/>
      </c>
      <c r="AI96" s="233">
        <f t="shared" ref="AI96:BL96" si="303">IFERROR(AI29-AI61,"")</f>
        <v>1.3611544085277014</v>
      </c>
      <c r="AJ96" s="233" t="str">
        <f t="shared" si="303"/>
        <v/>
      </c>
      <c r="AK96" s="233">
        <f t="shared" si="303"/>
        <v>-0.23587748483060067</v>
      </c>
      <c r="AL96" s="233" t="str">
        <f t="shared" si="303"/>
        <v/>
      </c>
      <c r="AM96" s="233" t="str">
        <f t="shared" si="303"/>
        <v/>
      </c>
      <c r="AN96" s="233" t="str">
        <f t="shared" si="303"/>
        <v/>
      </c>
      <c r="AO96" s="233" t="str">
        <f t="shared" si="303"/>
        <v/>
      </c>
      <c r="AP96" s="233">
        <f t="shared" si="303"/>
        <v>-1.4444398724446916E-3</v>
      </c>
      <c r="AQ96" s="233" t="str">
        <f t="shared" si="303"/>
        <v/>
      </c>
      <c r="AR96" s="233" t="str">
        <f t="shared" si="303"/>
        <v/>
      </c>
      <c r="AS96" s="233" t="str">
        <f t="shared" si="303"/>
        <v/>
      </c>
      <c r="AT96" s="233" t="str">
        <f t="shared" si="303"/>
        <v/>
      </c>
      <c r="AU96" s="233">
        <f t="shared" si="303"/>
        <v>-0.20032284803596201</v>
      </c>
      <c r="AV96" s="233">
        <f t="shared" si="303"/>
        <v>-0.60214866770200826</v>
      </c>
      <c r="AW96" s="233" t="str">
        <f t="shared" si="303"/>
        <v/>
      </c>
      <c r="AX96" s="233">
        <f t="shared" si="303"/>
        <v>-0.31513402502453902</v>
      </c>
      <c r="AY96" s="233" t="str">
        <f t="shared" si="303"/>
        <v/>
      </c>
      <c r="AZ96" s="233">
        <f t="shared" si="303"/>
        <v>4.8425766341495828</v>
      </c>
      <c r="BA96" s="233">
        <f t="shared" si="303"/>
        <v>13.749137424605049</v>
      </c>
      <c r="BB96" s="233">
        <f t="shared" si="303"/>
        <v>-0.2310687786924106</v>
      </c>
      <c r="BC96" s="233">
        <f t="shared" si="303"/>
        <v>1.1542259505285113</v>
      </c>
      <c r="BD96" s="233">
        <f t="shared" si="303"/>
        <v>-5.5555975369159682E-2</v>
      </c>
      <c r="BE96" s="233">
        <f t="shared" si="303"/>
        <v>10.840807527473316</v>
      </c>
      <c r="BF96" s="233">
        <f t="shared" si="303"/>
        <v>0.14682834118659205</v>
      </c>
      <c r="BG96" s="233">
        <f t="shared" si="303"/>
        <v>0.18488957290771135</v>
      </c>
      <c r="BH96" s="233">
        <f t="shared" si="303"/>
        <v>5.453962514390426</v>
      </c>
      <c r="BI96" s="233">
        <f t="shared" si="303"/>
        <v>-0.19331487713309869</v>
      </c>
      <c r="BJ96" s="233">
        <f t="shared" si="303"/>
        <v>3.5617425614017355</v>
      </c>
      <c r="BK96" s="233">
        <f t="shared" si="303"/>
        <v>0.99685940551363816</v>
      </c>
      <c r="BL96" s="233">
        <f t="shared" si="303"/>
        <v>-0.19108615941626611</v>
      </c>
    </row>
    <row r="97" spans="2:64" ht="15.6" x14ac:dyDescent="0.25">
      <c r="B97" s="246" t="s">
        <v>269</v>
      </c>
      <c r="C97" s="233">
        <f t="shared" ref="C97:AH97" si="304">IFERROR(C30-C62,"")</f>
        <v>-1.302791338559146E-2</v>
      </c>
      <c r="D97" s="233">
        <f t="shared" si="304"/>
        <v>-8.8242751402135659E-3</v>
      </c>
      <c r="E97" s="233">
        <f t="shared" si="304"/>
        <v>3.3748683297197303E-3</v>
      </c>
      <c r="F97" s="233" t="str">
        <f t="shared" si="304"/>
        <v/>
      </c>
      <c r="G97" s="233" t="str">
        <f t="shared" si="304"/>
        <v/>
      </c>
      <c r="H97" s="233" t="str">
        <f t="shared" si="304"/>
        <v/>
      </c>
      <c r="I97" s="233">
        <f t="shared" si="304"/>
        <v>8.2727919773469633E-2</v>
      </c>
      <c r="J97" s="233">
        <f t="shared" si="304"/>
        <v>-1.0317437825278546E-2</v>
      </c>
      <c r="K97" s="233">
        <f t="shared" si="304"/>
        <v>-6.8074985238837362E-3</v>
      </c>
      <c r="L97" s="233">
        <f t="shared" si="304"/>
        <v>-9.9705335553209873E-3</v>
      </c>
      <c r="M97" s="233">
        <f t="shared" si="304"/>
        <v>8.7072804825905521E-3</v>
      </c>
      <c r="N97" s="233">
        <f t="shared" si="304"/>
        <v>-5.0596447065082983E-2</v>
      </c>
      <c r="O97" s="233">
        <f t="shared" si="304"/>
        <v>-1.0635085192013314E-2</v>
      </c>
      <c r="P97" s="233">
        <f t="shared" si="304"/>
        <v>-7.8767273509628422E-3</v>
      </c>
      <c r="Q97" s="233">
        <f t="shared" si="304"/>
        <v>3.505136629505955E-3</v>
      </c>
      <c r="R97" s="233">
        <f t="shared" si="304"/>
        <v>4.1791436644237963E-2</v>
      </c>
      <c r="S97" s="233">
        <f t="shared" si="304"/>
        <v>5.6810812903435662E-3</v>
      </c>
      <c r="T97" s="233">
        <f t="shared" si="304"/>
        <v>3.8154237438421112E-3</v>
      </c>
      <c r="U97" s="233">
        <f t="shared" si="304"/>
        <v>5.476634304429337E-3</v>
      </c>
      <c r="V97" s="233">
        <f t="shared" si="304"/>
        <v>-8.5567212832683079E-3</v>
      </c>
      <c r="W97" s="233">
        <f t="shared" si="304"/>
        <v>-1.8340183276467054E-2</v>
      </c>
      <c r="X97" s="233">
        <f t="shared" si="304"/>
        <v>5.8890480718740146E-3</v>
      </c>
      <c r="Y97" s="233" t="str">
        <f t="shared" si="304"/>
        <v/>
      </c>
      <c r="Z97" s="233" t="str">
        <f t="shared" si="304"/>
        <v/>
      </c>
      <c r="AA97" s="233" t="str">
        <f t="shared" si="304"/>
        <v/>
      </c>
      <c r="AB97" s="233" t="str">
        <f t="shared" si="304"/>
        <v/>
      </c>
      <c r="AC97" s="233" t="str">
        <f t="shared" si="304"/>
        <v/>
      </c>
      <c r="AD97" s="233" t="str">
        <f t="shared" si="304"/>
        <v/>
      </c>
      <c r="AE97" s="233" t="str">
        <f t="shared" si="304"/>
        <v/>
      </c>
      <c r="AF97" s="233" t="str">
        <f t="shared" si="304"/>
        <v/>
      </c>
      <c r="AG97" s="233">
        <f t="shared" si="304"/>
        <v>-9.1575878895126597E-3</v>
      </c>
      <c r="AH97" s="233" t="str">
        <f t="shared" si="304"/>
        <v/>
      </c>
      <c r="AI97" s="233">
        <f t="shared" ref="AI97:BL97" si="305">IFERROR(AI30-AI62,"")</f>
        <v>4.6803976948530446E-2</v>
      </c>
      <c r="AJ97" s="233" t="str">
        <f t="shared" si="305"/>
        <v/>
      </c>
      <c r="AK97" s="233">
        <f t="shared" si="305"/>
        <v>-1.9139911958671374E-2</v>
      </c>
      <c r="AL97" s="233" t="str">
        <f t="shared" si="305"/>
        <v/>
      </c>
      <c r="AM97" s="233" t="str">
        <f t="shared" si="305"/>
        <v/>
      </c>
      <c r="AN97" s="233" t="str">
        <f t="shared" si="305"/>
        <v/>
      </c>
      <c r="AO97" s="233" t="str">
        <f t="shared" si="305"/>
        <v/>
      </c>
      <c r="AP97" s="233">
        <f t="shared" si="305"/>
        <v>1.9465950806454024E-3</v>
      </c>
      <c r="AQ97" s="233" t="str">
        <f t="shared" si="305"/>
        <v/>
      </c>
      <c r="AR97" s="233" t="str">
        <f t="shared" si="305"/>
        <v/>
      </c>
      <c r="AS97" s="233" t="str">
        <f t="shared" si="305"/>
        <v/>
      </c>
      <c r="AT97" s="233" t="str">
        <f t="shared" si="305"/>
        <v/>
      </c>
      <c r="AU97" s="233">
        <f t="shared" si="305"/>
        <v>-8.2382482511020039E-3</v>
      </c>
      <c r="AV97" s="233">
        <f t="shared" si="305"/>
        <v>-5.7839183318131024E-2</v>
      </c>
      <c r="AW97" s="233" t="str">
        <f t="shared" si="305"/>
        <v/>
      </c>
      <c r="AX97" s="233">
        <f t="shared" si="305"/>
        <v>-3.2923485842505748E-2</v>
      </c>
      <c r="AY97" s="233" t="str">
        <f t="shared" si="305"/>
        <v/>
      </c>
      <c r="AZ97" s="233">
        <f t="shared" si="305"/>
        <v>0.16861667965899291</v>
      </c>
      <c r="BA97" s="233">
        <f t="shared" si="305"/>
        <v>0.25614198205261057</v>
      </c>
      <c r="BB97" s="233">
        <f t="shared" si="305"/>
        <v>-1.2019436851509177E-2</v>
      </c>
      <c r="BC97" s="233">
        <f t="shared" si="305"/>
        <v>2.9039896311592844E-2</v>
      </c>
      <c r="BD97" s="233">
        <f t="shared" si="305"/>
        <v>7.1407211255850034E-3</v>
      </c>
      <c r="BE97" s="233">
        <f t="shared" si="305"/>
        <v>0.18765274056335363</v>
      </c>
      <c r="BF97" s="233">
        <f t="shared" si="305"/>
        <v>2.4127712403524015E-2</v>
      </c>
      <c r="BG97" s="233">
        <f t="shared" si="305"/>
        <v>2.0029437711981596E-2</v>
      </c>
      <c r="BH97" s="233">
        <f t="shared" si="305"/>
        <v>1.2039079281482845E-2</v>
      </c>
      <c r="BI97" s="233">
        <f t="shared" si="305"/>
        <v>-5.521398818460227E-3</v>
      </c>
      <c r="BJ97" s="233">
        <f t="shared" si="305"/>
        <v>0.18676078819151751</v>
      </c>
      <c r="BK97" s="233">
        <f t="shared" si="305"/>
        <v>6.6277249151339174E-2</v>
      </c>
      <c r="BL97" s="233">
        <f t="shared" si="305"/>
        <v>-1.2568167491525631E-2</v>
      </c>
    </row>
    <row r="98" spans="2:64" ht="15.6" x14ac:dyDescent="0.25">
      <c r="B98" s="224" t="s">
        <v>538</v>
      </c>
      <c r="C98" s="233">
        <f t="shared" ref="C98:AH98" si="306">IFERROR(C31-C63,"")</f>
        <v>-4.5426809345589611E-2</v>
      </c>
      <c r="D98" s="233">
        <f t="shared" si="306"/>
        <v>-5.879558562263118E-3</v>
      </c>
      <c r="E98" s="233">
        <f t="shared" si="306"/>
        <v>-2.7123721026412834E-2</v>
      </c>
      <c r="F98" s="233" t="str">
        <f t="shared" si="306"/>
        <v/>
      </c>
      <c r="G98" s="233" t="str">
        <f t="shared" si="306"/>
        <v/>
      </c>
      <c r="H98" s="233" t="str">
        <f t="shared" si="306"/>
        <v/>
      </c>
      <c r="I98" s="233">
        <f t="shared" si="306"/>
        <v>-6.1236775780404817E-2</v>
      </c>
      <c r="J98" s="233">
        <f t="shared" si="306"/>
        <v>-3.381325531366091E-4</v>
      </c>
      <c r="K98" s="233">
        <f t="shared" si="306"/>
        <v>-1.2800400095591413E-3</v>
      </c>
      <c r="L98" s="233">
        <f t="shared" si="306"/>
        <v>-1.8560652439080449E-2</v>
      </c>
      <c r="M98" s="233">
        <f t="shared" si="306"/>
        <v>-6.0884581854711364E-3</v>
      </c>
      <c r="N98" s="233">
        <f t="shared" si="306"/>
        <v>-5.3349118506637698E-3</v>
      </c>
      <c r="O98" s="233">
        <f t="shared" si="306"/>
        <v>-3.675156335667628E-3</v>
      </c>
      <c r="P98" s="233">
        <f t="shared" si="306"/>
        <v>-8.4396331406099336E-3</v>
      </c>
      <c r="Q98" s="233">
        <f t="shared" si="306"/>
        <v>5.8457437044886892E-3</v>
      </c>
      <c r="R98" s="233">
        <f t="shared" si="306"/>
        <v>-7.8636275744026332E-2</v>
      </c>
      <c r="S98" s="233">
        <f t="shared" si="306"/>
        <v>-1.7258445143829324E-2</v>
      </c>
      <c r="T98" s="233">
        <f t="shared" si="306"/>
        <v>4.2458296389911492E-2</v>
      </c>
      <c r="U98" s="233">
        <f t="shared" si="306"/>
        <v>-8.3974600812277422E-2</v>
      </c>
      <c r="V98" s="233">
        <f t="shared" si="306"/>
        <v>3.1317264525671712E-2</v>
      </c>
      <c r="W98" s="233">
        <f t="shared" si="306"/>
        <v>-1.6337884247577511E-2</v>
      </c>
      <c r="X98" s="233">
        <f t="shared" si="306"/>
        <v>-0.11908795476946682</v>
      </c>
      <c r="Y98" s="233" t="str">
        <f t="shared" si="306"/>
        <v/>
      </c>
      <c r="Z98" s="233" t="str">
        <f t="shared" si="306"/>
        <v/>
      </c>
      <c r="AA98" s="233">
        <f t="shared" si="306"/>
        <v>-2.3540517024348003E-2</v>
      </c>
      <c r="AB98" s="233">
        <f t="shared" si="306"/>
        <v>4.5974821173298541E-3</v>
      </c>
      <c r="AC98" s="233">
        <f t="shared" si="306"/>
        <v>-1.1436202625277114E-2</v>
      </c>
      <c r="AD98" s="233">
        <f t="shared" si="306"/>
        <v>-4.1070445665397665E-2</v>
      </c>
      <c r="AE98" s="233" t="str">
        <f t="shared" si="306"/>
        <v/>
      </c>
      <c r="AF98" s="233" t="str">
        <f t="shared" si="306"/>
        <v/>
      </c>
      <c r="AG98" s="233">
        <f t="shared" si="306"/>
        <v>5.9194903282507004E-2</v>
      </c>
      <c r="AH98" s="233" t="str">
        <f t="shared" si="306"/>
        <v/>
      </c>
      <c r="AI98" s="233">
        <f t="shared" ref="AI98:BL98" si="307">IFERROR(AI31-AI63,"")</f>
        <v>-0.35608956068735459</v>
      </c>
      <c r="AJ98" s="233" t="str">
        <f t="shared" si="307"/>
        <v/>
      </c>
      <c r="AK98" s="233">
        <f t="shared" si="307"/>
        <v>1.7465149201367769E-4</v>
      </c>
      <c r="AL98" s="233">
        <f t="shared" si="307"/>
        <v>-2.8790996045731987E-2</v>
      </c>
      <c r="AM98" s="233" t="str">
        <f t="shared" si="307"/>
        <v/>
      </c>
      <c r="AN98" s="233" t="str">
        <f t="shared" si="307"/>
        <v/>
      </c>
      <c r="AO98" s="233">
        <f t="shared" si="307"/>
        <v>-2.1514220499935691E-2</v>
      </c>
      <c r="AP98" s="233">
        <f t="shared" si="307"/>
        <v>2.1478510801165793E-3</v>
      </c>
      <c r="AQ98" s="233" t="str">
        <f t="shared" si="307"/>
        <v/>
      </c>
      <c r="AR98" s="233" t="str">
        <f t="shared" si="307"/>
        <v/>
      </c>
      <c r="AS98" s="233" t="str">
        <f t="shared" si="307"/>
        <v/>
      </c>
      <c r="AT98" s="233" t="str">
        <f t="shared" si="307"/>
        <v/>
      </c>
      <c r="AU98" s="233">
        <f t="shared" si="307"/>
        <v>2.6586494084252246E-2</v>
      </c>
      <c r="AV98" s="233">
        <f t="shared" si="307"/>
        <v>2.1559565011396872E-2</v>
      </c>
      <c r="AW98" s="233">
        <f t="shared" si="307"/>
        <v>-7.3883538035930119E-3</v>
      </c>
      <c r="AX98" s="233">
        <f t="shared" si="307"/>
        <v>-4.7402857585664038E-2</v>
      </c>
      <c r="AY98" s="233" t="str">
        <f t="shared" si="307"/>
        <v/>
      </c>
      <c r="AZ98" s="233">
        <f t="shared" si="307"/>
        <v>-8.0307612632902342E-3</v>
      </c>
      <c r="BA98" s="233">
        <f t="shared" si="307"/>
        <v>3.2999926074426998E-2</v>
      </c>
      <c r="BB98" s="233">
        <f t="shared" si="307"/>
        <v>0.23540358371059558</v>
      </c>
      <c r="BC98" s="233">
        <f t="shared" si="307"/>
        <v>-1.2544891111306999</v>
      </c>
      <c r="BD98" s="233">
        <f t="shared" si="307"/>
        <v>-6.7993118630639005E-3</v>
      </c>
      <c r="BE98" s="233">
        <f t="shared" si="307"/>
        <v>8.0366222059852069E-2</v>
      </c>
      <c r="BF98" s="233">
        <f t="shared" si="307"/>
        <v>5.9938359923478179E-2</v>
      </c>
      <c r="BG98" s="233">
        <f t="shared" si="307"/>
        <v>3.1623383794388796E-2</v>
      </c>
      <c r="BH98" s="233">
        <f t="shared" si="307"/>
        <v>7.3323452382739768E-2</v>
      </c>
      <c r="BI98" s="233">
        <f t="shared" si="307"/>
        <v>3.7913562201808276E-3</v>
      </c>
      <c r="BJ98" s="233">
        <f t="shared" si="307"/>
        <v>-0.10560803617152366</v>
      </c>
      <c r="BK98" s="233">
        <f t="shared" si="307"/>
        <v>8.8086159114990736E-2</v>
      </c>
      <c r="BL98" s="233">
        <f t="shared" si="307"/>
        <v>-2.6683307997337619E-2</v>
      </c>
    </row>
  </sheetData>
  <phoneticPr fontId="5" type="noConversion"/>
  <conditionalFormatting sqref="C20:BL20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1:BL2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BL22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3:BL23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BL24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5:BL25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BL26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7:BL27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8:BL28">
    <cfRule type="colorScale" priority="1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9:BL29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BL30">
    <cfRule type="colorScale" priority="1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BL31">
    <cfRule type="colorScale" priority="1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BL52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3:BL53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4:BL54">
    <cfRule type="colorScale" priority="1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5:BL55">
    <cfRule type="colorScale" priority="1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6:BL56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7:BL57">
    <cfRule type="colorScale" priority="1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8:BL58">
    <cfRule type="colorScale" priority="1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9:BL59">
    <cfRule type="colorScale" priority="1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0:BL60"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1:BL61">
    <cfRule type="colorScale" priority="1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2:BL62">
    <cfRule type="colorScale" priority="1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3:BL63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7:BL87">
    <cfRule type="colorScale" priority="1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8:BL88">
    <cfRule type="colorScale" priority="1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9:BL89">
    <cfRule type="colorScale" priority="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0:BL90">
    <cfRule type="colorScale" priority="1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1:BL91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2:BL92"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3:BL93">
    <cfRule type="colorScale" priority="1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4:BL94"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5:BL95">
    <cfRule type="colorScale" priority="1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6:BL96">
    <cfRule type="colorScale" priority="1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7:BL97">
    <cfRule type="colorScale" priority="1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8:BL98">
    <cfRule type="colorScale" priority="1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1FAC-C3CF-42FE-BD45-36BC87271771}">
  <sheetPr>
    <tabColor rgb="FFC00000"/>
  </sheetPr>
  <dimension ref="A1:AH92"/>
  <sheetViews>
    <sheetView zoomScale="85" zoomScaleNormal="85" workbookViewId="0">
      <pane xSplit="5" ySplit="3" topLeftCell="F18" activePane="bottomRight" state="frozen"/>
      <selection activeCell="AZ75" sqref="AZ75"/>
      <selection pane="topRight" activeCell="AZ75" sqref="AZ75"/>
      <selection pane="bottomLeft" activeCell="AZ75" sqref="AZ75"/>
      <selection pane="bottomRight" activeCell="E39" sqref="E39:AE39"/>
    </sheetView>
  </sheetViews>
  <sheetFormatPr defaultColWidth="8.6640625" defaultRowHeight="15" outlineLevelRow="1" x14ac:dyDescent="0.25"/>
  <cols>
    <col min="1" max="2" width="8.6640625" style="3"/>
    <col min="3" max="3" width="24.6640625" style="3" customWidth="1"/>
    <col min="4" max="4" width="22.109375" style="3" customWidth="1"/>
    <col min="5" max="5" width="16.33203125" style="3" customWidth="1"/>
    <col min="6" max="27" width="13.88671875" style="3" bestFit="1" customWidth="1"/>
    <col min="28" max="31" width="12.109375" style="3" customWidth="1"/>
    <col min="32" max="16384" width="8.6640625" style="3"/>
  </cols>
  <sheetData>
    <row r="1" spans="1:31" x14ac:dyDescent="0.25">
      <c r="A1" s="3" t="s">
        <v>331</v>
      </c>
      <c r="D1" s="3" t="s">
        <v>0</v>
      </c>
    </row>
    <row r="2" spans="1:31" ht="15.6" x14ac:dyDescent="0.25">
      <c r="A2" s="29" t="s">
        <v>7</v>
      </c>
      <c r="B2" s="36" t="s">
        <v>208</v>
      </c>
      <c r="C2" s="2" t="s">
        <v>330</v>
      </c>
      <c r="D2" s="186" t="s">
        <v>428</v>
      </c>
      <c r="E2" s="187">
        <f>【输出】数据汇总!H1</f>
        <v>43646</v>
      </c>
      <c r="F2" s="187">
        <f>【输出】数据汇总!I1</f>
        <v>43738</v>
      </c>
      <c r="G2" s="187">
        <f>【输出】数据汇总!J1</f>
        <v>43830</v>
      </c>
      <c r="H2" s="187">
        <f>【输出】数据汇总!K1</f>
        <v>43921</v>
      </c>
      <c r="I2" s="187">
        <f>【输出】数据汇总!L1</f>
        <v>44012</v>
      </c>
      <c r="J2" s="187">
        <f>【输出】数据汇总!M1</f>
        <v>44104</v>
      </c>
      <c r="K2" s="187">
        <f>【输出】数据汇总!N1</f>
        <v>44196</v>
      </c>
      <c r="L2" s="187">
        <f>【输出】数据汇总!O1</f>
        <v>44286</v>
      </c>
      <c r="M2" s="187">
        <f>【输出】数据汇总!P1</f>
        <v>44377</v>
      </c>
      <c r="N2" s="187">
        <f>【输出】数据汇总!Q1</f>
        <v>44469</v>
      </c>
      <c r="O2" s="187">
        <f>【输出】数据汇总!R1</f>
        <v>44561</v>
      </c>
      <c r="P2" s="187">
        <f>【输出】数据汇总!S1</f>
        <v>44651</v>
      </c>
      <c r="Q2" s="187">
        <f>【输出】数据汇总!T1</f>
        <v>44742</v>
      </c>
      <c r="R2" s="187">
        <f>【输出】数据汇总!U1</f>
        <v>44834</v>
      </c>
      <c r="S2" s="187">
        <f>【输出】数据汇总!V1</f>
        <v>44926</v>
      </c>
      <c r="T2" s="187">
        <f>【输出】数据汇总!W1</f>
        <v>45016</v>
      </c>
      <c r="U2" s="187">
        <f>【输出】数据汇总!X1</f>
        <v>45107</v>
      </c>
      <c r="V2" s="187">
        <f>【输出】数据汇总!Y1</f>
        <v>45199</v>
      </c>
      <c r="W2" s="187">
        <f>【输出】数据汇总!Z1</f>
        <v>45291</v>
      </c>
      <c r="X2" s="187">
        <f>【输出】数据汇总!AA1</f>
        <v>45382</v>
      </c>
      <c r="Y2" s="187">
        <f>【输出】数据汇总!AB1</f>
        <v>45473</v>
      </c>
      <c r="Z2" s="187">
        <f>【输出】数据汇总!AC1</f>
        <v>45565</v>
      </c>
      <c r="AA2" s="187">
        <f>【输出】数据汇总!AD1</f>
        <v>45657</v>
      </c>
      <c r="AB2" s="187">
        <f>【输出】数据汇总!AE1</f>
        <v>45747</v>
      </c>
      <c r="AC2" s="187">
        <f>【输出】数据汇总!AF1</f>
        <v>45838</v>
      </c>
      <c r="AD2" s="187">
        <f>【输出】数据汇总!AG1</f>
        <v>45930</v>
      </c>
      <c r="AE2" s="187">
        <f>【输出】数据汇总!AH1</f>
        <v>46022</v>
      </c>
    </row>
    <row r="3" spans="1:31" ht="15.6" outlineLevel="1" x14ac:dyDescent="0.25">
      <c r="A3" s="29" t="s">
        <v>11</v>
      </c>
      <c r="B3" s="29" t="s">
        <v>209</v>
      </c>
      <c r="C3" s="213" t="s">
        <v>469</v>
      </c>
      <c r="D3" s="254" t="s">
        <v>141</v>
      </c>
      <c r="E3" s="256">
        <f>IFERROR(INDEX(【输出】数据汇总!$A:$AQ,MATCH(纵向时序!$D$2&amp;纵向时序!$D3,【输出】数据汇总!$A:$A,0),MATCH(纵向时序!E$2,【输出】数据汇总!$1:$1,0))/100,"")</f>
        <v>43235.3</v>
      </c>
      <c r="F3" s="256">
        <f>IFERROR(INDEX(【输出】数据汇总!$A:$AQ,MATCH(纵向时序!$D$2&amp;纵向时序!$D3,【输出】数据汇总!$A:$A,0),MATCH(纵向时序!F$2,【输出】数据汇总!$1:$1,0))/100,"")</f>
        <v>44622.59</v>
      </c>
      <c r="G3" s="256">
        <f>IFERROR(INDEX(【输出】数据汇总!$A:$AQ,MATCH(纵向时序!$D$2&amp;纵向时序!$D3,【输出】数据汇总!$A:$A,0),MATCH(纵向时序!G$2,【输出】数据汇总!$1:$1,0))/100,"")</f>
        <v>44906.5</v>
      </c>
      <c r="H3" s="256">
        <f>IFERROR(INDEX(【输出】数据汇总!$A:$AQ,MATCH(纵向时序!$D$2&amp;纵向时序!$D3,【输出】数据汇总!$A:$A,0),MATCH(纵向时序!H$2,【输出】数据汇总!$1:$1,0))/100,"")</f>
        <v>47326.58</v>
      </c>
      <c r="I3" s="256">
        <f>IFERROR(INDEX(【输出】数据汇总!$A:$AQ,MATCH(纵向时序!$D$2&amp;纵向时序!$D3,【输出】数据汇总!$A:$A,0),MATCH(纵向时序!I$2,【输出】数据汇总!$1:$1,0))/100,"")</f>
        <v>48517.15</v>
      </c>
      <c r="J3" s="256">
        <f>IFERROR(INDEX(【输出】数据汇总!$A:$AQ,MATCH(纵向时序!$D$2&amp;纵向时序!$D3,【输出】数据汇总!$A:$A,0),MATCH(纵向时序!J$2,【输出】数据汇总!$1:$1,0))/100,"")</f>
        <v>50062.02</v>
      </c>
      <c r="K3" s="256">
        <f>IFERROR(INDEX(【输出】数据汇总!$A:$AQ,MATCH(纵向时序!$D$2&amp;纵向时序!$D3,【输出】数据汇总!$A:$A,0),MATCH(纵向时序!K$2,【输出】数据汇总!$1:$1,0))/100,"")</f>
        <v>50291.28</v>
      </c>
      <c r="L3" s="256">
        <f>IFERROR(INDEX(【输出】数据汇总!$A:$AQ,MATCH(纵向时序!$D$2&amp;纵向时序!$D3,【输出】数据汇总!$A:$A,0),MATCH(纵向时序!L$2,【输出】数据汇总!$1:$1,0))/100,"")</f>
        <v>53125.29</v>
      </c>
      <c r="M3" s="256">
        <f>IFERROR(INDEX(【输出】数据汇总!$A:$AQ,MATCH(纵向时序!$D$2&amp;纵向时序!$D3,【输出】数据汇总!$A:$A,0),MATCH(纵向时序!M$2,【输出】数据汇总!$1:$1,0))/100,"")</f>
        <v>53829.98</v>
      </c>
      <c r="N3" s="256">
        <f>IFERROR(INDEX(【输出】数据汇总!$A:$AQ,MATCH(纵向时序!$D$2&amp;纵向时序!$D3,【输出】数据汇总!$A:$A,0),MATCH(纵向时序!N$2,【输出】数据汇总!$1:$1,0))/100,"")</f>
        <v>55011.77</v>
      </c>
      <c r="O3" s="256">
        <f>IFERROR(INDEX(【输出】数据汇总!$A:$AQ,MATCH(纵向时序!$D$2&amp;纵向时序!$D3,【输出】数据汇总!$A:$A,0),MATCH(纵向时序!O$2,【输出】数据汇总!$1:$1,0))/100,"")</f>
        <v>55700.34</v>
      </c>
      <c r="P3" s="256">
        <f>IFERROR(INDEX(【输出】数据汇总!$A:$AQ,MATCH(纵向时序!$D$2&amp;纵向时序!$D3,【输出】数据汇总!$A:$A,0),MATCH(纵向时序!P$2,【输出】数据汇总!$1:$1,0))/100,"")</f>
        <v>57581.05</v>
      </c>
      <c r="Q3" s="256">
        <f>IFERROR(INDEX(【输出】数据汇总!$A:$AQ,MATCH(纵向时序!$D$2&amp;纵向时序!$D3,【输出】数据汇总!$A:$A,0),MATCH(纵向时序!Q$2,【输出】数据汇总!$1:$1,0))/100,"")</f>
        <v>59318.07</v>
      </c>
      <c r="R3" s="256">
        <f>IFERROR(INDEX(【输出】数据汇总!$A:$AQ,MATCH(纵向时序!$D$2&amp;纵向时序!$D3,【输出】数据汇总!$A:$A,0),MATCH(纵向时序!R$2,【输出】数据汇总!$1:$1,0))/100,"")</f>
        <v>59943.74</v>
      </c>
      <c r="S3" s="256">
        <f>IFERROR(INDEX(【输出】数据汇总!$A:$AQ,MATCH(纵向时序!$D$2&amp;纵向时序!$D3,【输出】数据汇总!$A:$A,0),MATCH(纵向时序!S$2,【输出】数据汇总!$1:$1,0))/100,"")</f>
        <v>60514.59</v>
      </c>
      <c r="T3" s="256">
        <f>IFERROR(INDEX(【输出】数据汇总!$A:$AQ,MATCH(纵向时序!$D$2&amp;纵向时序!$D3,【输出】数据汇总!$A:$A,0),MATCH(纵向时序!T$2,【输出】数据汇总!$1:$1,0))/100,"")</f>
        <v>63359.75</v>
      </c>
      <c r="U3" s="256">
        <f>IFERROR(INDEX(【输出】数据汇总!$A:$AQ,MATCH(纵向时序!$D$2&amp;纵向时序!$D3,【输出】数据汇总!$A:$A,0),MATCH(纵向时序!U$2,【输出】数据汇总!$1:$1,0))/100,"")</f>
        <v>63554.39</v>
      </c>
      <c r="V3" s="256">
        <f>IFERROR(INDEX(【输出】数据汇总!$A:$AQ,MATCH(纵向时序!$D$2&amp;纵向时序!$D3,【输出】数据汇总!$A:$A,0),MATCH(纵向时序!V$2,【输出】数据汇总!$1:$1,0))/100,"")</f>
        <v>64555.46</v>
      </c>
      <c r="W3" s="256">
        <f>IFERROR(INDEX(【输出】数据汇总!$A:$AQ,MATCH(纵向时序!$D$2&amp;纵向时序!$D3,【输出】数据汇总!$A:$A,0),MATCH(纵向时序!W$2,【输出】数据汇总!$1:$1,0))/100,"")</f>
        <v>65088.65</v>
      </c>
      <c r="X3" s="256">
        <f>IFERROR(INDEX(【输出】数据汇总!$A:$AQ,MATCH(纵向时序!$D$2&amp;纵向时序!$D3,【输出】数据汇总!$A:$A,0),MATCH(纵向时序!X$2,【输出】数据汇总!$1:$1,0))/100,"")</f>
        <v>68158.27</v>
      </c>
      <c r="Y3" s="256">
        <f>IFERROR(INDEX(【输出】数据汇总!$A:$AQ,MATCH(纵向时序!$D$2&amp;纵向时序!$D3,【输出】数据汇总!$A:$A,0),MATCH(纵向时序!Y$2,【输出】数据汇总!$1:$1,0))/100,"")</f>
        <v>67478.039999999994</v>
      </c>
      <c r="Z3" s="256">
        <f>IFERROR(INDEX(【输出】数据汇总!$A:$AQ,MATCH(纵向时序!$D$2&amp;纵向时序!$D3,【输出】数据汇总!$A:$A,0),MATCH(纵向时序!Z$2,【输出】数据汇总!$1:$1,0))/100,"")</f>
        <v>67587.509999999995</v>
      </c>
      <c r="AA3" s="256">
        <f>IFERROR(INDEX(【输出】数据汇总!$A:$AQ,MATCH(纵向时序!$D$2&amp;纵向时序!$D3,【输出】数据汇总!$A:$A,0),MATCH(纵向时序!AA$2,【输出】数据汇总!$1:$1,0))/100,"")</f>
        <v>68883.149999999994</v>
      </c>
      <c r="AB3" s="256">
        <f>IFERROR(INDEX(【输出】数据汇总!$A:$AQ,MATCH(纵向时序!$D$2&amp;纵向时序!$D3,【输出】数据汇总!$A:$A,0),MATCH(纵向时序!AB$2,【输出】数据汇总!$1:$1,0))/100,"")</f>
        <v>71254.789999999994</v>
      </c>
      <c r="AC3" s="256">
        <f>IFERROR(INDEX(【输出】数据汇总!$A:$AQ,MATCH(纵向时序!$D$2&amp;纵向时序!$D3,【输出】数据汇总!$A:$A,0),MATCH(纵向时序!AC$2,【输出】数据汇总!$1:$1,0))/100,"")</f>
        <v>71166.16</v>
      </c>
      <c r="AD3" s="256">
        <f>IFERROR(INDEX(【输出】数据汇总!$A:$AQ,MATCH(纵向时序!$D$2&amp;纵向时序!$D3,【输出】数据汇总!$A:$A,0),MATCH(纵向时序!AD$2,【输出】数据汇总!$1:$1,0))/100,"")</f>
        <v>71362.850000000006</v>
      </c>
      <c r="AE3" s="256">
        <f>IFERROR(INDEX(【输出】数据汇总!$A:$AQ,MATCH(纵向时序!$D$2&amp;纵向时序!$D3,【输出】数据汇总!$A:$A,0),MATCH(纵向时序!AE$2,【输出】数据汇总!$1:$1,0))/100,"")</f>
        <v>72580.58</v>
      </c>
    </row>
    <row r="4" spans="1:31" ht="15.6" outlineLevel="1" x14ac:dyDescent="0.25">
      <c r="A4" s="29" t="s">
        <v>14</v>
      </c>
      <c r="B4" s="29" t="s">
        <v>210</v>
      </c>
      <c r="C4" s="213" t="s">
        <v>470</v>
      </c>
      <c r="D4" s="254" t="s">
        <v>144</v>
      </c>
      <c r="E4" s="256">
        <f>IFERROR(INDEX(【输出】数据汇总!$A:$AQ,MATCH(纵向时序!$D$2&amp;纵向时序!$D4,【输出】数据汇总!$A:$A,0),MATCH(纵向时序!E$2,【输出】数据汇总!$1:$1,0))/100,"")</f>
        <v>672.34</v>
      </c>
      <c r="F4" s="256">
        <f>IFERROR(INDEX(【输出】数据汇总!$A:$AQ,MATCH(纵向时序!$D$2&amp;纵向时序!$D4,【输出】数据汇总!$A:$A,0),MATCH(纵向时序!F$2,【输出】数据汇总!$1:$1,0))/100,"")</f>
        <v>672.34</v>
      </c>
      <c r="G4" s="256">
        <f>IFERROR(INDEX(【输出】数据汇总!$A:$AQ,MATCH(纵向时序!$D$2&amp;纵向时序!$D4,【输出】数据汇总!$A:$A,0),MATCH(纵向时序!G$2,【输出】数据汇总!$1:$1,0))/100,"")</f>
        <v>633.63</v>
      </c>
      <c r="H4" s="256">
        <f>IFERROR(INDEX(【输出】数据汇总!$A:$AQ,MATCH(纵向时序!$D$2&amp;纵向时序!$D4,【输出】数据汇总!$A:$A,0),MATCH(纵向时序!H$2,【输出】数据汇总!$1:$1,0))/100,"")</f>
        <v>633.63</v>
      </c>
      <c r="I4" s="256">
        <f>IFERROR(INDEX(【输出】数据汇总!$A:$AQ,MATCH(纵向时序!$D$2&amp;纵向时序!$D4,【输出】数据汇总!$A:$A,0),MATCH(纵向时序!I$2,【输出】数据汇总!$1:$1,0))/100,"")</f>
        <v>656.93</v>
      </c>
      <c r="J4" s="256">
        <f>IFERROR(INDEX(【输出】数据汇总!$A:$AQ,MATCH(纵向时序!$D$2&amp;纵向时序!$D4,【输出】数据汇总!$A:$A,0),MATCH(纵向时序!J$2,【输出】数据汇总!$1:$1,0))/100,"")</f>
        <v>656.93</v>
      </c>
      <c r="K4" s="256">
        <f>IFERROR(INDEX(【输出】数据汇总!$A:$AQ,MATCH(纵向时序!$D$2&amp;纵向时序!$D4,【输出】数据汇总!$A:$A,0),MATCH(纵向时序!K$2,【输出】数据汇总!$1:$1,0))/100,"")</f>
        <v>565.67999999999995</v>
      </c>
      <c r="L4" s="256">
        <f>IFERROR(INDEX(【输出】数据汇总!$A:$AQ,MATCH(纵向时序!$D$2&amp;纵向时序!$D4,【输出】数据汇总!$A:$A,0),MATCH(纵向时序!L$2,【输出】数据汇总!$1:$1,0))/100,"")</f>
        <v>565.67999999999995</v>
      </c>
      <c r="M4" s="256">
        <f>IFERROR(INDEX(【输出】数据汇总!$A:$AQ,MATCH(纵向时序!$D$2&amp;纵向时序!$D4,【输出】数据汇总!$A:$A,0),MATCH(纵向时序!M$2,【输出】数据汇总!$1:$1,0))/100,"")</f>
        <v>548.41999999999996</v>
      </c>
      <c r="N4" s="256">
        <f>IFERROR(INDEX(【输出】数据汇总!$A:$AQ,MATCH(纵向时序!$D$2&amp;纵向时序!$D4,【输出】数据汇总!$A:$A,0),MATCH(纵向时序!N$2,【输出】数据汇总!$1:$1,0))/100,"")</f>
        <v>562.95000000000005</v>
      </c>
      <c r="O4" s="256">
        <f>IFERROR(INDEX(【输出】数据汇总!$A:$AQ,MATCH(纵向时序!$D$2&amp;纵向时序!$D4,【输出】数据汇总!$A:$A,0),MATCH(纵向时序!O$2,【输出】数据汇总!$1:$1,0))/100,"")</f>
        <v>574.26</v>
      </c>
      <c r="P4" s="256">
        <f>IFERROR(INDEX(【输出】数据汇总!$A:$AQ,MATCH(纵向时序!$D$2&amp;纵向时序!$D4,【输出】数据汇总!$A:$A,0),MATCH(纵向时序!P$2,【输出】数据汇总!$1:$1,0))/100,"")</f>
        <v>626.47</v>
      </c>
      <c r="Q4" s="256">
        <f>IFERROR(INDEX(【输出】数据汇总!$A:$AQ,MATCH(纵向时序!$D$2&amp;纵向时序!$D4,【输出】数据汇总!$A:$A,0),MATCH(纵向时序!Q$2,【输出】数据汇总!$1:$1,0))/100,"")</f>
        <v>688.11</v>
      </c>
      <c r="R4" s="256">
        <f>IFERROR(INDEX(【输出】数据汇总!$A:$AQ,MATCH(纵向时序!$D$2&amp;纵向时序!$D4,【输出】数据汇总!$A:$A,0),MATCH(纵向时序!R$2,【输出】数据汇总!$1:$1,0))/100,"")</f>
        <v>722.92</v>
      </c>
      <c r="S4" s="256">
        <f>IFERROR(INDEX(【输出】数据汇总!$A:$AQ,MATCH(纵向时序!$D$2&amp;纵向时序!$D4,【输出】数据汇总!$A:$A,0),MATCH(纵向时序!S$2,【输出】数据汇总!$1:$1,0))/100,"")</f>
        <v>782.85</v>
      </c>
      <c r="T4" s="256">
        <f>IFERROR(INDEX(【输出】数据汇总!$A:$AQ,MATCH(纵向时序!$D$2&amp;纵向时序!$D4,【输出】数据汇总!$A:$A,0),MATCH(纵向时序!T$2,【输出】数据汇总!$1:$1,0))/100,"")</f>
        <v>778.7</v>
      </c>
      <c r="U4" s="256">
        <f>IFERROR(INDEX(【输出】数据汇总!$A:$AQ,MATCH(纵向时序!$D$2&amp;纵向时序!$D4,【输出】数据汇总!$A:$A,0),MATCH(纵向时序!U$2,【输出】数据汇总!$1:$1,0))/100,"")</f>
        <v>797.21</v>
      </c>
      <c r="V4" s="256">
        <f>IFERROR(INDEX(【输出】数据汇总!$A:$AQ,MATCH(纵向时序!$D$2&amp;纵向时序!$D4,【输出】数据汇总!$A:$A,0),MATCH(纵向时序!V$2,【输出】数据汇总!$1:$1,0))/100,"")</f>
        <v>804.77</v>
      </c>
      <c r="W4" s="256">
        <f>IFERROR(INDEX(【输出】数据汇总!$A:$AQ,MATCH(纵向时序!$D$2&amp;纵向时序!$D4,【输出】数据汇总!$A:$A,0),MATCH(纵向时序!W$2,【输出】数据汇总!$1:$1,0))/100,"")</f>
        <v>735.68</v>
      </c>
      <c r="X4" s="256">
        <f>IFERROR(INDEX(【输出】数据汇总!$A:$AQ,MATCH(纵向时序!$D$2&amp;纵向时序!$D4,【输出】数据汇总!$A:$A,0),MATCH(纵向时序!X$2,【输出】数据汇总!$1:$1,0))/100,"")</f>
        <v>893</v>
      </c>
      <c r="Y4" s="256">
        <f>IFERROR(INDEX(【输出】数据汇总!$A:$AQ,MATCH(纵向时序!$D$2&amp;纵向时序!$D4,【输出】数据汇总!$A:$A,0),MATCH(纵向时序!Y$2,【输出】数据汇总!$1:$1,0))/100,"")</f>
        <v>955.77</v>
      </c>
      <c r="Z4" s="256">
        <f>IFERROR(INDEX(【输出】数据汇总!$A:$AQ,MATCH(纵向时序!$D$2&amp;纵向时序!$D4,【输出】数据汇总!$A:$A,0),MATCH(纵向时序!Z$2,【输出】数据汇总!$1:$1,0))/100,"")</f>
        <v>919.5</v>
      </c>
      <c r="AA4" s="256">
        <f>IFERROR(INDEX(【输出】数据汇总!$A:$AQ,MATCH(纵向时序!$D$2&amp;纵向时序!$D4,【输出】数据汇总!$A:$A,0),MATCH(纵向时序!AA$2,【输出】数据汇总!$1:$1,0))/100,"")</f>
        <v>918.75</v>
      </c>
      <c r="AB4" s="256">
        <f>IFERROR(INDEX(【输出】数据汇总!$A:$AQ,MATCH(纵向时序!$D$2&amp;纵向时序!$D4,【输出】数据汇总!$A:$A,0),MATCH(纵向时序!AB$2,【输出】数据汇总!$1:$1,0))/100,"")</f>
        <v>983.25</v>
      </c>
      <c r="AC4" s="256">
        <f>IFERROR(INDEX(【输出】数据汇总!$A:$AQ,MATCH(纵向时序!$D$2&amp;纵向时序!$D4,【输出】数据汇总!$A:$A,0),MATCH(纵向时序!AC$2,【输出】数据汇总!$1:$1,0))/100,"")</f>
        <v>970.84</v>
      </c>
      <c r="AD4" s="256">
        <f>IFERROR(INDEX(【输出】数据汇总!$A:$AQ,MATCH(纵向时序!$D$2&amp;纵向时序!$D4,【输出】数据汇总!$A:$A,0),MATCH(纵向时序!AD$2,【输出】数据汇总!$1:$1,0))/100,"")</f>
        <v>956.26218999999992</v>
      </c>
      <c r="AE4" s="256">
        <f>IFERROR(INDEX(【输出】数据汇总!$A:$AQ,MATCH(纵向时序!$D$2&amp;纵向时序!$D4,【输出】数据汇总!$A:$A,0),MATCH(纵向时序!AE$2,【输出】数据汇总!$1:$1,0))/100,"")</f>
        <v>906.46</v>
      </c>
    </row>
    <row r="5" spans="1:31" ht="15.6" outlineLevel="1" x14ac:dyDescent="0.25">
      <c r="A5" s="29" t="s">
        <v>17</v>
      </c>
      <c r="B5" s="29" t="s">
        <v>211</v>
      </c>
      <c r="C5" s="213" t="s">
        <v>471</v>
      </c>
      <c r="D5" s="254" t="s">
        <v>468</v>
      </c>
      <c r="E5" s="256">
        <f>IFERROR(INDEX(【输出】数据汇总!$A:$AQ,MATCH(纵向时序!$D$2&amp;纵向时序!$D5,【输出】数据汇总!$A:$A,0),MATCH(纵向时序!E$2,【输出】数据汇总!$1:$1,0))/100,"")</f>
        <v>247.27</v>
      </c>
      <c r="F5" s="256">
        <f>IFERROR(INDEX(【输出】数据汇总!$A:$AQ,MATCH(纵向时序!$D$2&amp;纵向时序!$D5,【输出】数据汇总!$A:$A,0),MATCH(纵向时序!F$2,【输出】数据汇总!$1:$1,0))/100,"")</f>
        <v>247.27</v>
      </c>
      <c r="G5" s="256">
        <f>IFERROR(INDEX(【输出】数据汇总!$A:$AQ,MATCH(纵向时序!$D$2&amp;纵向时序!$D5,【输出】数据汇总!$A:$A,0),MATCH(纵向时序!G$2,【输出】数据汇总!$1:$1,0))/100,"")</f>
        <v>250.22</v>
      </c>
      <c r="H5" s="256">
        <f>IFERROR(INDEX(【输出】数据汇总!$A:$AQ,MATCH(纵向时序!$D$2&amp;纵向时序!$D5,【输出】数据汇总!$A:$A,0),MATCH(纵向时序!H$2,【输出】数据汇总!$1:$1,0))/100,"")</f>
        <v>250.22</v>
      </c>
      <c r="I5" s="256">
        <f>IFERROR(INDEX(【输出】数据汇总!$A:$AQ,MATCH(纵向时序!$D$2&amp;纵向时序!$D5,【输出】数据汇总!$A:$A,0),MATCH(纵向时序!I$2,【输出】数据汇总!$1:$1,0))/100,"")</f>
        <v>239.49</v>
      </c>
      <c r="J5" s="256">
        <f>IFERROR(INDEX(【输出】数据汇总!$A:$AQ,MATCH(纵向时序!$D$2&amp;纵向时序!$D5,【输出】数据汇总!$A:$A,0),MATCH(纵向时序!J$2,【输出】数据汇总!$1:$1,0))/100,"")</f>
        <v>239.49</v>
      </c>
      <c r="K5" s="256">
        <f>IFERROR(INDEX(【输出】数据汇总!$A:$AQ,MATCH(纵向时序!$D$2&amp;纵向时序!$D5,【输出】数据汇总!$A:$A,0),MATCH(纵向时序!K$2,【输出】数据汇总!$1:$1,0))/100,"")</f>
        <v>248.78</v>
      </c>
      <c r="L5" s="256">
        <f>IFERROR(INDEX(【输出】数据汇总!$A:$AQ,MATCH(纵向时序!$D$2&amp;纵向时序!$D5,【输出】数据汇总!$A:$A,0),MATCH(纵向时序!L$2,【输出】数据汇总!$1:$1,0))/100,"")</f>
        <v>248.78</v>
      </c>
      <c r="M5" s="256">
        <f>IFERROR(INDEX(【输出】数据汇总!$A:$AQ,MATCH(纵向时序!$D$2&amp;纵向时序!$D5,【输出】数据汇总!$A:$A,0),MATCH(纵向时序!M$2,【输出】数据汇总!$1:$1,0))/100,"")</f>
        <v>207.97</v>
      </c>
      <c r="N5" s="256">
        <f>IFERROR(INDEX(【输出】数据汇总!$A:$AQ,MATCH(纵向时序!$D$2&amp;纵向时序!$D5,【输出】数据汇总!$A:$A,0),MATCH(纵向时序!N$2,【输出】数据汇总!$1:$1,0))/100,"")</f>
        <v>207.97</v>
      </c>
      <c r="O5" s="256">
        <f>IFERROR(INDEX(【输出】数据汇总!$A:$AQ,MATCH(纵向时序!$D$2&amp;纵向时序!$D5,【输出】数据汇总!$A:$A,0),MATCH(纵向时序!O$2,【输出】数据汇总!$1:$1,0))/100,"")</f>
        <v>165.17</v>
      </c>
      <c r="P5" s="256">
        <f>IFERROR(INDEX(【输出】数据汇总!$A:$AQ,MATCH(纵向时序!$D$2&amp;纵向时序!$D5,【输出】数据汇总!$A:$A,0),MATCH(纵向时序!P$2,【输出】数据汇总!$1:$1,0))/100,"")</f>
        <v>165.17</v>
      </c>
      <c r="Q5" s="256">
        <f>IFERROR(INDEX(【输出】数据汇总!$A:$AQ,MATCH(纵向时序!$D$2&amp;纵向时序!$D5,【输出】数据汇总!$A:$A,0),MATCH(纵向时序!Q$2,【输出】数据汇总!$1:$1,0))/100,"")</f>
        <v>154.28</v>
      </c>
      <c r="R5" s="256">
        <f>IFERROR(INDEX(【输出】数据汇总!$A:$AQ,MATCH(纵向时序!$D$2&amp;纵向时序!$D5,【输出】数据汇总!$A:$A,0),MATCH(纵向时序!R$2,【输出】数据汇总!$1:$1,0))/100,"")</f>
        <v>154.28</v>
      </c>
      <c r="S5" s="256">
        <f>IFERROR(INDEX(【输出】数据汇总!$A:$AQ,MATCH(纵向时序!$D$2&amp;纵向时序!$D5,【输出】数据汇总!$A:$A,0),MATCH(纵向时序!S$2,【输出】数据汇总!$1:$1,0))/100,"")</f>
        <v>120.76</v>
      </c>
      <c r="T5" s="256">
        <f>IFERROR(INDEX(【输出】数据汇总!$A:$AQ,MATCH(纵向时序!$D$2&amp;纵向时序!$D5,【输出】数据汇总!$A:$A,0),MATCH(纵向时序!T$2,【输出】数据汇总!$1:$1,0))/100,"")</f>
        <v>120.76</v>
      </c>
      <c r="U5" s="256">
        <f>IFERROR(INDEX(【输出】数据汇总!$A:$AQ,MATCH(纵向时序!$D$2&amp;纵向时序!$D5,【输出】数据汇总!$A:$A,0),MATCH(纵向时序!U$2,【输出】数据汇总!$1:$1,0))/100,"")</f>
        <v>141.30000000000001</v>
      </c>
      <c r="V5" s="256">
        <f>IFERROR(INDEX(【输出】数据汇总!$A:$AQ,MATCH(纵向时序!$D$2&amp;纵向时序!$D5,【输出】数据汇总!$A:$A,0),MATCH(纵向时序!V$2,【输出】数据汇总!$1:$1,0))/100,"")</f>
        <v>141.30000000000001</v>
      </c>
      <c r="W5" s="256">
        <f>IFERROR(INDEX(【输出】数据汇总!$A:$AQ,MATCH(纵向时序!$D$2&amp;纵向时序!$D5,【输出】数据汇总!$A:$A,0),MATCH(纵向时序!W$2,【输出】数据汇总!$1:$1,0))/100,"")</f>
        <v>130.07</v>
      </c>
      <c r="X5" s="256">
        <f>IFERROR(INDEX(【输出】数据汇总!$A:$AQ,MATCH(纵向时序!$D$2&amp;纵向时序!$D5,【输出】数据汇总!$A:$A,0),MATCH(纵向时序!X$2,【输出】数据汇总!$1:$1,0))/100,"")</f>
        <v>130.07</v>
      </c>
      <c r="Y5" s="256">
        <f>IFERROR(INDEX(【输出】数据汇总!$A:$AQ,MATCH(纵向时序!$D$2&amp;纵向时序!$D5,【输出】数据汇总!$A:$A,0),MATCH(纵向时序!Y$2,【输出】数据汇总!$1:$1,0))/100,"")</f>
        <v>141.66</v>
      </c>
      <c r="Z5" s="256">
        <f>IFERROR(INDEX(【输出】数据汇总!$A:$AQ,MATCH(纵向时序!$D$2&amp;纵向时序!$D5,【输出】数据汇总!$A:$A,0),MATCH(纵向时序!Z$2,【输出】数据汇总!$1:$1,0))/100,"")</f>
        <v>141.66</v>
      </c>
      <c r="AA5" s="256">
        <f>IFERROR(INDEX(【输出】数据汇总!$A:$AQ,MATCH(纵向时序!$D$2&amp;纵向时序!$D5,【输出】数据汇总!$A:$A,0),MATCH(纵向时序!AA$2,【输出】数据汇总!$1:$1,0))/100,"")</f>
        <v>248.26</v>
      </c>
      <c r="AB5" s="256">
        <f>IFERROR(INDEX(【输出】数据汇总!$A:$AQ,MATCH(纵向时序!$D$2&amp;纵向时序!$D5,【输出】数据汇总!$A:$A,0),MATCH(纵向时序!AB$2,【输出】数据汇总!$1:$1,0))/100,"")</f>
        <v>248.26</v>
      </c>
      <c r="AC5" s="256">
        <f>IFERROR(INDEX(【输出】数据汇总!$A:$AQ,MATCH(纵向时序!$D$2&amp;纵向时序!$D5,【输出】数据汇总!$A:$A,0),MATCH(纵向时序!AC$2,【输出】数据汇总!$1:$1,0))/100,"")</f>
        <v>261.23</v>
      </c>
      <c r="AD5" s="256">
        <f>IFERROR(INDEX(【输出】数据汇总!$A:$AQ,MATCH(纵向时序!$D$2&amp;纵向时序!$D5,【输出】数据汇总!$A:$A,0),MATCH(纵向时序!AD$2,【输出】数据汇总!$1:$1,0))/100,"")</f>
        <v>261.23</v>
      </c>
      <c r="AE5" s="256">
        <f>IFERROR(INDEX(【输出】数据汇总!$A:$AQ,MATCH(纵向时序!$D$2&amp;纵向时序!$D5,【输出】数据汇总!$A:$A,0),MATCH(纵向时序!AE$2,【输出】数据汇总!$1:$1,0))/100,"")</f>
        <v>283.07</v>
      </c>
    </row>
    <row r="6" spans="1:31" ht="15.6" outlineLevel="1" x14ac:dyDescent="0.25">
      <c r="A6" s="29" t="s">
        <v>20</v>
      </c>
      <c r="B6" s="29" t="s">
        <v>212</v>
      </c>
      <c r="C6" s="213" t="s">
        <v>472</v>
      </c>
      <c r="D6" s="254" t="s">
        <v>243</v>
      </c>
      <c r="E6" s="256">
        <f>IFERROR(INDEX(【输出】数据汇总!$A:$AQ,MATCH(纵向时序!$D$2&amp;纵向时序!$D6,【输出】数据汇总!$A:$A,0),MATCH(纵向时序!E$2,【输出】数据汇总!$1:$1,0))/100,"")</f>
        <v>532.21</v>
      </c>
      <c r="F6" s="256">
        <f>IFERROR(INDEX(【输出】数据汇总!$A:$AQ,MATCH(纵向时序!$D$2&amp;纵向时序!$D6,【输出】数据汇总!$A:$A,0),MATCH(纵向时序!F$2,【输出】数据汇总!$1:$1,0))/100,"")</f>
        <v>532.61</v>
      </c>
      <c r="G6" s="256">
        <f>IFERROR(INDEX(【输出】数据汇总!$A:$AQ,MATCH(纵向时序!$D$2&amp;纵向时序!$D6,【输出】数据汇总!$A:$A,0),MATCH(纵向时序!G$2,【输出】数据汇总!$1:$1,0))/100,"")</f>
        <v>522.75</v>
      </c>
      <c r="H6" s="256">
        <f>IFERROR(INDEX(【输出】数据汇总!$A:$AQ,MATCH(纵向时序!$D$2&amp;纵向时序!$D6,【输出】数据汇总!$A:$A,0),MATCH(纵向时序!H$2,【输出】数据汇总!$1:$1,0))/100,"")</f>
        <v>525.82000000000005</v>
      </c>
      <c r="I6" s="256">
        <f>IFERROR(INDEX(【输出】数据汇总!$A:$AQ,MATCH(纵向时序!$D$2&amp;纵向时序!$D6,【输出】数据汇总!$A:$A,0),MATCH(纵向时序!I$2,【输出】数据汇总!$1:$1,0))/100,"")</f>
        <v>553.28</v>
      </c>
      <c r="J6" s="256">
        <f>IFERROR(INDEX(【输出】数据汇总!$A:$AQ,MATCH(纵向时序!$D$2&amp;纵向时序!$D6,【输出】数据汇总!$A:$A,0),MATCH(纵向时序!J$2,【输出】数据汇总!$1:$1,0))/100,"")</f>
        <v>564.66</v>
      </c>
      <c r="K6" s="256">
        <f>IFERROR(INDEX(【输出】数据汇总!$A:$AQ,MATCH(纵向时序!$D$2&amp;纵向时序!$D6,【输出】数据汇总!$A:$A,0),MATCH(纵向时序!K$2,【输出】数据汇总!$1:$1,0))/100,"")</f>
        <v>536.15</v>
      </c>
      <c r="L6" s="256">
        <f>IFERROR(INDEX(【输出】数据汇总!$A:$AQ,MATCH(纵向时序!$D$2&amp;纵向时序!$D6,【输出】数据汇总!$A:$A,0),MATCH(纵向时序!L$2,【输出】数据汇总!$1:$1,0))/100,"")</f>
        <v>540.57000000000005</v>
      </c>
      <c r="M6" s="256">
        <f>IFERROR(INDEX(【输出】数据汇总!$A:$AQ,MATCH(纵向时序!$D$2&amp;纵向时序!$D6,【输出】数据汇总!$A:$A,0),MATCH(纵向时序!M$2,【输出】数据汇总!$1:$1,0))/100,"")</f>
        <v>545.41999999999996</v>
      </c>
      <c r="N6" s="256">
        <f>IFERROR(INDEX(【输出】数据汇总!$A:$AQ,MATCH(纵向时序!$D$2&amp;纵向时序!$D6,【输出】数据汇总!$A:$A,0),MATCH(纵向时序!N$2,【输出】数据汇总!$1:$1,0))/100,"")</f>
        <v>513.02</v>
      </c>
      <c r="O6" s="256">
        <f>IFERROR(INDEX(【输出】数据汇总!$A:$AQ,MATCH(纵向时序!$D$2&amp;纵向时序!$D6,【输出】数据汇总!$A:$A,0),MATCH(纵向时序!O$2,【输出】数据汇总!$1:$1,0))/100,"")</f>
        <v>508.62</v>
      </c>
      <c r="P6" s="256">
        <f>IFERROR(INDEX(【输出】数据汇总!$A:$AQ,MATCH(纵向时序!$D$2&amp;纵向时序!$D6,【输出】数据汇总!$A:$A,0),MATCH(纵向时序!P$2,【输出】数据汇总!$1:$1,0))/100,"")</f>
        <v>541.38</v>
      </c>
      <c r="Q6" s="256">
        <f>IFERROR(INDEX(【输出】数据汇总!$A:$AQ,MATCH(纵向时序!$D$2&amp;纵向时序!$D6,【输出】数据汇总!$A:$A,0),MATCH(纵向时序!Q$2,【输出】数据汇总!$1:$1,0))/100,"")</f>
        <v>563.86</v>
      </c>
      <c r="R6" s="256">
        <f>IFERROR(INDEX(【输出】数据汇总!$A:$AQ,MATCH(纵向时序!$D$2&amp;纵向时序!$D6,【输出】数据汇总!$A:$A,0),MATCH(纵向时序!R$2,【输出】数据汇总!$1:$1,0))/100,"")</f>
        <v>570.88</v>
      </c>
      <c r="S6" s="256">
        <f>IFERROR(INDEX(【输出】数据汇总!$A:$AQ,MATCH(纵向时序!$D$2&amp;纵向时序!$D6,【输出】数据汇总!$A:$A,0),MATCH(纵向时序!S$2,【输出】数据汇总!$1:$1,0))/100,"")</f>
        <v>580.04</v>
      </c>
      <c r="T6" s="256">
        <f>IFERROR(INDEX(【输出】数据汇总!$A:$AQ,MATCH(纵向时序!$D$2&amp;纵向时序!$D6,【输出】数据汇总!$A:$A,0),MATCH(纵向时序!T$2,【输出】数据汇总!$1:$1,0))/100,"")</f>
        <v>603.02</v>
      </c>
      <c r="U6" s="256">
        <f>IFERROR(INDEX(【输出】数据汇总!$A:$AQ,MATCH(纵向时序!$D$2&amp;纵向时序!$D6,【输出】数据汇总!$A:$A,0),MATCH(纵向时序!U$2,【输出】数据汇总!$1:$1,0))/100,"")</f>
        <v>606.41</v>
      </c>
      <c r="V6" s="256">
        <f>IFERROR(INDEX(【输出】数据汇总!$A:$AQ,MATCH(纵向时序!$D$2&amp;纵向时序!$D6,【输出】数据汇总!$A:$A,0),MATCH(纵向时序!V$2,【输出】数据汇总!$1:$1,0))/100,"")</f>
        <v>617.94000000000005</v>
      </c>
      <c r="W6" s="256">
        <f>IFERROR(INDEX(【输出】数据汇总!$A:$AQ,MATCH(纵向时序!$D$2&amp;纵向时序!$D6,【输出】数据汇总!$A:$A,0),MATCH(纵向时序!W$2,【输出】数据汇总!$1:$1,0))/100,"")</f>
        <v>615.79</v>
      </c>
      <c r="X6" s="256">
        <f>IFERROR(INDEX(【输出】数据汇总!$A:$AQ,MATCH(纵向时序!$D$2&amp;纵向时序!$D6,【输出】数据汇总!$A:$A,0),MATCH(纵向时序!X$2,【输出】数据汇总!$1:$1,0))/100,"")</f>
        <v>626.29999999999995</v>
      </c>
      <c r="Y6" s="256">
        <f>IFERROR(INDEX(【输出】数据汇总!$A:$AQ,MATCH(纵向时序!$D$2&amp;纵向时序!$D6,【输出】数据汇总!$A:$A,0),MATCH(纵向时序!Y$2,【输出】数据汇总!$1:$1,0))/100,"")</f>
        <v>634.27</v>
      </c>
      <c r="Z6" s="256">
        <f>IFERROR(INDEX(【输出】数据汇总!$A:$AQ,MATCH(纵向时序!$D$2&amp;纵向时序!$D6,【输出】数据汇总!$A:$A,0),MATCH(纵向时序!Z$2,【输出】数据汇总!$1:$1,0))/100,"")</f>
        <v>635.57000000000005</v>
      </c>
      <c r="AA6" s="256">
        <f>IFERROR(INDEX(【输出】数据汇总!$A:$AQ,MATCH(纵向时序!$D$2&amp;纵向时序!$D6,【输出】数据汇总!$A:$A,0),MATCH(纵向时序!AA$2,【输出】数据汇总!$1:$1,0))/100,"")</f>
        <v>656.1</v>
      </c>
      <c r="AB6" s="256">
        <f>IFERROR(INDEX(【输出】数据汇总!$A:$AQ,MATCH(纵向时序!$D$2&amp;纵向时序!$D6,【输出】数据汇总!$A:$A,0),MATCH(纵向时序!AB$2,【输出】数据汇总!$1:$1,0))/100,"")</f>
        <v>667.43</v>
      </c>
      <c r="AC6" s="256">
        <f>IFERROR(INDEX(【输出】数据汇总!$A:$AQ,MATCH(纵向时序!$D$2&amp;纵向时序!$D6,【输出】数据汇总!$A:$A,0),MATCH(纵向时序!AC$2,【输出】数据汇总!$1:$1,0))/100,"")</f>
        <v>663.7</v>
      </c>
      <c r="AD6" s="256">
        <f>IFERROR(INDEX(【输出】数据汇总!$A:$AQ,MATCH(纵向时序!$D$2&amp;纵向时序!$D6,【输出】数据汇总!$A:$A,0),MATCH(纵向时序!AD$2,【输出】数据汇总!$1:$1,0))/100,"")</f>
        <v>674.25</v>
      </c>
      <c r="AE6" s="256">
        <f>IFERROR(INDEX(【输出】数据汇总!$A:$AQ,MATCH(纵向时序!$D$2&amp;纵向时序!$D6,【输出】数据汇总!$A:$A,0),MATCH(纵向时序!AE$2,【输出】数据汇总!$1:$1,0))/100,"")</f>
        <v>682.06</v>
      </c>
    </row>
    <row r="7" spans="1:31" ht="15.6" outlineLevel="1" x14ac:dyDescent="0.25">
      <c r="A7" s="29" t="s">
        <v>23</v>
      </c>
      <c r="B7" s="29" t="s">
        <v>213</v>
      </c>
      <c r="C7" s="213" t="s">
        <v>473</v>
      </c>
      <c r="D7" s="254" t="s">
        <v>142</v>
      </c>
      <c r="E7" s="256">
        <f>IFERROR(INDEX(【输出】数据汇总!$A:$AQ,MATCH(纵向时序!$D$2&amp;纵向时序!$D7,【输出】数据汇总!$A:$A,0),MATCH(纵向时序!E$2,【输出】数据汇总!$1:$1,0))/100,"")</f>
        <v>563.11</v>
      </c>
      <c r="F7" s="256">
        <f>IFERROR(INDEX(【输出】数据汇总!$A:$AQ,MATCH(纵向时序!$D$2&amp;纵向时序!$D7,【输出】数据汇总!$A:$A,0),MATCH(纵向时序!F$2,【输出】数据汇总!$1:$1,0))/100,"")</f>
        <v>563.11</v>
      </c>
      <c r="G7" s="256">
        <f>IFERROR(INDEX(【输出】数据汇总!$A:$AQ,MATCH(纵向时序!$D$2&amp;纵向时序!$D7,【输出】数据汇总!$A:$A,0),MATCH(纵向时序!G$2,【输出】数据汇总!$1:$1,0))/100,"")</f>
        <v>525.9</v>
      </c>
      <c r="H7" s="256">
        <f>IFERROR(INDEX(【输出】数据汇总!$A:$AQ,MATCH(纵向时序!$D$2&amp;纵向时序!$D7,【输出】数据汇总!$A:$A,0),MATCH(纵向时序!H$2,【输出】数据汇总!$1:$1,0))/100,"")</f>
        <v>563.28</v>
      </c>
      <c r="I7" s="256">
        <f>IFERROR(INDEX(【输出】数据汇总!$A:$AQ,MATCH(纵向时序!$D$2&amp;纵向时序!$D7,【输出】数据汇总!$A:$A,0),MATCH(纵向时序!I$2,【输出】数据汇总!$1:$1,0))/100,"")</f>
        <v>480.88</v>
      </c>
      <c r="J7" s="256">
        <f>IFERROR(INDEX(【输出】数据汇总!$A:$AQ,MATCH(纵向时序!$D$2&amp;纵向时序!$D7,【输出】数据汇总!$A:$A,0),MATCH(纵向时序!J$2,【输出】数据汇总!$1:$1,0))/100,"")</f>
        <v>394.99</v>
      </c>
      <c r="K7" s="256">
        <f>IFERROR(INDEX(【输出】数据汇总!$A:$AQ,MATCH(纵向时序!$D$2&amp;纵向时序!$D7,【输出】数据汇总!$A:$A,0),MATCH(纵向时序!K$2,【输出】数据汇总!$1:$1,0))/100,"")</f>
        <v>407.16</v>
      </c>
      <c r="L7" s="256">
        <f>IFERROR(INDEX(【输出】数据汇总!$A:$AQ,MATCH(纵向时序!$D$2&amp;纵向时序!$D7,【输出】数据汇总!$A:$A,0),MATCH(纵向时序!L$2,【输出】数据汇总!$1:$1,0))/100,"")</f>
        <v>362.38</v>
      </c>
      <c r="M7" s="256">
        <f>IFERROR(INDEX(【输出】数据汇总!$A:$AQ,MATCH(纵向时序!$D$2&amp;纵向时序!$D7,【输出】数据汇总!$A:$A,0),MATCH(纵向时序!M$2,【输出】数据汇总!$1:$1,0))/100,"")</f>
        <v>376.55</v>
      </c>
      <c r="N7" s="256">
        <f>IFERROR(INDEX(【输出】数据汇总!$A:$AQ,MATCH(纵向时序!$D$2&amp;纵向时序!$D7,【输出】数据汇总!$A:$A,0),MATCH(纵向时序!N$2,【输出】数据汇总!$1:$1,0))/100,"")</f>
        <v>450.32</v>
      </c>
      <c r="O7" s="256">
        <f>IFERROR(INDEX(【输出】数据汇总!$A:$AQ,MATCH(纵向时序!$D$2&amp;纵向时序!$D7,【输出】数据汇总!$A:$A,0),MATCH(纵向时序!O$2,【输出】数据汇总!$1:$1,0))/100,"")</f>
        <v>466.09</v>
      </c>
      <c r="P7" s="256">
        <f>IFERROR(INDEX(【输出】数据汇总!$A:$AQ,MATCH(纵向时序!$D$2&amp;纵向时序!$D7,【输出】数据汇总!$A:$A,0),MATCH(纵向时序!P$2,【输出】数据汇总!$1:$1,0))/100,"")</f>
        <v>551.65</v>
      </c>
      <c r="Q7" s="256">
        <f>IFERROR(INDEX(【输出】数据汇总!$A:$AQ,MATCH(纵向时序!$D$2&amp;纵向时序!$D7,【输出】数据汇总!$A:$A,0),MATCH(纵向时序!Q$2,【输出】数据汇总!$1:$1,0))/100,"")</f>
        <v>597.84</v>
      </c>
      <c r="R7" s="256">
        <f>IFERROR(INDEX(【输出】数据汇总!$A:$AQ,MATCH(纵向时序!$D$2&amp;纵向时序!$D7,【输出】数据汇总!$A:$A,0),MATCH(纵向时序!R$2,【输出】数据汇总!$1:$1,0))/100,"")</f>
        <v>683.15</v>
      </c>
      <c r="S7" s="256">
        <f>IFERROR(INDEX(【输出】数据汇总!$A:$AQ,MATCH(纵向时序!$D$2&amp;纵向时序!$D7,【输出】数据汇总!$A:$A,0),MATCH(纵向时序!S$2,【输出】数据汇总!$1:$1,0))/100,"")</f>
        <v>734.7</v>
      </c>
      <c r="T7" s="256">
        <f>IFERROR(INDEX(【输出】数据汇总!$A:$AQ,MATCH(纵向时序!$D$2&amp;纵向时序!$D7,【输出】数据汇总!$A:$A,0),MATCH(纵向时序!T$2,【输出】数据汇总!$1:$1,0))/100,"")</f>
        <v>707.48</v>
      </c>
      <c r="U7" s="256">
        <f>IFERROR(INDEX(【输出】数据汇总!$A:$AQ,MATCH(纵向时序!$D$2&amp;纵向时序!$D7,【输出】数据汇总!$A:$A,0),MATCH(纵向时序!U$2,【输出】数据汇总!$1:$1,0))/100,"")</f>
        <v>651.32000000000005</v>
      </c>
      <c r="V7" s="256">
        <f>IFERROR(INDEX(【输出】数据汇总!$A:$AQ,MATCH(纵向时序!$D$2&amp;纵向时序!$D7,【输出】数据汇总!$A:$A,0),MATCH(纵向时序!V$2,【输出】数据汇总!$1:$1,0))/100,"")</f>
        <v>651.96</v>
      </c>
      <c r="W7" s="256">
        <f>IFERROR(INDEX(【输出】数据汇总!$A:$AQ,MATCH(纵向时序!$D$2&amp;纵向时序!$D7,【输出】数据汇总!$A:$A,0),MATCH(纵向时序!W$2,【输出】数据汇总!$1:$1,0))/100,"")</f>
        <v>713.28</v>
      </c>
      <c r="X7" s="256">
        <f>IFERROR(INDEX(【输出】数据汇总!$A:$AQ,MATCH(纵向时序!$D$2&amp;纵向时序!$D7,【输出】数据汇总!$A:$A,0),MATCH(纵向时序!X$2,【输出】数据汇总!$1:$1,0))/100,"")</f>
        <v>780.17</v>
      </c>
      <c r="Y7" s="256">
        <f>IFERROR(INDEX(【输出】数据汇总!$A:$AQ,MATCH(纵向时序!$D$2&amp;纵向时序!$D7,【输出】数据汇总!$A:$A,0),MATCH(纵向时序!Y$2,【输出】数据汇总!$1:$1,0))/100,"")</f>
        <v>833.37</v>
      </c>
      <c r="Z7" s="256">
        <f>IFERROR(INDEX(【输出】数据汇总!$A:$AQ,MATCH(纵向时序!$D$2&amp;纵向时序!$D7,【输出】数据汇总!$A:$A,0),MATCH(纵向时序!Z$2,【输出】数据汇总!$1:$1,0))/100,"")</f>
        <v>881.31</v>
      </c>
      <c r="AA7" s="256">
        <f>IFERROR(INDEX(【输出】数据汇总!$A:$AQ,MATCH(纵向时序!$D$2&amp;纵向时序!$D7,【输出】数据汇总!$A:$A,0),MATCH(纵向时序!AA$2,【输出】数据汇总!$1:$1,0))/100,"")</f>
        <v>890.8</v>
      </c>
      <c r="AB7" s="256">
        <f>IFERROR(INDEX(【输出】数据汇总!$A:$AQ,MATCH(纵向时序!$D$2&amp;纵向时序!$D7,【输出】数据汇总!$A:$A,0),MATCH(纵向时序!AB$2,【输出】数据汇总!$1:$1,0))/100,"")</f>
        <v>971.95</v>
      </c>
      <c r="AC7" s="256">
        <f>IFERROR(INDEX(【输出】数据汇总!$A:$AQ,MATCH(纵向时序!$D$2&amp;纵向时序!$D7,【输出】数据汇总!$A:$A,0),MATCH(纵向时序!AC$2,【输出】数据汇总!$1:$1,0))/100,"")</f>
        <v>1014.67</v>
      </c>
      <c r="AD7" s="256">
        <f>IFERROR(INDEX(【输出】数据汇总!$A:$AQ,MATCH(纵向时序!$D$2&amp;纵向时序!$D7,【输出】数据汇总!$A:$A,0),MATCH(纵向时序!AD$2,【输出】数据汇总!$1:$1,0))/100,"")</f>
        <v>1020.488755</v>
      </c>
      <c r="AE7" s="256">
        <f>IFERROR(INDEX(【输出】数据汇总!$A:$AQ,MATCH(纵向时序!$D$2&amp;纵向时序!$D7,【输出】数据汇总!$A:$A,0),MATCH(纵向时序!AE$2,【输出】数据汇总!$1:$1,0))/100,"")</f>
        <v>1038.5999999999999</v>
      </c>
    </row>
    <row r="8" spans="1:31" ht="15.6" outlineLevel="1" x14ac:dyDescent="0.25">
      <c r="A8" s="29" t="s">
        <v>26</v>
      </c>
      <c r="B8" s="29" t="s">
        <v>214</v>
      </c>
      <c r="C8" s="213" t="s">
        <v>475</v>
      </c>
      <c r="D8" s="254" t="s">
        <v>261</v>
      </c>
      <c r="E8" s="256">
        <f>IFERROR(INDEX(【输出】数据汇总!$A:$AQ,MATCH(纵向时序!$D$2&amp;纵向时序!$D8,【输出】数据汇总!$A:$A,0),MATCH(纵向时序!E$2,【输出】数据汇总!$1:$1,0))/100,"")</f>
        <v>80.140000000000015</v>
      </c>
      <c r="F8" s="256">
        <f>IFERROR(INDEX(【输出】数据汇总!$A:$AQ,MATCH(纵向时序!$D$2&amp;纵向时序!$D8,【输出】数据汇总!$A:$A,0),MATCH(纵向时序!F$2,【输出】数据汇总!$1:$1,0))/100,"")</f>
        <v>80.140000000000015</v>
      </c>
      <c r="G8" s="256">
        <f>IFERROR(INDEX(【输出】数据汇总!$A:$AQ,MATCH(纵向时序!$D$2&amp;纵向时序!$D8,【输出】数据汇总!$A:$A,0),MATCH(纵向时序!G$2,【输出】数据汇总!$1:$1,0))/100,"")</f>
        <v>53.18</v>
      </c>
      <c r="H8" s="256">
        <f>IFERROR(INDEX(【输出】数据汇总!$A:$AQ,MATCH(纵向时序!$D$2&amp;纵向时序!$D8,【输出】数据汇总!$A:$A,0),MATCH(纵向时序!H$2,【输出】数据汇总!$1:$1,0))/100,"")</f>
        <v>53.18</v>
      </c>
      <c r="I8" s="256">
        <f>IFERROR(INDEX(【输出】数据汇总!$A:$AQ,MATCH(纵向时序!$D$2&amp;纵向时序!$D8,【输出】数据汇总!$A:$A,0),MATCH(纵向时序!I$2,【输出】数据汇总!$1:$1,0))/100,"")</f>
        <v>36.160000000000004</v>
      </c>
      <c r="J8" s="256">
        <f>IFERROR(INDEX(【输出】数据汇总!$A:$AQ,MATCH(纵向时序!$D$2&amp;纵向时序!$D8,【输出】数据汇总!$A:$A,0),MATCH(纵向时序!J$2,【输出】数据汇总!$1:$1,0))/100,"")</f>
        <v>36.160000000000004</v>
      </c>
      <c r="K8" s="256">
        <f>IFERROR(INDEX(【输出】数据汇总!$A:$AQ,MATCH(纵向时序!$D$2&amp;纵向时序!$D8,【输出】数据汇总!$A:$A,0),MATCH(纵向时序!K$2,【输出】数据汇总!$1:$1,0))/100,"")</f>
        <v>150.22999999999999</v>
      </c>
      <c r="L8" s="256">
        <f>IFERROR(INDEX(【输出】数据汇总!$A:$AQ,MATCH(纵向时序!$D$2&amp;纵向时序!$D8,【输出】数据汇总!$A:$A,0),MATCH(纵向时序!L$2,【输出】数据汇总!$1:$1,0))/100,"")</f>
        <v>150.22999999999999</v>
      </c>
      <c r="M8" s="256">
        <f>IFERROR(INDEX(【输出】数据汇总!$A:$AQ,MATCH(纵向时序!$D$2&amp;纵向时序!$D8,【输出】数据汇总!$A:$A,0),MATCH(纵向时序!M$2,【输出】数据汇总!$1:$1,0))/100,"")</f>
        <v>137.68</v>
      </c>
      <c r="N8" s="256">
        <f>IFERROR(INDEX(【输出】数据汇总!$A:$AQ,MATCH(纵向时序!$D$2&amp;纵向时序!$D8,【输出】数据汇总!$A:$A,0),MATCH(纵向时序!N$2,【输出】数据汇总!$1:$1,0))/100,"")</f>
        <v>137.68</v>
      </c>
      <c r="O8" s="256">
        <f>IFERROR(INDEX(【输出】数据汇总!$A:$AQ,MATCH(纵向时序!$D$2&amp;纵向时序!$D8,【输出】数据汇总!$A:$A,0),MATCH(纵向时序!O$2,【输出】数据汇总!$1:$1,0))/100,"")</f>
        <v>243.4</v>
      </c>
      <c r="P8" s="256">
        <f>IFERROR(INDEX(【输出】数据汇总!$A:$AQ,MATCH(纵向时序!$D$2&amp;纵向时序!$D8,【输出】数据汇总!$A:$A,0),MATCH(纵向时序!P$2,【输出】数据汇总!$1:$1,0))/100,"")</f>
        <v>243.4</v>
      </c>
      <c r="Q8" s="256">
        <f>IFERROR(INDEX(【输出】数据汇总!$A:$AQ,MATCH(纵向时序!$D$2&amp;纵向时序!$D8,【输出】数据汇总!$A:$A,0),MATCH(纵向时序!Q$2,【输出】数据汇总!$1:$1,0))/100,"")</f>
        <v>221.23</v>
      </c>
      <c r="R8" s="256">
        <f>IFERROR(INDEX(【输出】数据汇总!$A:$AQ,MATCH(纵向时序!$D$2&amp;纵向时序!$D8,【输出】数据汇总!$A:$A,0),MATCH(纵向时序!R$2,【输出】数据汇总!$1:$1,0))/100,"")</f>
        <v>221.23</v>
      </c>
      <c r="S8" s="256">
        <f>IFERROR(INDEX(【输出】数据汇总!$A:$AQ,MATCH(纵向时序!$D$2&amp;纵向时序!$D8,【输出】数据汇总!$A:$A,0),MATCH(纵向时序!S$2,【输出】数据汇总!$1:$1,0))/100,"")</f>
        <v>344.26</v>
      </c>
      <c r="T8" s="256">
        <f>IFERROR(INDEX(【输出】数据汇总!$A:$AQ,MATCH(纵向时序!$D$2&amp;纵向时序!$D8,【输出】数据汇总!$A:$A,0),MATCH(纵向时序!T$2,【输出】数据汇总!$1:$1,0))/100,"")</f>
        <v>344.26</v>
      </c>
      <c r="U8" s="256">
        <f>IFERROR(INDEX(【输出】数据汇总!$A:$AQ,MATCH(纵向时序!$D$2&amp;纵向时序!$D8,【输出】数据汇总!$A:$A,0),MATCH(纵向时序!U$2,【输出】数据汇总!$1:$1,0))/100,"")</f>
        <v>316.53000000000003</v>
      </c>
      <c r="V8" s="256">
        <f>IFERROR(INDEX(【输出】数据汇总!$A:$AQ,MATCH(纵向时序!$D$2&amp;纵向时序!$D8,【输出】数据汇总!$A:$A,0),MATCH(纵向时序!V$2,【输出】数据汇总!$1:$1,0))/100,"")</f>
        <v>316.53000000000003</v>
      </c>
      <c r="W8" s="256">
        <f>IFERROR(INDEX(【输出】数据汇总!$A:$AQ,MATCH(纵向时序!$D$2&amp;纵向时序!$D8,【输出】数据汇总!$A:$A,0),MATCH(纵向时序!W$2,【输出】数据汇总!$1:$1,0))/100,"")</f>
        <v>279.40000000000003</v>
      </c>
      <c r="X8" s="256">
        <f>IFERROR(INDEX(【输出】数据汇总!$A:$AQ,MATCH(纵向时序!$D$2&amp;纵向时序!$D8,【输出】数据汇总!$A:$A,0),MATCH(纵向时序!X$2,【输出】数据汇总!$1:$1,0))/100,"")</f>
        <v>279.40000000000003</v>
      </c>
      <c r="Y8" s="256">
        <f>IFERROR(INDEX(【输出】数据汇总!$A:$AQ,MATCH(纵向时序!$D$2&amp;纵向时序!$D8,【输出】数据汇总!$A:$A,0),MATCH(纵向时序!Y$2,【输出】数据汇总!$1:$1,0))/100,"")</f>
        <v>274.33999999999997</v>
      </c>
      <c r="Z8" s="256">
        <f>IFERROR(INDEX(【输出】数据汇总!$A:$AQ,MATCH(纵向时序!$D$2&amp;纵向时序!$D8,【输出】数据汇总!$A:$A,0),MATCH(纵向时序!Z$2,【输出】数据汇总!$1:$1,0))/100,"")</f>
        <v>274.33999999999997</v>
      </c>
      <c r="AA8" s="256">
        <f>IFERROR(INDEX(【输出】数据汇总!$A:$AQ,MATCH(纵向时序!$D$2&amp;纵向时序!$D8,【输出】数据汇总!$A:$A,0),MATCH(纵向时序!AA$2,【输出】数据汇总!$1:$1,0))/100,"")</f>
        <v>265.7</v>
      </c>
      <c r="AB8" s="256">
        <f>IFERROR(INDEX(【输出】数据汇总!$A:$AQ,MATCH(纵向时序!$D$2&amp;纵向时序!$D8,【输出】数据汇总!$A:$A,0),MATCH(纵向时序!AB$2,【输出】数据汇总!$1:$1,0))/100,"")</f>
        <v>265.7</v>
      </c>
      <c r="AC8" s="256">
        <f>IFERROR(INDEX(【输出】数据汇总!$A:$AQ,MATCH(纵向时序!$D$2&amp;纵向时序!$D8,【输出】数据汇总!$A:$A,0),MATCH(纵向时序!AC$2,【输出】数据汇总!$1:$1,0))/100,"")</f>
        <v>254.99</v>
      </c>
      <c r="AD8" s="256">
        <f>IFERROR(INDEX(【输出】数据汇总!$A:$AQ,MATCH(纵向时序!$D$2&amp;纵向时序!$D8,【输出】数据汇总!$A:$A,0),MATCH(纵向时序!AD$2,【输出】数据汇总!$1:$1,0))/100,"")</f>
        <v>254.99</v>
      </c>
      <c r="AE8" s="256">
        <f>IFERROR(INDEX(【输出】数据汇总!$A:$AQ,MATCH(纵向时序!$D$2&amp;纵向时序!$D8,【输出】数据汇总!$A:$A,0),MATCH(纵向时序!AE$2,【输出】数据汇总!$1:$1,0))/100,"")</f>
        <v>246.29000000000005</v>
      </c>
    </row>
    <row r="9" spans="1:31" ht="15.6" x14ac:dyDescent="0.25">
      <c r="A9" s="29" t="s">
        <v>30</v>
      </c>
      <c r="B9" s="29" t="s">
        <v>215</v>
      </c>
      <c r="C9" s="213" t="s">
        <v>565</v>
      </c>
      <c r="D9" s="247" t="s">
        <v>246</v>
      </c>
      <c r="E9" s="256">
        <f>MAX(E4+E5,E6+E7)</f>
        <v>1095.3200000000002</v>
      </c>
      <c r="F9" s="256">
        <f t="shared" ref="F9:AE9" si="0">MAX(F4+F5,F6+F7)</f>
        <v>1095.72</v>
      </c>
      <c r="G9" s="256">
        <f t="shared" si="0"/>
        <v>1048.6500000000001</v>
      </c>
      <c r="H9" s="256">
        <f t="shared" si="0"/>
        <v>1089.0999999999999</v>
      </c>
      <c r="I9" s="256">
        <f t="shared" si="0"/>
        <v>1034.1599999999999</v>
      </c>
      <c r="J9" s="256">
        <f t="shared" si="0"/>
        <v>959.65</v>
      </c>
      <c r="K9" s="256">
        <f t="shared" si="0"/>
        <v>943.31</v>
      </c>
      <c r="L9" s="256">
        <f t="shared" si="0"/>
        <v>902.95</v>
      </c>
      <c r="M9" s="256">
        <f t="shared" si="0"/>
        <v>921.97</v>
      </c>
      <c r="N9" s="256">
        <f t="shared" si="0"/>
        <v>963.33999999999992</v>
      </c>
      <c r="O9" s="256">
        <f t="shared" si="0"/>
        <v>974.71</v>
      </c>
      <c r="P9" s="256">
        <f t="shared" si="0"/>
        <v>1093.03</v>
      </c>
      <c r="Q9" s="256">
        <f t="shared" si="0"/>
        <v>1161.7</v>
      </c>
      <c r="R9" s="256">
        <f t="shared" si="0"/>
        <v>1254.03</v>
      </c>
      <c r="S9" s="256">
        <f t="shared" si="0"/>
        <v>1314.74</v>
      </c>
      <c r="T9" s="256">
        <f t="shared" si="0"/>
        <v>1310.5</v>
      </c>
      <c r="U9" s="256">
        <f t="shared" si="0"/>
        <v>1257.73</v>
      </c>
      <c r="V9" s="256">
        <f t="shared" si="0"/>
        <v>1269.9000000000001</v>
      </c>
      <c r="W9" s="256">
        <f t="shared" si="0"/>
        <v>1329.07</v>
      </c>
      <c r="X9" s="256">
        <f t="shared" si="0"/>
        <v>1406.4699999999998</v>
      </c>
      <c r="Y9" s="256">
        <f t="shared" si="0"/>
        <v>1467.6399999999999</v>
      </c>
      <c r="Z9" s="256">
        <f t="shared" si="0"/>
        <v>1516.88</v>
      </c>
      <c r="AA9" s="256">
        <f t="shared" si="0"/>
        <v>1546.9</v>
      </c>
      <c r="AB9" s="256">
        <f t="shared" si="0"/>
        <v>1639.38</v>
      </c>
      <c r="AC9" s="256">
        <f t="shared" si="0"/>
        <v>1678.37</v>
      </c>
      <c r="AD9" s="256">
        <f t="shared" si="0"/>
        <v>1694.7387549999999</v>
      </c>
      <c r="AE9" s="256">
        <f t="shared" si="0"/>
        <v>1720.6599999999999</v>
      </c>
    </row>
    <row r="10" spans="1:31" ht="15.6" outlineLevel="1" x14ac:dyDescent="0.25">
      <c r="A10" s="29" t="s">
        <v>33</v>
      </c>
      <c r="B10" s="29" t="s">
        <v>216</v>
      </c>
      <c r="C10" s="213" t="s">
        <v>476</v>
      </c>
      <c r="D10" s="253" t="s">
        <v>259</v>
      </c>
      <c r="E10" s="256">
        <f>IFERROR(INDEX(【输出】数据汇总!$A:$AQ,MATCH(纵向时序!$D$2&amp;纵向时序!$D10,【输出】数据汇总!$A:$A,0),MATCH(纵向时序!E$2,【输出】数据汇总!$1:$1,0))/100,"")</f>
        <v>2097.5700000000002</v>
      </c>
      <c r="F10" s="256">
        <f>IFERROR(INDEX(【输出】数据汇总!$A:$AQ,MATCH(纵向时序!$D$2&amp;纵向时序!$D10,【输出】数据汇总!$A:$A,0),MATCH(纵向时序!F$2,【输出】数据汇总!$1:$1,0))/100,"")</f>
        <v>2180.5586009999997</v>
      </c>
      <c r="G10" s="256">
        <f>IFERROR(INDEX(【输出】数据汇总!$A:$AQ,MATCH(纵向时序!$D$2&amp;纵向时序!$D10,【输出】数据汇总!$A:$A,0),MATCH(纵向时序!G$2,【输出】数据汇总!$1:$1,0))/100,"")</f>
        <v>2230.9699999999998</v>
      </c>
      <c r="H10" s="256">
        <f>IFERROR(INDEX(【输出】数据汇总!$A:$AQ,MATCH(纵向时序!$D$2&amp;纵向时序!$D10,【输出】数据汇总!$A:$A,0),MATCH(纵向时序!H$2,【输出】数据汇总!$1:$1,0))/100,"")</f>
        <v>2372.8679139999999</v>
      </c>
      <c r="I10" s="256">
        <f>IFERROR(INDEX(【输出】数据汇总!$A:$AQ,MATCH(纵向时序!$D$2&amp;纵向时序!$D10,【输出】数据汇总!$A:$A,0),MATCH(纵向时序!I$2,【输出】数据汇总!$1:$1,0))/100,"")</f>
        <v>2438.91</v>
      </c>
      <c r="J10" s="256">
        <f>IFERROR(INDEX(【输出】数据汇总!$A:$AQ,MATCH(纵向时序!$D$2&amp;纵向时序!$D10,【输出】数据汇总!$A:$A,0),MATCH(纵向时序!J$2,【输出】数据汇总!$1:$1,0))/100,"")</f>
        <v>2398.4498160000003</v>
      </c>
      <c r="K10" s="256">
        <f>IFERROR(INDEX(【输出】数据汇总!$A:$AQ,MATCH(纵向时序!$D$2&amp;纵向时序!$D10,【输出】数据汇总!$A:$A,0),MATCH(纵向时序!K$2,【输出】数据汇总!$1:$1,0))/100,"")</f>
        <v>2346.64</v>
      </c>
      <c r="L10" s="256">
        <f>IFERROR(INDEX(【输出】数据汇总!$A:$AQ,MATCH(纵向时序!$D$2&amp;纵向时序!$D10,【输出】数据汇总!$A:$A,0),MATCH(纵向时序!L$2,【输出】数据汇总!$1:$1,0))/100,"")</f>
        <v>2372.4536160000002</v>
      </c>
      <c r="M10" s="256">
        <f>IFERROR(INDEX(【输出】数据汇总!$A:$AQ,MATCH(纵向时序!$D$2&amp;纵向时序!$D10,【输出】数据汇总!$A:$A,0),MATCH(纵向时序!M$2,【输出】数据汇总!$1:$1,0))/100,"")</f>
        <v>2396.92</v>
      </c>
      <c r="N10" s="256">
        <f>IFERROR(INDEX(【输出】数据汇总!$A:$AQ,MATCH(纵向时序!$D$2&amp;纵向时序!$D10,【输出】数据汇总!$A:$A,0),MATCH(纵向时序!N$2,【输出】数据汇总!$1:$1,0))/100,"")</f>
        <v>2273.3968279999999</v>
      </c>
      <c r="O10" s="256">
        <f>IFERROR(INDEX(【输出】数据汇总!$A:$AQ,MATCH(纵向时序!$D$2&amp;纵向时序!$D10,【输出】数据汇总!$A:$A,0),MATCH(纵向时序!O$2,【输出】数据汇总!$1:$1,0))/100,"")</f>
        <v>2461.04</v>
      </c>
      <c r="P10" s="256">
        <f>IFERROR(INDEX(【输出】数据汇总!$A:$AQ,MATCH(纵向时序!$D$2&amp;纵向时序!$D10,【输出】数据汇总!$A:$A,0),MATCH(纵向时序!P$2,【输出】数据汇总!$1:$1,0))/100,"")</f>
        <v>2504.856984</v>
      </c>
      <c r="Q10" s="256">
        <f>IFERROR(INDEX(【输出】数据汇总!$A:$AQ,MATCH(纵向时序!$D$2&amp;纵向时序!$D10,【输出】数据汇总!$A:$A,0),MATCH(纵向时序!Q$2,【输出】数据汇总!$1:$1,0))/100,"")</f>
        <v>2560.27</v>
      </c>
      <c r="R10" s="256">
        <f>IFERROR(INDEX(【输出】数据汇总!$A:$AQ,MATCH(纵向时序!$D$2&amp;纵向时序!$D10,【输出】数据汇总!$A:$A,0),MATCH(纵向时序!R$2,【输出】数据汇总!$1:$1,0))/100,"")</f>
        <v>2601.3288960000004</v>
      </c>
      <c r="S10" s="256">
        <f>IFERROR(INDEX(【输出】数据汇总!$A:$AQ,MATCH(纵向时序!$D$2&amp;纵向时序!$D10,【输出】数据汇总!$A:$A,0),MATCH(纵向时序!S$2,【输出】数据汇总!$1:$1,0))/100,"")</f>
        <v>2614.7600000000002</v>
      </c>
      <c r="T10" s="256">
        <f>IFERROR(INDEX(【输出】数据汇总!$A:$AQ,MATCH(纵向时序!$D$2&amp;纵向时序!$D10,【输出】数据汇总!$A:$A,0),MATCH(纵向时序!T$2,【输出】数据汇总!$1:$1,0))/100,"")</f>
        <v>2703.4592640000001</v>
      </c>
      <c r="U10" s="256">
        <f>IFERROR(INDEX(【输出】数据汇总!$A:$AQ,MATCH(纵向时序!$D$2&amp;纵向时序!$D10,【输出】数据汇总!$A:$A,0),MATCH(纵向时序!U$2,【输出】数据汇总!$1:$1,0))/100,"")</f>
        <v>2714.47</v>
      </c>
      <c r="V10" s="256">
        <f>IFERROR(INDEX(【输出】数据汇总!$A:$AQ,MATCH(纵向时序!$D$2&amp;纵向时序!$D10,【输出】数据汇总!$A:$A,0),MATCH(纵向时序!V$2,【输出】数据汇总!$1:$1,0))/100,"")</f>
        <v>2755.1472840000001</v>
      </c>
      <c r="W10" s="256">
        <f>IFERROR(INDEX(【输出】数据汇总!$A:$AQ,MATCH(纵向时序!$D$2&amp;纵向时序!$D10,【输出】数据汇总!$A:$A,0),MATCH(纵向时序!W$2,【输出】数据汇总!$1:$1,0))/100,"")</f>
        <v>2695.34</v>
      </c>
      <c r="X10" s="256">
        <f>IFERROR(INDEX(【输出】数据汇总!$A:$AQ,MATCH(纵向时序!$D$2&amp;纵向时序!$D10,【输出】数据汇总!$A:$A,0),MATCH(纵向时序!X$2,【输出】数据汇总!$1:$1,0))/100,"")</f>
        <v>2735.8036599999996</v>
      </c>
      <c r="Y10" s="256">
        <f>IFERROR(INDEX(【输出】数据汇总!$A:$AQ,MATCH(纵向时序!$D$2&amp;纵向时序!$D10,【输出】数据汇总!$A:$A,0),MATCH(纵向时序!Y$2,【输出】数据汇总!$1:$1,0))/100,"")</f>
        <v>2755.39</v>
      </c>
      <c r="Z10" s="256">
        <f>IFERROR(INDEX(【输出】数据汇总!$A:$AQ,MATCH(纵向时序!$D$2&amp;纵向时序!$D10,【输出】数据汇总!$A:$A,0),MATCH(纵向时序!Z$2,【输出】数据汇总!$1:$1,0))/100,"")</f>
        <v>2746.6157549999998</v>
      </c>
      <c r="AA10" s="256">
        <f>IFERROR(INDEX(【输出】数据汇总!$A:$AQ,MATCH(纵向时序!$D$2&amp;纵向时序!$D10,【输出】数据汇总!$A:$A,0),MATCH(纵向时序!AA$2,【输出】数据汇总!$1:$1,0))/100,"")</f>
        <v>2703.01</v>
      </c>
      <c r="AB10" s="256">
        <f>IFERROR(INDEX(【输出】数据汇总!$A:$AQ,MATCH(纵向时序!$D$2&amp;纵向时序!$D10,【输出】数据汇总!$A:$A,0),MATCH(纵向时序!AB$2,【输出】数据汇总!$1:$1,0))/100,"")</f>
        <v>2736.6632289999998</v>
      </c>
      <c r="AC10" s="256">
        <f>IFERROR(INDEX(【输出】数据汇总!$A:$AQ,MATCH(纵向时序!$D$2&amp;纵向时序!$D10,【输出】数据汇总!$A:$A,0),MATCH(纵向时序!AC$2,【输出】数据汇总!$1:$1,0))/100,"")</f>
        <v>2727.33</v>
      </c>
      <c r="AD10" s="256">
        <f>IFERROR(INDEX(【输出】数据汇总!$A:$AQ,MATCH(纵向时序!$D$2&amp;纵向时序!$D10,【输出】数据汇总!$A:$A,0),MATCH(纵向时序!AD$2,【输出】数据汇总!$1:$1,0))/100,"")</f>
        <v>2736.9830250000005</v>
      </c>
      <c r="AE10" s="256">
        <f>IFERROR(INDEX(【输出】数据汇总!$A:$AQ,MATCH(纵向时序!$D$2&amp;纵向时序!$D10,【输出】数据汇总!$A:$A,0),MATCH(纵向时序!AE$2,【输出】数据汇总!$1:$1,0))/100,"")</f>
        <v>2672.22</v>
      </c>
    </row>
    <row r="11" spans="1:31" s="1" customFormat="1" ht="15.6" x14ac:dyDescent="0.25">
      <c r="A11" s="29" t="s">
        <v>36</v>
      </c>
      <c r="B11" s="29" t="s">
        <v>217</v>
      </c>
      <c r="C11" s="213" t="s">
        <v>477</v>
      </c>
      <c r="D11" s="252" t="s">
        <v>276</v>
      </c>
      <c r="E11" s="258">
        <f>E10-E9*100%</f>
        <v>1002.25</v>
      </c>
      <c r="F11" s="258">
        <f t="shared" ref="F11:AE11" si="1">F10-F9*100%</f>
        <v>1084.8386009999997</v>
      </c>
      <c r="G11" s="258">
        <f t="shared" si="1"/>
        <v>1182.3199999999997</v>
      </c>
      <c r="H11" s="258">
        <f t="shared" si="1"/>
        <v>1283.767914</v>
      </c>
      <c r="I11" s="258">
        <f t="shared" si="1"/>
        <v>1404.75</v>
      </c>
      <c r="J11" s="258">
        <f t="shared" si="1"/>
        <v>1438.7998160000002</v>
      </c>
      <c r="K11" s="258">
        <f t="shared" si="1"/>
        <v>1403.33</v>
      </c>
      <c r="L11" s="258">
        <f t="shared" si="1"/>
        <v>1469.5036160000002</v>
      </c>
      <c r="M11" s="258">
        <f t="shared" si="1"/>
        <v>1474.95</v>
      </c>
      <c r="N11" s="258">
        <f t="shared" si="1"/>
        <v>1310.056828</v>
      </c>
      <c r="O11" s="258">
        <f t="shared" si="1"/>
        <v>1486.33</v>
      </c>
      <c r="P11" s="258">
        <f t="shared" si="1"/>
        <v>1411.826984</v>
      </c>
      <c r="Q11" s="258">
        <f t="shared" si="1"/>
        <v>1398.57</v>
      </c>
      <c r="R11" s="258">
        <f t="shared" si="1"/>
        <v>1347.2988960000005</v>
      </c>
      <c r="S11" s="258">
        <f t="shared" si="1"/>
        <v>1300.0200000000002</v>
      </c>
      <c r="T11" s="258">
        <f t="shared" si="1"/>
        <v>1392.9592640000001</v>
      </c>
      <c r="U11" s="258">
        <f t="shared" si="1"/>
        <v>1456.7399999999998</v>
      </c>
      <c r="V11" s="258">
        <f t="shared" si="1"/>
        <v>1485.247284</v>
      </c>
      <c r="W11" s="258">
        <f t="shared" si="1"/>
        <v>1366.2700000000002</v>
      </c>
      <c r="X11" s="258">
        <f t="shared" si="1"/>
        <v>1329.3336599999998</v>
      </c>
      <c r="Y11" s="258">
        <f t="shared" si="1"/>
        <v>1287.75</v>
      </c>
      <c r="Z11" s="258">
        <f t="shared" si="1"/>
        <v>1229.7357549999997</v>
      </c>
      <c r="AA11" s="258">
        <f t="shared" si="1"/>
        <v>1156.1100000000001</v>
      </c>
      <c r="AB11" s="258">
        <f t="shared" si="1"/>
        <v>1097.2832289999997</v>
      </c>
      <c r="AC11" s="258">
        <f t="shared" si="1"/>
        <v>1048.96</v>
      </c>
      <c r="AD11" s="258">
        <f t="shared" si="1"/>
        <v>1042.2442700000006</v>
      </c>
      <c r="AE11" s="258">
        <f t="shared" si="1"/>
        <v>951.56</v>
      </c>
    </row>
    <row r="12" spans="1:31" ht="15.6" outlineLevel="1" x14ac:dyDescent="0.25">
      <c r="A12" s="29" t="s">
        <v>39</v>
      </c>
      <c r="B12" s="29" t="s">
        <v>218</v>
      </c>
      <c r="C12" s="213" t="s">
        <v>475</v>
      </c>
      <c r="D12" s="253" t="s">
        <v>261</v>
      </c>
      <c r="E12" s="256">
        <f>IF(IFERROR(INDEX(【输出】数据汇总!$A:$AQ,MATCH(纵向时序!$D$2&amp;纵向时序!$D12,【输出】数据汇总!$A:$A,0),MATCH(纵向时序!E$2,【输出】数据汇总!$1:$1,0))/100,"")=0,"",IFERROR(INDEX(【输出】数据汇总!$A:$AQ,MATCH(纵向时序!$D$2&amp;纵向时序!$D12,【输出】数据汇总!$A:$A,0),MATCH(纵向时序!E$2,【输出】数据汇总!$1:$1,0))/100,""))</f>
        <v>80.140000000000015</v>
      </c>
      <c r="F12" s="256">
        <f>IF(IFERROR(INDEX(【输出】数据汇总!$A:$AQ,MATCH(纵向时序!$D$2&amp;纵向时序!$D12,【输出】数据汇总!$A:$A,0),MATCH(纵向时序!F$2,【输出】数据汇总!$1:$1,0))/100,"")=0,"",IFERROR(INDEX(【输出】数据汇总!$A:$AQ,MATCH(纵向时序!$D$2&amp;纵向时序!$D12,【输出】数据汇总!$A:$A,0),MATCH(纵向时序!F$2,【输出】数据汇总!$1:$1,0))/100,""))</f>
        <v>80.140000000000015</v>
      </c>
      <c r="G12" s="256">
        <f>IF(IFERROR(INDEX(【输出】数据汇总!$A:$AQ,MATCH(纵向时序!$D$2&amp;纵向时序!$D12,【输出】数据汇总!$A:$A,0),MATCH(纵向时序!G$2,【输出】数据汇总!$1:$1,0))/100,"")=0,"",IFERROR(INDEX(【输出】数据汇总!$A:$AQ,MATCH(纵向时序!$D$2&amp;纵向时序!$D12,【输出】数据汇总!$A:$A,0),MATCH(纵向时序!G$2,【输出】数据汇总!$1:$1,0))/100,""))</f>
        <v>53.18</v>
      </c>
      <c r="H12" s="256">
        <f>IF(IFERROR(INDEX(【输出】数据汇总!$A:$AQ,MATCH(纵向时序!$D$2&amp;纵向时序!$D12,【输出】数据汇总!$A:$A,0),MATCH(纵向时序!H$2,【输出】数据汇总!$1:$1,0))/100,"")=0,"",IFERROR(INDEX(【输出】数据汇总!$A:$AQ,MATCH(纵向时序!$D$2&amp;纵向时序!$D12,【输出】数据汇总!$A:$A,0),MATCH(纵向时序!H$2,【输出】数据汇总!$1:$1,0))/100,""))</f>
        <v>53.18</v>
      </c>
      <c r="I12" s="256">
        <f>IF(IFERROR(INDEX(【输出】数据汇总!$A:$AQ,MATCH(纵向时序!$D$2&amp;纵向时序!$D12,【输出】数据汇总!$A:$A,0),MATCH(纵向时序!I$2,【输出】数据汇总!$1:$1,0))/100,"")=0,"",IFERROR(INDEX(【输出】数据汇总!$A:$AQ,MATCH(纵向时序!$D$2&amp;纵向时序!$D12,【输出】数据汇总!$A:$A,0),MATCH(纵向时序!I$2,【输出】数据汇总!$1:$1,0))/100,""))</f>
        <v>36.160000000000004</v>
      </c>
      <c r="J12" s="256">
        <f>IF(IFERROR(INDEX(【输出】数据汇总!$A:$AQ,MATCH(纵向时序!$D$2&amp;纵向时序!$D12,【输出】数据汇总!$A:$A,0),MATCH(纵向时序!J$2,【输出】数据汇总!$1:$1,0))/100,"")=0,"",IFERROR(INDEX(【输出】数据汇总!$A:$AQ,MATCH(纵向时序!$D$2&amp;纵向时序!$D12,【输出】数据汇总!$A:$A,0),MATCH(纵向时序!J$2,【输出】数据汇总!$1:$1,0))/100,""))</f>
        <v>36.160000000000004</v>
      </c>
      <c r="K12" s="256">
        <f>IF(IFERROR(INDEX(【输出】数据汇总!$A:$AQ,MATCH(纵向时序!$D$2&amp;纵向时序!$D12,【输出】数据汇总!$A:$A,0),MATCH(纵向时序!K$2,【输出】数据汇总!$1:$1,0))/100,"")=0,"",IFERROR(INDEX(【输出】数据汇总!$A:$AQ,MATCH(纵向时序!$D$2&amp;纵向时序!$D12,【输出】数据汇总!$A:$A,0),MATCH(纵向时序!K$2,【输出】数据汇总!$1:$1,0))/100,""))</f>
        <v>150.22999999999999</v>
      </c>
      <c r="L12" s="256">
        <f>IF(IFERROR(INDEX(【输出】数据汇总!$A:$AQ,MATCH(纵向时序!$D$2&amp;纵向时序!$D12,【输出】数据汇总!$A:$A,0),MATCH(纵向时序!L$2,【输出】数据汇总!$1:$1,0))/100,"")=0,"",IFERROR(INDEX(【输出】数据汇总!$A:$AQ,MATCH(纵向时序!$D$2&amp;纵向时序!$D12,【输出】数据汇总!$A:$A,0),MATCH(纵向时序!L$2,【输出】数据汇总!$1:$1,0))/100,""))</f>
        <v>150.22999999999999</v>
      </c>
      <c r="M12" s="256">
        <f>IF(IFERROR(INDEX(【输出】数据汇总!$A:$AQ,MATCH(纵向时序!$D$2&amp;纵向时序!$D12,【输出】数据汇总!$A:$A,0),MATCH(纵向时序!M$2,【输出】数据汇总!$1:$1,0))/100,"")=0,"",IFERROR(INDEX(【输出】数据汇总!$A:$AQ,MATCH(纵向时序!$D$2&amp;纵向时序!$D12,【输出】数据汇总!$A:$A,0),MATCH(纵向时序!M$2,【输出】数据汇总!$1:$1,0))/100,""))</f>
        <v>137.68</v>
      </c>
      <c r="N12" s="256">
        <f>IF(IFERROR(INDEX(【输出】数据汇总!$A:$AQ,MATCH(纵向时序!$D$2&amp;纵向时序!$D12,【输出】数据汇总!$A:$A,0),MATCH(纵向时序!N$2,【输出】数据汇总!$1:$1,0))/100,"")=0,"",IFERROR(INDEX(【输出】数据汇总!$A:$AQ,MATCH(纵向时序!$D$2&amp;纵向时序!$D12,【输出】数据汇总!$A:$A,0),MATCH(纵向时序!N$2,【输出】数据汇总!$1:$1,0))/100,""))</f>
        <v>137.68</v>
      </c>
      <c r="O12" s="256">
        <f>IF(IFERROR(INDEX(【输出】数据汇总!$A:$AQ,MATCH(纵向时序!$D$2&amp;纵向时序!$D12,【输出】数据汇总!$A:$A,0),MATCH(纵向时序!O$2,【输出】数据汇总!$1:$1,0))/100,"")=0,"",IFERROR(INDEX(【输出】数据汇总!$A:$AQ,MATCH(纵向时序!$D$2&amp;纵向时序!$D12,【输出】数据汇总!$A:$A,0),MATCH(纵向时序!O$2,【输出】数据汇总!$1:$1,0))/100,""))</f>
        <v>243.4</v>
      </c>
      <c r="P12" s="256">
        <f>IF(IFERROR(INDEX(【输出】数据汇总!$A:$AQ,MATCH(纵向时序!$D$2&amp;纵向时序!$D12,【输出】数据汇总!$A:$A,0),MATCH(纵向时序!P$2,【输出】数据汇总!$1:$1,0))/100,"")=0,"",IFERROR(INDEX(【输出】数据汇总!$A:$AQ,MATCH(纵向时序!$D$2&amp;纵向时序!$D12,【输出】数据汇总!$A:$A,0),MATCH(纵向时序!P$2,【输出】数据汇总!$1:$1,0))/100,""))</f>
        <v>243.4</v>
      </c>
      <c r="Q12" s="256">
        <f>IF(IFERROR(INDEX(【输出】数据汇总!$A:$AQ,MATCH(纵向时序!$D$2&amp;纵向时序!$D12,【输出】数据汇总!$A:$A,0),MATCH(纵向时序!Q$2,【输出】数据汇总!$1:$1,0))/100,"")=0,"",IFERROR(INDEX(【输出】数据汇总!$A:$AQ,MATCH(纵向时序!$D$2&amp;纵向时序!$D12,【输出】数据汇总!$A:$A,0),MATCH(纵向时序!Q$2,【输出】数据汇总!$1:$1,0))/100,""))</f>
        <v>221.23</v>
      </c>
      <c r="R12" s="256">
        <f>IF(IFERROR(INDEX(【输出】数据汇总!$A:$AQ,MATCH(纵向时序!$D$2&amp;纵向时序!$D12,【输出】数据汇总!$A:$A,0),MATCH(纵向时序!R$2,【输出】数据汇总!$1:$1,0))/100,"")=0,"",IFERROR(INDEX(【输出】数据汇总!$A:$AQ,MATCH(纵向时序!$D$2&amp;纵向时序!$D12,【输出】数据汇总!$A:$A,0),MATCH(纵向时序!R$2,【输出】数据汇总!$1:$1,0))/100,""))</f>
        <v>221.23</v>
      </c>
      <c r="S12" s="256">
        <f>IF(IFERROR(INDEX(【输出】数据汇总!$A:$AQ,MATCH(纵向时序!$D$2&amp;纵向时序!$D12,【输出】数据汇总!$A:$A,0),MATCH(纵向时序!S$2,【输出】数据汇总!$1:$1,0))/100,"")=0,"",IFERROR(INDEX(【输出】数据汇总!$A:$AQ,MATCH(纵向时序!$D$2&amp;纵向时序!$D12,【输出】数据汇总!$A:$A,0),MATCH(纵向时序!S$2,【输出】数据汇总!$1:$1,0))/100,""))</f>
        <v>344.26</v>
      </c>
      <c r="T12" s="256">
        <f>IF(IFERROR(INDEX(【输出】数据汇总!$A:$AQ,MATCH(纵向时序!$D$2&amp;纵向时序!$D12,【输出】数据汇总!$A:$A,0),MATCH(纵向时序!T$2,【输出】数据汇总!$1:$1,0))/100,"")=0,"",IFERROR(INDEX(【输出】数据汇总!$A:$AQ,MATCH(纵向时序!$D$2&amp;纵向时序!$D12,【输出】数据汇总!$A:$A,0),MATCH(纵向时序!T$2,【输出】数据汇总!$1:$1,0))/100,""))</f>
        <v>344.26</v>
      </c>
      <c r="U12" s="256">
        <f>IF(IFERROR(INDEX(【输出】数据汇总!$A:$AQ,MATCH(纵向时序!$D$2&amp;纵向时序!$D12,【输出】数据汇总!$A:$A,0),MATCH(纵向时序!U$2,【输出】数据汇总!$1:$1,0))/100,"")=0,"",IFERROR(INDEX(【输出】数据汇总!$A:$AQ,MATCH(纵向时序!$D$2&amp;纵向时序!$D12,【输出】数据汇总!$A:$A,0),MATCH(纵向时序!U$2,【输出】数据汇总!$1:$1,0))/100,""))</f>
        <v>316.53000000000003</v>
      </c>
      <c r="V12" s="256">
        <f>IF(IFERROR(INDEX(【输出】数据汇总!$A:$AQ,MATCH(纵向时序!$D$2&amp;纵向时序!$D12,【输出】数据汇总!$A:$A,0),MATCH(纵向时序!V$2,【输出】数据汇总!$1:$1,0))/100,"")=0,"",IFERROR(INDEX(【输出】数据汇总!$A:$AQ,MATCH(纵向时序!$D$2&amp;纵向时序!$D12,【输出】数据汇总!$A:$A,0),MATCH(纵向时序!V$2,【输出】数据汇总!$1:$1,0))/100,""))</f>
        <v>316.53000000000003</v>
      </c>
      <c r="W12" s="256">
        <f>IF(IFERROR(INDEX(【输出】数据汇总!$A:$AQ,MATCH(纵向时序!$D$2&amp;纵向时序!$D12,【输出】数据汇总!$A:$A,0),MATCH(纵向时序!W$2,【输出】数据汇总!$1:$1,0))/100,"")=0,"",IFERROR(INDEX(【输出】数据汇总!$A:$AQ,MATCH(纵向时序!$D$2&amp;纵向时序!$D12,【输出】数据汇总!$A:$A,0),MATCH(纵向时序!W$2,【输出】数据汇总!$1:$1,0))/100,""))</f>
        <v>279.40000000000003</v>
      </c>
      <c r="X12" s="256">
        <f>IF(IFERROR(INDEX(【输出】数据汇总!$A:$AQ,MATCH(纵向时序!$D$2&amp;纵向时序!$D12,【输出】数据汇总!$A:$A,0),MATCH(纵向时序!X$2,【输出】数据汇总!$1:$1,0))/100,"")=0,"",IFERROR(INDEX(【输出】数据汇总!$A:$AQ,MATCH(纵向时序!$D$2&amp;纵向时序!$D12,【输出】数据汇总!$A:$A,0),MATCH(纵向时序!X$2,【输出】数据汇总!$1:$1,0))/100,""))</f>
        <v>279.40000000000003</v>
      </c>
      <c r="Y12" s="256">
        <f>IF(IFERROR(INDEX(【输出】数据汇总!$A:$AQ,MATCH(纵向时序!$D$2&amp;纵向时序!$D12,【输出】数据汇总!$A:$A,0),MATCH(纵向时序!Y$2,【输出】数据汇总!$1:$1,0))/100,"")=0,"",IFERROR(INDEX(【输出】数据汇总!$A:$AQ,MATCH(纵向时序!$D$2&amp;纵向时序!$D12,【输出】数据汇总!$A:$A,0),MATCH(纵向时序!Y$2,【输出】数据汇总!$1:$1,0))/100,""))</f>
        <v>274.33999999999997</v>
      </c>
      <c r="Z12" s="256">
        <f>IF(IFERROR(INDEX(【输出】数据汇总!$A:$AQ,MATCH(纵向时序!$D$2&amp;纵向时序!$D12,【输出】数据汇总!$A:$A,0),MATCH(纵向时序!Z$2,【输出】数据汇总!$1:$1,0))/100,"")=0,"",IFERROR(INDEX(【输出】数据汇总!$A:$AQ,MATCH(纵向时序!$D$2&amp;纵向时序!$D12,【输出】数据汇总!$A:$A,0),MATCH(纵向时序!Z$2,【输出】数据汇总!$1:$1,0))/100,""))</f>
        <v>274.33999999999997</v>
      </c>
      <c r="AA12" s="256">
        <f>IF(IFERROR(INDEX(【输出】数据汇总!$A:$AQ,MATCH(纵向时序!$D$2&amp;纵向时序!$D12,【输出】数据汇总!$A:$A,0),MATCH(纵向时序!AA$2,【输出】数据汇总!$1:$1,0))/100,"")=0,"",IFERROR(INDEX(【输出】数据汇总!$A:$AQ,MATCH(纵向时序!$D$2&amp;纵向时序!$D12,【输出】数据汇总!$A:$A,0),MATCH(纵向时序!AA$2,【输出】数据汇总!$1:$1,0))/100,""))</f>
        <v>265.7</v>
      </c>
      <c r="AB12" s="256">
        <f>IF(IFERROR(INDEX(【输出】数据汇总!$A:$AQ,MATCH(纵向时序!$D$2&amp;纵向时序!$D12,【输出】数据汇总!$A:$A,0),MATCH(纵向时序!AB$2,【输出】数据汇总!$1:$1,0))/100,"")=0,"",IFERROR(INDEX(【输出】数据汇总!$A:$AQ,MATCH(纵向时序!$D$2&amp;纵向时序!$D12,【输出】数据汇总!$A:$A,0),MATCH(纵向时序!AB$2,【输出】数据汇总!$1:$1,0))/100,""))</f>
        <v>265.7</v>
      </c>
      <c r="AC12" s="256">
        <f>IF(IFERROR(INDEX(【输出】数据汇总!$A:$AQ,MATCH(纵向时序!$D$2&amp;纵向时序!$D12,【输出】数据汇总!$A:$A,0),MATCH(纵向时序!AC$2,【输出】数据汇总!$1:$1,0))/100,"")=0,"",IFERROR(INDEX(【输出】数据汇总!$A:$AQ,MATCH(纵向时序!$D$2&amp;纵向时序!$D12,【输出】数据汇总!$A:$A,0),MATCH(纵向时序!AC$2,【输出】数据汇总!$1:$1,0))/100,""))</f>
        <v>254.99</v>
      </c>
      <c r="AD12" s="256">
        <f>IF(IFERROR(INDEX(【输出】数据汇总!$A:$AQ,MATCH(纵向时序!$D$2&amp;纵向时序!$D12,【输出】数据汇总!$A:$A,0),MATCH(纵向时序!AD$2,【输出】数据汇总!$1:$1,0))/100,"")=0,"",IFERROR(INDEX(【输出】数据汇总!$A:$AQ,MATCH(纵向时序!$D$2&amp;纵向时序!$D12,【输出】数据汇总!$A:$A,0),MATCH(纵向时序!AD$2,【输出】数据汇总!$1:$1,0))/100,""))</f>
        <v>254.99</v>
      </c>
      <c r="AE12" s="256">
        <f>IF(IFERROR(INDEX(【输出】数据汇总!$A:$AQ,MATCH(纵向时序!$D$2&amp;纵向时序!$D12,【输出】数据汇总!$A:$A,0),MATCH(纵向时序!AE$2,【输出】数据汇总!$1:$1,0))/100,"")=0,"",IFERROR(INDEX(【输出】数据汇总!$A:$AQ,MATCH(纵向时序!$D$2&amp;纵向时序!$D12,【输出】数据汇总!$A:$A,0),MATCH(纵向时序!AE$2,【输出】数据汇总!$1:$1,0))/100,""))</f>
        <v>246.29000000000005</v>
      </c>
    </row>
    <row r="13" spans="1:31" ht="15.6" outlineLevel="1" x14ac:dyDescent="0.25">
      <c r="A13" s="29" t="s">
        <v>42</v>
      </c>
      <c r="B13" s="29" t="s">
        <v>219</v>
      </c>
      <c r="C13" s="213" t="s">
        <v>478</v>
      </c>
      <c r="D13" s="253" t="s">
        <v>262</v>
      </c>
      <c r="E13" s="256">
        <f>IF(IFERROR(INDEX(【输出】数据汇总!$A:$AQ,MATCH(纵向时序!$D$2&amp;纵向时序!$D13,【输出】数据汇总!$A:$A,0),MATCH(纵向时序!E$2,【输出】数据汇总!$1:$1,0))/100,"")=0,"",IFERROR(INDEX(【输出】数据汇总!$A:$AQ,MATCH(纵向时序!$D$2&amp;纵向时序!$D13,【输出】数据汇总!$A:$A,0),MATCH(纵向时序!E$2,【输出】数据汇总!$1:$1,0))/100,""))</f>
        <v>235.01</v>
      </c>
      <c r="F13" s="256">
        <f>IF(IFERROR(INDEX(【输出】数据汇总!$A:$AQ,MATCH(纵向时序!$D$2&amp;纵向时序!$D13,【输出】数据汇总!$A:$A,0),MATCH(纵向时序!F$2,【输出】数据汇总!$1:$1,0))/100,"")=0,"",IFERROR(INDEX(【输出】数据汇总!$A:$AQ,MATCH(纵向时序!$D$2&amp;纵向时序!$D13,【输出】数据汇总!$A:$A,0),MATCH(纵向时序!F$2,【输出】数据汇总!$1:$1,0))/100,""))</f>
        <v>235.01</v>
      </c>
      <c r="G13" s="256">
        <f>IF(IFERROR(INDEX(【输出】数据汇总!$A:$AQ,MATCH(纵向时序!$D$2&amp;纵向时序!$D13,【输出】数据汇总!$A:$A,0),MATCH(纵向时序!G$2,【输出】数据汇总!$1:$1,0))/100,"")=0,"",IFERROR(INDEX(【输出】数据汇总!$A:$AQ,MATCH(纵向时序!$D$2&amp;纵向时序!$D13,【输出】数据汇总!$A:$A,0),MATCH(纵向时序!G$2,【输出】数据汇总!$1:$1,0))/100,""))</f>
        <v>267.12</v>
      </c>
      <c r="H13" s="256">
        <f>IF(IFERROR(INDEX(【输出】数据汇总!$A:$AQ,MATCH(纵向时序!$D$2&amp;纵向时序!$D13,【输出】数据汇总!$A:$A,0),MATCH(纵向时序!H$2,【输出】数据汇总!$1:$1,0))/100,"")=0,"",IFERROR(INDEX(【输出】数据汇总!$A:$AQ,MATCH(纵向时序!$D$2&amp;纵向时序!$D13,【输出】数据汇总!$A:$A,0),MATCH(纵向时序!H$2,【输出】数据汇总!$1:$1,0))/100,""))</f>
        <v>267.12</v>
      </c>
      <c r="I13" s="256">
        <f>IF(IFERROR(INDEX(【输出】数据汇总!$A:$AQ,MATCH(纵向时序!$D$2&amp;纵向时序!$D13,【输出】数据汇总!$A:$A,0),MATCH(纵向时序!I$2,【输出】数据汇总!$1:$1,0))/100,"")=0,"",IFERROR(INDEX(【输出】数据汇总!$A:$AQ,MATCH(纵向时序!$D$2&amp;纵向时序!$D13,【输出】数据汇总!$A:$A,0),MATCH(纵向时序!I$2,【输出】数据汇总!$1:$1,0))/100,""))</f>
        <v>310.32</v>
      </c>
      <c r="J13" s="256">
        <f>IF(IFERROR(INDEX(【输出】数据汇总!$A:$AQ,MATCH(纵向时序!$D$2&amp;纵向时序!$D13,【输出】数据汇总!$A:$A,0),MATCH(纵向时序!J$2,【输出】数据汇总!$1:$1,0))/100,"")=0,"",IFERROR(INDEX(【输出】数据汇总!$A:$AQ,MATCH(纵向时序!$D$2&amp;纵向时序!$D13,【输出】数据汇总!$A:$A,0),MATCH(纵向时序!J$2,【输出】数据汇总!$1:$1,0))/100,""))</f>
        <v>310.32</v>
      </c>
      <c r="K13" s="256">
        <f>IF(IFERROR(INDEX(【输出】数据汇总!$A:$AQ,MATCH(纵向时序!$D$2&amp;纵向时序!$D13,【输出】数据汇总!$A:$A,0),MATCH(纵向时序!K$2,【输出】数据汇总!$1:$1,0))/100,"")=0,"",IFERROR(INDEX(【输出】数据汇总!$A:$AQ,MATCH(纵向时序!$D$2&amp;纵向时序!$D13,【输出】数据汇总!$A:$A,0),MATCH(纵向时序!K$2,【输出】数据汇总!$1:$1,0))/100,""))</f>
        <v>426.87</v>
      </c>
      <c r="L13" s="256">
        <f>IF(IFERROR(INDEX(【输出】数据汇总!$A:$AQ,MATCH(纵向时序!$D$2&amp;纵向时序!$D13,【输出】数据汇总!$A:$A,0),MATCH(纵向时序!L$2,【输出】数据汇总!$1:$1,0))/100,"")=0,"",IFERROR(INDEX(【输出】数据汇总!$A:$AQ,MATCH(纵向时序!$D$2&amp;纵向时序!$D13,【输出】数据汇总!$A:$A,0),MATCH(纵向时序!L$2,【输出】数据汇总!$1:$1,0))/100,""))</f>
        <v>426.87</v>
      </c>
      <c r="M13" s="256">
        <f>IF(IFERROR(INDEX(【输出】数据汇总!$A:$AQ,MATCH(纵向时序!$D$2&amp;纵向时序!$D13,【输出】数据汇总!$A:$A,0),MATCH(纵向时序!M$2,【输出】数据汇总!$1:$1,0))/100,"")=0,"",IFERROR(INDEX(【输出】数据汇总!$A:$AQ,MATCH(纵向时序!$D$2&amp;纵向时序!$D13,【输出】数据汇总!$A:$A,0),MATCH(纵向时序!M$2,【输出】数据汇总!$1:$1,0))/100,""))</f>
        <v>704.65</v>
      </c>
      <c r="N13" s="256">
        <f>IF(IFERROR(INDEX(【输出】数据汇总!$A:$AQ,MATCH(纵向时序!$D$2&amp;纵向时序!$D13,【输出】数据汇总!$A:$A,0),MATCH(纵向时序!N$2,【输出】数据汇总!$1:$1,0))/100,"")=0,"",IFERROR(INDEX(【输出】数据汇总!$A:$AQ,MATCH(纵向时序!$D$2&amp;纵向时序!$D13,【输出】数据汇总!$A:$A,0),MATCH(纵向时序!N$2,【输出】数据汇总!$1:$1,0))/100,""))</f>
        <v>704.65</v>
      </c>
      <c r="O13" s="256">
        <f>IF(IFERROR(INDEX(【输出】数据汇总!$A:$AQ,MATCH(纵向时序!$D$2&amp;纵向时序!$D13,【输出】数据汇总!$A:$A,0),MATCH(纵向时序!O$2,【输出】数据汇总!$1:$1,0))/100,"")=0,"",IFERROR(INDEX(【输出】数据汇总!$A:$AQ,MATCH(纵向时序!$D$2&amp;纵向时序!$D13,【输出】数据汇总!$A:$A,0),MATCH(纵向时序!O$2,【输出】数据汇总!$1:$1,0))/100,""))</f>
        <v>712.84</v>
      </c>
      <c r="P13" s="256">
        <f>IF(IFERROR(INDEX(【输出】数据汇总!$A:$AQ,MATCH(纵向时序!$D$2&amp;纵向时序!$D13,【输出】数据汇总!$A:$A,0),MATCH(纵向时序!P$2,【输出】数据汇总!$1:$1,0))/100,"")=0,"",IFERROR(INDEX(【输出】数据汇总!$A:$AQ,MATCH(纵向时序!$D$2&amp;纵向时序!$D13,【输出】数据汇总!$A:$A,0),MATCH(纵向时序!P$2,【输出】数据汇总!$1:$1,0))/100,""))</f>
        <v>712.84</v>
      </c>
      <c r="Q13" s="256">
        <f>IF(IFERROR(INDEX(【输出】数据汇总!$A:$AQ,MATCH(纵向时序!$D$2&amp;纵向时序!$D13,【输出】数据汇总!$A:$A,0),MATCH(纵向时序!Q$2,【输出】数据汇总!$1:$1,0))/100,"")=0,"",IFERROR(INDEX(【输出】数据汇总!$A:$AQ,MATCH(纵向时序!$D$2&amp;纵向时序!$D13,【输出】数据汇总!$A:$A,0),MATCH(纵向时序!Q$2,【输出】数据汇总!$1:$1,0))/100,""))</f>
        <v>887.06</v>
      </c>
      <c r="R13" s="256">
        <f>IF(IFERROR(INDEX(【输出】数据汇总!$A:$AQ,MATCH(纵向时序!$D$2&amp;纵向时序!$D13,【输出】数据汇总!$A:$A,0),MATCH(纵向时序!R$2,【输出】数据汇总!$1:$1,0))/100,"")=0,"",IFERROR(INDEX(【输出】数据汇总!$A:$AQ,MATCH(纵向时序!$D$2&amp;纵向时序!$D13,【输出】数据汇总!$A:$A,0),MATCH(纵向时序!R$2,【输出】数据汇总!$1:$1,0))/100,""))</f>
        <v>887.06</v>
      </c>
      <c r="S13" s="256">
        <f>IF(IFERROR(INDEX(【输出】数据汇总!$A:$AQ,MATCH(纵向时序!$D$2&amp;纵向时序!$D13,【输出】数据汇总!$A:$A,0),MATCH(纵向时序!S$2,【输出】数据汇总!$1:$1,0))/100,"")=0,"",IFERROR(INDEX(【输出】数据汇总!$A:$AQ,MATCH(纵向时序!$D$2&amp;纵向时序!$D13,【输出】数据汇总!$A:$A,0),MATCH(纵向时序!S$2,【输出】数据汇总!$1:$1,0))/100,""))</f>
        <v>832.04</v>
      </c>
      <c r="T13" s="256">
        <f>IF(IFERROR(INDEX(【输出】数据汇总!$A:$AQ,MATCH(纵向时序!$D$2&amp;纵向时序!$D13,【输出】数据汇总!$A:$A,0),MATCH(纵向时序!T$2,【输出】数据汇总!$1:$1,0))/100,"")=0,"",IFERROR(INDEX(【输出】数据汇总!$A:$AQ,MATCH(纵向时序!$D$2&amp;纵向时序!$D13,【输出】数据汇总!$A:$A,0),MATCH(纵向时序!T$2,【输出】数据汇总!$1:$1,0))/100,""))</f>
        <v>832.04</v>
      </c>
      <c r="U13" s="256">
        <f>IF(IFERROR(INDEX(【输出】数据汇总!$A:$AQ,MATCH(纵向时序!$D$2&amp;纵向时序!$D13,【输出】数据汇总!$A:$A,0),MATCH(纵向时序!U$2,【输出】数据汇总!$1:$1,0))/100,"")=0,"",IFERROR(INDEX(【输出】数据汇总!$A:$AQ,MATCH(纵向时序!$D$2&amp;纵向时序!$D13,【输出】数据汇总!$A:$A,0),MATCH(纵向时序!U$2,【输出】数据汇总!$1:$1,0))/100,""))</f>
        <v>845.16</v>
      </c>
      <c r="V13" s="256">
        <f>IF(IFERROR(INDEX(【输出】数据汇总!$A:$AQ,MATCH(纵向时序!$D$2&amp;纵向时序!$D13,【输出】数据汇总!$A:$A,0),MATCH(纵向时序!V$2,【输出】数据汇总!$1:$1,0))/100,"")=0,"",IFERROR(INDEX(【输出】数据汇总!$A:$AQ,MATCH(纵向时序!$D$2&amp;纵向时序!$D13,【输出】数据汇总!$A:$A,0),MATCH(纵向时序!V$2,【输出】数据汇总!$1:$1,0))/100,""))</f>
        <v>845.16</v>
      </c>
      <c r="W13" s="256">
        <f>IF(IFERROR(INDEX(【输出】数据汇总!$A:$AQ,MATCH(纵向时序!$D$2&amp;纵向时序!$D13,【输出】数据汇总!$A:$A,0),MATCH(纵向时序!W$2,【输出】数据汇总!$1:$1,0))/100,"")=0,"",IFERROR(INDEX(【输出】数据汇总!$A:$AQ,MATCH(纵向时序!$D$2&amp;纵向时序!$D13,【输出】数据汇总!$A:$A,0),MATCH(纵向时序!W$2,【输出】数据汇总!$1:$1,0))/100,""))</f>
        <v>741.89</v>
      </c>
      <c r="X13" s="256">
        <f>IF(IFERROR(INDEX(【输出】数据汇总!$A:$AQ,MATCH(纵向时序!$D$2&amp;纵向时序!$D13,【输出】数据汇总!$A:$A,0),MATCH(纵向时序!X$2,【输出】数据汇总!$1:$1,0))/100,"")=0,"",IFERROR(INDEX(【输出】数据汇总!$A:$AQ,MATCH(纵向时序!$D$2&amp;纵向时序!$D13,【输出】数据汇总!$A:$A,0),MATCH(纵向时序!X$2,【输出】数据汇总!$1:$1,0))/100,""))</f>
        <v>741.89</v>
      </c>
      <c r="Y13" s="256">
        <f>IF(IFERROR(INDEX(【输出】数据汇总!$A:$AQ,MATCH(纵向时序!$D$2&amp;纵向时序!$D13,【输出】数据汇总!$A:$A,0),MATCH(纵向时序!Y$2,【输出】数据汇总!$1:$1,0))/100,"")=0,"",IFERROR(INDEX(【输出】数据汇总!$A:$AQ,MATCH(纵向时序!$D$2&amp;纵向时序!$D13,【输出】数据汇总!$A:$A,0),MATCH(纵向时序!Y$2,【输出】数据汇总!$1:$1,0))/100,""))</f>
        <v>758.03</v>
      </c>
      <c r="Z13" s="256">
        <f>IF(IFERROR(INDEX(【输出】数据汇总!$A:$AQ,MATCH(纵向时序!$D$2&amp;纵向时序!$D13,【输出】数据汇总!$A:$A,0),MATCH(纵向时序!Z$2,【输出】数据汇总!$1:$1,0))/100,"")=0,"",IFERROR(INDEX(【输出】数据汇总!$A:$AQ,MATCH(纵向时序!$D$2&amp;纵向时序!$D13,【输出】数据汇总!$A:$A,0),MATCH(纵向时序!Z$2,【输出】数据汇总!$1:$1,0))/100,""))</f>
        <v>758.03</v>
      </c>
      <c r="AA13" s="256">
        <f>IF(IFERROR(INDEX(【输出】数据汇总!$A:$AQ,MATCH(纵向时序!$D$2&amp;纵向时序!$D13,【输出】数据汇总!$A:$A,0),MATCH(纵向时序!AA$2,【输出】数据汇总!$1:$1,0))/100,"")=0,"",IFERROR(INDEX(【输出】数据汇总!$A:$AQ,MATCH(纵向时序!$D$2&amp;纵向时序!$D13,【输出】数据汇总!$A:$A,0),MATCH(纵向时序!AA$2,【输出】数据汇总!$1:$1,0))/100,""))</f>
        <v>568.22</v>
      </c>
      <c r="AB13" s="256">
        <f>IF(IFERROR(INDEX(【输出】数据汇总!$A:$AQ,MATCH(纵向时序!$D$2&amp;纵向时序!$D13,【输出】数据汇总!$A:$A,0),MATCH(纵向时序!AB$2,【输出】数据汇总!$1:$1,0))/100,"")=0,"",IFERROR(INDEX(【输出】数据汇总!$A:$AQ,MATCH(纵向时序!$D$2&amp;纵向时序!$D13,【输出】数据汇总!$A:$A,0),MATCH(纵向时序!AB$2,【输出】数据汇总!$1:$1,0))/100,""))</f>
        <v>568.22</v>
      </c>
      <c r="AC13" s="256">
        <f>IF(IFERROR(INDEX(【输出】数据汇总!$A:$AQ,MATCH(纵向时序!$D$2&amp;纵向时序!$D13,【输出】数据汇总!$A:$A,0),MATCH(纵向时序!AC$2,【输出】数据汇总!$1:$1,0))/100,"")=0,"",IFERROR(INDEX(【输出】数据汇总!$A:$AQ,MATCH(纵向时序!$D$2&amp;纵向时序!$D13,【输出】数据汇总!$A:$A,0),MATCH(纵向时序!AC$2,【输出】数据汇总!$1:$1,0))/100,""))</f>
        <v>551.20000000000005</v>
      </c>
      <c r="AD13" s="256">
        <f>IF(IFERROR(INDEX(【输出】数据汇总!$A:$AQ,MATCH(纵向时序!$D$2&amp;纵向时序!$D13,【输出】数据汇总!$A:$A,0),MATCH(纵向时序!AD$2,【输出】数据汇总!$1:$1,0))/100,"")=0,"",IFERROR(INDEX(【输出】数据汇总!$A:$AQ,MATCH(纵向时序!$D$2&amp;纵向时序!$D13,【输出】数据汇总!$A:$A,0),MATCH(纵向时序!AD$2,【输出】数据汇总!$1:$1,0))/100,""))</f>
        <v>551.20000000000005</v>
      </c>
      <c r="AE13" s="256">
        <f>IF(IFERROR(INDEX(【输出】数据汇总!$A:$AQ,MATCH(纵向时序!$D$2&amp;纵向时序!$D13,【输出】数据汇总!$A:$A,0),MATCH(纵向时序!AE$2,【输出】数据汇总!$1:$1,0))/100,"")=0,"",IFERROR(INDEX(【输出】数据汇总!$A:$AQ,MATCH(纵向时序!$D$2&amp;纵向时序!$D13,【输出】数据汇总!$A:$A,0),MATCH(纵向时序!AE$2,【输出】数据汇总!$1:$1,0))/100,""))</f>
        <v>524.6</v>
      </c>
    </row>
    <row r="14" spans="1:31" s="1" customFormat="1" ht="15.6" x14ac:dyDescent="0.25">
      <c r="A14" s="29" t="s">
        <v>45</v>
      </c>
      <c r="B14" s="29" t="s">
        <v>220</v>
      </c>
      <c r="C14" s="213" t="s">
        <v>539</v>
      </c>
      <c r="D14" s="252" t="s">
        <v>264</v>
      </c>
      <c r="E14" s="258">
        <f>IF(E12="",E13-0,E13-E12*100%)</f>
        <v>154.86999999999998</v>
      </c>
      <c r="F14" s="258">
        <f t="shared" ref="F14:AE14" si="2">IF(F12="",F13-0,F13-F12*100%)</f>
        <v>154.86999999999998</v>
      </c>
      <c r="G14" s="258">
        <f t="shared" si="2"/>
        <v>213.94</v>
      </c>
      <c r="H14" s="258">
        <f t="shared" si="2"/>
        <v>213.94</v>
      </c>
      <c r="I14" s="258">
        <f t="shared" si="2"/>
        <v>274.15999999999997</v>
      </c>
      <c r="J14" s="258">
        <f t="shared" si="2"/>
        <v>274.15999999999997</v>
      </c>
      <c r="K14" s="258">
        <f t="shared" si="2"/>
        <v>276.64</v>
      </c>
      <c r="L14" s="258">
        <f t="shared" si="2"/>
        <v>276.64</v>
      </c>
      <c r="M14" s="258">
        <f t="shared" si="2"/>
        <v>566.97</v>
      </c>
      <c r="N14" s="258">
        <f t="shared" si="2"/>
        <v>566.97</v>
      </c>
      <c r="O14" s="258">
        <f t="shared" si="2"/>
        <v>469.44000000000005</v>
      </c>
      <c r="P14" s="258">
        <f t="shared" si="2"/>
        <v>469.44000000000005</v>
      </c>
      <c r="Q14" s="258">
        <f t="shared" si="2"/>
        <v>665.82999999999993</v>
      </c>
      <c r="R14" s="258">
        <f t="shared" si="2"/>
        <v>665.82999999999993</v>
      </c>
      <c r="S14" s="258">
        <f t="shared" si="2"/>
        <v>487.78</v>
      </c>
      <c r="T14" s="258">
        <f t="shared" si="2"/>
        <v>487.78</v>
      </c>
      <c r="U14" s="258">
        <f t="shared" si="2"/>
        <v>528.62999999999988</v>
      </c>
      <c r="V14" s="258">
        <f t="shared" si="2"/>
        <v>528.62999999999988</v>
      </c>
      <c r="W14" s="258">
        <f t="shared" si="2"/>
        <v>462.48999999999995</v>
      </c>
      <c r="X14" s="258">
        <f t="shared" si="2"/>
        <v>462.48999999999995</v>
      </c>
      <c r="Y14" s="258">
        <f t="shared" si="2"/>
        <v>483.69</v>
      </c>
      <c r="Z14" s="258">
        <f t="shared" si="2"/>
        <v>483.69</v>
      </c>
      <c r="AA14" s="258">
        <f t="shared" si="2"/>
        <v>302.52000000000004</v>
      </c>
      <c r="AB14" s="258">
        <f t="shared" si="2"/>
        <v>302.52000000000004</v>
      </c>
      <c r="AC14" s="258">
        <f t="shared" si="2"/>
        <v>296.21000000000004</v>
      </c>
      <c r="AD14" s="258">
        <f t="shared" si="2"/>
        <v>296.21000000000004</v>
      </c>
      <c r="AE14" s="258">
        <f t="shared" si="2"/>
        <v>278.30999999999995</v>
      </c>
    </row>
    <row r="15" spans="1:31" s="176" customFormat="1" ht="19.2" x14ac:dyDescent="0.25">
      <c r="A15" s="29" t="s">
        <v>48</v>
      </c>
      <c r="B15" s="29" t="s">
        <v>221</v>
      </c>
      <c r="C15" s="219" t="s">
        <v>540</v>
      </c>
      <c r="D15" s="250" t="s">
        <v>266</v>
      </c>
      <c r="E15" s="257">
        <f>E11+E14</f>
        <v>1157.1199999999999</v>
      </c>
      <c r="F15" s="257">
        <f t="shared" ref="F15:AE15" si="3">F11+F14</f>
        <v>1239.7086009999996</v>
      </c>
      <c r="G15" s="257">
        <f t="shared" si="3"/>
        <v>1396.2599999999998</v>
      </c>
      <c r="H15" s="257">
        <f t="shared" si="3"/>
        <v>1497.7079140000001</v>
      </c>
      <c r="I15" s="257">
        <f t="shared" si="3"/>
        <v>1678.9099999999999</v>
      </c>
      <c r="J15" s="257">
        <f t="shared" si="3"/>
        <v>1712.959816</v>
      </c>
      <c r="K15" s="257">
        <f t="shared" si="3"/>
        <v>1679.9699999999998</v>
      </c>
      <c r="L15" s="257">
        <f t="shared" si="3"/>
        <v>1746.1436160000003</v>
      </c>
      <c r="M15" s="257">
        <f t="shared" si="3"/>
        <v>2041.92</v>
      </c>
      <c r="N15" s="257">
        <f t="shared" si="3"/>
        <v>1877.026828</v>
      </c>
      <c r="O15" s="257">
        <f t="shared" si="3"/>
        <v>1955.77</v>
      </c>
      <c r="P15" s="257">
        <f t="shared" si="3"/>
        <v>1881.2669840000001</v>
      </c>
      <c r="Q15" s="257">
        <f t="shared" si="3"/>
        <v>2064.3999999999996</v>
      </c>
      <c r="R15" s="257">
        <f t="shared" si="3"/>
        <v>2013.1288960000004</v>
      </c>
      <c r="S15" s="257">
        <f t="shared" si="3"/>
        <v>1787.8000000000002</v>
      </c>
      <c r="T15" s="257">
        <f t="shared" si="3"/>
        <v>1880.739264</v>
      </c>
      <c r="U15" s="257">
        <f t="shared" si="3"/>
        <v>1985.3699999999997</v>
      </c>
      <c r="V15" s="257">
        <f t="shared" si="3"/>
        <v>2013.8772839999999</v>
      </c>
      <c r="W15" s="257">
        <f t="shared" si="3"/>
        <v>1828.7600000000002</v>
      </c>
      <c r="X15" s="257">
        <f t="shared" si="3"/>
        <v>1791.8236599999998</v>
      </c>
      <c r="Y15" s="257">
        <f t="shared" si="3"/>
        <v>1771.44</v>
      </c>
      <c r="Z15" s="257">
        <f t="shared" si="3"/>
        <v>1713.4257549999998</v>
      </c>
      <c r="AA15" s="257">
        <f t="shared" si="3"/>
        <v>1458.63</v>
      </c>
      <c r="AB15" s="257">
        <f t="shared" si="3"/>
        <v>1399.8032289999996</v>
      </c>
      <c r="AC15" s="257">
        <f t="shared" si="3"/>
        <v>1345.17</v>
      </c>
      <c r="AD15" s="257">
        <f t="shared" si="3"/>
        <v>1338.4542700000006</v>
      </c>
      <c r="AE15" s="257">
        <f t="shared" si="3"/>
        <v>1229.8699999999999</v>
      </c>
    </row>
    <row r="16" spans="1:31" outlineLevel="1" x14ac:dyDescent="0.25">
      <c r="A16" s="29" t="s">
        <v>51</v>
      </c>
      <c r="B16" s="36" t="s">
        <v>8</v>
      </c>
      <c r="D16" s="253" t="s">
        <v>267</v>
      </c>
      <c r="E16" s="256">
        <f>IF(IFERROR(INDEX(【输出】数据汇总!$A:$AQ,MATCH(纵向时序!$D$2&amp;纵向时序!$D16,【输出】数据汇总!$A:$A,0),MATCH(纵向时序!E$2,【输出】数据汇总!$1:$1,0))/100,"")=0,"",IFERROR(INDEX(【输出】数据汇总!$A:$AQ,MATCH(纵向时序!$D$2&amp;纵向时序!$D16,【输出】数据汇总!$A:$A,0),MATCH(纵向时序!E$2,【输出】数据汇总!$1:$1,0))/100,""))</f>
        <v>864.1600000000002</v>
      </c>
      <c r="F16" s="256">
        <f>IF(IFERROR(INDEX(【输出】数据汇总!$A:$AQ,MATCH(纵向时序!$D$2&amp;纵向时序!$D16,【输出】数据汇总!$A:$A,0),MATCH(纵向时序!F$2,【输出】数据汇总!$1:$1,0))/100,"")=0,"",IFERROR(INDEX(【输出】数据汇总!$A:$AQ,MATCH(纵向时序!$D$2&amp;纵向时序!$D16,【输出】数据汇总!$A:$A,0),MATCH(纵向时序!F$2,【输出】数据汇总!$1:$1,0))/100,""))</f>
        <v>904.19</v>
      </c>
      <c r="G16" s="256">
        <f>IF(IFERROR(INDEX(【输出】数据汇总!$A:$AQ,MATCH(纵向时序!$D$2&amp;纵向时序!$D16,【输出】数据汇总!$A:$A,0),MATCH(纵向时序!G$2,【输出】数据汇总!$1:$1,0))/100,"")=0,"",IFERROR(INDEX(【输出】数据汇总!$A:$AQ,MATCH(纵向时序!$D$2&amp;纵向时序!$D16,【输出】数据汇总!$A:$A,0),MATCH(纵向时序!G$2,【输出】数据汇总!$1:$1,0))/100,""))</f>
        <v>928.67</v>
      </c>
      <c r="H16" s="256">
        <f>IF(IFERROR(INDEX(【输出】数据汇总!$A:$AQ,MATCH(纵向时序!$D$2&amp;纵向时序!$D16,【输出】数据汇总!$A:$A,0),MATCH(纵向时序!H$2,【输出】数据汇总!$1:$1,0))/100,"")=0,"",IFERROR(INDEX(【输出】数据汇总!$A:$AQ,MATCH(纵向时序!$D$2&amp;纵向时序!$D16,【输出】数据汇总!$A:$A,0),MATCH(纵向时序!H$2,【输出】数据汇总!$1:$1,0))/100,""))</f>
        <v>954.22</v>
      </c>
      <c r="I16" s="256">
        <f>IF(IFERROR(INDEX(【输出】数据汇总!$A:$AQ,MATCH(纵向时序!$D$2&amp;纵向时序!$D16,【输出】数据汇总!$A:$A,0),MATCH(纵向时序!I$2,【输出】数据汇总!$1:$1,0))/100,"")=0,"",IFERROR(INDEX(【输出】数据汇总!$A:$AQ,MATCH(纵向时序!$D$2&amp;纵向时序!$D16,【输出】数据汇总!$A:$A,0),MATCH(纵向时序!I$2,【输出】数据汇总!$1:$1,0))/100,""))</f>
        <v>920.43</v>
      </c>
      <c r="J16" s="256">
        <f>IF(IFERROR(INDEX(【输出】数据汇总!$A:$AQ,MATCH(纵向时序!$D$2&amp;纵向时序!$D16,【输出】数据汇总!$A:$A,0),MATCH(纵向时序!J$2,【输出】数据汇总!$1:$1,0))/100,"")=0,"",IFERROR(INDEX(【输出】数据汇总!$A:$AQ,MATCH(纵向时序!$D$2&amp;纵向时序!$D16,【输出】数据汇总!$A:$A,0),MATCH(纵向时序!J$2,【输出】数据汇总!$1:$1,0))/100,""))</f>
        <v>922.31</v>
      </c>
      <c r="K16" s="256">
        <f>IF(IFERROR(INDEX(【输出】数据汇总!$A:$AQ,MATCH(纵向时序!$D$2&amp;纵向时序!$D16,【输出】数据汇总!$A:$A,0),MATCH(纵向时序!K$2,【输出】数据汇总!$1:$1,0))/100,"")=0,"",IFERROR(INDEX(【输出】数据汇总!$A:$AQ,MATCH(纵向时序!$D$2&amp;纵向时序!$D16,【输出】数据汇总!$A:$A,0),MATCH(纵向时序!K$2,【输出】数据汇总!$1:$1,0))/100,""))</f>
        <v>973.42</v>
      </c>
      <c r="L16" s="256">
        <f>IF(IFERROR(INDEX(【输出】数据汇总!$A:$AQ,MATCH(纵向时序!$D$2&amp;纵向时序!$D16,【输出】数据汇总!$A:$A,0),MATCH(纵向时序!L$2,【输出】数据汇总!$1:$1,0))/100,"")=0,"",IFERROR(INDEX(【输出】数据汇总!$A:$AQ,MATCH(纵向时序!$D$2&amp;纵向时序!$D16,【输出】数据汇总!$A:$A,0),MATCH(纵向时序!L$2,【输出】数据汇总!$1:$1,0))/100,""))</f>
        <v>1015.62</v>
      </c>
      <c r="M16" s="256">
        <f>IF(IFERROR(INDEX(【输出】数据汇总!$A:$AQ,MATCH(纵向时序!$D$2&amp;纵向时序!$D16,【输出】数据汇总!$A:$A,0),MATCH(纵向时序!M$2,【输出】数据汇总!$1:$1,0))/100,"")=0,"",IFERROR(INDEX(【输出】数据汇总!$A:$AQ,MATCH(纵向时序!$D$2&amp;纵向时序!$D16,【输出】数据汇总!$A:$A,0),MATCH(纵向时序!M$2,【输出】数据汇总!$1:$1,0))/100,""))</f>
        <v>1087.04</v>
      </c>
      <c r="N16" s="256">
        <f>IF(IFERROR(INDEX(【输出】数据汇总!$A:$AQ,MATCH(纵向时序!$D$2&amp;纵向时序!$D16,【输出】数据汇总!$A:$A,0),MATCH(纵向时序!N$2,【输出】数据汇总!$1:$1,0))/100,"")=0,"",IFERROR(INDEX(【输出】数据汇总!$A:$AQ,MATCH(纵向时序!$D$2&amp;纵向时序!$D16,【输出】数据汇总!$A:$A,0),MATCH(纵向时序!N$2,【输出】数据汇总!$1:$1,0))/100,""))</f>
        <v>1143.54</v>
      </c>
      <c r="O16" s="256">
        <f>IF(IFERROR(INDEX(【输出】数据汇总!$A:$AQ,MATCH(纵向时序!$D$2&amp;纵向时序!$D16,【输出】数据汇总!$A:$A,0),MATCH(纵向时序!O$2,【输出】数据汇总!$1:$1,0))/100,"")=0,"",IFERROR(INDEX(【输出】数据汇总!$A:$AQ,MATCH(纵向时序!$D$2&amp;纵向时序!$D16,【输出】数据汇总!$A:$A,0),MATCH(纵向时序!O$2,【输出】数据汇总!$1:$1,0))/100,""))</f>
        <v>1199.22</v>
      </c>
      <c r="P16" s="256">
        <f>IF(IFERROR(INDEX(【输出】数据汇总!$A:$AQ,MATCH(纵向时序!$D$2&amp;纵向时序!$D16,【输出】数据汇总!$A:$A,0),MATCH(纵向时序!P$2,【输出】数据汇总!$1:$1,0))/100,"")=0,"",IFERROR(INDEX(【输出】数据汇总!$A:$AQ,MATCH(纵向时序!$D$2&amp;纵向时序!$D16,【输出】数据汇总!$A:$A,0),MATCH(纵向时序!P$2,【输出】数据汇总!$1:$1,0))/100,""))</f>
        <v>1239.29</v>
      </c>
      <c r="Q16" s="256">
        <f>IF(IFERROR(INDEX(【输出】数据汇总!$A:$AQ,MATCH(纵向时序!$D$2&amp;纵向时序!$D16,【输出】数据汇总!$A:$A,0),MATCH(纵向时序!Q$2,【输出】数据汇总!$1:$1,0))/100,"")=0,"",IFERROR(INDEX(【输出】数据汇总!$A:$AQ,MATCH(纵向时序!$D$2&amp;纵向时序!$D16,【输出】数据汇总!$A:$A,0),MATCH(纵向时序!Q$2,【输出】数据汇总!$1:$1,0))/100,""))</f>
        <v>1281.92</v>
      </c>
      <c r="R16" s="256">
        <f>IF(IFERROR(INDEX(【输出】数据汇总!$A:$AQ,MATCH(纵向时序!$D$2&amp;纵向时序!$D16,【输出】数据汇总!$A:$A,0),MATCH(纵向时序!R$2,【输出】数据汇总!$1:$1,0))/100,"")=0,"",IFERROR(INDEX(【输出】数据汇总!$A:$AQ,MATCH(纵向时序!$D$2&amp;纵向时序!$D16,【输出】数据汇总!$A:$A,0),MATCH(纵向时序!R$2,【输出】数据汇总!$1:$1,0))/100,""))</f>
        <v>1332.29</v>
      </c>
      <c r="S16" s="256">
        <f>IF(IFERROR(INDEX(【输出】数据汇总!$A:$AQ,MATCH(纵向时序!$D$2&amp;纵向时序!$D16,【输出】数据汇总!$A:$A,0),MATCH(纵向时序!S$2,【输出】数据汇总!$1:$1,0))/100,"")=0,"",IFERROR(INDEX(【输出】数据汇总!$A:$AQ,MATCH(纵向时序!$D$2&amp;纵向时序!$D16,【输出】数据汇总!$A:$A,0),MATCH(纵向时序!S$2,【输出】数据汇总!$1:$1,0))/100,""))</f>
        <v>1380.12</v>
      </c>
      <c r="T16" s="256">
        <f>IF(IFERROR(INDEX(【输出】数据汇总!$A:$AQ,MATCH(纵向时序!$D$2&amp;纵向时序!$D16,【输出】数据汇总!$A:$A,0),MATCH(纵向时序!T$2,【输出】数据汇总!$1:$1,0))/100,"")=0,"",IFERROR(INDEX(【输出】数据汇总!$A:$AQ,MATCH(纵向时序!$D$2&amp;纵向时序!$D16,【输出】数据汇总!$A:$A,0),MATCH(纵向时序!T$2,【输出】数据汇总!$1:$1,0))/100,""))</f>
        <v>1408.29</v>
      </c>
      <c r="U16" s="256">
        <f>IF(IFERROR(INDEX(【输出】数据汇总!$A:$AQ,MATCH(纵向时序!$D$2&amp;纵向时序!$D16,【输出】数据汇总!$A:$A,0),MATCH(纵向时序!U$2,【输出】数据汇总!$1:$1,0))/100,"")=0,"",IFERROR(INDEX(【输出】数据汇总!$A:$AQ,MATCH(纵向时序!$D$2&amp;纵向时序!$D16,【输出】数据汇总!$A:$A,0),MATCH(纵向时序!U$2,【输出】数据汇总!$1:$1,0))/100,""))</f>
        <v>1443.44</v>
      </c>
      <c r="V16" s="256">
        <f>IF(IFERROR(INDEX(【输出】数据汇总!$A:$AQ,MATCH(纵向时序!$D$2&amp;纵向时序!$D16,【输出】数据汇总!$A:$A,0),MATCH(纵向时序!V$2,【输出】数据汇总!$1:$1,0))/100,"")=0,"",IFERROR(INDEX(【输出】数据汇总!$A:$AQ,MATCH(纵向时序!$D$2&amp;纵向时序!$D16,【输出】数据汇总!$A:$A,0),MATCH(纵向时序!V$2,【输出】数据汇总!$1:$1,0))/100,""))</f>
        <v>1449.8</v>
      </c>
      <c r="W16" s="256">
        <f>IF(IFERROR(INDEX(【输出】数据汇总!$A:$AQ,MATCH(纵向时序!$D$2&amp;纵向时序!$D16,【输出】数据汇总!$A:$A,0),MATCH(纵向时序!W$2,【输出】数据汇总!$1:$1,0))/100,"")=0,"",IFERROR(INDEX(【输出】数据汇总!$A:$AQ,MATCH(纵向时序!$D$2&amp;纵向时序!$D16,【输出】数据汇总!$A:$A,0),MATCH(纵向时序!W$2,【输出】数据汇总!$1:$1,0))/100,""))</f>
        <v>1466.02</v>
      </c>
      <c r="X16" s="256">
        <f>IF(IFERROR(INDEX(【输出】数据汇总!$A:$AQ,MATCH(纵向时序!$D$2&amp;纵向时序!$D16,【输出】数据汇总!$A:$A,0),MATCH(纵向时序!X$2,【输出】数据汇总!$1:$1,0))/100,"")=0,"",IFERROR(INDEX(【输出】数据汇总!$A:$AQ,MATCH(纵向时序!$D$2&amp;纵向时序!$D16,【输出】数据汇总!$A:$A,0),MATCH(纵向时序!X$2,【输出】数据汇总!$1:$1,0))/100,""))</f>
        <v>1458.4</v>
      </c>
      <c r="Y16" s="256">
        <f>IF(IFERROR(INDEX(【输出】数据汇总!$A:$AQ,MATCH(纵向时序!$D$2&amp;纵向时序!$D16,【输出】数据汇总!$A:$A,0),MATCH(纵向时序!Y$2,【输出】数据汇总!$1:$1,0))/100,"")=0,"",IFERROR(INDEX(【输出】数据汇总!$A:$AQ,MATCH(纵向时序!$D$2&amp;纵向时序!$D16,【输出】数据汇总!$A:$A,0),MATCH(纵向时序!Y$2,【输出】数据汇总!$1:$1,0))/100,""))</f>
        <v>1455.9299999999996</v>
      </c>
      <c r="Z16" s="256">
        <f>IF(IFERROR(INDEX(【输出】数据汇总!$A:$AQ,MATCH(纵向时序!$D$2&amp;纵向时序!$D16,【输出】数据汇总!$A:$A,0),MATCH(纵向时序!Z$2,【输出】数据汇总!$1:$1,0))/100,"")=0,"",IFERROR(INDEX(【输出】数据汇总!$A:$AQ,MATCH(纵向时序!$D$2&amp;纵向时序!$D16,【输出】数据汇总!$A:$A,0),MATCH(纵向时序!Z$2,【输出】数据汇总!$1:$1,0))/100,""))</f>
        <v>1458.9599999999998</v>
      </c>
      <c r="AA16" s="256">
        <f>IF(IFERROR(INDEX(【输出】数据汇总!$A:$AQ,MATCH(纵向时序!$D$2&amp;纵向时序!$D16,【输出】数据汇总!$A:$A,0),MATCH(纵向时序!AA$2,【输出】数据汇总!$1:$1,0))/100,"")=0,"",IFERROR(INDEX(【输出】数据汇总!$A:$AQ,MATCH(纵向时序!$D$2&amp;纵向时序!$D16,【输出】数据汇总!$A:$A,0),MATCH(纵向时序!AA$2,【输出】数据汇总!$1:$1,0))/100,""))</f>
        <v>1483.91</v>
      </c>
      <c r="AB16" s="256">
        <f>IF(IFERROR(INDEX(【输出】数据汇总!$A:$AQ,MATCH(纵向时序!$D$2&amp;纵向时序!$D16,【输出】数据汇总!$A:$A,0),MATCH(纵向时序!AB$2,【输出】数据汇总!$1:$1,0))/100,"")=0,"",IFERROR(INDEX(【输出】数据汇总!$A:$AQ,MATCH(纵向时序!$D$2&amp;纵向时序!$D16,【输出】数据汇总!$A:$A,0),MATCH(纵向时序!AB$2,【输出】数据汇总!$1:$1,0))/100,""))</f>
        <v>1476</v>
      </c>
      <c r="AC16" s="256">
        <f>IF(IFERROR(INDEX(【输出】数据汇总!$A:$AQ,MATCH(纵向时序!$D$2&amp;纵向时序!$D16,【输出】数据汇总!$A:$A,0),MATCH(纵向时序!AC$2,【输出】数据汇总!$1:$1,0))/100,"")=0,"",IFERROR(INDEX(【输出】数据汇总!$A:$AQ,MATCH(纵向时序!$D$2&amp;纵向时序!$D16,【输出】数据汇总!$A:$A,0),MATCH(纵向时序!AC$2,【输出】数据汇总!$1:$1,0))/100,""))</f>
        <v>1485.7800000000002</v>
      </c>
      <c r="AD16" s="256">
        <f>IF(IFERROR(INDEX(【输出】数据汇总!$A:$AQ,MATCH(纵向时序!$D$2&amp;纵向时序!$D16,【输出】数据汇总!$A:$A,0),MATCH(纵向时序!AD$2,【输出】数据汇总!$1:$1,0))/100,"")=0,"",IFERROR(INDEX(【输出】数据汇总!$A:$AQ,MATCH(纵向时序!$D$2&amp;纵向时序!$D16,【输出】数据汇总!$A:$A,0),MATCH(纵向时序!AD$2,【输出】数据汇总!$1:$1,0))/100,""))</f>
        <v>1489.7900000000002</v>
      </c>
      <c r="AE16" s="256">
        <f>IF(IFERROR(INDEX(【输出】数据汇总!$A:$AQ,MATCH(纵向时序!$D$2&amp;纵向时序!$D16,【输出】数据汇总!$A:$A,0),MATCH(纵向时序!AE$2,【输出】数据汇总!$1:$1,0))/100,"")=0,"",IFERROR(INDEX(【输出】数据汇总!$A:$AQ,MATCH(纵向时序!$D$2&amp;纵向时序!$D16,【输出】数据汇总!$A:$A,0),MATCH(纵向时序!AE$2,【输出】数据汇总!$1:$1,0))/100,""))</f>
        <v>1501.81</v>
      </c>
    </row>
    <row r="17" spans="1:31" outlineLevel="1" x14ac:dyDescent="0.25">
      <c r="A17" s="29" t="s">
        <v>54</v>
      </c>
      <c r="B17" s="29" t="s">
        <v>27</v>
      </c>
      <c r="D17" s="253" t="s">
        <v>268</v>
      </c>
      <c r="E17" s="256">
        <f>IF(IFERROR(INDEX(【输出】数据汇总!$A:$AQ,MATCH(纵向时序!$D$2&amp;纵向时序!$D17,【输出】数据汇总!$A:$A,0),MATCH(纵向时序!E$2,【输出】数据汇总!$1:$1,0))/100,"")=0,"",IFERROR(INDEX(【输出】数据汇总!$A:$AQ,MATCH(纵向时序!$D$2&amp;纵向时序!$D17,【输出】数据汇总!$A:$A,0),MATCH(纵向时序!E$2,【输出】数据汇总!$1:$1,0))/100,""))</f>
        <v>5678.86</v>
      </c>
      <c r="F17" s="256">
        <f>IF(IFERROR(INDEX(【输出】数据汇总!$A:$AQ,MATCH(纵向时序!$D$2&amp;纵向时序!$D17,【输出】数据汇总!$A:$A,0),MATCH(纵向时序!F$2,【输出】数据汇总!$1:$1,0))/100,"")=0,"",IFERROR(INDEX(【输出】数据汇总!$A:$AQ,MATCH(纵向时序!$D$2&amp;纵向时序!$D17,【输出】数据汇总!$A:$A,0),MATCH(纵向时序!F$2,【输出】数据汇总!$1:$1,0))/100,""))</f>
        <v>5964.25</v>
      </c>
      <c r="G17" s="256">
        <f>IF(IFERROR(INDEX(【输出】数据汇总!$A:$AQ,MATCH(纵向时序!$D$2&amp;纵向时序!$D17,【输出】数据汇总!$A:$A,0),MATCH(纵向时序!G$2,【输出】数据汇总!$1:$1,0))/100,"")=0,"",IFERROR(INDEX(【输出】数据汇总!$A:$AQ,MATCH(纵向时序!$D$2&amp;纵向时序!$D17,【输出】数据汇总!$A:$A,0),MATCH(纵向时序!G$2,【输出】数据汇总!$1:$1,0))/100,""))</f>
        <v>6113.01</v>
      </c>
      <c r="H17" s="256">
        <f>IF(IFERROR(INDEX(【输出】数据汇总!$A:$AQ,MATCH(纵向时序!$D$2&amp;纵向时序!$D17,【输出】数据汇总!$A:$A,0),MATCH(纵向时序!H$2,【输出】数据汇总!$1:$1,0))/100,"")=0,"",IFERROR(INDEX(【输出】数据汇总!$A:$AQ,MATCH(纵向时序!$D$2&amp;纵向时序!$D17,【输出】数据汇总!$A:$A,0),MATCH(纵向时序!H$2,【输出】数据汇总!$1:$1,0))/100,""))</f>
        <v>6420.31</v>
      </c>
      <c r="I17" s="256">
        <f>IF(IFERROR(INDEX(【输出】数据汇总!$A:$AQ,MATCH(纵向时序!$D$2&amp;纵向时序!$D17,【输出】数据汇总!$A:$A,0),MATCH(纵向时序!I$2,【输出】数据汇总!$1:$1,0))/100,"")=0,"",IFERROR(INDEX(【输出】数据汇总!$A:$AQ,MATCH(纵向时序!$D$2&amp;纵向时序!$D17,【输出】数据汇总!$A:$A,0),MATCH(纵向时序!I$2,【输出】数据汇总!$1:$1,0))/100,""))</f>
        <v>6325.3</v>
      </c>
      <c r="J17" s="256">
        <f>IF(IFERROR(INDEX(【输出】数据汇总!$A:$AQ,MATCH(纵向时序!$D$2&amp;纵向时序!$D17,【输出】数据汇总!$A:$A,0),MATCH(纵向时序!J$2,【输出】数据汇总!$1:$1,0))/100,"")=0,"",IFERROR(INDEX(【输出】数据汇总!$A:$AQ,MATCH(纵向时序!$D$2&amp;纵向时序!$D17,【输出】数据汇总!$A:$A,0),MATCH(纵向时序!J$2,【输出】数据汇总!$1:$1,0))/100,""))</f>
        <v>7033.06</v>
      </c>
      <c r="K17" s="256">
        <f>IF(IFERROR(INDEX(【输出】数据汇总!$A:$AQ,MATCH(纵向时序!$D$2&amp;纵向时序!$D17,【输出】数据汇总!$A:$A,0),MATCH(纵向时序!K$2,【输出】数据汇总!$1:$1,0))/100,"")=0,"",IFERROR(INDEX(【输出】数据汇总!$A:$AQ,MATCH(纵向时序!$D$2&amp;纵向时序!$D17,【输出】数据汇总!$A:$A,0),MATCH(纵向时序!K$2,【输出】数据汇总!$1:$1,0))/100,""))</f>
        <v>7237.5</v>
      </c>
      <c r="L17" s="256">
        <f>IF(IFERROR(INDEX(【输出】数据汇总!$A:$AQ,MATCH(纵向时序!$D$2&amp;纵向时序!$D17,【输出】数据汇总!$A:$A,0),MATCH(纵向时序!L$2,【输出】数据汇总!$1:$1,0))/100,"")=0,"",IFERROR(INDEX(【输出】数据汇总!$A:$AQ,MATCH(纵向时序!$D$2&amp;纵向时序!$D17,【输出】数据汇总!$A:$A,0),MATCH(纵向时序!L$2,【输出】数据汇总!$1:$1,0))/100,""))</f>
        <v>7551.07</v>
      </c>
      <c r="M17" s="256">
        <f>IF(IFERROR(INDEX(【输出】数据汇总!$A:$AQ,MATCH(纵向时序!$D$2&amp;纵向时序!$D17,【输出】数据汇总!$A:$A,0),MATCH(纵向时序!M$2,【输出】数据汇总!$1:$1,0))/100,"")=0,"",IFERROR(INDEX(【输出】数据汇总!$A:$AQ,MATCH(纵向时序!$D$2&amp;纵向时序!$D17,【输出】数据汇总!$A:$A,0),MATCH(纵向时序!M$2,【输出】数据汇总!$1:$1,0))/100,""))</f>
        <v>7548.75</v>
      </c>
      <c r="N17" s="256">
        <f>IF(IFERROR(INDEX(【输出】数据汇总!$A:$AQ,MATCH(纵向时序!$D$2&amp;纵向时序!$D17,【输出】数据汇总!$A:$A,0),MATCH(纵向时序!N$2,【输出】数据汇总!$1:$1,0))/100,"")=0,"",IFERROR(INDEX(【输出】数据汇总!$A:$AQ,MATCH(纵向时序!$D$2&amp;纵向时序!$D17,【输出】数据汇总!$A:$A,0),MATCH(纵向时序!N$2,【输出】数据汇总!$1:$1,0))/100,""))</f>
        <v>7889.67</v>
      </c>
      <c r="O17" s="256">
        <f>IF(IFERROR(INDEX(【输出】数据汇总!$A:$AQ,MATCH(纵向时序!$D$2&amp;纵向时序!$D17,【输出】数据汇总!$A:$A,0),MATCH(纵向时序!O$2,【输出】数据汇总!$1:$1,0))/100,"")=0,"",IFERROR(INDEX(【输出】数据汇总!$A:$AQ,MATCH(纵向时序!$D$2&amp;纵向时序!$D17,【输出】数据汇总!$A:$A,0),MATCH(纵向时序!O$2,【输出】数据汇总!$1:$1,0))/100,""))</f>
        <v>8587.4500000000007</v>
      </c>
      <c r="P17" s="256">
        <f>IF(IFERROR(INDEX(【输出】数据汇总!$A:$AQ,MATCH(纵向时序!$D$2&amp;纵向时序!$D17,【输出】数据汇总!$A:$A,0),MATCH(纵向时序!P$2,【输出】数据汇总!$1:$1,0))/100,"")=0,"",IFERROR(INDEX(【输出】数据汇总!$A:$AQ,MATCH(纵向时序!$D$2&amp;纵向时序!$D17,【输出】数据汇总!$A:$A,0),MATCH(纵向时序!P$2,【输出】数据汇总!$1:$1,0))/100,""))</f>
        <v>8934.94</v>
      </c>
      <c r="Q17" s="256">
        <f>IF(IFERROR(INDEX(【输出】数据汇总!$A:$AQ,MATCH(纵向时序!$D$2&amp;纵向时序!$D17,【输出】数据汇总!$A:$A,0),MATCH(纵向时序!Q$2,【输出】数据汇总!$1:$1,0))/100,"")=0,"",IFERROR(INDEX(【输出】数据汇总!$A:$AQ,MATCH(纵向时序!$D$2&amp;纵向时序!$D17,【输出】数据汇总!$A:$A,0),MATCH(纵向时序!Q$2,【输出】数据汇总!$1:$1,0))/100,""))</f>
        <v>8880.32</v>
      </c>
      <c r="R17" s="256">
        <f>IF(IFERROR(INDEX(【输出】数据汇总!$A:$AQ,MATCH(纵向时序!$D$2&amp;纵向时序!$D17,【输出】数据汇总!$A:$A,0),MATCH(纵向时序!R$2,【输出】数据汇总!$1:$1,0))/100,"")=0,"",IFERROR(INDEX(【输出】数据汇总!$A:$AQ,MATCH(纵向时序!$D$2&amp;纵向时序!$D17,【输出】数据汇总!$A:$A,0),MATCH(纵向时序!R$2,【输出】数据汇总!$1:$1,0))/100,""))</f>
        <v>9195.82</v>
      </c>
      <c r="S17" s="256">
        <f>IF(IFERROR(INDEX(【输出】数据汇总!$A:$AQ,MATCH(纵向时序!$D$2&amp;纵向时序!$D17,【输出】数据汇总!$A:$A,0),MATCH(纵向时序!S$2,【输出】数据汇总!$1:$1,0))/100,"")=0,"",IFERROR(INDEX(【输出】数据汇总!$A:$AQ,MATCH(纵向时序!$D$2&amp;纵向时序!$D17,【输出】数据汇总!$A:$A,0),MATCH(纵向时序!S$2,【输出】数据汇总!$1:$1,0))/100,""))</f>
        <v>9455.0300000000007</v>
      </c>
      <c r="T17" s="256">
        <f>IF(IFERROR(INDEX(【输出】数据汇总!$A:$AQ,MATCH(纵向时序!$D$2&amp;纵向时序!$D17,【输出】数据汇总!$A:$A,0),MATCH(纵向时序!T$2,【输出】数据汇总!$1:$1,0))/100,"")=0,"",IFERROR(INDEX(【输出】数据汇总!$A:$AQ,MATCH(纵向时序!$D$2&amp;纵向时序!$D17,【输出】数据汇总!$A:$A,0),MATCH(纵向时序!T$2,【输出】数据汇总!$1:$1,0))/100,""))</f>
        <v>9810.8700000000008</v>
      </c>
      <c r="U17" s="256">
        <f>IF(IFERROR(INDEX(【输出】数据汇总!$A:$AQ,MATCH(纵向时序!$D$2&amp;纵向时序!$D17,【输出】数据汇总!$A:$A,0),MATCH(纵向时序!U$2,【输出】数据汇总!$1:$1,0))/100,"")=0,"",IFERROR(INDEX(【输出】数据汇总!$A:$AQ,MATCH(纵向时序!$D$2&amp;纵向时序!$D17,【输出】数据汇总!$A:$A,0),MATCH(纵向时序!U$2,【输出】数据汇总!$1:$1,0))/100,""))</f>
        <v>9771.26</v>
      </c>
      <c r="V17" s="256">
        <f>IF(IFERROR(INDEX(【输出】数据汇总!$A:$AQ,MATCH(纵向时序!$D$2&amp;纵向时序!$D17,【输出】数据汇总!$A:$A,0),MATCH(纵向时序!V$2,【输出】数据汇总!$1:$1,0))/100,"")=0,"",IFERROR(INDEX(【输出】数据汇总!$A:$AQ,MATCH(纵向时序!$D$2&amp;纵向时序!$D17,【输出】数据汇总!$A:$A,0),MATCH(纵向时序!V$2,【输出】数据汇总!$1:$1,0))/100,""))</f>
        <v>10122.35</v>
      </c>
      <c r="W17" s="256">
        <f>IF(IFERROR(INDEX(【输出】数据汇总!$A:$AQ,MATCH(纵向时序!$D$2&amp;纵向时序!$D17,【输出】数据汇总!$A:$A,0),MATCH(纵向时序!W$2,【输出】数据汇总!$1:$1,0))/100,"")=0,"",IFERROR(INDEX(【输出】数据汇总!$A:$AQ,MATCH(纵向时序!$D$2&amp;纵向时序!$D17,【输出】数据汇总!$A:$A,0),MATCH(纵向时序!W$2,【输出】数据汇总!$1:$1,0))/100,""))</f>
        <v>10763.7</v>
      </c>
      <c r="X17" s="256">
        <f>IF(IFERROR(INDEX(【输出】数据汇总!$A:$AQ,MATCH(纵向时序!$D$2&amp;纵向时序!$D17,【输出】数据汇总!$A:$A,0),MATCH(纵向时序!X$2,【输出】数据汇总!$1:$1,0))/100,"")=0,"",IFERROR(INDEX(【输出】数据汇总!$A:$AQ,MATCH(纵向时序!$D$2&amp;纵向时序!$D17,【输出】数据汇总!$A:$A,0),MATCH(纵向时序!X$2,【输出】数据汇总!$1:$1,0))/100,""))</f>
        <v>11189.65</v>
      </c>
      <c r="Y17" s="256">
        <f>IF(IFERROR(INDEX(【输出】数据汇总!$A:$AQ,MATCH(纵向时序!$D$2&amp;纵向时序!$D17,【输出】数据汇总!$A:$A,0),MATCH(纵向时序!Y$2,【输出】数据汇总!$1:$1,0))/100,"")=0,"",IFERROR(INDEX(【输出】数据汇总!$A:$AQ,MATCH(纵向时序!$D$2&amp;纵向时序!$D17,【输出】数据汇总!$A:$A,0),MATCH(纵向时序!Y$2,【输出】数据汇总!$1:$1,0))/100,""))</f>
        <v>11102.13</v>
      </c>
      <c r="Z17" s="256">
        <f>IF(IFERROR(INDEX(【输出】数据汇总!$A:$AQ,MATCH(纵向时序!$D$2&amp;纵向时序!$D17,【输出】数据汇总!$A:$A,0),MATCH(纵向时序!Z$2,【输出】数据汇总!$1:$1,0))/100,"")=0,"",IFERROR(INDEX(【输出】数据汇总!$A:$AQ,MATCH(纵向时序!$D$2&amp;纵向时序!$D17,【输出】数据汇总!$A:$A,0),MATCH(纵向时序!Z$2,【输出】数据汇总!$1:$1,0))/100,""))</f>
        <v>11525.27</v>
      </c>
      <c r="AA17" s="256">
        <f>IF(IFERROR(INDEX(【输出】数据汇总!$A:$AQ,MATCH(纵向时序!$D$2&amp;纵向时序!$D17,【输出】数据汇总!$A:$A,0),MATCH(纵向时序!AA$2,【输出】数据汇总!$1:$1,0))/100,"")=0,"",IFERROR(INDEX(【输出】数据汇总!$A:$AQ,MATCH(纵向时序!$D$2&amp;纵向时序!$D17,【输出】数据汇总!$A:$A,0),MATCH(纵向时序!AA$2,【输出】数据汇总!$1:$1,0))/100,""))</f>
        <v>12260.14</v>
      </c>
      <c r="AB17" s="256">
        <f>IF(IFERROR(INDEX(【输出】数据汇总!$A:$AQ,MATCH(纵向时序!$D$2&amp;纵向时序!$D17,【输出】数据汇总!$A:$A,0),MATCH(纵向时序!AB$2,【输出】数据汇总!$1:$1,0))/100,"")=0,"",IFERROR(INDEX(【输出】数据汇总!$A:$AQ,MATCH(纵向时序!$D$2&amp;纵向时序!$D17,【输出】数据汇总!$A:$A,0),MATCH(纵向时序!AB$2,【输出】数据汇总!$1:$1,0))/100,""))</f>
        <v>12462.07</v>
      </c>
      <c r="AC17" s="256">
        <f>IF(IFERROR(INDEX(【输出】数据汇总!$A:$AQ,MATCH(纵向时序!$D$2&amp;纵向时序!$D17,【输出】数据汇总!$A:$A,0),MATCH(纵向时序!AC$2,【输出】数据汇总!$1:$1,0))/100,"")=0,"",IFERROR(INDEX(【输出】数据汇总!$A:$AQ,MATCH(纵向时序!$D$2&amp;纵向时序!$D17,【输出】数据汇总!$A:$A,0),MATCH(纵向时序!AC$2,【输出】数据汇总!$1:$1,0))/100,""))</f>
        <v>12892.33</v>
      </c>
      <c r="AD17" s="256">
        <f>IF(IFERROR(INDEX(【输出】数据汇总!$A:$AQ,MATCH(纵向时序!$D$2&amp;纵向时序!$D17,【输出】数据汇总!$A:$A,0),MATCH(纵向时序!AD$2,【输出】数据汇总!$1:$1,0))/100,"")=0,"",IFERROR(INDEX(【输出】数据汇总!$A:$AQ,MATCH(纵向时序!$D$2&amp;纵向时序!$D17,【输出】数据汇总!$A:$A,0),MATCH(纵向时序!AD$2,【输出】数据汇总!$1:$1,0))/100,""))</f>
        <v>12672.85</v>
      </c>
      <c r="AE17" s="256">
        <f>IF(IFERROR(INDEX(【输出】数据汇总!$A:$AQ,MATCH(纵向时序!$D$2&amp;纵向时序!$D17,【输出】数据汇总!$A:$A,0),MATCH(纵向时序!AE$2,【输出】数据汇总!$1:$1,0))/100,"")=0,"",IFERROR(INDEX(【输出】数据汇总!$A:$AQ,MATCH(纵向时序!$D$2&amp;纵向时序!$D17,【输出】数据汇总!$A:$A,0),MATCH(纵向时序!AE$2,【输出】数据汇总!$1:$1,0))/100,""))</f>
        <v>12728.75</v>
      </c>
    </row>
    <row r="18" spans="1:31" x14ac:dyDescent="0.25">
      <c r="A18" s="29" t="s">
        <v>58</v>
      </c>
      <c r="B18" s="29" t="s">
        <v>55</v>
      </c>
      <c r="D18" s="247" t="s">
        <v>238</v>
      </c>
      <c r="E18" s="52">
        <f>IFERROR(INDEX(【输出】数据汇总!$A:$AQ,MATCH(纵向时序!$D$2&amp;纵向时序!$D18,【输出】数据汇总!$A:$A,0),MATCH(纵向时序!E$2,【输出】数据汇总!$1:$1,0)),"")</f>
        <v>1.5550718972691295E-2</v>
      </c>
      <c r="F18" s="52">
        <f>IFERROR(INDEX(【输出】数据汇总!$A:$AQ,MATCH(纵向时序!$D$2&amp;纵向时序!$D18,【输出】数据汇总!$A:$A,0),MATCH(纵向时序!F$2,【输出】数据汇总!$1:$1,0)),"")</f>
        <v>1.5067256293281048E-2</v>
      </c>
      <c r="G18" s="52">
        <f>IFERROR(INDEX(【输出】数据汇总!$A:$AQ,MATCH(纵向时序!$D$2&amp;纵向时序!$D18,【输出】数据汇总!$A:$A,0),MATCH(纵向时序!G$2,【输出】数据汇总!$1:$1,0)),"")</f>
        <v>1.4109984078028793E-2</v>
      </c>
      <c r="H18" s="52">
        <f>IFERROR(INDEX(【输出】数据汇总!$A:$AQ,MATCH(纵向时序!$D$2&amp;纵向时序!$D18,【输出】数据汇总!$A:$A,0),MATCH(纵向时序!H$2,【输出】数据汇总!$1:$1,0)),"")</f>
        <v>1.3388459508377745E-2</v>
      </c>
      <c r="I18" s="52">
        <f>IFERROR(INDEX(【输出】数据汇总!$A:$AQ,MATCH(纵向时序!$D$2&amp;纵向时序!$D18,【输出】数据汇总!$A:$A,0),MATCH(纵向时序!I$2,【输出】数据汇总!$1:$1,0)),"")</f>
        <v>1.3540160541169462E-2</v>
      </c>
      <c r="J18" s="52">
        <f>IFERROR(INDEX(【输出】数据汇总!$A:$AQ,MATCH(纵向时序!$D$2&amp;纵向时序!$D18,【输出】数据汇总!$A:$A,0),MATCH(纵向时序!J$2,【输出】数据汇总!$1:$1,0)),"")</f>
        <v>1.3122323070463397E-2</v>
      </c>
      <c r="K18" s="52">
        <f>IFERROR(INDEX(【输出】数据汇总!$A:$AQ,MATCH(纵向时序!$D$2&amp;纵向时序!$D18,【输出】数据汇总!$A:$A,0),MATCH(纵向时序!K$2,【输出】数据汇总!$1:$1,0)),"")</f>
        <v>1.1248073224622639E-2</v>
      </c>
      <c r="L18" s="52">
        <f>IFERROR(INDEX(【输出】数据汇总!$A:$AQ,MATCH(纵向时序!$D$2&amp;纵向时序!$D18,【输出】数据汇总!$A:$A,0),MATCH(纵向时序!L$2,【输出】数据汇总!$1:$1,0)),"")</f>
        <v>1.0648035991897644E-2</v>
      </c>
      <c r="M18" s="52">
        <f>IFERROR(INDEX(【输出】数据汇总!$A:$AQ,MATCH(纵向时序!$D$2&amp;纵向时序!$D18,【输出】数据汇总!$A:$A,0),MATCH(纵向时序!M$2,【输出】数据汇总!$1:$1,0)),"")</f>
        <v>1.0188003042170924E-2</v>
      </c>
      <c r="N18" s="52">
        <f>IFERROR(INDEX(【输出】数据汇总!$A:$AQ,MATCH(纵向时序!$D$2&amp;纵向时序!$D18,【输出】数据汇总!$A:$A,0),MATCH(纵向时序!N$2,【输出】数据汇总!$1:$1,0)),"")</f>
        <v>1.0233264626824405E-2</v>
      </c>
      <c r="O18" s="52">
        <f>IFERROR(INDEX(【输出】数据汇总!$A:$AQ,MATCH(纵向时序!$D$2&amp;纵向时序!$D18,【输出】数据汇总!$A:$A,0),MATCH(纵向时序!O$2,【输出】数据汇总!$1:$1,0)),"")</f>
        <v>1.0309811394329011E-2</v>
      </c>
      <c r="P18" s="52">
        <f>IFERROR(INDEX(【输出】数据汇总!$A:$AQ,MATCH(纵向时序!$D$2&amp;纵向时序!$D18,【输出】数据汇总!$A:$A,0),MATCH(纵向时序!P$2,【输出】数据汇总!$1:$1,0)),"")</f>
        <v>1.0879794654665032E-2</v>
      </c>
      <c r="Q18" s="52">
        <f>IFERROR(INDEX(【输出】数据汇总!$A:$AQ,MATCH(纵向时序!$D$2&amp;纵向时序!$D18,【输出】数据汇总!$A:$A,0),MATCH(纵向时序!Q$2,【输出】数据汇总!$1:$1,0)),"")</f>
        <v>1.1600343706395034E-2</v>
      </c>
      <c r="R18" s="52">
        <f>IFERROR(INDEX(【输出】数据汇总!$A:$AQ,MATCH(纵向时序!$D$2&amp;纵向时序!$D18,【输出】数据汇总!$A:$A,0),MATCH(纵向时序!R$2,【输出】数据汇总!$1:$1,0)),"")</f>
        <v>1.2059974903134173E-2</v>
      </c>
      <c r="S18" s="52">
        <f>IFERROR(INDEX(【输出】数据汇总!$A:$AQ,MATCH(纵向时序!$D$2&amp;纵向时序!$D18,【输出】数据汇总!$A:$A,0),MATCH(纵向时序!S$2,【输出】数据汇总!$1:$1,0)),"")</f>
        <v>1.2936549681655283E-2</v>
      </c>
      <c r="T18" s="52">
        <f>IFERROR(INDEX(【输出】数据汇总!$A:$AQ,MATCH(纵向时序!$D$2&amp;纵向时序!$D18,【输出】数据汇总!$A:$A,0),MATCH(纵向时序!T$2,【输出】数据汇总!$1:$1,0)),"")</f>
        <v>1.2290136877118361E-2</v>
      </c>
      <c r="U18" s="52">
        <f>IFERROR(INDEX(【输出】数据汇总!$A:$AQ,MATCH(纵向时序!$D$2&amp;纵向时序!$D18,【输出】数据汇总!$A:$A,0),MATCH(纵向时序!U$2,【输出】数据汇总!$1:$1,0)),"")</f>
        <v>1.2543744027753236E-2</v>
      </c>
      <c r="V18" s="52">
        <f>IFERROR(INDEX(【输出】数据汇总!$A:$AQ,MATCH(纵向时序!$D$2&amp;纵向时序!$D18,【输出】数据汇总!$A:$A,0),MATCH(纵向时序!V$2,【输出】数据汇总!$1:$1,0)),"")</f>
        <v>1.2466335148103662E-2</v>
      </c>
      <c r="W18" s="52">
        <f>IFERROR(INDEX(【输出】数据汇总!$A:$AQ,MATCH(纵向时序!$D$2&amp;纵向时序!$D18,【输出】数据汇总!$A:$A,0),MATCH(纵向时序!W$2,【输出】数据汇总!$1:$1,0)),"")</f>
        <v>1.1302738649518772E-2</v>
      </c>
      <c r="X18" s="52">
        <f>IFERROR(INDEX(【输出】数据汇总!$A:$AQ,MATCH(纵向时序!$D$2&amp;纵向时序!$D18,【输出】数据汇总!$A:$A,0),MATCH(纵向时序!X$2,【输出】数据汇总!$1:$1,0)),"")</f>
        <v>1.3101858365830001E-2</v>
      </c>
      <c r="Y18" s="52">
        <f>IFERROR(INDEX(【输出】数据汇总!$A:$AQ,MATCH(纵向时序!$D$2&amp;纵向时序!$D18,【输出】数据汇总!$A:$A,0),MATCH(纵向时序!Y$2,【输出】数据汇总!$1:$1,0)),"")</f>
        <v>1.4164163630123223E-2</v>
      </c>
      <c r="Z18" s="52">
        <f>IFERROR(INDEX(【输出】数据汇总!$A:$AQ,MATCH(纵向时序!$D$2&amp;纵向时序!$D18,【输出】数据汇总!$A:$A,0),MATCH(纵向时序!Z$2,【输出】数据汇总!$1:$1,0)),"")</f>
        <v>1.3604584634054428E-2</v>
      </c>
      <c r="AA18" s="52">
        <f>IFERROR(INDEX(【输出】数据汇总!$A:$AQ,MATCH(纵向时序!$D$2&amp;纵向时序!$D18,【输出】数据汇总!$A:$A,0),MATCH(纵向时序!AA$2,【输出】数据汇总!$1:$1,0)),"")</f>
        <v>1.3337804673566758E-2</v>
      </c>
      <c r="AB18" s="52">
        <f>IFERROR(INDEX(【输出】数据汇总!$A:$AQ,MATCH(纵向时序!$D$2&amp;纵向时序!$D18,【输出】数据汇总!$A:$A,0),MATCH(纵向时序!AB$2,【输出】数据汇总!$1:$1,0)),"")</f>
        <v>1.3799072314998051E-2</v>
      </c>
      <c r="AC18" s="52">
        <f>IFERROR(INDEX(【输出】数据汇总!$A:$AQ,MATCH(纵向时序!$D$2&amp;纵向时序!$D18,【输出】数据汇总!$A:$A,0),MATCH(纵向时序!AC$2,【输出】数据汇总!$1:$1,0)),"")</f>
        <v>1.3641876981981323E-2</v>
      </c>
      <c r="AD18" s="52">
        <f>IFERROR(INDEX(【输出】数据汇总!$A:$AQ,MATCH(纵向时序!$D$2&amp;纵向时序!$D18,【输出】数据汇总!$A:$A,0),MATCH(纵向时序!AD$2,【输出】数据汇总!$1:$1,0)),"")</f>
        <v>1.34E-2</v>
      </c>
      <c r="AE18" s="52">
        <f>IFERROR(INDEX(【输出】数据汇总!$A:$AQ,MATCH(纵向时序!$D$2&amp;纵向时序!$D18,【输出】数据汇总!$A:$A,0),MATCH(纵向时序!AE$2,【输出】数据汇总!$1:$1,0)),"")</f>
        <v>1.2489015656805167E-2</v>
      </c>
    </row>
    <row r="19" spans="1:31" x14ac:dyDescent="0.25">
      <c r="A19" s="29" t="s">
        <v>61</v>
      </c>
      <c r="B19" s="29" t="s">
        <v>107</v>
      </c>
      <c r="D19" s="247" t="s">
        <v>240</v>
      </c>
      <c r="E19" s="52">
        <f>IFERROR(INDEX(【输出】数据汇总!$A:$AQ,MATCH(纵向时序!$D$2&amp;纵向时序!$D19,【输出】数据汇总!$A:$A,0),MATCH(纵向时序!E$2,【输出】数据汇总!$1:$1,0)),"")</f>
        <v>5.7191692899089402E-3</v>
      </c>
      <c r="F19" s="52">
        <f>IFERROR(INDEX(【输出】数据汇总!$A:$AQ,MATCH(纵向时序!$D$2&amp;纵向时序!$D19,【输出】数据汇总!$A:$A,0),MATCH(纵向时序!F$2,【输出】数据汇总!$1:$1,0)),"")</f>
        <v>5.5413636904536471E-3</v>
      </c>
      <c r="G19" s="52">
        <f>IFERROR(INDEX(【输出】数据汇总!$A:$AQ,MATCH(纵向时序!$D$2&amp;纵向时序!$D19,【输出】数据汇总!$A:$A,0),MATCH(纵向时序!G$2,【输出】数据汇总!$1:$1,0)),"")</f>
        <v>5.5720218676583565E-3</v>
      </c>
      <c r="H19" s="52">
        <f>IFERROR(INDEX(【输出】数据汇总!$A:$AQ,MATCH(纵向时序!$D$2&amp;纵向时序!$D19,【输出】数据汇总!$A:$A,0),MATCH(纵向时序!H$2,【输出】数据汇总!$1:$1,0)),"")</f>
        <v>5.2870923696578115E-3</v>
      </c>
      <c r="I19" s="52">
        <f>IFERROR(INDEX(【输出】数据汇总!$A:$AQ,MATCH(纵向时序!$D$2&amp;纵向时序!$D19,【输出】数据汇总!$A:$A,0),MATCH(纵向时序!I$2,【输出】数据汇总!$1:$1,0)),"")</f>
        <v>4.9361926658923697E-3</v>
      </c>
      <c r="J19" s="52">
        <f>IFERROR(INDEX(【输出】数据汇总!$A:$AQ,MATCH(纵向时序!$D$2&amp;纵向时序!$D19,【输出】数据汇总!$A:$A,0),MATCH(纵向时序!J$2,【输出】数据汇总!$1:$1,0)),"")</f>
        <v>4.7838660924988648E-3</v>
      </c>
      <c r="K19" s="52">
        <f>IFERROR(INDEX(【输出】数据汇总!$A:$AQ,MATCH(纵向时序!$D$2&amp;纵向时序!$D19,【输出】数据汇总!$A:$A,0),MATCH(纵向时序!K$2,【输出】数据汇总!$1:$1,0)),"")</f>
        <v>4.9467820266256898E-3</v>
      </c>
      <c r="L19" s="52">
        <f>IFERROR(INDEX(【输出】数据汇总!$A:$AQ,MATCH(纵向时序!$D$2&amp;纵向时序!$D19,【输出】数据汇总!$A:$A,0),MATCH(纵向时序!L$2,【输出】数据汇总!$1:$1,0)),"")</f>
        <v>4.6828920839773296E-3</v>
      </c>
      <c r="M19" s="52">
        <f>IFERROR(INDEX(【输出】数据汇总!$A:$AQ,MATCH(纵向时序!$D$2&amp;纵向时序!$D19,【输出】数据汇总!$A:$A,0),MATCH(纵向时序!M$2,【输出】数据汇总!$1:$1,0)),"")</f>
        <v>3.8634604731415468E-3</v>
      </c>
      <c r="N19" s="52">
        <f>IFERROR(INDEX(【输出】数据汇总!$A:$AQ,MATCH(纵向时序!$D$2&amp;纵向时序!$D19,【输出】数据汇总!$A:$A,0),MATCH(纵向时序!N$2,【输出】数据汇总!$1:$1,0)),"")</f>
        <v>3.7804637080392071E-3</v>
      </c>
      <c r="O19" s="52">
        <f>IFERROR(INDEX(【输出】数据汇总!$A:$AQ,MATCH(纵向时序!$D$2&amp;纵向时序!$D19,【输出】数据汇总!$A:$A,0),MATCH(纵向时序!O$2,【输出】数据汇总!$1:$1,0)),"")</f>
        <v>2.9653319889968357E-3</v>
      </c>
      <c r="P19" s="52">
        <f>IFERROR(INDEX(【输出】数据汇总!$A:$AQ,MATCH(纵向时序!$D$2&amp;纵向时序!$D19,【输出】数据汇总!$A:$A,0),MATCH(纵向时序!P$2,【输出】数据汇总!$1:$1,0)),"")</f>
        <v>2.8684784317062643E-3</v>
      </c>
      <c r="Q19" s="52">
        <f>IFERROR(INDEX(【输出】数据汇总!$A:$AQ,MATCH(纵向时序!$D$2&amp;纵向时序!$D19,【输出】数据汇总!$A:$A,0),MATCH(纵向时序!Q$2,【输出】数据汇总!$1:$1,0)),"")</f>
        <v>2.6008937917231631E-3</v>
      </c>
      <c r="R19" s="52">
        <f>IFERROR(INDEX(【输出】数据汇总!$A:$AQ,MATCH(纵向时序!$D$2&amp;纵向时序!$D19,【输出】数据汇总!$A:$A,0),MATCH(纵向时序!R$2,【输出】数据汇总!$1:$1,0)),"")</f>
        <v>2.5737466497752727E-3</v>
      </c>
      <c r="S19" s="52">
        <f>IFERROR(INDEX(【输出】数据汇总!$A:$AQ,MATCH(纵向时序!$D$2&amp;纵向时序!$D19,【输出】数据汇总!$A:$A,0),MATCH(纵向时序!S$2,【输出】数据汇总!$1:$1,0)),"")</f>
        <v>1.9955518165123485E-3</v>
      </c>
      <c r="T19" s="52">
        <f>IFERROR(INDEX(【输出】数据汇总!$A:$AQ,MATCH(纵向时序!$D$2&amp;纵向时序!$D19,【输出】数据汇总!$A:$A,0),MATCH(纵向时序!T$2,【输出】数据汇总!$1:$1,0)),"")</f>
        <v>1.9059418637226316E-3</v>
      </c>
      <c r="U19" s="52">
        <f>IFERROR(INDEX(【输出】数据汇总!$A:$AQ,MATCH(纵向时序!$D$2&amp;纵向时序!$D19,【输出】数据汇总!$A:$A,0),MATCH(纵向时序!U$2,【输出】数据汇总!$1:$1,0)),"")</f>
        <v>2.2232925215708937E-3</v>
      </c>
      <c r="V19" s="52">
        <f>IFERROR(INDEX(【输出】数据汇总!$A:$AQ,MATCH(纵向时序!$D$2&amp;纵向时序!$D19,【输出】数据汇总!$A:$A,0),MATCH(纵向时序!V$2,【输出】数据汇总!$1:$1,0)),"")</f>
        <v>2.188815632326065E-3</v>
      </c>
      <c r="W19" s="52">
        <f>IFERROR(INDEX(【输出】数据汇总!$A:$AQ,MATCH(纵向时序!$D$2&amp;纵向时序!$D19,【输出】数据汇总!$A:$A,0),MATCH(纵向时序!W$2,【输出】数据汇总!$1:$1,0)),"")</f>
        <v>1.9983514790981225E-3</v>
      </c>
      <c r="X19" s="52">
        <f>IFERROR(INDEX(【输出】数据汇总!$A:$AQ,MATCH(纵向时序!$D$2&amp;纵向时序!$D19,【输出】数据汇总!$A:$A,0),MATCH(纵向时序!X$2,【输出】数据汇总!$1:$1,0)),"")</f>
        <v>1.9083524273723496E-3</v>
      </c>
      <c r="Y19" s="52">
        <f>IFERROR(INDEX(【输出】数据汇总!$A:$AQ,MATCH(纵向时序!$D$2&amp;纵向时序!$D19,【输出】数据汇总!$A:$A,0),MATCH(纵向时序!Y$2,【输出】数据汇总!$1:$1,0)),"")</f>
        <v>2.0993496550877886E-3</v>
      </c>
      <c r="Z19" s="52">
        <f>IFERROR(INDEX(【输出】数据汇总!$A:$AQ,MATCH(纵向时序!$D$2&amp;纵向时序!$D19,【输出】数据汇总!$A:$A,0),MATCH(纵向时序!Z$2,【输出】数据汇总!$1:$1,0)),"")</f>
        <v>2.0959493847309955E-3</v>
      </c>
      <c r="AA19" s="52">
        <f>IFERROR(INDEX(【输出】数据汇总!$A:$AQ,MATCH(纵向时序!$D$2&amp;纵向时序!$D19,【输出】数据汇总!$A:$A,0),MATCH(纵向时序!AA$2,【输出】数据汇总!$1:$1,0)),"")</f>
        <v>3.6040744362010159E-3</v>
      </c>
      <c r="AB19" s="52">
        <f>IFERROR(INDEX(【输出】数据汇总!$A:$AQ,MATCH(纵向时序!$D$2&amp;纵向时序!$D19,【输出】数据汇总!$A:$A,0),MATCH(纵向时序!AB$2,【输出】数据汇总!$1:$1,0)),"")</f>
        <v>3.4841166467545551E-3</v>
      </c>
      <c r="AC19" s="52">
        <f>IFERROR(INDEX(【输出】数据汇总!$A:$AQ,MATCH(纵向时序!$D$2&amp;纵向时序!$D19,【输出】数据汇总!$A:$A,0),MATCH(纵向时序!AC$2,【输出】数据汇总!$1:$1,0)),"")</f>
        <v>3.6707052902671721E-3</v>
      </c>
      <c r="AD19" s="52">
        <f>IFERROR(INDEX(【输出】数据汇总!$A:$AQ,MATCH(纵向时序!$D$2&amp;纵向时序!$D19,【输出】数据汇总!$A:$A,0),MATCH(纵向时序!AD$2,【输出】数据汇总!$1:$1,0)),"")</f>
        <v>3.6605881071173586E-3</v>
      </c>
      <c r="AE19" s="52">
        <f>IFERROR(INDEX(【输出】数据汇总!$A:$AQ,MATCH(纵向时序!$D$2&amp;纵向时序!$D19,【输出】数据汇总!$A:$A,0),MATCH(纵向时序!AE$2,【输出】数据汇总!$1:$1,0)),"")</f>
        <v>3.9000790569598646E-3</v>
      </c>
    </row>
    <row r="20" spans="1:31" x14ac:dyDescent="0.25">
      <c r="A20" s="29" t="s">
        <v>64</v>
      </c>
      <c r="B20" s="29" t="s">
        <v>135</v>
      </c>
      <c r="D20" s="247" t="s">
        <v>242</v>
      </c>
      <c r="E20" s="52">
        <f>IFERROR(INDEX(【输出】数据汇总!$A:$AQ,MATCH(纵向时序!$D$2&amp;纵向时序!$D20,【输出】数据汇总!$A:$A,0),MATCH(纵向时序!E$2,【输出】数据汇总!$1:$1,0)),"")</f>
        <v>1.23E-2</v>
      </c>
      <c r="F20" s="52">
        <f>IFERROR(INDEX(【输出】数据汇总!$A:$AQ,MATCH(纵向时序!$D$2&amp;纵向时序!$D20,【输出】数据汇总!$A:$A,0),MATCH(纵向时序!F$2,【输出】数据汇总!$1:$1,0)),"")</f>
        <v>1.1900000000000001E-2</v>
      </c>
      <c r="G20" s="52">
        <f>IFERROR(INDEX(【输出】数据汇总!$A:$AQ,MATCH(纵向时序!$D$2&amp;纵向时序!$D20,【输出】数据汇总!$A:$A,0),MATCH(纵向时序!G$2,【输出】数据汇总!$1:$1,0)),"")</f>
        <v>1.1599999999999999E-2</v>
      </c>
      <c r="H20" s="52">
        <f>IFERROR(INDEX(【输出】数据汇总!$A:$AQ,MATCH(纵向时序!$D$2&amp;纵向时序!$D20,【输出】数据汇总!$A:$A,0),MATCH(纵向时序!H$2,【输出】数据汇总!$1:$1,0)),"")</f>
        <v>1.11E-2</v>
      </c>
      <c r="I20" s="52">
        <f>IFERROR(INDEX(【输出】数据汇总!$A:$AQ,MATCH(纵向时序!$D$2&amp;纵向时序!$D20,【输出】数据汇总!$A:$A,0),MATCH(纵向时序!I$2,【输出】数据汇总!$1:$1,0)),"")</f>
        <v>1.14E-2</v>
      </c>
      <c r="J20" s="52">
        <f>IFERROR(INDEX(【输出】数据汇总!$A:$AQ,MATCH(纵向时序!$D$2&amp;纵向时序!$D20,【输出】数据汇总!$A:$A,0),MATCH(纵向时序!J$2,【输出】数据汇总!$1:$1,0)),"")</f>
        <v>1.1299999999999999E-2</v>
      </c>
      <c r="K20" s="52">
        <f>IFERROR(INDEX(【输出】数据汇总!$A:$AQ,MATCH(纵向时序!$D$2&amp;纵向时序!$D20,【输出】数据汇总!$A:$A,0),MATCH(纵向时序!K$2,【输出】数据汇总!$1:$1,0)),"")</f>
        <v>1.0699999999999999E-2</v>
      </c>
      <c r="L20" s="52">
        <f>IFERROR(INDEX(【输出】数据汇总!$A:$AQ,MATCH(纵向时序!$D$2&amp;纵向时序!$D20,【输出】数据汇总!$A:$A,0),MATCH(纵向时序!L$2,【输出】数据汇总!$1:$1,0)),"")</f>
        <v>1.0200000000000001E-2</v>
      </c>
      <c r="M20" s="52">
        <f>IFERROR(INDEX(【输出】数据汇总!$A:$AQ,MATCH(纵向时序!$D$2&amp;纵向时序!$D20,【输出】数据汇总!$A:$A,0),MATCH(纵向时序!M$2,【输出】数据汇总!$1:$1,0)),"")</f>
        <v>1.01E-2</v>
      </c>
      <c r="N20" s="52">
        <f>IFERROR(INDEX(【输出】数据汇总!$A:$AQ,MATCH(纵向时序!$D$2&amp;纵向时序!$D20,【输出】数据汇总!$A:$A,0),MATCH(纵向时序!N$2,【输出】数据汇总!$1:$1,0)),"")</f>
        <v>9.2999999999999992E-3</v>
      </c>
      <c r="O20" s="52">
        <f>IFERROR(INDEX(【输出】数据汇总!$A:$AQ,MATCH(纵向时序!$D$2&amp;纵向时序!$D20,【输出】数据汇总!$A:$A,0),MATCH(纵向时序!O$2,【输出】数据汇总!$1:$1,0)),"")</f>
        <v>9.1000000000000004E-3</v>
      </c>
      <c r="P20" s="52">
        <f>IFERROR(INDEX(【输出】数据汇总!$A:$AQ,MATCH(纵向时序!$D$2&amp;纵向时序!$D20,【输出】数据汇总!$A:$A,0),MATCH(纵向时序!P$2,【输出】数据汇总!$1:$1,0)),"")</f>
        <v>9.3999999999999986E-3</v>
      </c>
      <c r="Q20" s="52">
        <f>IFERROR(INDEX(【输出】数据汇总!$A:$AQ,MATCH(纵向时序!$D$2&amp;纵向时序!$D20,【输出】数据汇总!$A:$A,0),MATCH(纵向时序!Q$2,【输出】数据汇总!$1:$1,0)),"")</f>
        <v>9.4999999999999998E-3</v>
      </c>
      <c r="R20" s="52">
        <f>IFERROR(INDEX(【输出】数据汇总!$A:$AQ,MATCH(纵向时序!$D$2&amp;纵向时序!$D20,【输出】数据汇总!$A:$A,0),MATCH(纵向时序!R$2,【输出】数据汇总!$1:$1,0)),"")</f>
        <v>9.4999999999999998E-3</v>
      </c>
      <c r="S20" s="52">
        <f>IFERROR(INDEX(【输出】数据汇总!$A:$AQ,MATCH(纵向时序!$D$2&amp;纵向时序!$D20,【输出】数据汇总!$A:$A,0),MATCH(纵向时序!S$2,【输出】数据汇总!$1:$1,0)),"")</f>
        <v>9.5999999999999992E-3</v>
      </c>
      <c r="T20" s="52">
        <f>IFERROR(INDEX(【输出】数据汇总!$A:$AQ,MATCH(纵向时序!$D$2&amp;纵向时序!$D20,【输出】数据汇总!$A:$A,0),MATCH(纵向时序!T$2,【输出】数据汇总!$1:$1,0)),"")</f>
        <v>9.4999999999999998E-3</v>
      </c>
      <c r="U20" s="52">
        <f>IFERROR(INDEX(【输出】数据汇总!$A:$AQ,MATCH(纵向时序!$D$2&amp;纵向时序!$D20,【输出】数据汇总!$A:$A,0),MATCH(纵向时序!U$2,【输出】数据汇总!$1:$1,0)),"")</f>
        <v>9.4999999999999998E-3</v>
      </c>
      <c r="V20" s="52">
        <f>IFERROR(INDEX(【输出】数据汇总!$A:$AQ,MATCH(纵向时序!$D$2&amp;纵向时序!$D20,【输出】数据汇总!$A:$A,0),MATCH(纵向时序!V$2,【输出】数据汇总!$1:$1,0)),"")</f>
        <v>9.5999999999999992E-3</v>
      </c>
      <c r="W20" s="52">
        <f>IFERROR(INDEX(【输出】数据汇总!$A:$AQ,MATCH(纵向时序!$D$2&amp;纵向时序!$D20,【输出】数据汇总!$A:$A,0),MATCH(纵向时序!W$2,【输出】数据汇总!$1:$1,0)),"")</f>
        <v>9.4999999999999998E-3</v>
      </c>
      <c r="X20" s="52">
        <f>IFERROR(INDEX(【输出】数据汇总!$A:$AQ,MATCH(纵向时序!$D$2&amp;纵向时序!$D20,【输出】数据汇总!$A:$A,0),MATCH(纵向时序!X$2,【输出】数据汇总!$1:$1,0)),"")</f>
        <v>9.1999999999999998E-3</v>
      </c>
      <c r="Y20" s="52">
        <f>IFERROR(INDEX(【输出】数据汇总!$A:$AQ,MATCH(纵向时序!$D$2&amp;纵向时序!$D20,【输出】数据汇总!$A:$A,0),MATCH(纵向时序!Y$2,【输出】数据汇总!$1:$1,0)),"")</f>
        <v>9.3999999999999986E-3</v>
      </c>
      <c r="Z20" s="52">
        <f>IFERROR(INDEX(【输出】数据汇总!$A:$AQ,MATCH(纵向时序!$D$2&amp;纵向时序!$D20,【输出】数据汇总!$A:$A,0),MATCH(纵向时序!Z$2,【输出】数据汇总!$1:$1,0)),"")</f>
        <v>9.3999999999999986E-3</v>
      </c>
      <c r="AA20" s="52">
        <f>IFERROR(INDEX(【输出】数据汇总!$A:$AQ,MATCH(纵向时序!$D$2&amp;纵向时序!$D20,【输出】数据汇总!$A:$A,0),MATCH(纵向时序!AA$2,【输出】数据汇总!$1:$1,0)),"")</f>
        <v>9.4999999999999998E-3</v>
      </c>
      <c r="AB20" s="52">
        <f>IFERROR(INDEX(【输出】数据汇总!$A:$AQ,MATCH(纵向时序!$D$2&amp;纵向时序!$D20,【输出】数据汇总!$A:$A,0),MATCH(纵向时序!AB$2,【输出】数据汇总!$1:$1,0)),"")</f>
        <v>9.4000000000000004E-3</v>
      </c>
      <c r="AC20" s="52">
        <f>IFERROR(INDEX(【输出】数据汇总!$A:$AQ,MATCH(纵向时序!$D$2&amp;纵向时序!$D20,【输出】数据汇总!$A:$A,0),MATCH(纵向时序!AC$2,【输出】数据汇总!$1:$1,0)),"")</f>
        <v>9.2999999999999992E-3</v>
      </c>
      <c r="AD20" s="52">
        <f>IFERROR(INDEX(【输出】数据汇总!$A:$AQ,MATCH(纵向时序!$D$2&amp;纵向时序!$D20,【输出】数据汇总!$A:$A,0),MATCH(纵向时序!AD$2,【输出】数据汇总!$1:$1,0)),"")</f>
        <v>9.4000000000000004E-3</v>
      </c>
      <c r="AE20" s="52">
        <f>IFERROR(INDEX(【输出】数据汇总!$A:$AQ,MATCH(纵向时序!$D$2&amp;纵向时序!$D20,【输出】数据汇总!$A:$A,0),MATCH(纵向时序!AE$2,【输出】数据汇总!$1:$1,0)),"")</f>
        <v>9.4000000000000004E-3</v>
      </c>
    </row>
    <row r="21" spans="1:31" x14ac:dyDescent="0.25">
      <c r="A21" s="29" t="s">
        <v>67</v>
      </c>
      <c r="B21" s="29" t="s">
        <v>566</v>
      </c>
      <c r="D21" s="247" t="s">
        <v>245</v>
      </c>
      <c r="E21" s="52">
        <f>IFERROR(INDEX(【输出】数据汇总!$A:$AQ,MATCH(纵向时序!$D$2&amp;纵向时序!$D21,【输出】数据汇总!$A:$A,0),MATCH(纵向时序!E$2,【输出】数据汇总!$1:$1,0)),"")</f>
        <v>1.3024311153154946E-2</v>
      </c>
      <c r="F21" s="52">
        <f>IFERROR(INDEX(【输出】数据汇总!$A:$AQ,MATCH(纵向时序!$D$2&amp;纵向时序!$D21,【输出】数据汇总!$A:$A,0),MATCH(纵向时序!F$2,【输出】数据汇总!$1:$1,0)),"")</f>
        <v>1.2619393002512852E-2</v>
      </c>
      <c r="G21" s="52">
        <f>IFERROR(INDEX(【输出】数据汇总!$A:$AQ,MATCH(纵向时序!$D$2&amp;纵向时序!$D21,【输出】数据汇总!$A:$A,0),MATCH(纵向时序!G$2,【输出】数据汇总!$1:$1,0)),"")</f>
        <v>1.1710999521227439E-2</v>
      </c>
      <c r="H21" s="52">
        <f>IFERROR(INDEX(【输出】数据汇总!$A:$AQ,MATCH(纵向时序!$D$2&amp;纵向时序!$D21,【输出】数据汇总!$A:$A,0),MATCH(纵向时序!H$2,【输出】数据汇总!$1:$1,0)),"")</f>
        <v>1.1901979817683848E-2</v>
      </c>
      <c r="I21" s="52">
        <f>IFERROR(INDEX(【输出】数据汇总!$A:$AQ,MATCH(纵向时序!$D$2&amp;纵向时序!$D21,【输出】数据汇总!$A:$A,0),MATCH(纵向时序!I$2,【输出】数据汇总!$1:$1,0)),"")</f>
        <v>9.9115467417191655E-3</v>
      </c>
      <c r="J21" s="52">
        <f>IFERROR(INDEX(【输出】数据汇总!$A:$AQ,MATCH(纵向时序!$D$2&amp;纵向时序!$D21,【输出】数据汇总!$A:$A,0),MATCH(纵向时序!J$2,【输出】数据汇总!$1:$1,0)),"")</f>
        <v>7.8900132275924947E-3</v>
      </c>
      <c r="K21" s="52">
        <f>IFERROR(INDEX(【输出】数据汇总!$A:$AQ,MATCH(纵向时序!$D$2&amp;纵向时序!$D21,【输出】数据汇总!$A:$A,0),MATCH(纵向时序!K$2,【输出】数据汇总!$1:$1,0)),"")</f>
        <v>8.0960357342266896E-3</v>
      </c>
      <c r="L21" s="52">
        <f>IFERROR(INDEX(【输出】数据汇总!$A:$AQ,MATCH(纵向时序!$D$2&amp;纵向时序!$D21,【输出】数据汇总!$A:$A,0),MATCH(纵向时序!L$2,【输出】数据汇总!$1:$1,0)),"")</f>
        <v>6.8212333523261712E-3</v>
      </c>
      <c r="M21" s="52">
        <f>IFERROR(INDEX(【输出】数据汇总!$A:$AQ,MATCH(纵向时序!$D$2&amp;纵向时序!$D21,【输出】数据汇总!$A:$A,0),MATCH(纵向时序!M$2,【输出】数据汇总!$1:$1,0)),"")</f>
        <v>6.995172578551952E-3</v>
      </c>
      <c r="N21" s="52">
        <f>IFERROR(INDEX(【输出】数据汇总!$A:$AQ,MATCH(纵向时序!$D$2&amp;纵向时序!$D21,【输出】数据汇总!$A:$A,0),MATCH(纵向时序!N$2,【输出】数据汇总!$1:$1,0)),"")</f>
        <v>8.1858845843353154E-3</v>
      </c>
      <c r="O21" s="52">
        <f>IFERROR(INDEX(【输出】数据汇总!$A:$AQ,MATCH(纵向时序!$D$2&amp;纵向时序!$D21,【输出】数据汇总!$A:$A,0),MATCH(纵向时序!O$2,【输出】数据汇总!$1:$1,0)),"")</f>
        <v>8.3678124765486171E-3</v>
      </c>
      <c r="P21" s="52">
        <f>IFERROR(INDEX(【输出】数据汇总!$A:$AQ,MATCH(纵向时序!$D$2&amp;纵向时序!$D21,【输出】数据汇总!$A:$A,0),MATCH(纵向时序!P$2,【输出】数据汇总!$1:$1,0)),"")</f>
        <v>9.5804088324196943E-3</v>
      </c>
      <c r="Q21" s="52">
        <f>IFERROR(INDEX(【输出】数据汇总!$A:$AQ,MATCH(纵向时序!$D$2&amp;纵向时序!$D21,【输出】数据汇总!$A:$A,0),MATCH(纵向时序!Q$2,【输出】数据汇总!$1:$1,0)),"")</f>
        <v>1.007854773427389E-2</v>
      </c>
      <c r="R21" s="52">
        <f>IFERROR(INDEX(【输出】数据汇总!$A:$AQ,MATCH(纵向时序!$D$2&amp;纵向时序!$D21,【输出】数据汇总!$A:$A,0),MATCH(纵向时序!R$2,【输出】数据汇总!$1:$1,0)),"")</f>
        <v>1.1396519469756141E-2</v>
      </c>
      <c r="S21" s="52">
        <f>IFERROR(INDEX(【输出】数据汇总!$A:$AQ,MATCH(纵向时序!$D$2&amp;纵向时序!$D21,【输出】数据汇总!$A:$A,0),MATCH(纵向时序!S$2,【输出】数据汇总!$1:$1,0)),"")</f>
        <v>1.2140873795889554E-2</v>
      </c>
      <c r="T21" s="52">
        <f>IFERROR(INDEX(【输出】数据汇总!$A:$AQ,MATCH(纵向时序!$D$2&amp;纵向时序!$D21,【输出】数据汇总!$A:$A,0),MATCH(纵向时序!T$2,【输出】数据汇总!$1:$1,0)),"")</f>
        <v>1.1166079411613841E-2</v>
      </c>
      <c r="U21" s="52">
        <f>IFERROR(INDEX(【输出】数据汇总!$A:$AQ,MATCH(纵向时序!$D$2&amp;纵向时序!$D21,【输出】数据汇总!$A:$A,0),MATCH(纵向时序!U$2,【输出】数据汇总!$1:$1,0)),"")</f>
        <v>1.0248229901978448E-2</v>
      </c>
      <c r="V21" s="52">
        <f>IFERROR(INDEX(【输出】数据汇总!$A:$AQ,MATCH(纵向时序!$D$2&amp;纵向时序!$D21,【输出】数据汇总!$A:$A,0),MATCH(纵向时序!V$2,【输出】数据汇总!$1:$1,0)),"")</f>
        <v>1.009922321055415E-2</v>
      </c>
      <c r="W21" s="52">
        <f>IFERROR(INDEX(【输出】数据汇总!$A:$AQ,MATCH(纵向时序!$D$2&amp;纵向时序!$D21,【输出】数据汇总!$A:$A,0),MATCH(纵向时序!W$2,【输出】数据汇总!$1:$1,0)),"")</f>
        <v>1.095859262713238E-2</v>
      </c>
      <c r="X21" s="52">
        <f>IFERROR(INDEX(【输出】数据汇总!$A:$AQ,MATCH(纵向时序!$D$2&amp;纵向时序!$D21,【输出】数据汇总!$A:$A,0),MATCH(纵向时序!X$2,【输出】数据汇总!$1:$1,0)),"")</f>
        <v>1.1446446630761021E-2</v>
      </c>
      <c r="Y21" s="52">
        <f>IFERROR(INDEX(【输出】数据汇总!$A:$AQ,MATCH(纵向时序!$D$2&amp;纵向时序!$D21,【输出】数据汇总!$A:$A,0),MATCH(纵向时序!Y$2,【输出】数据汇总!$1:$1,0)),"")</f>
        <v>1.2350240167023227E-2</v>
      </c>
      <c r="Z21" s="52">
        <f>IFERROR(INDEX(【输出】数据汇总!$A:$AQ,MATCH(纵向时序!$D$2&amp;纵向时序!$D21,【输出】数据汇总!$A:$A,0),MATCH(纵向时序!Z$2,【输出】数据汇总!$1:$1,0)),"")</f>
        <v>1.3039539406023391E-2</v>
      </c>
      <c r="AA21" s="52">
        <f>IFERROR(INDEX(【输出】数据汇总!$A:$AQ,MATCH(纵向时序!$D$2&amp;纵向时序!$D21,【输出】数据汇总!$A:$A,0),MATCH(纵向时序!AA$2,【输出】数据汇总!$1:$1,0)),"")</f>
        <v>1.2932045064721924E-2</v>
      </c>
      <c r="AB21" s="52">
        <f>IFERROR(INDEX(【输出】数据汇总!$A:$AQ,MATCH(纵向时序!$D$2&amp;纵向时序!$D21,【输出】数据汇总!$A:$A,0),MATCH(纵向时序!AB$2,【输出】数据汇总!$1:$1,0)),"")</f>
        <v>1.3640486485189276E-2</v>
      </c>
      <c r="AC21" s="52">
        <f>IFERROR(INDEX(【输出】数据汇总!$A:$AQ,MATCH(纵向时序!$D$2&amp;纵向时序!$D21,【输出】数据汇总!$A:$A,0),MATCH(纵向时序!AC$2,【输出】数据汇总!$1:$1,0)),"")</f>
        <v>1.4257759586859823E-2</v>
      </c>
      <c r="AD21" s="52">
        <f>IFERROR(INDEX(【输出】数据汇总!$A:$AQ,MATCH(纵向时序!$D$2&amp;纵向时序!$D21,【输出】数据汇总!$A:$A,0),MATCH(纵向时序!AD$2,【输出】数据汇总!$1:$1,0)),"")</f>
        <v>1.4299999999999998E-2</v>
      </c>
      <c r="AE21" s="52">
        <f>IFERROR(INDEX(【输出】数据汇总!$A:$AQ,MATCH(纵向时序!$D$2&amp;纵向时序!$D21,【输出】数据汇总!$A:$A,0),MATCH(纵向时序!AE$2,【输出】数据汇总!$1:$1,0)),"")</f>
        <v>1.4309612846852423E-2</v>
      </c>
    </row>
    <row r="22" spans="1:31" x14ac:dyDescent="0.25">
      <c r="A22" s="29" t="s">
        <v>70</v>
      </c>
      <c r="B22" s="29" t="s">
        <v>236</v>
      </c>
      <c r="D22" s="247" t="s">
        <v>467</v>
      </c>
      <c r="E22" s="52">
        <f t="shared" ref="E22:AD22" si="4">IFERROR(E18+E19,"")</f>
        <v>2.1269888262600234E-2</v>
      </c>
      <c r="F22" s="52">
        <f t="shared" si="4"/>
        <v>2.0608619983734696E-2</v>
      </c>
      <c r="G22" s="52">
        <f t="shared" si="4"/>
        <v>1.9682005945687149E-2</v>
      </c>
      <c r="H22" s="52">
        <f t="shared" si="4"/>
        <v>1.8675551878035556E-2</v>
      </c>
      <c r="I22" s="52">
        <f t="shared" si="4"/>
        <v>1.8476353207061834E-2</v>
      </c>
      <c r="J22" s="52">
        <f t="shared" si="4"/>
        <v>1.7906189162962261E-2</v>
      </c>
      <c r="K22" s="52">
        <f t="shared" si="4"/>
        <v>1.6194855251248329E-2</v>
      </c>
      <c r="L22" s="52">
        <f t="shared" si="4"/>
        <v>1.5330928075874974E-2</v>
      </c>
      <c r="M22" s="52">
        <f t="shared" si="4"/>
        <v>1.405146351531247E-2</v>
      </c>
      <c r="N22" s="52">
        <f t="shared" si="4"/>
        <v>1.4013728334863612E-2</v>
      </c>
      <c r="O22" s="52">
        <f t="shared" si="4"/>
        <v>1.3275143383325846E-2</v>
      </c>
      <c r="P22" s="52">
        <f t="shared" si="4"/>
        <v>1.3748273086371297E-2</v>
      </c>
      <c r="Q22" s="52">
        <f t="shared" si="4"/>
        <v>1.4201237498118196E-2</v>
      </c>
      <c r="R22" s="52">
        <f t="shared" si="4"/>
        <v>1.4633721552909446E-2</v>
      </c>
      <c r="S22" s="52">
        <f t="shared" si="4"/>
        <v>1.4932101498167632E-2</v>
      </c>
      <c r="T22" s="52">
        <f t="shared" si="4"/>
        <v>1.4196078740840992E-2</v>
      </c>
      <c r="U22" s="52">
        <f t="shared" si="4"/>
        <v>1.476703654932413E-2</v>
      </c>
      <c r="V22" s="52">
        <f t="shared" si="4"/>
        <v>1.4655150780429727E-2</v>
      </c>
      <c r="W22" s="52">
        <f t="shared" si="4"/>
        <v>1.3301090128616895E-2</v>
      </c>
      <c r="X22" s="52">
        <f t="shared" si="4"/>
        <v>1.5010210793202351E-2</v>
      </c>
      <c r="Y22" s="52">
        <f t="shared" si="4"/>
        <v>1.6263513285211011E-2</v>
      </c>
      <c r="Z22" s="52">
        <f t="shared" si="4"/>
        <v>1.5700534018785423E-2</v>
      </c>
      <c r="AA22" s="52">
        <f t="shared" si="4"/>
        <v>1.6941879109767775E-2</v>
      </c>
      <c r="AB22" s="52">
        <f t="shared" si="4"/>
        <v>1.7283188961752606E-2</v>
      </c>
      <c r="AC22" s="52">
        <f t="shared" si="4"/>
        <v>1.7312582272248495E-2</v>
      </c>
      <c r="AD22" s="52">
        <f t="shared" si="4"/>
        <v>1.7060588107117358E-2</v>
      </c>
      <c r="AE22" s="52">
        <f t="shared" ref="AE22" si="5">IFERROR(AE18+AE19,"")</f>
        <v>1.6389094713765033E-2</v>
      </c>
    </row>
    <row r="23" spans="1:31" x14ac:dyDescent="0.25">
      <c r="A23" s="29" t="s">
        <v>73</v>
      </c>
      <c r="B23" s="29"/>
      <c r="D23" s="247" t="s">
        <v>274</v>
      </c>
      <c r="E23" s="52">
        <f t="shared" ref="E23:AD23" si="6">IFERROR(E20+E21,"")</f>
        <v>2.5324311153154946E-2</v>
      </c>
      <c r="F23" s="52">
        <f t="shared" si="6"/>
        <v>2.4519393002512851E-2</v>
      </c>
      <c r="G23" s="52">
        <f t="shared" si="6"/>
        <v>2.3310999521227439E-2</v>
      </c>
      <c r="H23" s="52">
        <f t="shared" si="6"/>
        <v>2.300197981768385E-2</v>
      </c>
      <c r="I23" s="52">
        <f t="shared" si="6"/>
        <v>2.1311546741719166E-2</v>
      </c>
      <c r="J23" s="52">
        <f t="shared" si="6"/>
        <v>1.9190013227592492E-2</v>
      </c>
      <c r="K23" s="52">
        <f t="shared" si="6"/>
        <v>1.8796035734226689E-2</v>
      </c>
      <c r="L23" s="52">
        <f t="shared" si="6"/>
        <v>1.7021233352326172E-2</v>
      </c>
      <c r="M23" s="52">
        <f t="shared" si="6"/>
        <v>1.7095172578551952E-2</v>
      </c>
      <c r="N23" s="52">
        <f t="shared" si="6"/>
        <v>1.7485884584335316E-2</v>
      </c>
      <c r="O23" s="52">
        <f t="shared" si="6"/>
        <v>1.7467812476548619E-2</v>
      </c>
      <c r="P23" s="52">
        <f t="shared" si="6"/>
        <v>1.8980408832419693E-2</v>
      </c>
      <c r="Q23" s="52">
        <f t="shared" si="6"/>
        <v>1.957854773427389E-2</v>
      </c>
      <c r="R23" s="52">
        <f t="shared" si="6"/>
        <v>2.0896519469756139E-2</v>
      </c>
      <c r="S23" s="52">
        <f t="shared" si="6"/>
        <v>2.1740873795889553E-2</v>
      </c>
      <c r="T23" s="52">
        <f t="shared" si="6"/>
        <v>2.0666079411613841E-2</v>
      </c>
      <c r="U23" s="52">
        <f t="shared" si="6"/>
        <v>1.9748229901978449E-2</v>
      </c>
      <c r="V23" s="52">
        <f t="shared" si="6"/>
        <v>1.9699223210554149E-2</v>
      </c>
      <c r="W23" s="52">
        <f t="shared" si="6"/>
        <v>2.0458592627132378E-2</v>
      </c>
      <c r="X23" s="52">
        <f t="shared" si="6"/>
        <v>2.0646446630761019E-2</v>
      </c>
      <c r="Y23" s="52">
        <f t="shared" si="6"/>
        <v>2.1750240167023226E-2</v>
      </c>
      <c r="Z23" s="52">
        <f t="shared" si="6"/>
        <v>2.243953940602339E-2</v>
      </c>
      <c r="AA23" s="52">
        <f t="shared" si="6"/>
        <v>2.2432045064721923E-2</v>
      </c>
      <c r="AB23" s="52">
        <f t="shared" si="6"/>
        <v>2.3040486485189277E-2</v>
      </c>
      <c r="AC23" s="52">
        <f t="shared" si="6"/>
        <v>2.3557759586859822E-2</v>
      </c>
      <c r="AD23" s="52">
        <f t="shared" si="6"/>
        <v>2.3699999999999999E-2</v>
      </c>
      <c r="AE23" s="52">
        <f t="shared" ref="AE23" si="7">IFERROR(AE20+AE21,"")</f>
        <v>2.3709612846852423E-2</v>
      </c>
    </row>
    <row r="24" spans="1:31" ht="15.6" x14ac:dyDescent="0.25">
      <c r="A24" s="29" t="s">
        <v>76</v>
      </c>
      <c r="B24" s="29"/>
      <c r="C24" s="213" t="s">
        <v>474</v>
      </c>
      <c r="D24" s="247" t="s">
        <v>275</v>
      </c>
      <c r="E24" s="52">
        <f>E9/E3</f>
        <v>2.533392852599612E-2</v>
      </c>
      <c r="F24" s="52">
        <f t="shared" ref="F24:AE24" si="8">F9/F3</f>
        <v>2.455527570228443E-2</v>
      </c>
      <c r="G24" s="52">
        <f t="shared" si="8"/>
        <v>2.3351853295179987E-2</v>
      </c>
      <c r="H24" s="52">
        <f t="shared" si="8"/>
        <v>2.3012438253514195E-2</v>
      </c>
      <c r="I24" s="52">
        <f t="shared" si="8"/>
        <v>2.1315349314623793E-2</v>
      </c>
      <c r="J24" s="52">
        <f t="shared" si="8"/>
        <v>1.9169222496415447E-2</v>
      </c>
      <c r="K24" s="52">
        <f t="shared" si="8"/>
        <v>1.8756929630743144E-2</v>
      </c>
      <c r="L24" s="52">
        <f t="shared" si="8"/>
        <v>1.6996613100841426E-2</v>
      </c>
      <c r="M24" s="52">
        <f t="shared" si="8"/>
        <v>1.7127444595000776E-2</v>
      </c>
      <c r="N24" s="52">
        <f t="shared" si="8"/>
        <v>1.7511525260866901E-2</v>
      </c>
      <c r="O24" s="52">
        <f t="shared" si="8"/>
        <v>1.7499175049918908E-2</v>
      </c>
      <c r="P24" s="52">
        <f t="shared" si="8"/>
        <v>1.8982460375418647E-2</v>
      </c>
      <c r="Q24" s="52">
        <f t="shared" si="8"/>
        <v>1.958425147682654E-2</v>
      </c>
      <c r="R24" s="52">
        <f t="shared" si="8"/>
        <v>2.0920116095525573E-2</v>
      </c>
      <c r="S24" s="52">
        <f t="shared" si="8"/>
        <v>2.1726000291830451E-2</v>
      </c>
      <c r="T24" s="52">
        <f t="shared" si="8"/>
        <v>2.0683478075592156E-2</v>
      </c>
      <c r="U24" s="52">
        <f t="shared" si="8"/>
        <v>1.9789820970667803E-2</v>
      </c>
      <c r="V24" s="52">
        <f t="shared" si="8"/>
        <v>1.9671457689248904E-2</v>
      </c>
      <c r="W24" s="52">
        <f t="shared" si="8"/>
        <v>2.0419381873798274E-2</v>
      </c>
      <c r="X24" s="52">
        <f t="shared" si="8"/>
        <v>2.0635353567512785E-2</v>
      </c>
      <c r="Y24" s="52">
        <f t="shared" si="8"/>
        <v>2.1749890779281675E-2</v>
      </c>
      <c r="Z24" s="52">
        <f t="shared" si="8"/>
        <v>2.2443199934425756E-2</v>
      </c>
      <c r="AA24" s="52">
        <f t="shared" si="8"/>
        <v>2.2456870802220866E-2</v>
      </c>
      <c r="AB24" s="52">
        <f t="shared" si="8"/>
        <v>2.3007295369195536E-2</v>
      </c>
      <c r="AC24" s="52">
        <f t="shared" si="8"/>
        <v>2.3583821299336647E-2</v>
      </c>
      <c r="AD24" s="52">
        <f t="shared" si="8"/>
        <v>2.3748193282639354E-2</v>
      </c>
      <c r="AE24" s="52">
        <f t="shared" si="8"/>
        <v>2.3706892394632282E-2</v>
      </c>
    </row>
    <row r="25" spans="1:31" ht="15.6" x14ac:dyDescent="0.25">
      <c r="A25" s="29" t="s">
        <v>79</v>
      </c>
      <c r="B25" s="29"/>
      <c r="C25" s="213"/>
      <c r="D25" s="247" t="s">
        <v>253</v>
      </c>
      <c r="E25" s="52">
        <f>IFERROR(INDEX(【输出】数据汇总!$A:$AQ,MATCH(纵向时序!$D$2&amp;纵向时序!$D25,【输出】数据汇总!$A:$A,0),MATCH(纵向时序!E$2,【输出】数据汇总!$1:$1,0)),"")</f>
        <v>1.7828365121503705E-2</v>
      </c>
      <c r="F25" s="52">
        <f>IFERROR(INDEX(【输出】数据汇总!$A:$AQ,MATCH(纵向时序!$D$2&amp;纵向时序!$D25,【输出】数据汇总!$A:$A,0),MATCH(纵向时序!F$2,【输出】数据汇总!$1:$1,0)),"")</f>
        <v>1.7407632335184647E-2</v>
      </c>
      <c r="G25" s="52">
        <f>IFERROR(INDEX(【输出】数据汇总!$A:$AQ,MATCH(纵向时序!$D$2&amp;纵向时序!$D25,【输出】数据汇总!$A:$A,0),MATCH(纵向时序!G$2,【输出】数据汇总!$1:$1,0)),"")</f>
        <v>1.6134656889219275E-2</v>
      </c>
      <c r="H25" s="52">
        <f>IFERROR(INDEX(【输出】数据汇总!$A:$AQ,MATCH(纵向时序!$D$2&amp;纵向时序!$D25,【输出】数据汇总!$A:$A,0),MATCH(纵向时序!H$2,【输出】数据汇总!$1:$1,0)),"")</f>
        <v>1.574196730017725E-2</v>
      </c>
      <c r="I25" s="52">
        <f>IFERROR(INDEX(【输出】数据汇总!$A:$AQ,MATCH(纵向时序!$D$2&amp;纵向时序!$D25,【输出】数据汇总!$A:$A,0),MATCH(纵向时序!I$2,【输出】数据汇总!$1:$1,0)),"")</f>
        <v>1.4315052739607653E-2</v>
      </c>
      <c r="J25" s="52">
        <f>IFERROR(INDEX(【输出】数据汇总!$A:$AQ,MATCH(纵向时序!$D$2&amp;纵向时序!$D25,【输出】数据汇总!$A:$A,0),MATCH(纵向时序!J$2,【输出】数据汇总!$1:$1,0)),"")</f>
        <v>1.3116862098122494E-2</v>
      </c>
      <c r="K25" s="52">
        <f>IFERROR(INDEX(【输出】数据汇总!$A:$AQ,MATCH(纵向时序!$D$2&amp;纵向时序!$D25,【输出】数据汇总!$A:$A,0),MATCH(纵向时序!K$2,【输出】数据汇总!$1:$1,0)),"")</f>
        <v>1.4200914634422987E-2</v>
      </c>
      <c r="L25" s="52">
        <f>IFERROR(INDEX(【输出】数据汇总!$A:$AQ,MATCH(纵向时序!$D$2&amp;纵向时序!$D25,【输出】数据汇总!$A:$A,0),MATCH(纵向时序!L$2,【输出】数据汇总!$1:$1,0)),"")</f>
        <v>1.3175575614923444E-2</v>
      </c>
      <c r="M25" s="52">
        <f>IFERROR(INDEX(【输出】数据汇总!$A:$AQ,MATCH(纵向时序!$D$2&amp;纵向时序!$D25,【输出】数据汇总!$A:$A,0),MATCH(纵向时序!M$2,【输出】数据汇总!$1:$1,0)),"")</f>
        <v>1.2861511174632384E-2</v>
      </c>
      <c r="N25" s="52">
        <f>IFERROR(INDEX(【输出】数据汇总!$A:$AQ,MATCH(纵向时序!$D$2&amp;纵向时序!$D25,【输出】数据汇总!$A:$A,0),MATCH(纵向时序!N$2,【输出】数据汇总!$1:$1,0)),"")</f>
        <v>1.3276268499957561E-2</v>
      </c>
      <c r="O25" s="52">
        <f>IFERROR(INDEX(【输出】数据汇总!$A:$AQ,MATCH(纵向时序!$D$2&amp;纵向时序!$D25,【输出】数据汇总!$A:$A,0),MATCH(纵向时序!O$2,【输出】数据汇总!$1:$1,0)),"")</f>
        <v>1.4232456555114474E-2</v>
      </c>
      <c r="P25" s="52">
        <f>IFERROR(INDEX(【输出】数据汇总!$A:$AQ,MATCH(纵向时序!$D$2&amp;纵向时序!$D25,【输出】数据汇总!$A:$A,0),MATCH(纵向时序!P$2,【输出】数据汇总!$1:$1,0)),"")</f>
        <v>1.5334539345946335E-2</v>
      </c>
      <c r="Q25" s="52">
        <f>IFERROR(INDEX(【输出】数据汇总!$A:$AQ,MATCH(纵向时序!$D$2&amp;纵向时序!$D25,【输出】数据汇总!$A:$A,0),MATCH(纵向时序!Q$2,【输出】数据汇总!$1:$1,0)),"")</f>
        <v>1.5310034666485948E-2</v>
      </c>
      <c r="R25" s="52">
        <f>IFERROR(INDEX(【输出】数据汇总!$A:$AQ,MATCH(纵向时序!$D$2&amp;纵向时序!$D25,【输出】数据汇总!$A:$A,0),MATCH(纵向时序!R$2,【输出】数据汇总!$1:$1,0)),"")</f>
        <v>1.6334906554874247E-2</v>
      </c>
      <c r="S25" s="52">
        <f>IFERROR(INDEX(【输出】数据汇总!$A:$AQ,MATCH(纵向时序!$D$2&amp;纵向时序!$D25,【输出】数据汇总!$A:$A,0),MATCH(纵向时序!S$2,【输出】数据汇总!$1:$1,0)),"")</f>
        <v>1.7554406220302451E-2</v>
      </c>
      <c r="T25" s="52">
        <f>IFERROR(INDEX(【输出】数据汇总!$A:$AQ,MATCH(纵向时序!$D$2&amp;纵向时序!$D25,【输出】数据汇总!$A:$A,0),MATCH(纵向时序!T$2,【输出】数据汇总!$1:$1,0)),"")</f>
        <v>1.6823384676644369E-2</v>
      </c>
      <c r="U25" s="52">
        <f>IFERROR(INDEX(【输出】数据汇总!$A:$AQ,MATCH(纵向时序!$D$2&amp;纵向时序!$D25,【输出】数据汇总!$A:$A,0),MATCH(纵向时序!U$2,【输出】数据汇总!$1:$1,0)),"")</f>
        <v>1.5617726955228501E-2</v>
      </c>
      <c r="V25" s="52">
        <f>IFERROR(INDEX(【输出】数据汇总!$A:$AQ,MATCH(纵向时序!$D$2&amp;纵向时序!$D25,【输出】数据汇总!$A:$A,0),MATCH(纵向时序!V$2,【输出】数据汇总!$1:$1,0)),"")</f>
        <v>1.5927062025012817E-2</v>
      </c>
      <c r="W25" s="52">
        <f>IFERROR(INDEX(【输出】数据汇总!$A:$AQ,MATCH(纵向时序!$D$2&amp;纵向时序!$D25,【输出】数据汇总!$A:$A,0),MATCH(纵向时序!W$2,【输出】数据汇总!$1:$1,0)),"")</f>
        <v>1.5696625096677602E-2</v>
      </c>
      <c r="X25" s="52">
        <f>IFERROR(INDEX(【输出】数据汇总!$A:$AQ,MATCH(纵向时序!$D$2&amp;纵向时序!$D25,【输出】数据汇总!$A:$A,0),MATCH(纵向时序!X$2,【输出】数据汇总!$1:$1,0)),"")</f>
        <v>1.5869957597965785E-2</v>
      </c>
      <c r="Y25" s="52">
        <f>IFERROR(INDEX(【输出】数据汇总!$A:$AQ,MATCH(纵向时序!$D$2&amp;纵向时序!$D25,【输出】数据汇总!$A:$A,0),MATCH(纵向时序!Y$2,【输出】数据汇总!$1:$1,0)),"")</f>
        <v>1.6012844591433845E-2</v>
      </c>
      <c r="Z25" s="52">
        <f>IFERROR(INDEX(【输出】数据汇总!$A:$AQ,MATCH(纵向时序!$D$2&amp;纵向时序!$D25,【输出】数据汇总!$A:$A,0),MATCH(纵向时序!Z$2,【输出】数据汇总!$1:$1,0)),"")</f>
        <v>1.6394216679938158E-2</v>
      </c>
      <c r="AA25" s="52">
        <f>IFERROR(INDEX(【输出】数据汇总!$A:$AQ,MATCH(纵向时序!$D$2&amp;纵向时序!$D25,【输出】数据汇总!$A:$A,0),MATCH(纵向时序!AA$2,【输出】数据汇总!$1:$1,0)),"")</f>
        <v>1.5799253743062867E-2</v>
      </c>
      <c r="AB25" s="52">
        <f>IFERROR(INDEX(【输出】数据汇总!$A:$AQ,MATCH(纵向时序!$D$2&amp;纵向时序!$D25,【输出】数据汇总!$A:$A,0),MATCH(纵向时序!AB$2,【输出】数据汇总!$1:$1,0)),"")</f>
        <v>1.6154430354232193E-2</v>
      </c>
      <c r="AC25" s="52">
        <f>IFERROR(INDEX(【输出】数据汇总!$A:$AQ,MATCH(纵向时序!$D$2&amp;纵向时序!$D25,【输出】数据汇总!$A:$A,0),MATCH(纵向时序!AC$2,【输出】数据汇总!$1:$1,0)),"")</f>
        <v>1.6087660627334587E-2</v>
      </c>
      <c r="AD25" s="52">
        <f>IFERROR(INDEX(【输出】数据汇总!$A:$AQ,MATCH(纵向时序!$D$2&amp;纵向时序!$D25,【输出】数据汇总!$A:$A,0),MATCH(纵向时序!AD$2,【输出】数据汇总!$1:$1,0)),"")</f>
        <v>1.6246894224579145E-2</v>
      </c>
      <c r="AE25" s="52">
        <f>IFERROR(INDEX(【输出】数据汇总!$A:$AQ,MATCH(纵向时序!$D$2&amp;纵向时序!$D25,【输出】数据汇总!$A:$A,0),MATCH(纵向时序!AE$2,【输出】数据汇总!$1:$1,0)),"")</f>
        <v>1.5915786572921323E-2</v>
      </c>
    </row>
    <row r="26" spans="1:31" ht="15.6" x14ac:dyDescent="0.25">
      <c r="A26" s="29" t="s">
        <v>82</v>
      </c>
      <c r="B26" s="29"/>
      <c r="C26" s="213"/>
      <c r="D26" s="247" t="s">
        <v>479</v>
      </c>
      <c r="E26" s="52">
        <f>IFERROR(INDEX(【输出】数据汇总!$A:$AQ,MATCH(纵向时序!$D$2&amp;纵向时序!$D26,【输出】数据汇总!$A:$A,0),MATCH(纵向时序!E$2,【输出】数据汇总!$1:$1,0)),"")</f>
        <v>3.9411999999999998</v>
      </c>
      <c r="F26" s="52">
        <f>IFERROR(INDEX(【输出】数据汇总!$A:$AQ,MATCH(纵向时序!$D$2&amp;纵向时序!$D26,【输出】数据汇总!$A:$A,0),MATCH(纵向时序!F$2,【输出】数据汇总!$1:$1,0)),"")</f>
        <v>4.0941000000000001</v>
      </c>
      <c r="G26" s="52">
        <f>IFERROR(INDEX(【输出】数据汇总!$A:$AQ,MATCH(纵向时序!$D$2&amp;纵向时序!$D26,【输出】数据汇总!$A:$A,0),MATCH(纵向时序!G$2,【输出】数据汇总!$1:$1,0)),"")</f>
        <v>4.2678000000000003</v>
      </c>
      <c r="H26" s="52">
        <f>IFERROR(INDEX(【输出】数据汇总!$A:$AQ,MATCH(纵向时序!$D$2&amp;纵向时序!$D26,【输出】数据汇总!$A:$A,0),MATCH(纵向时序!H$2,【输出】数据汇总!$1:$1,0)),"")</f>
        <v>4.5126999999999997</v>
      </c>
      <c r="I26" s="52">
        <f>IFERROR(INDEX(【输出】数据汇总!$A:$AQ,MATCH(纵向时序!$D$2&amp;纵向时序!$D26,【输出】数据汇总!$A:$A,0),MATCH(纵向时序!I$2,【输出】数据汇总!$1:$1,0)),"")</f>
        <v>4.4081000000000001</v>
      </c>
      <c r="J26" s="52">
        <f>IFERROR(INDEX(【输出】数据汇总!$A:$AQ,MATCH(纵向时序!$D$2&amp;纵向时序!$D26,【输出】数据汇总!$A:$A,0),MATCH(纵向时序!J$2,【输出】数据汇总!$1:$1,0)),"")</f>
        <v>4.2476000000000003</v>
      </c>
      <c r="K26" s="52">
        <f>IFERROR(INDEX(【输出】数据汇总!$A:$AQ,MATCH(纵向时序!$D$2&amp;纵向时序!$D26,【输出】数据汇总!$A:$A,0),MATCH(纵向时序!K$2,【输出】数据汇总!$1:$1,0)),"")</f>
        <v>4.3768000000000002</v>
      </c>
      <c r="L26" s="52">
        <f>IFERROR(INDEX(【输出】数据汇总!$A:$AQ,MATCH(纵向时序!$D$2&amp;纵向时序!$D26,【输出】数据汇总!$A:$A,0),MATCH(纵向时序!L$2,【输出】数据汇总!$1:$1,0)),"")</f>
        <v>4.3887999999999998</v>
      </c>
      <c r="M26" s="52">
        <f>IFERROR(INDEX(【输出】数据汇总!$A:$AQ,MATCH(纵向时序!$D$2&amp;纵向时序!$D26,【输出】数据汇总!$A:$A,0),MATCH(纵向时序!M$2,【输出】数据汇总!$1:$1,0)),"")</f>
        <v>4.3945999999999996</v>
      </c>
      <c r="N26" s="52">
        <f>IFERROR(INDEX(【输出】数据汇总!$A:$AQ,MATCH(纵向时序!$D$2&amp;纵向时序!$D26,【输出】数据汇总!$A:$A,0),MATCH(纵向时序!N$2,【输出】数据汇总!$1:$1,0)),"")</f>
        <v>4.4314</v>
      </c>
      <c r="O26" s="52">
        <f>IFERROR(INDEX(【输出】数据汇总!$A:$AQ,MATCH(纵向时序!$D$2&amp;纵向时序!$D26,【输出】数据汇总!$A:$A,0),MATCH(纵向时序!O$2,【输出】数据汇总!$1:$1,0)),"")</f>
        <v>4.8387000000000002</v>
      </c>
      <c r="P26" s="52">
        <f>IFERROR(INDEX(【输出】数据汇总!$A:$AQ,MATCH(纵向时序!$D$2&amp;纵向时序!$D26,【输出】数据汇总!$A:$A,0),MATCH(纵向时序!P$2,【输出】数据汇总!$1:$1,0)),"")</f>
        <v>4.6268000000000002</v>
      </c>
      <c r="Q26" s="52">
        <f>IFERROR(INDEX(【输出】数据汇总!$A:$AQ,MATCH(纵向时序!$D$2&amp;纵向时序!$D26,【输出】数据汇总!$A:$A,0),MATCH(纵向时序!Q$2,【输出】数据汇总!$1:$1,0)),"")</f>
        <v>4.5406000000000004</v>
      </c>
      <c r="R26" s="52">
        <f>IFERROR(INDEX(【输出】数据汇总!$A:$AQ,MATCH(纵向时序!$D$2&amp;纵向时序!$D26,【输出】数据汇总!$A:$A,0),MATCH(纵向时序!R$2,【输出】数据汇总!$1:$1,0)),"")</f>
        <v>4.5567000000000002</v>
      </c>
      <c r="S26" s="52">
        <f>IFERROR(INDEX(【输出】数据汇总!$A:$AQ,MATCH(纵向时序!$D$2&amp;纵向时序!$D26,【输出】数据汇总!$A:$A,0),MATCH(纵向时序!S$2,【输出】数据汇总!$1:$1,0)),"")</f>
        <v>4.5079000000000002</v>
      </c>
      <c r="T26" s="52">
        <f>IFERROR(INDEX(【输出】数据汇总!$A:$AQ,MATCH(纵向时序!$D$2&amp;纵向时序!$D26,【输出】数据汇总!$A:$A,0),MATCH(纵向时序!T$2,【输出】数据汇总!$1:$1,0)),"")</f>
        <v>4.4832000000000001</v>
      </c>
      <c r="U26" s="52">
        <f>IFERROR(INDEX(【输出】数据汇总!$A:$AQ,MATCH(纵向时序!$D$2&amp;纵向时序!$D26,【输出】数据汇总!$A:$A,0),MATCH(纵向时序!U$2,【输出】数据汇总!$1:$1,0)),"")</f>
        <v>4.4763000000000002</v>
      </c>
      <c r="V26" s="52">
        <f>IFERROR(INDEX(【输出】数据汇总!$A:$AQ,MATCH(纵向时序!$D$2&amp;纵向时序!$D26,【输出】数据汇总!$A:$A,0),MATCH(纵向时序!V$2,【输出】数据汇总!$1:$1,0)),"")</f>
        <v>4.4586000000000006</v>
      </c>
      <c r="W26" s="52">
        <f>IFERROR(INDEX(【输出】数据汇总!$A:$AQ,MATCH(纵向时序!$D$2&amp;纵向时序!$D26,【输出】数据汇总!$A:$A,0),MATCH(纵向时序!W$2,【输出】数据汇总!$1:$1,0)),"")</f>
        <v>4.3769999999999998</v>
      </c>
      <c r="X26" s="52">
        <f>IFERROR(INDEX(【输出】数据汇总!$A:$AQ,MATCH(纵向时序!$D$2&amp;纵向时序!$D26,【输出】数据汇总!$A:$A,0),MATCH(纵向时序!X$2,【输出】数据汇总!$1:$1,0)),"")</f>
        <v>4.3681999999999999</v>
      </c>
      <c r="Y26" s="52">
        <f>IFERROR(INDEX(【输出】数据汇总!$A:$AQ,MATCH(纵向时序!$D$2&amp;纵向时序!$D26,【输出】数据汇总!$A:$A,0),MATCH(纵向时序!Y$2,【输出】数据汇总!$1:$1,0)),"")</f>
        <v>4.3441999999999998</v>
      </c>
      <c r="Z26" s="52">
        <f>IFERROR(INDEX(【输出】数据汇总!$A:$AQ,MATCH(纵向时序!$D$2&amp;纵向时序!$D26,【输出】数据汇总!$A:$A,0),MATCH(纵向时序!Z$2,【输出】数据汇总!$1:$1,0)),"")</f>
        <v>4.3214999999999995</v>
      </c>
      <c r="AA26" s="52">
        <f>IFERROR(INDEX(【输出】数据汇总!$A:$AQ,MATCH(纵向时序!$D$2&amp;纵向时序!$D26,【输出】数据汇总!$A:$A,0),MATCH(纵向时序!AA$2,【输出】数据汇总!$1:$1,0)),"")</f>
        <v>4.1198000000000006</v>
      </c>
      <c r="AB26" s="52">
        <f>IFERROR(INDEX(【输出】数据汇总!$A:$AQ,MATCH(纵向时序!$D$2&amp;纵向时序!$D26,【输出】数据汇总!$A:$A,0),MATCH(纵向时序!AB$2,【输出】数据汇总!$1:$1,0)),"")</f>
        <v>4.1002999999999998</v>
      </c>
      <c r="AC26" s="52">
        <f>IFERROR(INDEX(【输出】数据汇总!$A:$AQ,MATCH(纵向时序!$D$2&amp;纵向时序!$D26,【输出】数据汇总!$A:$A,0),MATCH(纵向时序!AC$2,【输出】数据汇总!$1:$1,0)),"")</f>
        <v>4.1093000000000002</v>
      </c>
      <c r="AD26" s="52">
        <f>IFERROR(INDEX(【输出】数据汇总!$A:$AQ,MATCH(纵向时序!$D$2&amp;纵向时序!$D26,【输出】数据汇总!$A:$A,0),MATCH(纵向时序!AD$2,【输出】数据汇总!$1:$1,0)),"")</f>
        <v>4.0593000000000004</v>
      </c>
      <c r="AE26" s="52">
        <f>IFERROR(INDEX(【输出】数据汇总!$A:$AQ,MATCH(纵向时序!$D$2&amp;纵向时序!$D26,【输出】数据汇总!$A:$A,0),MATCH(纵向时序!AE$2,【输出】数据汇总!$1:$1,0)),"")</f>
        <v>3.9178999999999999</v>
      </c>
    </row>
    <row r="27" spans="1:31" ht="15.6" x14ac:dyDescent="0.25">
      <c r="A27" s="29" t="s">
        <v>85</v>
      </c>
      <c r="B27" s="29"/>
      <c r="D27" s="246" t="s">
        <v>271</v>
      </c>
      <c r="E27" s="233">
        <f>E15/E16</f>
        <v>1.3390112942047765</v>
      </c>
      <c r="F27" s="233">
        <f t="shared" ref="F27:AE27" si="9">F15/F16</f>
        <v>1.3710709043453251</v>
      </c>
      <c r="G27" s="233">
        <f t="shared" si="9"/>
        <v>1.5035050125448219</v>
      </c>
      <c r="H27" s="233">
        <f t="shared" si="9"/>
        <v>1.5695624845423488</v>
      </c>
      <c r="I27" s="233">
        <f t="shared" si="9"/>
        <v>1.8240496289777604</v>
      </c>
      <c r="J27" s="233">
        <f t="shared" si="9"/>
        <v>1.8572495321529638</v>
      </c>
      <c r="K27" s="233">
        <f t="shared" si="9"/>
        <v>1.7258429043989232</v>
      </c>
      <c r="L27" s="233">
        <f t="shared" si="9"/>
        <v>1.7192883322502515</v>
      </c>
      <c r="M27" s="233">
        <f t="shared" si="9"/>
        <v>1.8784221371798646</v>
      </c>
      <c r="N27" s="233">
        <f t="shared" si="9"/>
        <v>1.6414177274078738</v>
      </c>
      <c r="O27" s="233">
        <f t="shared" si="9"/>
        <v>1.6308683977918981</v>
      </c>
      <c r="P27" s="233">
        <f t="shared" si="9"/>
        <v>1.5180199824092828</v>
      </c>
      <c r="Q27" s="233">
        <f t="shared" si="9"/>
        <v>1.6103969046430351</v>
      </c>
      <c r="R27" s="233">
        <f t="shared" si="9"/>
        <v>1.5110290522333729</v>
      </c>
      <c r="S27" s="233">
        <f t="shared" si="9"/>
        <v>1.2953946033678234</v>
      </c>
      <c r="T27" s="233">
        <f t="shared" si="9"/>
        <v>1.3354772553948406</v>
      </c>
      <c r="U27" s="233">
        <f t="shared" si="9"/>
        <v>1.3754433852463557</v>
      </c>
      <c r="V27" s="233">
        <f t="shared" si="9"/>
        <v>1.3890724817216167</v>
      </c>
      <c r="W27" s="233">
        <f t="shared" si="9"/>
        <v>1.2474318222125211</v>
      </c>
      <c r="X27" s="233">
        <f t="shared" si="9"/>
        <v>1.2286229155238615</v>
      </c>
      <c r="Y27" s="233">
        <f t="shared" si="9"/>
        <v>1.2167068471698506</v>
      </c>
      <c r="Z27" s="233">
        <f t="shared" si="9"/>
        <v>1.1744158544442616</v>
      </c>
      <c r="AA27" s="233">
        <f t="shared" si="9"/>
        <v>0.98296392638367558</v>
      </c>
      <c r="AB27" s="233">
        <f t="shared" si="9"/>
        <v>0.94837617140921382</v>
      </c>
      <c r="AC27" s="233">
        <f t="shared" si="9"/>
        <v>0.90536283972055076</v>
      </c>
      <c r="AD27" s="233">
        <f t="shared" si="9"/>
        <v>0.89841807905812254</v>
      </c>
      <c r="AE27" s="233">
        <f t="shared" si="9"/>
        <v>0.81892516363587931</v>
      </c>
    </row>
    <row r="28" spans="1:31" ht="15.6" x14ac:dyDescent="0.25">
      <c r="A28" s="29" t="s">
        <v>88</v>
      </c>
      <c r="B28" s="29"/>
      <c r="D28" s="246" t="s">
        <v>269</v>
      </c>
      <c r="E28" s="233">
        <f>E15/E17</f>
        <v>0.20375920519259147</v>
      </c>
      <c r="F28" s="233">
        <f t="shared" ref="F28:AE28" si="10">F15/F17</f>
        <v>0.20785657894957449</v>
      </c>
      <c r="G28" s="233">
        <f t="shared" si="10"/>
        <v>0.22840793651572625</v>
      </c>
      <c r="H28" s="233">
        <f t="shared" si="10"/>
        <v>0.23327657293806686</v>
      </c>
      <c r="I28" s="233">
        <f t="shared" si="10"/>
        <v>0.26542772674813842</v>
      </c>
      <c r="J28" s="233">
        <f t="shared" si="10"/>
        <v>0.24355825430182593</v>
      </c>
      <c r="K28" s="233">
        <f t="shared" si="10"/>
        <v>0.23212020725388599</v>
      </c>
      <c r="L28" s="233">
        <f t="shared" si="10"/>
        <v>0.2312445277291828</v>
      </c>
      <c r="M28" s="233">
        <f t="shared" si="10"/>
        <v>0.27049776453055141</v>
      </c>
      <c r="N28" s="233">
        <f t="shared" si="10"/>
        <v>0.23790942181358662</v>
      </c>
      <c r="O28" s="233">
        <f t="shared" si="10"/>
        <v>0.227747468689774</v>
      </c>
      <c r="P28" s="233">
        <f t="shared" si="10"/>
        <v>0.21055171987724597</v>
      </c>
      <c r="Q28" s="233">
        <f t="shared" si="10"/>
        <v>0.23246910021260492</v>
      </c>
      <c r="R28" s="233">
        <f t="shared" si="10"/>
        <v>0.21891782309788582</v>
      </c>
      <c r="S28" s="233">
        <f t="shared" si="10"/>
        <v>0.18908454018654622</v>
      </c>
      <c r="T28" s="233">
        <f t="shared" si="10"/>
        <v>0.19169953979616486</v>
      </c>
      <c r="U28" s="233">
        <f t="shared" si="10"/>
        <v>0.20318464558306704</v>
      </c>
      <c r="V28" s="233">
        <f t="shared" si="10"/>
        <v>0.1989535319367538</v>
      </c>
      <c r="W28" s="233">
        <f t="shared" si="10"/>
        <v>0.16990068470878975</v>
      </c>
      <c r="X28" s="233">
        <f t="shared" si="10"/>
        <v>0.1601322346990299</v>
      </c>
      <c r="Y28" s="233">
        <f t="shared" si="10"/>
        <v>0.15955857119309538</v>
      </c>
      <c r="Z28" s="233">
        <f t="shared" si="10"/>
        <v>0.14866686463744447</v>
      </c>
      <c r="AA28" s="233">
        <f t="shared" si="10"/>
        <v>0.11897335593231401</v>
      </c>
      <c r="AB28" s="233">
        <f t="shared" si="10"/>
        <v>0.11232509759614571</v>
      </c>
      <c r="AC28" s="233">
        <f t="shared" si="10"/>
        <v>0.10433878127537846</v>
      </c>
      <c r="AD28" s="233">
        <f t="shared" si="10"/>
        <v>0.10561588514028025</v>
      </c>
      <c r="AE28" s="233">
        <f t="shared" si="10"/>
        <v>9.6621427869979362E-2</v>
      </c>
    </row>
    <row r="29" spans="1:31" x14ac:dyDescent="0.25">
      <c r="A29" s="29" t="s">
        <v>91</v>
      </c>
      <c r="B29" s="29"/>
    </row>
    <row r="30" spans="1:31" ht="15.6" x14ac:dyDescent="0.25">
      <c r="A30" s="29" t="s">
        <v>94</v>
      </c>
      <c r="B30" s="29"/>
      <c r="D30" s="186" t="s">
        <v>541</v>
      </c>
      <c r="E30" s="187">
        <f t="shared" ref="E30:AD30" si="11">E2</f>
        <v>43646</v>
      </c>
      <c r="F30" s="187">
        <f t="shared" si="11"/>
        <v>43738</v>
      </c>
      <c r="G30" s="187">
        <f t="shared" si="11"/>
        <v>43830</v>
      </c>
      <c r="H30" s="187">
        <f t="shared" si="11"/>
        <v>43921</v>
      </c>
      <c r="I30" s="187">
        <f t="shared" si="11"/>
        <v>44012</v>
      </c>
      <c r="J30" s="187">
        <f t="shared" si="11"/>
        <v>44104</v>
      </c>
      <c r="K30" s="187">
        <f t="shared" si="11"/>
        <v>44196</v>
      </c>
      <c r="L30" s="187">
        <f t="shared" si="11"/>
        <v>44286</v>
      </c>
      <c r="M30" s="187">
        <f t="shared" si="11"/>
        <v>44377</v>
      </c>
      <c r="N30" s="187">
        <f t="shared" si="11"/>
        <v>44469</v>
      </c>
      <c r="O30" s="187">
        <f t="shared" si="11"/>
        <v>44561</v>
      </c>
      <c r="P30" s="187">
        <f t="shared" si="11"/>
        <v>44651</v>
      </c>
      <c r="Q30" s="187">
        <f t="shared" si="11"/>
        <v>44742</v>
      </c>
      <c r="R30" s="187">
        <f t="shared" si="11"/>
        <v>44834</v>
      </c>
      <c r="S30" s="187">
        <f t="shared" si="11"/>
        <v>44926</v>
      </c>
      <c r="T30" s="187">
        <f t="shared" si="11"/>
        <v>45016</v>
      </c>
      <c r="U30" s="187">
        <f t="shared" si="11"/>
        <v>45107</v>
      </c>
      <c r="V30" s="187">
        <f t="shared" si="11"/>
        <v>45199</v>
      </c>
      <c r="W30" s="187">
        <f t="shared" si="11"/>
        <v>45291</v>
      </c>
      <c r="X30" s="187">
        <f t="shared" si="11"/>
        <v>45382</v>
      </c>
      <c r="Y30" s="187">
        <f t="shared" si="11"/>
        <v>45473</v>
      </c>
      <c r="Z30" s="187">
        <f t="shared" si="11"/>
        <v>45565</v>
      </c>
      <c r="AA30" s="187">
        <f t="shared" si="11"/>
        <v>45657</v>
      </c>
      <c r="AB30" s="187">
        <f t="shared" si="11"/>
        <v>45747</v>
      </c>
      <c r="AC30" s="187">
        <f t="shared" si="11"/>
        <v>45838</v>
      </c>
      <c r="AD30" s="187">
        <f t="shared" si="11"/>
        <v>45930</v>
      </c>
      <c r="AE30" s="187">
        <f t="shared" ref="AE30" si="12">AE2</f>
        <v>46022</v>
      </c>
    </row>
    <row r="31" spans="1:31" ht="15.6" outlineLevel="1" x14ac:dyDescent="0.25">
      <c r="A31" s="29" t="s">
        <v>97</v>
      </c>
      <c r="B31" s="29"/>
      <c r="C31" s="213" t="s">
        <v>469</v>
      </c>
      <c r="D31" s="254" t="s">
        <v>141</v>
      </c>
      <c r="E31" s="256">
        <f>IFERROR(INDEX(【输出】数据汇总!$A:$AQ,MATCH(纵向时序!$D$30&amp;纵向时序!$D31,【输出】数据汇总!$A:$A,0),MATCH(纵向时序!E$2,【输出】数据汇总!$1:$1,0))/100,"")</f>
        <v>145019.35</v>
      </c>
      <c r="F31" s="256">
        <f>IFERROR(INDEX(【输出】数据汇总!$A:$AQ,MATCH(纵向时序!$D$30&amp;纵向时序!$D31,【输出】数据汇总!$A:$A,0),MATCH(纵向时序!F$2,【输出】数据汇总!$1:$1,0))/100,"")</f>
        <v>148327.10999999999</v>
      </c>
      <c r="G31" s="256">
        <f>IFERROR(INDEX(【输出】数据汇总!$A:$AQ,MATCH(纵向时序!$D$30&amp;纵向时序!$D31,【输出】数据汇总!$A:$A,0),MATCH(纵向时序!G$2,【输出】数据汇总!$1:$1,0))/100,"")</f>
        <v>149879.06</v>
      </c>
      <c r="H31" s="256">
        <f>IFERROR(INDEX(【输出】数据汇总!$A:$AQ,MATCH(纵向时序!$D$30&amp;纵向时序!$D31,【输出】数据汇总!$A:$A,0),MATCH(纵向时序!H$2,【输出】数据汇总!$1:$1,0))/100,"")</f>
        <v>159422.19</v>
      </c>
      <c r="I31" s="256">
        <f>IFERROR(INDEX(【输出】数据汇总!$A:$AQ,MATCH(纵向时序!$D$30&amp;纵向时序!$D31,【输出】数据汇总!$A:$A,0),MATCH(纵向时序!I$2,【输出】数据汇总!$1:$1,0))/100,"")</f>
        <v>164304.6</v>
      </c>
      <c r="J31" s="256">
        <f>IFERROR(INDEX(【输出】数据汇总!$A:$AQ,MATCH(纵向时序!$D$30&amp;纵向时序!$D31,【输出】数据汇总!$A:$A,0),MATCH(纵向时序!J$2,【输出】数据汇总!$1:$1,0))/100,"")</f>
        <v>166609.35</v>
      </c>
      <c r="K31" s="256">
        <f>IFERROR(INDEX(【输出】数据汇总!$A:$AQ,MATCH(纵向时序!$D$30&amp;纵向时序!$D31,【输出】数据汇总!$A:$A,0),MATCH(纵向时序!K$2,【输出】数据汇总!$1:$1,0))/100,"")</f>
        <v>167457.68</v>
      </c>
      <c r="L31" s="256">
        <f>IFERROR(INDEX(【输出】数据汇总!$A:$AQ,MATCH(纵向时序!$D$30&amp;纵向时序!$D31,【输出】数据汇总!$A:$A,0),MATCH(纵向时序!L$2,【输出】数据汇总!$1:$1,0))/100,"")</f>
        <v>176267.71</v>
      </c>
      <c r="M31" s="256">
        <f>IFERROR(INDEX(【输出】数据汇总!$A:$AQ,MATCH(纵向时序!$D$30&amp;纵向时序!$D31,【输出】数据汇总!$A:$A,0),MATCH(纵向时序!M$2,【输出】数据汇总!$1:$1,0))/100,"")</f>
        <v>180647.39</v>
      </c>
      <c r="N31" s="256">
        <f>IFERROR(INDEX(【输出】数据汇总!$A:$AQ,MATCH(纵向时序!$D$30&amp;纵向时序!$D31,【输出】数据汇总!$A:$A,0),MATCH(纵向时序!N$2,【输出】数据汇总!$1:$1,0))/100,"")</f>
        <v>184196.29</v>
      </c>
      <c r="O31" s="256">
        <f>IFERROR(INDEX(【输出】数据汇总!$A:$AQ,MATCH(纵向时序!$D$30&amp;纵向时序!$D31,【输出】数据汇总!$A:$A,0),MATCH(纵向时序!O$2,【输出】数据汇总!$1:$1,0))/100,"")</f>
        <v>187641.46</v>
      </c>
      <c r="P31" s="256">
        <f>IFERROR(INDEX(【输出】数据汇总!$A:$AQ,MATCH(纵向时序!$D$30&amp;纵向时序!$D31,【输出】数据汇总!$A:$A,0),MATCH(纵向时序!P$2,【输出】数据汇总!$1:$1,0))/100,"")</f>
        <v>196989.49</v>
      </c>
      <c r="Q31" s="256">
        <f>IFERROR(INDEX(【输出】数据汇总!$A:$AQ,MATCH(纵向时序!$D$30&amp;纵向时序!$D31,【输出】数据汇总!$A:$A,0),MATCH(纵向时序!Q$2,【输出】数据汇总!$1:$1,0))/100,"")</f>
        <v>203405.38</v>
      </c>
      <c r="R31" s="256">
        <f>IFERROR(INDEX(【输出】数据汇总!$A:$AQ,MATCH(纵向时序!$D$30&amp;纵向时序!$D31,【输出】数据汇总!$A:$A,0),MATCH(纵向时序!R$2,【输出】数据汇总!$1:$1,0))/100,"")</f>
        <v>208652.18</v>
      </c>
      <c r="S31" s="256">
        <f>IFERROR(INDEX(【输出】数据汇总!$A:$AQ,MATCH(纵向时序!$D$30&amp;纵向时序!$D31,【输出】数据汇总!$A:$A,0),MATCH(纵向时序!S$2,【输出】数据汇总!$1:$1,0))/100,"")</f>
        <v>211501.67</v>
      </c>
      <c r="T31" s="256">
        <f>IFERROR(INDEX(【输出】数据汇总!$A:$AQ,MATCH(纵向时序!$D$30&amp;纵向时序!$D31,【输出】数据汇总!$A:$A,0),MATCH(纵向时序!T$2,【输出】数据汇总!$1:$1,0))/100,"")</f>
        <v>224749</v>
      </c>
      <c r="U31" s="256">
        <f>IFERROR(INDEX(【输出】数据汇总!$A:$AQ,MATCH(纵向时序!$D$30&amp;纵向时序!$D31,【输出】数据汇总!$A:$A,0),MATCH(纵向时序!U$2,【输出】数据汇总!$1:$1,0))/100,"")</f>
        <v>230781.17</v>
      </c>
      <c r="V31" s="256">
        <f>IFERROR(INDEX(【输出】数据汇总!$A:$AQ,MATCH(纵向时序!$D$30&amp;纵向时序!$D31,【输出】数据汇总!$A:$A,0),MATCH(纵向时序!V$2,【输出】数据汇总!$1:$1,0))/100,"")</f>
        <v>236015.78</v>
      </c>
      <c r="W31" s="256">
        <f>IFERROR(INDEX(【输出】数据汇总!$A:$AQ,MATCH(纵向时序!$D$30&amp;纵向时序!$D31,【输出】数据汇总!$A:$A,0),MATCH(纵向时序!W$2,【输出】数据汇总!$1:$1,0))/100,"")</f>
        <v>238109.82</v>
      </c>
      <c r="X31" s="256">
        <f>IFERROR(INDEX(【输出】数据汇总!$A:$AQ,MATCH(纵向时序!$D$30&amp;纵向时序!$D31,【输出】数据汇总!$A:$A,0),MATCH(纵向时序!X$2,【输出】数据汇总!$1:$1,0))/100,"")</f>
        <v>249777.28</v>
      </c>
      <c r="Y31" s="256">
        <f>IFERROR(INDEX(【输出】数据汇总!$A:$AQ,MATCH(纵向时序!$D$30&amp;纵向时序!$D31,【输出】数据汇总!$A:$A,0),MATCH(纵向时序!Y$2,【输出】数据汇总!$1:$1,0))/100,"")</f>
        <v>253922.51</v>
      </c>
      <c r="Z31" s="256">
        <f>IFERROR(INDEX(【输出】数据汇总!$A:$AQ,MATCH(纵向时序!$D$30&amp;纵向时序!$D31,【输出】数据汇总!$A:$A,0),MATCH(纵向时序!Z$2,【输出】数据汇总!$1:$1,0))/100,"")</f>
        <v>256957</v>
      </c>
      <c r="AA31" s="256">
        <f>IFERROR(INDEX(【输出】数据汇总!$A:$AQ,MATCH(纵向时序!$D$30&amp;纵向时序!$D31,【输出】数据汇总!$A:$A,0),MATCH(纵向时序!AA$2,【输出】数据汇总!$1:$1,0))/100,"")</f>
        <v>257937.17</v>
      </c>
      <c r="AB31" s="256">
        <f>IFERROR(INDEX(【输出】数据汇总!$A:$AQ,MATCH(纵向时序!$D$30&amp;纵向时序!$D31,【输出】数据汇总!$A:$A,0),MATCH(纵向时序!AB$2,【输出】数据汇总!$1:$1,0))/100,"")</f>
        <v>270194.27</v>
      </c>
      <c r="AC31" s="256">
        <f>IFERROR(INDEX(【输出】数据汇总!$A:$AQ,MATCH(纵向时序!$D$30&amp;纵向时序!$D31,【输出】数据汇总!$A:$A,0),MATCH(纵向时序!AC$2,【输出】数据汇总!$1:$1,0))/100,"")</f>
        <v>274448.58</v>
      </c>
      <c r="AD31" s="256">
        <f>IFERROR(INDEX(【输出】数据汇总!$A:$AQ,MATCH(纵向时序!$D$30&amp;纵向时序!$D31,【输出】数据汇总!$A:$A,0),MATCH(纵向时序!AD$2,【输出】数据汇总!$1:$1,0))/100,"")</f>
        <v>276793.62</v>
      </c>
      <c r="AE31" s="256">
        <f>IFERROR(INDEX(【输出】数据汇总!$A:$AQ,MATCH(纵向时序!$D$30&amp;纵向时序!$D31,【输出】数据汇总!$A:$A,0),MATCH(纵向时序!AE$2,【输出】数据汇总!$1:$1,0))/100,"")</f>
        <v>277728.27</v>
      </c>
    </row>
    <row r="32" spans="1:31" ht="15.6" x14ac:dyDescent="0.25">
      <c r="A32" s="29" t="s">
        <v>100</v>
      </c>
      <c r="B32" s="29"/>
      <c r="C32" s="213" t="s">
        <v>470</v>
      </c>
      <c r="D32" s="254" t="s">
        <v>144</v>
      </c>
      <c r="E32" s="256">
        <f>IFERROR(INDEX(【输出】数据汇总!$A:$AQ,MATCH(纵向时序!$D$30&amp;纵向时序!$D32,【输出】数据汇总!$A:$A,0),MATCH(纵向时序!E$2,【输出】数据汇总!$1:$1,0))/100,"")</f>
        <v>2077.6999999999998</v>
      </c>
      <c r="F32" s="256">
        <f>IFERROR(INDEX(【输出】数据汇总!$A:$AQ,MATCH(纵向时序!$D$30&amp;纵向时序!$D32,【输出】数据汇总!$A:$A,0),MATCH(纵向时序!F$2,【输出】数据汇总!$1:$1,0))/100,"")</f>
        <v>2077.6999999999998</v>
      </c>
      <c r="G32" s="256">
        <f>IFERROR(INDEX(【输出】数据汇总!$A:$AQ,MATCH(纵向时序!$D$30&amp;纵向时序!$D32,【输出】数据汇总!$A:$A,0),MATCH(纵向时序!G$2,【输出】数据汇总!$1:$1,0))/100,"")</f>
        <v>1728.83</v>
      </c>
      <c r="H32" s="256">
        <f>IFERROR(INDEX(【输出】数据汇总!$A:$AQ,MATCH(纵向时序!$D$30&amp;纵向时序!$D32,【输出】数据汇总!$A:$A,0),MATCH(纵向时序!H$2,【输出】数据汇总!$1:$1,0))/100,"")</f>
        <v>1728.83</v>
      </c>
      <c r="I32" s="256">
        <f>IFERROR(INDEX(【输出】数据汇总!$A:$AQ,MATCH(纵向时序!$D$30&amp;纵向时序!$D32,【输出】数据汇总!$A:$A,0),MATCH(纵向时序!I$2,【输出】数据汇总!$1:$1,0))/100,"")</f>
        <v>1865.92</v>
      </c>
      <c r="J32" s="256">
        <f>IFERROR(INDEX(【输出】数据汇总!$A:$AQ,MATCH(纵向时序!$D$30&amp;纵向时序!$D32,【输出】数据汇总!$A:$A,0),MATCH(纵向时序!J$2,【输出】数据汇总!$1:$1,0))/100,"")</f>
        <v>1865.92</v>
      </c>
      <c r="K32" s="256">
        <f>IFERROR(INDEX(【输出】数据汇总!$A:$AQ,MATCH(纵向时序!$D$30&amp;纵向时序!$D32,【输出】数据汇总!$A:$A,0),MATCH(纵向时序!K$2,【输出】数据汇总!$1:$1,0))/100,"")</f>
        <v>1822.23</v>
      </c>
      <c r="L32" s="256">
        <f>IFERROR(INDEX(【输出】数据汇总!$A:$AQ,MATCH(纵向时序!$D$30&amp;纵向时序!$D32,【输出】数据汇总!$A:$A,0),MATCH(纵向时序!L$2,【输出】数据汇总!$1:$1,0))/100,"")</f>
        <v>1822.23</v>
      </c>
      <c r="M32" s="256">
        <f>IFERROR(INDEX(【输出】数据汇总!$A:$AQ,MATCH(纵向时序!$D$30&amp;纵向时序!$D32,【输出】数据汇总!$A:$A,0),MATCH(纵向时序!M$2,【输出】数据汇总!$1:$1,0))/100,"")</f>
        <v>1950</v>
      </c>
      <c r="N32" s="256">
        <f>IFERROR(INDEX(【输出】数据汇总!$A:$AQ,MATCH(纵向时序!$D$30&amp;纵向时序!$D32,【输出】数据汇总!$A:$A,0),MATCH(纵向时序!N$2,【输出】数据汇总!$1:$1,0))/100,"")</f>
        <v>1950</v>
      </c>
      <c r="O32" s="256">
        <f>IFERROR(INDEX(【输出】数据汇总!$A:$AQ,MATCH(纵向时序!$D$30&amp;纵向时序!$D32,【输出】数据汇总!$A:$A,0),MATCH(纵向时序!O$2,【输出】数据汇总!$1:$1,0))/100,"")</f>
        <v>1764.61</v>
      </c>
      <c r="P32" s="256">
        <f>IFERROR(INDEX(【输出】数据汇总!$A:$AQ,MATCH(纵向时序!$D$30&amp;纵向时序!$D32,【输出】数据汇总!$A:$A,0),MATCH(纵向时序!P$2,【输出】数据汇总!$1:$1,0))/100,"")</f>
        <v>1764.61</v>
      </c>
      <c r="Q32" s="256">
        <f>IFERROR(INDEX(【输出】数据汇总!$A:$AQ,MATCH(纵向时序!$D$30&amp;纵向时序!$D32,【输出】数据汇总!$A:$A,0),MATCH(纵向时序!Q$2,【输出】数据汇总!$1:$1,0))/100,"")</f>
        <v>1976.51</v>
      </c>
      <c r="R32" s="256">
        <f>IFERROR(INDEX(【输出】数据汇总!$A:$AQ,MATCH(纵向时序!$D$30&amp;纵向时序!$D32,【输出】数据汇总!$A:$A,0),MATCH(纵向时序!R$2,【输出】数据汇总!$1:$1,0))/100,"")</f>
        <v>1976.51</v>
      </c>
      <c r="S32" s="256">
        <f>IFERROR(INDEX(【输出】数据汇总!$A:$AQ,MATCH(纵向时序!$D$30&amp;纵向时序!$D32,【输出】数据汇总!$A:$A,0),MATCH(纵向时序!S$2,【输出】数据汇总!$1:$1,0))/100,"")</f>
        <v>2188.12</v>
      </c>
      <c r="T32" s="256">
        <f>IFERROR(INDEX(【输出】数据汇总!$A:$AQ,MATCH(纵向时序!$D$30&amp;纵向时序!$D32,【输出】数据汇总!$A:$A,0),MATCH(纵向时序!T$2,【输出】数据汇总!$1:$1,0))/100,"")</f>
        <v>2188.12</v>
      </c>
      <c r="U32" s="256">
        <f>IFERROR(INDEX(【输出】数据汇总!$A:$AQ,MATCH(纵向时序!$D$30&amp;纵向时序!$D32,【输出】数据汇总!$A:$A,0),MATCH(纵向时序!U$2,【输出】数据汇总!$1:$1,0))/100,"")</f>
        <v>2618.5500000000002</v>
      </c>
      <c r="V32" s="256">
        <f>IFERROR(INDEX(【输出】数据汇总!$A:$AQ,MATCH(纵向时序!$D$30&amp;纵向时序!$D32,【输出】数据汇总!$A:$A,0),MATCH(纵向时序!V$2,【输出】数据汇总!$1:$1,0))/100,"")</f>
        <v>2618.5500000000002</v>
      </c>
      <c r="W32" s="256">
        <f>IFERROR(INDEX(【输出】数据汇总!$A:$AQ,MATCH(纵向时序!$D$30&amp;纵向时序!$D32,【输出】数据汇总!$A:$A,0),MATCH(纵向时序!W$2,【输出】数据汇总!$1:$1,0))/100,"")</f>
        <v>2658.56</v>
      </c>
      <c r="X32" s="256">
        <f>IFERROR(INDEX(【输出】数据汇总!$A:$AQ,MATCH(纵向时序!$D$30&amp;纵向时序!$D32,【输出】数据汇总!$A:$A,0),MATCH(纵向时序!X$2,【输出】数据汇总!$1:$1,0))/100,"")</f>
        <v>2658.56</v>
      </c>
      <c r="Y32" s="256">
        <f>IFERROR(INDEX(【输出】数据汇总!$A:$AQ,MATCH(纵向时序!$D$30&amp;纵向时序!$D32,【输出】数据汇总!$A:$A,0),MATCH(纵向时序!Y$2,【输出】数据汇总!$1:$1,0))/100,"")</f>
        <v>3237.45</v>
      </c>
      <c r="Z32" s="256">
        <f>IFERROR(INDEX(【输出】数据汇总!$A:$AQ,MATCH(纵向时序!$D$30&amp;纵向时序!$D32,【输出】数据汇总!$A:$A,0),MATCH(纵向时序!Z$2,【输出】数据汇总!$1:$1,0))/100,"")</f>
        <v>3237.45</v>
      </c>
      <c r="AA32" s="256">
        <f>IFERROR(INDEX(【输出】数据汇总!$A:$AQ,MATCH(纵向时序!$D$30&amp;纵向时序!$D32,【输出】数据汇总!$A:$A,0),MATCH(纵向时序!AA$2,【输出】数据汇总!$1:$1,0))/100,"")</f>
        <v>3311.96</v>
      </c>
      <c r="AB32" s="256">
        <f>IFERROR(INDEX(【输出】数据汇总!$A:$AQ,MATCH(纵向时序!$D$30&amp;纵向时序!$D32,【输出】数据汇总!$A:$A,0),MATCH(纵向时序!AB$2,【输出】数据汇总!$1:$1,0))/100,"")</f>
        <v>3311.96</v>
      </c>
      <c r="AC32" s="256">
        <f>IFERROR(INDEX(【输出】数据汇总!$A:$AQ,MATCH(纵向时序!$D$30&amp;纵向时序!$D32,【输出】数据汇总!$A:$A,0),MATCH(纵向时序!AC$2,【输出】数据汇总!$1:$1,0))/100,"")</f>
        <v>3636.34</v>
      </c>
      <c r="AD32" s="256">
        <f>IFERROR(INDEX(【输出】数据汇总!$A:$AQ,MATCH(纵向时序!$D$30&amp;纵向时序!$D32,【输出】数据汇总!$A:$A,0),MATCH(纵向时序!AD$2,【输出】数据汇总!$1:$1,0))/100,"")</f>
        <v>3636.34</v>
      </c>
      <c r="AE32" s="256">
        <f>IFERROR(INDEX(【输出】数据汇总!$A:$AQ,MATCH(纵向时序!$D$30&amp;纵向时序!$D32,【输出】数据汇总!$A:$A,0),MATCH(纵向时序!AE$2,【输出】数据汇总!$1:$1,0))/100,"")</f>
        <v>3678.14</v>
      </c>
    </row>
    <row r="33" spans="1:31" ht="15.6" x14ac:dyDescent="0.25">
      <c r="A33" s="29" t="s">
        <v>103</v>
      </c>
      <c r="B33" s="29"/>
      <c r="C33" s="213" t="s">
        <v>471</v>
      </c>
      <c r="D33" s="254" t="s">
        <v>468</v>
      </c>
      <c r="E33" s="256">
        <f>IFERROR(INDEX(【输出】数据汇总!$A:$AQ,MATCH(纵向时序!$D$30&amp;纵向时序!$D33,【输出】数据汇总!$A:$A,0),MATCH(纵向时序!E$2,【输出】数据汇总!$1:$1,0))/100,"")</f>
        <v>48.46</v>
      </c>
      <c r="F33" s="256">
        <f>IFERROR(INDEX(【输出】数据汇总!$A:$AQ,MATCH(纵向时序!$D$30&amp;纵向时序!$D33,【输出】数据汇总!$A:$A,0),MATCH(纵向时序!F$2,【输出】数据汇总!$1:$1,0))/100,"")</f>
        <v>48.46</v>
      </c>
      <c r="G33" s="256">
        <f>IFERROR(INDEX(【输出】数据汇总!$A:$AQ,MATCH(纵向时序!$D$30&amp;纵向时序!$D33,【输出】数据汇总!$A:$A,0),MATCH(纵向时序!G$2,【输出】数据汇总!$1:$1,0))/100,"")</f>
        <v>60.3</v>
      </c>
      <c r="H33" s="256">
        <f>IFERROR(INDEX(【输出】数据汇总!$A:$AQ,MATCH(纵向时序!$D$30&amp;纵向时序!$D33,【输出】数据汇总!$A:$A,0),MATCH(纵向时序!H$2,【输出】数据汇总!$1:$1,0))/100,"")</f>
        <v>60.3</v>
      </c>
      <c r="I33" s="256">
        <f>IFERROR(INDEX(【输出】数据汇总!$A:$AQ,MATCH(纵向时序!$D$30&amp;纵向时序!$D33,【输出】数据汇总!$A:$A,0),MATCH(纵向时序!I$2,【输出】数据汇总!$1:$1,0))/100,"")</f>
        <v>71.69</v>
      </c>
      <c r="J33" s="256">
        <f>IFERROR(INDEX(【输出】数据汇总!$A:$AQ,MATCH(纵向时序!$D$30&amp;纵向时序!$D33,【输出】数据汇总!$A:$A,0),MATCH(纵向时序!J$2,【输出】数据汇总!$1:$1,0))/100,"")</f>
        <v>71.69</v>
      </c>
      <c r="K33" s="256">
        <f>IFERROR(INDEX(【输出】数据汇总!$A:$AQ,MATCH(纵向时序!$D$30&amp;纵向时序!$D33,【输出】数据汇总!$A:$A,0),MATCH(纵向时序!K$2,【输出】数据汇总!$1:$1,0))/100,"")</f>
        <v>100.9</v>
      </c>
      <c r="L33" s="256">
        <f>IFERROR(INDEX(【输出】数据汇总!$A:$AQ,MATCH(纵向时序!$D$30&amp;纵向时序!$D33,【输出】数据汇总!$A:$A,0),MATCH(纵向时序!L$2,【输出】数据汇总!$1:$1,0))/100,"")</f>
        <v>100.9</v>
      </c>
      <c r="M33" s="256">
        <f>IFERROR(INDEX(【输出】数据汇总!$A:$AQ,MATCH(纵向时序!$D$30&amp;纵向时序!$D33,【输出】数据汇总!$A:$A,0),MATCH(纵向时序!M$2,【输出】数据汇总!$1:$1,0))/100,"")</f>
        <v>100.66</v>
      </c>
      <c r="N33" s="256">
        <f>IFERROR(INDEX(【输出】数据汇总!$A:$AQ,MATCH(纵向时序!$D$30&amp;纵向时序!$D33,【输出】数据汇总!$A:$A,0),MATCH(纵向时序!N$2,【输出】数据汇总!$1:$1,0))/100,"")</f>
        <v>100.66</v>
      </c>
      <c r="O33" s="256">
        <f>IFERROR(INDEX(【输出】数据汇总!$A:$AQ,MATCH(纵向时序!$D$30&amp;纵向时序!$D33,【输出】数据汇总!$A:$A,0),MATCH(纵向时序!O$2,【输出】数据汇总!$1:$1,0))/100,"")</f>
        <v>92.43</v>
      </c>
      <c r="P33" s="256">
        <f>IFERROR(INDEX(【输出】数据汇总!$A:$AQ,MATCH(纵向时序!$D$30&amp;纵向时序!$D33,【输出】数据汇总!$A:$A,0),MATCH(纵向时序!P$2,【输出】数据汇总!$1:$1,0))/100,"")</f>
        <v>92.43</v>
      </c>
      <c r="Q33" s="256">
        <f>IFERROR(INDEX(【输出】数据汇总!$A:$AQ,MATCH(纵向时序!$D$30&amp;纵向时序!$D33,【输出】数据汇总!$A:$A,0),MATCH(纵向时序!Q$2,【输出】数据汇总!$1:$1,0))/100,"")</f>
        <v>86.57</v>
      </c>
      <c r="R33" s="256">
        <f>IFERROR(INDEX(【输出】数据汇总!$A:$AQ,MATCH(纵向时序!$D$30&amp;纵向时序!$D33,【输出】数据汇总!$A:$A,0),MATCH(纵向时序!R$2,【输出】数据汇总!$1:$1,0))/100,"")</f>
        <v>86.57</v>
      </c>
      <c r="S33" s="256">
        <f>IFERROR(INDEX(【输出】数据汇总!$A:$AQ,MATCH(纵向时序!$D$30&amp;纵向时序!$D33,【输出】数据汇总!$A:$A,0),MATCH(纵向时序!S$2,【输出】数据汇总!$1:$1,0))/100,"")</f>
        <v>135.37</v>
      </c>
      <c r="T33" s="256">
        <f>IFERROR(INDEX(【输出】数据汇总!$A:$AQ,MATCH(纵向时序!$D$30&amp;纵向时序!$D33,【输出】数据汇总!$A:$A,0),MATCH(纵向时序!T$2,【输出】数据汇总!$1:$1,0))/100,"")</f>
        <v>135.37</v>
      </c>
      <c r="U33" s="256">
        <f>IFERROR(INDEX(【输出】数据汇总!$A:$AQ,MATCH(纵向时序!$D$30&amp;纵向时序!$D33,【输出】数据汇总!$A:$A,0),MATCH(纵向时序!U$2,【输出】数据汇总!$1:$1,0))/100,"")</f>
        <v>106.2</v>
      </c>
      <c r="V33" s="256">
        <f>IFERROR(INDEX(【输出】数据汇总!$A:$AQ,MATCH(纵向时序!$D$30&amp;纵向时序!$D33,【输出】数据汇总!$A:$A,0),MATCH(纵向时序!V$2,【输出】数据汇总!$1:$1,0))/100,"")</f>
        <v>106.2</v>
      </c>
      <c r="W33" s="256">
        <f>IFERROR(INDEX(【输出】数据汇总!$A:$AQ,MATCH(纵向时序!$D$30&amp;纵向时序!$D33,【输出】数据汇总!$A:$A,0),MATCH(纵向时序!W$2,【输出】数据汇总!$1:$1,0))/100,"")</f>
        <v>538.24</v>
      </c>
      <c r="X33" s="256">
        <f>IFERROR(INDEX(【输出】数据汇总!$A:$AQ,MATCH(纵向时序!$D$30&amp;纵向时序!$D33,【输出】数据汇总!$A:$A,0),MATCH(纵向时序!X$2,【输出】数据汇总!$1:$1,0))/100,"")</f>
        <v>538.24</v>
      </c>
      <c r="Y33" s="256">
        <f>IFERROR(INDEX(【输出】数据汇总!$A:$AQ,MATCH(纵向时序!$D$30&amp;纵向时序!$D33,【输出】数据汇总!$A:$A,0),MATCH(纵向时序!Y$2,【输出】数据汇总!$1:$1,0))/100,"")</f>
        <v>927.23</v>
      </c>
      <c r="Z33" s="256">
        <f>IFERROR(INDEX(【输出】数据汇总!$A:$AQ,MATCH(纵向时序!$D$30&amp;纵向时序!$D33,【输出】数据汇总!$A:$A,0),MATCH(纵向时序!Z$2,【输出】数据汇总!$1:$1,0))/100,"")</f>
        <v>927.23</v>
      </c>
      <c r="AA33" s="256">
        <f>IFERROR(INDEX(【输出】数据汇总!$A:$AQ,MATCH(纵向时序!$D$30&amp;纵向时序!$D33,【输出】数据汇总!$A:$A,0),MATCH(纵向时序!AA$2,【输出】数据汇总!$1:$1,0))/100,"")</f>
        <v>1208.6099999999999</v>
      </c>
      <c r="AB33" s="256">
        <f>IFERROR(INDEX(【输出】数据汇总!$A:$AQ,MATCH(纵向时序!$D$30&amp;纵向时序!$D33,【输出】数据汇总!$A:$A,0),MATCH(纵向时序!AB$2,【输出】数据汇总!$1:$1,0))/100,"")</f>
        <v>1208.6099999999999</v>
      </c>
      <c r="AC33" s="256">
        <f>IFERROR(INDEX(【输出】数据汇总!$A:$AQ,MATCH(纵向时序!$D$30&amp;纵向时序!$D33,【输出】数据汇总!$A:$A,0),MATCH(纵向时序!AC$2,【输出】数据汇总!$1:$1,0))/100,"")</f>
        <v>1200.22</v>
      </c>
      <c r="AD33" s="256">
        <f>IFERROR(INDEX(【输出】数据汇总!$A:$AQ,MATCH(纵向时序!$D$30&amp;纵向时序!$D33,【输出】数据汇总!$A:$A,0),MATCH(纵向时序!AD$2,【输出】数据汇总!$1:$1,0))/100,"")</f>
        <v>1200.22</v>
      </c>
      <c r="AE33" s="256">
        <f>IFERROR(INDEX(【输出】数据汇总!$A:$AQ,MATCH(纵向时序!$D$30&amp;纵向时序!$D33,【输出】数据汇总!$A:$A,0),MATCH(纵向时序!AE$2,【输出】数据汇总!$1:$1,0))/100,"")</f>
        <v>1263.75</v>
      </c>
    </row>
    <row r="34" spans="1:31" ht="15.6" outlineLevel="1" x14ac:dyDescent="0.25">
      <c r="A34" s="29" t="s">
        <v>106</v>
      </c>
      <c r="B34" s="29"/>
      <c r="C34" s="213" t="s">
        <v>472</v>
      </c>
      <c r="D34" s="254" t="s">
        <v>243</v>
      </c>
      <c r="E34" s="256">
        <f>IFERROR(INDEX(【输出】数据汇总!$A:$AQ,MATCH(纵向时序!$D$30&amp;纵向时序!$D34,【输出】数据汇总!$A:$A,0),MATCH(纵向时序!E$2,【输出】数据汇总!$1:$1,0))/100,"")</f>
        <v>2080.69</v>
      </c>
      <c r="F34" s="256">
        <f>IFERROR(INDEX(【输出】数据汇总!$A:$AQ,MATCH(纵向时序!$D$30&amp;纵向时序!$D34,【输出】数据汇总!$A:$A,0),MATCH(纵向时序!F$2,【输出】数据汇总!$1:$1,0))/100,"")</f>
        <v>2113.9899999999998</v>
      </c>
      <c r="G34" s="256">
        <f>IFERROR(INDEX(【输出】数据汇总!$A:$AQ,MATCH(纵向时序!$D$30&amp;纵向时序!$D34,【输出】数据汇总!$A:$A,0),MATCH(纵向时序!G$2,【输出】数据汇总!$1:$1,0))/100,"")</f>
        <v>2124.73</v>
      </c>
      <c r="H34" s="256">
        <f>IFERROR(INDEX(【输出】数据汇总!$A:$AQ,MATCH(纵向时序!$D$30&amp;纵向时序!$D34,【输出】数据汇总!$A:$A,0),MATCH(纵向时序!H$2,【输出】数据汇总!$1:$1,0))/100,"")</f>
        <v>2260.1</v>
      </c>
      <c r="I34" s="256">
        <f>IFERROR(INDEX(【输出】数据汇总!$A:$AQ,MATCH(纵向时序!$D$30&amp;纵向时序!$D34,【输出】数据汇总!$A:$A,0),MATCH(纵向时序!I$2,【输出】数据汇总!$1:$1,0))/100,"")</f>
        <v>2455.16</v>
      </c>
      <c r="J34" s="256">
        <f>IFERROR(INDEX(【输出】数据汇总!$A:$AQ,MATCH(纵向时序!$D$30&amp;纵向时序!$D34,【输出】数据汇总!$A:$A,0),MATCH(纵向时序!J$2,【输出】数据汇总!$1:$1,0))/100,"")</f>
        <v>2555.2800000000002</v>
      </c>
      <c r="K34" s="256">
        <f>IFERROR(INDEX(【输出】数据汇总!$A:$AQ,MATCH(纵向时序!$D$30&amp;纵向时序!$D34,【输出】数据汇总!$A:$A,0),MATCH(纵向时序!K$2,【输出】数据汇总!$1:$1,0))/100,"")</f>
        <v>2607.29</v>
      </c>
      <c r="L34" s="256">
        <f>IFERROR(INDEX(【输出】数据汇总!$A:$AQ,MATCH(纵向时序!$D$30&amp;纵向时序!$D34,【输出】数据汇总!$A:$A,0),MATCH(纵向时序!L$2,【输出】数据汇总!$1:$1,0))/100,"")</f>
        <v>2742.53</v>
      </c>
      <c r="M34" s="256">
        <f>IFERROR(INDEX(【输出】数据汇总!$A:$AQ,MATCH(纵向时序!$D$30&amp;纵向时序!$D34,【输出】数据汇总!$A:$A,0),MATCH(纵向时序!M$2,【输出】数据汇总!$1:$1,0))/100,"")</f>
        <v>2769.81</v>
      </c>
      <c r="N34" s="256">
        <f>IFERROR(INDEX(【输出】数据汇总!$A:$AQ,MATCH(纵向时序!$D$30&amp;纵向时序!$D34,【输出】数据汇总!$A:$A,0),MATCH(纵向时序!N$2,【输出】数据汇总!$1:$1,0))/100,"")</f>
        <v>2788.55</v>
      </c>
      <c r="O34" s="256">
        <f>IFERROR(INDEX(【输出】数据汇总!$A:$AQ,MATCH(纵向时序!$D$30&amp;纵向时序!$D34,【输出】数据汇总!$A:$A,0),MATCH(纵向时序!O$2,【输出】数据汇总!$1:$1,0))/100,"")</f>
        <v>2660.71</v>
      </c>
      <c r="P34" s="256">
        <f>IFERROR(INDEX(【输出】数据汇总!$A:$AQ,MATCH(纵向时序!$D$30&amp;纵向时序!$D34,【输出】数据汇总!$A:$A,0),MATCH(纵向时序!P$2,【输出】数据汇总!$1:$1,0))/100,"")</f>
        <v>2765.52</v>
      </c>
      <c r="Q34" s="256">
        <f>IFERROR(INDEX(【输出】数据汇总!$A:$AQ,MATCH(纵向时序!$D$30&amp;纵向时序!$D34,【输出】数据汇总!$A:$A,0),MATCH(纵向时序!Q$2,【输出】数据汇总!$1:$1,0))/100,"")</f>
        <v>2855.09</v>
      </c>
      <c r="R34" s="256">
        <f>IFERROR(INDEX(【输出】数据汇总!$A:$AQ,MATCH(纵向时序!$D$30&amp;纵向时序!$D34,【输出】数据汇总!$A:$A,0),MATCH(纵向时序!R$2,【输出】数据汇总!$1:$1,0))/100,"")</f>
        <v>2931.36</v>
      </c>
      <c r="S34" s="256">
        <f>IFERROR(INDEX(【输出】数据汇总!$A:$AQ,MATCH(纵向时序!$D$30&amp;纵向时序!$D34,【输出】数据汇总!$A:$A,0),MATCH(纵向时序!S$2,【输出】数据汇总!$1:$1,0))/100,"")</f>
        <v>2928.25</v>
      </c>
      <c r="T34" s="256">
        <f>IFERROR(INDEX(【输出】数据汇总!$A:$AQ,MATCH(纵向时序!$D$30&amp;纵向时序!$D34,【输出】数据汇总!$A:$A,0),MATCH(纵向时序!T$2,【输出】数据汇总!$1:$1,0))/100,"")</f>
        <v>3096.27</v>
      </c>
      <c r="U34" s="256">
        <f>IFERROR(INDEX(【输出】数据汇总!$A:$AQ,MATCH(纵向时序!$D$30&amp;纵向时序!$D34,【输出】数据汇总!$A:$A,0),MATCH(纵向时序!U$2,【输出】数据汇总!$1:$1,0))/100,"")</f>
        <v>3166.36</v>
      </c>
      <c r="V34" s="256">
        <f>IFERROR(INDEX(【输出】数据汇总!$A:$AQ,MATCH(纵向时序!$D$30&amp;纵向时序!$D34,【输出】数据汇总!$A:$A,0),MATCH(纵向时序!V$2,【输出】数据汇总!$1:$1,0))/100,"")</f>
        <v>3229.81</v>
      </c>
      <c r="W34" s="256">
        <f>IFERROR(INDEX(【输出】数据汇总!$A:$AQ,MATCH(纵向时序!$D$30&amp;纵向时序!$D34,【输出】数据汇总!$A:$A,0),MATCH(纵向时序!W$2,【输出】数据汇总!$1:$1,0))/100,"")</f>
        <v>3252.56</v>
      </c>
      <c r="X34" s="256">
        <f>IFERROR(INDEX(【输出】数据汇总!$A:$AQ,MATCH(纵向时序!$D$30&amp;纵向时序!$D34,【输出】数据汇总!$A:$A,0),MATCH(纵向时序!X$2,【输出】数据汇总!$1:$1,0))/100,"")</f>
        <v>3393.31</v>
      </c>
      <c r="Y34" s="256">
        <f>IFERROR(INDEX(【输出】数据汇总!$A:$AQ,MATCH(纵向时序!$D$30&amp;纵向时序!$D34,【输出】数据汇总!$A:$A,0),MATCH(纵向时序!Y$2,【输出】数据汇总!$1:$1,0))/100,"")</f>
        <v>3429.04</v>
      </c>
      <c r="Z34" s="256">
        <f>IFERROR(INDEX(【输出】数据汇总!$A:$AQ,MATCH(纵向时序!$D$30&amp;纵向时序!$D34,【输出】数据汇总!$A:$A,0),MATCH(纵向时序!Z$2,【输出】数据汇总!$1:$1,0))/100,"")</f>
        <v>3469.06</v>
      </c>
      <c r="AA34" s="256">
        <f>IFERROR(INDEX(【输出】数据汇总!$A:$AQ,MATCH(纵向时序!$D$30&amp;纵向时序!$D34,【输出】数据汇总!$A:$A,0),MATCH(纵向时序!AA$2,【输出】数据汇总!$1:$1,0))/100,"")</f>
        <v>3446.91</v>
      </c>
      <c r="AB34" s="256">
        <f>IFERROR(INDEX(【输出】数据汇总!$A:$AQ,MATCH(纵向时序!$D$30&amp;纵向时序!$D34,【输出】数据汇总!$A:$A,0),MATCH(纵向时序!AB$2,【输出】数据汇总!$1:$1,0))/100,"")</f>
        <v>3581.36</v>
      </c>
      <c r="AC34" s="256">
        <f>IFERROR(INDEX(【输出】数据汇总!$A:$AQ,MATCH(纵向时序!$D$30&amp;纵向时序!$D34,【输出】数据汇总!$A:$A,0),MATCH(纵向时序!AC$2,【输出】数据汇总!$1:$1,0))/100,"")</f>
        <v>3643.12</v>
      </c>
      <c r="AD34" s="256">
        <f>IFERROR(INDEX(【输出】数据汇总!$A:$AQ,MATCH(纵向时序!$D$30&amp;纵向时序!$D34,【输出】数据汇总!$A:$A,0),MATCH(纵向时序!AD$2,【输出】数据汇总!$1:$1,0))/100,"")</f>
        <v>3654.74</v>
      </c>
      <c r="AE34" s="256">
        <f>IFERROR(INDEX(【输出】数据汇总!$A:$AQ,MATCH(纵向时序!$D$30&amp;纵向时序!$D34,【输出】数据汇总!$A:$A,0),MATCH(纵向时序!AE$2,【输出】数据汇总!$1:$1,0))/100,"")</f>
        <v>3639.82</v>
      </c>
    </row>
    <row r="35" spans="1:31" ht="15.6" outlineLevel="1" x14ac:dyDescent="0.25">
      <c r="A35" s="29" t="s">
        <v>110</v>
      </c>
      <c r="B35" s="29"/>
      <c r="C35" s="213" t="s">
        <v>473</v>
      </c>
      <c r="D35" s="254" t="s">
        <v>142</v>
      </c>
      <c r="E35" s="256">
        <f>IFERROR(INDEX(【输出】数据汇总!$A:$AQ,MATCH(纵向时序!$D$30&amp;纵向时序!$D35,【输出】数据汇总!$A:$A,0),MATCH(纵向时序!E$2,【输出】数据汇总!$1:$1,0))/100,"")</f>
        <v>4060.8</v>
      </c>
      <c r="F35" s="256">
        <f>IFERROR(INDEX(【输出】数据汇总!$A:$AQ,MATCH(纵向时序!$D$30&amp;纵向时序!$D35,【输出】数据汇总!$A:$A,0),MATCH(纵向时序!F$2,【输出】数据汇总!$1:$1,0))/100,"")</f>
        <v>4060.8</v>
      </c>
      <c r="G35" s="256">
        <f>IFERROR(INDEX(【输出】数据汇总!$A:$AQ,MATCH(纵向时序!$D$30&amp;纵向时序!$D35,【输出】数据汇总!$A:$A,0),MATCH(纵向时序!G$2,【输出】数据汇总!$1:$1,0))/100,"")</f>
        <v>4391.8599999999997</v>
      </c>
      <c r="H35" s="256">
        <f>IFERROR(INDEX(【输出】数据汇总!$A:$AQ,MATCH(纵向时序!$D$30&amp;纵向时序!$D35,【输出】数据汇总!$A:$A,0),MATCH(纵向时序!H$2,【输出】数据汇总!$1:$1,0))/100,"")</f>
        <v>4391.8599999999997</v>
      </c>
      <c r="I35" s="256">
        <f>IFERROR(INDEX(【输出】数据汇总!$A:$AQ,MATCH(纵向时序!$D$30&amp;纵向时序!$D35,【输出】数据汇总!$A:$A,0),MATCH(纵向时序!I$2,【输出】数据汇总!$1:$1,0))/100,"")</f>
        <v>4916.09</v>
      </c>
      <c r="J35" s="256">
        <f>IFERROR(INDEX(【输出】数据汇总!$A:$AQ,MATCH(纵向时序!$D$30&amp;纵向时序!$D35,【输出】数据汇总!$A:$A,0),MATCH(纵向时序!J$2,【输出】数据汇总!$1:$1,0))/100,"")</f>
        <v>4916.09</v>
      </c>
      <c r="K35" s="256">
        <f>IFERROR(INDEX(【输出】数据汇总!$A:$AQ,MATCH(纵向时序!$D$30&amp;纵向时序!$D35,【输出】数据汇总!$A:$A,0),MATCH(纵向时序!K$2,【输出】数据汇总!$1:$1,0))/100,"")</f>
        <v>4946.38</v>
      </c>
      <c r="L35" s="256">
        <f>IFERROR(INDEX(【输出】数据汇总!$A:$AQ,MATCH(纵向时序!$D$30&amp;纵向时序!$D35,【输出】数据汇总!$A:$A,0),MATCH(纵向时序!L$2,【输出】数据汇总!$1:$1,0))/100,"")</f>
        <v>4946.38</v>
      </c>
      <c r="M35" s="256">
        <f>IFERROR(INDEX(【输出】数据汇总!$A:$AQ,MATCH(纵向时序!$D$30&amp;纵向时序!$D35,【输出】数据汇总!$A:$A,0),MATCH(纵向时序!M$2,【输出】数据汇总!$1:$1,0))/100,"")</f>
        <v>5060.5600000000004</v>
      </c>
      <c r="N35" s="256">
        <f>IFERROR(INDEX(【输出】数据汇总!$A:$AQ,MATCH(纵向时序!$D$30&amp;纵向时序!$D35,【输出】数据汇总!$A:$A,0),MATCH(纵向时序!N$2,【输出】数据汇总!$1:$1,0))/100,"")</f>
        <v>5060.5600000000004</v>
      </c>
      <c r="O35" s="256">
        <f>IFERROR(INDEX(【输出】数据汇总!$A:$AQ,MATCH(纵向时序!$D$30&amp;纵向时序!$D35,【输出】数据汇总!$A:$A,0),MATCH(纵向时序!O$2,【输出】数据汇总!$1:$1,0))/100,"")</f>
        <v>5050.74</v>
      </c>
      <c r="P35" s="256">
        <f>IFERROR(INDEX(【输出】数据汇总!$A:$AQ,MATCH(纵向时序!$D$30&amp;纵向时序!$D35,【输出】数据汇总!$A:$A,0),MATCH(纵向时序!P$2,【输出】数据汇总!$1:$1,0))/100,"")</f>
        <v>5050.74</v>
      </c>
      <c r="Q35" s="256">
        <f>IFERROR(INDEX(【输出】数据汇总!$A:$AQ,MATCH(纵向时序!$D$30&amp;纵向时序!$D35,【输出】数据汇总!$A:$A,0),MATCH(纵向时序!Q$2,【输出】数据汇总!$1:$1,0))/100,"")</f>
        <v>5356.14</v>
      </c>
      <c r="R35" s="256">
        <f>IFERROR(INDEX(【输出】数据汇总!$A:$AQ,MATCH(纵向时序!$D$30&amp;纵向时序!$D35,【输出】数据汇总!$A:$A,0),MATCH(纵向时序!R$2,【输出】数据汇总!$1:$1,0))/100,"")</f>
        <v>5356.14</v>
      </c>
      <c r="S35" s="256">
        <f>IFERROR(INDEX(【输出】数据汇总!$A:$AQ,MATCH(纵向时序!$D$30&amp;纵向时序!$D35,【输出】数据汇总!$A:$A,0),MATCH(纵向时序!S$2,【输出】数据汇总!$1:$1,0))/100,"")</f>
        <v>5320.32</v>
      </c>
      <c r="T35" s="256">
        <f>IFERROR(INDEX(【输出】数据汇总!$A:$AQ,MATCH(纵向时序!$D$30&amp;纵向时序!$D35,【输出】数据汇总!$A:$A,0),MATCH(纵向时序!T$2,【输出】数据汇总!$1:$1,0))/100,"")</f>
        <v>5320.32</v>
      </c>
      <c r="U35" s="256">
        <f>IFERROR(INDEX(【输出】数据汇总!$A:$AQ,MATCH(纵向时序!$D$30&amp;纵向时序!$D35,【输出】数据汇总!$A:$A,0),MATCH(纵向时序!U$2,【输出】数据汇总!$1:$1,0))/100,"")</f>
        <v>5767.78</v>
      </c>
      <c r="V35" s="256">
        <f>IFERROR(INDEX(【输出】数据汇总!$A:$AQ,MATCH(纵向时序!$D$30&amp;纵向时序!$D35,【输出】数据汇总!$A:$A,0),MATCH(纵向时序!V$2,【输出】数据汇总!$1:$1,0))/100,"")</f>
        <v>5767.78</v>
      </c>
      <c r="W35" s="256">
        <f>IFERROR(INDEX(【输出】数据汇总!$A:$AQ,MATCH(纵向时序!$D$30&amp;纵向时序!$D35,【输出】数据汇总!$A:$A,0),MATCH(纵向时序!W$2,【输出】数据汇总!$1:$1,0))/100,"")</f>
        <v>5817.77</v>
      </c>
      <c r="X35" s="256">
        <f>IFERROR(INDEX(【输出】数据汇总!$A:$AQ,MATCH(纵向时序!$D$30&amp;纵向时序!$D35,【输出】数据汇总!$A:$A,0),MATCH(纵向时序!X$2,【输出】数据汇总!$1:$1,0))/100,"")</f>
        <v>5817.77</v>
      </c>
      <c r="Y35" s="256">
        <f>IFERROR(INDEX(【输出】数据汇总!$A:$AQ,MATCH(纵向时序!$D$30&amp;纵向时序!$D35,【输出】数据汇总!$A:$A,0),MATCH(纵向时序!Y$2,【输出】数据汇总!$1:$1,0))/100,"")</f>
        <v>5263.3</v>
      </c>
      <c r="Z35" s="256">
        <f>IFERROR(INDEX(【输出】数据汇总!$A:$AQ,MATCH(纵向时序!$D$30&amp;纵向时序!$D35,【输出】数据汇总!$A:$A,0),MATCH(纵向时序!Z$2,【输出】数据汇总!$1:$1,0))/100,"")</f>
        <v>5263.3</v>
      </c>
      <c r="AA35" s="256">
        <f>IFERROR(INDEX(【输出】数据汇总!$A:$AQ,MATCH(纵向时序!$D$30&amp;纵向时序!$D35,【输出】数据汇总!$A:$A,0),MATCH(纵向时序!AA$2,【输出】数据汇总!$1:$1,0))/100,"")</f>
        <v>4873.37</v>
      </c>
      <c r="AB35" s="256">
        <f>IFERROR(INDEX(【输出】数据汇总!$A:$AQ,MATCH(纵向时序!$D$30&amp;纵向时序!$D35,【输出】数据汇总!$A:$A,0),MATCH(纵向时序!AB$2,【输出】数据汇总!$1:$1,0))/100,"")</f>
        <v>4873.37</v>
      </c>
      <c r="AC35" s="256">
        <f>IFERROR(INDEX(【输出】数据汇总!$A:$AQ,MATCH(纵向时序!$D$30&amp;纵向时序!$D35,【输出】数据汇总!$A:$A,0),MATCH(纵向时序!AC$2,【输出】数据汇总!$1:$1,0))/100,"")</f>
        <v>4967.09</v>
      </c>
      <c r="AD35" s="256">
        <f>IFERROR(INDEX(【输出】数据汇总!$A:$AQ,MATCH(纵向时序!$D$30&amp;纵向时序!$D35,【输出】数据汇总!$A:$A,0),MATCH(纵向时序!AD$2,【输出】数据汇总!$1:$1,0))/100,"")</f>
        <v>4967.09</v>
      </c>
      <c r="AE35" s="256">
        <f>IFERROR(INDEX(【输出】数据汇总!$A:$AQ,MATCH(纵向时序!$D$30&amp;纵向时序!$D35,【输出】数据汇总!$A:$A,0),MATCH(纵向时序!AE$2,【输出】数据汇总!$1:$1,0))/100,"")</f>
        <v>4907.3100000000004</v>
      </c>
    </row>
    <row r="36" spans="1:31" ht="15.6" x14ac:dyDescent="0.25">
      <c r="A36" s="29" t="s">
        <v>113</v>
      </c>
      <c r="B36" s="29"/>
      <c r="C36" s="213" t="s">
        <v>475</v>
      </c>
      <c r="D36" s="254" t="s">
        <v>261</v>
      </c>
      <c r="E36" s="256">
        <f>IFERROR(INDEX(【输出】数据汇总!$A:$AQ,MATCH(纵向时序!$D$30&amp;纵向时序!$D36,【输出】数据汇总!$A:$A,0),MATCH(纵向时序!E$2,【输出】数据汇总!$1:$1,0))/100,"")</f>
        <v>0</v>
      </c>
      <c r="F36" s="256">
        <f>IFERROR(INDEX(【输出】数据汇总!$A:$AQ,MATCH(纵向时序!$D$30&amp;纵向时序!$D36,【输出】数据汇总!$A:$A,0),MATCH(纵向时序!F$2,【输出】数据汇总!$1:$1,0))/100,"")</f>
        <v>0</v>
      </c>
      <c r="G36" s="256">
        <f>IFERROR(INDEX(【输出】数据汇总!$A:$AQ,MATCH(纵向时序!$D$30&amp;纵向时序!$D36,【输出】数据汇总!$A:$A,0),MATCH(纵向时序!G$2,【输出】数据汇总!$1:$1,0))/100,"")</f>
        <v>0</v>
      </c>
      <c r="H36" s="256">
        <f>IFERROR(INDEX(【输出】数据汇总!$A:$AQ,MATCH(纵向时序!$D$30&amp;纵向时序!$D36,【输出】数据汇总!$A:$A,0),MATCH(纵向时序!H$2,【输出】数据汇总!$1:$1,0))/100,"")</f>
        <v>0</v>
      </c>
      <c r="I36" s="256">
        <f>IFERROR(INDEX(【输出】数据汇总!$A:$AQ,MATCH(纵向时序!$D$30&amp;纵向时序!$D36,【输出】数据汇总!$A:$A,0),MATCH(纵向时序!I$2,【输出】数据汇总!$1:$1,0))/100,"")</f>
        <v>0</v>
      </c>
      <c r="J36" s="256">
        <f>IFERROR(INDEX(【输出】数据汇总!$A:$AQ,MATCH(纵向时序!$D$30&amp;纵向时序!$D36,【输出】数据汇总!$A:$A,0),MATCH(纵向时序!J$2,【输出】数据汇总!$1:$1,0))/100,"")</f>
        <v>0</v>
      </c>
      <c r="K36" s="256">
        <f>IFERROR(INDEX(【输出】数据汇总!$A:$AQ,MATCH(纵向时序!$D$30&amp;纵向时序!$D36,【输出】数据汇总!$A:$A,0),MATCH(纵向时序!K$2,【输出】数据汇总!$1:$1,0))/100,"")</f>
        <v>0</v>
      </c>
      <c r="L36" s="256">
        <f>IFERROR(INDEX(【输出】数据汇总!$A:$AQ,MATCH(纵向时序!$D$30&amp;纵向时序!$D36,【输出】数据汇总!$A:$A,0),MATCH(纵向时序!L$2,【输出】数据汇总!$1:$1,0))/100,"")</f>
        <v>0</v>
      </c>
      <c r="M36" s="256">
        <f>IFERROR(INDEX(【输出】数据汇总!$A:$AQ,MATCH(纵向时序!$D$30&amp;纵向时序!$D36,【输出】数据汇总!$A:$A,0),MATCH(纵向时序!M$2,【输出】数据汇总!$1:$1,0))/100,"")</f>
        <v>0</v>
      </c>
      <c r="N36" s="256">
        <f>IFERROR(INDEX(【输出】数据汇总!$A:$AQ,MATCH(纵向时序!$D$30&amp;纵向时序!$D36,【输出】数据汇总!$A:$A,0),MATCH(纵向时序!N$2,【输出】数据汇总!$1:$1,0))/100,"")</f>
        <v>0</v>
      </c>
      <c r="O36" s="256">
        <f>IFERROR(INDEX(【输出】数据汇总!$A:$AQ,MATCH(纵向时序!$D$30&amp;纵向时序!$D36,【输出】数据汇总!$A:$A,0),MATCH(纵向时序!O$2,【输出】数据汇总!$1:$1,0))/100,"")</f>
        <v>183.7</v>
      </c>
      <c r="P36" s="256">
        <f>IFERROR(INDEX(【输出】数据汇总!$A:$AQ,MATCH(纵向时序!$D$30&amp;纵向时序!$D36,【输出】数据汇总!$A:$A,0),MATCH(纵向时序!P$2,【输出】数据汇总!$1:$1,0))/100,"")</f>
        <v>183.7</v>
      </c>
      <c r="Q36" s="256">
        <f>IFERROR(INDEX(【输出】数据汇总!$A:$AQ,MATCH(纵向时序!$D$30&amp;纵向时序!$D36,【输出】数据汇总!$A:$A,0),MATCH(纵向时序!Q$2,【输出】数据汇总!$1:$1,0))/100,"")</f>
        <v>183.7</v>
      </c>
      <c r="R36" s="256">
        <f>IFERROR(INDEX(【输出】数据汇总!$A:$AQ,MATCH(纵向时序!$D$30&amp;纵向时序!$D36,【输出】数据汇总!$A:$A,0),MATCH(纵向时序!R$2,【输出】数据汇总!$1:$1,0))/100,"")</f>
        <v>183.7</v>
      </c>
      <c r="S36" s="256">
        <f>IFERROR(INDEX(【输出】数据汇总!$A:$AQ,MATCH(纵向时序!$D$30&amp;纵向时序!$D36,【输出】数据汇总!$A:$A,0),MATCH(纵向时序!S$2,【输出】数据汇总!$1:$1,0))/100,"")</f>
        <v>199.43</v>
      </c>
      <c r="T36" s="256">
        <f>IFERROR(INDEX(【输出】数据汇总!$A:$AQ,MATCH(纵向时序!$D$30&amp;纵向时序!$D36,【输出】数据汇总!$A:$A,0),MATCH(纵向时序!T$2,【输出】数据汇总!$1:$1,0))/100,"")</f>
        <v>199.43</v>
      </c>
      <c r="U36" s="256">
        <f>IFERROR(INDEX(【输出】数据汇总!$A:$AQ,MATCH(纵向时序!$D$30&amp;纵向时序!$D36,【输出】数据汇总!$A:$A,0),MATCH(纵向时序!U$2,【输出】数据汇总!$1:$1,0))/100,"")</f>
        <v>189.63</v>
      </c>
      <c r="V36" s="256">
        <f>IFERROR(INDEX(【输出】数据汇总!$A:$AQ,MATCH(纵向时序!$D$30&amp;纵向时序!$D36,【输出】数据汇总!$A:$A,0),MATCH(纵向时序!V$2,【输出】数据汇总!$1:$1,0))/100,"")</f>
        <v>189.63</v>
      </c>
      <c r="W36" s="256">
        <f>IFERROR(INDEX(【输出】数据汇总!$A:$AQ,MATCH(纵向时序!$D$30&amp;纵向时序!$D36,【输出】数据汇总!$A:$A,0),MATCH(纵向时序!W$2,【输出】数据汇总!$1:$1,0))/100,"")</f>
        <v>144.81</v>
      </c>
      <c r="X36" s="256">
        <f>IFERROR(INDEX(【输出】数据汇总!$A:$AQ,MATCH(纵向时序!$D$30&amp;纵向时序!$D36,【输出】数据汇总!$A:$A,0),MATCH(纵向时序!X$2,【输出】数据汇总!$1:$1,0))/100,"")</f>
        <v>144.81</v>
      </c>
      <c r="Y36" s="256">
        <f>IFERROR(INDEX(【输出】数据汇总!$A:$AQ,MATCH(纵向时序!$D$30&amp;纵向时序!$D36,【输出】数据汇总!$A:$A,0),MATCH(纵向时序!Y$2,【输出】数据汇总!$1:$1,0))/100,"")</f>
        <v>142.19</v>
      </c>
      <c r="Z36" s="256">
        <f>IFERROR(INDEX(【输出】数据汇总!$A:$AQ,MATCH(纵向时序!$D$30&amp;纵向时序!$D36,【输出】数据汇总!$A:$A,0),MATCH(纵向时序!Z$2,【输出】数据汇总!$1:$1,0))/100,"")</f>
        <v>142.19</v>
      </c>
      <c r="AA36" s="256">
        <f>IFERROR(INDEX(【输出】数据汇总!$A:$AQ,MATCH(纵向时序!$D$30&amp;纵向时序!$D36,【输出】数据汇总!$A:$A,0),MATCH(纵向时序!AA$2,【输出】数据汇总!$1:$1,0))/100,"")</f>
        <v>132.08000000000001</v>
      </c>
      <c r="AB36" s="256">
        <f>IFERROR(INDEX(【输出】数据汇总!$A:$AQ,MATCH(纵向时序!$D$30&amp;纵向时序!$D36,【输出】数据汇总!$A:$A,0),MATCH(纵向时序!AB$2,【输出】数据汇总!$1:$1,0))/100,"")</f>
        <v>132.08000000000001</v>
      </c>
      <c r="AC36" s="256">
        <f>IFERROR(INDEX(【输出】数据汇总!$A:$AQ,MATCH(纵向时序!$D$30&amp;纵向时序!$D36,【输出】数据汇总!$A:$A,0),MATCH(纵向时序!AC$2,【输出】数据汇总!$1:$1,0))/100,"")</f>
        <v>110.86000000000001</v>
      </c>
      <c r="AD36" s="256">
        <f>IFERROR(INDEX(【输出】数据汇总!$A:$AQ,MATCH(纵向时序!$D$30&amp;纵向时序!$D36,【输出】数据汇总!$A:$A,0),MATCH(纵向时序!AD$30,【输出】数据汇总!$1:$1,0))/100,"")</f>
        <v>110.86000000000001</v>
      </c>
      <c r="AE36" s="256">
        <f>IFERROR(INDEX(【输出】数据汇总!$A:$AQ,MATCH(纵向时序!$D$30&amp;纵向时序!$D36,【输出】数据汇总!$A:$A,0),MATCH(纵向时序!AE$2,【输出】数据汇总!$1:$1,0))/100,"")</f>
        <v>99.69</v>
      </c>
    </row>
    <row r="37" spans="1:31" ht="15.6" x14ac:dyDescent="0.25">
      <c r="A37" s="29" t="s">
        <v>116</v>
      </c>
      <c r="B37" s="29"/>
      <c r="C37" s="213" t="s">
        <v>565</v>
      </c>
      <c r="D37" s="247" t="s">
        <v>246</v>
      </c>
      <c r="E37" s="256">
        <f>MAX(E32+E33,E34+E35)</f>
        <v>6141.49</v>
      </c>
      <c r="F37" s="256">
        <f t="shared" ref="F37:AE37" si="13">MAX(F32+F33,F34+F35)</f>
        <v>6174.79</v>
      </c>
      <c r="G37" s="256">
        <f t="shared" si="13"/>
        <v>6516.59</v>
      </c>
      <c r="H37" s="256">
        <f t="shared" si="13"/>
        <v>6651.9599999999991</v>
      </c>
      <c r="I37" s="256">
        <f t="shared" si="13"/>
        <v>7371.25</v>
      </c>
      <c r="J37" s="256">
        <f t="shared" si="13"/>
        <v>7471.3700000000008</v>
      </c>
      <c r="K37" s="256">
        <f t="shared" si="13"/>
        <v>7553.67</v>
      </c>
      <c r="L37" s="256">
        <f t="shared" si="13"/>
        <v>7688.91</v>
      </c>
      <c r="M37" s="256">
        <f t="shared" si="13"/>
        <v>7830.3700000000008</v>
      </c>
      <c r="N37" s="256">
        <f t="shared" si="13"/>
        <v>7849.1100000000006</v>
      </c>
      <c r="O37" s="256">
        <f t="shared" si="13"/>
        <v>7711.45</v>
      </c>
      <c r="P37" s="256">
        <f t="shared" si="13"/>
        <v>7816.26</v>
      </c>
      <c r="Q37" s="256">
        <f t="shared" si="13"/>
        <v>8211.23</v>
      </c>
      <c r="R37" s="256">
        <f t="shared" si="13"/>
        <v>8287.5</v>
      </c>
      <c r="S37" s="256">
        <f t="shared" si="13"/>
        <v>8248.57</v>
      </c>
      <c r="T37" s="256">
        <f t="shared" si="13"/>
        <v>8416.59</v>
      </c>
      <c r="U37" s="256">
        <f t="shared" si="13"/>
        <v>8934.14</v>
      </c>
      <c r="V37" s="256">
        <f t="shared" si="13"/>
        <v>8997.59</v>
      </c>
      <c r="W37" s="256">
        <f t="shared" si="13"/>
        <v>9070.33</v>
      </c>
      <c r="X37" s="256">
        <f t="shared" si="13"/>
        <v>9211.08</v>
      </c>
      <c r="Y37" s="256">
        <f t="shared" si="13"/>
        <v>8692.34</v>
      </c>
      <c r="Z37" s="256">
        <f t="shared" si="13"/>
        <v>8732.36</v>
      </c>
      <c r="AA37" s="256">
        <f t="shared" si="13"/>
        <v>8320.2799999999988</v>
      </c>
      <c r="AB37" s="256">
        <f t="shared" si="13"/>
        <v>8454.73</v>
      </c>
      <c r="AC37" s="256">
        <f t="shared" si="13"/>
        <v>8610.2099999999991</v>
      </c>
      <c r="AD37" s="256">
        <f t="shared" si="13"/>
        <v>8621.83</v>
      </c>
      <c r="AE37" s="256">
        <f t="shared" si="13"/>
        <v>8547.130000000001</v>
      </c>
    </row>
    <row r="38" spans="1:31" ht="15.6" outlineLevel="1" x14ac:dyDescent="0.25">
      <c r="A38" s="29" t="s">
        <v>119</v>
      </c>
      <c r="B38" s="29"/>
      <c r="C38" s="213" t="s">
        <v>476</v>
      </c>
      <c r="D38" s="253" t="s">
        <v>259</v>
      </c>
      <c r="E38" s="256">
        <f>IFERROR(INDEX(【输出】数据汇总!$A:$AQ,MATCH(纵向时序!$D$30&amp;纵向时序!$D38,【输出】数据汇总!$A:$A,0),MATCH(纵向时序!E$2,【输出】数据汇总!$1:$1,0))/100,"")</f>
        <v>4525.43</v>
      </c>
      <c r="F38" s="256">
        <f>IFERROR(INDEX(【输出】数据汇总!$A:$AQ,MATCH(纵向时序!$D$30&amp;纵向时序!$D38,【输出】数据汇总!$A:$A,0),MATCH(纵向时序!F$2,【输出】数据汇总!$1:$1,0))/100,"")</f>
        <v>4614.4173719999999</v>
      </c>
      <c r="G38" s="256">
        <f>IFERROR(INDEX(【输出】数据汇总!$A:$AQ,MATCH(纵向时序!$D$30&amp;纵向时序!$D38,【输出】数据汇总!$A:$A,0),MATCH(纵向时序!G$2,【输出】数据汇总!$1:$1,0))/100,"")</f>
        <v>4821.58</v>
      </c>
      <c r="H38" s="256">
        <f>IFERROR(INDEX(【输出】数据汇总!$A:$AQ,MATCH(纵向时序!$D$30&amp;纵向时序!$D38,【输出】数据汇总!$A:$A,0),MATCH(纵向时序!H$2,【输出】数据汇总!$1:$1,0))/100,"")</f>
        <v>5204.3322700000008</v>
      </c>
      <c r="I38" s="256">
        <f>IFERROR(INDEX(【输出】数据汇总!$A:$AQ,MATCH(纵向时序!$D$30&amp;纵向时序!$D38,【输出】数据汇总!$A:$A,0),MATCH(纵向时序!I$2,【输出】数据汇总!$1:$1,0))/100,"")</f>
        <v>5463.61</v>
      </c>
      <c r="J38" s="256">
        <f>IFERROR(INDEX(【输出】数据汇总!$A:$AQ,MATCH(纵向时序!$D$30&amp;纵向时序!$D38,【输出】数据汇总!$A:$A,0),MATCH(纵向时序!J$2,【输出】数据汇总!$1:$1,0))/100,"")</f>
        <v>5557.9895280000001</v>
      </c>
      <c r="K38" s="256">
        <f>IFERROR(INDEX(【输出】数据汇总!$A:$AQ,MATCH(纵向时序!$D$30&amp;纵向时序!$D38,【输出】数据汇总!$A:$A,0),MATCH(纵向时序!K$2,【输出】数据汇总!$1:$1,0))/100,"")</f>
        <v>5560.63</v>
      </c>
      <c r="L38" s="256">
        <f>IFERROR(INDEX(【输出】数据汇总!$A:$AQ,MATCH(纵向时序!$D$30&amp;纵向时序!$D38,【输出】数据汇总!$A:$A,0),MATCH(纵向时序!L$2,【输出】数据汇总!$1:$1,0))/100,"")</f>
        <v>5894.7939819999992</v>
      </c>
      <c r="M38" s="256">
        <f>IFERROR(INDEX(【输出】数据汇总!$A:$AQ,MATCH(纵向时序!$D$30&amp;纵向时序!$D38,【输出】数据汇总!$A:$A,0),MATCH(纵向时序!M$2,【输出】数据汇总!$1:$1,0))/100,"")</f>
        <v>6151.41</v>
      </c>
      <c r="N38" s="256">
        <f>IFERROR(INDEX(【输出】数据汇总!$A:$AQ,MATCH(纵向时序!$D$30&amp;纵向时序!$D38,【输出】数据汇总!$A:$A,0),MATCH(纵向时序!N$2,【输出】数据汇总!$1:$1,0))/100,"")</f>
        <v>6373.2310249999991</v>
      </c>
      <c r="O38" s="256">
        <f>IFERROR(INDEX(【输出】数据汇总!$A:$AQ,MATCH(纵向时序!$D$30&amp;纵向时序!$D38,【输出】数据汇总!$A:$A,0),MATCH(纵向时序!O$2,【输出】数据汇总!$1:$1,0))/100,"")</f>
        <v>6373.38</v>
      </c>
      <c r="P38" s="256">
        <f>IFERROR(INDEX(【输出】数据汇总!$A:$AQ,MATCH(纵向时序!$D$30&amp;纵向时序!$D38,【输出】数据汇总!$A:$A,0),MATCH(纵向时序!P$2,【输出】数据汇总!$1:$1,0))/100,"")</f>
        <v>6813.135072</v>
      </c>
      <c r="Q38" s="256">
        <f>IFERROR(INDEX(【输出】数据汇总!$A:$AQ,MATCH(纵向时序!$D$30&amp;纵向时序!$D38,【输出】数据汇总!$A:$A,0),MATCH(纵向时序!Q$2,【输出】数据汇总!$1:$1,0))/100,"")</f>
        <v>6948.52</v>
      </c>
      <c r="R38" s="256">
        <f>IFERROR(INDEX(【输出】数据汇总!$A:$AQ,MATCH(纵向时序!$D$30&amp;纵向时序!$D38,【输出】数据汇总!$A:$A,0),MATCH(纵向时序!R$2,【输出】数据汇总!$1:$1,0))/100,"")</f>
        <v>7151.0527199999988</v>
      </c>
      <c r="S38" s="256">
        <f>IFERROR(INDEX(【输出】数据汇总!$A:$AQ,MATCH(纵向时序!$D$30&amp;纵向时序!$D38,【输出】数据汇总!$A:$A,0),MATCH(纵向时序!S$2,【输出】数据汇总!$1:$1,0))/100,"")</f>
        <v>7040.88</v>
      </c>
      <c r="T38" s="256">
        <f>IFERROR(INDEX(【输出】数据汇总!$A:$AQ,MATCH(纵向时序!$D$30&amp;纵向时序!$D38,【输出】数据汇总!$A:$A,0),MATCH(纵向时序!T$2,【输出】数据汇总!$1:$1,0))/100,"")</f>
        <v>7483.0653360000006</v>
      </c>
      <c r="U38" s="256">
        <f>IFERROR(INDEX(【输出】数据汇总!$A:$AQ,MATCH(纵向时序!$D$30&amp;纵向时序!$D38,【输出】数据汇总!$A:$A,0),MATCH(纵向时序!U$2,【输出】数据汇总!$1:$1,0))/100,"")</f>
        <v>7717.12</v>
      </c>
      <c r="V38" s="256">
        <f>IFERROR(INDEX(【输出】数据汇总!$A:$AQ,MATCH(纵向时序!$D$30&amp;纵向时序!$D38,【输出】数据汇总!$A:$A,0),MATCH(纵向时序!V$2,【输出】数据汇总!$1:$1,0))/100,"")</f>
        <v>7858.4507110000004</v>
      </c>
      <c r="W38" s="256">
        <f>IFERROR(INDEX(【输出】数据汇总!$A:$AQ,MATCH(纵向时序!$D$30&amp;纵向时序!$D38,【输出】数据汇总!$A:$A,0),MATCH(纵向时序!W$2,【输出】数据汇总!$1:$1,0))/100,"")</f>
        <v>7782.23</v>
      </c>
      <c r="X38" s="256">
        <f>IFERROR(INDEX(【输出】数据汇总!$A:$AQ,MATCH(纵向时序!$D$30&amp;纵向时序!$D38,【输出】数据汇总!$A:$A,0),MATCH(纵向时序!X$2,【输出】数据汇总!$1:$1,0))/100,"")</f>
        <v>8081.8464269999995</v>
      </c>
      <c r="Y38" s="256">
        <f>IFERROR(INDEX(【输出】数据汇总!$A:$AQ,MATCH(纵向时序!$D$30&amp;纵向时序!$D38,【输出】数据汇总!$A:$A,0),MATCH(纵向时序!Y$2,【输出】数据汇总!$1:$1,0))/100,"")</f>
        <v>8151.21</v>
      </c>
      <c r="Z38" s="256">
        <f>IFERROR(INDEX(【输出】数据汇总!$A:$AQ,MATCH(纵向时序!$D$30&amp;纵向时序!$D38,【输出】数据汇总!$A:$A,0),MATCH(纵向时序!Z$2,【输出】数据汇总!$1:$1,0))/100,"")</f>
        <v>8222.7129179999993</v>
      </c>
      <c r="AA38" s="256">
        <f>IFERROR(INDEX(【输出】数据汇总!$A:$AQ,MATCH(纵向时序!$D$30&amp;纵向时序!$D38,【输出】数据汇总!$A:$A,0),MATCH(纵向时序!AA$2,【输出】数据汇总!$1:$1,0))/100,"")</f>
        <v>8294.1299999999992</v>
      </c>
      <c r="AB38" s="256">
        <f>IFERROR(INDEX(【输出】数据汇总!$A:$AQ,MATCH(纵向时序!$D$30&amp;纵向时序!$D38,【输出】数据汇总!$A:$A,0),MATCH(纵向时序!AB$2,【输出】数据汇总!$1:$1,0))/100,"")</f>
        <v>8481.0186160000012</v>
      </c>
      <c r="AC38" s="256">
        <f>IFERROR(INDEX(【输出】数据汇总!$A:$AQ,MATCH(纵向时序!$D$30&amp;纵向时序!$D38,【输出】数据汇总!$A:$A,0),MATCH(纵向时序!AC$2,【输出】数据汇总!$1:$1,0))/100,"")</f>
        <v>8721.65</v>
      </c>
      <c r="AD38" s="256">
        <f>IFERROR(INDEX(【输出】数据汇总!$A:$AQ,MATCH(纵向时序!$D$30&amp;纵向时序!$D38,【输出】数据汇总!$A:$A,0),MATCH(纵向时序!AD$30,【输出】数据汇总!$1:$1,0))/100,"")</f>
        <v>8590.4663700000001</v>
      </c>
      <c r="AE38" s="256">
        <f>IFERROR(INDEX(【输出】数据汇总!$A:$AQ,MATCH(纵向时序!$D$30&amp;纵向时序!$D38,【输出】数据汇总!$A:$A,0),MATCH(纵向时序!AE$2,【输出】数据汇总!$1:$1,0))/100,"")</f>
        <v>8486.1200000000008</v>
      </c>
    </row>
    <row r="39" spans="1:31" ht="15.6" outlineLevel="1" x14ac:dyDescent="0.25">
      <c r="A39" s="29" t="s">
        <v>122</v>
      </c>
      <c r="B39" s="29"/>
      <c r="C39" s="213" t="s">
        <v>477</v>
      </c>
      <c r="D39" s="252" t="s">
        <v>276</v>
      </c>
      <c r="E39" s="272">
        <f>E38-E37*100%</f>
        <v>-1616.0599999999995</v>
      </c>
      <c r="F39" s="272">
        <f t="shared" ref="F39" si="14">F38-F37*100%</f>
        <v>-1560.3726280000001</v>
      </c>
      <c r="G39" s="272">
        <f t="shared" ref="G39" si="15">G38-G37*100%</f>
        <v>-1695.0100000000002</v>
      </c>
      <c r="H39" s="272">
        <f t="shared" ref="H39" si="16">H38-H37*100%</f>
        <v>-1447.6277299999983</v>
      </c>
      <c r="I39" s="272">
        <f t="shared" ref="I39" si="17">I38-I37*100%</f>
        <v>-1907.6400000000003</v>
      </c>
      <c r="J39" s="272">
        <f t="shared" ref="J39" si="18">J38-J37*100%</f>
        <v>-1913.3804720000007</v>
      </c>
      <c r="K39" s="272">
        <f t="shared" ref="K39" si="19">K38-K37*100%</f>
        <v>-1993.04</v>
      </c>
      <c r="L39" s="272">
        <f t="shared" ref="L39" si="20">L38-L37*100%</f>
        <v>-1794.1160180000006</v>
      </c>
      <c r="M39" s="272">
        <f t="shared" ref="M39" si="21">M38-M37*100%</f>
        <v>-1678.9600000000009</v>
      </c>
      <c r="N39" s="272">
        <f t="shared" ref="N39" si="22">N38-N37*100%</f>
        <v>-1475.8789750000014</v>
      </c>
      <c r="O39" s="272">
        <f t="shared" ref="O39" si="23">O38-O37*100%</f>
        <v>-1338.0699999999997</v>
      </c>
      <c r="P39" s="272">
        <f t="shared" ref="P39" si="24">P38-P37*100%</f>
        <v>-1003.1249280000002</v>
      </c>
      <c r="Q39" s="272">
        <f t="shared" ref="Q39" si="25">Q38-Q37*100%</f>
        <v>-1262.7099999999991</v>
      </c>
      <c r="R39" s="272">
        <f t="shared" ref="R39" si="26">R38-R37*100%</f>
        <v>-1136.4472800000012</v>
      </c>
      <c r="S39" s="272">
        <f t="shared" ref="S39" si="27">S38-S37*100%</f>
        <v>-1207.6899999999996</v>
      </c>
      <c r="T39" s="272">
        <f t="shared" ref="T39" si="28">T38-T37*100%</f>
        <v>-933.52466399999958</v>
      </c>
      <c r="U39" s="272">
        <f t="shared" ref="U39" si="29">U38-U37*100%</f>
        <v>-1217.0199999999995</v>
      </c>
      <c r="V39" s="272">
        <f t="shared" ref="V39" si="30">V38-V37*100%</f>
        <v>-1139.1392889999997</v>
      </c>
      <c r="W39" s="272">
        <f t="shared" ref="W39" si="31">W38-W37*100%</f>
        <v>-1288.1000000000004</v>
      </c>
      <c r="X39" s="272">
        <f t="shared" ref="X39" si="32">X38-X37*100%</f>
        <v>-1129.2335730000004</v>
      </c>
      <c r="Y39" s="272">
        <f t="shared" ref="Y39" si="33">Y38-Y37*100%</f>
        <v>-541.13000000000011</v>
      </c>
      <c r="Z39" s="272">
        <f t="shared" ref="Z39" si="34">Z38-Z37*100%</f>
        <v>-509.64708200000132</v>
      </c>
      <c r="AA39" s="272">
        <f t="shared" ref="AA39" si="35">AA38-AA37*100%</f>
        <v>-26.149999999999636</v>
      </c>
      <c r="AB39" s="272">
        <f t="shared" ref="AB39" si="36">AB38-AB37*100%</f>
        <v>26.288616000001639</v>
      </c>
      <c r="AC39" s="272">
        <f t="shared" ref="AC39" si="37">AC38-AC37*100%</f>
        <v>111.44000000000051</v>
      </c>
      <c r="AD39" s="272">
        <f t="shared" ref="AD39" si="38">AD38-AD37*100%</f>
        <v>-31.36362999999983</v>
      </c>
      <c r="AE39" s="272">
        <f t="shared" ref="AE39" si="39">AE38-AE37*100%</f>
        <v>-61.010000000000218</v>
      </c>
    </row>
    <row r="40" spans="1:31" ht="15.6" x14ac:dyDescent="0.25">
      <c r="A40" s="29" t="s">
        <v>125</v>
      </c>
      <c r="B40" s="29"/>
      <c r="C40" s="213" t="s">
        <v>475</v>
      </c>
      <c r="D40" s="253" t="s">
        <v>261</v>
      </c>
      <c r="E40" s="256" t="str">
        <f>IF(IFERROR(INDEX(【输出】数据汇总!$A:$AQ,MATCH(纵向时序!$D$30&amp;纵向时序!$D40,【输出】数据汇总!$A:$A,0),MATCH(纵向时序!E$2,【输出】数据汇总!$1:$1,0))/100,"")=0,"",IFERROR(INDEX(【输出】数据汇总!$A:$AQ,MATCH(纵向时序!$D$30&amp;纵向时序!$D40,【输出】数据汇总!$A:$A,0),MATCH(纵向时序!E$2,【输出】数据汇总!$1:$1,0))/100,""))</f>
        <v/>
      </c>
      <c r="F40" s="256" t="str">
        <f>IF(IFERROR(INDEX(【输出】数据汇总!$A:$AQ,MATCH(纵向时序!$D$30&amp;纵向时序!$D40,【输出】数据汇总!$A:$A,0),MATCH(纵向时序!F$2,【输出】数据汇总!$1:$1,0))/100,"")=0,"",IFERROR(INDEX(【输出】数据汇总!$A:$AQ,MATCH(纵向时序!$D$30&amp;纵向时序!$D40,【输出】数据汇总!$A:$A,0),MATCH(纵向时序!F$2,【输出】数据汇总!$1:$1,0))/100,""))</f>
        <v/>
      </c>
      <c r="G40" s="256" t="str">
        <f>IF(IFERROR(INDEX(【输出】数据汇总!$A:$AQ,MATCH(纵向时序!$D$30&amp;纵向时序!$D40,【输出】数据汇总!$A:$A,0),MATCH(纵向时序!G$2,【输出】数据汇总!$1:$1,0))/100,"")=0,"",IFERROR(INDEX(【输出】数据汇总!$A:$AQ,MATCH(纵向时序!$D$30&amp;纵向时序!$D40,【输出】数据汇总!$A:$A,0),MATCH(纵向时序!G$2,【输出】数据汇总!$1:$1,0))/100,""))</f>
        <v/>
      </c>
      <c r="H40" s="256" t="str">
        <f>IF(IFERROR(INDEX(【输出】数据汇总!$A:$AQ,MATCH(纵向时序!$D$30&amp;纵向时序!$D40,【输出】数据汇总!$A:$A,0),MATCH(纵向时序!H$2,【输出】数据汇总!$1:$1,0))/100,"")=0,"",IFERROR(INDEX(【输出】数据汇总!$A:$AQ,MATCH(纵向时序!$D$30&amp;纵向时序!$D40,【输出】数据汇总!$A:$A,0),MATCH(纵向时序!H$2,【输出】数据汇总!$1:$1,0))/100,""))</f>
        <v/>
      </c>
      <c r="I40" s="256" t="str">
        <f>IF(IFERROR(INDEX(【输出】数据汇总!$A:$AQ,MATCH(纵向时序!$D$30&amp;纵向时序!$D40,【输出】数据汇总!$A:$A,0),MATCH(纵向时序!I$2,【输出】数据汇总!$1:$1,0))/100,"")=0,"",IFERROR(INDEX(【输出】数据汇总!$A:$AQ,MATCH(纵向时序!$D$30&amp;纵向时序!$D40,【输出】数据汇总!$A:$A,0),MATCH(纵向时序!I$2,【输出】数据汇总!$1:$1,0))/100,""))</f>
        <v/>
      </c>
      <c r="J40" s="256" t="str">
        <f>IF(IFERROR(INDEX(【输出】数据汇总!$A:$AQ,MATCH(纵向时序!$D$30&amp;纵向时序!$D40,【输出】数据汇总!$A:$A,0),MATCH(纵向时序!J$2,【输出】数据汇总!$1:$1,0))/100,"")=0,"",IFERROR(INDEX(【输出】数据汇总!$A:$AQ,MATCH(纵向时序!$D$30&amp;纵向时序!$D40,【输出】数据汇总!$A:$A,0),MATCH(纵向时序!J$2,【输出】数据汇总!$1:$1,0))/100,""))</f>
        <v/>
      </c>
      <c r="K40" s="256" t="str">
        <f>IF(IFERROR(INDEX(【输出】数据汇总!$A:$AQ,MATCH(纵向时序!$D$30&amp;纵向时序!$D40,【输出】数据汇总!$A:$A,0),MATCH(纵向时序!K$2,【输出】数据汇总!$1:$1,0))/100,"")=0,"",IFERROR(INDEX(【输出】数据汇总!$A:$AQ,MATCH(纵向时序!$D$30&amp;纵向时序!$D40,【输出】数据汇总!$A:$A,0),MATCH(纵向时序!K$2,【输出】数据汇总!$1:$1,0))/100,""))</f>
        <v/>
      </c>
      <c r="L40" s="256" t="str">
        <f>IF(IFERROR(INDEX(【输出】数据汇总!$A:$AQ,MATCH(纵向时序!$D$30&amp;纵向时序!$D40,【输出】数据汇总!$A:$A,0),MATCH(纵向时序!L$2,【输出】数据汇总!$1:$1,0))/100,"")=0,"",IFERROR(INDEX(【输出】数据汇总!$A:$AQ,MATCH(纵向时序!$D$30&amp;纵向时序!$D40,【输出】数据汇总!$A:$A,0),MATCH(纵向时序!L$2,【输出】数据汇总!$1:$1,0))/100,""))</f>
        <v/>
      </c>
      <c r="M40" s="256" t="str">
        <f>IF(IFERROR(INDEX(【输出】数据汇总!$A:$AQ,MATCH(纵向时序!$D$30&amp;纵向时序!$D40,【输出】数据汇总!$A:$A,0),MATCH(纵向时序!M$2,【输出】数据汇总!$1:$1,0))/100,"")=0,"",IFERROR(INDEX(【输出】数据汇总!$A:$AQ,MATCH(纵向时序!$D$30&amp;纵向时序!$D40,【输出】数据汇总!$A:$A,0),MATCH(纵向时序!M$2,【输出】数据汇总!$1:$1,0))/100,""))</f>
        <v/>
      </c>
      <c r="N40" s="256" t="str">
        <f>IF(IFERROR(INDEX(【输出】数据汇总!$A:$AQ,MATCH(纵向时序!$D$30&amp;纵向时序!$D40,【输出】数据汇总!$A:$A,0),MATCH(纵向时序!N$2,【输出】数据汇总!$1:$1,0))/100,"")=0,"",IFERROR(INDEX(【输出】数据汇总!$A:$AQ,MATCH(纵向时序!$D$30&amp;纵向时序!$D40,【输出】数据汇总!$A:$A,0),MATCH(纵向时序!N$2,【输出】数据汇总!$1:$1,0))/100,""))</f>
        <v/>
      </c>
      <c r="O40" s="256">
        <f>IF(IFERROR(INDEX(【输出】数据汇总!$A:$AQ,MATCH(纵向时序!$D$30&amp;纵向时序!$D40,【输出】数据汇总!$A:$A,0),MATCH(纵向时序!O$2,【输出】数据汇总!$1:$1,0))/100,"")=0,"",IFERROR(INDEX(【输出】数据汇总!$A:$AQ,MATCH(纵向时序!$D$30&amp;纵向时序!$D40,【输出】数据汇总!$A:$A,0),MATCH(纵向时序!O$2,【输出】数据汇总!$1:$1,0))/100,""))</f>
        <v>183.7</v>
      </c>
      <c r="P40" s="256">
        <f>IF(IFERROR(INDEX(【输出】数据汇总!$A:$AQ,MATCH(纵向时序!$D$30&amp;纵向时序!$D40,【输出】数据汇总!$A:$A,0),MATCH(纵向时序!P$2,【输出】数据汇总!$1:$1,0))/100,"")=0,"",IFERROR(INDEX(【输出】数据汇总!$A:$AQ,MATCH(纵向时序!$D$30&amp;纵向时序!$D40,【输出】数据汇总!$A:$A,0),MATCH(纵向时序!P$2,【输出】数据汇总!$1:$1,0))/100,""))</f>
        <v>183.7</v>
      </c>
      <c r="Q40" s="256">
        <f>IF(IFERROR(INDEX(【输出】数据汇总!$A:$AQ,MATCH(纵向时序!$D$30&amp;纵向时序!$D40,【输出】数据汇总!$A:$A,0),MATCH(纵向时序!Q$2,【输出】数据汇总!$1:$1,0))/100,"")=0,"",IFERROR(INDEX(【输出】数据汇总!$A:$AQ,MATCH(纵向时序!$D$30&amp;纵向时序!$D40,【输出】数据汇总!$A:$A,0),MATCH(纵向时序!Q$2,【输出】数据汇总!$1:$1,0))/100,""))</f>
        <v>183.7</v>
      </c>
      <c r="R40" s="256">
        <f>IF(IFERROR(INDEX(【输出】数据汇总!$A:$AQ,MATCH(纵向时序!$D$30&amp;纵向时序!$D40,【输出】数据汇总!$A:$A,0),MATCH(纵向时序!R$2,【输出】数据汇总!$1:$1,0))/100,"")=0,"",IFERROR(INDEX(【输出】数据汇总!$A:$AQ,MATCH(纵向时序!$D$30&amp;纵向时序!$D40,【输出】数据汇总!$A:$A,0),MATCH(纵向时序!R$2,【输出】数据汇总!$1:$1,0))/100,""))</f>
        <v>183.7</v>
      </c>
      <c r="S40" s="256">
        <f>IF(IFERROR(INDEX(【输出】数据汇总!$A:$AQ,MATCH(纵向时序!$D$30&amp;纵向时序!$D40,【输出】数据汇总!$A:$A,0),MATCH(纵向时序!S$2,【输出】数据汇总!$1:$1,0))/100,"")=0,"",IFERROR(INDEX(【输出】数据汇总!$A:$AQ,MATCH(纵向时序!$D$30&amp;纵向时序!$D40,【输出】数据汇总!$A:$A,0),MATCH(纵向时序!S$2,【输出】数据汇总!$1:$1,0))/100,""))</f>
        <v>199.43</v>
      </c>
      <c r="T40" s="256">
        <f>IF(IFERROR(INDEX(【输出】数据汇总!$A:$AQ,MATCH(纵向时序!$D$30&amp;纵向时序!$D40,【输出】数据汇总!$A:$A,0),MATCH(纵向时序!T$2,【输出】数据汇总!$1:$1,0))/100,"")=0,"",IFERROR(INDEX(【输出】数据汇总!$A:$AQ,MATCH(纵向时序!$D$30&amp;纵向时序!$D40,【输出】数据汇总!$A:$A,0),MATCH(纵向时序!T$2,【输出】数据汇总!$1:$1,0))/100,""))</f>
        <v>199.43</v>
      </c>
      <c r="U40" s="256">
        <f>IF(IFERROR(INDEX(【输出】数据汇总!$A:$AQ,MATCH(纵向时序!$D$30&amp;纵向时序!$D40,【输出】数据汇总!$A:$A,0),MATCH(纵向时序!U$2,【输出】数据汇总!$1:$1,0))/100,"")=0,"",IFERROR(INDEX(【输出】数据汇总!$A:$AQ,MATCH(纵向时序!$D$30&amp;纵向时序!$D40,【输出】数据汇总!$A:$A,0),MATCH(纵向时序!U$2,【输出】数据汇总!$1:$1,0))/100,""))</f>
        <v>189.63</v>
      </c>
      <c r="V40" s="256">
        <f>IF(IFERROR(INDEX(【输出】数据汇总!$A:$AQ,MATCH(纵向时序!$D$30&amp;纵向时序!$D40,【输出】数据汇总!$A:$A,0),MATCH(纵向时序!V$2,【输出】数据汇总!$1:$1,0))/100,"")=0,"",IFERROR(INDEX(【输出】数据汇总!$A:$AQ,MATCH(纵向时序!$D$30&amp;纵向时序!$D40,【输出】数据汇总!$A:$A,0),MATCH(纵向时序!V$2,【输出】数据汇总!$1:$1,0))/100,""))</f>
        <v>189.63</v>
      </c>
      <c r="W40" s="256">
        <f>IF(IFERROR(INDEX(【输出】数据汇总!$A:$AQ,MATCH(纵向时序!$D$30&amp;纵向时序!$D40,【输出】数据汇总!$A:$A,0),MATCH(纵向时序!W$2,【输出】数据汇总!$1:$1,0))/100,"")=0,"",IFERROR(INDEX(【输出】数据汇总!$A:$AQ,MATCH(纵向时序!$D$30&amp;纵向时序!$D40,【输出】数据汇总!$A:$A,0),MATCH(纵向时序!W$2,【输出】数据汇总!$1:$1,0))/100,""))</f>
        <v>144.81</v>
      </c>
      <c r="X40" s="256">
        <f>IF(IFERROR(INDEX(【输出】数据汇总!$A:$AQ,MATCH(纵向时序!$D$30&amp;纵向时序!$D40,【输出】数据汇总!$A:$A,0),MATCH(纵向时序!X$2,【输出】数据汇总!$1:$1,0))/100,"")=0,"",IFERROR(INDEX(【输出】数据汇总!$A:$AQ,MATCH(纵向时序!$D$30&amp;纵向时序!$D40,【输出】数据汇总!$A:$A,0),MATCH(纵向时序!X$2,【输出】数据汇总!$1:$1,0))/100,""))</f>
        <v>144.81</v>
      </c>
      <c r="Y40" s="256">
        <f>IF(IFERROR(INDEX(【输出】数据汇总!$A:$AQ,MATCH(纵向时序!$D$30&amp;纵向时序!$D40,【输出】数据汇总!$A:$A,0),MATCH(纵向时序!Y$2,【输出】数据汇总!$1:$1,0))/100,"")=0,"",IFERROR(INDEX(【输出】数据汇总!$A:$AQ,MATCH(纵向时序!$D$30&amp;纵向时序!$D40,【输出】数据汇总!$A:$A,0),MATCH(纵向时序!Y$2,【输出】数据汇总!$1:$1,0))/100,""))</f>
        <v>142.19</v>
      </c>
      <c r="Z40" s="256">
        <f>IF(IFERROR(INDEX(【输出】数据汇总!$A:$AQ,MATCH(纵向时序!$D$30&amp;纵向时序!$D40,【输出】数据汇总!$A:$A,0),MATCH(纵向时序!Z$2,【输出】数据汇总!$1:$1,0))/100,"")=0,"",IFERROR(INDEX(【输出】数据汇总!$A:$AQ,MATCH(纵向时序!$D$30&amp;纵向时序!$D40,【输出】数据汇总!$A:$A,0),MATCH(纵向时序!Z$2,【输出】数据汇总!$1:$1,0))/100,""))</f>
        <v>142.19</v>
      </c>
      <c r="AA40" s="256">
        <f>IF(IFERROR(INDEX(【输出】数据汇总!$A:$AQ,MATCH(纵向时序!$D$30&amp;纵向时序!$D40,【输出】数据汇总!$A:$A,0),MATCH(纵向时序!AA$2,【输出】数据汇总!$1:$1,0))/100,"")=0,"",IFERROR(INDEX(【输出】数据汇总!$A:$AQ,MATCH(纵向时序!$D$30&amp;纵向时序!$D40,【输出】数据汇总!$A:$A,0),MATCH(纵向时序!AA$2,【输出】数据汇总!$1:$1,0))/100,""))</f>
        <v>132.08000000000001</v>
      </c>
      <c r="AB40" s="256">
        <f>IF(IFERROR(INDEX(【输出】数据汇总!$A:$AQ,MATCH(纵向时序!$D$30&amp;纵向时序!$D40,【输出】数据汇总!$A:$A,0),MATCH(纵向时序!AB$2,【输出】数据汇总!$1:$1,0))/100,"")=0,"",IFERROR(INDEX(【输出】数据汇总!$A:$AQ,MATCH(纵向时序!$D$30&amp;纵向时序!$D40,【输出】数据汇总!$A:$A,0),MATCH(纵向时序!AB$2,【输出】数据汇总!$1:$1,0))/100,""))</f>
        <v>132.08000000000001</v>
      </c>
      <c r="AC40" s="256">
        <f>IF(IFERROR(INDEX(【输出】数据汇总!$A:$AQ,MATCH(纵向时序!$D$30&amp;纵向时序!$D40,【输出】数据汇总!$A:$A,0),MATCH(纵向时序!AC$2,【输出】数据汇总!$1:$1,0))/100,"")=0,"",IFERROR(INDEX(【输出】数据汇总!$A:$AQ,MATCH(纵向时序!$D$30&amp;纵向时序!$D40,【输出】数据汇总!$A:$A,0),MATCH(纵向时序!AC$2,【输出】数据汇总!$1:$1,0))/100,""))</f>
        <v>110.86000000000001</v>
      </c>
      <c r="AD40" s="256">
        <f>IF(IFERROR(INDEX(【输出】数据汇总!$A:$AQ,MATCH(纵向时序!$D$30&amp;纵向时序!$D40,【输出】数据汇总!$A:$A,0),MATCH(纵向时序!AD$30,【输出】数据汇总!$1:$1,0))/100,"")=0,"",IFERROR(INDEX(【输出】数据汇总!$A:$AQ,MATCH(纵向时序!$D$30&amp;纵向时序!$D40,【输出】数据汇总!$A:$A,0),MATCH(纵向时序!AD$30,【输出】数据汇总!$1:$1,0))/100,""))</f>
        <v>110.86000000000001</v>
      </c>
      <c r="AE40" s="256">
        <f>IF(IFERROR(INDEX(【输出】数据汇总!$A:$AQ,MATCH(纵向时序!$D$30&amp;纵向时序!$D40,【输出】数据汇总!$A:$A,0),MATCH(纵向时序!AE$2,【输出】数据汇总!$1:$1,0))/100,"")=0,"",IFERROR(INDEX(【输出】数据汇总!$A:$AQ,MATCH(纵向时序!$D$30&amp;纵向时序!$D40,【输出】数据汇总!$A:$A,0),MATCH(纵向时序!AE$2,【输出】数据汇总!$1:$1,0))/100,""))</f>
        <v>99.69</v>
      </c>
    </row>
    <row r="41" spans="1:31" ht="15.6" x14ac:dyDescent="0.25">
      <c r="A41" s="29" t="s">
        <v>128</v>
      </c>
      <c r="B41" s="29"/>
      <c r="C41" s="213" t="s">
        <v>478</v>
      </c>
      <c r="D41" s="253" t="s">
        <v>262</v>
      </c>
      <c r="E41" s="256">
        <f>IF(IFERROR(INDEX(【输出】数据汇总!$A:$AQ,MATCH(纵向时序!$D$30&amp;纵向时序!$D41,【输出】数据汇总!$A:$A,0),MATCH(纵向时序!E$2,【输出】数据汇总!$1:$1,0))/100,"")=0,"",IFERROR(INDEX(【输出】数据汇总!$A:$AQ,MATCH(纵向时序!$D$30&amp;纵向时序!$D41,【输出】数据汇总!$A:$A,0),MATCH(纵向时序!E$2,【输出】数据汇总!$1:$1,0))/100,""))</f>
        <v>455.51</v>
      </c>
      <c r="F41" s="256">
        <f>IF(IFERROR(INDEX(【输出】数据汇总!$A:$AQ,MATCH(纵向时序!$D$30&amp;纵向时序!$D41,【输出】数据汇总!$A:$A,0),MATCH(纵向时序!F$2,【输出】数据汇总!$1:$1,0))/100,"")=0,"",IFERROR(INDEX(【输出】数据汇总!$A:$AQ,MATCH(纵向时序!$D$30&amp;纵向时序!$D41,【输出】数据汇总!$A:$A,0),MATCH(纵向时序!F$2,【输出】数据汇总!$1:$1,0))/100,""))</f>
        <v>455.51</v>
      </c>
      <c r="G41" s="256">
        <f>IF(IFERROR(INDEX(【输出】数据汇总!$A:$AQ,MATCH(纵向时序!$D$30&amp;纵向时序!$D41,【输出】数据汇总!$A:$A,0),MATCH(纵向时序!G$2,【输出】数据汇总!$1:$1,0))/100,"")=0,"",IFERROR(INDEX(【输出】数据汇总!$A:$AQ,MATCH(纵向时序!$D$30&amp;纵向时序!$D41,【输出】数据汇总!$A:$A,0),MATCH(纵向时序!G$2,【输出】数据汇总!$1:$1,0))/100,""))</f>
        <v>540.82000000000005</v>
      </c>
      <c r="H41" s="256">
        <f>IF(IFERROR(INDEX(【输出】数据汇总!$A:$AQ,MATCH(纵向时序!$D$30&amp;纵向时序!$D41,【输出】数据汇总!$A:$A,0),MATCH(纵向时序!H$2,【输出】数据汇总!$1:$1,0))/100,"")=0,"",IFERROR(INDEX(【输出】数据汇总!$A:$AQ,MATCH(纵向时序!$D$30&amp;纵向时序!$D41,【输出】数据汇总!$A:$A,0),MATCH(纵向时序!H$2,【输出】数据汇总!$1:$1,0))/100,""))</f>
        <v>540.82000000000005</v>
      </c>
      <c r="I41" s="256">
        <f>IF(IFERROR(INDEX(【输出】数据汇总!$A:$AQ,MATCH(纵向时序!$D$30&amp;纵向时序!$D41,【输出】数据汇总!$A:$A,0),MATCH(纵向时序!I$2,【输出】数据汇总!$1:$1,0))/100,"")=0,"",IFERROR(INDEX(【输出】数据汇总!$A:$AQ,MATCH(纵向时序!$D$30&amp;纵向时序!$D41,【输出】数据汇总!$A:$A,0),MATCH(纵向时序!I$2,【输出】数据汇总!$1:$1,0))/100,""))</f>
        <v>588.51</v>
      </c>
      <c r="J41" s="256">
        <f>IF(IFERROR(INDEX(【输出】数据汇总!$A:$AQ,MATCH(纵向时序!$D$30&amp;纵向时序!$D41,【输出】数据汇总!$A:$A,0),MATCH(纵向时序!J$2,【输出】数据汇总!$1:$1,0))/100,"")=0,"",IFERROR(INDEX(【输出】数据汇总!$A:$AQ,MATCH(纵向时序!$D$30&amp;纵向时序!$D41,【输出】数据汇总!$A:$A,0),MATCH(纵向时序!J$2,【输出】数据汇总!$1:$1,0))/100,""))</f>
        <v>588.51</v>
      </c>
      <c r="K41" s="256">
        <f>IF(IFERROR(INDEX(【输出】数据汇总!$A:$AQ,MATCH(纵向时序!$D$30&amp;纵向时序!$D41,【输出】数据汇总!$A:$A,0),MATCH(纵向时序!K$2,【输出】数据汇总!$1:$1,0))/100,"")=0,"",IFERROR(INDEX(【输出】数据汇总!$A:$AQ,MATCH(纵向时序!$D$30&amp;纵向时序!$D41,【输出】数据汇总!$A:$A,0),MATCH(纵向时序!K$2,【输出】数据汇总!$1:$1,0))/100,""))</f>
        <v>593.03</v>
      </c>
      <c r="L41" s="256">
        <f>IF(IFERROR(INDEX(【输出】数据汇总!$A:$AQ,MATCH(纵向时序!$D$30&amp;纵向时序!$D41,【输出】数据汇总!$A:$A,0),MATCH(纵向时序!L$2,【输出】数据汇总!$1:$1,0))/100,"")=0,"",IFERROR(INDEX(【输出】数据汇总!$A:$AQ,MATCH(纵向时序!$D$30&amp;纵向时序!$D41,【输出】数据汇总!$A:$A,0),MATCH(纵向时序!L$2,【输出】数据汇总!$1:$1,0))/100,""))</f>
        <v>593.03</v>
      </c>
      <c r="M41" s="256">
        <f>IF(IFERROR(INDEX(【输出】数据汇总!$A:$AQ,MATCH(纵向时序!$D$30&amp;纵向时序!$D41,【输出】数据汇总!$A:$A,0),MATCH(纵向时序!M$2,【输出】数据汇总!$1:$1,0))/100,"")=0,"",IFERROR(INDEX(【输出】数据汇总!$A:$AQ,MATCH(纵向时序!$D$30&amp;纵向时序!$D41,【输出】数据汇总!$A:$A,0),MATCH(纵向时序!M$2,【输出】数据汇总!$1:$1,0))/100,""))</f>
        <v>627.04999999999995</v>
      </c>
      <c r="N41" s="256">
        <f>IF(IFERROR(INDEX(【输出】数据汇总!$A:$AQ,MATCH(纵向时序!$D$30&amp;纵向时序!$D41,【输出】数据汇总!$A:$A,0),MATCH(纵向时序!N$2,【输出】数据汇总!$1:$1,0))/100,"")=0,"",IFERROR(INDEX(【输出】数据汇总!$A:$AQ,MATCH(纵向时序!$D$30&amp;纵向时序!$D41,【输出】数据汇总!$A:$A,0),MATCH(纵向时序!N$2,【输出】数据汇总!$1:$1,0))/100,""))</f>
        <v>627.04999999999995</v>
      </c>
      <c r="O41" s="256">
        <f>IF(IFERROR(INDEX(【输出】数据汇总!$A:$AQ,MATCH(纵向时序!$D$30&amp;纵向时序!$D41,【输出】数据汇总!$A:$A,0),MATCH(纵向时序!O$2,【输出】数据汇总!$1:$1,0))/100,"")=0,"",IFERROR(INDEX(【输出】数据汇总!$A:$AQ,MATCH(纵向时序!$D$30&amp;纵向时序!$D41,【输出】数据汇总!$A:$A,0),MATCH(纵向时序!O$2,【输出】数据汇总!$1:$1,0))/100,""))</f>
        <v>772.92</v>
      </c>
      <c r="P41" s="256">
        <f>IF(IFERROR(INDEX(【输出】数据汇总!$A:$AQ,MATCH(纵向时序!$D$30&amp;纵向时序!$D41,【输出】数据汇总!$A:$A,0),MATCH(纵向时序!P$2,【输出】数据汇总!$1:$1,0))/100,"")=0,"",IFERROR(INDEX(【输出】数据汇总!$A:$AQ,MATCH(纵向时序!$D$30&amp;纵向时序!$D41,【输出】数据汇总!$A:$A,0),MATCH(纵向时序!P$2,【输出】数据汇总!$1:$1,0))/100,""))</f>
        <v>772.92</v>
      </c>
      <c r="Q41" s="256">
        <f>IF(IFERROR(INDEX(【输出】数据汇总!$A:$AQ,MATCH(纵向时序!$D$30&amp;纵向时序!$D41,【输出】数据汇总!$A:$A,0),MATCH(纵向时序!Q$2,【输出】数据汇总!$1:$1,0))/100,"")=0,"",IFERROR(INDEX(【输出】数据汇总!$A:$AQ,MATCH(纵向时序!$D$30&amp;纵向时序!$D41,【输出】数据汇总!$A:$A,0),MATCH(纵向时序!Q$2,【输出】数据汇总!$1:$1,0))/100,""))</f>
        <v>867.7</v>
      </c>
      <c r="R41" s="256">
        <f>IF(IFERROR(INDEX(【输出】数据汇总!$A:$AQ,MATCH(纵向时序!$D$30&amp;纵向时序!$D41,【输出】数据汇总!$A:$A,0),MATCH(纵向时序!R$2,【输出】数据汇总!$1:$1,0))/100,"")=0,"",IFERROR(INDEX(【输出】数据汇总!$A:$AQ,MATCH(纵向时序!$D$30&amp;纵向时序!$D41,【输出】数据汇总!$A:$A,0),MATCH(纵向时序!R$2,【输出】数据汇总!$1:$1,0))/100,""))</f>
        <v>867.7</v>
      </c>
      <c r="S41" s="256">
        <f>IF(IFERROR(INDEX(【输出】数据汇总!$A:$AQ,MATCH(纵向时序!$D$30&amp;纵向时序!$D41,【输出】数据汇总!$A:$A,0),MATCH(纵向时序!S$2,【输出】数据汇总!$1:$1,0))/100,"")=0,"",IFERROR(INDEX(【输出】数据汇总!$A:$AQ,MATCH(纵向时序!$D$30&amp;纵向时序!$D41,【输出】数据汇总!$A:$A,0),MATCH(纵向时序!S$2,【输出】数据汇总!$1:$1,0))/100,""))</f>
        <v>885.85</v>
      </c>
      <c r="T41" s="256">
        <f>IF(IFERROR(INDEX(【输出】数据汇总!$A:$AQ,MATCH(纵向时序!$D$30&amp;纵向时序!$D41,【输出】数据汇总!$A:$A,0),MATCH(纵向时序!T$2,【输出】数据汇总!$1:$1,0))/100,"")=0,"",IFERROR(INDEX(【输出】数据汇总!$A:$AQ,MATCH(纵向时序!$D$30&amp;纵向时序!$D41,【输出】数据汇总!$A:$A,0),MATCH(纵向时序!T$2,【输出】数据汇总!$1:$1,0))/100,""))</f>
        <v>885.85</v>
      </c>
      <c r="U41" s="256">
        <f>IF(IFERROR(INDEX(【输出】数据汇总!$A:$AQ,MATCH(纵向时序!$D$30&amp;纵向时序!$D41,【输出】数据汇总!$A:$A,0),MATCH(纵向时序!U$2,【输出】数据汇总!$1:$1,0))/100,"")=0,"",IFERROR(INDEX(【输出】数据汇总!$A:$AQ,MATCH(纵向时序!$D$30&amp;纵向时序!$D41,【输出】数据汇总!$A:$A,0),MATCH(纵向时序!U$2,【输出】数据汇总!$1:$1,0))/100,""))</f>
        <v>909.93</v>
      </c>
      <c r="V41" s="256">
        <f>IF(IFERROR(INDEX(【输出】数据汇总!$A:$AQ,MATCH(纵向时序!$D$30&amp;纵向时序!$D41,【输出】数据汇总!$A:$A,0),MATCH(纵向时序!V$2,【输出】数据汇总!$1:$1,0))/100,"")=0,"",IFERROR(INDEX(【输出】数据汇总!$A:$AQ,MATCH(纵向时序!$D$30&amp;纵向时序!$D41,【输出】数据汇总!$A:$A,0),MATCH(纵向时序!V$2,【输出】数据汇总!$1:$1,0))/100,""))</f>
        <v>909.93</v>
      </c>
      <c r="W41" s="256">
        <f>IF(IFERROR(INDEX(【输出】数据汇总!$A:$AQ,MATCH(纵向时序!$D$30&amp;纵向时序!$D41,【输出】数据汇总!$A:$A,0),MATCH(纵向时序!W$2,【输出】数据汇总!$1:$1,0))/100,"")=0,"",IFERROR(INDEX(【输出】数据汇总!$A:$AQ,MATCH(纵向时序!$D$30&amp;纵向时序!$D41,【输出】数据汇总!$A:$A,0),MATCH(纵向时序!W$2,【输出】数据汇总!$1:$1,0))/100,""))</f>
        <v>757.58</v>
      </c>
      <c r="X41" s="256">
        <f>IF(IFERROR(INDEX(【输出】数据汇总!$A:$AQ,MATCH(纵向时序!$D$30&amp;纵向时序!$D41,【输出】数据汇总!$A:$A,0),MATCH(纵向时序!X$2,【输出】数据汇总!$1:$1,0))/100,"")=0,"",IFERROR(INDEX(【输出】数据汇总!$A:$AQ,MATCH(纵向时序!$D$30&amp;纵向时序!$D41,【输出】数据汇总!$A:$A,0),MATCH(纵向时序!X$2,【输出】数据汇总!$1:$1,0))/100,""))</f>
        <v>757.58</v>
      </c>
      <c r="Y41" s="256">
        <f>IF(IFERROR(INDEX(【输出】数据汇总!$A:$AQ,MATCH(纵向时序!$D$30&amp;纵向时序!$D41,【输出】数据汇总!$A:$A,0),MATCH(纵向时序!Y$2,【输出】数据汇总!$1:$1,0))/100,"")=0,"",IFERROR(INDEX(【输出】数据汇总!$A:$AQ,MATCH(纵向时序!$D$30&amp;纵向时序!$D41,【输出】数据汇总!$A:$A,0),MATCH(纵向时序!Y$2,【输出】数据汇总!$1:$1,0))/100,""))</f>
        <v>713.37</v>
      </c>
      <c r="Z41" s="256">
        <f>IF(IFERROR(INDEX(【输出】数据汇总!$A:$AQ,MATCH(纵向时序!$D$30&amp;纵向时序!$D41,【输出】数据汇总!$A:$A,0),MATCH(纵向时序!Z$2,【输出】数据汇总!$1:$1,0))/100,"")=0,"",IFERROR(INDEX(【输出】数据汇总!$A:$AQ,MATCH(纵向时序!$D$30&amp;纵向时序!$D41,【输出】数据汇总!$A:$A,0),MATCH(纵向时序!Z$2,【输出】数据汇总!$1:$1,0))/100,""))</f>
        <v>713.37</v>
      </c>
      <c r="AA41" s="256">
        <f>IF(IFERROR(INDEX(【输出】数据汇总!$A:$AQ,MATCH(纵向时序!$D$30&amp;纵向时序!$D41,【输出】数据汇总!$A:$A,0),MATCH(纵向时序!AA$2,【输出】数据汇总!$1:$1,0))/100,"")=0,"",IFERROR(INDEX(【输出】数据汇总!$A:$AQ,MATCH(纵向时序!$D$30&amp;纵向时序!$D41,【输出】数据汇总!$A:$A,0),MATCH(纵向时序!AA$2,【输出】数据汇总!$1:$1,0))/100,""))</f>
        <v>162.29</v>
      </c>
      <c r="AB41" s="256">
        <f>IF(IFERROR(INDEX(【输出】数据汇总!$A:$AQ,MATCH(纵向时序!$D$30&amp;纵向时序!$D41,【输出】数据汇总!$A:$A,0),MATCH(纵向时序!AB$2,【输出】数据汇总!$1:$1,0))/100,"")=0,"",IFERROR(INDEX(【输出】数据汇总!$A:$AQ,MATCH(纵向时序!$D$30&amp;纵向时序!$D41,【输出】数据汇总!$A:$A,0),MATCH(纵向时序!AB$2,【输出】数据汇总!$1:$1,0))/100,""))</f>
        <v>162.29</v>
      </c>
      <c r="AC41" s="256">
        <f>IF(IFERROR(INDEX(【输出】数据汇总!$A:$AQ,MATCH(纵向时序!$D$30&amp;纵向时序!$D41,【输出】数据汇总!$A:$A,0),MATCH(纵向时序!AC$2,【输出】数据汇总!$1:$1,0))/100,"")=0,"",IFERROR(INDEX(【输出】数据汇总!$A:$AQ,MATCH(纵向时序!$D$30&amp;纵向时序!$D41,【输出】数据汇总!$A:$A,0),MATCH(纵向时序!AC$2,【输出】数据汇总!$1:$1,0))/100,""))</f>
        <v>421.92</v>
      </c>
      <c r="AD41" s="256">
        <f>IF(IFERROR(INDEX(【输出】数据汇总!$A:$AQ,MATCH(纵向时序!$D$30&amp;纵向时序!$D41,【输出】数据汇总!$A:$A,0),MATCH(纵向时序!AD$30,【输出】数据汇总!$1:$1,0))/100,"")=0,"",IFERROR(INDEX(【输出】数据汇总!$A:$AQ,MATCH(纵向时序!$D$30&amp;纵向时序!$D41,【输出】数据汇总!$A:$A,0),MATCH(纵向时序!AD$30,【输出】数据汇总!$1:$1,0))/100,""))</f>
        <v>421.92</v>
      </c>
      <c r="AE41" s="256">
        <f>IF(IFERROR(INDEX(【输出】数据汇总!$A:$AQ,MATCH(纵向时序!$D$30&amp;纵向时序!$D41,【输出】数据汇总!$A:$A,0),MATCH(纵向时序!AE$2,【输出】数据汇总!$1:$1,0))/100,"")=0,"",IFERROR(INDEX(【输出】数据汇总!$A:$AQ,MATCH(纵向时序!$D$30&amp;纵向时序!$D41,【输出】数据汇总!$A:$A,0),MATCH(纵向时序!AE$2,【输出】数据汇总!$1:$1,0))/100,""))</f>
        <v>336.85999999999882</v>
      </c>
    </row>
    <row r="42" spans="1:31" ht="15.6" x14ac:dyDescent="0.25">
      <c r="A42" s="29" t="s">
        <v>131</v>
      </c>
      <c r="B42" s="29"/>
      <c r="C42" s="213" t="s">
        <v>539</v>
      </c>
      <c r="D42" s="252" t="s">
        <v>264</v>
      </c>
      <c r="E42" s="272">
        <f>IF(E40="",E41-0,E41-E40*100%)</f>
        <v>455.51</v>
      </c>
      <c r="F42" s="272">
        <f t="shared" ref="F42" si="40">IF(F40="",F41-0,F41-F40*100%)</f>
        <v>455.51</v>
      </c>
      <c r="G42" s="272">
        <f t="shared" ref="G42" si="41">IF(G40="",G41-0,G41-G40*100%)</f>
        <v>540.82000000000005</v>
      </c>
      <c r="H42" s="272">
        <f t="shared" ref="H42" si="42">IF(H40="",H41-0,H41-H40*100%)</f>
        <v>540.82000000000005</v>
      </c>
      <c r="I42" s="272">
        <f t="shared" ref="I42" si="43">IF(I40="",I41-0,I41-I40*100%)</f>
        <v>588.51</v>
      </c>
      <c r="J42" s="272">
        <f t="shared" ref="J42" si="44">IF(J40="",J41-0,J41-J40*100%)</f>
        <v>588.51</v>
      </c>
      <c r="K42" s="272">
        <f t="shared" ref="K42" si="45">IF(K40="",K41-0,K41-K40*100%)</f>
        <v>593.03</v>
      </c>
      <c r="L42" s="272">
        <f t="shared" ref="L42" si="46">IF(L40="",L41-0,L41-L40*100%)</f>
        <v>593.03</v>
      </c>
      <c r="M42" s="272">
        <f t="shared" ref="M42" si="47">IF(M40="",M41-0,M41-M40*100%)</f>
        <v>627.04999999999995</v>
      </c>
      <c r="N42" s="272">
        <f t="shared" ref="N42" si="48">IF(N40="",N41-0,N41-N40*100%)</f>
        <v>627.04999999999995</v>
      </c>
      <c r="O42" s="272">
        <f t="shared" ref="O42" si="49">IF(O40="",O41-0,O41-O40*100%)</f>
        <v>589.22</v>
      </c>
      <c r="P42" s="272">
        <f t="shared" ref="P42" si="50">IF(P40="",P41-0,P41-P40*100%)</f>
        <v>589.22</v>
      </c>
      <c r="Q42" s="272">
        <f t="shared" ref="Q42" si="51">IF(Q40="",Q41-0,Q41-Q40*100%)</f>
        <v>684</v>
      </c>
      <c r="R42" s="272">
        <f t="shared" ref="R42" si="52">IF(R40="",R41-0,R41-R40*100%)</f>
        <v>684</v>
      </c>
      <c r="S42" s="272">
        <f t="shared" ref="S42" si="53">IF(S40="",S41-0,S41-S40*100%)</f>
        <v>686.42000000000007</v>
      </c>
      <c r="T42" s="272">
        <f t="shared" ref="T42" si="54">IF(T40="",T41-0,T41-T40*100%)</f>
        <v>686.42000000000007</v>
      </c>
      <c r="U42" s="272">
        <f t="shared" ref="U42" si="55">IF(U40="",U41-0,U41-U40*100%)</f>
        <v>720.3</v>
      </c>
      <c r="V42" s="272">
        <f t="shared" ref="V42" si="56">IF(V40="",V41-0,V41-V40*100%)</f>
        <v>720.3</v>
      </c>
      <c r="W42" s="272">
        <f t="shared" ref="W42" si="57">IF(W40="",W41-0,W41-W40*100%)</f>
        <v>612.77</v>
      </c>
      <c r="X42" s="272">
        <f t="shared" ref="X42" si="58">IF(X40="",X41-0,X41-X40*100%)</f>
        <v>612.77</v>
      </c>
      <c r="Y42" s="272">
        <f t="shared" ref="Y42" si="59">IF(Y40="",Y41-0,Y41-Y40*100%)</f>
        <v>571.18000000000006</v>
      </c>
      <c r="Z42" s="272">
        <f t="shared" ref="Z42" si="60">IF(Z40="",Z41-0,Z41-Z40*100%)</f>
        <v>571.18000000000006</v>
      </c>
      <c r="AA42" s="272">
        <f t="shared" ref="AA42" si="61">IF(AA40="",AA41-0,AA41-AA40*100%)</f>
        <v>30.20999999999998</v>
      </c>
      <c r="AB42" s="272">
        <f t="shared" ref="AB42" si="62">IF(AB40="",AB41-0,AB41-AB40*100%)</f>
        <v>30.20999999999998</v>
      </c>
      <c r="AC42" s="272">
        <f t="shared" ref="AC42" si="63">IF(AC40="",AC41-0,AC41-AC40*100%)</f>
        <v>311.06</v>
      </c>
      <c r="AD42" s="272">
        <f t="shared" ref="AD42" si="64">IF(AD40="",AD41-0,AD41-AD40*100%)</f>
        <v>311.06</v>
      </c>
      <c r="AE42" s="272">
        <f t="shared" ref="AE42" si="65">IF(AE40="",AE41-0,AE41-AE40*100%)</f>
        <v>237.16999999999882</v>
      </c>
    </row>
    <row r="43" spans="1:31" ht="19.2" x14ac:dyDescent="0.25">
      <c r="A43" s="29" t="s">
        <v>134</v>
      </c>
      <c r="B43" s="29"/>
      <c r="C43" s="219" t="s">
        <v>540</v>
      </c>
      <c r="D43" s="250" t="s">
        <v>266</v>
      </c>
      <c r="E43" s="273">
        <f>E39+E42</f>
        <v>-1160.5499999999995</v>
      </c>
      <c r="F43" s="273">
        <f t="shared" ref="F43" si="66">F39+F42</f>
        <v>-1104.8626280000001</v>
      </c>
      <c r="G43" s="273">
        <f t="shared" ref="G43" si="67">G39+G42</f>
        <v>-1154.19</v>
      </c>
      <c r="H43" s="273">
        <f t="shared" ref="H43" si="68">H39+H42</f>
        <v>-906.80772999999829</v>
      </c>
      <c r="I43" s="273">
        <f t="shared" ref="I43" si="69">I39+I42</f>
        <v>-1319.1300000000003</v>
      </c>
      <c r="J43" s="273">
        <f t="shared" ref="J43" si="70">J39+J42</f>
        <v>-1324.8704720000007</v>
      </c>
      <c r="K43" s="273">
        <f t="shared" ref="K43" si="71">K39+K42</f>
        <v>-1400.01</v>
      </c>
      <c r="L43" s="273">
        <f t="shared" ref="L43" si="72">L39+L42</f>
        <v>-1201.0860180000006</v>
      </c>
      <c r="M43" s="273">
        <f t="shared" ref="M43" si="73">M39+M42</f>
        <v>-1051.910000000001</v>
      </c>
      <c r="N43" s="273">
        <f t="shared" ref="N43" si="74">N39+N42</f>
        <v>-848.82897500000149</v>
      </c>
      <c r="O43" s="273">
        <f t="shared" ref="O43" si="75">O39+O42</f>
        <v>-748.84999999999968</v>
      </c>
      <c r="P43" s="273">
        <f t="shared" ref="P43" si="76">P39+P42</f>
        <v>-413.90492800000015</v>
      </c>
      <c r="Q43" s="273">
        <f t="shared" ref="Q43" si="77">Q39+Q42</f>
        <v>-578.70999999999913</v>
      </c>
      <c r="R43" s="273">
        <f t="shared" ref="R43" si="78">R39+R42</f>
        <v>-452.44728000000123</v>
      </c>
      <c r="S43" s="273">
        <f t="shared" ref="S43" si="79">S39+S42</f>
        <v>-521.26999999999953</v>
      </c>
      <c r="T43" s="273">
        <f t="shared" ref="T43" si="80">T39+T42</f>
        <v>-247.1046639999995</v>
      </c>
      <c r="U43" s="273">
        <f t="shared" ref="U43" si="81">U39+U42</f>
        <v>-496.71999999999957</v>
      </c>
      <c r="V43" s="273">
        <f t="shared" ref="V43" si="82">V39+V42</f>
        <v>-418.83928899999978</v>
      </c>
      <c r="W43" s="273">
        <f t="shared" ref="W43" si="83">W39+W42</f>
        <v>-675.33000000000038</v>
      </c>
      <c r="X43" s="273">
        <f t="shared" ref="X43" si="84">X39+X42</f>
        <v>-516.46357300000045</v>
      </c>
      <c r="Y43" s="273">
        <f t="shared" ref="Y43" si="85">Y39+Y42</f>
        <v>30.049999999999955</v>
      </c>
      <c r="Z43" s="273">
        <f t="shared" ref="Z43" si="86">Z39+Z42</f>
        <v>61.532917999998745</v>
      </c>
      <c r="AA43" s="273">
        <f t="shared" ref="AA43" si="87">AA39+AA42</f>
        <v>4.0600000000003433</v>
      </c>
      <c r="AB43" s="273">
        <f t="shared" ref="AB43" si="88">AB39+AB42</f>
        <v>56.498616000001618</v>
      </c>
      <c r="AC43" s="273">
        <f t="shared" ref="AC43" si="89">AC39+AC42</f>
        <v>422.50000000000051</v>
      </c>
      <c r="AD43" s="273">
        <f t="shared" ref="AD43" si="90">AD39+AD42</f>
        <v>279.69637000000017</v>
      </c>
      <c r="AE43" s="273">
        <f t="shared" ref="AE43" si="91">AE39+AE42</f>
        <v>176.1599999999986</v>
      </c>
    </row>
    <row r="44" spans="1:31" outlineLevel="1" x14ac:dyDescent="0.25">
      <c r="A44"/>
      <c r="B44"/>
      <c r="D44" s="253" t="s">
        <v>267</v>
      </c>
      <c r="E44" s="256">
        <f>IF(IFERROR(INDEX(【输出】数据汇总!$A:$AQ,MATCH(纵向时序!$D$30&amp;纵向时序!$D44,【输出】数据汇总!$A:$A,0),MATCH(纵向时序!E$2,【输出】数据汇总!$1:$1,0))/100,"")=0,"",IFERROR(INDEX(【输出】数据汇总!$A:$AQ,MATCH(纵向时序!$D$30&amp;纵向时序!$D44,【输出】数据汇总!$A:$A,0),MATCH(纵向时序!E$2,【输出】数据汇总!$1:$1,0))/100,""))</f>
        <v>2618.1800000000003</v>
      </c>
      <c r="F44" s="256">
        <f>IF(IFERROR(INDEX(【输出】数据汇总!$A:$AQ,MATCH(纵向时序!$D$30&amp;纵向时序!$D44,【输出】数据汇总!$A:$A,0),MATCH(纵向时序!F$2,【输出】数据汇总!$1:$1,0))/100,"")=0,"",IFERROR(INDEX(【输出】数据汇总!$A:$AQ,MATCH(纵向时序!$D$30&amp;纵向时序!$D44,【输出】数据汇总!$A:$A,0),MATCH(纵向时序!F$2,【输出】数据汇总!$1:$1,0))/100,""))</f>
        <v>2658.9100000000008</v>
      </c>
      <c r="G44" s="256">
        <f>IF(IFERROR(INDEX(【输出】数据汇总!$A:$AQ,MATCH(纵向时序!$D$30&amp;纵向时序!$D44,【输出】数据汇总!$A:$A,0),MATCH(纵向时序!G$2,【输出】数据汇总!$1:$1,0))/100,"")=0,"",IFERROR(INDEX(【输出】数据汇总!$A:$AQ,MATCH(纵向时序!$D$30&amp;纵向时序!$D44,【输出】数据汇总!$A:$A,0),MATCH(纵向时序!G$2,【输出】数据汇总!$1:$1,0))/100,""))</f>
        <v>2667.33</v>
      </c>
      <c r="H44" s="256">
        <f>IF(IFERROR(INDEX(【输出】数据汇总!$A:$AQ,MATCH(纵向时序!$D$30&amp;纵向时序!$D44,【输出】数据汇总!$A:$A,0),MATCH(纵向时序!H$2,【输出】数据汇总!$1:$1,0))/100,"")=0,"",IFERROR(INDEX(【输出】数据汇总!$A:$AQ,MATCH(纵向时序!$D$30&amp;纵向时序!$D44,【输出】数据汇总!$A:$A,0),MATCH(纵向时序!H$2,【输出】数据汇总!$1:$1,0))/100,""))</f>
        <v>2706.72</v>
      </c>
      <c r="I44" s="256">
        <f>IF(IFERROR(INDEX(【输出】数据汇总!$A:$AQ,MATCH(纵向时序!$D$30&amp;纵向时序!$D44,【输出】数据汇总!$A:$A,0),MATCH(纵向时序!I$2,【输出】数据汇总!$1:$1,0))/100,"")=0,"",IFERROR(INDEX(【输出】数据汇总!$A:$AQ,MATCH(纵向时序!$D$30&amp;纵向时序!$D44,【输出】数据汇总!$A:$A,0),MATCH(纵向时序!I$2,【输出】数据汇总!$1:$1,0))/100,""))</f>
        <v>2501.6899999999996</v>
      </c>
      <c r="J44" s="256">
        <f>IF(IFERROR(INDEX(【输出】数据汇总!$A:$AQ,MATCH(纵向时序!$D$30&amp;纵向时序!$D44,【输出】数据汇总!$A:$A,0),MATCH(纵向时序!J$2,【输出】数据汇总!$1:$1,0))/100,"")=0,"",IFERROR(INDEX(【输出】数据汇总!$A:$AQ,MATCH(纵向时序!$D$30&amp;纵向时序!$D44,【输出】数据汇总!$A:$A,0),MATCH(纵向时序!J$2,【输出】数据汇总!$1:$1,0))/100,""))</f>
        <v>2472.21</v>
      </c>
      <c r="K44" s="256">
        <f>IF(IFERROR(INDEX(【输出】数据汇总!$A:$AQ,MATCH(纵向时序!$D$30&amp;纵向时序!$D44,【输出】数据汇总!$A:$A,0),MATCH(纵向时序!K$2,【输出】数据汇总!$1:$1,0))/100,"")=0,"",IFERROR(INDEX(【输出】数据汇总!$A:$AQ,MATCH(纵向时序!$D$30&amp;纵向时序!$D44,【输出】数据汇总!$A:$A,0),MATCH(纵向时序!K$2,【输出】数据汇总!$1:$1,0))/100,""))</f>
        <v>2710.5</v>
      </c>
      <c r="L44" s="256">
        <f>IF(IFERROR(INDEX(【输出】数据汇总!$A:$AQ,MATCH(纵向时序!$D$30&amp;纵向时序!$D44,【输出】数据汇总!$A:$A,0),MATCH(纵向时序!L$2,【输出】数据汇总!$1:$1,0))/100,"")=0,"",IFERROR(INDEX(【输出】数据汇总!$A:$AQ,MATCH(纵向时序!$D$30&amp;纵向时序!$D44,【输出】数据汇总!$A:$A,0),MATCH(纵向时序!L$2,【输出】数据汇总!$1:$1,0))/100,""))</f>
        <v>2733.1</v>
      </c>
      <c r="M44" s="256">
        <f>IF(IFERROR(INDEX(【输出】数据汇总!$A:$AQ,MATCH(纵向时序!$D$30&amp;纵向时序!$D44,【输出】数据汇总!$A:$A,0),MATCH(纵向时序!M$2,【输出】数据汇总!$1:$1,0))/100,"")=0,"",IFERROR(INDEX(【输出】数据汇总!$A:$AQ,MATCH(纵向时序!$D$30&amp;纵向时序!$D44,【输出】数据汇总!$A:$A,0),MATCH(纵向时序!M$2,【输出】数据汇总!$1:$1,0))/100,""))</f>
        <v>2867.24</v>
      </c>
      <c r="N44" s="256">
        <f>IF(IFERROR(INDEX(【输出】数据汇总!$A:$AQ,MATCH(纵向时序!$D$30&amp;纵向时序!$D44,【输出】数据汇总!$A:$A,0),MATCH(纵向时序!N$2,【输出】数据汇总!$1:$1,0))/100,"")=0,"",IFERROR(INDEX(【输出】数据汇总!$A:$AQ,MATCH(纵向时序!$D$30&amp;纵向时序!$D44,【输出】数据汇总!$A:$A,0),MATCH(纵向时序!N$2,【输出】数据汇总!$1:$1,0))/100,""))</f>
        <v>2973.71</v>
      </c>
      <c r="O44" s="256">
        <f>IF(IFERROR(INDEX(【输出】数据汇总!$A:$AQ,MATCH(纵向时序!$D$30&amp;纵向时序!$D44,【输出】数据汇总!$A:$A,0),MATCH(纵向时序!O$2,【输出】数据汇总!$1:$1,0))/100,"")=0,"",IFERROR(INDEX(【输出】数据汇总!$A:$AQ,MATCH(纵向时序!$D$30&amp;纵向时序!$D44,【输出】数据汇总!$A:$A,0),MATCH(纵向时序!O$2,【输出】数据汇总!$1:$1,0))/100,""))</f>
        <v>3025.13</v>
      </c>
      <c r="P44" s="256">
        <f>IF(IFERROR(INDEX(【输出】数据汇总!$A:$AQ,MATCH(纵向时序!$D$30&amp;纵向时序!$D44,【输出】数据汇总!$A:$A,0),MATCH(纵向时序!P$2,【输出】数据汇总!$1:$1,0))/100,"")=0,"",IFERROR(INDEX(【输出】数据汇总!$A:$AQ,MATCH(纵向时序!$D$30&amp;纵向时序!$D44,【输出】数据汇总!$A:$A,0),MATCH(纵向时序!P$2,【输出】数据汇总!$1:$1,0))/100,""))</f>
        <v>3081.39</v>
      </c>
      <c r="Q44" s="256">
        <f>IF(IFERROR(INDEX(【输出】数据汇总!$A:$AQ,MATCH(纵向时序!$D$30&amp;纵向时序!$D44,【输出】数据汇总!$A:$A,0),MATCH(纵向时序!Q$2,【输出】数据汇总!$1:$1,0))/100,"")=0,"",IFERROR(INDEX(【输出】数据汇总!$A:$AQ,MATCH(纵向时序!$D$30&amp;纵向时序!$D44,【输出】数据汇总!$A:$A,0),MATCH(纵向时序!Q$2,【输出】数据汇总!$1:$1,0))/100,""))</f>
        <v>3108.55</v>
      </c>
      <c r="R44" s="256">
        <f>IF(IFERROR(INDEX(【输出】数据汇总!$A:$AQ,MATCH(纵向时序!$D$30&amp;纵向时序!$D44,【输出】数据汇总!$A:$A,0),MATCH(纵向时序!R$2,【输出】数据汇总!$1:$1,0))/100,"")=0,"",IFERROR(INDEX(【输出】数据汇总!$A:$AQ,MATCH(纵向时序!$D$30&amp;纵向时序!$D44,【输出】数据汇总!$A:$A,0),MATCH(纵向时序!R$2,【输出】数据汇总!$1:$1,0))/100,""))</f>
        <v>3176.42</v>
      </c>
      <c r="S44" s="256">
        <f>IF(IFERROR(INDEX(【输出】数据汇总!$A:$AQ,MATCH(纵向时序!$D$30&amp;纵向时序!$D44,【输出】数据汇总!$A:$A,0),MATCH(纵向时序!S$2,【输出】数据汇总!$1:$1,0))/100,"")=0,"",IFERROR(INDEX(【输出】数据汇总!$A:$AQ,MATCH(纵向时序!$D$30&amp;纵向时序!$D44,【输出】数据汇总!$A:$A,0),MATCH(纵向时序!S$2,【输出】数据汇总!$1:$1,0))/100,""))</f>
        <v>3238.61</v>
      </c>
      <c r="T44" s="256">
        <f>IF(IFERROR(INDEX(【输出】数据汇总!$A:$AQ,MATCH(纵向时序!$D$30&amp;纵向时序!$D44,【输出】数据汇总!$A:$A,0),MATCH(纵向时序!T$2,【输出】数据汇总!$1:$1,0))/100,"")=0,"",IFERROR(INDEX(【输出】数据汇总!$A:$AQ,MATCH(纵向时序!$D$30&amp;纵向时序!$D44,【输出】数据汇总!$A:$A,0),MATCH(纵向时序!T$2,【输出】数据汇总!$1:$1,0))/100,""))</f>
        <v>3238.63</v>
      </c>
      <c r="U44" s="256">
        <f>IF(IFERROR(INDEX(【输出】数据汇总!$A:$AQ,MATCH(纵向时序!$D$30&amp;纵向时序!$D44,【输出】数据汇总!$A:$A,0),MATCH(纵向时序!U$2,【输出】数据汇总!$1:$1,0))/100,"")=0,"",IFERROR(INDEX(【输出】数据汇总!$A:$AQ,MATCH(纵向时序!$D$30&amp;纵向时序!$D44,【输出】数据汇总!$A:$A,0),MATCH(纵向时序!U$2,【输出】数据汇总!$1:$1,0))/100,""))</f>
        <v>3295.63</v>
      </c>
      <c r="V44" s="256">
        <f>IF(IFERROR(INDEX(【输出】数据汇总!$A:$AQ,MATCH(纵向时序!$D$30&amp;纵向时序!$D44,【输出】数据汇总!$A:$A,0),MATCH(纵向时序!V$2,【输出】数据汇总!$1:$1,0))/100,"")=0,"",IFERROR(INDEX(【输出】数据汇总!$A:$AQ,MATCH(纵向时序!$D$30&amp;纵向时序!$D44,【输出】数据汇总!$A:$A,0),MATCH(纵向时序!V$2,【输出】数据汇总!$1:$1,0))/100,""))</f>
        <v>3320.33</v>
      </c>
      <c r="W44" s="256">
        <f>IF(IFERROR(INDEX(【输出】数据汇总!$A:$AQ,MATCH(纵向时序!$D$30&amp;纵向时序!$D44,【输出】数据汇总!$A:$A,0),MATCH(纵向时序!W$2,【输出】数据汇总!$1:$1,0))/100,"")=0,"",IFERROR(INDEX(【输出】数据汇总!$A:$AQ,MATCH(纵向时序!$D$30&amp;纵向时序!$D44,【输出】数据汇总!$A:$A,0),MATCH(纵向时序!W$2,【输出】数据汇总!$1:$1,0))/100,""))</f>
        <v>3326.53</v>
      </c>
      <c r="X44" s="256">
        <f>IF(IFERROR(INDEX(【输出】数据汇总!$A:$AQ,MATCH(纵向时序!$D$30&amp;纵向时序!$D44,【输出】数据汇总!$A:$A,0),MATCH(纵向时序!X$2,【输出】数据汇总!$1:$1,0))/100,"")=0,"",IFERROR(INDEX(【输出】数据汇总!$A:$AQ,MATCH(纵向时序!$D$30&amp;纵向时序!$D44,【输出】数据汇总!$A:$A,0),MATCH(纵向时序!X$2,【输出】数据汇总!$1:$1,0))/100,""))</f>
        <v>3307.2700000000004</v>
      </c>
      <c r="Y44" s="256">
        <f>IF(IFERROR(INDEX(【输出】数据汇总!$A:$AQ,MATCH(纵向时序!$D$30&amp;纵向时序!$D44,【输出】数据汇总!$A:$A,0),MATCH(纵向时序!Y$2,【输出】数据汇总!$1:$1,0))/100,"")=0,"",IFERROR(INDEX(【输出】数据汇总!$A:$AQ,MATCH(纵向时序!$D$30&amp;纵向时序!$D44,【输出】数据汇总!$A:$A,0),MATCH(纵向时序!Y$2,【输出】数据汇总!$1:$1,0))/100,""))</f>
        <v>3296.3500000000004</v>
      </c>
      <c r="Z44" s="256">
        <f>IF(IFERROR(INDEX(【输出】数据汇总!$A:$AQ,MATCH(纵向时序!$D$30&amp;纵向时序!$D44,【输出】数据汇总!$A:$A,0),MATCH(纵向时序!Z$2,【输出】数据汇总!$1:$1,0))/100,"")=0,"",IFERROR(INDEX(【输出】数据汇总!$A:$AQ,MATCH(纵向时序!$D$30&amp;纵向时序!$D44,【输出】数据汇总!$A:$A,0),MATCH(纵向时序!Z$2,【输出】数据汇总!$1:$1,0))/100,""))</f>
        <v>3329.7500000000014</v>
      </c>
      <c r="AA44" s="256">
        <f>IF(IFERROR(INDEX(【输出】数据汇总!$A:$AQ,MATCH(纵向时序!$D$30&amp;纵向时序!$D44,【输出】数据汇总!$A:$A,0),MATCH(纵向时序!AA$2,【输出】数据汇总!$1:$1,0))/100,"")=0,"",IFERROR(INDEX(【输出】数据汇总!$A:$AQ,MATCH(纵向时序!$D$30&amp;纵向时序!$D44,【输出】数据汇总!$A:$A,0),MATCH(纵向时序!AA$2,【输出】数据汇总!$1:$1,0))/100,""))</f>
        <v>3355.77</v>
      </c>
      <c r="AB44" s="256">
        <f>IF(IFERROR(INDEX(【输出】数据汇总!$A:$AQ,MATCH(纵向时序!$D$30&amp;纵向时序!$D44,【输出】数据汇总!$A:$A,0),MATCH(纵向时序!AB$2,【输出】数据汇总!$1:$1,0))/100,"")=0,"",IFERROR(INDEX(【输出】数据汇总!$A:$AQ,MATCH(纵向时序!$D$30&amp;纵向时序!$D44,【输出】数据汇总!$A:$A,0),MATCH(纵向时序!AB$2,【输出】数据汇总!$1:$1,0))/100,""))</f>
        <v>3321.1099999999992</v>
      </c>
      <c r="AC44" s="256">
        <f>IF(IFERROR(INDEX(【输出】数据汇总!$A:$AQ,MATCH(纵向时序!$D$30&amp;纵向时序!$D44,【输出】数据汇总!$A:$A,0),MATCH(纵向时序!AC$2,【输出】数据汇总!$1:$1,0))/100,"")=0,"",IFERROR(INDEX(【输出】数据汇总!$A:$AQ,MATCH(纵向时序!$D$30&amp;纵向时序!$D44,【输出】数据汇总!$A:$A,0),MATCH(纵向时序!AC$2,【输出】数据汇总!$1:$1,0))/100,""))</f>
        <v>3333.27</v>
      </c>
      <c r="AD44" s="256">
        <f>IF(IFERROR(INDEX(【输出】数据汇总!$A:$AQ,MATCH(纵向时序!$D$30&amp;纵向时序!$D44,【输出】数据汇总!$A:$A,0),MATCH(纵向时序!AD$30,【输出】数据汇总!$1:$1,0))/100,"")=0,"",IFERROR(INDEX(【输出】数据汇总!$A:$AQ,MATCH(纵向时序!$D$30&amp;纵向时序!$D44,【输出】数据汇总!$A:$A,0),MATCH(纵向时序!AD$30,【输出】数据汇总!$1:$1,0))/100,""))</f>
        <v>3371.6099999999992</v>
      </c>
      <c r="AE44" s="256">
        <f>IF(IFERROR(INDEX(【输出】数据汇总!$A:$AQ,MATCH(纵向时序!$D$30&amp;纵向时序!$D44,【输出】数据汇总!$A:$A,0),MATCH(纵向时序!AE$2,【输出】数据汇总!$1:$1,0))/100,"")=0,"",IFERROR(INDEX(【输出】数据汇总!$A:$AQ,MATCH(纵向时序!$D$30&amp;纵向时序!$D44,【输出】数据汇总!$A:$A,0),MATCH(纵向时序!AE$2,【输出】数据汇总!$1:$1,0))/100,""))</f>
        <v>3389.06</v>
      </c>
    </row>
    <row r="45" spans="1:31" x14ac:dyDescent="0.25">
      <c r="B45"/>
      <c r="D45" s="253" t="s">
        <v>268</v>
      </c>
      <c r="E45" s="256">
        <f>IF(IFERROR(INDEX(【输出】数据汇总!$A:$AQ,MATCH(纵向时序!$D$30&amp;纵向时序!$D45,【输出】数据汇总!$A:$A,0),MATCH(纵向时序!E$2,【输出】数据汇总!$1:$1,0))/100,"")=0,"",IFERROR(INDEX(【输出】数据汇总!$A:$AQ,MATCH(纵向时序!$D$30&amp;纵向时序!$D45,【输出】数据汇总!$A:$A,0),MATCH(纵向时序!E$2,【输出】数据汇总!$1:$1,0))/100,""))</f>
        <v>20557.560000000001</v>
      </c>
      <c r="F45" s="256">
        <f>IF(IFERROR(INDEX(【输出】数据汇总!$A:$AQ,MATCH(纵向时序!$D$30&amp;纵向时序!$D45,【输出】数据汇总!$A:$A,0),MATCH(纵向时序!F$2,【输出】数据汇总!$1:$1,0))/100,"")=0,"",IFERROR(INDEX(【输出】数据汇总!$A:$AQ,MATCH(纵向时序!$D$30&amp;纵向时序!$D45,【输出】数据汇总!$A:$A,0),MATCH(纵向时序!F$2,【输出】数据汇总!$1:$1,0))/100,""))</f>
        <v>21360.34</v>
      </c>
      <c r="G45" s="256">
        <f>IF(IFERROR(INDEX(【输出】数据汇总!$A:$AQ,MATCH(纵向时序!$D$30&amp;纵向时序!$D45,【输出】数据汇总!$A:$A,0),MATCH(纵向时序!G$2,【输出】数据汇总!$1:$1,0))/100,"")=0,"",IFERROR(INDEX(【输出】数据汇总!$A:$AQ,MATCH(纵向时序!$D$30&amp;纵向时序!$D45,【输出】数据汇总!$A:$A,0),MATCH(纵向时序!G$2,【输出】数据汇总!$1:$1,0))/100,""))</f>
        <v>22162.57</v>
      </c>
      <c r="H45" s="256">
        <f>IF(IFERROR(INDEX(【输出】数据汇总!$A:$AQ,MATCH(纵向时序!$D$30&amp;纵向时序!$D45,【输出】数据汇总!$A:$A,0),MATCH(纵向时序!H$2,【输出】数据汇总!$1:$1,0))/100,"")=0,"",IFERROR(INDEX(【输出】数据汇总!$A:$AQ,MATCH(纵向时序!$D$30&amp;纵向时序!$D45,【输出】数据汇总!$A:$A,0),MATCH(纵向时序!H$2,【输出】数据汇总!$1:$1,0))/100,""))</f>
        <v>23160.47</v>
      </c>
      <c r="I45" s="256">
        <f>IF(IFERROR(INDEX(【输出】数据汇总!$A:$AQ,MATCH(纵向时序!$D$30&amp;纵向时序!$D45,【输出】数据汇总!$A:$A,0),MATCH(纵向时序!I$2,【输出】数据汇总!$1:$1,0))/100,"")=0,"",IFERROR(INDEX(【输出】数据汇总!$A:$AQ,MATCH(纵向时序!$D$30&amp;纵向时序!$D45,【输出】数据汇总!$A:$A,0),MATCH(纵向时序!I$2,【输出】数据汇总!$1:$1,0))/100,""))</f>
        <v>22810.66</v>
      </c>
      <c r="J45" s="256">
        <f>IF(IFERROR(INDEX(【输出】数据汇总!$A:$AQ,MATCH(纵向时序!$D$30&amp;纵向时序!$D45,【输出】数据汇总!$A:$A,0),MATCH(纵向时序!J$2,【输出】数据汇总!$1:$1,0))/100,"")=0,"",IFERROR(INDEX(【输出】数据汇总!$A:$AQ,MATCH(纵向时序!$D$30&amp;纵向时序!$D45,【输出】数据汇总!$A:$A,0),MATCH(纵向时序!J$2,【输出】数据汇总!$1:$1,0))/100,""))</f>
        <v>23223.19</v>
      </c>
      <c r="K45" s="256">
        <f>IF(IFERROR(INDEX(【输出】数据汇总!$A:$AQ,MATCH(纵向时序!$D$30&amp;纵向时序!$D45,【输出】数据汇总!$A:$A,0),MATCH(纵向时序!K$2,【输出】数据汇总!$1:$1,0))/100,"")=0,"",IFERROR(INDEX(【输出】数据汇总!$A:$AQ,MATCH(纵向时序!$D$30&amp;纵向时序!$D45,【输出】数据汇总!$A:$A,0),MATCH(纵向时序!K$2,【输出】数据汇总!$1:$1,0))/100,""))</f>
        <v>23648.080000000002</v>
      </c>
      <c r="L45" s="256">
        <f>IF(IFERROR(INDEX(【输出】数据汇总!$A:$AQ,MATCH(纵向时序!$D$30&amp;纵向时序!$D45,【输出】数据汇总!$A:$A,0),MATCH(纵向时序!L$2,【输出】数据汇总!$1:$1,0))/100,"")=0,"",IFERROR(INDEX(【输出】数据汇总!$A:$AQ,MATCH(纵向时序!$D$30&amp;纵向时序!$D45,【输出】数据汇总!$A:$A,0),MATCH(纵向时序!L$2,【输出】数据汇总!$1:$1,0))/100,""))</f>
        <v>24447.74</v>
      </c>
      <c r="M45" s="256">
        <f>IF(IFERROR(INDEX(【输出】数据汇总!$A:$AQ,MATCH(纵向时序!$D$30&amp;纵向时序!$D45,【输出】数据汇总!$A:$A,0),MATCH(纵向时序!M$2,【输出】数据汇总!$1:$1,0))/100,"")=0,"",IFERROR(INDEX(【输出】数据汇总!$A:$AQ,MATCH(纵向时序!$D$30&amp;纵向时序!$D45,【输出】数据汇总!$A:$A,0),MATCH(纵向时序!M$2,【输出】数据汇总!$1:$1,0))/100,""))</f>
        <v>24369.72</v>
      </c>
      <c r="N45" s="256">
        <f>IF(IFERROR(INDEX(【输出】数据汇总!$A:$AQ,MATCH(纵向时序!$D$30&amp;纵向时序!$D45,【输出】数据汇总!$A:$A,0),MATCH(纵向时序!N$2,【输出】数据汇总!$1:$1,0))/100,"")=0,"",IFERROR(INDEX(【输出】数据汇总!$A:$AQ,MATCH(纵向时序!$D$30&amp;纵向时序!$D45,【输出】数据汇总!$A:$A,0),MATCH(纵向时序!N$2,【输出】数据汇总!$1:$1,0))/100,""))</f>
        <v>25224.95</v>
      </c>
      <c r="O45" s="256">
        <f>IF(IFERROR(INDEX(【输出】数据汇总!$A:$AQ,MATCH(纵向时序!$D$30&amp;纵向时序!$D45,【输出】数据汇总!$A:$A,0),MATCH(纵向时序!O$2,【输出】数据汇总!$1:$1,0))/100,"")=0,"",IFERROR(INDEX(【输出】数据汇总!$A:$AQ,MATCH(纵向时序!$D$30&amp;纵向时序!$D45,【输出】数据汇总!$A:$A,0),MATCH(纵向时序!O$2,【输出】数据汇总!$1:$1,0))/100,""))</f>
        <v>25882.31</v>
      </c>
      <c r="P45" s="256">
        <f>IF(IFERROR(INDEX(【输出】数据汇总!$A:$AQ,MATCH(纵向时序!$D$30&amp;纵向时序!$D45,【输出】数据汇总!$A:$A,0),MATCH(纵向时序!P$2,【输出】数据汇总!$1:$1,0))/100,"")=0,"",IFERROR(INDEX(【输出】数据汇总!$A:$AQ,MATCH(纵向时序!$D$30&amp;纵向时序!$D45,【输出】数据汇总!$A:$A,0),MATCH(纵向时序!P$2,【输出】数据汇总!$1:$1,0))/100,""))</f>
        <v>26732.73</v>
      </c>
      <c r="Q45" s="256">
        <f>IF(IFERROR(INDEX(【输出】数据汇总!$A:$AQ,MATCH(纵向时序!$D$30&amp;纵向时序!$D45,【输出】数据汇总!$A:$A,0),MATCH(纵向时序!Q$2,【输出】数据汇总!$1:$1,0))/100,"")=0,"",IFERROR(INDEX(【输出】数据汇总!$A:$AQ,MATCH(纵向时序!$D$30&amp;纵向时序!$D45,【输出】数据汇总!$A:$A,0),MATCH(纵向时序!Q$2,【输出】数据汇总!$1:$1,0))/100,""))</f>
        <v>26592.27</v>
      </c>
      <c r="R45" s="256">
        <f>IF(IFERROR(INDEX(【输出】数据汇总!$A:$AQ,MATCH(纵向时序!$D$30&amp;纵向时序!$D45,【输出】数据汇总!$A:$A,0),MATCH(纵向时序!R$2,【输出】数据汇总!$1:$1,0))/100,"")=0,"",IFERROR(INDEX(【输出】数据汇总!$A:$AQ,MATCH(纵向时序!$D$30&amp;纵向时序!$D45,【输出】数据汇总!$A:$A,0),MATCH(纵向时序!R$2,【输出】数据汇总!$1:$1,0))/100,""))</f>
        <v>27912.12</v>
      </c>
      <c r="S45" s="256">
        <f>IF(IFERROR(INDEX(【输出】数据汇总!$A:$AQ,MATCH(纵向时序!$D$30&amp;纵向时序!$D45,【输出】数据汇总!$A:$A,0),MATCH(纵向时序!S$2,【输出】数据汇总!$1:$1,0))/100,"")=0,"",IFERROR(INDEX(【输出】数据汇总!$A:$AQ,MATCH(纵向时序!$D$30&amp;纵向时序!$D45,【输出】数据汇总!$A:$A,0),MATCH(纵向时序!S$2,【输出】数据汇总!$1:$1,0))/100,""))</f>
        <v>28567.33</v>
      </c>
      <c r="T45" s="256">
        <f>IF(IFERROR(INDEX(【输出】数据汇总!$A:$AQ,MATCH(纵向时序!$D$30&amp;纵向时序!$D45,【输出】数据汇总!$A:$A,0),MATCH(纵向时序!T$2,【输出】数据汇总!$1:$1,0))/100,"")=0,"",IFERROR(INDEX(【输出】数据汇总!$A:$AQ,MATCH(纵向时序!$D$30&amp;纵向时序!$D45,【输出】数据汇总!$A:$A,0),MATCH(纵向时序!T$2,【输出】数据汇总!$1:$1,0))/100,""))</f>
        <v>29422.74</v>
      </c>
      <c r="U45" s="256">
        <f>IF(IFERROR(INDEX(【输出】数据汇总!$A:$AQ,MATCH(纵向时序!$D$30&amp;纵向时序!$D45,【输出】数据汇总!$A:$A,0),MATCH(纵向时序!U$2,【输出】数据汇总!$1:$1,0))/100,"")=0,"",IFERROR(INDEX(【输出】数据汇总!$A:$AQ,MATCH(纵向时序!$D$30&amp;纵向时序!$D45,【输出】数据汇总!$A:$A,0),MATCH(纵向时序!U$2,【输出】数据汇总!$1:$1,0))/100,""))</f>
        <v>29352.58</v>
      </c>
      <c r="V45" s="256">
        <f>IF(IFERROR(INDEX(【输出】数据汇总!$A:$AQ,MATCH(纵向时序!$D$30&amp;纵向时序!$D45,【输出】数据汇总!$A:$A,0),MATCH(纵向时序!V$2,【输出】数据汇总!$1:$1,0))/100,"")=0,"",IFERROR(INDEX(【输出】数据汇总!$A:$AQ,MATCH(纵向时序!$D$30&amp;纵向时序!$D45,【输出】数据汇总!$A:$A,0),MATCH(纵向时序!V$2,【输出】数据汇总!$1:$1,0))/100,""))</f>
        <v>30763.040000000001</v>
      </c>
      <c r="W45" s="256">
        <f>IF(IFERROR(INDEX(【输出】数据汇总!$A:$AQ,MATCH(纵向时序!$D$30&amp;纵向时序!$D45,【输出】数据汇总!$A:$A,0),MATCH(纵向时序!W$2,【输出】数据汇总!$1:$1,0))/100,"")=0,"",IFERROR(INDEX(【输出】数据汇总!$A:$AQ,MATCH(纵向时序!$D$30&amp;纵向时序!$D45,【输出】数据汇总!$A:$A,0),MATCH(纵向时序!W$2,【输出】数据汇总!$1:$1,0))/100,""))</f>
        <v>31501.45</v>
      </c>
      <c r="X45" s="256">
        <f>IF(IFERROR(INDEX(【输出】数据汇总!$A:$AQ,MATCH(纵向时序!$D$30&amp;纵向时序!$D45,【输出】数据汇总!$A:$A,0),MATCH(纵向时序!X$2,【输出】数据汇总!$1:$1,0))/100,"")=0,"",IFERROR(INDEX(【输出】数据汇总!$A:$AQ,MATCH(纵向时序!$D$30&amp;纵向时序!$D45,【输出】数据汇总!$A:$A,0),MATCH(纵向时序!X$2,【输出】数据汇总!$1:$1,0))/100,""))</f>
        <v>32421.48</v>
      </c>
      <c r="Y45" s="256">
        <f>IF(IFERROR(INDEX(【输出】数据汇总!$A:$AQ,MATCH(纵向时序!$D$30&amp;纵向时序!$D45,【输出】数据汇总!$A:$A,0),MATCH(纵向时序!Y$2,【输出】数据汇总!$1:$1,0))/100,"")=0,"",IFERROR(INDEX(【输出】数据汇总!$A:$AQ,MATCH(纵向时序!$D$30&amp;纵向时序!$D45,【输出】数据汇总!$A:$A,0),MATCH(纵向时序!Y$2,【输出】数据汇总!$1:$1,0))/100,""))</f>
        <v>32346.61</v>
      </c>
      <c r="Z45" s="256">
        <f>IF(IFERROR(INDEX(【输出】数据汇总!$A:$AQ,MATCH(纵向时序!$D$30&amp;纵向时序!$D45,【输出】数据汇总!$A:$A,0),MATCH(纵向时序!Z$2,【输出】数据汇总!$1:$1,0))/100,"")=0,"",IFERROR(INDEX(【输出】数据汇总!$A:$AQ,MATCH(纵向时序!$D$30&amp;纵向时序!$D45,【输出】数据汇总!$A:$A,0),MATCH(纵向时序!Z$2,【输出】数据汇总!$1:$1,0))/100,""))</f>
        <v>33209.14</v>
      </c>
      <c r="AA45" s="256">
        <f>IF(IFERROR(INDEX(【输出】数据汇总!$A:$AQ,MATCH(纵向时序!$D$30&amp;纵向时序!$D45,【输出】数据汇总!$A:$A,0),MATCH(纵向时序!AA$2,【输出】数据汇总!$1:$1,0))/100,"")=0,"",IFERROR(INDEX(【输出】数据汇总!$A:$AQ,MATCH(纵向时序!$D$30&amp;纵向时序!$D45,【输出】数据汇总!$A:$A,0),MATCH(纵向时序!AA$2,【输出】数据汇总!$1:$1,0))/100,""))</f>
        <v>33221.269999999997</v>
      </c>
      <c r="AB45" s="256">
        <f>IF(IFERROR(INDEX(【输出】数据汇总!$A:$AQ,MATCH(纵向时序!$D$30&amp;纵向时序!$D45,【输出】数据汇总!$A:$A,0),MATCH(纵向时序!AB$2,【输出】数据汇总!$1:$1,0))/100,"")=0,"",IFERROR(INDEX(【输出】数据汇总!$A:$AQ,MATCH(纵向时序!$D$30&amp;纵向时序!$D45,【输出】数据汇总!$A:$A,0),MATCH(纵向时序!AB$2,【输出】数据汇总!$1:$1,0))/100,""))</f>
        <v>33889.360000000001</v>
      </c>
      <c r="AC45" s="256">
        <f>IF(IFERROR(INDEX(【输出】数据汇总!$A:$AQ,MATCH(纵向时序!$D$30&amp;纵向时序!$D45,【输出】数据汇总!$A:$A,0),MATCH(纵向时序!AC$2,【输出】数据汇总!$1:$1,0))/100,"")=0,"",IFERROR(INDEX(【输出】数据汇总!$A:$AQ,MATCH(纵向时序!$D$30&amp;纵向时序!$D45,【输出】数据汇总!$A:$A,0),MATCH(纵向时序!AC$2,【输出】数据汇总!$1:$1,0))/100,""))</f>
        <v>35632.980000000003</v>
      </c>
      <c r="AD45" s="256">
        <f>IF(IFERROR(INDEX(【输出】数据汇总!$A:$AQ,MATCH(纵向时序!$D$30&amp;纵向时序!$D45,【输出】数据汇总!$A:$A,0),MATCH(纵向时序!AD$30,【输出】数据汇总!$1:$1,0))/100,"")=0,"",IFERROR(INDEX(【输出】数据汇总!$A:$AQ,MATCH(纵向时序!$D$30&amp;纵向时序!$D45,【输出】数据汇总!$A:$A,0),MATCH(纵向时序!AD$30,【输出】数据汇总!$1:$1,0))/100,""))</f>
        <v>36333.870000000003</v>
      </c>
      <c r="AE45" s="256">
        <f>IF(IFERROR(INDEX(【输出】数据汇总!$A:$AQ,MATCH(纵向时序!$D$30&amp;纵向时序!$D45,【输出】数据汇总!$A:$A,0),MATCH(纵向时序!AE$2,【输出】数据汇总!$1:$1,0))/100,"")=0,"",IFERROR(INDEX(【输出】数据汇总!$A:$AQ,MATCH(纵向时序!$D$30&amp;纵向时序!$D45,【输出】数据汇总!$A:$A,0),MATCH(纵向时序!AE$2,【输出】数据汇总!$1:$1,0))/100,""))</f>
        <v>36634.11</v>
      </c>
    </row>
    <row r="46" spans="1:31" x14ac:dyDescent="0.25">
      <c r="B46"/>
      <c r="D46" s="247" t="s">
        <v>238</v>
      </c>
      <c r="E46" s="52">
        <f>IFERROR(INDEX(【输出】数据汇总!$A:$AQ,MATCH(纵向时序!$D$30&amp;纵向时序!$D46,【输出】数据汇总!$A:$A,0),MATCH(纵向时序!E$2,【输出】数据汇总!$1:$1,0)),"")</f>
        <v>1.4327053596640724E-2</v>
      </c>
      <c r="F46" s="52">
        <f>IFERROR(INDEX(【输出】数据汇总!$A:$AQ,MATCH(纵向时序!$D$30&amp;纵向时序!$D46,【输出】数据汇总!$A:$A,0),MATCH(纵向时序!F$2,【输出】数据汇总!$1:$1,0)),"")</f>
        <v>1.4007553979848998E-2</v>
      </c>
      <c r="G46" s="52">
        <f>IFERROR(INDEX(【输出】数据汇总!$A:$AQ,MATCH(纵向时序!$D$30&amp;纵向时序!$D46,【输出】数据汇总!$A:$A,0),MATCH(纵向时序!G$2,【输出】数据汇总!$1:$1,0)),"")</f>
        <v>1.1534833485077903E-2</v>
      </c>
      <c r="H46" s="52">
        <f>IFERROR(INDEX(【输出】数据汇总!$A:$AQ,MATCH(纵向时序!$D$30&amp;纵向时序!$D46,【输出】数据汇总!$A:$A,0),MATCH(纵向时序!H$2,【输出】数据汇总!$1:$1,0)),"")</f>
        <v>1.0844349836117545E-2</v>
      </c>
      <c r="I46" s="52">
        <f>IFERROR(INDEX(【输出】数据汇总!$A:$AQ,MATCH(纵向时序!$D$30&amp;纵向时序!$D46,【输出】数据汇总!$A:$A,0),MATCH(纵向时序!I$2,【输出】数据汇总!$1:$1,0)),"")</f>
        <v>1.1356468412935488E-2</v>
      </c>
      <c r="J46" s="52">
        <f>IFERROR(INDEX(【输出】数据汇总!$A:$AQ,MATCH(纵向时序!$D$30&amp;纵向时序!$D46,【输出】数据汇总!$A:$A,0),MATCH(纵向时序!J$2,【输出】数据汇总!$1:$1,0)),"")</f>
        <v>1.1199371463846418E-2</v>
      </c>
      <c r="K46" s="52">
        <f>IFERROR(INDEX(【输出】数据汇总!$A:$AQ,MATCH(纵向时序!$D$30&amp;纵向时序!$D46,【输出】数据汇总!$A:$A,0),MATCH(纵向时序!K$2,【输出】数据汇总!$1:$1,0)),"")</f>
        <v>1.0881734417913827E-2</v>
      </c>
      <c r="L46" s="52">
        <f>IFERROR(INDEX(【输出】数据汇总!$A:$AQ,MATCH(纵向时序!$D$30&amp;纵向时序!$D46,【输出】数据汇总!$A:$A,0),MATCH(纵向时序!L$2,【输出】数据汇总!$1:$1,0)),"")</f>
        <v>1.0337854845904562E-2</v>
      </c>
      <c r="M46" s="52">
        <f>IFERROR(INDEX(【输出】数据汇总!$A:$AQ,MATCH(纵向时序!$D$30&amp;纵向时序!$D46,【输出】数据汇总!$A:$A,0),MATCH(纵向时序!M$2,【输出】数据汇总!$1:$1,0)),"")</f>
        <v>1.0794509679879681E-2</v>
      </c>
      <c r="N46" s="52">
        <f>IFERROR(INDEX(【输出】数据汇总!$A:$AQ,MATCH(纵向时序!$D$30&amp;纵向时序!$D46,【输出】数据汇总!$A:$A,0),MATCH(纵向时序!N$2,【输出】数据汇总!$1:$1,0)),"")</f>
        <v>1.0586532443188731E-2</v>
      </c>
      <c r="O46" s="52">
        <f>IFERROR(INDEX(【输出】数据汇总!$A:$AQ,MATCH(纵向时序!$D$30&amp;纵向时序!$D46,【输出】数据汇总!$A:$A,0),MATCH(纵向时序!O$2,【输出】数据汇总!$1:$1,0)),"")</f>
        <v>9.4041583347305013E-3</v>
      </c>
      <c r="P46" s="52">
        <f>IFERROR(INDEX(【输出】数据汇总!$A:$AQ,MATCH(纵向时序!$D$30&amp;纵向时序!$D46,【输出】数据汇总!$A:$A,0),MATCH(纵向时序!P$2,【输出】数据汇总!$1:$1,0)),"")</f>
        <v>8.9578890731683205E-3</v>
      </c>
      <c r="Q46" s="52">
        <f>IFERROR(INDEX(【输出】数据汇总!$A:$AQ,MATCH(纵向时序!$D$30&amp;纵向时序!$D46,【输出】数据汇总!$A:$A,0),MATCH(纵向时序!Q$2,【输出】数据汇总!$1:$1,0)),"")</f>
        <v>9.7170979450002751E-3</v>
      </c>
      <c r="R46" s="52">
        <f>IFERROR(INDEX(【输出】数据汇总!$A:$AQ,MATCH(纵向时序!$D$30&amp;纵向时序!$D46,【输出】数据汇总!$A:$A,0),MATCH(纵向时序!R$2,【输出】数据汇总!$1:$1,0)),"")</f>
        <v>9.4727502966899264E-3</v>
      </c>
      <c r="S46" s="52">
        <f>IFERROR(INDEX(【输出】数据汇总!$A:$AQ,MATCH(纵向时序!$D$30&amp;纵向时序!$D46,【输出】数据汇总!$A:$A,0),MATCH(纵向时序!S$2,【输出】数据汇总!$1:$1,0)),"")</f>
        <v>1.0345639351216471E-2</v>
      </c>
      <c r="T46" s="52">
        <f>IFERROR(INDEX(【输出】数据汇总!$A:$AQ,MATCH(纵向时序!$D$30&amp;纵向时序!$D46,【输出】数据汇总!$A:$A,0),MATCH(纵向时序!T$2,【输出】数据汇总!$1:$1,0)),"")</f>
        <v>9.7358386466680612E-3</v>
      </c>
      <c r="U46" s="52">
        <f>IFERROR(INDEX(【输出】数据汇总!$A:$AQ,MATCH(纵向时序!$D$30&amp;纵向时序!$D46,【输出】数据汇总!$A:$A,0),MATCH(纵向时序!U$2,【输出】数据汇总!$1:$1,0)),"")</f>
        <v>1.1346462971827381E-2</v>
      </c>
      <c r="V46" s="52">
        <f>IFERROR(INDEX(【输出】数据汇总!$A:$AQ,MATCH(纵向时序!$D$30&amp;纵向时序!$D46,【输出】数据汇总!$A:$A,0),MATCH(纵向时序!V$2,【输出】数据汇总!$1:$1,0)),"")</f>
        <v>1.1094808999635533E-2</v>
      </c>
      <c r="W46" s="52">
        <f>IFERROR(INDEX(【输出】数据汇总!$A:$AQ,MATCH(纵向时序!$D$30&amp;纵向时序!$D46,【输出】数据汇总!$A:$A,0),MATCH(纵向时序!W$2,【输出】数据汇总!$1:$1,0)),"")</f>
        <v>1.1165268194314707E-2</v>
      </c>
      <c r="X46" s="52">
        <f>IFERROR(INDEX(【输出】数据汇总!$A:$AQ,MATCH(纵向时序!$D$30&amp;纵向时序!$D46,【输出】数据汇总!$A:$A,0),MATCH(纵向时序!X$2,【输出】数据汇总!$1:$1,0)),"")</f>
        <v>1.0643722279304187E-2</v>
      </c>
      <c r="Y46" s="52">
        <f>IFERROR(INDEX(【输出】数据汇总!$A:$AQ,MATCH(纵向时序!$D$30&amp;纵向时序!$D46,【输出】数据汇总!$A:$A,0),MATCH(纵向时序!Y$2,【输出】数据汇总!$1:$1,0)),"")</f>
        <v>1.2749755821175523E-2</v>
      </c>
      <c r="Z46" s="52">
        <f>IFERROR(INDEX(【输出】数据汇总!$A:$AQ,MATCH(纵向时序!$D$30&amp;纵向时序!$D46,【输出】数据汇总!$A:$A,0),MATCH(纵向时序!Z$2,【输出】数据汇总!$1:$1,0)),"")</f>
        <v>1.2599189747700978E-2</v>
      </c>
      <c r="AA46" s="52">
        <f>IFERROR(INDEX(【输出】数据汇总!$A:$AQ,MATCH(纵向时序!$D$30&amp;纵向时序!$D46,【输出】数据汇总!$A:$A,0),MATCH(纵向时序!AA$2,【输出】数据汇总!$1:$1,0)),"")</f>
        <v>1.2840181196064141E-2</v>
      </c>
      <c r="AB46" s="52">
        <f>IFERROR(INDEX(【输出】数据汇总!$A:$AQ,MATCH(纵向时序!$D$30&amp;纵向时序!$D46,【输出】数据汇总!$A:$A,0),MATCH(纵向时序!AB$2,【输出】数据汇总!$1:$1,0)),"")</f>
        <v>1.2257698877181962E-2</v>
      </c>
      <c r="AC46" s="52">
        <f>IFERROR(INDEX(【输出】数据汇总!$A:$AQ,MATCH(纵向时序!$D$30&amp;纵向时序!$D46,【输出】数据汇总!$A:$A,0),MATCH(纵向时序!AC$2,【输出】数据汇总!$1:$1,0)),"")</f>
        <v>1.3249622206097768E-2</v>
      </c>
      <c r="AD46" s="52">
        <f>IFERROR(INDEX(【输出】数据汇总!$A:$AQ,MATCH(纵向时序!$D$30&amp;纵向时序!$D46,【输出】数据汇总!$A:$A,0),MATCH(纵向时序!AD$30,【输出】数据汇总!$1:$1,0)),"")</f>
        <v>1.3137369278959537E-2</v>
      </c>
      <c r="AE46" s="52">
        <f>IFERROR(INDEX(【输出】数据汇总!$A:$AQ,MATCH(纵向时序!$D$30&amp;纵向时序!$D46,【输出】数据汇总!$A:$A,0),MATCH(纵向时序!AE$2,【输出】数据汇总!$1:$1,0)),"")</f>
        <v>1.3243664391817225E-2</v>
      </c>
    </row>
    <row r="47" spans="1:31" x14ac:dyDescent="0.25">
      <c r="B47" s="5"/>
      <c r="D47" s="247" t="s">
        <v>240</v>
      </c>
      <c r="E47" s="52">
        <f>IFERROR(INDEX(【输出】数据汇总!$A:$AQ,MATCH(纵向时序!$D$30&amp;纵向时序!$D47,【输出】数据汇总!$A:$A,0),MATCH(纵向时序!E$2,【输出】数据汇总!$1:$1,0)),"")</f>
        <v>3.3416230316850819E-4</v>
      </c>
      <c r="F47" s="52">
        <f>IFERROR(INDEX(【输出】数据汇总!$A:$AQ,MATCH(纵向时序!$D$30&amp;纵向时序!$D47,【输出】数据汇总!$A:$A,0),MATCH(纵向时序!F$2,【输出】数据汇总!$1:$1,0)),"")</f>
        <v>3.2671033636399983E-4</v>
      </c>
      <c r="G47" s="52">
        <f>IFERROR(INDEX(【输出】数据汇总!$A:$AQ,MATCH(纵向时序!$D$30&amp;纵向时序!$D47,【输出】数据汇总!$A:$A,0),MATCH(纵向时序!G$2,【输出】数据汇总!$1:$1,0)),"")</f>
        <v>4.0232438073737584E-4</v>
      </c>
      <c r="H47" s="52">
        <f>IFERROR(INDEX(【输出】数据汇总!$A:$AQ,MATCH(纵向时序!$D$30&amp;纵向时序!$D47,【输出】数据汇总!$A:$A,0),MATCH(纵向时序!H$2,【输出】数据汇总!$1:$1,0)),"")</f>
        <v>3.7824094625723057E-4</v>
      </c>
      <c r="I47" s="52">
        <f>IFERROR(INDEX(【输出】数据汇总!$A:$AQ,MATCH(纵向时序!$D$30&amp;纵向时序!$D47,【输出】数据汇总!$A:$A,0),MATCH(纵向时序!I$2,【输出】数据汇总!$1:$1,0)),"")</f>
        <v>4.3632375478227636E-4</v>
      </c>
      <c r="J47" s="52">
        <f>IFERROR(INDEX(【输出】数据汇总!$A:$AQ,MATCH(纵向时序!$D$30&amp;纵向时序!$D47,【输出】数据汇总!$A:$A,0),MATCH(纵向时序!J$2,【输出】数据汇总!$1:$1,0)),"")</f>
        <v>4.3028797603495843E-4</v>
      </c>
      <c r="K47" s="52">
        <f>IFERROR(INDEX(【输出】数据汇总!$A:$AQ,MATCH(纵向时序!$D$30&amp;纵向时序!$D47,【输出】数据汇总!$A:$A,0),MATCH(纵向时序!K$2,【输出】数据汇总!$1:$1,0)),"")</f>
        <v>6.025402955540767E-4</v>
      </c>
      <c r="L47" s="52">
        <f>IFERROR(INDEX(【输出】数据汇总!$A:$AQ,MATCH(纵向时序!$D$30&amp;纵向时序!$D47,【输出】数据汇总!$A:$A,0),MATCH(纵向时序!L$2,【输出】数据汇总!$1:$1,0)),"")</f>
        <v>5.7242475096544909E-4</v>
      </c>
      <c r="M47" s="52">
        <f>IFERROR(INDEX(【输出】数据汇总!$A:$AQ,MATCH(纵向时序!$D$30&amp;纵向时序!$D47,【输出】数据汇总!$A:$A,0),MATCH(纵向时序!M$2,【输出】数据汇总!$1:$1,0)),"")</f>
        <v>5.5721812532137887E-4</v>
      </c>
      <c r="N47" s="52">
        <f>IFERROR(INDEX(【输出】数据汇总!$A:$AQ,MATCH(纵向时序!$D$30&amp;纵向时序!$D47,【输出】数据汇总!$A:$A,0),MATCH(纵向时序!N$2,【输出】数据汇总!$1:$1,0)),"")</f>
        <v>5.4648223370839881E-4</v>
      </c>
      <c r="O47" s="52">
        <f>IFERROR(INDEX(【输出】数据汇总!$A:$AQ,MATCH(纵向时序!$D$30&amp;纵向时序!$D47,【输出】数据汇总!$A:$A,0),MATCH(纵向时序!O$2,【输出】数据汇总!$1:$1,0)),"")</f>
        <v>4.9258836506601471E-4</v>
      </c>
      <c r="P47" s="52">
        <f>IFERROR(INDEX(【输出】数据汇总!$A:$AQ,MATCH(纵向时序!$D$30&amp;纵向时序!$D47,【输出】数据汇总!$A:$A,0),MATCH(纵向时序!P$2,【输出】数据汇总!$1:$1,0)),"")</f>
        <v>4.6921284988351409E-4</v>
      </c>
      <c r="Q47" s="52">
        <f>IFERROR(INDEX(【输出】数据汇总!$A:$AQ,MATCH(纵向时序!$D$30&amp;纵向时序!$D47,【输出】数据汇总!$A:$A,0),MATCH(纵向时序!Q$2,【输出】数据汇总!$1:$1,0)),"")</f>
        <v>4.256032952520725E-4</v>
      </c>
      <c r="R47" s="52">
        <f>IFERROR(INDEX(【输出】数据汇总!$A:$AQ,MATCH(纵向时序!$D$30&amp;纵向时序!$D47,【输出】数据汇总!$A:$A,0),MATCH(纵向时序!R$2,【输出】数据汇总!$1:$1,0)),"")</f>
        <v>4.1490100894225022E-4</v>
      </c>
      <c r="S47" s="52">
        <f>IFERROR(INDEX(【输出】数据汇总!$A:$AQ,MATCH(纵向时序!$D$30&amp;纵向时序!$D47,【输出】数据汇总!$A:$A,0),MATCH(纵向时序!S$2,【输出】数据汇总!$1:$1,0)),"")</f>
        <v>6.4004222756255307E-4</v>
      </c>
      <c r="T47" s="52">
        <f>IFERROR(INDEX(【输出】数据汇总!$A:$AQ,MATCH(纵向时序!$D$30&amp;纵向时序!$D47,【输出】数据汇总!$A:$A,0),MATCH(纵向时序!T$2,【输出】数据汇总!$1:$1,0)),"")</f>
        <v>6.0231636180806147E-4</v>
      </c>
      <c r="U47" s="52">
        <f>IFERROR(INDEX(【输出】数据汇总!$A:$AQ,MATCH(纵向时序!$D$30&amp;纵向时序!$D47,【输出】数据汇总!$A:$A,0),MATCH(纵向时序!U$2,【输出】数据汇总!$1:$1,0)),"")</f>
        <v>4.6017619201774564E-4</v>
      </c>
      <c r="V47" s="52">
        <f>IFERROR(INDEX(【输出】数据汇总!$A:$AQ,MATCH(纵向时序!$D$30&amp;纵向时序!$D47,【输出】数据汇总!$A:$A,0),MATCH(纵向时序!V$2,【输出】数据汇总!$1:$1,0)),"")</f>
        <v>4.4996991302869663E-4</v>
      </c>
      <c r="W47" s="52">
        <f>IFERROR(INDEX(【输出】数据汇总!$A:$AQ,MATCH(纵向时序!$D$30&amp;纵向时序!$D47,【输出】数据汇总!$A:$A,0),MATCH(纵向时序!W$2,【输出】数据汇总!$1:$1,0)),"")</f>
        <v>2.2604695598022794E-3</v>
      </c>
      <c r="X47" s="52">
        <f>IFERROR(INDEX(【输出】数据汇总!$A:$AQ,MATCH(纵向时序!$D$30&amp;纵向时序!$D47,【输出】数据汇总!$A:$A,0),MATCH(纵向时序!X$2,【输出】数据汇总!$1:$1,0)),"")</f>
        <v>2.1548797392621139E-3</v>
      </c>
      <c r="Y47" s="52">
        <f>IFERROR(INDEX(【输出】数据汇总!$A:$AQ,MATCH(纵向时序!$D$30&amp;纵向时序!$D47,【输出】数据汇总!$A:$A,0),MATCH(纵向时序!Y$2,【输出】数据汇总!$1:$1,0)),"")</f>
        <v>3.6516258444357691E-3</v>
      </c>
      <c r="Z47" s="52">
        <f>IFERROR(INDEX(【输出】数据汇总!$A:$AQ,MATCH(纵向时序!$D$30&amp;纵向时序!$D47,【输出】数据汇总!$A:$A,0),MATCH(纵向时序!Z$2,【输出】数据汇总!$1:$1,0)),"")</f>
        <v>3.6085025899274975E-3</v>
      </c>
      <c r="AA47" s="52">
        <f>IFERROR(INDEX(【输出】数据汇总!$A:$AQ,MATCH(纵向时序!$D$30&amp;纵向时序!$D47,【输出】数据汇总!$A:$A,0),MATCH(纵向时序!AA$2,【输出】数据汇总!$1:$1,0)),"")</f>
        <v>4.6856759729510871E-3</v>
      </c>
      <c r="AB47" s="52">
        <f>IFERROR(INDEX(【输出】数据汇总!$A:$AQ,MATCH(纵向时序!$D$30&amp;纵向时序!$D47,【输出】数据汇总!$A:$A,0),MATCH(纵向时序!AB$2,【输出】数据汇总!$1:$1,0)),"")</f>
        <v>4.4731148443673506E-3</v>
      </c>
      <c r="AC47" s="52">
        <f>IFERROR(INDEX(【输出】数据汇总!$A:$AQ,MATCH(纵向时序!$D$30&amp;纵向时序!$D47,【输出】数据汇总!$A:$A,0),MATCH(纵向时序!AC$2,【输出】数据汇总!$1:$1,0)),"")</f>
        <v>4.3732053559905467E-3</v>
      </c>
      <c r="AD47" s="52">
        <f>IFERROR(INDEX(【输出】数据汇总!$A:$AQ,MATCH(纵向时序!$D$30&amp;纵向时序!$D47,【输出】数据汇总!$A:$A,0),MATCH(纵向时序!AD$30,【输出】数据汇总!$1:$1,0)),"")</f>
        <v>4.3361548579046007E-3</v>
      </c>
      <c r="AE47" s="52">
        <f>IFERROR(INDEX(【输出】数据汇总!$A:$AQ,MATCH(纵向时序!$D$30&amp;纵向时序!$D47,【输出】数据汇总!$A:$A,0),MATCH(纵向时序!AE$2,【输出】数据汇总!$1:$1,0)),"")</f>
        <v>4.5503109928276293E-3</v>
      </c>
    </row>
    <row r="48" spans="1:31" x14ac:dyDescent="0.25">
      <c r="B48" s="5"/>
      <c r="D48" s="247" t="s">
        <v>242</v>
      </c>
      <c r="E48" s="52">
        <f>IFERROR(INDEX(【输出】数据汇总!$A:$AQ,MATCH(纵向时序!$D$30&amp;纵向时序!$D48,【输出】数据汇总!$A:$A,0),MATCH(纵向时序!E$2,【输出】数据汇总!$1:$1,0)),"")</f>
        <v>1.43E-2</v>
      </c>
      <c r="F48" s="52">
        <f>IFERROR(INDEX(【输出】数据汇总!$A:$AQ,MATCH(纵向时序!$D$30&amp;纵向时序!$D48,【输出】数据汇总!$A:$A,0),MATCH(纵向时序!F$2,【输出】数据汇总!$1:$1,0)),"")</f>
        <v>1.43E-2</v>
      </c>
      <c r="G48" s="52">
        <f>IFERROR(INDEX(【输出】数据汇总!$A:$AQ,MATCH(纵向时序!$D$30&amp;纵向时序!$D48,【输出】数据汇总!$A:$A,0),MATCH(纵向时序!G$2,【输出】数据汇总!$1:$1,0)),"")</f>
        <v>1.4200000000000001E-2</v>
      </c>
      <c r="H48" s="52">
        <f>IFERROR(INDEX(【输出】数据汇总!$A:$AQ,MATCH(纵向时序!$D$30&amp;纵向时序!$D48,【输出】数据汇总!$A:$A,0),MATCH(纵向时序!H$2,【输出】数据汇总!$1:$1,0)),"")</f>
        <v>1.4200000000000001E-2</v>
      </c>
      <c r="I48" s="52">
        <f>IFERROR(INDEX(【输出】数据汇总!$A:$AQ,MATCH(纵向时序!$D$30&amp;纵向时序!$D48,【输出】数据汇总!$A:$A,0),MATCH(纵向时序!I$2,【输出】数据汇总!$1:$1,0)),"")</f>
        <v>1.49E-2</v>
      </c>
      <c r="J48" s="52">
        <f>IFERROR(INDEX(【输出】数据汇总!$A:$AQ,MATCH(纵向时序!$D$30&amp;纵向时序!$D48,【输出】数据汇总!$A:$A,0),MATCH(纵向时序!J$2,【输出】数据汇总!$1:$1,0)),"")</f>
        <v>1.5299999999999999E-2</v>
      </c>
      <c r="K48" s="52">
        <f>IFERROR(INDEX(【输出】数据汇总!$A:$AQ,MATCH(纵向时序!$D$30&amp;纵向时序!$D48,【输出】数据汇总!$A:$A,0),MATCH(纵向时序!K$2,【输出】数据汇总!$1:$1,0)),"")</f>
        <v>1.5599999999999999E-2</v>
      </c>
      <c r="L48" s="52">
        <f>IFERROR(INDEX(【输出】数据汇总!$A:$AQ,MATCH(纵向时序!$D$30&amp;纵向时序!$D48,【输出】数据汇总!$A:$A,0),MATCH(纵向时序!L$2,【输出】数据汇总!$1:$1,0)),"")</f>
        <v>1.5599999999999999E-2</v>
      </c>
      <c r="M48" s="52">
        <f>IFERROR(INDEX(【输出】数据汇总!$A:$AQ,MATCH(纵向时序!$D$30&amp;纵向时序!$D48,【输出】数据汇总!$A:$A,0),MATCH(纵向时序!M$2,【输出】数据汇总!$1:$1,0)),"")</f>
        <v>1.5299999999999999E-2</v>
      </c>
      <c r="N48" s="52">
        <f>IFERROR(INDEX(【输出】数据汇总!$A:$AQ,MATCH(纵向时序!$D$30&amp;纵向时序!$D48,【输出】数据汇总!$A:$A,0),MATCH(纵向时序!N$2,【输出】数据汇总!$1:$1,0)),"")</f>
        <v>1.5100000000000001E-2</v>
      </c>
      <c r="O48" s="52">
        <f>IFERROR(INDEX(【输出】数据汇总!$A:$AQ,MATCH(纵向时序!$D$30&amp;纵向时序!$D48,【输出】数据汇总!$A:$A,0),MATCH(纵向时序!O$2,【输出】数据汇总!$1:$1,0)),"")</f>
        <v>1.4200000000000001E-2</v>
      </c>
      <c r="P48" s="52">
        <f>IFERROR(INDEX(【输出】数据汇总!$A:$AQ,MATCH(纵向时序!$D$30&amp;纵向时序!$D48,【输出】数据汇总!$A:$A,0),MATCH(纵向时序!P$2,【输出】数据汇总!$1:$1,0)),"")</f>
        <v>1.3999999999999999E-2</v>
      </c>
      <c r="Q48" s="52">
        <f>IFERROR(INDEX(【输出】数据汇总!$A:$AQ,MATCH(纵向时序!$D$30&amp;纵向时序!$D48,【输出】数据汇总!$A:$A,0),MATCH(纵向时序!Q$2,【输出】数据汇总!$1:$1,0)),"")</f>
        <v>1.3999999999999999E-2</v>
      </c>
      <c r="R48" s="52">
        <f>IFERROR(INDEX(【输出】数据汇总!$A:$AQ,MATCH(纵向时序!$D$30&amp;纵向时序!$D48,【输出】数据汇总!$A:$A,0),MATCH(纵向时序!R$2,【输出】数据汇总!$1:$1,0)),"")</f>
        <v>1.3999999999999999E-2</v>
      </c>
      <c r="S48" s="52">
        <f>IFERROR(INDEX(【输出】数据汇总!$A:$AQ,MATCH(纵向时序!$D$30&amp;纵向时序!$D48,【输出】数据汇总!$A:$A,0),MATCH(纵向时序!S$2,【输出】数据汇总!$1:$1,0)),"")</f>
        <v>1.38E-2</v>
      </c>
      <c r="T48" s="52">
        <f>IFERROR(INDEX(【输出】数据汇总!$A:$AQ,MATCH(纵向时序!$D$30&amp;纵向时序!$D48,【输出】数据汇总!$A:$A,0),MATCH(纵向时序!T$2,【输出】数据汇总!$1:$1,0)),"")</f>
        <v>1.38E-2</v>
      </c>
      <c r="U48" s="52">
        <f>IFERROR(INDEX(【输出】数据汇总!$A:$AQ,MATCH(纵向时序!$D$30&amp;纵向时序!$D48,【输出】数据汇总!$A:$A,0),MATCH(纵向时序!U$2,【输出】数据汇总!$1:$1,0)),"")</f>
        <v>1.37E-2</v>
      </c>
      <c r="V48" s="52">
        <f>IFERROR(INDEX(【输出】数据汇总!$A:$AQ,MATCH(纵向时序!$D$30&amp;纵向时序!$D48,【输出】数据汇总!$A:$A,0),MATCH(纵向时序!V$2,【输出】数据汇总!$1:$1,0)),"")</f>
        <v>1.37E-2</v>
      </c>
      <c r="W48" s="52">
        <f>IFERROR(INDEX(【输出】数据汇总!$A:$AQ,MATCH(纵向时序!$D$30&amp;纵向时序!$D48,【输出】数据汇总!$A:$A,0),MATCH(纵向时序!W$2,【输出】数据汇总!$1:$1,0)),"")</f>
        <v>1.37E-2</v>
      </c>
      <c r="X48" s="52">
        <f>IFERROR(INDEX(【输出】数据汇总!$A:$AQ,MATCH(纵向时序!$D$30&amp;纵向时序!$D48,【输出】数据汇总!$A:$A,0),MATCH(纵向时序!X$2,【输出】数据汇总!$1:$1,0)),"")</f>
        <v>1.3600000000000001E-2</v>
      </c>
      <c r="Y48" s="52">
        <f>IFERROR(INDEX(【输出】数据汇总!$A:$AQ,MATCH(纵向时序!$D$30&amp;纵向时序!$D48,【输出】数据汇总!$A:$A,0),MATCH(纵向时序!Y$2,【输出】数据汇总!$1:$1,0)),"")</f>
        <v>1.3500000000000002E-2</v>
      </c>
      <c r="Z48" s="52">
        <f>IFERROR(INDEX(【输出】数据汇总!$A:$AQ,MATCH(纵向时序!$D$30&amp;纵向时序!$D48,【输出】数据汇总!$A:$A,0),MATCH(纵向时序!Z$2,【输出】数据汇总!$1:$1,0)),"")</f>
        <v>1.3500000000000002E-2</v>
      </c>
      <c r="AA48" s="52">
        <f>IFERROR(INDEX(【输出】数据汇总!$A:$AQ,MATCH(纵向时序!$D$30&amp;纵向时序!$D48,【输出】数据汇总!$A:$A,0),MATCH(纵向时序!AA$2,【输出】数据汇总!$1:$1,0)),"")</f>
        <v>1.34E-2</v>
      </c>
      <c r="AB48" s="52">
        <f>IFERROR(INDEX(【输出】数据汇总!$A:$AQ,MATCH(纵向时序!$D$30&amp;纵向时序!$D48,【输出】数据汇总!$A:$A,0),MATCH(纵向时序!AB$2,【输出】数据汇总!$1:$1,0)),"")</f>
        <v>1.3299999999999999E-2</v>
      </c>
      <c r="AC48" s="52">
        <f>IFERROR(INDEX(【输出】数据汇总!$A:$AQ,MATCH(纵向时序!$D$30&amp;纵向时序!$D48,【输出】数据汇总!$A:$A,0),MATCH(纵向时序!AC$2,【输出】数据汇总!$1:$1,0)),"")</f>
        <v>1.3299999999999999E-2</v>
      </c>
      <c r="AD48" s="52">
        <f>IFERROR(INDEX(【输出】数据汇总!$A:$AQ,MATCH(纵向时序!$D$30&amp;纵向时序!$D48,【输出】数据汇总!$A:$A,0),MATCH(纵向时序!AD$30,【输出】数据汇总!$1:$1,0)),"")</f>
        <v>1.32E-2</v>
      </c>
      <c r="AE48" s="52">
        <f>IFERROR(INDEX(【输出】数据汇总!$A:$AQ,MATCH(纵向时序!$D$30&amp;纵向时序!$D48,【输出】数据汇总!$A:$A,0),MATCH(纵向时序!AE$2,【输出】数据汇总!$1:$1,0)),"")</f>
        <v>1.3100000000000001E-2</v>
      </c>
    </row>
    <row r="49" spans="2:34" x14ac:dyDescent="0.25">
      <c r="B49" s="5"/>
      <c r="D49" s="247" t="s">
        <v>245</v>
      </c>
      <c r="E49" s="52">
        <f>IFERROR(INDEX(【输出】数据汇总!$A:$AQ,MATCH(纵向时序!$D$30&amp;纵向时序!$D49,【输出】数据汇总!$A:$A,0),MATCH(纵向时序!E$2,【输出】数据汇总!$1:$1,0)),"")</f>
        <v>2.8001780452056917E-2</v>
      </c>
      <c r="F49" s="52">
        <f>IFERROR(INDEX(【输出】数据汇总!$A:$AQ,MATCH(纵向时序!$D$30&amp;纵向时序!$D49,【输出】数据汇总!$A:$A,0),MATCH(纵向时序!F$2,【输出】数据汇总!$1:$1,0)),"")</f>
        <v>2.7377328392631663E-2</v>
      </c>
      <c r="G49" s="52">
        <f>IFERROR(INDEX(【输出】数据汇总!$A:$AQ,MATCH(纵向时序!$D$30&amp;纵向时序!$D49,【输出】数据汇总!$A:$A,0),MATCH(纵向时序!G$2,【输出】数据汇总!$1:$1,0)),"")</f>
        <v>2.9302692450833358E-2</v>
      </c>
      <c r="H49" s="52">
        <f>IFERROR(INDEX(【输出】数据汇总!$A:$AQ,MATCH(纵向时序!$D$30&amp;纵向时序!$D49,【输出】数据汇总!$A:$A,0),MATCH(纵向时序!H$2,【输出】数据汇总!$1:$1,0)),"")</f>
        <v>2.7548611645593378E-2</v>
      </c>
      <c r="I49" s="52">
        <f>IFERROR(INDEX(【输出】数据汇总!$A:$AQ,MATCH(纵向时序!$D$30&amp;纵向时序!$D49,【输出】数据汇总!$A:$A,0),MATCH(纵向时序!I$2,【输出】数据汇总!$1:$1,0)),"")</f>
        <v>2.9920586520401742E-2</v>
      </c>
      <c r="J49" s="52">
        <f>IFERROR(INDEX(【输出】数据汇总!$A:$AQ,MATCH(纵向时序!$D$30&amp;纵向时序!$D49,【输出】数据汇总!$A:$A,0),MATCH(纵向时序!J$2,【输出】数据汇总!$1:$1,0)),"")</f>
        <v>2.9506687349779591E-2</v>
      </c>
      <c r="K49" s="52">
        <f>IFERROR(INDEX(【输出】数据汇总!$A:$AQ,MATCH(纵向时序!$D$30&amp;纵向时序!$D49,【输出】数据汇总!$A:$A,0),MATCH(纵向时序!K$2,【输出】数据汇总!$1:$1,0)),"")</f>
        <v>2.953808986246555E-2</v>
      </c>
      <c r="L49" s="52">
        <f>IFERROR(INDEX(【输出】数据汇总!$A:$AQ,MATCH(纵向时序!$D$30&amp;纵向时序!$D49,【输出】数据汇总!$A:$A,0),MATCH(纵向时序!L$2,【输出】数据汇总!$1:$1,0)),"")</f>
        <v>2.806174766779463E-2</v>
      </c>
      <c r="M49" s="52">
        <f>IFERROR(INDEX(【输出】数据汇总!$A:$AQ,MATCH(纵向时序!$D$30&amp;纵向时序!$D49,【输出】数据汇总!$A:$A,0),MATCH(纵向时序!M$2,【输出】数据汇总!$1:$1,0)),"")</f>
        <v>2.8013468669544576E-2</v>
      </c>
      <c r="N49" s="52">
        <f>IFERROR(INDEX(【输出】数据汇总!$A:$AQ,MATCH(纵向时序!$D$30&amp;纵向时序!$D49,【输出】数据汇总!$A:$A,0),MATCH(纵向时序!N$2,【输出】数据汇总!$1:$1,0)),"")</f>
        <v>2.7473734677283673E-2</v>
      </c>
      <c r="O49" s="52">
        <f>IFERROR(INDEX(【输出】数据汇总!$A:$AQ,MATCH(纵向时序!$D$30&amp;纵向时序!$D49,【输出】数据汇总!$A:$A,0),MATCH(纵向时序!O$2,【输出】数据汇总!$1:$1,0)),"")</f>
        <v>2.6916972400449241E-2</v>
      </c>
      <c r="P49" s="52">
        <f>IFERROR(INDEX(【输出】数据汇总!$A:$AQ,MATCH(纵向时序!$D$30&amp;纵向时序!$D49,【输出】数据汇总!$A:$A,0),MATCH(纵向时序!P$2,【输出】数据汇总!$1:$1,0)),"")</f>
        <v>2.5639641993082982E-2</v>
      </c>
      <c r="Q49" s="52">
        <f>IFERROR(INDEX(【输出】数据汇总!$A:$AQ,MATCH(纵向时序!$D$30&amp;纵向时序!$D49,【输出】数据汇总!$A:$A,0),MATCH(纵向时序!Q$2,【输出】数据汇总!$1:$1,0)),"")</f>
        <v>2.6332341848578439E-2</v>
      </c>
      <c r="R49" s="52">
        <f>IFERROR(INDEX(【输出】数据汇总!$A:$AQ,MATCH(纵向时序!$D$30&amp;纵向时序!$D49,【输出】数据汇总!$A:$A,0),MATCH(纵向时序!R$2,【输出】数据汇总!$1:$1,0)),"")</f>
        <v>2.5670184706433452E-2</v>
      </c>
      <c r="S49" s="52">
        <f>IFERROR(INDEX(【输出】数据汇总!$A:$AQ,MATCH(纵向时序!$D$30&amp;纵向时序!$D49,【输出】数据汇总!$A:$A,0),MATCH(纵向时序!S$2,【输出】数据汇总!$1:$1,0)),"")</f>
        <v>2.5154978681728613E-2</v>
      </c>
      <c r="T49" s="52">
        <f>IFERROR(INDEX(【输出】数据汇总!$A:$AQ,MATCH(纵向时序!$D$30&amp;纵向时序!$D49,【输出】数据汇总!$A:$A,0),MATCH(纵向时序!T$2,【输出】数据汇总!$1:$1,0)),"")</f>
        <v>2.3672274403890563E-2</v>
      </c>
      <c r="U49" s="52">
        <f>IFERROR(INDEX(【输出】数据汇总!$A:$AQ,MATCH(纵向时序!$D$30&amp;纵向时序!$D49,【输出】数据汇总!$A:$A,0),MATCH(纵向时序!U$2,【输出】数据汇总!$1:$1,0)),"")</f>
        <v>2.4992420308814624E-2</v>
      </c>
      <c r="V49" s="52">
        <f>IFERROR(INDEX(【输出】数据汇总!$A:$AQ,MATCH(纵向时序!$D$30&amp;纵向时序!$D49,【输出】数据汇总!$A:$A,0),MATCH(纵向时序!V$2,【输出】数据汇总!$1:$1,0)),"")</f>
        <v>2.4438111722868701E-2</v>
      </c>
      <c r="W49" s="52">
        <f>IFERROR(INDEX(【输出】数据汇总!$A:$AQ,MATCH(纵向时序!$D$30&amp;纵向时序!$D49,【输出】数据汇总!$A:$A,0),MATCH(纵向时序!W$2,【输出】数据汇总!$1:$1,0)),"")</f>
        <v>2.443313761691979E-2</v>
      </c>
      <c r="X49" s="52">
        <f>IFERROR(INDEX(【输出】数据汇总!$A:$AQ,MATCH(纵向时序!$D$30&amp;纵向时序!$D49,【输出】数据汇总!$A:$A,0),MATCH(纵向时序!X$2,【输出】数据汇总!$1:$1,0)),"")</f>
        <v>2.329183022571148E-2</v>
      </c>
      <c r="Y49" s="52">
        <f>IFERROR(INDEX(【输出】数据汇总!$A:$AQ,MATCH(纵向时序!$D$30&amp;纵向时序!$D49,【输出】数据汇总!$A:$A,0),MATCH(纵向时序!Y$2,【输出】数据汇总!$1:$1,0)),"")</f>
        <v>2.0727977208479863E-2</v>
      </c>
      <c r="Z49" s="52">
        <f>IFERROR(INDEX(【输出】数据汇总!$A:$AQ,MATCH(纵向时序!$D$30&amp;纵向时序!$D49,【输出】数据汇总!$A:$A,0),MATCH(纵向时序!Z$2,【输出】数据汇总!$1:$1,0)),"")</f>
        <v>2.0483193686103122E-2</v>
      </c>
      <c r="AA49" s="52">
        <f>IFERROR(INDEX(【输出】数据汇总!$A:$AQ,MATCH(纵向时序!$D$30&amp;纵向时序!$D49,【输出】数据汇总!$A:$A,0),MATCH(纵向时序!AA$2,【输出】数据汇总!$1:$1,0)),"")</f>
        <v>1.8893632119791032E-2</v>
      </c>
      <c r="AB49" s="52">
        <f>IFERROR(INDEX(【输出】数据汇总!$A:$AQ,MATCH(纵向时序!$D$30&amp;纵向时序!$D49,【输出】数据汇总!$A:$A,0),MATCH(纵向时序!AB$2,【输出】数据汇总!$1:$1,0)),"")</f>
        <v>1.8036540893335746E-2</v>
      </c>
      <c r="AC49" s="52">
        <f>IFERROR(INDEX(【输出】数据汇总!$A:$AQ,MATCH(纵向时序!$D$30&amp;纵向时序!$D49,【输出】数据汇总!$A:$A,0),MATCH(纵向时序!AC$2,【输出】数据汇总!$1:$1,0)),"")</f>
        <v>1.8098435779846263E-2</v>
      </c>
      <c r="AD49" s="52">
        <f>IFERROR(INDEX(【输出】数据汇总!$A:$AQ,MATCH(纵向时序!$D$30&amp;纵向时序!$D49,【输出】数据汇总!$A:$A,0),MATCH(纵向时序!AD$30,【输出】数据汇总!$1:$1,0)),"")</f>
        <v>1.7945102925421473E-2</v>
      </c>
      <c r="AE49" s="52">
        <f>IFERROR(INDEX(【输出】数据汇总!$A:$AQ,MATCH(纵向时序!$D$30&amp;纵向时序!$D49,【输出】数据汇总!$A:$A,0),MATCH(纵向时序!AE$2,【输出】数据汇总!$1:$1,0)),"")</f>
        <v>1.7669465193442497E-2</v>
      </c>
    </row>
    <row r="50" spans="2:34" x14ac:dyDescent="0.25">
      <c r="B50" s="5"/>
      <c r="D50" s="247" t="s">
        <v>467</v>
      </c>
      <c r="E50" s="52">
        <f t="shared" ref="E50:AD50" si="92">IFERROR(E46+E47,"")</f>
        <v>1.4661215899809232E-2</v>
      </c>
      <c r="F50" s="52">
        <f t="shared" si="92"/>
        <v>1.4334264316212998E-2</v>
      </c>
      <c r="G50" s="52">
        <f t="shared" si="92"/>
        <v>1.1937157865815279E-2</v>
      </c>
      <c r="H50" s="52">
        <f t="shared" si="92"/>
        <v>1.1222590782374775E-2</v>
      </c>
      <c r="I50" s="52">
        <f t="shared" si="92"/>
        <v>1.1792792167717763E-2</v>
      </c>
      <c r="J50" s="52">
        <f t="shared" si="92"/>
        <v>1.1629659439881377E-2</v>
      </c>
      <c r="K50" s="52">
        <f t="shared" si="92"/>
        <v>1.1484274713467904E-2</v>
      </c>
      <c r="L50" s="52">
        <f t="shared" si="92"/>
        <v>1.0910279596870012E-2</v>
      </c>
      <c r="M50" s="52">
        <f t="shared" si="92"/>
        <v>1.1351727805201059E-2</v>
      </c>
      <c r="N50" s="52">
        <f t="shared" si="92"/>
        <v>1.113301467689713E-2</v>
      </c>
      <c r="O50" s="52">
        <f t="shared" si="92"/>
        <v>9.8967466997965155E-3</v>
      </c>
      <c r="P50" s="52">
        <f t="shared" si="92"/>
        <v>9.4271019230518349E-3</v>
      </c>
      <c r="Q50" s="52">
        <f t="shared" si="92"/>
        <v>1.0142701240252348E-2</v>
      </c>
      <c r="R50" s="52">
        <f t="shared" si="92"/>
        <v>9.8876513056321766E-3</v>
      </c>
      <c r="S50" s="52">
        <f t="shared" si="92"/>
        <v>1.0985681578779024E-2</v>
      </c>
      <c r="T50" s="52">
        <f t="shared" si="92"/>
        <v>1.0338155008476122E-2</v>
      </c>
      <c r="U50" s="52">
        <f t="shared" si="92"/>
        <v>1.1806639163845126E-2</v>
      </c>
      <c r="V50" s="52">
        <f t="shared" si="92"/>
        <v>1.1544778912664231E-2</v>
      </c>
      <c r="W50" s="52">
        <f t="shared" si="92"/>
        <v>1.3425737754116988E-2</v>
      </c>
      <c r="X50" s="52">
        <f t="shared" si="92"/>
        <v>1.27986020185663E-2</v>
      </c>
      <c r="Y50" s="52">
        <f t="shared" si="92"/>
        <v>1.6401381665611291E-2</v>
      </c>
      <c r="Z50" s="52">
        <f t="shared" si="92"/>
        <v>1.6207692337628476E-2</v>
      </c>
      <c r="AA50" s="52">
        <f t="shared" si="92"/>
        <v>1.7525857169015228E-2</v>
      </c>
      <c r="AB50" s="52">
        <f t="shared" si="92"/>
        <v>1.6730813721549311E-2</v>
      </c>
      <c r="AC50" s="52">
        <f t="shared" si="92"/>
        <v>1.7622827562088314E-2</v>
      </c>
      <c r="AD50" s="52">
        <f t="shared" si="92"/>
        <v>1.7473524136864139E-2</v>
      </c>
      <c r="AE50" s="52">
        <f t="shared" ref="AE50" si="93">IFERROR(AE46+AE47,"")</f>
        <v>1.7793975384644854E-2</v>
      </c>
    </row>
    <row r="51" spans="2:34" x14ac:dyDescent="0.25">
      <c r="B51" s="5"/>
      <c r="D51" s="247" t="s">
        <v>274</v>
      </c>
      <c r="E51" s="52">
        <f t="shared" ref="E51:AD51" si="94">IFERROR(E48+E49,"")</f>
        <v>4.2301780452056917E-2</v>
      </c>
      <c r="F51" s="52">
        <f t="shared" si="94"/>
        <v>4.1677328392631663E-2</v>
      </c>
      <c r="G51" s="52">
        <f t="shared" si="94"/>
        <v>4.3502692450833359E-2</v>
      </c>
      <c r="H51" s="52">
        <f t="shared" si="94"/>
        <v>4.1748611645593375E-2</v>
      </c>
      <c r="I51" s="52">
        <f t="shared" si="94"/>
        <v>4.4820586520401745E-2</v>
      </c>
      <c r="J51" s="52">
        <f t="shared" si="94"/>
        <v>4.4806687349779592E-2</v>
      </c>
      <c r="K51" s="52">
        <f t="shared" si="94"/>
        <v>4.513808986246555E-2</v>
      </c>
      <c r="L51" s="52">
        <f t="shared" si="94"/>
        <v>4.3661747667794626E-2</v>
      </c>
      <c r="M51" s="52">
        <f t="shared" si="94"/>
        <v>4.3313468669544573E-2</v>
      </c>
      <c r="N51" s="52">
        <f t="shared" si="94"/>
        <v>4.2573734677283676E-2</v>
      </c>
      <c r="O51" s="52">
        <f t="shared" si="94"/>
        <v>4.1116972400449245E-2</v>
      </c>
      <c r="P51" s="52">
        <f t="shared" si="94"/>
        <v>3.963964199308298E-2</v>
      </c>
      <c r="Q51" s="52">
        <f t="shared" si="94"/>
        <v>4.0332341848578437E-2</v>
      </c>
      <c r="R51" s="52">
        <f t="shared" si="94"/>
        <v>3.9670184706433451E-2</v>
      </c>
      <c r="S51" s="52">
        <f t="shared" si="94"/>
        <v>3.8954978681728612E-2</v>
      </c>
      <c r="T51" s="52">
        <f t="shared" si="94"/>
        <v>3.747227440389056E-2</v>
      </c>
      <c r="U51" s="52">
        <f t="shared" si="94"/>
        <v>3.8692420308814625E-2</v>
      </c>
      <c r="V51" s="52">
        <f t="shared" si="94"/>
        <v>3.8138111722868698E-2</v>
      </c>
      <c r="W51" s="52">
        <f t="shared" si="94"/>
        <v>3.8133137616919791E-2</v>
      </c>
      <c r="X51" s="52">
        <f t="shared" si="94"/>
        <v>3.6891830225711478E-2</v>
      </c>
      <c r="Y51" s="52">
        <f t="shared" si="94"/>
        <v>3.4227977208479865E-2</v>
      </c>
      <c r="Z51" s="52">
        <f t="shared" si="94"/>
        <v>3.3983193686103128E-2</v>
      </c>
      <c r="AA51" s="52">
        <f t="shared" si="94"/>
        <v>3.2293632119791034E-2</v>
      </c>
      <c r="AB51" s="52">
        <f t="shared" si="94"/>
        <v>3.1336540893335749E-2</v>
      </c>
      <c r="AC51" s="52">
        <f t="shared" si="94"/>
        <v>3.1398435779846259E-2</v>
      </c>
      <c r="AD51" s="52">
        <f t="shared" si="94"/>
        <v>3.1145102925421473E-2</v>
      </c>
      <c r="AE51" s="52">
        <f t="shared" ref="AE51" si="95">IFERROR(AE48+AE49,"")</f>
        <v>3.0769465193442497E-2</v>
      </c>
    </row>
    <row r="52" spans="2:34" ht="15.6" x14ac:dyDescent="0.25">
      <c r="B52" s="5"/>
      <c r="C52" s="213" t="s">
        <v>474</v>
      </c>
      <c r="D52" s="247" t="s">
        <v>275</v>
      </c>
      <c r="E52" s="52">
        <f>E37/E31</f>
        <v>4.2349451986924504E-2</v>
      </c>
      <c r="F52" s="52">
        <f t="shared" ref="F52:AE52" si="96">F37/F31</f>
        <v>4.162954432267979E-2</v>
      </c>
      <c r="G52" s="52">
        <f t="shared" si="96"/>
        <v>4.3478988992858646E-2</v>
      </c>
      <c r="H52" s="52">
        <f t="shared" si="96"/>
        <v>4.1725433579854844E-2</v>
      </c>
      <c r="I52" s="52">
        <f t="shared" si="96"/>
        <v>4.4863320929541838E-2</v>
      </c>
      <c r="J52" s="52">
        <f t="shared" si="96"/>
        <v>4.48436417283904E-2</v>
      </c>
      <c r="K52" s="52">
        <f t="shared" si="96"/>
        <v>4.5107934135956027E-2</v>
      </c>
      <c r="L52" s="52">
        <f t="shared" si="96"/>
        <v>4.3620638175874638E-2</v>
      </c>
      <c r="M52" s="52">
        <f t="shared" si="96"/>
        <v>4.3346156288225364E-2</v>
      </c>
      <c r="N52" s="52">
        <f t="shared" si="96"/>
        <v>4.2612747520593387E-2</v>
      </c>
      <c r="O52" s="52">
        <f t="shared" si="96"/>
        <v>4.1096727770078105E-2</v>
      </c>
      <c r="P52" s="52">
        <f t="shared" si="96"/>
        <v>3.9678563561944345E-2</v>
      </c>
      <c r="Q52" s="52">
        <f t="shared" si="96"/>
        <v>4.0368794571707001E-2</v>
      </c>
      <c r="R52" s="52">
        <f t="shared" si="96"/>
        <v>3.9719211177184924E-2</v>
      </c>
      <c r="S52" s="52">
        <f t="shared" si="96"/>
        <v>3.9000023025822915E-2</v>
      </c>
      <c r="T52" s="52">
        <f t="shared" si="96"/>
        <v>3.744884293144797E-2</v>
      </c>
      <c r="U52" s="52">
        <f t="shared" si="96"/>
        <v>3.8712603805587775E-2</v>
      </c>
      <c r="V52" s="52">
        <f t="shared" si="96"/>
        <v>3.8122832295366012E-2</v>
      </c>
      <c r="W52" s="52">
        <f t="shared" si="96"/>
        <v>3.8093053029060284E-2</v>
      </c>
      <c r="X52" s="52">
        <f t="shared" si="96"/>
        <v>3.6877173136003402E-2</v>
      </c>
      <c r="Y52" s="52">
        <f t="shared" si="96"/>
        <v>3.4232254556714962E-2</v>
      </c>
      <c r="Z52" s="52">
        <f t="shared" si="96"/>
        <v>3.3983740470195402E-2</v>
      </c>
      <c r="AA52" s="52">
        <f t="shared" si="96"/>
        <v>3.2257002742179415E-2</v>
      </c>
      <c r="AB52" s="52">
        <f t="shared" si="96"/>
        <v>3.1291300144892037E-2</v>
      </c>
      <c r="AC52" s="52">
        <f t="shared" si="96"/>
        <v>3.1372762067123826E-2</v>
      </c>
      <c r="AD52" s="52">
        <f t="shared" si="96"/>
        <v>3.114894772502343E-2</v>
      </c>
      <c r="AE52" s="52">
        <f t="shared" si="96"/>
        <v>3.0775152993967811E-2</v>
      </c>
    </row>
    <row r="53" spans="2:34" ht="15.6" x14ac:dyDescent="0.25">
      <c r="B53" s="5"/>
      <c r="C53" s="213"/>
      <c r="D53" s="247" t="s">
        <v>253</v>
      </c>
      <c r="E53" s="52">
        <f>IFERROR(INDEX(【输出】数据汇总!$A:$AQ,MATCH(纵向时序!$D$30&amp;纵向时序!$D53,【输出】数据汇总!$A:$A,0),MATCH(纵向时序!E$2,【输出】数据汇总!$1:$1,0)),"")</f>
        <v>2.8118704161286999E-2</v>
      </c>
      <c r="F53" s="52">
        <f>IFERROR(INDEX(【输出】数据汇总!$A:$AQ,MATCH(纵向时序!$D$30&amp;纵向时序!$D53,【输出】数据汇总!$A:$A,0),MATCH(纵向时序!F$2,【输出】数据汇总!$1:$1,0)),"")</f>
        <v>2.8133543101217906E-2</v>
      </c>
      <c r="G53" s="52">
        <f>IFERROR(INDEX(【输出】数据汇总!$A:$AQ,MATCH(纵向时序!$D$30&amp;纵向时序!$D53,【输出】数据汇总!$A:$A,0),MATCH(纵向时序!G$2,【输出】数据汇总!$1:$1,0)),"")</f>
        <v>2.8710747232368741E-2</v>
      </c>
      <c r="H53" s="52">
        <f>IFERROR(INDEX(【输出】数据汇总!$A:$AQ,MATCH(纵向时序!$D$30&amp;纵向时序!$D53,【输出】数据汇总!$A:$A,0),MATCH(纵向时序!H$2,【输出】数据汇总!$1:$1,0)),"")</f>
        <v>2.7366116171893773E-2</v>
      </c>
      <c r="I53" s="52">
        <f>IFERROR(INDEX(【输出】数据汇总!$A:$AQ,MATCH(纵向时序!$D$30&amp;纵向时序!$D53,【输出】数据汇总!$A:$A,0),MATCH(纵向时序!I$2,【输出】数据汇总!$1:$1,0)),"")</f>
        <v>2.9497648052148176E-2</v>
      </c>
      <c r="J53" s="52">
        <f>IFERROR(INDEX(【输出】数据汇总!$A:$AQ,MATCH(纵向时序!$D$30&amp;纵向时序!$D53,【输出】数据汇总!$A:$A,0),MATCH(纵向时序!J$2,【输出】数据汇总!$1:$1,0)),"")</f>
        <v>2.9516820687486248E-2</v>
      </c>
      <c r="K53" s="52">
        <f>IFERROR(INDEX(【输出】数据汇总!$A:$AQ,MATCH(纵向时序!$D$30&amp;纵向时序!$D53,【输出】数据汇总!$A:$A,0),MATCH(纵向时序!K$2,【输出】数据汇总!$1:$1,0)),"")</f>
        <v>3.009008933294061E-2</v>
      </c>
      <c r="L53" s="52">
        <f>IFERROR(INDEX(【输出】数据汇总!$A:$AQ,MATCH(纵向时序!$D$30&amp;纵向时序!$D53,【输出】数据汇总!$A:$A,0),MATCH(纵向时序!L$2,【输出】数据汇总!$1:$1,0)),"")</f>
        <v>2.9298942529897846E-2</v>
      </c>
      <c r="M53" s="52">
        <f>IFERROR(INDEX(【输出】数据汇总!$A:$AQ,MATCH(纵向时序!$D$30&amp;纵向时序!$D53,【输出】数据汇总!$A:$A,0),MATCH(纵向时序!M$2,【输出】数据汇总!$1:$1,0)),"")</f>
        <v>2.919796046978905E-2</v>
      </c>
      <c r="N53" s="52">
        <f>IFERROR(INDEX(【输出】数据汇总!$A:$AQ,MATCH(纵向时序!$D$30&amp;纵向时序!$D53,【输出】数据汇总!$A:$A,0),MATCH(纵向时序!N$2,【输出】数据汇总!$1:$1,0)),"")</f>
        <v>2.8878425323965711E-2</v>
      </c>
      <c r="O53" s="52">
        <f>IFERROR(INDEX(【输出】数据汇总!$A:$AQ,MATCH(纵向时序!$D$30&amp;纵向时序!$D53,【输出】数据汇总!$A:$A,0),MATCH(纵向时序!O$2,【输出】数据汇总!$1:$1,0)),"")</f>
        <v>2.8935561277337311E-2</v>
      </c>
      <c r="P53" s="52">
        <f>IFERROR(INDEX(【输出】数据汇总!$A:$AQ,MATCH(纵向时序!$D$30&amp;纵向时序!$D53,【输出】数据汇总!$A:$A,0),MATCH(纵向时序!P$2,【输出】数据汇总!$1:$1,0)),"")</f>
        <v>2.7788328495239961E-2</v>
      </c>
      <c r="Q53" s="52">
        <f>IFERROR(INDEX(【输出】数据汇总!$A:$AQ,MATCH(纵向时序!$D$30&amp;纵向时序!$D53,【输出】数据汇总!$A:$A,0),MATCH(纵向时序!Q$2,【输出】数据汇总!$1:$1,0)),"")</f>
        <v>2.7451584232532675E-2</v>
      </c>
      <c r="R53" s="52">
        <f>IFERROR(INDEX(【输出】数据汇总!$A:$AQ,MATCH(纵向时序!$D$30&amp;纵向时序!$D53,【输出】数据汇总!$A:$A,0),MATCH(纵向时序!R$2,【输出】数据汇总!$1:$1,0)),"")</f>
        <v>2.7205926558919329E-2</v>
      </c>
      <c r="S53" s="52">
        <f>IFERROR(INDEX(【输出】数据汇总!$A:$AQ,MATCH(纵向时序!$D$30&amp;纵向时序!$D53,【输出】数据汇总!$A:$A,0),MATCH(纵向时序!S$2,【输出】数据汇总!$1:$1,0)),"")</f>
        <v>2.6920226155505392E-2</v>
      </c>
      <c r="T53" s="52">
        <f>IFERROR(INDEX(【输出】数据汇总!$A:$AQ,MATCH(纵向时序!$D$30&amp;纵向时序!$D53,【输出】数据汇总!$A:$A,0),MATCH(纵向时序!T$2,【输出】数据汇总!$1:$1,0)),"")</f>
        <v>2.5729528334698507E-2</v>
      </c>
      <c r="U53" s="52">
        <f>IFERROR(INDEX(【输出】数据汇总!$A:$AQ,MATCH(纵向时序!$D$30&amp;纵向时序!$D53,【输出】数据汇总!$A:$A,0),MATCH(纵向时序!U$2,【输出】数据汇总!$1:$1,0)),"")</f>
        <v>2.6327247766181113E-2</v>
      </c>
      <c r="V53" s="52">
        <f>IFERROR(INDEX(【输出】数据汇总!$A:$AQ,MATCH(纵向时序!$D$30&amp;纵向时序!$D53,【输出】数据汇总!$A:$A,0),MATCH(纵向时序!V$2,【输出】数据汇总!$1:$1,0)),"")</f>
        <v>2.6545431052404863E-2</v>
      </c>
      <c r="W53" s="52">
        <f>IFERROR(INDEX(【输出】数据汇总!$A:$AQ,MATCH(纵向时序!$D$30&amp;纵向时序!$D53,【输出】数据汇总!$A:$A,0),MATCH(纵向时序!W$2,【输出】数据汇总!$1:$1,0)),"")</f>
        <v>2.6167652005358866E-2</v>
      </c>
      <c r="X53" s="52">
        <f>IFERROR(INDEX(【输出】数据汇总!$A:$AQ,MATCH(纵向时序!$D$30&amp;纵向时序!$D53,【输出】数据汇总!$A:$A,0),MATCH(纵向时序!X$2,【输出】数据汇总!$1:$1,0)),"")</f>
        <v>2.5527114540830134E-2</v>
      </c>
      <c r="Y53" s="52">
        <f>IFERROR(INDEX(【输出】数据汇总!$A:$AQ,MATCH(纵向时序!$D$30&amp;纵向时序!$D53,【输出】数据汇总!$A:$A,0),MATCH(纵向时序!Y$2,【输出】数据汇总!$1:$1,0)),"")</f>
        <v>2.385139973247705E-2</v>
      </c>
      <c r="Z53" s="52">
        <f>IFERROR(INDEX(【输出】数据汇总!$A:$AQ,MATCH(纵向时序!$D$30&amp;纵向时序!$D53,【输出】数据汇总!$A:$A,0),MATCH(纵向时序!Z$2,【输出】数据汇总!$1:$1,0)),"")</f>
        <v>2.3527039098893952E-2</v>
      </c>
      <c r="AA53" s="52">
        <f>IFERROR(INDEX(【输出】数据汇总!$A:$AQ,MATCH(纵向时序!$D$30&amp;纵向时序!$D53,【输出】数据汇总!$A:$A,0),MATCH(纵向时序!AA$2,【输出】数据汇总!$1:$1,0)),"")</f>
        <v>2.2310396163263073E-2</v>
      </c>
      <c r="AB53" s="52">
        <f>IFERROR(INDEX(【输出】数据汇总!$A:$AQ,MATCH(纵向时序!$D$30&amp;纵向时序!$D53,【输出】数据汇总!$A:$A,0),MATCH(纵向时序!AB$2,【输出】数据汇总!$1:$1,0)),"")</f>
        <v>2.1482249910457669E-2</v>
      </c>
      <c r="AC53" s="52">
        <f>IFERROR(INDEX(【输出】数据汇总!$A:$AQ,MATCH(纵向时序!$D$30&amp;纵向时序!$D53,【输出】数据汇总!$A:$A,0),MATCH(纵向时序!AC$2,【输出】数据汇总!$1:$1,0)),"")</f>
        <v>2.1065108768777905E-2</v>
      </c>
      <c r="AD53" s="52">
        <f>IFERROR(INDEX(【输出】数据汇总!$A:$AQ,MATCH(纵向时序!$D$30&amp;纵向时序!$D53,【输出】数据汇总!$A:$A,0),MATCH(纵向时序!AD$30,【输出】数据汇总!$1:$1,0)),"")</f>
        <v>2.0573158996219601E-2</v>
      </c>
      <c r="AE53" s="52">
        <f>IFERROR(INDEX(【输出】数据汇总!$A:$AQ,MATCH(纵向时序!$D$30&amp;纵向时序!$D53,【输出】数据汇总!$A:$A,0),MATCH(纵向时序!AE$2,【输出】数据汇总!$1:$1,0)),"")</f>
        <v>2.0323836908199604E-2</v>
      </c>
    </row>
    <row r="54" spans="2:34" ht="15.6" x14ac:dyDescent="0.25">
      <c r="B54" s="5"/>
      <c r="C54" s="213"/>
      <c r="D54" s="247" t="s">
        <v>479</v>
      </c>
      <c r="E54" s="52">
        <f>IFERROR(INDEX(【输出】数据汇总!$A:$AQ,MATCH(纵向时序!$D$30&amp;纵向时序!$D54,【输出】数据汇总!$A:$A,0),MATCH(纵向时序!E$2,【输出】数据汇总!$1:$1,0)),"")</f>
        <v>2.1802999999999999</v>
      </c>
      <c r="F54" s="52">
        <f>IFERROR(INDEX(【输出】数据汇总!$A:$AQ,MATCH(纵向时序!$D$30&amp;纵向时序!$D54,【输出】数据汇总!$A:$A,0),MATCH(纵向时序!F$2,【输出】数据汇总!$1:$1,0)),"")</f>
        <v>2.1827999999999999</v>
      </c>
      <c r="G54" s="52">
        <f>IFERROR(INDEX(【输出】数据汇总!$A:$AQ,MATCH(纵向时序!$D$30&amp;纵向时序!$D54,【输出】数据汇总!$A:$A,0),MATCH(纵向时序!G$2,【输出】数据汇总!$1:$1,0)),"")</f>
        <v>2.2768999999999999</v>
      </c>
      <c r="H54" s="52">
        <f>IFERROR(INDEX(【输出】数据汇总!$A:$AQ,MATCH(纵向时序!$D$30&amp;纵向时序!$D54,【输出】数据汇总!$A:$A,0),MATCH(纵向时序!H$2,【输出】数据汇总!$1:$1,0)),"")</f>
        <v>2.3027000000000002</v>
      </c>
      <c r="I54" s="52">
        <f>IFERROR(INDEX(【输出】数据汇总!$A:$AQ,MATCH(纵向时序!$D$30&amp;纵向时序!$D54,【输出】数据汇总!$A:$A,0),MATCH(纵向时序!I$2,【输出】数据汇总!$1:$1,0)),"")</f>
        <v>2.2347000000000001</v>
      </c>
      <c r="J54" s="52">
        <f>IFERROR(INDEX(【输出】数据汇总!$A:$AQ,MATCH(纵向时序!$D$30&amp;纵向时序!$D54,【输出】数据汇总!$A:$A,0),MATCH(纵向时序!J$2,【输出】数据汇总!$1:$1,0)),"")</f>
        <v>2.1751</v>
      </c>
      <c r="K54" s="52">
        <f>IFERROR(INDEX(【输出】数据汇总!$A:$AQ,MATCH(纵向时序!$D$30&amp;纵向时序!$D54,【输出】数据汇总!$A:$A,0),MATCH(纵向时序!K$2,【输出】数据汇总!$1:$1,0)),"")</f>
        <v>2.1358999999999999</v>
      </c>
      <c r="L54" s="52">
        <f>IFERROR(INDEX(【输出】数据汇总!$A:$AQ,MATCH(纵向时序!$D$30&amp;纵向时序!$D54,【输出】数据汇总!$A:$A,0),MATCH(纵向时序!L$2,【输出】数据汇总!$1:$1,0)),"")</f>
        <v>2.1494</v>
      </c>
      <c r="M54" s="52">
        <f>IFERROR(INDEX(【输出】数据汇总!$A:$AQ,MATCH(纵向时序!$D$30&amp;纵向时序!$D54,【输出】数据汇总!$A:$A,0),MATCH(纵向时序!M$2,【输出】数据汇总!$1:$1,0)),"")</f>
        <v>2.2239</v>
      </c>
      <c r="N54" s="52">
        <f>IFERROR(INDEX(【输出】数据汇总!$A:$AQ,MATCH(纵向时序!$D$30&amp;纵向时序!$D54,【输出】数据汇总!$A:$A,0),MATCH(纵向时序!N$2,【输出】数据汇总!$1:$1,0)),"")</f>
        <v>2.2854999999999999</v>
      </c>
      <c r="O54" s="52">
        <f>IFERROR(INDEX(【输出】数据汇总!$A:$AQ,MATCH(纵向时序!$D$30&amp;纵向时序!$D54,【输出】数据汇总!$A:$A,0),MATCH(纵向时序!O$2,【输出】数据汇总!$1:$1,0)),"")</f>
        <v>2.3996</v>
      </c>
      <c r="P54" s="52">
        <f>IFERROR(INDEX(【输出】数据汇总!$A:$AQ,MATCH(纵向时序!$D$30&amp;纵向时序!$D54,【输出】数据汇总!$A:$A,0),MATCH(纵向时序!P$2,【输出】数据汇总!$1:$1,0)),"")</f>
        <v>2.4636</v>
      </c>
      <c r="Q54" s="52">
        <f>IFERROR(INDEX(【输出】数据汇总!$A:$AQ,MATCH(纵向时序!$D$30&amp;纵向时序!$D54,【输出】数据汇总!$A:$A,0),MATCH(纵向时序!Q$2,【输出】数据汇总!$1:$1,0)),"")</f>
        <v>2.4412000000000003</v>
      </c>
      <c r="R54" s="52">
        <f>IFERROR(INDEX(【输出】数据汇总!$A:$AQ,MATCH(纵向时序!$D$30&amp;纵向时序!$D54,【输出】数据汇总!$A:$A,0),MATCH(纵向时序!R$2,【输出】数据汇总!$1:$1,0)),"")</f>
        <v>2.4394999999999998</v>
      </c>
      <c r="S54" s="52">
        <f>IFERROR(INDEX(【输出】数据汇总!$A:$AQ,MATCH(纵向时序!$D$30&amp;纵向时序!$D54,【输出】数据汇总!$A:$A,0),MATCH(纵向时序!S$2,【输出】数据汇总!$1:$1,0)),"")</f>
        <v>2.4153000000000002</v>
      </c>
      <c r="T54" s="52">
        <f>IFERROR(INDEX(【输出】数据汇总!$A:$AQ,MATCH(纵向时序!$D$30&amp;纵向时序!$D54,【输出】数据汇总!$A:$A,0),MATCH(纵向时序!T$2,【输出】数据汇总!$1:$1,0)),"")</f>
        <v>2.4168000000000003</v>
      </c>
      <c r="U54" s="52">
        <f>IFERROR(INDEX(【输出】数据汇总!$A:$AQ,MATCH(纵向时序!$D$30&amp;纵向时序!$D54,【输出】数据汇总!$A:$A,0),MATCH(纵向时序!U$2,【输出】数据汇总!$1:$1,0)),"")</f>
        <v>2.4447999999999999</v>
      </c>
      <c r="V54" s="52">
        <f>IFERROR(INDEX(【输出】数据汇总!$A:$AQ,MATCH(纵向时序!$D$30&amp;纵向时序!$D54,【输出】数据汇总!$A:$A,0),MATCH(纵向时序!V$2,【输出】数据汇总!$1:$1,0)),"")</f>
        <v>2.4331</v>
      </c>
      <c r="W54" s="52">
        <f>IFERROR(INDEX(【输出】数据汇总!$A:$AQ,MATCH(纵向时序!$D$30&amp;纵向时序!$D54,【输出】数据汇总!$A:$A,0),MATCH(纵向时序!W$2,【输出】数据汇总!$1:$1,0)),"")</f>
        <v>2.3984999999999999</v>
      </c>
      <c r="X54" s="52">
        <f>IFERROR(INDEX(【输出】数据汇总!$A:$AQ,MATCH(纵向时序!$D$30&amp;纵向时序!$D54,【输出】数据汇总!$A:$A,0),MATCH(纵向时序!X$2,【输出】数据汇总!$1:$1,0)),"")</f>
        <v>2.3816999999999999</v>
      </c>
      <c r="Y54" s="52">
        <f>IFERROR(INDEX(【输出】数据汇总!$A:$AQ,MATCH(纵向时序!$D$30&amp;纵向时序!$D54,【输出】数据汇总!$A:$A,0),MATCH(纵向时序!Y$2,【输出】数据汇总!$1:$1,0)),"")</f>
        <v>2.3875000000000002</v>
      </c>
      <c r="Z54" s="52">
        <f>IFERROR(INDEX(【输出】数据汇总!$A:$AQ,MATCH(纵向时序!$D$30&amp;纵向时序!$D54,【输出】数据汇总!$A:$A,0),MATCH(纵向时序!Z$2,【输出】数据汇总!$1:$1,0)),"")</f>
        <v>2.3702999999999999</v>
      </c>
      <c r="AA54" s="52">
        <f>IFERROR(INDEX(【输出】数据汇总!$A:$AQ,MATCH(纵向时序!$D$30&amp;纵向时序!$D54,【输出】数据汇总!$A:$A,0),MATCH(纵向时序!AA$2,【输出】数据汇总!$1:$1,0)),"")</f>
        <v>2.3359999999999999</v>
      </c>
      <c r="AB54" s="52">
        <f>IFERROR(INDEX(【输出】数据汇总!$A:$AQ,MATCH(纵向时序!$D$30&amp;纵向时序!$D54,【输出】数据汇总!$A:$A,0),MATCH(纵向时序!AB$2,【输出】数据汇总!$1:$1,0)),"")</f>
        <v>2.3681000000000001</v>
      </c>
      <c r="AC54" s="52">
        <f>IFERROR(INDEX(【输出】数据汇总!$A:$AQ,MATCH(纵向时序!$D$30&amp;纵向时序!$D54,【输出】数据汇总!$A:$A,0),MATCH(纵向时序!AC$2,【输出】数据汇总!$1:$1,0)),"")</f>
        <v>2.3940000000000001</v>
      </c>
      <c r="AD54" s="52">
        <f>IFERROR(INDEX(【输出】数据汇总!$A:$AQ,MATCH(纵向时序!$D$30&amp;纵向时序!$D54,【输出】数据汇总!$A:$A,0),MATCH(纵向时序!AD$30,【输出】数据汇总!$1:$1,0)),"")</f>
        <v>2.3504999999999998</v>
      </c>
      <c r="AE54" s="52">
        <f>IFERROR(INDEX(【输出】数据汇总!$A:$AQ,MATCH(纵向时序!$D$30&amp;纵向时序!$D54,【输出】数据汇总!$A:$A,0),MATCH(纵向时序!AE$2,【输出】数据汇总!$1:$1,0)),"")</f>
        <v>2.3315000000000001</v>
      </c>
    </row>
    <row r="55" spans="2:34" ht="15.6" x14ac:dyDescent="0.25">
      <c r="B55" s="5"/>
      <c r="D55" s="246" t="s">
        <v>271</v>
      </c>
      <c r="E55" s="233">
        <f>IFERROR(INDEX(【输出】数据汇总!$A:$AQ,MATCH(纵向时序!$D$30&amp;纵向时序!$D55,【输出】数据汇总!$A:$A,0),MATCH(纵向时序!E$2,【输出】数据汇总!$1:$1,0)),"")</f>
        <v>-0.44062543637183077</v>
      </c>
      <c r="F55" s="233">
        <f>IFERROR(INDEX(【输出】数据汇总!$A:$AQ,MATCH(纵向时序!$D$30&amp;纵向时序!$D55,【输出】数据汇总!$A:$A,0),MATCH(纵向时序!F$2,【输出】数据汇总!$1:$1,0)),"")</f>
        <v>-0.41819779571328081</v>
      </c>
      <c r="G55" s="233">
        <f>IFERROR(INDEX(【输出】数据汇总!$A:$AQ,MATCH(纵向时序!$D$30&amp;纵向时序!$D55,【输出】数据汇总!$A:$A,0),MATCH(纵向时序!G$2,【输出】数据汇总!$1:$1,0)),"")</f>
        <v>-0.43404552567548832</v>
      </c>
      <c r="H55" s="233">
        <f>IFERROR(INDEX(【输出】数据汇总!$A:$AQ,MATCH(纵向时序!$D$30&amp;纵向时序!$D55,【输出】数据汇总!$A:$A,0),MATCH(纵向时序!H$2,【输出】数据汇总!$1:$1,0)),"")</f>
        <v>-0.3363860421469525</v>
      </c>
      <c r="I55" s="233">
        <f>IFERROR(INDEX(【输出】数据汇总!$A:$AQ,MATCH(纵向时序!$D$30&amp;纵向时序!$D55,【输出】数据汇总!$A:$A,0),MATCH(纵向时序!I$2,【输出】数据汇总!$1:$1,0)),"")</f>
        <v>-0.52448886152960628</v>
      </c>
      <c r="J55" s="233">
        <f>IFERROR(INDEX(【输出】数据汇总!$A:$AQ,MATCH(纵向时序!$D$30&amp;纵向时序!$D55,【输出】数据汇总!$A:$A,0),MATCH(纵向时序!J$2,【输出】数据汇总!$1:$1,0)),"")</f>
        <v>-0.53341485027566449</v>
      </c>
      <c r="K55" s="233">
        <f>IFERROR(INDEX(【输出】数据汇总!$A:$AQ,MATCH(纵向时序!$D$30&amp;纵向时序!$D55,【输出】数据汇总!$A:$A,0),MATCH(纵向时序!K$2,【输出】数据汇总!$1:$1,0)),"")</f>
        <v>-0.51837661243313049</v>
      </c>
      <c r="L55" s="233">
        <f>IFERROR(INDEX(【输出】数据汇总!$A:$AQ,MATCH(纵向时序!$D$30&amp;纵向时序!$D55,【输出】数据汇总!$A:$A,0),MATCH(纵向时序!L$2,【输出】数据汇总!$1:$1,0)),"")</f>
        <v>-0.44211053163074882</v>
      </c>
      <c r="M55" s="233">
        <f>IFERROR(INDEX(【输出】数据汇总!$A:$AQ,MATCH(纵向时序!$D$30&amp;纵向时序!$D55,【输出】数据汇总!$A:$A,0),MATCH(纵向时序!M$2,【输出】数据汇总!$1:$1,0)),"")</f>
        <v>-0.36481252598317515</v>
      </c>
      <c r="N55" s="233">
        <f>IFERROR(INDEX(【输出】数据汇总!$A:$AQ,MATCH(纵向时序!$D$30&amp;纵向时序!$D55,【输出】数据汇总!$A:$A,0),MATCH(纵向时序!N$2,【输出】数据汇总!$1:$1,0)),"")</f>
        <v>-0.28302791933308918</v>
      </c>
      <c r="O55" s="233">
        <f>IFERROR(INDEX(【输出】数据汇总!$A:$AQ,MATCH(纵向时序!$D$30&amp;纵向时序!$D55,【输出】数据汇总!$A:$A,0),MATCH(纵向时序!O$2,【输出】数据汇总!$1:$1,0)),"")</f>
        <v>-0.24879880600172602</v>
      </c>
      <c r="P55" s="233">
        <f>IFERROR(INDEX(【输出】数据汇总!$A:$AQ,MATCH(纵向时序!$D$30&amp;纵向时序!$D55,【输出】数据汇总!$A:$A,0),MATCH(纵向时序!P$2,【输出】数据汇总!$1:$1,0)),"")</f>
        <v>-0.1318358883490891</v>
      </c>
      <c r="Q55" s="233">
        <f>IFERROR(INDEX(【输出】数据汇总!$A:$AQ,MATCH(纵向时序!$D$30&amp;纵向时序!$D55,【输出】数据汇总!$A:$A,0),MATCH(纵向时序!Q$2,【输出】数据汇总!$1:$1,0)),"")</f>
        <v>-0.18378193048205757</v>
      </c>
      <c r="R55" s="233">
        <f>IFERROR(INDEX(【输出】数据汇总!$A:$AQ,MATCH(纵向时序!$D$30&amp;纵向时序!$D55,【输出】数据汇总!$A:$A,0),MATCH(纵向时序!R$2,【输出】数据汇总!$1:$1,0)),"")</f>
        <v>-0.13921893200521351</v>
      </c>
      <c r="S55" s="233">
        <f>IFERROR(INDEX(【输出】数据汇总!$A:$AQ,MATCH(纵向时序!$D$30&amp;纵向时序!$D55,【输出】数据汇总!$A:$A,0),MATCH(纵向时序!S$2,【输出】数据汇总!$1:$1,0)),"")</f>
        <v>-0.15801317417040037</v>
      </c>
      <c r="T55" s="233">
        <f>IFERROR(INDEX(【输出】数据汇总!$A:$AQ,MATCH(纵向时序!$D$30&amp;纵向时序!$D55,【输出】数据汇总!$A:$A,0),MATCH(纵向时序!T$2,【输出】数据汇总!$1:$1,0)),"")</f>
        <v>-7.7925191824938053E-2</v>
      </c>
      <c r="U55" s="233">
        <f>IFERROR(INDEX(【输出】数据汇总!$A:$AQ,MATCH(纵向时序!$D$30&amp;纵向时序!$D55,【输出】数据汇总!$A:$A,0),MATCH(纵向时序!U$2,【输出】数据汇总!$1:$1,0)),"")</f>
        <v>-0.14930742498399405</v>
      </c>
      <c r="V55" s="233">
        <f>IFERROR(INDEX(【输出】数据汇总!$A:$AQ,MATCH(纵向时序!$D$30&amp;纵向时序!$D55,【输出】数据汇总!$A:$A,0),MATCH(纵向时序!V$2,【输出】数据汇总!$1:$1,0)),"")</f>
        <v>-0.12722996659970506</v>
      </c>
      <c r="W55" s="233">
        <f>IFERROR(INDEX(【输出】数据汇总!$A:$AQ,MATCH(纵向时序!$D$30&amp;纵向时序!$D55,【输出】数据汇总!$A:$A,0),MATCH(纵向时序!W$2,【输出】数据汇总!$1:$1,0)),"")</f>
        <v>-0.20588256651826378</v>
      </c>
      <c r="X55" s="233">
        <f>IFERROR(INDEX(【输出】数据汇总!$A:$AQ,MATCH(纵向时序!$D$30&amp;纵向时序!$D55,【输出】数据汇总!$A:$A,0),MATCH(纵向时序!X$2,【输出】数据汇总!$1:$1,0)),"")</f>
        <v>-0.15726704532741481</v>
      </c>
      <c r="Y55" s="233">
        <f>IFERROR(INDEX(【输出】数据汇总!$A:$AQ,MATCH(纵向时序!$D$30&amp;纵向时序!$D55,【输出】数据汇总!$A:$A,0),MATCH(纵向时序!Y$2,【输出】数据汇总!$1:$1,0)),"")</f>
        <v>9.4456338070893018E-3</v>
      </c>
      <c r="Z55" s="233">
        <f>IFERROR(INDEX(【输出】数据汇总!$A:$AQ,MATCH(纵向时序!$D$30&amp;纵向时序!$D55,【输出】数据汇总!$A:$A,0),MATCH(纵向时序!Z$2,【输出】数据汇总!$1:$1,0)),"")</f>
        <v>1.8521936481717301E-2</v>
      </c>
      <c r="AA55" s="233">
        <f>IFERROR(INDEX(【输出】数据汇总!$A:$AQ,MATCH(纵向时序!$D$30&amp;纵向时序!$D55,【输出】数据汇总!$A:$A,0),MATCH(纵向时序!AA$2,【输出】数据汇总!$1:$1,0)),"")</f>
        <v>-1.6056159987128725E-3</v>
      </c>
      <c r="AB55" s="233">
        <f>IFERROR(INDEX(【输出】数据汇总!$A:$AQ,MATCH(纵向时序!$D$30&amp;纵向时序!$D55,【输出】数据汇总!$A:$A,0),MATCH(纵向时序!AB$2,【输出】数据汇总!$1:$1,0)),"")</f>
        <v>1.3331333499944418E-2</v>
      </c>
      <c r="AC55" s="233">
        <f>IFERROR(INDEX(【输出】数据汇总!$A:$AQ,MATCH(纵向时序!$D$30&amp;纵向时序!$D55,【输出】数据汇总!$A:$A,0),MATCH(纵向时序!AC$2,【输出】数据汇总!$1:$1,0)),"")</f>
        <v>0.12463853393214525</v>
      </c>
      <c r="AD55" s="233">
        <f>IFERROR(INDEX(【输出】数据汇总!$A:$AQ,MATCH(纵向时序!$D$30&amp;纵向时序!$D55,【输出】数据汇总!$A:$A,0),MATCH(纵向时序!AD$30,【输出】数据汇总!$1:$1,0)),"")</f>
        <v>8.3271963839234062E-2</v>
      </c>
      <c r="AE55" s="233">
        <f>IFERROR(INDEX(【输出】数据汇总!$A:$AQ,MATCH(纵向时序!$D$30&amp;纵向时序!$D55,【输出】数据汇总!$A:$A,0),MATCH(纵向时序!AE$2,【输出】数据汇总!$1:$1,0)),"")</f>
        <v>5.2445121361085291E-2</v>
      </c>
    </row>
    <row r="56" spans="2:34" ht="15.6" x14ac:dyDescent="0.25">
      <c r="B56" s="5"/>
      <c r="D56" s="246" t="s">
        <v>269</v>
      </c>
      <c r="E56" s="233">
        <f>IFERROR(INDEX(【输出】数据汇总!$A:$AQ,MATCH(纵向时序!$D$30&amp;纵向时序!$D56,【输出】数据汇总!$A:$A,0),MATCH(纵向时序!E$2,【输出】数据汇总!$1:$1,0)),"")</f>
        <v>-5.6117394525420333E-2</v>
      </c>
      <c r="F56" s="233">
        <f>IFERROR(INDEX(【输出】数据汇总!$A:$AQ,MATCH(纵向时序!$D$30&amp;纵向时序!$D56,【输出】数据汇总!$A:$A,0),MATCH(纵向时序!F$2,【输出】数据汇总!$1:$1,0)),"")</f>
        <v>-5.2056769742429183E-2</v>
      </c>
      <c r="G56" s="233">
        <f>IFERROR(INDEX(【输出】数据汇总!$A:$AQ,MATCH(纵向时序!$D$30&amp;纵向时序!$D56,【输出】数据汇总!$A:$A,0),MATCH(纵向时序!G$2,【输出】数据汇总!$1:$1,0)),"")</f>
        <v>-5.2238646149792206E-2</v>
      </c>
      <c r="H56" s="233">
        <f>IFERROR(INDEX(【输出】数据汇总!$A:$AQ,MATCH(纵向时序!$D$30&amp;纵向时序!$D56,【输出】数据汇总!$A:$A,0),MATCH(纵向时序!H$2,【输出】数据汇总!$1:$1,0)),"")</f>
        <v>-3.9312795811138515E-2</v>
      </c>
      <c r="I56" s="233">
        <f>IFERROR(INDEX(【输出】数据汇总!$A:$AQ,MATCH(纵向时序!$D$30&amp;纵向时序!$D56,【输出】数据汇总!$A:$A,0),MATCH(纵向时序!I$2,【输出】数据汇总!$1:$1,0)),"")</f>
        <v>-5.7521726245536101E-2</v>
      </c>
      <c r="J56" s="233">
        <f>IFERROR(INDEX(【输出】数据汇总!$A:$AQ,MATCH(纵向时序!$D$30&amp;纵向时序!$D56,【输出】数据汇总!$A:$A,0),MATCH(纵向时序!J$2,【输出】数据汇总!$1:$1,0)),"")</f>
        <v>-5.6784340437295674E-2</v>
      </c>
      <c r="K56" s="233">
        <f>IFERROR(INDEX(【输出】数据汇总!$A:$AQ,MATCH(纵向时序!$D$30&amp;纵向时序!$D56,【输出】数据汇总!$A:$A,0),MATCH(纵向时序!K$2,【输出】数据汇总!$1:$1,0)),"")</f>
        <v>-5.9415386280831262E-2</v>
      </c>
      <c r="L56" s="233">
        <f>IFERROR(INDEX(【输出】数据汇总!$A:$AQ,MATCH(纵向时序!$D$30&amp;纵向时序!$D56,【输出】数据汇总!$A:$A,0),MATCH(纵向时序!L$2,【输出】数据汇总!$1:$1,0)),"")</f>
        <v>-4.942511225986531E-2</v>
      </c>
      <c r="M56" s="233">
        <f>IFERROR(INDEX(【输出】数据汇总!$A:$AQ,MATCH(纵向时序!$D$30&amp;纵向时序!$D56,【输出】数据汇总!$A:$A,0),MATCH(纵向时序!M$2,【输出】数据汇总!$1:$1,0)),"")</f>
        <v>-4.2922326025904241E-2</v>
      </c>
      <c r="N56" s="233">
        <f>IFERROR(INDEX(【输出】数据汇总!$A:$AQ,MATCH(纵向时序!$D$30&amp;纵向时序!$D56,【输出】数据汇总!$A:$A,0),MATCH(纵向时序!N$2,【输出】数据汇总!$1:$1,0)),"")</f>
        <v>-3.3365495432101974E-2</v>
      </c>
      <c r="O56" s="233">
        <f>IFERROR(INDEX(【输出】数据汇总!$A:$AQ,MATCH(纵向时序!$D$30&amp;纵向时序!$D56,【输出】数据汇总!$A:$A,0),MATCH(纵向时序!O$2,【输出】数据汇总!$1:$1,0)),"")</f>
        <v>-2.9079658345796858E-2</v>
      </c>
      <c r="P56" s="233">
        <f>IFERROR(INDEX(【输出】数据汇总!$A:$AQ,MATCH(纵向时序!$D$30&amp;纵向时序!$D56,【输出】数据汇总!$A:$A,0),MATCH(纵向时序!P$2,【输出】数据汇总!$1:$1,0)),"")</f>
        <v>-1.5196270190137697E-2</v>
      </c>
      <c r="Q56" s="233">
        <f>IFERROR(INDEX(【输出】数据汇总!$A:$AQ,MATCH(纵向时序!$D$30&amp;纵向时序!$D56,【输出】数据汇总!$A:$A,0),MATCH(纵向时序!Q$2,【输出】数据汇总!$1:$1,0)),"")</f>
        <v>-2.1483510809720271E-2</v>
      </c>
      <c r="R56" s="233">
        <f>IFERROR(INDEX(【输出】数据汇总!$A:$AQ,MATCH(纵向时序!$D$30&amp;纵向时序!$D56,【输出】数据汇总!$A:$A,0),MATCH(纵向时序!R$2,【输出】数据汇总!$1:$1,0)),"")</f>
        <v>-1.5843217928269163E-2</v>
      </c>
      <c r="S56" s="233">
        <f>IFERROR(INDEX(【输出】数据汇总!$A:$AQ,MATCH(纵向时序!$D$30&amp;纵向时序!$D56,【输出】数据汇总!$A:$A,0),MATCH(纵向时序!S$2,【输出】数据汇总!$1:$1,0)),"")</f>
        <v>-1.7913576312522043E-2</v>
      </c>
      <c r="T56" s="233">
        <f>IFERROR(INDEX(【输出】数据汇总!$A:$AQ,MATCH(纵向时序!$D$30&amp;纵向时序!$D56,【输出】数据汇总!$A:$A,0),MATCH(纵向时序!T$2,【输出】数据汇总!$1:$1,0)),"")</f>
        <v>-8.5774086301955259E-3</v>
      </c>
      <c r="U56" s="233">
        <f>IFERROR(INDEX(【输出】数据汇总!$A:$AQ,MATCH(纵向时序!$D$30&amp;纵向时序!$D56,【输出】数据汇总!$A:$A,0),MATCH(纵向时序!U$2,【输出】数据汇总!$1:$1,0)),"")</f>
        <v>-1.676384253104839E-2</v>
      </c>
      <c r="V56" s="233">
        <f>IFERROR(INDEX(【输出】数据汇总!$A:$AQ,MATCH(纵向时序!$D$30&amp;纵向时序!$D56,【输出】数据汇总!$A:$A,0),MATCH(纵向时序!V$2,【输出】数据汇总!$1:$1,0)),"")</f>
        <v>-1.3732240864361867E-2</v>
      </c>
      <c r="W56" s="233">
        <f>IFERROR(INDEX(【输出】数据汇总!$A:$AQ,MATCH(纵向时序!$D$30&amp;纵向时序!$D56,【输出】数据汇总!$A:$A,0),MATCH(纵向时序!W$2,【输出】数据汇总!$1:$1,0)),"")</f>
        <v>-2.1741047920016379E-2</v>
      </c>
      <c r="X56" s="233">
        <f>IFERROR(INDEX(【输出】数据汇总!$A:$AQ,MATCH(纵向时序!$D$30&amp;纵向时序!$D56,【输出】数据汇总!$A:$A,0),MATCH(纵向时序!X$2,【输出】数据汇总!$1:$1,0)),"")</f>
        <v>-1.6042592164207163E-2</v>
      </c>
      <c r="Y56" s="233">
        <f>IFERROR(INDEX(【输出】数据汇总!$A:$AQ,MATCH(纵向时序!$D$30&amp;纵向时序!$D56,【输出】数据汇总!$A:$A,0),MATCH(纵向时序!Y$2,【输出】数据汇总!$1:$1,0)),"")</f>
        <v>9.6257737673279605E-4</v>
      </c>
      <c r="Z56" s="233">
        <f>IFERROR(INDEX(【输出】数据汇总!$A:$AQ,MATCH(纵向时序!$D$30&amp;纵向时序!$D56,【输出】数据汇总!$A:$A,0),MATCH(纵向时序!Z$2,【输出】数据汇总!$1:$1,0)),"")</f>
        <v>1.8571218044188499E-3</v>
      </c>
      <c r="AA56" s="233">
        <f>IFERROR(INDEX(【输出】数据汇总!$A:$AQ,MATCH(纵向时序!$D$30&amp;纵向时序!$D56,【输出】数据汇总!$A:$A,0),MATCH(纵向时序!AA$2,【输出】数据汇总!$1:$1,0)),"")</f>
        <v>-1.621875984873756E-4</v>
      </c>
      <c r="AB56" s="233">
        <f>IFERROR(INDEX(【输出】数据汇总!$A:$AQ,MATCH(纵向时序!$D$30&amp;纵向时序!$D56,【输出】数据汇总!$A:$A,0),MATCH(纵向时序!AB$2,【输出】数据汇总!$1:$1,0)),"")</f>
        <v>1.3064520840759578E-3</v>
      </c>
      <c r="AC56" s="233">
        <f>IFERROR(INDEX(【输出】数据汇总!$A:$AQ,MATCH(纵向时序!$D$30&amp;纵向时序!$D56,【输出】数据汇总!$A:$A,0),MATCH(纵向时序!AC$2,【输出】数据汇总!$1:$1,0)),"")</f>
        <v>1.1659251794264802E-2</v>
      </c>
      <c r="AD56" s="233">
        <f>IFERROR(INDEX(【输出】数据汇总!$A:$AQ,MATCH(纵向时序!$D$30&amp;纵向时序!$D56,【输出】数据汇总!$A:$A,0),MATCH(纵向时序!AD$30,【输出】数据汇总!$1:$1,0)),"")</f>
        <v>7.7272414416631064E-3</v>
      </c>
      <c r="AE56" s="233">
        <f>IFERROR(INDEX(【输出】数据汇总!$A:$AQ,MATCH(纵向时序!$D$30&amp;纵向时序!$D56,【输出】数据汇总!$A:$A,0),MATCH(纵向时序!AE$2,【输出】数据汇总!$1:$1,0)),"")</f>
        <v>4.8517532703810659E-3</v>
      </c>
    </row>
    <row r="57" spans="2:34" x14ac:dyDescent="0.25">
      <c r="B57" s="5"/>
    </row>
    <row r="58" spans="2:34" ht="15.6" x14ac:dyDescent="0.25">
      <c r="B58" s="5"/>
      <c r="D58" s="186" t="str">
        <f>D2</f>
        <v>招商</v>
      </c>
    </row>
    <row r="59" spans="2:34" ht="15.6" x14ac:dyDescent="0.25">
      <c r="B59" s="5"/>
      <c r="C59" s="3" t="s">
        <v>281</v>
      </c>
      <c r="D59" s="186" t="str">
        <f>D30</f>
        <v>建设</v>
      </c>
      <c r="AF59"/>
      <c r="AG59"/>
      <c r="AH59"/>
    </row>
    <row r="60" spans="2:34" ht="15.6" x14ac:dyDescent="0.25">
      <c r="B60" s="5"/>
      <c r="D60" s="178" t="str">
        <f>D58&amp;C59&amp;D59</f>
        <v>招商【减】建设</v>
      </c>
      <c r="E60" s="187">
        <f t="shared" ref="E60:AD60" si="97">E30</f>
        <v>43646</v>
      </c>
      <c r="F60" s="187">
        <f t="shared" si="97"/>
        <v>43738</v>
      </c>
      <c r="G60" s="187">
        <f t="shared" si="97"/>
        <v>43830</v>
      </c>
      <c r="H60" s="187">
        <f t="shared" si="97"/>
        <v>43921</v>
      </c>
      <c r="I60" s="187">
        <f t="shared" si="97"/>
        <v>44012</v>
      </c>
      <c r="J60" s="187">
        <f t="shared" si="97"/>
        <v>44104</v>
      </c>
      <c r="K60" s="187">
        <f t="shared" si="97"/>
        <v>44196</v>
      </c>
      <c r="L60" s="187">
        <f t="shared" si="97"/>
        <v>44286</v>
      </c>
      <c r="M60" s="187">
        <f t="shared" si="97"/>
        <v>44377</v>
      </c>
      <c r="N60" s="187">
        <f t="shared" si="97"/>
        <v>44469</v>
      </c>
      <c r="O60" s="187">
        <f t="shared" si="97"/>
        <v>44561</v>
      </c>
      <c r="P60" s="187">
        <f t="shared" si="97"/>
        <v>44651</v>
      </c>
      <c r="Q60" s="187">
        <f t="shared" si="97"/>
        <v>44742</v>
      </c>
      <c r="R60" s="187">
        <f t="shared" si="97"/>
        <v>44834</v>
      </c>
      <c r="S60" s="187">
        <f t="shared" si="97"/>
        <v>44926</v>
      </c>
      <c r="T60" s="187">
        <f t="shared" si="97"/>
        <v>45016</v>
      </c>
      <c r="U60" s="187">
        <f t="shared" si="97"/>
        <v>45107</v>
      </c>
      <c r="V60" s="187">
        <f t="shared" si="97"/>
        <v>45199</v>
      </c>
      <c r="W60" s="187">
        <f t="shared" si="97"/>
        <v>45291</v>
      </c>
      <c r="X60" s="187">
        <f t="shared" si="97"/>
        <v>45382</v>
      </c>
      <c r="Y60" s="187">
        <f t="shared" si="97"/>
        <v>45473</v>
      </c>
      <c r="Z60" s="187">
        <f t="shared" si="97"/>
        <v>45565</v>
      </c>
      <c r="AA60" s="187">
        <f t="shared" si="97"/>
        <v>45657</v>
      </c>
      <c r="AB60" s="187">
        <f t="shared" si="97"/>
        <v>45747</v>
      </c>
      <c r="AC60" s="187">
        <f t="shared" si="97"/>
        <v>45838</v>
      </c>
      <c r="AD60" s="187">
        <f t="shared" si="97"/>
        <v>45930</v>
      </c>
      <c r="AE60" s="187">
        <f t="shared" ref="AE60" si="98">AE30</f>
        <v>46022</v>
      </c>
      <c r="AF60"/>
      <c r="AG60"/>
      <c r="AH60"/>
    </row>
    <row r="61" spans="2:34" x14ac:dyDescent="0.25">
      <c r="B61" s="5"/>
      <c r="D61" s="254" t="s">
        <v>141</v>
      </c>
      <c r="E61" s="256">
        <f t="shared" ref="E61:AD61" si="99">IFERROR(E3-E31,"")</f>
        <v>-101784.05</v>
      </c>
      <c r="F61" s="256">
        <f t="shared" si="99"/>
        <v>-103704.51999999999</v>
      </c>
      <c r="G61" s="256">
        <f t="shared" si="99"/>
        <v>-104972.56</v>
      </c>
      <c r="H61" s="256">
        <f t="shared" si="99"/>
        <v>-112095.61</v>
      </c>
      <c r="I61" s="256">
        <f t="shared" si="99"/>
        <v>-115787.45000000001</v>
      </c>
      <c r="J61" s="256">
        <f t="shared" si="99"/>
        <v>-116547.33000000002</v>
      </c>
      <c r="K61" s="256">
        <f t="shared" si="99"/>
        <v>-117166.39999999999</v>
      </c>
      <c r="L61" s="256">
        <f t="shared" si="99"/>
        <v>-123142.41999999998</v>
      </c>
      <c r="M61" s="256">
        <f t="shared" si="99"/>
        <v>-126817.41</v>
      </c>
      <c r="N61" s="256">
        <f t="shared" si="99"/>
        <v>-129184.52000000002</v>
      </c>
      <c r="O61" s="256">
        <f t="shared" si="99"/>
        <v>-131941.12</v>
      </c>
      <c r="P61" s="256">
        <f t="shared" si="99"/>
        <v>-139408.44</v>
      </c>
      <c r="Q61" s="256">
        <f t="shared" si="99"/>
        <v>-144087.31</v>
      </c>
      <c r="R61" s="256">
        <f t="shared" si="99"/>
        <v>-148708.44</v>
      </c>
      <c r="S61" s="256">
        <f t="shared" si="99"/>
        <v>-150987.08000000002</v>
      </c>
      <c r="T61" s="256">
        <f t="shared" si="99"/>
        <v>-161389.25</v>
      </c>
      <c r="U61" s="256">
        <f t="shared" si="99"/>
        <v>-167226.78000000003</v>
      </c>
      <c r="V61" s="256">
        <f t="shared" si="99"/>
        <v>-171460.32</v>
      </c>
      <c r="W61" s="256">
        <f t="shared" si="99"/>
        <v>-173021.17</v>
      </c>
      <c r="X61" s="256">
        <f t="shared" si="99"/>
        <v>-181619.01</v>
      </c>
      <c r="Y61" s="256">
        <f t="shared" si="99"/>
        <v>-186444.47000000003</v>
      </c>
      <c r="Z61" s="256">
        <f t="shared" si="99"/>
        <v>-189369.49</v>
      </c>
      <c r="AA61" s="256">
        <f t="shared" si="99"/>
        <v>-189054.02000000002</v>
      </c>
      <c r="AB61" s="256">
        <f t="shared" si="99"/>
        <v>-198939.48000000004</v>
      </c>
      <c r="AC61" s="256">
        <f t="shared" si="99"/>
        <v>-203282.42</v>
      </c>
      <c r="AD61" s="256">
        <f t="shared" si="99"/>
        <v>-205430.77</v>
      </c>
      <c r="AE61" s="256">
        <f t="shared" ref="AE61" si="100">IFERROR(AE3-AE31,"")</f>
        <v>-205147.69</v>
      </c>
      <c r="AF61"/>
      <c r="AG61"/>
      <c r="AH61"/>
    </row>
    <row r="62" spans="2:34" x14ac:dyDescent="0.25">
      <c r="B62" s="5"/>
      <c r="D62" s="254" t="s">
        <v>144</v>
      </c>
      <c r="E62" s="256">
        <f t="shared" ref="E62:AD62" si="101">IFERROR(E4-E32,"")</f>
        <v>-1405.3599999999997</v>
      </c>
      <c r="F62" s="256">
        <f t="shared" si="101"/>
        <v>-1405.3599999999997</v>
      </c>
      <c r="G62" s="256">
        <f t="shared" si="101"/>
        <v>-1095.1999999999998</v>
      </c>
      <c r="H62" s="256">
        <f t="shared" si="101"/>
        <v>-1095.1999999999998</v>
      </c>
      <c r="I62" s="256">
        <f t="shared" si="101"/>
        <v>-1208.9900000000002</v>
      </c>
      <c r="J62" s="256">
        <f t="shared" si="101"/>
        <v>-1208.9900000000002</v>
      </c>
      <c r="K62" s="256">
        <f t="shared" si="101"/>
        <v>-1256.5500000000002</v>
      </c>
      <c r="L62" s="256">
        <f t="shared" si="101"/>
        <v>-1256.5500000000002</v>
      </c>
      <c r="M62" s="256">
        <f t="shared" si="101"/>
        <v>-1401.58</v>
      </c>
      <c r="N62" s="256">
        <f t="shared" si="101"/>
        <v>-1387.05</v>
      </c>
      <c r="O62" s="256">
        <f t="shared" si="101"/>
        <v>-1190.3499999999999</v>
      </c>
      <c r="P62" s="256">
        <f t="shared" si="101"/>
        <v>-1138.1399999999999</v>
      </c>
      <c r="Q62" s="256">
        <f t="shared" si="101"/>
        <v>-1288.4000000000001</v>
      </c>
      <c r="R62" s="256">
        <f t="shared" si="101"/>
        <v>-1253.5900000000001</v>
      </c>
      <c r="S62" s="256">
        <f t="shared" si="101"/>
        <v>-1405.27</v>
      </c>
      <c r="T62" s="256">
        <f t="shared" si="101"/>
        <v>-1409.4199999999998</v>
      </c>
      <c r="U62" s="256">
        <f t="shared" si="101"/>
        <v>-1821.3400000000001</v>
      </c>
      <c r="V62" s="256">
        <f t="shared" si="101"/>
        <v>-1813.7800000000002</v>
      </c>
      <c r="W62" s="256">
        <f t="shared" si="101"/>
        <v>-1922.88</v>
      </c>
      <c r="X62" s="256">
        <f t="shared" si="101"/>
        <v>-1765.56</v>
      </c>
      <c r="Y62" s="256">
        <f t="shared" si="101"/>
        <v>-2281.6799999999998</v>
      </c>
      <c r="Z62" s="256">
        <f t="shared" si="101"/>
        <v>-2317.9499999999998</v>
      </c>
      <c r="AA62" s="256">
        <f t="shared" si="101"/>
        <v>-2393.21</v>
      </c>
      <c r="AB62" s="256">
        <f t="shared" si="101"/>
        <v>-2328.71</v>
      </c>
      <c r="AC62" s="256">
        <f t="shared" si="101"/>
        <v>-2665.5</v>
      </c>
      <c r="AD62" s="256">
        <f t="shared" si="101"/>
        <v>-2680.0778100000002</v>
      </c>
      <c r="AE62" s="256">
        <f t="shared" ref="AE62" si="102">IFERROR(AE4-AE32,"")</f>
        <v>-2771.68</v>
      </c>
      <c r="AF62"/>
      <c r="AG62"/>
      <c r="AH62"/>
    </row>
    <row r="63" spans="2:34" x14ac:dyDescent="0.25">
      <c r="B63" s="5"/>
      <c r="D63" s="254" t="s">
        <v>468</v>
      </c>
      <c r="E63" s="256">
        <f t="shared" ref="E63:AD63" si="103">IFERROR(E5-E33,"")</f>
        <v>198.81</v>
      </c>
      <c r="F63" s="256">
        <f t="shared" si="103"/>
        <v>198.81</v>
      </c>
      <c r="G63" s="256">
        <f t="shared" si="103"/>
        <v>189.92000000000002</v>
      </c>
      <c r="H63" s="256">
        <f t="shared" si="103"/>
        <v>189.92000000000002</v>
      </c>
      <c r="I63" s="256">
        <f t="shared" si="103"/>
        <v>167.8</v>
      </c>
      <c r="J63" s="256">
        <f t="shared" si="103"/>
        <v>167.8</v>
      </c>
      <c r="K63" s="256">
        <f t="shared" si="103"/>
        <v>147.88</v>
      </c>
      <c r="L63" s="256">
        <f t="shared" si="103"/>
        <v>147.88</v>
      </c>
      <c r="M63" s="256">
        <f t="shared" si="103"/>
        <v>107.31</v>
      </c>
      <c r="N63" s="256">
        <f t="shared" si="103"/>
        <v>107.31</v>
      </c>
      <c r="O63" s="256">
        <f t="shared" si="103"/>
        <v>72.739999999999981</v>
      </c>
      <c r="P63" s="256">
        <f t="shared" si="103"/>
        <v>72.739999999999981</v>
      </c>
      <c r="Q63" s="256">
        <f t="shared" si="103"/>
        <v>67.710000000000008</v>
      </c>
      <c r="R63" s="256">
        <f t="shared" si="103"/>
        <v>67.710000000000008</v>
      </c>
      <c r="S63" s="256">
        <f t="shared" si="103"/>
        <v>-14.61</v>
      </c>
      <c r="T63" s="256">
        <f t="shared" si="103"/>
        <v>-14.61</v>
      </c>
      <c r="U63" s="256">
        <f t="shared" si="103"/>
        <v>35.100000000000009</v>
      </c>
      <c r="V63" s="256">
        <f t="shared" si="103"/>
        <v>35.100000000000009</v>
      </c>
      <c r="W63" s="256">
        <f t="shared" si="103"/>
        <v>-408.17</v>
      </c>
      <c r="X63" s="256">
        <f t="shared" si="103"/>
        <v>-408.17</v>
      </c>
      <c r="Y63" s="256">
        <f t="shared" si="103"/>
        <v>-785.57</v>
      </c>
      <c r="Z63" s="256">
        <f t="shared" si="103"/>
        <v>-785.57</v>
      </c>
      <c r="AA63" s="256">
        <f t="shared" si="103"/>
        <v>-960.34999999999991</v>
      </c>
      <c r="AB63" s="256">
        <f t="shared" si="103"/>
        <v>-960.34999999999991</v>
      </c>
      <c r="AC63" s="256">
        <f t="shared" si="103"/>
        <v>-938.99</v>
      </c>
      <c r="AD63" s="256">
        <f t="shared" si="103"/>
        <v>-938.99</v>
      </c>
      <c r="AE63" s="256">
        <f t="shared" ref="AE63" si="104">IFERROR(AE5-AE33,"")</f>
        <v>-980.68000000000006</v>
      </c>
      <c r="AF63"/>
      <c r="AG63"/>
      <c r="AH63"/>
    </row>
    <row r="64" spans="2:34" x14ac:dyDescent="0.25">
      <c r="B64" s="5"/>
      <c r="D64" s="254" t="s">
        <v>243</v>
      </c>
      <c r="E64" s="256">
        <f t="shared" ref="E64:AD64" si="105">IFERROR(E6-E34,"")</f>
        <v>-1548.48</v>
      </c>
      <c r="F64" s="256">
        <f t="shared" si="105"/>
        <v>-1581.3799999999997</v>
      </c>
      <c r="G64" s="256">
        <f t="shared" si="105"/>
        <v>-1601.98</v>
      </c>
      <c r="H64" s="256">
        <f t="shared" si="105"/>
        <v>-1734.2799999999997</v>
      </c>
      <c r="I64" s="256">
        <f t="shared" si="105"/>
        <v>-1901.8799999999999</v>
      </c>
      <c r="J64" s="256">
        <f t="shared" si="105"/>
        <v>-1990.6200000000003</v>
      </c>
      <c r="K64" s="256">
        <f t="shared" si="105"/>
        <v>-2071.14</v>
      </c>
      <c r="L64" s="256">
        <f t="shared" si="105"/>
        <v>-2201.96</v>
      </c>
      <c r="M64" s="256">
        <f t="shared" si="105"/>
        <v>-2224.39</v>
      </c>
      <c r="N64" s="256">
        <f t="shared" si="105"/>
        <v>-2275.5300000000002</v>
      </c>
      <c r="O64" s="256">
        <f t="shared" si="105"/>
        <v>-2152.09</v>
      </c>
      <c r="P64" s="256">
        <f t="shared" si="105"/>
        <v>-2224.14</v>
      </c>
      <c r="Q64" s="256">
        <f t="shared" si="105"/>
        <v>-2291.23</v>
      </c>
      <c r="R64" s="256">
        <f t="shared" si="105"/>
        <v>-2360.48</v>
      </c>
      <c r="S64" s="256">
        <f t="shared" si="105"/>
        <v>-2348.21</v>
      </c>
      <c r="T64" s="256">
        <f t="shared" si="105"/>
        <v>-2493.25</v>
      </c>
      <c r="U64" s="256">
        <f t="shared" si="105"/>
        <v>-2559.9500000000003</v>
      </c>
      <c r="V64" s="256">
        <f t="shared" si="105"/>
        <v>-2611.87</v>
      </c>
      <c r="W64" s="256">
        <f t="shared" si="105"/>
        <v>-2636.77</v>
      </c>
      <c r="X64" s="256">
        <f t="shared" si="105"/>
        <v>-2767.01</v>
      </c>
      <c r="Y64" s="256">
        <f t="shared" si="105"/>
        <v>-2794.77</v>
      </c>
      <c r="Z64" s="256">
        <f t="shared" si="105"/>
        <v>-2833.49</v>
      </c>
      <c r="AA64" s="256">
        <f t="shared" si="105"/>
        <v>-2790.81</v>
      </c>
      <c r="AB64" s="256">
        <f t="shared" si="105"/>
        <v>-2913.9300000000003</v>
      </c>
      <c r="AC64" s="256">
        <f t="shared" si="105"/>
        <v>-2979.42</v>
      </c>
      <c r="AD64" s="256">
        <f t="shared" si="105"/>
        <v>-2980.49</v>
      </c>
      <c r="AE64" s="256">
        <f t="shared" ref="AE64" si="106">IFERROR(AE6-AE34,"")</f>
        <v>-2957.76</v>
      </c>
      <c r="AF64"/>
      <c r="AG64"/>
      <c r="AH64"/>
    </row>
    <row r="65" spans="2:34" x14ac:dyDescent="0.25">
      <c r="B65" s="5"/>
      <c r="D65" s="254" t="s">
        <v>142</v>
      </c>
      <c r="E65" s="256">
        <f t="shared" ref="E65:AD65" si="107">IFERROR(E7-E35,"")</f>
        <v>-3497.69</v>
      </c>
      <c r="F65" s="256">
        <f t="shared" si="107"/>
        <v>-3497.69</v>
      </c>
      <c r="G65" s="256">
        <f t="shared" si="107"/>
        <v>-3865.9599999999996</v>
      </c>
      <c r="H65" s="256">
        <f t="shared" si="107"/>
        <v>-3828.58</v>
      </c>
      <c r="I65" s="256">
        <f t="shared" si="107"/>
        <v>-4435.21</v>
      </c>
      <c r="J65" s="256">
        <f t="shared" si="107"/>
        <v>-4521.1000000000004</v>
      </c>
      <c r="K65" s="256">
        <f t="shared" si="107"/>
        <v>-4539.22</v>
      </c>
      <c r="L65" s="256">
        <f t="shared" si="107"/>
        <v>-4584</v>
      </c>
      <c r="M65" s="256">
        <f t="shared" si="107"/>
        <v>-4684.01</v>
      </c>
      <c r="N65" s="256">
        <f t="shared" si="107"/>
        <v>-4610.2400000000007</v>
      </c>
      <c r="O65" s="256">
        <f t="shared" si="107"/>
        <v>-4584.6499999999996</v>
      </c>
      <c r="P65" s="256">
        <f t="shared" si="107"/>
        <v>-4499.09</v>
      </c>
      <c r="Q65" s="256">
        <f t="shared" si="107"/>
        <v>-4758.3</v>
      </c>
      <c r="R65" s="256">
        <f t="shared" si="107"/>
        <v>-4672.9900000000007</v>
      </c>
      <c r="S65" s="256">
        <f t="shared" si="107"/>
        <v>-4585.62</v>
      </c>
      <c r="T65" s="256">
        <f t="shared" si="107"/>
        <v>-4612.84</v>
      </c>
      <c r="U65" s="256">
        <f t="shared" si="107"/>
        <v>-5116.46</v>
      </c>
      <c r="V65" s="256">
        <f t="shared" si="107"/>
        <v>-5115.82</v>
      </c>
      <c r="W65" s="256">
        <f t="shared" si="107"/>
        <v>-5104.4900000000007</v>
      </c>
      <c r="X65" s="256">
        <f t="shared" si="107"/>
        <v>-5037.6000000000004</v>
      </c>
      <c r="Y65" s="256">
        <f t="shared" si="107"/>
        <v>-4429.93</v>
      </c>
      <c r="Z65" s="256">
        <f t="shared" si="107"/>
        <v>-4381.99</v>
      </c>
      <c r="AA65" s="256">
        <f t="shared" si="107"/>
        <v>-3982.5699999999997</v>
      </c>
      <c r="AB65" s="256">
        <f t="shared" si="107"/>
        <v>-3901.42</v>
      </c>
      <c r="AC65" s="256">
        <f t="shared" si="107"/>
        <v>-3952.42</v>
      </c>
      <c r="AD65" s="256">
        <f t="shared" si="107"/>
        <v>-3946.6012450000003</v>
      </c>
      <c r="AE65" s="256">
        <f t="shared" ref="AE65" si="108">IFERROR(AE7-AE35,"")</f>
        <v>-3868.7100000000005</v>
      </c>
      <c r="AF65"/>
      <c r="AG65"/>
      <c r="AH65"/>
    </row>
    <row r="66" spans="2:34" x14ac:dyDescent="0.25">
      <c r="B66" s="5"/>
      <c r="D66" s="254" t="s">
        <v>261</v>
      </c>
      <c r="E66" s="256">
        <f t="shared" ref="E66:AD66" si="109">IFERROR(E8-E36,"")</f>
        <v>80.140000000000015</v>
      </c>
      <c r="F66" s="256">
        <f t="shared" si="109"/>
        <v>80.140000000000015</v>
      </c>
      <c r="G66" s="256">
        <f t="shared" si="109"/>
        <v>53.18</v>
      </c>
      <c r="H66" s="256">
        <f t="shared" si="109"/>
        <v>53.18</v>
      </c>
      <c r="I66" s="256">
        <f t="shared" si="109"/>
        <v>36.160000000000004</v>
      </c>
      <c r="J66" s="256">
        <f t="shared" si="109"/>
        <v>36.160000000000004</v>
      </c>
      <c r="K66" s="256">
        <f t="shared" si="109"/>
        <v>150.22999999999999</v>
      </c>
      <c r="L66" s="256">
        <f t="shared" si="109"/>
        <v>150.22999999999999</v>
      </c>
      <c r="M66" s="256">
        <f t="shared" si="109"/>
        <v>137.68</v>
      </c>
      <c r="N66" s="256">
        <f t="shared" si="109"/>
        <v>137.68</v>
      </c>
      <c r="O66" s="256">
        <f t="shared" si="109"/>
        <v>59.700000000000017</v>
      </c>
      <c r="P66" s="256">
        <f t="shared" si="109"/>
        <v>59.700000000000017</v>
      </c>
      <c r="Q66" s="256">
        <f t="shared" si="109"/>
        <v>37.53</v>
      </c>
      <c r="R66" s="256">
        <f t="shared" si="109"/>
        <v>37.53</v>
      </c>
      <c r="S66" s="256">
        <f t="shared" si="109"/>
        <v>144.82999999999998</v>
      </c>
      <c r="T66" s="256">
        <f t="shared" si="109"/>
        <v>144.82999999999998</v>
      </c>
      <c r="U66" s="256">
        <f t="shared" si="109"/>
        <v>126.90000000000003</v>
      </c>
      <c r="V66" s="256">
        <f t="shared" si="109"/>
        <v>126.90000000000003</v>
      </c>
      <c r="W66" s="256">
        <f t="shared" si="109"/>
        <v>134.59000000000003</v>
      </c>
      <c r="X66" s="256">
        <f t="shared" si="109"/>
        <v>134.59000000000003</v>
      </c>
      <c r="Y66" s="256">
        <f t="shared" si="109"/>
        <v>132.14999999999998</v>
      </c>
      <c r="Z66" s="256">
        <f t="shared" si="109"/>
        <v>132.14999999999998</v>
      </c>
      <c r="AA66" s="256">
        <f t="shared" si="109"/>
        <v>133.61999999999998</v>
      </c>
      <c r="AB66" s="256">
        <f t="shared" si="109"/>
        <v>133.61999999999998</v>
      </c>
      <c r="AC66" s="256">
        <f t="shared" si="109"/>
        <v>144.13</v>
      </c>
      <c r="AD66" s="256">
        <f t="shared" si="109"/>
        <v>144.13</v>
      </c>
      <c r="AE66" s="256">
        <f t="shared" ref="AE66" si="110">IFERROR(AE8-AE36,"")</f>
        <v>146.60000000000005</v>
      </c>
      <c r="AF66"/>
      <c r="AG66"/>
      <c r="AH66"/>
    </row>
    <row r="67" spans="2:34" x14ac:dyDescent="0.25">
      <c r="B67" s="5"/>
      <c r="D67" s="247" t="s">
        <v>246</v>
      </c>
      <c r="E67" s="256">
        <f t="shared" ref="E67:AD67" si="111">IFERROR(E9-E37,"")</f>
        <v>-5046.17</v>
      </c>
      <c r="F67" s="256">
        <f t="shared" si="111"/>
        <v>-5079.07</v>
      </c>
      <c r="G67" s="256">
        <f t="shared" si="111"/>
        <v>-5467.9400000000005</v>
      </c>
      <c r="H67" s="256">
        <f t="shared" si="111"/>
        <v>-5562.8599999999988</v>
      </c>
      <c r="I67" s="256">
        <f t="shared" si="111"/>
        <v>-6337.09</v>
      </c>
      <c r="J67" s="256">
        <f t="shared" si="111"/>
        <v>-6511.7200000000012</v>
      </c>
      <c r="K67" s="256">
        <f t="shared" si="111"/>
        <v>-6610.3600000000006</v>
      </c>
      <c r="L67" s="256">
        <f t="shared" si="111"/>
        <v>-6785.96</v>
      </c>
      <c r="M67" s="256">
        <f t="shared" si="111"/>
        <v>-6908.4000000000005</v>
      </c>
      <c r="N67" s="256">
        <f t="shared" si="111"/>
        <v>-6885.77</v>
      </c>
      <c r="O67" s="256">
        <f t="shared" si="111"/>
        <v>-6736.74</v>
      </c>
      <c r="P67" s="256">
        <f t="shared" si="111"/>
        <v>-6723.2300000000005</v>
      </c>
      <c r="Q67" s="256">
        <f t="shared" si="111"/>
        <v>-7049.53</v>
      </c>
      <c r="R67" s="256">
        <f t="shared" si="111"/>
        <v>-7033.47</v>
      </c>
      <c r="S67" s="256">
        <f t="shared" si="111"/>
        <v>-6933.83</v>
      </c>
      <c r="T67" s="256">
        <f t="shared" si="111"/>
        <v>-7106.09</v>
      </c>
      <c r="U67" s="256">
        <f t="shared" si="111"/>
        <v>-7676.41</v>
      </c>
      <c r="V67" s="256">
        <f t="shared" si="111"/>
        <v>-7727.6900000000005</v>
      </c>
      <c r="W67" s="256">
        <f t="shared" si="111"/>
        <v>-7741.26</v>
      </c>
      <c r="X67" s="256">
        <f t="shared" si="111"/>
        <v>-7804.6100000000006</v>
      </c>
      <c r="Y67" s="256">
        <f t="shared" si="111"/>
        <v>-7224.7000000000007</v>
      </c>
      <c r="Z67" s="256">
        <f t="shared" si="111"/>
        <v>-7215.4800000000005</v>
      </c>
      <c r="AA67" s="256">
        <f t="shared" si="111"/>
        <v>-6773.3799999999992</v>
      </c>
      <c r="AB67" s="256">
        <f t="shared" si="111"/>
        <v>-6815.3499999999995</v>
      </c>
      <c r="AC67" s="256">
        <f t="shared" si="111"/>
        <v>-6931.8399999999992</v>
      </c>
      <c r="AD67" s="256">
        <f t="shared" si="111"/>
        <v>-6927.0912449999996</v>
      </c>
      <c r="AE67" s="256">
        <f t="shared" ref="AE67" si="112">IFERROR(AE9-AE37,"")</f>
        <v>-6826.4700000000012</v>
      </c>
      <c r="AF67"/>
      <c r="AG67"/>
      <c r="AH67"/>
    </row>
    <row r="68" spans="2:34" x14ac:dyDescent="0.25">
      <c r="B68" s="5"/>
      <c r="D68" s="253" t="s">
        <v>259</v>
      </c>
      <c r="E68" s="256">
        <f t="shared" ref="E68:AD68" si="113">IFERROR(E10-E38,"")</f>
        <v>-2427.86</v>
      </c>
      <c r="F68" s="256">
        <f t="shared" si="113"/>
        <v>-2433.8587710000002</v>
      </c>
      <c r="G68" s="256">
        <f t="shared" si="113"/>
        <v>-2590.61</v>
      </c>
      <c r="H68" s="256">
        <f t="shared" si="113"/>
        <v>-2831.4643560000009</v>
      </c>
      <c r="I68" s="256">
        <f t="shared" si="113"/>
        <v>-3024.7</v>
      </c>
      <c r="J68" s="256">
        <f t="shared" si="113"/>
        <v>-3159.5397119999998</v>
      </c>
      <c r="K68" s="256">
        <f t="shared" si="113"/>
        <v>-3213.9900000000002</v>
      </c>
      <c r="L68" s="256">
        <f t="shared" si="113"/>
        <v>-3522.340365999999</v>
      </c>
      <c r="M68" s="256">
        <f t="shared" si="113"/>
        <v>-3754.49</v>
      </c>
      <c r="N68" s="256">
        <f t="shared" si="113"/>
        <v>-4099.8341969999992</v>
      </c>
      <c r="O68" s="256">
        <f t="shared" si="113"/>
        <v>-3912.34</v>
      </c>
      <c r="P68" s="256">
        <f t="shared" si="113"/>
        <v>-4308.278088</v>
      </c>
      <c r="Q68" s="256">
        <f t="shared" si="113"/>
        <v>-4388.25</v>
      </c>
      <c r="R68" s="256">
        <f t="shared" si="113"/>
        <v>-4549.7238239999988</v>
      </c>
      <c r="S68" s="256">
        <f t="shared" si="113"/>
        <v>-4426.12</v>
      </c>
      <c r="T68" s="256">
        <f t="shared" si="113"/>
        <v>-4779.6060720000005</v>
      </c>
      <c r="U68" s="256">
        <f t="shared" si="113"/>
        <v>-5002.6499999999996</v>
      </c>
      <c r="V68" s="256">
        <f t="shared" si="113"/>
        <v>-5103.3034270000007</v>
      </c>
      <c r="W68" s="256">
        <f t="shared" si="113"/>
        <v>-5086.8899999999994</v>
      </c>
      <c r="X68" s="256">
        <f t="shared" si="113"/>
        <v>-5346.0427669999999</v>
      </c>
      <c r="Y68" s="256">
        <f t="shared" si="113"/>
        <v>-5395.82</v>
      </c>
      <c r="Z68" s="256">
        <f t="shared" si="113"/>
        <v>-5476.0971629999995</v>
      </c>
      <c r="AA68" s="256">
        <f t="shared" si="113"/>
        <v>-5591.119999999999</v>
      </c>
      <c r="AB68" s="256">
        <f t="shared" si="113"/>
        <v>-5744.3553870000014</v>
      </c>
      <c r="AC68" s="256">
        <f t="shared" si="113"/>
        <v>-5994.32</v>
      </c>
      <c r="AD68" s="256">
        <f t="shared" si="113"/>
        <v>-5853.4833449999996</v>
      </c>
      <c r="AE68" s="256">
        <f t="shared" ref="AE68" si="114">IFERROR(AE10-AE38,"")</f>
        <v>-5813.9000000000015</v>
      </c>
      <c r="AF68"/>
      <c r="AG68"/>
      <c r="AH68"/>
    </row>
    <row r="69" spans="2:34" ht="15.6" x14ac:dyDescent="0.25">
      <c r="B69" s="5"/>
      <c r="D69" s="252" t="s">
        <v>276</v>
      </c>
      <c r="E69" s="258">
        <f t="shared" ref="E69:AD69" si="115">IFERROR(E11-E39,"")</f>
        <v>2618.3099999999995</v>
      </c>
      <c r="F69" s="258">
        <f t="shared" si="115"/>
        <v>2645.2112289999995</v>
      </c>
      <c r="G69" s="258">
        <f t="shared" si="115"/>
        <v>2877.33</v>
      </c>
      <c r="H69" s="258">
        <f t="shared" si="115"/>
        <v>2731.3956439999984</v>
      </c>
      <c r="I69" s="258">
        <f t="shared" si="115"/>
        <v>3312.3900000000003</v>
      </c>
      <c r="J69" s="258">
        <f t="shared" si="115"/>
        <v>3352.1802880000009</v>
      </c>
      <c r="K69" s="258">
        <f t="shared" si="115"/>
        <v>3396.37</v>
      </c>
      <c r="L69" s="258">
        <f t="shared" si="115"/>
        <v>3263.6196340000006</v>
      </c>
      <c r="M69" s="258">
        <f t="shared" si="115"/>
        <v>3153.9100000000008</v>
      </c>
      <c r="N69" s="258">
        <f t="shared" si="115"/>
        <v>2785.9358030000012</v>
      </c>
      <c r="O69" s="258">
        <f t="shared" si="115"/>
        <v>2824.3999999999996</v>
      </c>
      <c r="P69" s="258">
        <f t="shared" si="115"/>
        <v>2414.9519120000004</v>
      </c>
      <c r="Q69" s="258">
        <f t="shared" si="115"/>
        <v>2661.2799999999988</v>
      </c>
      <c r="R69" s="258">
        <f t="shared" si="115"/>
        <v>2483.7461760000015</v>
      </c>
      <c r="S69" s="258">
        <f t="shared" si="115"/>
        <v>2507.71</v>
      </c>
      <c r="T69" s="258">
        <f t="shared" si="115"/>
        <v>2326.4839279999997</v>
      </c>
      <c r="U69" s="258">
        <f t="shared" si="115"/>
        <v>2673.7599999999993</v>
      </c>
      <c r="V69" s="258">
        <f t="shared" si="115"/>
        <v>2624.3865729999998</v>
      </c>
      <c r="W69" s="258">
        <f t="shared" si="115"/>
        <v>2654.3700000000008</v>
      </c>
      <c r="X69" s="258">
        <f t="shared" si="115"/>
        <v>2458.5672330000002</v>
      </c>
      <c r="Y69" s="258">
        <f t="shared" si="115"/>
        <v>1828.88</v>
      </c>
      <c r="Z69" s="258">
        <f t="shared" si="115"/>
        <v>1739.382837000001</v>
      </c>
      <c r="AA69" s="258">
        <f t="shared" si="115"/>
        <v>1182.2599999999998</v>
      </c>
      <c r="AB69" s="258">
        <f t="shared" si="115"/>
        <v>1070.994612999998</v>
      </c>
      <c r="AC69" s="258">
        <f t="shared" si="115"/>
        <v>937.51999999999953</v>
      </c>
      <c r="AD69" s="258">
        <f t="shared" si="115"/>
        <v>1073.6079000000004</v>
      </c>
      <c r="AE69" s="258">
        <f t="shared" ref="AE69" si="116">IFERROR(AE11-AE39,"")</f>
        <v>1012.5700000000002</v>
      </c>
      <c r="AF69"/>
      <c r="AG69"/>
      <c r="AH69"/>
    </row>
    <row r="70" spans="2:34" x14ac:dyDescent="0.25">
      <c r="D70" s="253" t="s">
        <v>261</v>
      </c>
      <c r="E70" s="256" t="str">
        <f t="shared" ref="E70:AD70" si="117">IFERROR(E12-E40,"")</f>
        <v/>
      </c>
      <c r="F70" s="256" t="str">
        <f t="shared" si="117"/>
        <v/>
      </c>
      <c r="G70" s="256" t="str">
        <f t="shared" si="117"/>
        <v/>
      </c>
      <c r="H70" s="256" t="str">
        <f t="shared" si="117"/>
        <v/>
      </c>
      <c r="I70" s="256" t="str">
        <f t="shared" si="117"/>
        <v/>
      </c>
      <c r="J70" s="256" t="str">
        <f t="shared" si="117"/>
        <v/>
      </c>
      <c r="K70" s="256" t="str">
        <f t="shared" si="117"/>
        <v/>
      </c>
      <c r="L70" s="256" t="str">
        <f t="shared" si="117"/>
        <v/>
      </c>
      <c r="M70" s="256" t="str">
        <f t="shared" si="117"/>
        <v/>
      </c>
      <c r="N70" s="256" t="str">
        <f t="shared" si="117"/>
        <v/>
      </c>
      <c r="O70" s="256">
        <f t="shared" si="117"/>
        <v>59.700000000000017</v>
      </c>
      <c r="P70" s="256">
        <f t="shared" si="117"/>
        <v>59.700000000000017</v>
      </c>
      <c r="Q70" s="256">
        <f t="shared" si="117"/>
        <v>37.53</v>
      </c>
      <c r="R70" s="256">
        <f t="shared" si="117"/>
        <v>37.53</v>
      </c>
      <c r="S70" s="256">
        <f t="shared" si="117"/>
        <v>144.82999999999998</v>
      </c>
      <c r="T70" s="256">
        <f t="shared" si="117"/>
        <v>144.82999999999998</v>
      </c>
      <c r="U70" s="256">
        <f t="shared" si="117"/>
        <v>126.90000000000003</v>
      </c>
      <c r="V70" s="256">
        <f t="shared" si="117"/>
        <v>126.90000000000003</v>
      </c>
      <c r="W70" s="256">
        <f t="shared" si="117"/>
        <v>134.59000000000003</v>
      </c>
      <c r="X70" s="256">
        <f t="shared" si="117"/>
        <v>134.59000000000003</v>
      </c>
      <c r="Y70" s="256">
        <f t="shared" si="117"/>
        <v>132.14999999999998</v>
      </c>
      <c r="Z70" s="256">
        <f t="shared" si="117"/>
        <v>132.14999999999998</v>
      </c>
      <c r="AA70" s="256">
        <f t="shared" si="117"/>
        <v>133.61999999999998</v>
      </c>
      <c r="AB70" s="256">
        <f t="shared" si="117"/>
        <v>133.61999999999998</v>
      </c>
      <c r="AC70" s="256">
        <f t="shared" si="117"/>
        <v>144.13</v>
      </c>
      <c r="AD70" s="256">
        <f t="shared" si="117"/>
        <v>144.13</v>
      </c>
      <c r="AE70" s="256">
        <f t="shared" ref="AE70" si="118">IFERROR(AE12-AE40,"")</f>
        <v>146.60000000000005</v>
      </c>
      <c r="AF70"/>
      <c r="AG70"/>
      <c r="AH70"/>
    </row>
    <row r="71" spans="2:34" x14ac:dyDescent="0.25">
      <c r="D71" s="253" t="s">
        <v>262</v>
      </c>
      <c r="E71" s="256">
        <f t="shared" ref="E71:AD71" si="119">IFERROR(E13-E41,"")</f>
        <v>-220.5</v>
      </c>
      <c r="F71" s="256">
        <f t="shared" si="119"/>
        <v>-220.5</v>
      </c>
      <c r="G71" s="256">
        <f t="shared" si="119"/>
        <v>-273.70000000000005</v>
      </c>
      <c r="H71" s="256">
        <f t="shared" si="119"/>
        <v>-273.70000000000005</v>
      </c>
      <c r="I71" s="256">
        <f t="shared" si="119"/>
        <v>-278.19</v>
      </c>
      <c r="J71" s="256">
        <f t="shared" si="119"/>
        <v>-278.19</v>
      </c>
      <c r="K71" s="256">
        <f t="shared" si="119"/>
        <v>-166.15999999999997</v>
      </c>
      <c r="L71" s="256">
        <f t="shared" si="119"/>
        <v>-166.15999999999997</v>
      </c>
      <c r="M71" s="256">
        <f t="shared" si="119"/>
        <v>77.600000000000023</v>
      </c>
      <c r="N71" s="256">
        <f t="shared" si="119"/>
        <v>77.600000000000023</v>
      </c>
      <c r="O71" s="256">
        <f t="shared" si="119"/>
        <v>-60.079999999999927</v>
      </c>
      <c r="P71" s="256">
        <f t="shared" si="119"/>
        <v>-60.079999999999927</v>
      </c>
      <c r="Q71" s="256">
        <f t="shared" si="119"/>
        <v>19.3599999999999</v>
      </c>
      <c r="R71" s="256">
        <f t="shared" si="119"/>
        <v>19.3599999999999</v>
      </c>
      <c r="S71" s="256">
        <f t="shared" si="119"/>
        <v>-53.810000000000059</v>
      </c>
      <c r="T71" s="256">
        <f t="shared" si="119"/>
        <v>-53.810000000000059</v>
      </c>
      <c r="U71" s="256">
        <f t="shared" si="119"/>
        <v>-64.769999999999982</v>
      </c>
      <c r="V71" s="256">
        <f t="shared" si="119"/>
        <v>-64.769999999999982</v>
      </c>
      <c r="W71" s="256">
        <f t="shared" si="119"/>
        <v>-15.690000000000055</v>
      </c>
      <c r="X71" s="256">
        <f t="shared" si="119"/>
        <v>-15.690000000000055</v>
      </c>
      <c r="Y71" s="256">
        <f t="shared" si="119"/>
        <v>44.659999999999968</v>
      </c>
      <c r="Z71" s="256">
        <f t="shared" si="119"/>
        <v>44.659999999999968</v>
      </c>
      <c r="AA71" s="256">
        <f t="shared" si="119"/>
        <v>405.93000000000006</v>
      </c>
      <c r="AB71" s="256">
        <f t="shared" si="119"/>
        <v>405.93000000000006</v>
      </c>
      <c r="AC71" s="256">
        <f t="shared" si="119"/>
        <v>129.28000000000003</v>
      </c>
      <c r="AD71" s="256">
        <f t="shared" si="119"/>
        <v>129.28000000000003</v>
      </c>
      <c r="AE71" s="256">
        <f t="shared" ref="AE71" si="120">IFERROR(AE13-AE41,"")</f>
        <v>187.7400000000012</v>
      </c>
      <c r="AF71"/>
      <c r="AG71"/>
      <c r="AH71"/>
    </row>
    <row r="72" spans="2:34" ht="15.6" x14ac:dyDescent="0.25">
      <c r="D72" s="252" t="s">
        <v>264</v>
      </c>
      <c r="E72" s="258">
        <f t="shared" ref="E72:AD72" si="121">IFERROR(E14-E42,"")</f>
        <v>-300.64</v>
      </c>
      <c r="F72" s="258">
        <f t="shared" si="121"/>
        <v>-300.64</v>
      </c>
      <c r="G72" s="258">
        <f t="shared" si="121"/>
        <v>-326.88000000000005</v>
      </c>
      <c r="H72" s="258">
        <f t="shared" si="121"/>
        <v>-326.88000000000005</v>
      </c>
      <c r="I72" s="258">
        <f t="shared" si="121"/>
        <v>-314.35000000000002</v>
      </c>
      <c r="J72" s="258">
        <f t="shared" si="121"/>
        <v>-314.35000000000002</v>
      </c>
      <c r="K72" s="258">
        <f t="shared" si="121"/>
        <v>-316.39</v>
      </c>
      <c r="L72" s="258">
        <f t="shared" si="121"/>
        <v>-316.39</v>
      </c>
      <c r="M72" s="258">
        <f t="shared" si="121"/>
        <v>-60.079999999999927</v>
      </c>
      <c r="N72" s="258">
        <f t="shared" si="121"/>
        <v>-60.079999999999927</v>
      </c>
      <c r="O72" s="258">
        <f t="shared" si="121"/>
        <v>-119.77999999999997</v>
      </c>
      <c r="P72" s="258">
        <f t="shared" si="121"/>
        <v>-119.77999999999997</v>
      </c>
      <c r="Q72" s="258">
        <f t="shared" si="121"/>
        <v>-18.170000000000073</v>
      </c>
      <c r="R72" s="258">
        <f t="shared" si="121"/>
        <v>-18.170000000000073</v>
      </c>
      <c r="S72" s="258">
        <f t="shared" si="121"/>
        <v>-198.6400000000001</v>
      </c>
      <c r="T72" s="258">
        <f t="shared" si="121"/>
        <v>-198.6400000000001</v>
      </c>
      <c r="U72" s="258">
        <f t="shared" si="121"/>
        <v>-191.67000000000007</v>
      </c>
      <c r="V72" s="258">
        <f t="shared" si="121"/>
        <v>-191.67000000000007</v>
      </c>
      <c r="W72" s="258">
        <f t="shared" si="121"/>
        <v>-150.28000000000003</v>
      </c>
      <c r="X72" s="258">
        <f t="shared" si="121"/>
        <v>-150.28000000000003</v>
      </c>
      <c r="Y72" s="258">
        <f t="shared" si="121"/>
        <v>-87.490000000000066</v>
      </c>
      <c r="Z72" s="258">
        <f t="shared" si="121"/>
        <v>-87.490000000000066</v>
      </c>
      <c r="AA72" s="258">
        <f t="shared" si="121"/>
        <v>272.31000000000006</v>
      </c>
      <c r="AB72" s="258">
        <f t="shared" si="121"/>
        <v>272.31000000000006</v>
      </c>
      <c r="AC72" s="258">
        <f t="shared" si="121"/>
        <v>-14.849999999999966</v>
      </c>
      <c r="AD72" s="258">
        <f t="shared" si="121"/>
        <v>-14.849999999999966</v>
      </c>
      <c r="AE72" s="258">
        <f t="shared" ref="AE72" si="122">IFERROR(AE14-AE42,"")</f>
        <v>41.140000000001123</v>
      </c>
      <c r="AF72"/>
      <c r="AG72"/>
      <c r="AH72"/>
    </row>
    <row r="73" spans="2:34" ht="15.6" x14ac:dyDescent="0.25">
      <c r="D73" s="250" t="s">
        <v>266</v>
      </c>
      <c r="E73" s="257">
        <f t="shared" ref="E73:AD73" si="123">IFERROR(E15-E43,"")</f>
        <v>2317.6699999999992</v>
      </c>
      <c r="F73" s="257">
        <f t="shared" si="123"/>
        <v>2344.5712289999997</v>
      </c>
      <c r="G73" s="257">
        <f t="shared" si="123"/>
        <v>2550.4499999999998</v>
      </c>
      <c r="H73" s="257">
        <f t="shared" si="123"/>
        <v>2404.5156439999982</v>
      </c>
      <c r="I73" s="257">
        <f t="shared" si="123"/>
        <v>2998.04</v>
      </c>
      <c r="J73" s="257">
        <f t="shared" si="123"/>
        <v>3037.830288000001</v>
      </c>
      <c r="K73" s="257">
        <f t="shared" si="123"/>
        <v>3079.9799999999996</v>
      </c>
      <c r="L73" s="257">
        <f t="shared" si="123"/>
        <v>2947.2296340000012</v>
      </c>
      <c r="M73" s="257">
        <f t="shared" si="123"/>
        <v>3093.8300000000008</v>
      </c>
      <c r="N73" s="257">
        <f t="shared" si="123"/>
        <v>2725.8558030000013</v>
      </c>
      <c r="O73" s="257">
        <f t="shared" si="123"/>
        <v>2704.62</v>
      </c>
      <c r="P73" s="257">
        <f t="shared" si="123"/>
        <v>2295.1719120000002</v>
      </c>
      <c r="Q73" s="257">
        <f t="shared" si="123"/>
        <v>2643.1099999999988</v>
      </c>
      <c r="R73" s="257">
        <f t="shared" si="123"/>
        <v>2465.5761760000014</v>
      </c>
      <c r="S73" s="257">
        <f t="shared" si="123"/>
        <v>2309.0699999999997</v>
      </c>
      <c r="T73" s="257">
        <f t="shared" si="123"/>
        <v>2127.8439279999993</v>
      </c>
      <c r="U73" s="257">
        <f t="shared" si="123"/>
        <v>2482.0899999999992</v>
      </c>
      <c r="V73" s="257">
        <f t="shared" si="123"/>
        <v>2432.7165729999997</v>
      </c>
      <c r="W73" s="257">
        <f t="shared" si="123"/>
        <v>2504.0900000000006</v>
      </c>
      <c r="X73" s="257">
        <f t="shared" si="123"/>
        <v>2308.287233</v>
      </c>
      <c r="Y73" s="257">
        <f t="shared" si="123"/>
        <v>1741.39</v>
      </c>
      <c r="Z73" s="257">
        <f t="shared" si="123"/>
        <v>1651.892837000001</v>
      </c>
      <c r="AA73" s="257">
        <f t="shared" si="123"/>
        <v>1454.5699999999997</v>
      </c>
      <c r="AB73" s="257">
        <f t="shared" si="123"/>
        <v>1343.304612999998</v>
      </c>
      <c r="AC73" s="257">
        <f t="shared" si="123"/>
        <v>922.66999999999962</v>
      </c>
      <c r="AD73" s="257">
        <f t="shared" si="123"/>
        <v>1058.7579000000005</v>
      </c>
      <c r="AE73" s="257">
        <f t="shared" ref="AE73" si="124">IFERROR(AE15-AE43,"")</f>
        <v>1053.7100000000014</v>
      </c>
      <c r="AF73"/>
      <c r="AG73"/>
      <c r="AH73"/>
    </row>
    <row r="74" spans="2:34" x14ac:dyDescent="0.25">
      <c r="D74" s="253" t="s">
        <v>267</v>
      </c>
      <c r="E74" s="256">
        <f t="shared" ref="E74:AD74" si="125">IFERROR(E16-E44,"")</f>
        <v>-1754.02</v>
      </c>
      <c r="F74" s="256">
        <f t="shared" si="125"/>
        <v>-1754.7200000000007</v>
      </c>
      <c r="G74" s="256">
        <f t="shared" si="125"/>
        <v>-1738.6599999999999</v>
      </c>
      <c r="H74" s="256">
        <f t="shared" si="125"/>
        <v>-1752.4999999999998</v>
      </c>
      <c r="I74" s="256">
        <f t="shared" si="125"/>
        <v>-1581.2599999999998</v>
      </c>
      <c r="J74" s="256">
        <f t="shared" si="125"/>
        <v>-1549.9</v>
      </c>
      <c r="K74" s="256">
        <f t="shared" si="125"/>
        <v>-1737.08</v>
      </c>
      <c r="L74" s="256">
        <f t="shared" si="125"/>
        <v>-1717.48</v>
      </c>
      <c r="M74" s="256">
        <f t="shared" si="125"/>
        <v>-1780.1999999999998</v>
      </c>
      <c r="N74" s="256">
        <f t="shared" si="125"/>
        <v>-1830.17</v>
      </c>
      <c r="O74" s="256">
        <f t="shared" si="125"/>
        <v>-1825.91</v>
      </c>
      <c r="P74" s="256">
        <f t="shared" si="125"/>
        <v>-1842.1</v>
      </c>
      <c r="Q74" s="256">
        <f t="shared" si="125"/>
        <v>-1826.63</v>
      </c>
      <c r="R74" s="256">
        <f t="shared" si="125"/>
        <v>-1844.13</v>
      </c>
      <c r="S74" s="256">
        <f t="shared" si="125"/>
        <v>-1858.4900000000002</v>
      </c>
      <c r="T74" s="256">
        <f t="shared" si="125"/>
        <v>-1830.3400000000001</v>
      </c>
      <c r="U74" s="256">
        <f t="shared" si="125"/>
        <v>-1852.19</v>
      </c>
      <c r="V74" s="256">
        <f t="shared" si="125"/>
        <v>-1870.53</v>
      </c>
      <c r="W74" s="256">
        <f t="shared" si="125"/>
        <v>-1860.5100000000002</v>
      </c>
      <c r="X74" s="256">
        <f t="shared" si="125"/>
        <v>-1848.8700000000003</v>
      </c>
      <c r="Y74" s="256">
        <f t="shared" si="125"/>
        <v>-1840.4200000000008</v>
      </c>
      <c r="Z74" s="256">
        <f t="shared" si="125"/>
        <v>-1870.7900000000016</v>
      </c>
      <c r="AA74" s="256">
        <f t="shared" si="125"/>
        <v>-1871.86</v>
      </c>
      <c r="AB74" s="256">
        <f t="shared" si="125"/>
        <v>-1845.1099999999992</v>
      </c>
      <c r="AC74" s="256">
        <f t="shared" si="125"/>
        <v>-1847.4899999999998</v>
      </c>
      <c r="AD74" s="256">
        <f t="shared" si="125"/>
        <v>-1881.819999999999</v>
      </c>
      <c r="AE74" s="256">
        <f t="shared" ref="AE74" si="126">IFERROR(AE16-AE44,"")</f>
        <v>-1887.25</v>
      </c>
      <c r="AF74"/>
      <c r="AG74"/>
      <c r="AH74"/>
    </row>
    <row r="75" spans="2:34" x14ac:dyDescent="0.25">
      <c r="D75" s="253" t="s">
        <v>268</v>
      </c>
      <c r="E75" s="256">
        <f t="shared" ref="E75:AD75" si="127">IFERROR(E17-E45,"")</f>
        <v>-14878.7</v>
      </c>
      <c r="F75" s="256">
        <f t="shared" si="127"/>
        <v>-15396.09</v>
      </c>
      <c r="G75" s="256">
        <f t="shared" si="127"/>
        <v>-16049.56</v>
      </c>
      <c r="H75" s="256">
        <f t="shared" si="127"/>
        <v>-16740.16</v>
      </c>
      <c r="I75" s="256">
        <f t="shared" si="127"/>
        <v>-16485.36</v>
      </c>
      <c r="J75" s="256">
        <f t="shared" si="127"/>
        <v>-16190.129999999997</v>
      </c>
      <c r="K75" s="256">
        <f t="shared" si="127"/>
        <v>-16410.580000000002</v>
      </c>
      <c r="L75" s="256">
        <f t="shared" si="127"/>
        <v>-16896.670000000002</v>
      </c>
      <c r="M75" s="256">
        <f t="shared" si="127"/>
        <v>-16820.97</v>
      </c>
      <c r="N75" s="256">
        <f t="shared" si="127"/>
        <v>-17335.28</v>
      </c>
      <c r="O75" s="256">
        <f t="shared" si="127"/>
        <v>-17294.86</v>
      </c>
      <c r="P75" s="256">
        <f t="shared" si="127"/>
        <v>-17797.79</v>
      </c>
      <c r="Q75" s="256">
        <f t="shared" si="127"/>
        <v>-17711.95</v>
      </c>
      <c r="R75" s="256">
        <f t="shared" si="127"/>
        <v>-18716.3</v>
      </c>
      <c r="S75" s="256">
        <f t="shared" si="127"/>
        <v>-19112.300000000003</v>
      </c>
      <c r="T75" s="256">
        <f t="shared" si="127"/>
        <v>-19611.870000000003</v>
      </c>
      <c r="U75" s="256">
        <f t="shared" si="127"/>
        <v>-19581.32</v>
      </c>
      <c r="V75" s="256">
        <f t="shared" si="127"/>
        <v>-20640.690000000002</v>
      </c>
      <c r="W75" s="256">
        <f t="shared" si="127"/>
        <v>-20737.75</v>
      </c>
      <c r="X75" s="256">
        <f t="shared" si="127"/>
        <v>-21231.83</v>
      </c>
      <c r="Y75" s="256">
        <f t="shared" si="127"/>
        <v>-21244.480000000003</v>
      </c>
      <c r="Z75" s="256">
        <f t="shared" si="127"/>
        <v>-21683.87</v>
      </c>
      <c r="AA75" s="256">
        <f t="shared" si="127"/>
        <v>-20961.129999999997</v>
      </c>
      <c r="AB75" s="256">
        <f t="shared" si="127"/>
        <v>-21427.29</v>
      </c>
      <c r="AC75" s="256">
        <f t="shared" si="127"/>
        <v>-22740.65</v>
      </c>
      <c r="AD75" s="256">
        <f t="shared" si="127"/>
        <v>-23661.020000000004</v>
      </c>
      <c r="AE75" s="256">
        <f t="shared" ref="AE75" si="128">IFERROR(AE17-AE45,"")</f>
        <v>-23905.360000000001</v>
      </c>
      <c r="AF75"/>
      <c r="AG75"/>
      <c r="AH75"/>
    </row>
    <row r="76" spans="2:34" x14ac:dyDescent="0.25">
      <c r="D76" s="247" t="s">
        <v>238</v>
      </c>
      <c r="E76" s="52">
        <f t="shared" ref="E76:AD76" si="129">IFERROR(E18-E46,"")</f>
        <v>1.2236653760505714E-3</v>
      </c>
      <c r="F76" s="52">
        <f t="shared" si="129"/>
        <v>1.0597023134320503E-3</v>
      </c>
      <c r="G76" s="52">
        <f t="shared" si="129"/>
        <v>2.5751505929508898E-3</v>
      </c>
      <c r="H76" s="52">
        <f t="shared" si="129"/>
        <v>2.5441096722601999E-3</v>
      </c>
      <c r="I76" s="52">
        <f t="shared" si="129"/>
        <v>2.1836921282339748E-3</v>
      </c>
      <c r="J76" s="52">
        <f t="shared" si="129"/>
        <v>1.9229516066169797E-3</v>
      </c>
      <c r="K76" s="52">
        <f t="shared" si="129"/>
        <v>3.6633880670881164E-4</v>
      </c>
      <c r="L76" s="52">
        <f t="shared" si="129"/>
        <v>3.1018114599308186E-4</v>
      </c>
      <c r="M76" s="52">
        <f t="shared" si="129"/>
        <v>-6.0650663770875704E-4</v>
      </c>
      <c r="N76" s="52">
        <f t="shared" si="129"/>
        <v>-3.5326781636432596E-4</v>
      </c>
      <c r="O76" s="52">
        <f t="shared" si="129"/>
        <v>9.0565305959850947E-4</v>
      </c>
      <c r="P76" s="52">
        <f t="shared" si="129"/>
        <v>1.9219055814967117E-3</v>
      </c>
      <c r="Q76" s="52">
        <f t="shared" si="129"/>
        <v>1.8832457613947584E-3</v>
      </c>
      <c r="R76" s="52">
        <f t="shared" si="129"/>
        <v>2.5872246064442463E-3</v>
      </c>
      <c r="S76" s="52">
        <f t="shared" si="129"/>
        <v>2.5909103304388118E-3</v>
      </c>
      <c r="T76" s="52">
        <f t="shared" si="129"/>
        <v>2.5542982304502995E-3</v>
      </c>
      <c r="U76" s="52">
        <f t="shared" si="129"/>
        <v>1.1972810559258557E-3</v>
      </c>
      <c r="V76" s="52">
        <f t="shared" si="129"/>
        <v>1.3715261484681281E-3</v>
      </c>
      <c r="W76" s="52">
        <f t="shared" si="129"/>
        <v>1.3747045520406433E-4</v>
      </c>
      <c r="X76" s="52">
        <f t="shared" si="129"/>
        <v>2.4581360865258139E-3</v>
      </c>
      <c r="Y76" s="52">
        <f t="shared" si="129"/>
        <v>1.4144078089477E-3</v>
      </c>
      <c r="Z76" s="52">
        <f t="shared" si="129"/>
        <v>1.0053948863534504E-3</v>
      </c>
      <c r="AA76" s="52">
        <f t="shared" si="129"/>
        <v>4.9762347750261643E-4</v>
      </c>
      <c r="AB76" s="52">
        <f t="shared" si="129"/>
        <v>1.5413734378160893E-3</v>
      </c>
      <c r="AC76" s="52">
        <f t="shared" si="129"/>
        <v>3.9225477588355519E-4</v>
      </c>
      <c r="AD76" s="52">
        <f t="shared" si="129"/>
        <v>2.6263072104046326E-4</v>
      </c>
      <c r="AE76" s="52">
        <f t="shared" ref="AE76" si="130">IFERROR(AE18-AE46,"")</f>
        <v>-7.5464873501205829E-4</v>
      </c>
      <c r="AF76"/>
      <c r="AG76"/>
      <c r="AH76"/>
    </row>
    <row r="77" spans="2:34" x14ac:dyDescent="0.25">
      <c r="D77" s="247" t="s">
        <v>240</v>
      </c>
      <c r="E77" s="52">
        <f t="shared" ref="E77:AD77" si="131">IFERROR(E19-E47,"")</f>
        <v>5.3850069867404319E-3</v>
      </c>
      <c r="F77" s="52">
        <f t="shared" si="131"/>
        <v>5.214653354089647E-3</v>
      </c>
      <c r="G77" s="52">
        <f t="shared" si="131"/>
        <v>5.169697486920981E-3</v>
      </c>
      <c r="H77" s="52">
        <f t="shared" si="131"/>
        <v>4.9088514234005808E-3</v>
      </c>
      <c r="I77" s="52">
        <f t="shared" si="131"/>
        <v>4.4998689111100934E-3</v>
      </c>
      <c r="J77" s="52">
        <f t="shared" si="131"/>
        <v>4.3535781164639065E-3</v>
      </c>
      <c r="K77" s="52">
        <f t="shared" si="131"/>
        <v>4.3442417310716134E-3</v>
      </c>
      <c r="L77" s="52">
        <f t="shared" si="131"/>
        <v>4.1104673330118807E-3</v>
      </c>
      <c r="M77" s="52">
        <f t="shared" si="131"/>
        <v>3.3062423478201677E-3</v>
      </c>
      <c r="N77" s="52">
        <f t="shared" si="131"/>
        <v>3.2339814743308085E-3</v>
      </c>
      <c r="O77" s="52">
        <f t="shared" si="131"/>
        <v>2.472743623930821E-3</v>
      </c>
      <c r="P77" s="52">
        <f t="shared" si="131"/>
        <v>2.3992655818227504E-3</v>
      </c>
      <c r="Q77" s="52">
        <f t="shared" si="131"/>
        <v>2.1752904964710907E-3</v>
      </c>
      <c r="R77" s="52">
        <f t="shared" si="131"/>
        <v>2.1588456408330224E-3</v>
      </c>
      <c r="S77" s="52">
        <f t="shared" si="131"/>
        <v>1.3555095889497956E-3</v>
      </c>
      <c r="T77" s="52">
        <f t="shared" si="131"/>
        <v>1.3036255019145701E-3</v>
      </c>
      <c r="U77" s="52">
        <f t="shared" si="131"/>
        <v>1.7631163295531481E-3</v>
      </c>
      <c r="V77" s="52">
        <f t="shared" si="131"/>
        <v>1.7388457192973683E-3</v>
      </c>
      <c r="W77" s="52">
        <f t="shared" si="131"/>
        <v>-2.6211808070415689E-4</v>
      </c>
      <c r="X77" s="52">
        <f t="shared" si="131"/>
        <v>-2.4652731188976431E-4</v>
      </c>
      <c r="Y77" s="52">
        <f t="shared" si="131"/>
        <v>-1.5522761893479804E-3</v>
      </c>
      <c r="Z77" s="52">
        <f t="shared" si="131"/>
        <v>-1.512553205196502E-3</v>
      </c>
      <c r="AA77" s="52">
        <f t="shared" si="131"/>
        <v>-1.0816015367500712E-3</v>
      </c>
      <c r="AB77" s="52">
        <f t="shared" si="131"/>
        <v>-9.8899819761279553E-4</v>
      </c>
      <c r="AC77" s="52">
        <f t="shared" si="131"/>
        <v>-7.0250006572337466E-4</v>
      </c>
      <c r="AD77" s="52">
        <f t="shared" si="131"/>
        <v>-6.7556675078724211E-4</v>
      </c>
      <c r="AE77" s="52">
        <f t="shared" ref="AE77" si="132">IFERROR(AE19-AE47,"")</f>
        <v>-6.5023193586776461E-4</v>
      </c>
      <c r="AF77"/>
      <c r="AG77"/>
      <c r="AH77"/>
    </row>
    <row r="78" spans="2:34" x14ac:dyDescent="0.25">
      <c r="D78" s="247" t="s">
        <v>242</v>
      </c>
      <c r="E78" s="52">
        <f t="shared" ref="E78:AD78" si="133">IFERROR(E20-E48,"")</f>
        <v>-2E-3</v>
      </c>
      <c r="F78" s="52">
        <f t="shared" si="133"/>
        <v>-2.3999999999999994E-3</v>
      </c>
      <c r="G78" s="52">
        <f t="shared" si="133"/>
        <v>-2.6000000000000016E-3</v>
      </c>
      <c r="H78" s="52">
        <f t="shared" si="133"/>
        <v>-3.1000000000000003E-3</v>
      </c>
      <c r="I78" s="52">
        <f t="shared" si="133"/>
        <v>-3.4999999999999996E-3</v>
      </c>
      <c r="J78" s="52">
        <f t="shared" si="133"/>
        <v>-4.0000000000000001E-3</v>
      </c>
      <c r="K78" s="52">
        <f t="shared" si="133"/>
        <v>-4.8999999999999998E-3</v>
      </c>
      <c r="L78" s="52">
        <f t="shared" si="133"/>
        <v>-5.3999999999999986E-3</v>
      </c>
      <c r="M78" s="52">
        <f t="shared" si="133"/>
        <v>-5.1999999999999998E-3</v>
      </c>
      <c r="N78" s="52">
        <f t="shared" si="133"/>
        <v>-5.8000000000000013E-3</v>
      </c>
      <c r="O78" s="52">
        <f t="shared" si="133"/>
        <v>-5.1000000000000004E-3</v>
      </c>
      <c r="P78" s="52">
        <f t="shared" si="133"/>
        <v>-4.5999999999999999E-3</v>
      </c>
      <c r="Q78" s="52">
        <f t="shared" si="133"/>
        <v>-4.4999999999999988E-3</v>
      </c>
      <c r="R78" s="52">
        <f t="shared" si="133"/>
        <v>-4.4999999999999988E-3</v>
      </c>
      <c r="S78" s="52">
        <f t="shared" si="133"/>
        <v>-4.2000000000000006E-3</v>
      </c>
      <c r="T78" s="52">
        <f t="shared" si="133"/>
        <v>-4.3E-3</v>
      </c>
      <c r="U78" s="52">
        <f t="shared" si="133"/>
        <v>-4.2000000000000006E-3</v>
      </c>
      <c r="V78" s="52">
        <f t="shared" si="133"/>
        <v>-4.1000000000000012E-3</v>
      </c>
      <c r="W78" s="52">
        <f t="shared" si="133"/>
        <v>-4.2000000000000006E-3</v>
      </c>
      <c r="X78" s="52">
        <f t="shared" si="133"/>
        <v>-4.4000000000000011E-3</v>
      </c>
      <c r="Y78" s="52">
        <f t="shared" si="133"/>
        <v>-4.1000000000000029E-3</v>
      </c>
      <c r="Z78" s="52">
        <f t="shared" si="133"/>
        <v>-4.1000000000000029E-3</v>
      </c>
      <c r="AA78" s="52">
        <f t="shared" si="133"/>
        <v>-3.9000000000000007E-3</v>
      </c>
      <c r="AB78" s="52">
        <f t="shared" si="133"/>
        <v>-3.899999999999999E-3</v>
      </c>
      <c r="AC78" s="52">
        <f t="shared" si="133"/>
        <v>-4.0000000000000001E-3</v>
      </c>
      <c r="AD78" s="52">
        <f t="shared" si="133"/>
        <v>-3.7999999999999996E-3</v>
      </c>
      <c r="AE78" s="52">
        <f t="shared" ref="AE78" si="134">IFERROR(AE20-AE48,"")</f>
        <v>-3.7000000000000002E-3</v>
      </c>
      <c r="AF78"/>
      <c r="AG78"/>
      <c r="AH78"/>
    </row>
    <row r="79" spans="2:34" x14ac:dyDescent="0.25">
      <c r="D79" s="247" t="s">
        <v>245</v>
      </c>
      <c r="E79" s="52">
        <f t="shared" ref="E79:AD79" si="135">IFERROR(E21-E49,"")</f>
        <v>-1.4977469298901971E-2</v>
      </c>
      <c r="F79" s="52">
        <f t="shared" si="135"/>
        <v>-1.475793539011881E-2</v>
      </c>
      <c r="G79" s="52">
        <f t="shared" si="135"/>
        <v>-1.7591692929605919E-2</v>
      </c>
      <c r="H79" s="52">
        <f t="shared" si="135"/>
        <v>-1.564663182790953E-2</v>
      </c>
      <c r="I79" s="52">
        <f t="shared" si="135"/>
        <v>-2.0009039778682576E-2</v>
      </c>
      <c r="J79" s="52">
        <f t="shared" si="135"/>
        <v>-2.1616674122187096E-2</v>
      </c>
      <c r="K79" s="52">
        <f t="shared" si="135"/>
        <v>-2.1442054128238859E-2</v>
      </c>
      <c r="L79" s="52">
        <f t="shared" si="135"/>
        <v>-2.1240514315468459E-2</v>
      </c>
      <c r="M79" s="52">
        <f t="shared" si="135"/>
        <v>-2.1018296090992622E-2</v>
      </c>
      <c r="N79" s="52">
        <f t="shared" si="135"/>
        <v>-1.928785009294836E-2</v>
      </c>
      <c r="O79" s="52">
        <f t="shared" si="135"/>
        <v>-1.8549159923900625E-2</v>
      </c>
      <c r="P79" s="52">
        <f t="shared" si="135"/>
        <v>-1.6059233160663287E-2</v>
      </c>
      <c r="Q79" s="52">
        <f t="shared" si="135"/>
        <v>-1.6253794114304547E-2</v>
      </c>
      <c r="R79" s="52">
        <f t="shared" si="135"/>
        <v>-1.4273665236677311E-2</v>
      </c>
      <c r="S79" s="52">
        <f t="shared" si="135"/>
        <v>-1.3014104885839059E-2</v>
      </c>
      <c r="T79" s="52">
        <f t="shared" si="135"/>
        <v>-1.2506194992276723E-2</v>
      </c>
      <c r="U79" s="52">
        <f t="shared" si="135"/>
        <v>-1.4744190406836177E-2</v>
      </c>
      <c r="V79" s="52">
        <f t="shared" si="135"/>
        <v>-1.4338888512314551E-2</v>
      </c>
      <c r="W79" s="52">
        <f t="shared" si="135"/>
        <v>-1.347454498978741E-2</v>
      </c>
      <c r="X79" s="52">
        <f t="shared" si="135"/>
        <v>-1.184538359495046E-2</v>
      </c>
      <c r="Y79" s="52">
        <f t="shared" si="135"/>
        <v>-8.3777370414566364E-3</v>
      </c>
      <c r="Z79" s="52">
        <f t="shared" si="135"/>
        <v>-7.4436542800797312E-3</v>
      </c>
      <c r="AA79" s="52">
        <f t="shared" si="135"/>
        <v>-5.9615870550691081E-3</v>
      </c>
      <c r="AB79" s="52">
        <f t="shared" si="135"/>
        <v>-4.3960544081464697E-3</v>
      </c>
      <c r="AC79" s="52">
        <f t="shared" si="135"/>
        <v>-3.8406761929864405E-3</v>
      </c>
      <c r="AD79" s="52">
        <f t="shared" si="135"/>
        <v>-3.6451029254214746E-3</v>
      </c>
      <c r="AE79" s="52">
        <f t="shared" ref="AE79" si="136">IFERROR(AE21-AE49,"")</f>
        <v>-3.3598523465900743E-3</v>
      </c>
      <c r="AF79"/>
      <c r="AG79"/>
      <c r="AH79"/>
    </row>
    <row r="80" spans="2:34" x14ac:dyDescent="0.25">
      <c r="D80" s="247" t="s">
        <v>467</v>
      </c>
      <c r="E80" s="52">
        <f t="shared" ref="E80:AD80" si="137">IFERROR(E22-E50,"")</f>
        <v>6.6086723627910016E-3</v>
      </c>
      <c r="F80" s="52">
        <f t="shared" si="137"/>
        <v>6.2743556675216982E-3</v>
      </c>
      <c r="G80" s="52">
        <f t="shared" si="137"/>
        <v>7.7448480798718699E-3</v>
      </c>
      <c r="H80" s="52">
        <f t="shared" si="137"/>
        <v>7.4529610956607806E-3</v>
      </c>
      <c r="I80" s="52">
        <f t="shared" si="137"/>
        <v>6.6835610393440707E-3</v>
      </c>
      <c r="J80" s="52">
        <f t="shared" si="137"/>
        <v>6.2765297230808845E-3</v>
      </c>
      <c r="K80" s="52">
        <f t="shared" si="137"/>
        <v>4.710580537780425E-3</v>
      </c>
      <c r="L80" s="52">
        <f t="shared" si="137"/>
        <v>4.4206484790049617E-3</v>
      </c>
      <c r="M80" s="52">
        <f t="shared" si="137"/>
        <v>2.6997357101114106E-3</v>
      </c>
      <c r="N80" s="52">
        <f t="shared" si="137"/>
        <v>2.8807136579664817E-3</v>
      </c>
      <c r="O80" s="52">
        <f t="shared" si="137"/>
        <v>3.3783966835293309E-3</v>
      </c>
      <c r="P80" s="52">
        <f t="shared" si="137"/>
        <v>4.3211711633194625E-3</v>
      </c>
      <c r="Q80" s="52">
        <f t="shared" si="137"/>
        <v>4.0585362578658482E-3</v>
      </c>
      <c r="R80" s="52">
        <f t="shared" si="137"/>
        <v>4.7460702472772696E-3</v>
      </c>
      <c r="S80" s="52">
        <f t="shared" si="137"/>
        <v>3.9464199193886083E-3</v>
      </c>
      <c r="T80" s="52">
        <f t="shared" si="137"/>
        <v>3.8579237323648694E-3</v>
      </c>
      <c r="U80" s="52">
        <f t="shared" si="137"/>
        <v>2.9603973854790046E-3</v>
      </c>
      <c r="V80" s="52">
        <f t="shared" si="137"/>
        <v>3.1103718677654955E-3</v>
      </c>
      <c r="W80" s="52">
        <f t="shared" si="137"/>
        <v>-1.2464762550009299E-4</v>
      </c>
      <c r="X80" s="52">
        <f t="shared" si="137"/>
        <v>2.2116087746360501E-3</v>
      </c>
      <c r="Y80" s="52">
        <f t="shared" si="137"/>
        <v>-1.3786838040028004E-4</v>
      </c>
      <c r="Z80" s="52">
        <f t="shared" si="137"/>
        <v>-5.0715831884305326E-4</v>
      </c>
      <c r="AA80" s="52">
        <f t="shared" si="137"/>
        <v>-5.8397805924745305E-4</v>
      </c>
      <c r="AB80" s="52">
        <f t="shared" si="137"/>
        <v>5.5237524020329554E-4</v>
      </c>
      <c r="AC80" s="52">
        <f t="shared" si="137"/>
        <v>-3.1024528983981947E-4</v>
      </c>
      <c r="AD80" s="52">
        <f t="shared" si="137"/>
        <v>-4.1293602974678059E-4</v>
      </c>
      <c r="AE80" s="52">
        <f t="shared" ref="AE80" si="138">IFERROR(AE22-AE50,"")</f>
        <v>-1.4048806708798212E-3</v>
      </c>
      <c r="AF80"/>
      <c r="AG80"/>
      <c r="AH80"/>
    </row>
    <row r="81" spans="4:34" x14ac:dyDescent="0.25">
      <c r="D81" s="247" t="s">
        <v>274</v>
      </c>
      <c r="E81" s="52">
        <f t="shared" ref="E81:AD81" si="139">IFERROR(E23-E51,"")</f>
        <v>-1.6977469298901971E-2</v>
      </c>
      <c r="F81" s="52">
        <f t="shared" si="139"/>
        <v>-1.7157935390118811E-2</v>
      </c>
      <c r="G81" s="52">
        <f t="shared" si="139"/>
        <v>-2.0191692929605921E-2</v>
      </c>
      <c r="H81" s="52">
        <f t="shared" si="139"/>
        <v>-1.8746631827909525E-2</v>
      </c>
      <c r="I81" s="52">
        <f t="shared" si="139"/>
        <v>-2.3509039778682579E-2</v>
      </c>
      <c r="J81" s="52">
        <f t="shared" si="139"/>
        <v>-2.56166741221871E-2</v>
      </c>
      <c r="K81" s="52">
        <f t="shared" si="139"/>
        <v>-2.6342054128238861E-2</v>
      </c>
      <c r="L81" s="52">
        <f t="shared" si="139"/>
        <v>-2.6640514315468454E-2</v>
      </c>
      <c r="M81" s="52">
        <f t="shared" si="139"/>
        <v>-2.6218296090992622E-2</v>
      </c>
      <c r="N81" s="52">
        <f t="shared" si="139"/>
        <v>-2.5087850092948359E-2</v>
      </c>
      <c r="O81" s="52">
        <f t="shared" si="139"/>
        <v>-2.3649159923900626E-2</v>
      </c>
      <c r="P81" s="52">
        <f t="shared" si="139"/>
        <v>-2.0659233160663287E-2</v>
      </c>
      <c r="Q81" s="52">
        <f t="shared" si="139"/>
        <v>-2.0753794114304547E-2</v>
      </c>
      <c r="R81" s="52">
        <f t="shared" si="139"/>
        <v>-1.8773665236677312E-2</v>
      </c>
      <c r="S81" s="52">
        <f t="shared" si="139"/>
        <v>-1.7214104885839059E-2</v>
      </c>
      <c r="T81" s="52">
        <f t="shared" si="139"/>
        <v>-1.6806194992276719E-2</v>
      </c>
      <c r="U81" s="52">
        <f t="shared" si="139"/>
        <v>-1.8944190406836175E-2</v>
      </c>
      <c r="V81" s="52">
        <f t="shared" si="139"/>
        <v>-1.8438888512314549E-2</v>
      </c>
      <c r="W81" s="52">
        <f t="shared" si="139"/>
        <v>-1.7674544989787412E-2</v>
      </c>
      <c r="X81" s="52">
        <f t="shared" si="139"/>
        <v>-1.6245383594950459E-2</v>
      </c>
      <c r="Y81" s="52">
        <f t="shared" si="139"/>
        <v>-1.2477737041456639E-2</v>
      </c>
      <c r="Z81" s="52">
        <f t="shared" si="139"/>
        <v>-1.1543654280079738E-2</v>
      </c>
      <c r="AA81" s="52">
        <f t="shared" si="139"/>
        <v>-9.8615870550691105E-3</v>
      </c>
      <c r="AB81" s="52">
        <f t="shared" si="139"/>
        <v>-8.2960544081464721E-3</v>
      </c>
      <c r="AC81" s="52">
        <f t="shared" si="139"/>
        <v>-7.8406761929864371E-3</v>
      </c>
      <c r="AD81" s="52">
        <f t="shared" si="139"/>
        <v>-7.4451029254214741E-3</v>
      </c>
      <c r="AE81" s="52">
        <f t="shared" ref="AE81" si="140">IFERROR(AE23-AE51,"")</f>
        <v>-7.0598523465900745E-3</v>
      </c>
      <c r="AF81"/>
      <c r="AG81"/>
      <c r="AH81"/>
    </row>
    <row r="82" spans="4:34" x14ac:dyDescent="0.25">
      <c r="D82" s="247" t="s">
        <v>275</v>
      </c>
      <c r="E82" s="52">
        <f t="shared" ref="E82:AD82" si="141">IFERROR(E24-E52,"")</f>
        <v>-1.7015523460928383E-2</v>
      </c>
      <c r="F82" s="52">
        <f t="shared" si="141"/>
        <v>-1.707426862039536E-2</v>
      </c>
      <c r="G82" s="52">
        <f t="shared" si="141"/>
        <v>-2.0127135697678659E-2</v>
      </c>
      <c r="H82" s="52">
        <f t="shared" si="141"/>
        <v>-1.8712995326340649E-2</v>
      </c>
      <c r="I82" s="52">
        <f t="shared" si="141"/>
        <v>-2.3547971614918044E-2</v>
      </c>
      <c r="J82" s="52">
        <f t="shared" si="141"/>
        <v>-2.5674419231974954E-2</v>
      </c>
      <c r="K82" s="52">
        <f t="shared" si="141"/>
        <v>-2.6351004505212883E-2</v>
      </c>
      <c r="L82" s="52">
        <f t="shared" si="141"/>
        <v>-2.6624025075033211E-2</v>
      </c>
      <c r="M82" s="52">
        <f t="shared" si="141"/>
        <v>-2.6218711693224588E-2</v>
      </c>
      <c r="N82" s="52">
        <f t="shared" si="141"/>
        <v>-2.5101222259726486E-2</v>
      </c>
      <c r="O82" s="52">
        <f t="shared" si="141"/>
        <v>-2.3597552720159197E-2</v>
      </c>
      <c r="P82" s="52">
        <f t="shared" si="141"/>
        <v>-2.0696103186525698E-2</v>
      </c>
      <c r="Q82" s="52">
        <f t="shared" si="141"/>
        <v>-2.078454309488046E-2</v>
      </c>
      <c r="R82" s="52">
        <f t="shared" si="141"/>
        <v>-1.8799095081659351E-2</v>
      </c>
      <c r="S82" s="52">
        <f t="shared" si="141"/>
        <v>-1.7274022733992464E-2</v>
      </c>
      <c r="T82" s="52">
        <f t="shared" si="141"/>
        <v>-1.6765364855855815E-2</v>
      </c>
      <c r="U82" s="52">
        <f t="shared" si="141"/>
        <v>-1.8922782834919973E-2</v>
      </c>
      <c r="V82" s="52">
        <f t="shared" si="141"/>
        <v>-1.8451374606117107E-2</v>
      </c>
      <c r="W82" s="52">
        <f t="shared" si="141"/>
        <v>-1.767367115526201E-2</v>
      </c>
      <c r="X82" s="52">
        <f t="shared" si="141"/>
        <v>-1.6241819568490617E-2</v>
      </c>
      <c r="Y82" s="52">
        <f t="shared" si="141"/>
        <v>-1.2482363777433288E-2</v>
      </c>
      <c r="Z82" s="52">
        <f t="shared" si="141"/>
        <v>-1.1540540535769646E-2</v>
      </c>
      <c r="AA82" s="52">
        <f t="shared" si="141"/>
        <v>-9.8001319399585486E-3</v>
      </c>
      <c r="AB82" s="52">
        <f t="shared" si="141"/>
        <v>-8.2840047756965011E-3</v>
      </c>
      <c r="AC82" s="52">
        <f t="shared" si="141"/>
        <v>-7.7889407677871787E-3</v>
      </c>
      <c r="AD82" s="52">
        <f t="shared" si="141"/>
        <v>-7.4007544423840763E-3</v>
      </c>
      <c r="AE82" s="52">
        <f t="shared" ref="AE82" si="142">IFERROR(AE24-AE52,"")</f>
        <v>-7.0682605993355289E-3</v>
      </c>
      <c r="AF82"/>
      <c r="AG82"/>
      <c r="AH82"/>
    </row>
    <row r="83" spans="4:34" x14ac:dyDescent="0.25">
      <c r="D83" s="247" t="s">
        <v>253</v>
      </c>
      <c r="E83" s="52">
        <f t="shared" ref="E83:AD83" si="143">IFERROR(E25-E53,"")</f>
        <v>-1.0290339039783294E-2</v>
      </c>
      <c r="F83" s="52">
        <f t="shared" si="143"/>
        <v>-1.0725910766033259E-2</v>
      </c>
      <c r="G83" s="52">
        <f t="shared" si="143"/>
        <v>-1.2576090343149465E-2</v>
      </c>
      <c r="H83" s="52">
        <f t="shared" si="143"/>
        <v>-1.1624148871716523E-2</v>
      </c>
      <c r="I83" s="52">
        <f t="shared" si="143"/>
        <v>-1.5182595312540523E-2</v>
      </c>
      <c r="J83" s="52">
        <f t="shared" si="143"/>
        <v>-1.6399958589363751E-2</v>
      </c>
      <c r="K83" s="52">
        <f t="shared" si="143"/>
        <v>-1.5889174698517625E-2</v>
      </c>
      <c r="L83" s="52">
        <f t="shared" si="143"/>
        <v>-1.6123366914974402E-2</v>
      </c>
      <c r="M83" s="52">
        <f t="shared" si="143"/>
        <v>-1.6336449295156666E-2</v>
      </c>
      <c r="N83" s="52">
        <f t="shared" si="143"/>
        <v>-1.5602156824008151E-2</v>
      </c>
      <c r="O83" s="52">
        <f t="shared" si="143"/>
        <v>-1.4703104722222837E-2</v>
      </c>
      <c r="P83" s="52">
        <f t="shared" si="143"/>
        <v>-1.2453789149293626E-2</v>
      </c>
      <c r="Q83" s="52">
        <f t="shared" si="143"/>
        <v>-1.2141549566046727E-2</v>
      </c>
      <c r="R83" s="52">
        <f t="shared" si="143"/>
        <v>-1.0871020004045082E-2</v>
      </c>
      <c r="S83" s="52">
        <f t="shared" si="143"/>
        <v>-9.3658199352029403E-3</v>
      </c>
      <c r="T83" s="52">
        <f t="shared" si="143"/>
        <v>-8.9061436580541373E-3</v>
      </c>
      <c r="U83" s="52">
        <f t="shared" si="143"/>
        <v>-1.0709520810952613E-2</v>
      </c>
      <c r="V83" s="52">
        <f t="shared" si="143"/>
        <v>-1.0618369027392046E-2</v>
      </c>
      <c r="W83" s="52">
        <f t="shared" si="143"/>
        <v>-1.0471026908681264E-2</v>
      </c>
      <c r="X83" s="52">
        <f t="shared" si="143"/>
        <v>-9.6571569428643492E-3</v>
      </c>
      <c r="Y83" s="52">
        <f t="shared" si="143"/>
        <v>-7.8385551410432054E-3</v>
      </c>
      <c r="Z83" s="52">
        <f t="shared" si="143"/>
        <v>-7.1328224189557941E-3</v>
      </c>
      <c r="AA83" s="52">
        <f t="shared" si="143"/>
        <v>-6.5111424202002055E-3</v>
      </c>
      <c r="AB83" s="52">
        <f t="shared" si="143"/>
        <v>-5.3278195562254764E-3</v>
      </c>
      <c r="AC83" s="52">
        <f t="shared" si="143"/>
        <v>-4.9774481414433178E-3</v>
      </c>
      <c r="AD83" s="52">
        <f t="shared" si="143"/>
        <v>-4.3262647716404562E-3</v>
      </c>
      <c r="AE83" s="52">
        <f t="shared" ref="AE83" si="144">IFERROR(AE25-AE53,"")</f>
        <v>-4.408050335278281E-3</v>
      </c>
      <c r="AF83"/>
      <c r="AG83"/>
      <c r="AH83"/>
    </row>
    <row r="84" spans="4:34" x14ac:dyDescent="0.25">
      <c r="D84" s="247" t="s">
        <v>479</v>
      </c>
      <c r="E84" s="52">
        <f t="shared" ref="E84:AD84" si="145">IFERROR(E26-E54,"")</f>
        <v>1.7608999999999999</v>
      </c>
      <c r="F84" s="52">
        <f t="shared" si="145"/>
        <v>1.9113000000000002</v>
      </c>
      <c r="G84" s="52">
        <f t="shared" si="145"/>
        <v>1.9909000000000003</v>
      </c>
      <c r="H84" s="52">
        <f t="shared" si="145"/>
        <v>2.2099999999999995</v>
      </c>
      <c r="I84" s="52">
        <f t="shared" si="145"/>
        <v>2.1734</v>
      </c>
      <c r="J84" s="52">
        <f t="shared" si="145"/>
        <v>2.0725000000000002</v>
      </c>
      <c r="K84" s="52">
        <f t="shared" si="145"/>
        <v>2.2409000000000003</v>
      </c>
      <c r="L84" s="52">
        <f t="shared" si="145"/>
        <v>2.2393999999999998</v>
      </c>
      <c r="M84" s="52">
        <f t="shared" si="145"/>
        <v>2.1706999999999996</v>
      </c>
      <c r="N84" s="52">
        <f t="shared" si="145"/>
        <v>2.1459000000000001</v>
      </c>
      <c r="O84" s="52">
        <f t="shared" si="145"/>
        <v>2.4391000000000003</v>
      </c>
      <c r="P84" s="52">
        <f t="shared" si="145"/>
        <v>2.1632000000000002</v>
      </c>
      <c r="Q84" s="52">
        <f t="shared" si="145"/>
        <v>2.0994000000000002</v>
      </c>
      <c r="R84" s="52">
        <f t="shared" si="145"/>
        <v>2.1172000000000004</v>
      </c>
      <c r="S84" s="52">
        <f t="shared" si="145"/>
        <v>2.0926</v>
      </c>
      <c r="T84" s="52">
        <f t="shared" si="145"/>
        <v>2.0663999999999998</v>
      </c>
      <c r="U84" s="52">
        <f t="shared" si="145"/>
        <v>2.0315000000000003</v>
      </c>
      <c r="V84" s="52">
        <f t="shared" si="145"/>
        <v>2.0255000000000005</v>
      </c>
      <c r="W84" s="52">
        <f t="shared" si="145"/>
        <v>1.9784999999999999</v>
      </c>
      <c r="X84" s="52">
        <f t="shared" si="145"/>
        <v>1.9864999999999999</v>
      </c>
      <c r="Y84" s="52">
        <f t="shared" si="145"/>
        <v>1.9566999999999997</v>
      </c>
      <c r="Z84" s="52">
        <f t="shared" si="145"/>
        <v>1.9511999999999996</v>
      </c>
      <c r="AA84" s="52">
        <f t="shared" si="145"/>
        <v>1.7838000000000007</v>
      </c>
      <c r="AB84" s="52">
        <f t="shared" si="145"/>
        <v>1.7321999999999997</v>
      </c>
      <c r="AC84" s="52">
        <f t="shared" si="145"/>
        <v>1.7153</v>
      </c>
      <c r="AD84" s="52">
        <f t="shared" si="145"/>
        <v>1.7088000000000005</v>
      </c>
      <c r="AE84" s="52">
        <f t="shared" ref="AE84" si="146">IFERROR(AE26-AE54,"")</f>
        <v>1.5863999999999998</v>
      </c>
      <c r="AF84"/>
      <c r="AG84"/>
      <c r="AH84"/>
    </row>
    <row r="85" spans="4:34" ht="15.6" x14ac:dyDescent="0.25">
      <c r="D85" s="246" t="s">
        <v>271</v>
      </c>
      <c r="E85" s="233">
        <f t="shared" ref="E85:AD85" si="147">IFERROR(E27-E55,"")</f>
        <v>1.7796367305766072</v>
      </c>
      <c r="F85" s="233">
        <f t="shared" si="147"/>
        <v>1.7892687000586058</v>
      </c>
      <c r="G85" s="233">
        <f t="shared" si="147"/>
        <v>1.9375505382203102</v>
      </c>
      <c r="H85" s="233">
        <f t="shared" si="147"/>
        <v>1.9059485266893013</v>
      </c>
      <c r="I85" s="233">
        <f t="shared" si="147"/>
        <v>2.3485384905073667</v>
      </c>
      <c r="J85" s="233">
        <f t="shared" si="147"/>
        <v>2.3906643824286284</v>
      </c>
      <c r="K85" s="233">
        <f t="shared" si="147"/>
        <v>2.2442195168320538</v>
      </c>
      <c r="L85" s="233">
        <f t="shared" si="147"/>
        <v>2.1613988638810002</v>
      </c>
      <c r="M85" s="233">
        <f t="shared" si="147"/>
        <v>2.2432346631630398</v>
      </c>
      <c r="N85" s="233">
        <f t="shared" si="147"/>
        <v>1.924445646740963</v>
      </c>
      <c r="O85" s="233">
        <f t="shared" si="147"/>
        <v>1.8796672037936242</v>
      </c>
      <c r="P85" s="233">
        <f t="shared" si="147"/>
        <v>1.6498558707583719</v>
      </c>
      <c r="Q85" s="233">
        <f t="shared" si="147"/>
        <v>1.7941788351250927</v>
      </c>
      <c r="R85" s="233">
        <f t="shared" si="147"/>
        <v>1.6502479842385864</v>
      </c>
      <c r="S85" s="233">
        <f t="shared" si="147"/>
        <v>1.4534077775382237</v>
      </c>
      <c r="T85" s="233">
        <f t="shared" si="147"/>
        <v>1.4134024472197786</v>
      </c>
      <c r="U85" s="233">
        <f t="shared" si="147"/>
        <v>1.5247508102303498</v>
      </c>
      <c r="V85" s="233">
        <f t="shared" si="147"/>
        <v>1.5163024483213217</v>
      </c>
      <c r="W85" s="233">
        <f t="shared" si="147"/>
        <v>1.4533143887307849</v>
      </c>
      <c r="X85" s="233">
        <f t="shared" si="147"/>
        <v>1.3858899608512762</v>
      </c>
      <c r="Y85" s="233">
        <f t="shared" si="147"/>
        <v>1.2072612133627612</v>
      </c>
      <c r="Z85" s="233">
        <f t="shared" si="147"/>
        <v>1.1558939179625443</v>
      </c>
      <c r="AA85" s="233">
        <f t="shared" si="147"/>
        <v>0.98456954238238847</v>
      </c>
      <c r="AB85" s="233">
        <f t="shared" si="147"/>
        <v>0.9350448379092694</v>
      </c>
      <c r="AC85" s="233">
        <f t="shared" si="147"/>
        <v>0.78072430578840546</v>
      </c>
      <c r="AD85" s="233">
        <f t="shared" si="147"/>
        <v>0.81514611521888847</v>
      </c>
      <c r="AE85" s="233">
        <f t="shared" ref="AE85" si="148">IFERROR(AE27-AE55,"")</f>
        <v>0.76648004227479405</v>
      </c>
      <c r="AF85"/>
      <c r="AG85"/>
      <c r="AH85"/>
    </row>
    <row r="86" spans="4:34" ht="15.6" x14ac:dyDescent="0.25">
      <c r="D86" s="246" t="s">
        <v>269</v>
      </c>
      <c r="E86" s="233">
        <f t="shared" ref="E86:AD86" si="149">IFERROR(E28-E56,"")</f>
        <v>0.2598765997180118</v>
      </c>
      <c r="F86" s="233">
        <f t="shared" si="149"/>
        <v>0.25991334869200367</v>
      </c>
      <c r="G86" s="233">
        <f t="shared" si="149"/>
        <v>0.28064658266551845</v>
      </c>
      <c r="H86" s="233">
        <f t="shared" si="149"/>
        <v>0.27258936874920536</v>
      </c>
      <c r="I86" s="233">
        <f t="shared" si="149"/>
        <v>0.3229494529936745</v>
      </c>
      <c r="J86" s="233">
        <f t="shared" si="149"/>
        <v>0.30034259473912162</v>
      </c>
      <c r="K86" s="233">
        <f t="shared" si="149"/>
        <v>0.29153559353471725</v>
      </c>
      <c r="L86" s="233">
        <f t="shared" si="149"/>
        <v>0.28066963998904809</v>
      </c>
      <c r="M86" s="233">
        <f t="shared" si="149"/>
        <v>0.31342009055645564</v>
      </c>
      <c r="N86" s="233">
        <f t="shared" si="149"/>
        <v>0.27127491724568858</v>
      </c>
      <c r="O86" s="233">
        <f t="shared" si="149"/>
        <v>0.25682712703557087</v>
      </c>
      <c r="P86" s="233">
        <f t="shared" si="149"/>
        <v>0.22574799006738366</v>
      </c>
      <c r="Q86" s="233">
        <f t="shared" si="149"/>
        <v>0.25395261102232519</v>
      </c>
      <c r="R86" s="233">
        <f t="shared" si="149"/>
        <v>0.23476104102615497</v>
      </c>
      <c r="S86" s="233">
        <f t="shared" si="149"/>
        <v>0.20699811649906827</v>
      </c>
      <c r="T86" s="233">
        <f t="shared" si="149"/>
        <v>0.20027694842636037</v>
      </c>
      <c r="U86" s="233">
        <f t="shared" si="149"/>
        <v>0.21994848811411544</v>
      </c>
      <c r="V86" s="233">
        <f t="shared" si="149"/>
        <v>0.21268577280111567</v>
      </c>
      <c r="W86" s="233">
        <f t="shared" si="149"/>
        <v>0.19164173262880613</v>
      </c>
      <c r="X86" s="233">
        <f t="shared" si="149"/>
        <v>0.17617482686323707</v>
      </c>
      <c r="Y86" s="233">
        <f t="shared" si="149"/>
        <v>0.15859599381636258</v>
      </c>
      <c r="Z86" s="233">
        <f t="shared" si="149"/>
        <v>0.14680974283302561</v>
      </c>
      <c r="AA86" s="233">
        <f t="shared" si="149"/>
        <v>0.11913554353080139</v>
      </c>
      <c r="AB86" s="233">
        <f t="shared" si="149"/>
        <v>0.11101864551206976</v>
      </c>
      <c r="AC86" s="233">
        <f t="shared" si="149"/>
        <v>9.2679529481113659E-2</v>
      </c>
      <c r="AD86" s="233">
        <f t="shared" si="149"/>
        <v>9.7888643698617148E-2</v>
      </c>
      <c r="AE86" s="233">
        <f t="shared" ref="AE86" si="150">IFERROR(AE28-AE56,"")</f>
        <v>9.1769674599598297E-2</v>
      </c>
      <c r="AF86"/>
      <c r="AG86"/>
      <c r="AH86"/>
    </row>
    <row r="87" spans="4:34" x14ac:dyDescent="0.25">
      <c r="AF87"/>
      <c r="AG87"/>
      <c r="AH87"/>
    </row>
    <row r="88" spans="4:34" x14ac:dyDescent="0.25">
      <c r="AF88"/>
      <c r="AG88"/>
      <c r="AH88"/>
    </row>
    <row r="89" spans="4:34" x14ac:dyDescent="0.25">
      <c r="AF89"/>
      <c r="AG89"/>
      <c r="AH89"/>
    </row>
    <row r="90" spans="4:34" x14ac:dyDescent="0.25">
      <c r="AF90"/>
      <c r="AG90"/>
      <c r="AH90"/>
    </row>
    <row r="91" spans="4:34" x14ac:dyDescent="0.25">
      <c r="AF91"/>
      <c r="AG91"/>
      <c r="AH91"/>
    </row>
    <row r="92" spans="4:34" x14ac:dyDescent="0.25">
      <c r="AF92"/>
      <c r="AG92"/>
      <c r="AH92"/>
    </row>
  </sheetData>
  <phoneticPr fontId="5" type="noConversion"/>
  <conditionalFormatting sqref="E18:AE18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AE19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AE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1:AE21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2:AE22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AE23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4:AE2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5:AE25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AE26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:AE27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8:AE2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6:AE4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AE47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8:AE4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9:AE4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AE50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1:AE5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3:AE5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4:AE5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5:AE5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6:AE5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6:AE7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7:AE7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8:AE7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9:AE7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0:AE8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1:AE8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2:AE8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3:AE83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4:AE8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5:AE8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6:AE8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2:AE5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8974-C9C6-4AA1-A1D4-E8748373A8CE}">
  <sheetPr>
    <tabColor rgb="FFC00000"/>
  </sheetPr>
  <dimension ref="A1:AH65"/>
  <sheetViews>
    <sheetView zoomScale="85" zoomScaleNormal="85" workbookViewId="0">
      <pane xSplit="7" ySplit="3" topLeftCell="AB39" activePane="bottomRight" state="frozen"/>
      <selection pane="topRight" activeCell="F1" sqref="F1"/>
      <selection pane="bottomLeft" activeCell="A4" sqref="A4"/>
      <selection pane="bottomRight" activeCell="AD48" sqref="AD48"/>
    </sheetView>
  </sheetViews>
  <sheetFormatPr defaultRowHeight="15" outlineLevelCol="1" x14ac:dyDescent="0.25"/>
  <cols>
    <col min="1" max="1" width="11.21875" style="202" bestFit="1" customWidth="1"/>
    <col min="2" max="2" width="19.33203125" style="3" customWidth="1"/>
    <col min="3" max="3" width="9.6640625" style="3" customWidth="1"/>
    <col min="4" max="4" width="8.88671875" style="3"/>
    <col min="5" max="5" width="15.77734375" style="3" customWidth="1"/>
    <col min="6" max="6" width="13.6640625" style="3" customWidth="1"/>
    <col min="7" max="7" width="14.6640625" style="3" customWidth="1"/>
    <col min="8" max="9" width="11.5546875" style="3" hidden="1" customWidth="1" outlineLevel="1"/>
    <col min="10" max="10" width="12.77734375" style="3" hidden="1" customWidth="1" outlineLevel="1"/>
    <col min="11" max="13" width="11.5546875" style="3" hidden="1" customWidth="1" outlineLevel="1"/>
    <col min="14" max="14" width="12.77734375" style="3" hidden="1" customWidth="1" outlineLevel="1"/>
    <col min="15" max="17" width="11.5546875" style="3" hidden="1" customWidth="1" outlineLevel="1"/>
    <col min="18" max="18" width="12.77734375" style="3" hidden="1" customWidth="1" outlineLevel="1"/>
    <col min="19" max="19" width="11.5546875" style="3" hidden="1" customWidth="1" outlineLevel="1"/>
    <col min="20" max="20" width="11.5546875" style="3" customWidth="1" collapsed="1"/>
    <col min="21" max="21" width="14" style="3" customWidth="1"/>
    <col min="22" max="22" width="12.77734375" style="3" customWidth="1"/>
    <col min="23" max="23" width="13.77734375" style="3" customWidth="1"/>
    <col min="24" max="24" width="11.5546875" style="3" customWidth="1"/>
    <col min="25" max="29" width="14.33203125" style="3" customWidth="1"/>
    <col min="30" max="30" width="12.77734375" style="3" bestFit="1" customWidth="1"/>
    <col min="31" max="31" width="13.33203125" style="3" customWidth="1"/>
    <col min="32" max="32" width="11.5546875" style="3" bestFit="1" customWidth="1"/>
    <col min="33" max="33" width="12.77734375" style="3" bestFit="1" customWidth="1"/>
    <col min="34" max="34" width="11.6640625" style="3" customWidth="1"/>
    <col min="35" max="16384" width="8.88671875" style="3"/>
  </cols>
  <sheetData>
    <row r="1" spans="1:34" ht="15.6" x14ac:dyDescent="0.25">
      <c r="D1" s="121" t="s">
        <v>447</v>
      </c>
      <c r="E1" s="37" t="s">
        <v>253</v>
      </c>
      <c r="F1" s="121" t="s">
        <v>457</v>
      </c>
      <c r="G1" s="206">
        <v>6</v>
      </c>
    </row>
    <row r="2" spans="1:34" ht="15.6" x14ac:dyDescent="0.25">
      <c r="A2" s="203">
        <f>MAX(3:3)</f>
        <v>46022</v>
      </c>
    </row>
    <row r="3" spans="1:34" ht="15.6" x14ac:dyDescent="0.25">
      <c r="A3" s="204" t="s">
        <v>454</v>
      </c>
      <c r="B3" s="179" t="s">
        <v>331</v>
      </c>
      <c r="C3" s="179" t="s">
        <v>455</v>
      </c>
      <c r="D3" s="187" t="s">
        <v>139</v>
      </c>
      <c r="E3" s="187" t="str">
        <f>E1</f>
        <v>广义不良资产率</v>
      </c>
      <c r="F3" s="187" t="s">
        <v>325</v>
      </c>
      <c r="G3" s="187" t="str">
        <f>E3</f>
        <v>广义不良资产率</v>
      </c>
      <c r="H3" s="187">
        <f t="shared" ref="H3:O3" si="0">EOMONTH(I3,-$G$1)</f>
        <v>41455</v>
      </c>
      <c r="I3" s="187">
        <f t="shared" si="0"/>
        <v>41639</v>
      </c>
      <c r="J3" s="187">
        <f t="shared" si="0"/>
        <v>41820</v>
      </c>
      <c r="K3" s="187">
        <f t="shared" si="0"/>
        <v>42004</v>
      </c>
      <c r="L3" s="187">
        <f t="shared" si="0"/>
        <v>42185</v>
      </c>
      <c r="M3" s="187">
        <f t="shared" si="0"/>
        <v>42369</v>
      </c>
      <c r="N3" s="187">
        <f t="shared" si="0"/>
        <v>42551</v>
      </c>
      <c r="O3" s="187">
        <f t="shared" si="0"/>
        <v>42735</v>
      </c>
      <c r="P3" s="187">
        <f t="shared" ref="P3:X3" si="1">EOMONTH(Q3,-$G$1)</f>
        <v>42916</v>
      </c>
      <c r="Q3" s="187">
        <f t="shared" si="1"/>
        <v>43100</v>
      </c>
      <c r="R3" s="187">
        <f t="shared" si="1"/>
        <v>43281</v>
      </c>
      <c r="S3" s="187">
        <f t="shared" si="1"/>
        <v>43465</v>
      </c>
      <c r="T3" s="212">
        <f t="shared" si="1"/>
        <v>43646</v>
      </c>
      <c r="U3" s="212">
        <f t="shared" si="1"/>
        <v>43830</v>
      </c>
      <c r="V3" s="212">
        <f t="shared" si="1"/>
        <v>44012</v>
      </c>
      <c r="W3" s="212">
        <f t="shared" si="1"/>
        <v>44196</v>
      </c>
      <c r="X3" s="212">
        <f t="shared" si="1"/>
        <v>44377</v>
      </c>
      <c r="Y3" s="212">
        <f t="shared" ref="Y3:AD3" si="2">EOMONTH(Z3,-$G$1)</f>
        <v>44561</v>
      </c>
      <c r="Z3" s="212">
        <f t="shared" si="2"/>
        <v>44742</v>
      </c>
      <c r="AA3" s="212">
        <f t="shared" si="2"/>
        <v>44926</v>
      </c>
      <c r="AB3" s="212">
        <f t="shared" si="2"/>
        <v>45107</v>
      </c>
      <c r="AC3" s="212">
        <f t="shared" si="2"/>
        <v>45291</v>
      </c>
      <c r="AD3" s="212">
        <f t="shared" si="2"/>
        <v>45473</v>
      </c>
      <c r="AE3" s="212">
        <f>EOMONTH(AF3,-$G$1)</f>
        <v>45657</v>
      </c>
      <c r="AF3" s="212">
        <f>EOMONTH(AG3,-$G$1)</f>
        <v>45838</v>
      </c>
      <c r="AG3" s="212">
        <f>【输出】数据汇总!AH1</f>
        <v>46022</v>
      </c>
      <c r="AH3" s="187" t="s">
        <v>462</v>
      </c>
    </row>
    <row r="4" spans="1:34" x14ac:dyDescent="0.25">
      <c r="A4" s="205">
        <f>IFERROR(VLOOKUP($E$1,$B:$C,2,0)*INDEX($1:$1048576,MATCH($E4,$E:$E,0),MATCH($A$2,$3:$3,0)),"")</f>
        <v>-2.0277644169066245E-2</v>
      </c>
      <c r="B4" s="183" t="s">
        <v>238</v>
      </c>
      <c r="C4" s="225">
        <v>-1</v>
      </c>
      <c r="D4" s="207" t="str" cm="1">
        <f t="array" ref="D4">IF(SUMPRODUCT(($F$4:$F$45=F4)*($A$4:$A$45&gt;=A4))&lt;3,E4,G4)</f>
        <v>国有1</v>
      </c>
      <c r="E4" s="189" t="s">
        <v>7</v>
      </c>
      <c r="F4" s="190" t="s">
        <v>326</v>
      </c>
      <c r="G4" s="190" t="s">
        <v>283</v>
      </c>
      <c r="H4" s="10" t="e">
        <f>INDEX(【输出】数据汇总!$A:$AM,MATCH(单指标趋势!$E4&amp;单指标趋势!$E$3,【输出】数据汇总!$A:$A,0),MATCH(单指标趋势!H$3,【输出】数据汇总!$1:$1))</f>
        <v>#N/A</v>
      </c>
      <c r="I4" s="10" t="e">
        <f>INDEX(【输出】数据汇总!$A:$AM,MATCH(单指标趋势!$E4&amp;单指标趋势!$E$3,【输出】数据汇总!$A:$A,0),MATCH(单指标趋势!I$3,【输出】数据汇总!$1:$1))</f>
        <v>#N/A</v>
      </c>
      <c r="J4" s="10" t="e">
        <f>INDEX(【输出】数据汇总!$A:$AM,MATCH(单指标趋势!$E4&amp;单指标趋势!$E$3,【输出】数据汇总!$A:$A,0),MATCH(单指标趋势!J$3,【输出】数据汇总!$1:$1))</f>
        <v>#N/A</v>
      </c>
      <c r="K4" s="10" t="e">
        <f>INDEX(【输出】数据汇总!$A:$AM,MATCH(单指标趋势!$E4&amp;单指标趋势!$E$3,【输出】数据汇总!$A:$A,0),MATCH(单指标趋势!K$3,【输出】数据汇总!$1:$1))</f>
        <v>#N/A</v>
      </c>
      <c r="L4" s="10" t="e">
        <f>INDEX(【输出】数据汇总!$A:$AM,MATCH(单指标趋势!$E4&amp;单指标趋势!$E$3,【输出】数据汇总!$A:$A,0),MATCH(单指标趋势!L$3,【输出】数据汇总!$1:$1))</f>
        <v>#N/A</v>
      </c>
      <c r="M4" s="10" t="e">
        <f>INDEX(【输出】数据汇总!$A:$AM,MATCH(单指标趋势!$E4&amp;单指标趋势!$E$3,【输出】数据汇总!$A:$A,0),MATCH(单指标趋势!M$3,【输出】数据汇总!$1:$1))</f>
        <v>#N/A</v>
      </c>
      <c r="N4" s="10" t="e">
        <f>INDEX(【输出】数据汇总!$A:$AM,MATCH(单指标趋势!$E4&amp;单指标趋势!$E$3,【输出】数据汇总!$A:$A,0),MATCH(单指标趋势!N$3,【输出】数据汇总!$1:$1))</f>
        <v>#N/A</v>
      </c>
      <c r="O4" s="10" t="e">
        <f>INDEX(【输出】数据汇总!$A:$AM,MATCH(单指标趋势!$E4&amp;单指标趋势!$E$3,【输出】数据汇总!$A:$A,0),MATCH(单指标趋势!O$3,【输出】数据汇总!$1:$1))</f>
        <v>#N/A</v>
      </c>
      <c r="P4" s="10" t="e">
        <f>INDEX(【输出】数据汇总!$A:$AM,MATCH(单指标趋势!$E4&amp;单指标趋势!$E$3,【输出】数据汇总!$A:$A,0),MATCH(单指标趋势!P$3,【输出】数据汇总!$1:$1))</f>
        <v>#N/A</v>
      </c>
      <c r="Q4" s="10" t="e">
        <f>INDEX(【输出】数据汇总!$A:$AM,MATCH(单指标趋势!$E4&amp;单指标趋势!$E$3,【输出】数据汇总!$A:$A,0),MATCH(单指标趋势!Q$3,【输出】数据汇总!$1:$1))</f>
        <v>#N/A</v>
      </c>
      <c r="R4" s="10" t="e">
        <f>INDEX(【输出】数据汇总!$A:$AM,MATCH(单指标趋势!$E4&amp;单指标趋势!$E$3,【输出】数据汇总!$A:$A,0),MATCH(单指标趋势!R$3,【输出】数据汇总!$1:$1))</f>
        <v>#N/A</v>
      </c>
      <c r="S4" s="10" t="e">
        <f>INDEX(【输出】数据汇总!$A:$AM,MATCH(单指标趋势!$E4&amp;单指标趋势!$E$3,【输出】数据汇总!$A:$A,0),MATCH(单指标趋势!S$3,【输出】数据汇总!$1:$1))</f>
        <v>#N/A</v>
      </c>
      <c r="T4" s="10">
        <f>INDEX(【输出】数据汇总!$A:$AM,MATCH(单指标趋势!$E4&amp;单指标趋势!$E$3,【输出】数据汇总!$A:$A,0),MATCH(单指标趋势!T$3,【输出】数据汇总!$1:$1))</f>
        <v>2.685230064703982E-2</v>
      </c>
      <c r="U4" s="10">
        <f>INDEX(【输出】数据汇总!$A:$AM,MATCH(单指标趋势!$E4&amp;单指标趋势!$E$3,【输出】数据汇总!$A:$A,0),MATCH(单指标趋势!U$3,【输出】数据汇总!$1:$1))</f>
        <v>2.6439957639929134E-2</v>
      </c>
      <c r="V4" s="10">
        <f>INDEX(【输出】数据汇总!$A:$AM,MATCH(单指标趋势!$E4&amp;单指标趋势!$E$3,【输出】数据汇总!$A:$A,0),MATCH(单指标趋势!V$3,【输出】数据汇总!$1:$1))</f>
        <v>2.4312121546486223E-2</v>
      </c>
      <c r="W4" s="10">
        <f>INDEX(【输出】数据汇总!$A:$AM,MATCH(单指标趋势!$E4&amp;单指标趋势!$E$3,【输出】数据汇总!$A:$A,0),MATCH(单指标趋势!W$3,【输出】数据汇总!$1:$1))</f>
        <v>2.4332645273735604E-2</v>
      </c>
      <c r="X4" s="10">
        <f>INDEX(【输出】数据汇总!$A:$AM,MATCH(单指标趋势!$E4&amp;单指标趋势!$E$3,【输出】数据汇总!$A:$A,0),MATCH(单指标趋势!X$3,【输出】数据汇总!$1:$1))</f>
        <v>2.2462946217875777E-2</v>
      </c>
      <c r="Y4" s="10">
        <f>INDEX(【输出】数据汇总!$A:$AM,MATCH(单指标趋势!$E4&amp;单指标趋势!$E$3,【输出】数据汇总!$A:$A,0),MATCH(单指标趋势!Y$3,【输出】数据汇总!$1:$1))</f>
        <v>2.2472871213141499E-2</v>
      </c>
      <c r="Z4" s="10">
        <f>INDEX(【输出】数据汇总!$A:$AM,MATCH(单指标趋势!$E4&amp;单指标趋势!$E$3,【输出】数据汇总!$A:$A,0),MATCH(单指标趋势!Z$3,【输出】数据汇总!$1:$1))</f>
        <v>2.1203580575733669E-2</v>
      </c>
      <c r="AA4" s="10">
        <f>INDEX(【输出】数据汇总!$A:$AM,MATCH(单指标趋势!$E4&amp;单指标趋势!$E$3,【输出】数据汇总!$A:$A,0),MATCH(单指标趋势!AA$3,【输出】数据汇总!$1:$1))</f>
        <v>2.1769037087429437E-2</v>
      </c>
      <c r="AB4" s="10">
        <f>INDEX(【输出】数据汇总!$A:$AM,MATCH(单指标趋势!$E4&amp;单指标趋势!$E$3,【输出】数据汇总!$A:$A,0),MATCH(单指标趋势!AB$3,【输出】数据汇总!$1:$1))</f>
        <v>2.0290742377792735E-2</v>
      </c>
      <c r="AC4" s="10">
        <f>INDEX(【输出】数据汇总!$A:$AM,MATCH(单指标趋势!$E4&amp;单指标趋势!$E$3,【输出】数据汇总!$A:$A,0),MATCH(单指标趋势!AC$3,【输出】数据汇总!$1:$1))</f>
        <v>2.088173314460089E-2</v>
      </c>
      <c r="AD4" s="10">
        <f>INDEX(【输出】数据汇总!$A:$AM,MATCH(单指标趋势!$E4&amp;单指标趋势!$E$3,【输出】数据汇总!$A:$A,0),MATCH(单指标趋势!AD$3,【输出】数据汇总!$1:$1))</f>
        <v>2.1247376689919623E-2</v>
      </c>
      <c r="AE4" s="10">
        <f>INDEX(【输出】数据汇总!$A:$AM,MATCH(单指标趋势!$E4&amp;单指标趋势!$E$3,【输出】数据汇总!$A:$A,0),MATCH(单指标趋势!AE$3,【输出】数据汇总!$1:$1))</f>
        <v>2.1311127376434567E-2</v>
      </c>
      <c r="AF4" s="10">
        <f>INDEX(【输出】数据汇总!$A:$AM,MATCH(单指标趋势!$E4&amp;单指标趋势!$E$3,【输出】数据汇总!$A:$A,0),MATCH(单指标趋势!AF$3,【输出】数据汇总!$1:$1))</f>
        <v>2.0114497133196761E-2</v>
      </c>
      <c r="AG4" s="10">
        <f>IFERROR(INDEX(【输出】数据汇总!$A:$AM,MATCH(单指标趋势!$E4&amp;单指标趋势!$E$3,【输出】数据汇总!$A:$A,0),MATCH(单指标趋势!AG$3,【输出】数据汇总!$1:$1)),"")</f>
        <v>2.0277644169066245E-2</v>
      </c>
      <c r="AH4" s="10">
        <f>IFERROR(AG4-AF4,"")</f>
        <v>1.6314703586948337E-4</v>
      </c>
    </row>
    <row r="5" spans="1:34" x14ac:dyDescent="0.25">
      <c r="A5" s="205">
        <f>IFERROR(VLOOKUP($E$1,$B:$C,2,0)*INDEX($1:$1048576,MATCH($E5,$E:$E,0),MATCH($A$2,$3:$3,0)),"")</f>
        <v>-2.0323836908199604E-2</v>
      </c>
      <c r="B5" s="183" t="s">
        <v>240</v>
      </c>
      <c r="C5" s="225">
        <v>-1</v>
      </c>
      <c r="D5" s="207" t="str" cm="1">
        <f t="array" ref="D5">IF(SUMPRODUCT(($F$4:$F$45=F5)*($A$4:$A$45&gt;=A5))&lt;3,E5,G5)</f>
        <v>国有2</v>
      </c>
      <c r="E5" s="189" t="s">
        <v>11</v>
      </c>
      <c r="F5" s="190" t="s">
        <v>326</v>
      </c>
      <c r="G5" s="190" t="s">
        <v>284</v>
      </c>
      <c r="H5" s="10" t="e">
        <f>INDEX(【输出】数据汇总!$A:$AM,MATCH(单指标趋势!$E5&amp;单指标趋势!$E$3,【输出】数据汇总!$A:$A,0),MATCH(单指标趋势!H$3,【输出】数据汇总!$1:$1))</f>
        <v>#N/A</v>
      </c>
      <c r="I5" s="10" t="e">
        <f>INDEX(【输出】数据汇总!$A:$AM,MATCH(单指标趋势!$E5&amp;单指标趋势!$E$3,【输出】数据汇总!$A:$A,0),MATCH(单指标趋势!I$3,【输出】数据汇总!$1:$1))</f>
        <v>#N/A</v>
      </c>
      <c r="J5" s="10" t="e">
        <f>INDEX(【输出】数据汇总!$A:$AM,MATCH(单指标趋势!$E5&amp;单指标趋势!$E$3,【输出】数据汇总!$A:$A,0),MATCH(单指标趋势!J$3,【输出】数据汇总!$1:$1))</f>
        <v>#N/A</v>
      </c>
      <c r="K5" s="10" t="e">
        <f>INDEX(【输出】数据汇总!$A:$AM,MATCH(单指标趋势!$E5&amp;单指标趋势!$E$3,【输出】数据汇总!$A:$A,0),MATCH(单指标趋势!K$3,【输出】数据汇总!$1:$1))</f>
        <v>#N/A</v>
      </c>
      <c r="L5" s="10" t="e">
        <f>INDEX(【输出】数据汇总!$A:$AM,MATCH(单指标趋势!$E5&amp;单指标趋势!$E$3,【输出】数据汇总!$A:$A,0),MATCH(单指标趋势!L$3,【输出】数据汇总!$1:$1))</f>
        <v>#N/A</v>
      </c>
      <c r="M5" s="10" t="e">
        <f>INDEX(【输出】数据汇总!$A:$AM,MATCH(单指标趋势!$E5&amp;单指标趋势!$E$3,【输出】数据汇总!$A:$A,0),MATCH(单指标趋势!M$3,【输出】数据汇总!$1:$1))</f>
        <v>#N/A</v>
      </c>
      <c r="N5" s="10" t="e">
        <f>INDEX(【输出】数据汇总!$A:$AM,MATCH(单指标趋势!$E5&amp;单指标趋势!$E$3,【输出】数据汇总!$A:$A,0),MATCH(单指标趋势!N$3,【输出】数据汇总!$1:$1))</f>
        <v>#N/A</v>
      </c>
      <c r="O5" s="10" t="e">
        <f>INDEX(【输出】数据汇总!$A:$AM,MATCH(单指标趋势!$E5&amp;单指标趋势!$E$3,【输出】数据汇总!$A:$A,0),MATCH(单指标趋势!O$3,【输出】数据汇总!$1:$1))</f>
        <v>#N/A</v>
      </c>
      <c r="P5" s="10" t="e">
        <f>INDEX(【输出】数据汇总!$A:$AM,MATCH(单指标趋势!$E5&amp;单指标趋势!$E$3,【输出】数据汇总!$A:$A,0),MATCH(单指标趋势!P$3,【输出】数据汇总!$1:$1))</f>
        <v>#N/A</v>
      </c>
      <c r="Q5" s="10" t="e">
        <f>INDEX(【输出】数据汇总!$A:$AM,MATCH(单指标趋势!$E5&amp;单指标趋势!$E$3,【输出】数据汇总!$A:$A,0),MATCH(单指标趋势!Q$3,【输出】数据汇总!$1:$1))</f>
        <v>#N/A</v>
      </c>
      <c r="R5" s="10" t="e">
        <f>INDEX(【输出】数据汇总!$A:$AM,MATCH(单指标趋势!$E5&amp;单指标趋势!$E$3,【输出】数据汇总!$A:$A,0),MATCH(单指标趋势!R$3,【输出】数据汇总!$1:$1))</f>
        <v>#N/A</v>
      </c>
      <c r="S5" s="10" t="e">
        <f>INDEX(【输出】数据汇总!$A:$AM,MATCH(单指标趋势!$E5&amp;单指标趋势!$E$3,【输出】数据汇总!$A:$A,0),MATCH(单指标趋势!S$3,【输出】数据汇总!$1:$1))</f>
        <v>#N/A</v>
      </c>
      <c r="T5" s="10">
        <f>INDEX(【输出】数据汇总!$A:$AM,MATCH(单指标趋势!$E5&amp;单指标趋势!$E$3,【输出】数据汇总!$A:$A,0),MATCH(单指标趋势!T$3,【输出】数据汇总!$1:$1))</f>
        <v>2.8118704161286999E-2</v>
      </c>
      <c r="U5" s="10">
        <f>INDEX(【输出】数据汇总!$A:$AM,MATCH(单指标趋势!$E5&amp;单指标趋势!$E$3,【输出】数据汇总!$A:$A,0),MATCH(单指标趋势!U$3,【输出】数据汇总!$1:$1))</f>
        <v>2.8710747232368741E-2</v>
      </c>
      <c r="V5" s="10">
        <f>INDEX(【输出】数据汇总!$A:$AM,MATCH(单指标趋势!$E5&amp;单指标趋势!$E$3,【输出】数据汇总!$A:$A,0),MATCH(单指标趋势!V$3,【输出】数据汇总!$1:$1))</f>
        <v>2.9497648052148176E-2</v>
      </c>
      <c r="W5" s="10">
        <f>INDEX(【输出】数据汇总!$A:$AM,MATCH(单指标趋势!$E5&amp;单指标趋势!$E$3,【输出】数据汇总!$A:$A,0),MATCH(单指标趋势!W$3,【输出】数据汇总!$1:$1))</f>
        <v>3.009008933294061E-2</v>
      </c>
      <c r="X5" s="10">
        <f>INDEX(【输出】数据汇总!$A:$AM,MATCH(单指标趋势!$E5&amp;单指标趋势!$E$3,【输出】数据汇总!$A:$A,0),MATCH(单指标趋势!X$3,【输出】数据汇总!$1:$1))</f>
        <v>2.919796046978905E-2</v>
      </c>
      <c r="Y5" s="10">
        <f>INDEX(【输出】数据汇总!$A:$AM,MATCH(单指标趋势!$E5&amp;单指标趋势!$E$3,【输出】数据汇总!$A:$A,0),MATCH(单指标趋势!Y$3,【输出】数据汇总!$1:$1))</f>
        <v>2.8935561277337311E-2</v>
      </c>
      <c r="Z5" s="10">
        <f>INDEX(【输出】数据汇总!$A:$AM,MATCH(单指标趋势!$E5&amp;单指标趋势!$E$3,【输出】数据汇总!$A:$A,0),MATCH(单指标趋势!Z$3,【输出】数据汇总!$1:$1))</f>
        <v>2.7451584232532675E-2</v>
      </c>
      <c r="AA5" s="10">
        <f>INDEX(【输出】数据汇总!$A:$AM,MATCH(单指标趋势!$E5&amp;单指标趋势!$E$3,【输出】数据汇总!$A:$A,0),MATCH(单指标趋势!AA$3,【输出】数据汇总!$1:$1))</f>
        <v>2.6920226155505392E-2</v>
      </c>
      <c r="AB5" s="10">
        <f>INDEX(【输出】数据汇总!$A:$AM,MATCH(单指标趋势!$E5&amp;单指标趋势!$E$3,【输出】数据汇总!$A:$A,0),MATCH(单指标趋势!AB$3,【输出】数据汇总!$1:$1))</f>
        <v>2.6327247766181113E-2</v>
      </c>
      <c r="AC5" s="10">
        <f>INDEX(【输出】数据汇总!$A:$AM,MATCH(单指标趋势!$E5&amp;单指标趋势!$E$3,【输出】数据汇总!$A:$A,0),MATCH(单指标趋势!AC$3,【输出】数据汇总!$1:$1))</f>
        <v>2.6167652005358866E-2</v>
      </c>
      <c r="AD5" s="10">
        <f>INDEX(【输出】数据汇总!$A:$AM,MATCH(单指标趋势!$E5&amp;单指标趋势!$E$3,【输出】数据汇总!$A:$A,0),MATCH(单指标趋势!AD$3,【输出】数据汇总!$1:$1))</f>
        <v>2.385139973247705E-2</v>
      </c>
      <c r="AE5" s="10">
        <f>INDEX(【输出】数据汇总!$A:$AM,MATCH(单指标趋势!$E5&amp;单指标趋势!$E$3,【输出】数据汇总!$A:$A,0),MATCH(单指标趋势!AE$3,【输出】数据汇总!$1:$1))</f>
        <v>2.2310396163263073E-2</v>
      </c>
      <c r="AF5" s="10">
        <f>INDEX(【输出】数据汇总!$A:$AM,MATCH(单指标趋势!$E5&amp;单指标趋势!$E$3,【输出】数据汇总!$A:$A,0),MATCH(单指标趋势!AF$3,【输出】数据汇总!$1:$1))</f>
        <v>2.1065108768777905E-2</v>
      </c>
      <c r="AG5" s="10">
        <f>IFERROR(INDEX(【输出】数据汇总!$A:$AM,MATCH(单指标趋势!$E5&amp;单指标趋势!$E$3,【输出】数据汇总!$A:$A,0),MATCH(单指标趋势!AG$3,【输出】数据汇总!$1:$1)),"")</f>
        <v>2.0323836908199604E-2</v>
      </c>
      <c r="AH5" s="10">
        <f t="shared" ref="AH5:AH65" si="3">IFERROR(AG5-AF5,"")</f>
        <v>-7.4127186057830127E-4</v>
      </c>
    </row>
    <row r="6" spans="1:34" x14ac:dyDescent="0.25">
      <c r="A6" s="205">
        <f>IFERROR(VLOOKUP($E$1,$B:$C,2,0)*INDEX($1:$1048576,MATCH($E6,$E:$E,0),MATCH($A$2,$3:$3,0)),"")</f>
        <v>-1.5728089289791136E-2</v>
      </c>
      <c r="B6" s="183" t="s">
        <v>146</v>
      </c>
      <c r="C6" s="225">
        <v>-1</v>
      </c>
      <c r="D6" s="207" t="str" cm="1">
        <f t="array" ref="D6">IF(SUMPRODUCT(($F$4:$F$45=F6)*($A$4:$A$45&gt;=A6))&lt;3,E6,G6)</f>
        <v>农业</v>
      </c>
      <c r="E6" s="189" t="s">
        <v>14</v>
      </c>
      <c r="F6" s="190" t="s">
        <v>326</v>
      </c>
      <c r="G6" s="190" t="s">
        <v>285</v>
      </c>
      <c r="H6" s="10" t="e">
        <f>INDEX(【输出】数据汇总!$A:$AM,MATCH(单指标趋势!$E6&amp;单指标趋势!$E$3,【输出】数据汇总!$A:$A,0),MATCH(单指标趋势!H$3,【输出】数据汇总!$1:$1))</f>
        <v>#N/A</v>
      </c>
      <c r="I6" s="10" t="e">
        <f>INDEX(【输出】数据汇总!$A:$AM,MATCH(单指标趋势!$E6&amp;单指标趋势!$E$3,【输出】数据汇总!$A:$A,0),MATCH(单指标趋势!I$3,【输出】数据汇总!$1:$1))</f>
        <v>#N/A</v>
      </c>
      <c r="J6" s="10" t="e">
        <f>INDEX(【输出】数据汇总!$A:$AM,MATCH(单指标趋势!$E6&amp;单指标趋势!$E$3,【输出】数据汇总!$A:$A,0),MATCH(单指标趋势!J$3,【输出】数据汇总!$1:$1))</f>
        <v>#N/A</v>
      </c>
      <c r="K6" s="10" t="e">
        <f>INDEX(【输出】数据汇总!$A:$AM,MATCH(单指标趋势!$E6&amp;单指标趋势!$E$3,【输出】数据汇总!$A:$A,0),MATCH(单指标趋势!K$3,【输出】数据汇总!$1:$1))</f>
        <v>#N/A</v>
      </c>
      <c r="L6" s="10" t="e">
        <f>INDEX(【输出】数据汇总!$A:$AM,MATCH(单指标趋势!$E6&amp;单指标趋势!$E$3,【输出】数据汇总!$A:$A,0),MATCH(单指标趋势!L$3,【输出】数据汇总!$1:$1))</f>
        <v>#N/A</v>
      </c>
      <c r="M6" s="10" t="e">
        <f>INDEX(【输出】数据汇总!$A:$AM,MATCH(单指标趋势!$E6&amp;单指标趋势!$E$3,【输出】数据汇总!$A:$A,0),MATCH(单指标趋势!M$3,【输出】数据汇总!$1:$1))</f>
        <v>#N/A</v>
      </c>
      <c r="N6" s="10" t="e">
        <f>INDEX(【输出】数据汇总!$A:$AM,MATCH(单指标趋势!$E6&amp;单指标趋势!$E$3,【输出】数据汇总!$A:$A,0),MATCH(单指标趋势!N$3,【输出】数据汇总!$1:$1))</f>
        <v>#N/A</v>
      </c>
      <c r="O6" s="10" t="e">
        <f>INDEX(【输出】数据汇总!$A:$AM,MATCH(单指标趋势!$E6&amp;单指标趋势!$E$3,【输出】数据汇总!$A:$A,0),MATCH(单指标趋势!O$3,【输出】数据汇总!$1:$1))</f>
        <v>#N/A</v>
      </c>
      <c r="P6" s="10" t="e">
        <f>INDEX(【输出】数据汇总!$A:$AM,MATCH(单指标趋势!$E6&amp;单指标趋势!$E$3,【输出】数据汇总!$A:$A,0),MATCH(单指标趋势!P$3,【输出】数据汇总!$1:$1))</f>
        <v>#N/A</v>
      </c>
      <c r="Q6" s="10" t="e">
        <f>INDEX(【输出】数据汇总!$A:$AM,MATCH(单指标趋势!$E6&amp;单指标趋势!$E$3,【输出】数据汇总!$A:$A,0),MATCH(单指标趋势!Q$3,【输出】数据汇总!$1:$1))</f>
        <v>#N/A</v>
      </c>
      <c r="R6" s="10" t="e">
        <f>INDEX(【输出】数据汇总!$A:$AM,MATCH(单指标趋势!$E6&amp;单指标趋势!$E$3,【输出】数据汇总!$A:$A,0),MATCH(单指标趋势!R$3,【输出】数据汇总!$1:$1))</f>
        <v>#N/A</v>
      </c>
      <c r="S6" s="10" t="e">
        <f>INDEX(【输出】数据汇总!$A:$AM,MATCH(单指标趋势!$E6&amp;单指标趋势!$E$3,【输出】数据汇总!$A:$A,0),MATCH(单指标趋势!S$3,【输出】数据汇总!$1:$1))</f>
        <v>#N/A</v>
      </c>
      <c r="T6" s="10">
        <f>INDEX(【输出】数据汇总!$A:$AM,MATCH(单指标趋势!$E6&amp;单指标趋势!$E$3,【输出】数据汇总!$A:$A,0),MATCH(单指标趋势!T$3,【输出】数据汇总!$1:$1))</f>
        <v>2.3624498091461329E-2</v>
      </c>
      <c r="U6" s="10">
        <f>INDEX(【输出】数据汇总!$A:$AM,MATCH(单指标趋势!$E6&amp;单指标趋势!$E$3,【输出】数据汇总!$A:$A,0),MATCH(单指标趋势!U$3,【输出】数据汇总!$1:$1))</f>
        <v>2.1891885455018086E-2</v>
      </c>
      <c r="V6" s="10">
        <f>INDEX(【输出】数据汇总!$A:$AM,MATCH(单指标趋势!$E6&amp;单指标趋势!$E$3,【输出】数据汇总!$A:$A,0),MATCH(单指标趋势!V$3,【输出】数据汇总!$1:$1))</f>
        <v>2.1372209565422094E-2</v>
      </c>
      <c r="W6" s="10">
        <f>INDEX(【输出】数据汇总!$A:$AM,MATCH(单指标趋势!$E6&amp;单指标趋势!$E$3,【输出】数据汇总!$A:$A,0),MATCH(单指标趋势!W$3,【输出】数据汇总!$1:$1))</f>
        <v>2.1938458919994689E-2</v>
      </c>
      <c r="X6" s="10">
        <f>INDEX(【输出】数据汇总!$A:$AM,MATCH(单指标趋势!$E6&amp;单指标趋势!$E$3,【输出】数据汇总!$A:$A,0),MATCH(单指标趋势!X$3,【输出】数据汇总!$1:$1))</f>
        <v>1.9398533173714601E-2</v>
      </c>
      <c r="Y6" s="10">
        <f>INDEX(【输出】数据汇总!$A:$AM,MATCH(单指标趋势!$E6&amp;单指标趋势!$E$3,【输出】数据汇总!$A:$A,0),MATCH(单指标趋势!Y$3,【输出】数据汇总!$1:$1))</f>
        <v>1.8587500779712555E-2</v>
      </c>
      <c r="Z6" s="10">
        <f>INDEX(【输出】数据汇总!$A:$AM,MATCH(单指标趋势!$E6&amp;单指标趋势!$E$3,【输出】数据汇总!$A:$A,0),MATCH(单指标趋势!Z$3,【输出】数据汇总!$1:$1))</f>
        <v>1.8146732824826504E-2</v>
      </c>
      <c r="AA6" s="10">
        <f>INDEX(【输出】数据汇总!$A:$AM,MATCH(单指标趋势!$E6&amp;单指标趋势!$E$3,【输出】数据汇总!$A:$A,0),MATCH(单指标趋势!AA$3,【输出】数据汇总!$1:$1))</f>
        <v>1.7740499553718078E-2</v>
      </c>
      <c r="AB6" s="10">
        <f>INDEX(【输出】数据汇总!$A:$AM,MATCH(单指标趋势!$E6&amp;单指标趋势!$E$3,【输出】数据汇总!$A:$A,0),MATCH(单指标趋势!AB$3,【输出】数据汇总!$1:$1))</f>
        <v>1.7343413298889037E-2</v>
      </c>
      <c r="AC6" s="10">
        <f>INDEX(【输出】数据汇总!$A:$AM,MATCH(单指标趋势!$E6&amp;单指标趋势!$E$3,【输出】数据汇总!$A:$A,0),MATCH(单指标趋势!AC$3,【输出】数据汇总!$1:$1))</f>
        <v>1.6715553846866314E-2</v>
      </c>
      <c r="AD6" s="10">
        <f>INDEX(【输出】数据汇总!$A:$AM,MATCH(单指标趋势!$E6&amp;单指标趋势!$E$3,【输出】数据汇总!$A:$A,0),MATCH(单指标趋势!AD$3,【输出】数据汇总!$1:$1))</f>
        <v>1.7137902612008104E-2</v>
      </c>
      <c r="AE6" s="10">
        <f>INDEX(【输出】数据汇总!$A:$AM,MATCH(单指标趋势!$E6&amp;单指标趋势!$E$3,【输出】数据汇总!$A:$A,0),MATCH(单指标趋势!AE$3,【输出】数据汇总!$1:$1))</f>
        <v>1.6324728849766997E-2</v>
      </c>
      <c r="AF6" s="10">
        <f>INDEX(【输出】数据汇总!$A:$AM,MATCH(单指标趋势!$E6&amp;单指标趋势!$E$3,【输出】数据汇总!$A:$A,0),MATCH(单指标趋势!AF$3,【输出】数据汇总!$1:$1))</f>
        <v>1.6414423596586663E-2</v>
      </c>
      <c r="AG6" s="10">
        <f>IFERROR(INDEX(【输出】数据汇总!$A:$AM,MATCH(单指标趋势!$E6&amp;单指标趋势!$E$3,【输出】数据汇总!$A:$A,0),MATCH(单指标趋势!AG$3,【输出】数据汇总!$1:$1)),"")</f>
        <v>1.5728089289791136E-2</v>
      </c>
      <c r="AH6" s="10">
        <f t="shared" si="3"/>
        <v>-6.8633430679552673E-4</v>
      </c>
    </row>
    <row r="7" spans="1:34" x14ac:dyDescent="0.25">
      <c r="A7" s="205">
        <f>IFERROR(VLOOKUP($E$1,$B:$C,2,0)*INDEX($1:$1048576,MATCH($E7,$E:$E,0),MATCH($A$2,$3:$3,0)),"")</f>
        <v>-1.8199528204724095E-2</v>
      </c>
      <c r="B7" s="183" t="s">
        <v>148</v>
      </c>
      <c r="C7" s="225">
        <v>-1</v>
      </c>
      <c r="D7" s="207" t="str" cm="1">
        <f t="array" ref="D7">IF(SUMPRODUCT(($F$4:$F$45=F7)*($A$4:$A$45&gt;=A7))&lt;3,E7,G7)</f>
        <v>国有4</v>
      </c>
      <c r="E7" s="189" t="s">
        <v>17</v>
      </c>
      <c r="F7" s="190" t="s">
        <v>326</v>
      </c>
      <c r="G7" s="190" t="s">
        <v>286</v>
      </c>
      <c r="H7" s="10" t="e">
        <f>INDEX(【输出】数据汇总!$A:$AM,MATCH(单指标趋势!$E7&amp;单指标趋势!$E$3,【输出】数据汇总!$A:$A,0),MATCH(单指标趋势!H$3,【输出】数据汇总!$1:$1))</f>
        <v>#N/A</v>
      </c>
      <c r="I7" s="10" t="e">
        <f>INDEX(【输出】数据汇总!$A:$AM,MATCH(单指标趋势!$E7&amp;单指标趋势!$E$3,【输出】数据汇总!$A:$A,0),MATCH(单指标趋势!I$3,【输出】数据汇总!$1:$1))</f>
        <v>#N/A</v>
      </c>
      <c r="J7" s="10" t="e">
        <f>INDEX(【输出】数据汇总!$A:$AM,MATCH(单指标趋势!$E7&amp;单指标趋势!$E$3,【输出】数据汇总!$A:$A,0),MATCH(单指标趋势!J$3,【输出】数据汇总!$1:$1))</f>
        <v>#N/A</v>
      </c>
      <c r="K7" s="10" t="e">
        <f>INDEX(【输出】数据汇总!$A:$AM,MATCH(单指标趋势!$E7&amp;单指标趋势!$E$3,【输出】数据汇总!$A:$A,0),MATCH(单指标趋势!K$3,【输出】数据汇总!$1:$1))</f>
        <v>#N/A</v>
      </c>
      <c r="L7" s="10" t="e">
        <f>INDEX(【输出】数据汇总!$A:$AM,MATCH(单指标趋势!$E7&amp;单指标趋势!$E$3,【输出】数据汇总!$A:$A,0),MATCH(单指标趋势!L$3,【输出】数据汇总!$1:$1))</f>
        <v>#N/A</v>
      </c>
      <c r="M7" s="10" t="e">
        <f>INDEX(【输出】数据汇总!$A:$AM,MATCH(单指标趋势!$E7&amp;单指标趋势!$E$3,【输出】数据汇总!$A:$A,0),MATCH(单指标趋势!M$3,【输出】数据汇总!$1:$1))</f>
        <v>#N/A</v>
      </c>
      <c r="N7" s="10" t="e">
        <f>INDEX(【输出】数据汇总!$A:$AM,MATCH(单指标趋势!$E7&amp;单指标趋势!$E$3,【输出】数据汇总!$A:$A,0),MATCH(单指标趋势!N$3,【输出】数据汇总!$1:$1))</f>
        <v>#N/A</v>
      </c>
      <c r="O7" s="10" t="e">
        <f>INDEX(【输出】数据汇总!$A:$AM,MATCH(单指标趋势!$E7&amp;单指标趋势!$E$3,【输出】数据汇总!$A:$A,0),MATCH(单指标趋势!O$3,【输出】数据汇总!$1:$1))</f>
        <v>#N/A</v>
      </c>
      <c r="P7" s="10" t="e">
        <f>INDEX(【输出】数据汇总!$A:$AM,MATCH(单指标趋势!$E7&amp;单指标趋势!$E$3,【输出】数据汇总!$A:$A,0),MATCH(单指标趋势!P$3,【输出】数据汇总!$1:$1))</f>
        <v>#N/A</v>
      </c>
      <c r="Q7" s="10" t="e">
        <f>INDEX(【输出】数据汇总!$A:$AM,MATCH(单指标趋势!$E7&amp;单指标趋势!$E$3,【输出】数据汇总!$A:$A,0),MATCH(单指标趋势!Q$3,【输出】数据汇总!$1:$1))</f>
        <v>#N/A</v>
      </c>
      <c r="R7" s="10" t="e">
        <f>INDEX(【输出】数据汇总!$A:$AM,MATCH(单指标趋势!$E7&amp;单指标趋势!$E$3,【输出】数据汇总!$A:$A,0),MATCH(单指标趋势!R$3,【输出】数据汇总!$1:$1))</f>
        <v>#N/A</v>
      </c>
      <c r="S7" s="10" t="e">
        <f>INDEX(【输出】数据汇总!$A:$AM,MATCH(单指标趋势!$E7&amp;单指标趋势!$E$3,【输出】数据汇总!$A:$A,0),MATCH(单指标趋势!S$3,【输出】数据汇总!$1:$1))</f>
        <v>#N/A</v>
      </c>
      <c r="T7" s="10">
        <f>INDEX(【输出】数据汇总!$A:$AM,MATCH(单指标趋势!$E7&amp;单指标趋势!$E$3,【输出】数据汇总!$A:$A,0),MATCH(单指标趋势!T$3,【输出】数据汇总!$1:$1))</f>
        <v>2.6581765542300701E-2</v>
      </c>
      <c r="U7" s="10">
        <f>INDEX(【输出】数据汇总!$A:$AM,MATCH(单指标趋势!$E7&amp;单指标趋势!$E$3,【输出】数据汇总!$A:$A,0),MATCH(单指标趋势!U$3,【输出】数据汇总!$1:$1))</f>
        <v>2.3455373172038774E-2</v>
      </c>
      <c r="V7" s="10">
        <f>INDEX(【输出】数据汇总!$A:$AM,MATCH(单指标趋势!$E7&amp;单指标趋势!$E$3,【输出】数据汇总!$A:$A,0),MATCH(单指标趋势!V$3,【输出】数据汇总!$1:$1))</f>
        <v>2.2111248309867371E-2</v>
      </c>
      <c r="W7" s="10">
        <f>INDEX(【输出】数据汇总!$A:$AM,MATCH(单指标趋势!$E7&amp;单指标趋势!$E$3,【输出】数据汇总!$A:$A,0),MATCH(单指标趋势!W$3,【输出】数据汇总!$1:$1))</f>
        <v>2.2347012208427393E-2</v>
      </c>
      <c r="X7" s="10">
        <f>INDEX(【输出】数据汇总!$A:$AM,MATCH(单指标趋势!$E7&amp;单指标趋势!$E$3,【输出】数据汇总!$A:$A,0),MATCH(单指标趋势!X$3,【输出】数据汇总!$1:$1))</f>
        <v>1.9049880401546499E-2</v>
      </c>
      <c r="Y7" s="10">
        <f>INDEX(【输出】数据汇总!$A:$AM,MATCH(单指标趋势!$E7&amp;单指标趋势!$E$3,【输出】数据汇总!$A:$A,0),MATCH(单指标趋势!Y$3,【输出】数据汇总!$1:$1))</f>
        <v>1.8044659885477706E-2</v>
      </c>
      <c r="Z7" s="10">
        <f>INDEX(【输出】数据汇总!$A:$AM,MATCH(单指标趋势!$E7&amp;单指标趋势!$E$3,【输出】数据汇总!$A:$A,0),MATCH(单指标趋势!Z$3,【输出】数据汇总!$1:$1))</f>
        <v>1.8146573680601397E-2</v>
      </c>
      <c r="AA7" s="10">
        <f>INDEX(【输出】数据汇总!$A:$AM,MATCH(单指标趋势!$E7&amp;单指标趋势!$E$3,【输出】数据汇总!$A:$A,0),MATCH(单指标趋势!AA$3,【输出】数据汇总!$1:$1))</f>
        <v>1.8348417071696058E-2</v>
      </c>
      <c r="AB7" s="10">
        <f>INDEX(【输出】数据汇总!$A:$AM,MATCH(单指标趋势!$E7&amp;单指标趋势!$E$3,【输出】数据汇总!$A:$A,0),MATCH(单指标趋势!AB$3,【输出】数据汇总!$1:$1))</f>
        <v>1.7344094900990068E-2</v>
      </c>
      <c r="AC7" s="10">
        <f>INDEX(【输出】数据汇总!$A:$AM,MATCH(单指标趋势!$E7&amp;单指标趋势!$E$3,【输出】数据汇总!$A:$A,0),MATCH(单指标趋势!AC$3,【输出】数据汇总!$1:$1))</f>
        <v>1.8992672304081391E-2</v>
      </c>
      <c r="AD7" s="10">
        <f>INDEX(【输出】数据汇总!$A:$AM,MATCH(单指标趋势!$E7&amp;单指标趋势!$E$3,【输出】数据汇总!$A:$A,0),MATCH(单指标趋势!AD$3,【输出】数据汇总!$1:$1))</f>
        <v>1.8477293086861087E-2</v>
      </c>
      <c r="AE7" s="10">
        <f>INDEX(【输出】数据汇总!$A:$AM,MATCH(单指标趋势!$E7&amp;单指标趋势!$E$3,【输出】数据汇总!$A:$A,0),MATCH(单指标趋势!AE$3,【输出】数据汇总!$1:$1))</f>
        <v>1.8654120195955803E-2</v>
      </c>
      <c r="AF7" s="10">
        <f>INDEX(【输出】数据汇总!$A:$AM,MATCH(单指标趋势!$E7&amp;单指标趋势!$E$3,【输出】数据汇总!$A:$A,0),MATCH(单指标趋势!AF$3,【输出】数据汇总!$1:$1))</f>
        <v>1.8428483626124748E-2</v>
      </c>
      <c r="AG7" s="10">
        <f>IFERROR(INDEX(【输出】数据汇总!$A:$AM,MATCH(单指标趋势!$E7&amp;单指标趋势!$E$3,【输出】数据汇总!$A:$A,0),MATCH(单指标趋势!AG$3,【输出】数据汇总!$1:$1)),"")</f>
        <v>1.8199528204724095E-2</v>
      </c>
      <c r="AH7" s="10">
        <f t="shared" si="3"/>
        <v>-2.2895542140065339E-4</v>
      </c>
    </row>
    <row r="8" spans="1:34" x14ac:dyDescent="0.25">
      <c r="A8" s="205">
        <f>IFERROR(VLOOKUP($E$1,$B:$C,2,0)*INDEX($1:$1048576,MATCH($E8,$E:$E,0),MATCH($A$2,$3:$3,0)),"")</f>
        <v>-1.5017035093012049E-2</v>
      </c>
      <c r="B8" s="183" t="s">
        <v>246</v>
      </c>
      <c r="C8" s="225">
        <v>-1</v>
      </c>
      <c r="D8" s="207" t="str" cm="1">
        <f t="array" ref="D8">IF(SUMPRODUCT(($F$4:$F$45=F8)*($A$4:$A$45&gt;=A8))&lt;3,E8,G8)</f>
        <v>邮储</v>
      </c>
      <c r="E8" s="189" t="s">
        <v>20</v>
      </c>
      <c r="F8" s="190" t="s">
        <v>326</v>
      </c>
      <c r="G8" s="190" t="s">
        <v>287</v>
      </c>
      <c r="H8" s="10" t="e">
        <f>INDEX(【输出】数据汇总!$A:$AM,MATCH(单指标趋势!$E8&amp;单指标趋势!$E$3,【输出】数据汇总!$A:$A,0),MATCH(单指标趋势!H$3,【输出】数据汇总!$1:$1))</f>
        <v>#N/A</v>
      </c>
      <c r="I8" s="10" t="e">
        <f>INDEX(【输出】数据汇总!$A:$AM,MATCH(单指标趋势!$E8&amp;单指标趋势!$E$3,【输出】数据汇总!$A:$A,0),MATCH(单指标趋势!I$3,【输出】数据汇总!$1:$1))</f>
        <v>#N/A</v>
      </c>
      <c r="J8" s="10" t="e">
        <f>INDEX(【输出】数据汇总!$A:$AM,MATCH(单指标趋势!$E8&amp;单指标趋势!$E$3,【输出】数据汇总!$A:$A,0),MATCH(单指标趋势!J$3,【输出】数据汇总!$1:$1))</f>
        <v>#N/A</v>
      </c>
      <c r="K8" s="10" t="e">
        <f>INDEX(【输出】数据汇总!$A:$AM,MATCH(单指标趋势!$E8&amp;单指标趋势!$E$3,【输出】数据汇总!$A:$A,0),MATCH(单指标趋势!K$3,【输出】数据汇总!$1:$1))</f>
        <v>#N/A</v>
      </c>
      <c r="L8" s="10" t="e">
        <f>INDEX(【输出】数据汇总!$A:$AM,MATCH(单指标趋势!$E8&amp;单指标趋势!$E$3,【输出】数据汇总!$A:$A,0),MATCH(单指标趋势!L$3,【输出】数据汇总!$1:$1))</f>
        <v>#N/A</v>
      </c>
      <c r="M8" s="10" t="e">
        <f>INDEX(【输出】数据汇总!$A:$AM,MATCH(单指标趋势!$E8&amp;单指标趋势!$E$3,【输出】数据汇总!$A:$A,0),MATCH(单指标趋势!M$3,【输出】数据汇总!$1:$1))</f>
        <v>#N/A</v>
      </c>
      <c r="N8" s="10" t="e">
        <f>INDEX(【输出】数据汇总!$A:$AM,MATCH(单指标趋势!$E8&amp;单指标趋势!$E$3,【输出】数据汇总!$A:$A,0),MATCH(单指标趋势!N$3,【输出】数据汇总!$1:$1))</f>
        <v>#N/A</v>
      </c>
      <c r="O8" s="10" t="e">
        <f>INDEX(【输出】数据汇总!$A:$AM,MATCH(单指标趋势!$E8&amp;单指标趋势!$E$3,【输出】数据汇总!$A:$A,0),MATCH(单指标趋势!O$3,【输出】数据汇总!$1:$1))</f>
        <v>#N/A</v>
      </c>
      <c r="P8" s="10" t="e">
        <f>INDEX(【输出】数据汇总!$A:$AM,MATCH(单指标趋势!$E8&amp;单指标趋势!$E$3,【输出】数据汇总!$A:$A,0),MATCH(单指标趋势!P$3,【输出】数据汇总!$1:$1))</f>
        <v>#N/A</v>
      </c>
      <c r="Q8" s="10" t="e">
        <f>INDEX(【输出】数据汇总!$A:$AM,MATCH(单指标趋势!$E8&amp;单指标趋势!$E$3,【输出】数据汇总!$A:$A,0),MATCH(单指标趋势!Q$3,【输出】数据汇总!$1:$1))</f>
        <v>#N/A</v>
      </c>
      <c r="R8" s="10" t="e">
        <f>INDEX(【输出】数据汇总!$A:$AM,MATCH(单指标趋势!$E8&amp;单指标趋势!$E$3,【输出】数据汇总!$A:$A,0),MATCH(单指标趋势!R$3,【输出】数据汇总!$1:$1))</f>
        <v>#N/A</v>
      </c>
      <c r="S8" s="10" t="e">
        <f>INDEX(【输出】数据汇总!$A:$AM,MATCH(单指标趋势!$E8&amp;单指标趋势!$E$3,【输出】数据汇总!$A:$A,0),MATCH(单指标趋势!S$3,【输出】数据汇总!$1:$1))</f>
        <v>#N/A</v>
      </c>
      <c r="T8" s="10">
        <f>INDEX(【输出】数据汇总!$A:$AM,MATCH(单指标趋势!$E8&amp;单指标趋势!$E$3,【输出】数据汇总!$A:$A,0),MATCH(单指标趋势!T$3,【输出】数据汇总!$1:$1))</f>
        <v>8.0680045964890493E-3</v>
      </c>
      <c r="U8" s="10">
        <f>INDEX(【输出】数据汇总!$A:$AM,MATCH(单指标趋势!$E8&amp;单指标趋势!$E$3,【输出】数据汇总!$A:$A,0),MATCH(单指标趋势!U$3,【输出】数据汇总!$1:$1))</f>
        <v>9.7671359864886561E-3</v>
      </c>
      <c r="V8" s="10">
        <f>INDEX(【输出】数据汇总!$A:$AM,MATCH(单指标趋势!$E8&amp;单指标趋势!$E$3,【输出】数据汇总!$A:$A,0),MATCH(单指标趋势!V$3,【输出】数据汇总!$1:$1))</f>
        <v>7.9044348506172295E-3</v>
      </c>
      <c r="W8" s="10">
        <f>INDEX(【输出】数据汇总!$A:$AM,MATCH(单指标趋势!$E8&amp;单指标趋势!$E$3,【输出】数据汇总!$A:$A,0),MATCH(单指标趋势!W$3,【输出】数据汇总!$1:$1))</f>
        <v>9.2248458647805325E-3</v>
      </c>
      <c r="X8" s="10">
        <f>INDEX(【输出】数据汇总!$A:$AM,MATCH(单指标趋势!$E8&amp;单指标趋势!$E$3,【输出】数据汇总!$A:$A,0),MATCH(单指标趋势!X$3,【输出】数据汇总!$1:$1))</f>
        <v>8.5660582528786847E-3</v>
      </c>
      <c r="Y8" s="10">
        <f>INDEX(【输出】数据汇总!$A:$AM,MATCH(单指标趋势!$E8&amp;单指标趋势!$E$3,【输出】数据汇总!$A:$A,0),MATCH(单指标趋势!Y$3,【输出】数据汇总!$1:$1))</f>
        <v>9.2011749635430157E-3</v>
      </c>
      <c r="Z8" s="10">
        <f>INDEX(【输出】数据汇总!$A:$AM,MATCH(单指标趋势!$E8&amp;单指标趋势!$E$3,【输出】数据汇总!$A:$A,0),MATCH(单指标趋势!Z$3,【输出】数据汇总!$1:$1))</f>
        <v>9.4043202196810918E-3</v>
      </c>
      <c r="AA8" s="10">
        <f>INDEX(【输出】数据汇总!$A:$AM,MATCH(单指标趋势!$E8&amp;单指标趋势!$E$3,【输出】数据汇总!$A:$A,0),MATCH(单指标趋势!AA$3,【输出】数据汇总!$1:$1))</f>
        <v>9.390023083140818E-3</v>
      </c>
      <c r="AB8" s="10">
        <f>INDEX(【输出】数据汇总!$A:$AM,MATCH(单指标趋势!$E8&amp;单指标趋势!$E$3,【输出】数据汇总!$A:$A,0),MATCH(单指标趋势!AB$3,【输出】数据汇总!$1:$1))</f>
        <v>9.4540286581304665E-3</v>
      </c>
      <c r="AC8" s="10">
        <f>INDEX(【输出】数据汇总!$A:$AM,MATCH(单指标趋势!$E8&amp;单指标趋势!$E$3,【输出】数据汇总!$A:$A,0),MATCH(单指标趋势!AC$3,【输出】数据汇总!$1:$1))</f>
        <v>9.710327150381089E-3</v>
      </c>
      <c r="AD8" s="10">
        <f>INDEX(【输出】数据汇总!$A:$AM,MATCH(单指标趋势!$E8&amp;单指标趋势!$E$3,【输出】数据汇总!$A:$A,0),MATCH(单指标趋势!AD$3,【输出】数据汇总!$1:$1))</f>
        <v>1.069271150417892E-2</v>
      </c>
      <c r="AE8" s="10">
        <f>INDEX(【输出】数据汇总!$A:$AM,MATCH(单指标趋势!$E8&amp;单指标趋势!$E$3,【输出】数据汇总!$A:$A,0),MATCH(单指标趋势!AE$3,【输出】数据汇总!$1:$1))</f>
        <v>1.1528283506996978E-2</v>
      </c>
      <c r="AF8" s="10">
        <f>INDEX(【输出】数据汇总!$A:$AM,MATCH(单指标趋势!$E8&amp;单指标趋势!$E$3,【输出】数据汇总!$A:$A,0),MATCH(单指标趋势!AF$3,【输出】数据汇总!$1:$1))</f>
        <v>1.3002215246833844E-2</v>
      </c>
      <c r="AG8" s="10">
        <f>IFERROR(INDEX(【输出】数据汇总!$A:$AM,MATCH(单指标趋势!$E8&amp;单指标趋势!$E$3,【输出】数据汇总!$A:$A,0),MATCH(单指标趋势!AG$3,【输出】数据汇总!$1:$1)),"")</f>
        <v>1.5017035093012049E-2</v>
      </c>
      <c r="AH8" s="10">
        <f t="shared" si="3"/>
        <v>2.0148198461782049E-3</v>
      </c>
    </row>
    <row r="9" spans="1:34" x14ac:dyDescent="0.25">
      <c r="A9" s="205">
        <f>IFERROR(VLOOKUP($E$1,$B:$C,2,0)*INDEX($1:$1048576,MATCH($E9,$E:$E,0),MATCH($A$2,$3:$3,0)),"")</f>
        <v>-1.9259695712496357E-2</v>
      </c>
      <c r="B9" s="183" t="s">
        <v>275</v>
      </c>
      <c r="C9" s="225">
        <v>-1</v>
      </c>
      <c r="D9" s="207" t="str" cm="1">
        <f t="array" ref="D9">IF(SUMPRODUCT(($F$4:$F$45=F9)*($A$4:$A$45&gt;=A9))&lt;3,E9,G9)</f>
        <v>国有6</v>
      </c>
      <c r="E9" s="189" t="s">
        <v>23</v>
      </c>
      <c r="F9" s="190" t="s">
        <v>326</v>
      </c>
      <c r="G9" s="190" t="s">
        <v>288</v>
      </c>
      <c r="H9" s="10" t="e">
        <f>INDEX(【输出】数据汇总!$A:$AM,MATCH(单指标趋势!$E9&amp;单指标趋势!$E$3,【输出】数据汇总!$A:$A,0),MATCH(单指标趋势!H$3,【输出】数据汇总!$1:$1))</f>
        <v>#N/A</v>
      </c>
      <c r="I9" s="10" t="e">
        <f>INDEX(【输出】数据汇总!$A:$AM,MATCH(单指标趋势!$E9&amp;单指标趋势!$E$3,【输出】数据汇总!$A:$A,0),MATCH(单指标趋势!I$3,【输出】数据汇总!$1:$1))</f>
        <v>#N/A</v>
      </c>
      <c r="J9" s="10" t="e">
        <f>INDEX(【输出】数据汇总!$A:$AM,MATCH(单指标趋势!$E9&amp;单指标趋势!$E$3,【输出】数据汇总!$A:$A,0),MATCH(单指标趋势!J$3,【输出】数据汇总!$1:$1))</f>
        <v>#N/A</v>
      </c>
      <c r="K9" s="10" t="e">
        <f>INDEX(【输出】数据汇总!$A:$AM,MATCH(单指标趋势!$E9&amp;单指标趋势!$E$3,【输出】数据汇总!$A:$A,0),MATCH(单指标趋势!K$3,【输出】数据汇总!$1:$1))</f>
        <v>#N/A</v>
      </c>
      <c r="L9" s="10" t="e">
        <f>INDEX(【输出】数据汇总!$A:$AM,MATCH(单指标趋势!$E9&amp;单指标趋势!$E$3,【输出】数据汇总!$A:$A,0),MATCH(单指标趋势!L$3,【输出】数据汇总!$1:$1))</f>
        <v>#N/A</v>
      </c>
      <c r="M9" s="10" t="e">
        <f>INDEX(【输出】数据汇总!$A:$AM,MATCH(单指标趋势!$E9&amp;单指标趋势!$E$3,【输出】数据汇总!$A:$A,0),MATCH(单指标趋势!M$3,【输出】数据汇总!$1:$1))</f>
        <v>#N/A</v>
      </c>
      <c r="N9" s="10" t="e">
        <f>INDEX(【输出】数据汇总!$A:$AM,MATCH(单指标趋势!$E9&amp;单指标趋势!$E$3,【输出】数据汇总!$A:$A,0),MATCH(单指标趋势!N$3,【输出】数据汇总!$1:$1))</f>
        <v>#N/A</v>
      </c>
      <c r="O9" s="10" t="e">
        <f>INDEX(【输出】数据汇总!$A:$AM,MATCH(单指标趋势!$E9&amp;单指标趋势!$E$3,【输出】数据汇总!$A:$A,0),MATCH(单指标趋势!O$3,【输出】数据汇总!$1:$1))</f>
        <v>#N/A</v>
      </c>
      <c r="P9" s="10" t="e">
        <f>INDEX(【输出】数据汇总!$A:$AM,MATCH(单指标趋势!$E9&amp;单指标趋势!$E$3,【输出】数据汇总!$A:$A,0),MATCH(单指标趋势!P$3,【输出】数据汇总!$1:$1))</f>
        <v>#N/A</v>
      </c>
      <c r="Q9" s="10" t="e">
        <f>INDEX(【输出】数据汇总!$A:$AM,MATCH(单指标趋势!$E9&amp;单指标趋势!$E$3,【输出】数据汇总!$A:$A,0),MATCH(单指标趋势!Q$3,【输出】数据汇总!$1:$1))</f>
        <v>#N/A</v>
      </c>
      <c r="R9" s="10" t="e">
        <f>INDEX(【输出】数据汇总!$A:$AM,MATCH(单指标趋势!$E9&amp;单指标趋势!$E$3,【输出】数据汇总!$A:$A,0),MATCH(单指标趋势!R$3,【输出】数据汇总!$1:$1))</f>
        <v>#N/A</v>
      </c>
      <c r="S9" s="10" t="e">
        <f>INDEX(【输出】数据汇总!$A:$AM,MATCH(单指标趋势!$E9&amp;单指标趋势!$E$3,【输出】数据汇总!$A:$A,0),MATCH(单指标趋势!S$3,【输出】数据汇总!$1:$1))</f>
        <v>#N/A</v>
      </c>
      <c r="T9" s="10">
        <f>INDEX(【输出】数据汇总!$A:$AM,MATCH(单指标趋势!$E9&amp;单指标趋势!$E$3,【输出】数据汇总!$A:$A,0),MATCH(单指标趋势!T$3,【输出】数据汇总!$1:$1))</f>
        <v>2.2003714428523377E-2</v>
      </c>
      <c r="U9" s="10">
        <f>INDEX(【输出】数据汇总!$A:$AM,MATCH(单指标趋势!$E9&amp;单指标趋势!$E$3,【输出】数据汇总!$A:$A,0),MATCH(单指标趋势!U$3,【输出】数据汇总!$1:$1))</f>
        <v>2.1640960937449421E-2</v>
      </c>
      <c r="V9" s="10">
        <f>INDEX(【输出】数据汇总!$A:$AM,MATCH(单指标趋势!$E9&amp;单指标趋势!$E$3,【输出】数据汇总!$A:$A,0),MATCH(单指标趋势!V$3,【输出】数据汇总!$1:$1))</f>
        <v>2.0647442997551127E-2</v>
      </c>
      <c r="W9" s="10">
        <f>INDEX(【输出】数据汇总!$A:$AM,MATCH(单指标趋势!$E9&amp;单指标趋势!$E$3,【输出】数据汇总!$A:$A,0),MATCH(单指标趋势!W$3,【输出】数据汇总!$1:$1))</f>
        <v>1.8749479599593701E-2</v>
      </c>
      <c r="X9" s="10">
        <f>INDEX(【输出】数据汇总!$A:$AM,MATCH(单指标趋势!$E9&amp;单指标趋势!$E$3,【输出】数据汇总!$A:$A,0),MATCH(单指标趋势!X$3,【输出】数据汇总!$1:$1))</f>
        <v>1.8439690814377886E-2</v>
      </c>
      <c r="Y9" s="10">
        <f>INDEX(【输出】数据汇总!$A:$AM,MATCH(单指标趋势!$E9&amp;单指标趋势!$E$3,【输出】数据汇总!$A:$A,0),MATCH(单指标趋势!Y$3,【输出】数据汇总!$1:$1))</f>
        <v>1.7640408956140601E-2</v>
      </c>
      <c r="Z9" s="10">
        <f>INDEX(【输出】数据汇总!$A:$AM,MATCH(单指标趋势!$E9&amp;单指标趋势!$E$3,【输出】数据汇总!$A:$A,0),MATCH(单指标趋势!Z$3,【输出】数据汇总!$1:$1))</f>
        <v>1.7900716808086154E-2</v>
      </c>
      <c r="AA9" s="10">
        <f>INDEX(【输出】数据汇总!$A:$AM,MATCH(单指标趋势!$E9&amp;单指标趋势!$E$3,【输出】数据汇总!$A:$A,0),MATCH(单指标趋势!AA$3,【输出】数据汇总!$1:$1))</f>
        <v>1.7230768010103686E-2</v>
      </c>
      <c r="AB9" s="10">
        <f>INDEX(【输出】数据汇总!$A:$AM,MATCH(单指标趋势!$E9&amp;单指标趋势!$E$3,【输出】数据汇总!$A:$A,0),MATCH(单指标趋势!AB$3,【输出】数据汇总!$1:$1))</f>
        <v>1.7812122847108616E-2</v>
      </c>
      <c r="AC9" s="10">
        <f>INDEX(【输出】数据汇总!$A:$AM,MATCH(单指标趋势!$E9&amp;单指标趋势!$E$3,【输出】数据汇总!$A:$A,0),MATCH(单指标趋势!AC$3,【输出】数据汇总!$1:$1))</f>
        <v>1.7628398716835532E-2</v>
      </c>
      <c r="AD9" s="10">
        <f>INDEX(【输出】数据汇总!$A:$AM,MATCH(单指标趋势!$E9&amp;单指标趋势!$E$3,【输出】数据汇总!$A:$A,0),MATCH(单指标趋势!AD$3,【输出】数据汇总!$1:$1))</f>
        <v>1.889547749845542E-2</v>
      </c>
      <c r="AE9" s="10">
        <f>INDEX(【输出】数据汇总!$A:$AM,MATCH(单指标趋势!$E9&amp;单指标趋势!$E$3,【输出】数据汇总!$A:$A,0),MATCH(单指标趋势!AE$3,【输出】数据汇总!$1:$1))</f>
        <v>1.7908626421944924E-2</v>
      </c>
      <c r="AF9" s="10">
        <f>INDEX(【输出】数据汇总!$A:$AM,MATCH(单指标趋势!$E9&amp;单指标趋势!$E$3,【输出】数据汇总!$A:$A,0),MATCH(单指标趋势!AF$3,【输出】数据汇总!$1:$1))</f>
        <v>1.8148841356049085E-2</v>
      </c>
      <c r="AG9" s="10">
        <f>IFERROR(INDEX(【输出】数据汇总!$A:$AM,MATCH(单指标趋势!$E9&amp;单指标趋势!$E$3,【输出】数据汇总!$A:$A,0),MATCH(单指标趋势!AG$3,【输出】数据汇总!$1:$1)),"")</f>
        <v>1.9259695712496357E-2</v>
      </c>
      <c r="AH9" s="10">
        <f t="shared" si="3"/>
        <v>1.1108543564472724E-3</v>
      </c>
    </row>
    <row r="10" spans="1:34" x14ac:dyDescent="0.25">
      <c r="A10" s="205">
        <f>IFERROR(VLOOKUP($E$1,$B:$C,2,0)*INDEX($1:$1048576,MATCH($E10,$E:$E,0),MATCH($A$2,$3:$3,0)),"")</f>
        <v>-1.5915786572921323E-2</v>
      </c>
      <c r="B10" s="183" t="s">
        <v>253</v>
      </c>
      <c r="C10" s="225">
        <v>-1</v>
      </c>
      <c r="D10" s="207" t="str" cm="1">
        <f t="array" ref="D10">IF(SUMPRODUCT(($F$4:$F$45=F10)*($A$4:$A$45&gt;=A10))&lt;3,E10,G10)</f>
        <v>招商</v>
      </c>
      <c r="E10" s="189" t="s">
        <v>26</v>
      </c>
      <c r="F10" s="190" t="s">
        <v>327</v>
      </c>
      <c r="G10" s="190" t="s">
        <v>289</v>
      </c>
      <c r="H10" s="10" t="e">
        <f>INDEX(【输出】数据汇总!$A:$AM,MATCH(单指标趋势!$E10&amp;单指标趋势!$E$3,【输出】数据汇总!$A:$A,0),MATCH(单指标趋势!H$3,【输出】数据汇总!$1:$1))</f>
        <v>#N/A</v>
      </c>
      <c r="I10" s="10" t="e">
        <f>INDEX(【输出】数据汇总!$A:$AM,MATCH(单指标趋势!$E10&amp;单指标趋势!$E$3,【输出】数据汇总!$A:$A,0),MATCH(单指标趋势!I$3,【输出】数据汇总!$1:$1))</f>
        <v>#N/A</v>
      </c>
      <c r="J10" s="10" t="e">
        <f>INDEX(【输出】数据汇总!$A:$AM,MATCH(单指标趋势!$E10&amp;单指标趋势!$E$3,【输出】数据汇总!$A:$A,0),MATCH(单指标趋势!J$3,【输出】数据汇总!$1:$1))</f>
        <v>#N/A</v>
      </c>
      <c r="K10" s="10" t="e">
        <f>INDEX(【输出】数据汇总!$A:$AM,MATCH(单指标趋势!$E10&amp;单指标趋势!$E$3,【输出】数据汇总!$A:$A,0),MATCH(单指标趋势!K$3,【输出】数据汇总!$1:$1))</f>
        <v>#N/A</v>
      </c>
      <c r="L10" s="10" t="e">
        <f>INDEX(【输出】数据汇总!$A:$AM,MATCH(单指标趋势!$E10&amp;单指标趋势!$E$3,【输出】数据汇总!$A:$A,0),MATCH(单指标趋势!L$3,【输出】数据汇总!$1:$1))</f>
        <v>#N/A</v>
      </c>
      <c r="M10" s="10" t="e">
        <f>INDEX(【输出】数据汇总!$A:$AM,MATCH(单指标趋势!$E10&amp;单指标趋势!$E$3,【输出】数据汇总!$A:$A,0),MATCH(单指标趋势!M$3,【输出】数据汇总!$1:$1))</f>
        <v>#N/A</v>
      </c>
      <c r="N10" s="10" t="e">
        <f>INDEX(【输出】数据汇总!$A:$AM,MATCH(单指标趋势!$E10&amp;单指标趋势!$E$3,【输出】数据汇总!$A:$A,0),MATCH(单指标趋势!N$3,【输出】数据汇总!$1:$1))</f>
        <v>#N/A</v>
      </c>
      <c r="O10" s="10" t="e">
        <f>INDEX(【输出】数据汇总!$A:$AM,MATCH(单指标趋势!$E10&amp;单指标趋势!$E$3,【输出】数据汇总!$A:$A,0),MATCH(单指标趋势!O$3,【输出】数据汇总!$1:$1))</f>
        <v>#N/A</v>
      </c>
      <c r="P10" s="10" t="e">
        <f>INDEX(【输出】数据汇总!$A:$AM,MATCH(单指标趋势!$E10&amp;单指标趋势!$E$3,【输出】数据汇总!$A:$A,0),MATCH(单指标趋势!P$3,【输出】数据汇总!$1:$1))</f>
        <v>#N/A</v>
      </c>
      <c r="Q10" s="10" t="e">
        <f>INDEX(【输出】数据汇总!$A:$AM,MATCH(单指标趋势!$E10&amp;单指标趋势!$E$3,【输出】数据汇总!$A:$A,0),MATCH(单指标趋势!Q$3,【输出】数据汇总!$1:$1))</f>
        <v>#N/A</v>
      </c>
      <c r="R10" s="10" t="e">
        <f>INDEX(【输出】数据汇总!$A:$AM,MATCH(单指标趋势!$E10&amp;单指标趋势!$E$3,【输出】数据汇总!$A:$A,0),MATCH(单指标趋势!R$3,【输出】数据汇总!$1:$1))</f>
        <v>#N/A</v>
      </c>
      <c r="S10" s="10" t="e">
        <f>INDEX(【输出】数据汇总!$A:$AM,MATCH(单指标趋势!$E10&amp;单指标趋势!$E$3,【输出】数据汇总!$A:$A,0),MATCH(单指标趋势!S$3,【输出】数据汇总!$1:$1))</f>
        <v>#N/A</v>
      </c>
      <c r="T10" s="10">
        <f>INDEX(【输出】数据汇总!$A:$AM,MATCH(单指标趋势!$E10&amp;单指标趋势!$E$3,【输出】数据汇总!$A:$A,0),MATCH(单指标趋势!T$3,【输出】数据汇总!$1:$1))</f>
        <v>1.7828365121503705E-2</v>
      </c>
      <c r="U10" s="10">
        <f>INDEX(【输出】数据汇总!$A:$AM,MATCH(单指标趋势!$E10&amp;单指标趋势!$E$3,【输出】数据汇总!$A:$A,0),MATCH(单指标趋势!U$3,【输出】数据汇总!$1:$1))</f>
        <v>1.6134656889219275E-2</v>
      </c>
      <c r="V10" s="10">
        <f>INDEX(【输出】数据汇总!$A:$AM,MATCH(单指标趋势!$E10&amp;单指标趋势!$E$3,【输出】数据汇总!$A:$A,0),MATCH(单指标趋势!V$3,【输出】数据汇总!$1:$1))</f>
        <v>1.4315052739607653E-2</v>
      </c>
      <c r="W10" s="10">
        <f>INDEX(【输出】数据汇总!$A:$AM,MATCH(单指标趋势!$E10&amp;单指标趋势!$E$3,【输出】数据汇总!$A:$A,0),MATCH(单指标趋势!W$3,【输出】数据汇总!$1:$1))</f>
        <v>1.4200914634422987E-2</v>
      </c>
      <c r="X10" s="10">
        <f>INDEX(【输出】数据汇总!$A:$AM,MATCH(单指标趋势!$E10&amp;单指标趋势!$E$3,【输出】数据汇总!$A:$A,0),MATCH(单指标趋势!X$3,【输出】数据汇总!$1:$1))</f>
        <v>1.2861511174632384E-2</v>
      </c>
      <c r="Y10" s="10">
        <f>INDEX(【输出】数据汇总!$A:$AM,MATCH(单指标趋势!$E10&amp;单指标趋势!$E$3,【输出】数据汇总!$A:$A,0),MATCH(单指标趋势!Y$3,【输出】数据汇总!$1:$1))</f>
        <v>1.4232456555114474E-2</v>
      </c>
      <c r="Z10" s="10">
        <f>INDEX(【输出】数据汇总!$A:$AM,MATCH(单指标趋势!$E10&amp;单指标趋势!$E$3,【输出】数据汇总!$A:$A,0),MATCH(单指标趋势!Z$3,【输出】数据汇总!$1:$1))</f>
        <v>1.5310034666485948E-2</v>
      </c>
      <c r="AA10" s="10">
        <f>INDEX(【输出】数据汇总!$A:$AM,MATCH(单指标趋势!$E10&amp;单指标趋势!$E$3,【输出】数据汇总!$A:$A,0),MATCH(单指标趋势!AA$3,【输出】数据汇总!$1:$1))</f>
        <v>1.7554406220302451E-2</v>
      </c>
      <c r="AB10" s="10">
        <f>INDEX(【输出】数据汇总!$A:$AM,MATCH(单指标趋势!$E10&amp;单指标趋势!$E$3,【输出】数据汇总!$A:$A,0),MATCH(单指标趋势!AB$3,【输出】数据汇总!$1:$1))</f>
        <v>1.5617726955228501E-2</v>
      </c>
      <c r="AC10" s="10">
        <f>INDEX(【输出】数据汇总!$A:$AM,MATCH(单指标趋势!$E10&amp;单指标趋势!$E$3,【输出】数据汇总!$A:$A,0),MATCH(单指标趋势!AC$3,【输出】数据汇总!$1:$1))</f>
        <v>1.5696625096677602E-2</v>
      </c>
      <c r="AD10" s="10">
        <f>INDEX(【输出】数据汇总!$A:$AM,MATCH(单指标趋势!$E10&amp;单指标趋势!$E$3,【输出】数据汇总!$A:$A,0),MATCH(单指标趋势!AD$3,【输出】数据汇总!$1:$1))</f>
        <v>1.6012844591433845E-2</v>
      </c>
      <c r="AE10" s="10">
        <f>INDEX(【输出】数据汇总!$A:$AM,MATCH(单指标趋势!$E10&amp;单指标趋势!$E$3,【输出】数据汇总!$A:$A,0),MATCH(单指标趋势!AE$3,【输出】数据汇总!$1:$1))</f>
        <v>1.5799253743062867E-2</v>
      </c>
      <c r="AF10" s="10">
        <f>INDEX(【输出】数据汇总!$A:$AM,MATCH(单指标趋势!$E10&amp;单指标趋势!$E$3,【输出】数据汇总!$A:$A,0),MATCH(单指标趋势!AF$3,【输出】数据汇总!$1:$1))</f>
        <v>1.6087660627334587E-2</v>
      </c>
      <c r="AG10" s="10">
        <f>IFERROR(INDEX(【输出】数据汇总!$A:$AM,MATCH(单指标趋势!$E10&amp;单指标趋势!$E$3,【输出】数据汇总!$A:$A,0),MATCH(单指标趋势!AG$3,【输出】数据汇总!$1:$1)),"")</f>
        <v>1.5915786572921323E-2</v>
      </c>
      <c r="AH10" s="10">
        <f t="shared" si="3"/>
        <v>-1.718740544132645E-4</v>
      </c>
    </row>
    <row r="11" spans="1:34" x14ac:dyDescent="0.25">
      <c r="A11" s="205">
        <f>IFERROR(VLOOKUP($E$1,$B:$C,2,0)*INDEX($1:$1048576,MATCH($E11,$E:$E,0),MATCH($A$2,$3:$3,0)),"")</f>
        <v>-1.9497004306970468E-2</v>
      </c>
      <c r="B11" s="221" t="s">
        <v>259</v>
      </c>
      <c r="C11" s="227">
        <v>1</v>
      </c>
      <c r="D11" s="207" t="str" cm="1">
        <f t="array" ref="D11">IF(SUMPRODUCT(($F$4:$F$45=F11)*($A$4:$A$45&gt;=A11))&lt;3,E11,G11)</f>
        <v>股份2</v>
      </c>
      <c r="E11" s="189" t="s">
        <v>30</v>
      </c>
      <c r="F11" s="190" t="s">
        <v>327</v>
      </c>
      <c r="G11" s="190" t="s">
        <v>290</v>
      </c>
      <c r="H11" s="10" t="e">
        <f>INDEX(【输出】数据汇总!$A:$AM,MATCH(单指标趋势!$E11&amp;单指标趋势!$E$3,【输出】数据汇总!$A:$A,0),MATCH(单指标趋势!H$3,【输出】数据汇总!$1:$1))</f>
        <v>#N/A</v>
      </c>
      <c r="I11" s="10" t="e">
        <f>INDEX(【输出】数据汇总!$A:$AM,MATCH(单指标趋势!$E11&amp;单指标趋势!$E$3,【输出】数据汇总!$A:$A,0),MATCH(单指标趋势!I$3,【输出】数据汇总!$1:$1))</f>
        <v>#N/A</v>
      </c>
      <c r="J11" s="10" t="e">
        <f>INDEX(【输出】数据汇总!$A:$AM,MATCH(单指标趋势!$E11&amp;单指标趋势!$E$3,【输出】数据汇总!$A:$A,0),MATCH(单指标趋势!J$3,【输出】数据汇总!$1:$1))</f>
        <v>#N/A</v>
      </c>
      <c r="K11" s="10" t="e">
        <f>INDEX(【输出】数据汇总!$A:$AM,MATCH(单指标趋势!$E11&amp;单指标趋势!$E$3,【输出】数据汇总!$A:$A,0),MATCH(单指标趋势!K$3,【输出】数据汇总!$1:$1))</f>
        <v>#N/A</v>
      </c>
      <c r="L11" s="10" t="e">
        <f>INDEX(【输出】数据汇总!$A:$AM,MATCH(单指标趋势!$E11&amp;单指标趋势!$E$3,【输出】数据汇总!$A:$A,0),MATCH(单指标趋势!L$3,【输出】数据汇总!$1:$1))</f>
        <v>#N/A</v>
      </c>
      <c r="M11" s="10" t="e">
        <f>INDEX(【输出】数据汇总!$A:$AM,MATCH(单指标趋势!$E11&amp;单指标趋势!$E$3,【输出】数据汇总!$A:$A,0),MATCH(单指标趋势!M$3,【输出】数据汇总!$1:$1))</f>
        <v>#N/A</v>
      </c>
      <c r="N11" s="10" t="e">
        <f>INDEX(【输出】数据汇总!$A:$AM,MATCH(单指标趋势!$E11&amp;单指标趋势!$E$3,【输出】数据汇总!$A:$A,0),MATCH(单指标趋势!N$3,【输出】数据汇总!$1:$1))</f>
        <v>#N/A</v>
      </c>
      <c r="O11" s="10" t="e">
        <f>INDEX(【输出】数据汇总!$A:$AM,MATCH(单指标趋势!$E11&amp;单指标趋势!$E$3,【输出】数据汇总!$A:$A,0),MATCH(单指标趋势!O$3,【输出】数据汇总!$1:$1))</f>
        <v>#N/A</v>
      </c>
      <c r="P11" s="10" t="e">
        <f>INDEX(【输出】数据汇总!$A:$AM,MATCH(单指标趋势!$E11&amp;单指标趋势!$E$3,【输出】数据汇总!$A:$A,0),MATCH(单指标趋势!P$3,【输出】数据汇总!$1:$1))</f>
        <v>#N/A</v>
      </c>
      <c r="Q11" s="10" t="e">
        <f>INDEX(【输出】数据汇总!$A:$AM,MATCH(单指标趋势!$E11&amp;单指标趋势!$E$3,【输出】数据汇总!$A:$A,0),MATCH(单指标趋势!Q$3,【输出】数据汇总!$1:$1))</f>
        <v>#N/A</v>
      </c>
      <c r="R11" s="10" t="e">
        <f>INDEX(【输出】数据汇总!$A:$AM,MATCH(单指标趋势!$E11&amp;单指标趋势!$E$3,【输出】数据汇总!$A:$A,0),MATCH(单指标趋势!R$3,【输出】数据汇总!$1:$1))</f>
        <v>#N/A</v>
      </c>
      <c r="S11" s="10" t="e">
        <f>INDEX(【输出】数据汇总!$A:$AM,MATCH(单指标趋势!$E11&amp;单指标趋势!$E$3,【输出】数据汇总!$A:$A,0),MATCH(单指标趋势!S$3,【输出】数据汇总!$1:$1))</f>
        <v>#N/A</v>
      </c>
      <c r="T11" s="10">
        <f>INDEX(【输出】数据汇总!$A:$AM,MATCH(单指标趋势!$E11&amp;单指标趋势!$E$3,【输出】数据汇总!$A:$A,0),MATCH(单指标趋势!T$3,【输出】数据汇总!$1:$1))</f>
        <v>2.1108762843486416E-2</v>
      </c>
      <c r="U11" s="10">
        <f>INDEX(【输出】数据汇总!$A:$AM,MATCH(单指标趋势!$E11&amp;单指标趋势!$E$3,【输出】数据汇总!$A:$A,0),MATCH(单指标趋势!U$3,【输出】数据汇总!$1:$1))</f>
        <v>2.0687120343998246E-2</v>
      </c>
      <c r="V11" s="10">
        <f>INDEX(【输出】数据汇总!$A:$AM,MATCH(单指标趋势!$E11&amp;单指标趋势!$E$3,【输出】数据汇总!$A:$A,0),MATCH(单指标趋势!V$3,【输出】数据汇总!$1:$1))</f>
        <v>2.1235706708030655E-2</v>
      </c>
      <c r="W11" s="10">
        <f>INDEX(【输出】数据汇总!$A:$AM,MATCH(单指标趋势!$E11&amp;单指标趋势!$E$3,【输出】数据汇总!$A:$A,0),MATCH(单指标趋势!W$3,【输出】数据汇总!$1:$1))</f>
        <v>1.8473685593474964E-2</v>
      </c>
      <c r="X11" s="10">
        <f>INDEX(【输出】数据汇总!$A:$AM,MATCH(单指标趋势!$E11&amp;单指标趋势!$E$3,【输出】数据汇总!$A:$A,0),MATCH(单指标趋势!X$3,【输出】数据汇总!$1:$1))</f>
        <v>1.9767915721023922E-2</v>
      </c>
      <c r="Y11" s="10">
        <f>INDEX(【输出】数据汇总!$A:$AM,MATCH(单指标趋势!$E11&amp;单指标趋势!$E$3,【输出】数据汇总!$A:$A,0),MATCH(单指标趋势!Y$3,【输出】数据汇总!$1:$1))</f>
        <v>1.9873196950206382E-2</v>
      </c>
      <c r="Z11" s="10">
        <f>INDEX(【输出】数据汇总!$A:$AM,MATCH(单指标趋势!$E11&amp;单指标趋势!$E$3,【输出】数据汇总!$A:$A,0),MATCH(单指标趋势!Z$3,【输出】数据汇总!$1:$1))</f>
        <v>2.1452417742768536E-2</v>
      </c>
      <c r="AA11" s="10">
        <f>INDEX(【输出】数据汇总!$A:$AM,MATCH(单指标趋势!$E11&amp;单指标趋势!$E$3,【输出】数据汇总!$A:$A,0),MATCH(单指标趋势!AA$3,【输出】数据汇总!$1:$1))</f>
        <v>1.9493751597943618E-2</v>
      </c>
      <c r="AB11" s="10">
        <f>INDEX(【输出】数据汇总!$A:$AM,MATCH(单指标趋势!$E11&amp;单指标趋势!$E$3,【输出】数据汇总!$A:$A,0),MATCH(单指标趋势!AB$3,【输出】数据汇总!$1:$1))</f>
        <v>1.8066626517230105E-2</v>
      </c>
      <c r="AC11" s="10">
        <f>INDEX(【输出】数据汇总!$A:$AM,MATCH(单指标趋势!$E11&amp;单指标趋势!$E$3,【输出】数据汇总!$A:$A,0),MATCH(单指标趋势!AC$3,【输出】数据汇总!$1:$1))</f>
        <v>1.8967366741350661E-2</v>
      </c>
      <c r="AD11" s="10">
        <f>INDEX(【输出】数据汇总!$A:$AM,MATCH(单指标趋势!$E11&amp;单指标趋势!$E$3,【输出】数据汇总!$A:$A,0),MATCH(单指标趋势!AD$3,【输出】数据汇总!$1:$1))</f>
        <v>2.091233011360067E-2</v>
      </c>
      <c r="AE11" s="10">
        <f>INDEX(【输出】数据汇总!$A:$AM,MATCH(单指标趋势!$E11&amp;单指标趋势!$E$3,【输出】数据汇总!$A:$A,0),MATCH(单指标趋势!AE$3,【输出】数据汇总!$1:$1))</f>
        <v>2.1319094569840599E-2</v>
      </c>
      <c r="AF11" s="10">
        <f>INDEX(【输出】数据汇总!$A:$AM,MATCH(单指标趋势!$E11&amp;单指标趋势!$E$3,【输出】数据汇总!$A:$A,0),MATCH(单指标趋势!AF$3,【输出】数据汇总!$1:$1))</f>
        <v>2.0638608088579452E-2</v>
      </c>
      <c r="AG11" s="10">
        <f>IFERROR(INDEX(【输出】数据汇总!$A:$AM,MATCH(单指标趋势!$E11&amp;单指标趋势!$E$3,【输出】数据汇总!$A:$A,0),MATCH(单指标趋势!AG$3,【输出】数据汇总!$1:$1)),"")</f>
        <v>1.9497004306970468E-2</v>
      </c>
      <c r="AH11" s="10">
        <f t="shared" si="3"/>
        <v>-1.1416037816089838E-3</v>
      </c>
    </row>
    <row r="12" spans="1:34" ht="15.6" x14ac:dyDescent="0.25">
      <c r="A12" s="205">
        <f>IFERROR(VLOOKUP($E$1,$B:$C,2,0)*INDEX($1:$1048576,MATCH($E12,$E:$E,0),MATCH($A$2,$3:$3,0)),"")</f>
        <v>-2.4248876062740087E-2</v>
      </c>
      <c r="B12" s="222" t="s">
        <v>276</v>
      </c>
      <c r="C12" s="228">
        <v>1</v>
      </c>
      <c r="D12" s="207" t="str" cm="1">
        <f t="array" ref="D12">IF(SUMPRODUCT(($F$4:$F$45=F12)*($A$4:$A$45&gt;=A12))&lt;3,E12,G12)</f>
        <v>股份3</v>
      </c>
      <c r="E12" s="189" t="s">
        <v>33</v>
      </c>
      <c r="F12" s="190" t="s">
        <v>327</v>
      </c>
      <c r="G12" s="190" t="s">
        <v>291</v>
      </c>
      <c r="H12" s="10" t="e">
        <f>INDEX(【输出】数据汇总!$A:$AM,MATCH(单指标趋势!$E12&amp;单指标趋势!$E$3,【输出】数据汇总!$A:$A,0),MATCH(单指标趋势!H$3,【输出】数据汇总!$1:$1))</f>
        <v>#N/A</v>
      </c>
      <c r="I12" s="10" t="e">
        <f>INDEX(【输出】数据汇总!$A:$AM,MATCH(单指标趋势!$E12&amp;单指标趋势!$E$3,【输出】数据汇总!$A:$A,0),MATCH(单指标趋势!I$3,【输出】数据汇总!$1:$1))</f>
        <v>#N/A</v>
      </c>
      <c r="J12" s="10" t="e">
        <f>INDEX(【输出】数据汇总!$A:$AM,MATCH(单指标趋势!$E12&amp;单指标趋势!$E$3,【输出】数据汇总!$A:$A,0),MATCH(单指标趋势!J$3,【输出】数据汇总!$1:$1))</f>
        <v>#N/A</v>
      </c>
      <c r="K12" s="10" t="e">
        <f>INDEX(【输出】数据汇总!$A:$AM,MATCH(单指标趋势!$E12&amp;单指标趋势!$E$3,【输出】数据汇总!$A:$A,0),MATCH(单指标趋势!K$3,【输出】数据汇总!$1:$1))</f>
        <v>#N/A</v>
      </c>
      <c r="L12" s="10" t="e">
        <f>INDEX(【输出】数据汇总!$A:$AM,MATCH(单指标趋势!$E12&amp;单指标趋势!$E$3,【输出】数据汇总!$A:$A,0),MATCH(单指标趋势!L$3,【输出】数据汇总!$1:$1))</f>
        <v>#N/A</v>
      </c>
      <c r="M12" s="10" t="e">
        <f>INDEX(【输出】数据汇总!$A:$AM,MATCH(单指标趋势!$E12&amp;单指标趋势!$E$3,【输出】数据汇总!$A:$A,0),MATCH(单指标趋势!M$3,【输出】数据汇总!$1:$1))</f>
        <v>#N/A</v>
      </c>
      <c r="N12" s="10" t="e">
        <f>INDEX(【输出】数据汇总!$A:$AM,MATCH(单指标趋势!$E12&amp;单指标趋势!$E$3,【输出】数据汇总!$A:$A,0),MATCH(单指标趋势!N$3,【输出】数据汇总!$1:$1))</f>
        <v>#N/A</v>
      </c>
      <c r="O12" s="10" t="e">
        <f>INDEX(【输出】数据汇总!$A:$AM,MATCH(单指标趋势!$E12&amp;单指标趋势!$E$3,【输出】数据汇总!$A:$A,0),MATCH(单指标趋势!O$3,【输出】数据汇总!$1:$1))</f>
        <v>#N/A</v>
      </c>
      <c r="P12" s="10" t="e">
        <f>INDEX(【输出】数据汇总!$A:$AM,MATCH(单指标趋势!$E12&amp;单指标趋势!$E$3,【输出】数据汇总!$A:$A,0),MATCH(单指标趋势!P$3,【输出】数据汇总!$1:$1))</f>
        <v>#N/A</v>
      </c>
      <c r="Q12" s="10" t="e">
        <f>INDEX(【输出】数据汇总!$A:$AM,MATCH(单指标趋势!$E12&amp;单指标趋势!$E$3,【输出】数据汇总!$A:$A,0),MATCH(单指标趋势!Q$3,【输出】数据汇总!$1:$1))</f>
        <v>#N/A</v>
      </c>
      <c r="R12" s="10" t="e">
        <f>INDEX(【输出】数据汇总!$A:$AM,MATCH(单指标趋势!$E12&amp;单指标趋势!$E$3,【输出】数据汇总!$A:$A,0),MATCH(单指标趋势!R$3,【输出】数据汇总!$1:$1))</f>
        <v>#N/A</v>
      </c>
      <c r="S12" s="10" t="e">
        <f>INDEX(【输出】数据汇总!$A:$AM,MATCH(单指标趋势!$E12&amp;单指标趋势!$E$3,【输出】数据汇总!$A:$A,0),MATCH(单指标趋势!S$3,【输出】数据汇总!$1:$1))</f>
        <v>#N/A</v>
      </c>
      <c r="T12" s="10">
        <f>INDEX(【输出】数据汇总!$A:$AM,MATCH(单指标趋势!$E12&amp;单指标趋势!$E$3,【输出】数据汇总!$A:$A,0),MATCH(单指标趋势!T$3,【输出】数据汇总!$1:$1))</f>
        <v>3.0438177748655329E-2</v>
      </c>
      <c r="U12" s="10">
        <f>INDEX(【输出】数据汇总!$A:$AM,MATCH(单指标趋势!$E12&amp;单指标趋势!$E$3,【输出】数据汇总!$A:$A,0),MATCH(单指标趋势!U$3,【输出】数据汇总!$1:$1))</f>
        <v>3.0345346264515689E-2</v>
      </c>
      <c r="V12" s="10">
        <f>INDEX(【输出】数据汇总!$A:$AM,MATCH(单指标趋势!$E12&amp;单指标趋势!$E$3,【输出】数据汇总!$A:$A,0),MATCH(单指标趋势!V$3,【输出】数据汇总!$1:$1))</f>
        <v>3.0281446838544397E-2</v>
      </c>
      <c r="W12" s="10">
        <f>INDEX(【输出】数据汇总!$A:$AM,MATCH(单指标趋势!$E12&amp;单指标趋势!$E$3,【输出】数据汇总!$A:$A,0),MATCH(单指标趋势!W$3,【输出】数据汇总!$1:$1))</f>
        <v>3.257661006591428E-2</v>
      </c>
      <c r="X12" s="10">
        <f>INDEX(【输出】数据汇总!$A:$AM,MATCH(单指标趋势!$E12&amp;单指标趋势!$E$3,【输出】数据汇总!$A:$A,0),MATCH(单指标趋势!X$3,【输出】数据汇总!$1:$1))</f>
        <v>3.2843361644573091E-2</v>
      </c>
      <c r="Y12" s="10">
        <f>INDEX(【输出】数据汇总!$A:$AM,MATCH(单指标趋势!$E12&amp;单指标趋势!$E$3,【输出】数据汇总!$A:$A,0),MATCH(单指标趋势!Y$3,【输出】数据汇总!$1:$1))</f>
        <v>3.3329337681116553E-2</v>
      </c>
      <c r="Z12" s="10">
        <f>INDEX(【输出】数据汇总!$A:$AM,MATCH(单指标趋势!$E12&amp;单指标趋势!$E$3,【输出】数据汇总!$A:$A,0),MATCH(单指标趋势!Z$3,【输出】数据汇总!$1:$1))</f>
        <v>3.10362568163206E-2</v>
      </c>
      <c r="AA12" s="10">
        <f>INDEX(【输出】数据汇总!$A:$AM,MATCH(单指标趋势!$E12&amp;单指标趋势!$E$3,【输出】数据汇总!$A:$A,0),MATCH(单指标趋势!AA$3,【输出】数据汇总!$1:$1))</f>
        <v>3.1555350668429412E-2</v>
      </c>
      <c r="AB12" s="10">
        <f>INDEX(【输出】数据汇总!$A:$AM,MATCH(单指标趋势!$E12&amp;单指标趋势!$E$3,【输出】数据汇总!$A:$A,0),MATCH(单指标趋势!AB$3,【输出】数据汇总!$1:$1))</f>
        <v>3.3437576848039774E-2</v>
      </c>
      <c r="AC12" s="10">
        <f>INDEX(【输出】数据汇总!$A:$AM,MATCH(单指标趋势!$E12&amp;单指标趋势!$E$3,【输出】数据汇总!$A:$A,0),MATCH(单指标趋势!AC$3,【输出】数据汇总!$1:$1))</f>
        <v>3.3334308820391782E-2</v>
      </c>
      <c r="AD12" s="10">
        <f>INDEX(【输出】数据汇总!$A:$AM,MATCH(单指标趋势!$E12&amp;单指标趋势!$E$3,【输出】数据汇总!$A:$A,0),MATCH(单指标趋势!AD$3,【输出】数据汇总!$1:$1))</f>
        <v>3.1840537189021932E-2</v>
      </c>
      <c r="AE12" s="10">
        <f>INDEX(【输出】数据汇总!$A:$AM,MATCH(单指标趋势!$E12&amp;单指标趋势!$E$3,【输出】数据汇总!$A:$A,0),MATCH(单指标趋势!AE$3,【输出】数据汇总!$1:$1))</f>
        <v>3.0539480553283888E-2</v>
      </c>
      <c r="AF12" s="10">
        <f>INDEX(【输出】数据汇总!$A:$AM,MATCH(单指标趋势!$E12&amp;单指标趋势!$E$3,【输出】数据汇总!$A:$A,0),MATCH(单指标趋势!AF$3,【输出】数据汇总!$1:$1))</f>
        <v>2.7823169198222038E-2</v>
      </c>
      <c r="AG12" s="10">
        <f>IFERROR(INDEX(【输出】数据汇总!$A:$AM,MATCH(单指标趋势!$E12&amp;单指标趋势!$E$3,【输出】数据汇总!$A:$A,0),MATCH(单指标趋势!AG$3,【输出】数据汇总!$1:$1)),"")</f>
        <v>2.4248876062740087E-2</v>
      </c>
      <c r="AH12" s="10">
        <f t="shared" si="3"/>
        <v>-3.5742931354819513E-3</v>
      </c>
    </row>
    <row r="13" spans="1:34" x14ac:dyDescent="0.25">
      <c r="A13" s="205">
        <f>IFERROR(VLOOKUP($E$1,$B:$C,2,0)*INDEX($1:$1048576,MATCH($E13,$E:$E,0),MATCH($A$2,$3:$3,0)),"")</f>
        <v>-2.1233649894007205E-2</v>
      </c>
      <c r="B13" s="221" t="s">
        <v>260</v>
      </c>
      <c r="C13" s="227">
        <v>-1</v>
      </c>
      <c r="D13" s="207" t="str" cm="1">
        <f t="array" ref="D13">IF(SUMPRODUCT(($F$4:$F$45=F13)*($A$4:$A$45&gt;=A13))&lt;3,E13,G13)</f>
        <v>股份4</v>
      </c>
      <c r="E13" s="189" t="s">
        <v>36</v>
      </c>
      <c r="F13" s="190" t="s">
        <v>327</v>
      </c>
      <c r="G13" s="190" t="s">
        <v>292</v>
      </c>
      <c r="H13" s="10" t="e">
        <f>INDEX(【输出】数据汇总!$A:$AM,MATCH(单指标趋势!$E13&amp;单指标趋势!$E$3,【输出】数据汇总!$A:$A,0),MATCH(单指标趋势!H$3,【输出】数据汇总!$1:$1))</f>
        <v>#N/A</v>
      </c>
      <c r="I13" s="10" t="e">
        <f>INDEX(【输出】数据汇总!$A:$AM,MATCH(单指标趋势!$E13&amp;单指标趋势!$E$3,【输出】数据汇总!$A:$A,0),MATCH(单指标趋势!I$3,【输出】数据汇总!$1:$1))</f>
        <v>#N/A</v>
      </c>
      <c r="J13" s="10" t="e">
        <f>INDEX(【输出】数据汇总!$A:$AM,MATCH(单指标趋势!$E13&amp;单指标趋势!$E$3,【输出】数据汇总!$A:$A,0),MATCH(单指标趋势!J$3,【输出】数据汇总!$1:$1))</f>
        <v>#N/A</v>
      </c>
      <c r="K13" s="10" t="e">
        <f>INDEX(【输出】数据汇总!$A:$AM,MATCH(单指标趋势!$E13&amp;单指标趋势!$E$3,【输出】数据汇总!$A:$A,0),MATCH(单指标趋势!K$3,【输出】数据汇总!$1:$1))</f>
        <v>#N/A</v>
      </c>
      <c r="L13" s="10" t="e">
        <f>INDEX(【输出】数据汇总!$A:$AM,MATCH(单指标趋势!$E13&amp;单指标趋势!$E$3,【输出】数据汇总!$A:$A,0),MATCH(单指标趋势!L$3,【输出】数据汇总!$1:$1))</f>
        <v>#N/A</v>
      </c>
      <c r="M13" s="10" t="e">
        <f>INDEX(【输出】数据汇总!$A:$AM,MATCH(单指标趋势!$E13&amp;单指标趋势!$E$3,【输出】数据汇总!$A:$A,0),MATCH(单指标趋势!M$3,【输出】数据汇总!$1:$1))</f>
        <v>#N/A</v>
      </c>
      <c r="N13" s="10" t="e">
        <f>INDEX(【输出】数据汇总!$A:$AM,MATCH(单指标趋势!$E13&amp;单指标趋势!$E$3,【输出】数据汇总!$A:$A,0),MATCH(单指标趋势!N$3,【输出】数据汇总!$1:$1))</f>
        <v>#N/A</v>
      </c>
      <c r="O13" s="10" t="e">
        <f>INDEX(【输出】数据汇总!$A:$AM,MATCH(单指标趋势!$E13&amp;单指标趋势!$E$3,【输出】数据汇总!$A:$A,0),MATCH(单指标趋势!O$3,【输出】数据汇总!$1:$1))</f>
        <v>#N/A</v>
      </c>
      <c r="P13" s="10" t="e">
        <f>INDEX(【输出】数据汇总!$A:$AM,MATCH(单指标趋势!$E13&amp;单指标趋势!$E$3,【输出】数据汇总!$A:$A,0),MATCH(单指标趋势!P$3,【输出】数据汇总!$1:$1))</f>
        <v>#N/A</v>
      </c>
      <c r="Q13" s="10" t="e">
        <f>INDEX(【输出】数据汇总!$A:$AM,MATCH(单指标趋势!$E13&amp;单指标趋势!$E$3,【输出】数据汇总!$A:$A,0),MATCH(单指标趋势!Q$3,【输出】数据汇总!$1:$1))</f>
        <v>#N/A</v>
      </c>
      <c r="R13" s="10" t="e">
        <f>INDEX(【输出】数据汇总!$A:$AM,MATCH(单指标趋势!$E13&amp;单指标趋势!$E$3,【输出】数据汇总!$A:$A,0),MATCH(单指标趋势!R$3,【输出】数据汇总!$1:$1))</f>
        <v>#N/A</v>
      </c>
      <c r="S13" s="10" t="e">
        <f>INDEX(【输出】数据汇总!$A:$AM,MATCH(单指标趋势!$E13&amp;单指标趋势!$E$3,【输出】数据汇总!$A:$A,0),MATCH(单指标趋势!S$3,【输出】数据汇总!$1:$1))</f>
        <v>#N/A</v>
      </c>
      <c r="T13" s="10">
        <f>INDEX(【输出】数据汇总!$A:$AM,MATCH(单指标趋势!$E13&amp;单指标趋势!$E$3,【输出】数据汇总!$A:$A,0),MATCH(单指标趋势!T$3,【输出】数据汇总!$1:$1))</f>
        <v>2.6472393552541055E-2</v>
      </c>
      <c r="U13" s="10">
        <f>INDEX(【输出】数据汇总!$A:$AM,MATCH(单指标趋势!$E13&amp;单指标趋势!$E$3,【输出】数据汇总!$A:$A,0),MATCH(单指标趋势!U$3,【输出】数据汇总!$1:$1))</f>
        <v>2.6367607449905201E-2</v>
      </c>
      <c r="V13" s="10">
        <f>INDEX(【输出】数据汇总!$A:$AM,MATCH(单指标趋势!$E13&amp;单指标趋势!$E$3,【输出】数据汇总!$A:$A,0),MATCH(单指标趋势!V$3,【输出】数据汇总!$1:$1))</f>
        <v>3.0856619124625864E-2</v>
      </c>
      <c r="W13" s="10">
        <f>INDEX(【输出】数据汇总!$A:$AM,MATCH(单指标趋势!$E13&amp;单指标趋势!$E$3,【输出】数据汇总!$A:$A,0),MATCH(单指标趋势!W$3,【输出】数据汇总!$1:$1))</f>
        <v>2.7482792082042486E-2</v>
      </c>
      <c r="X13" s="10">
        <f>INDEX(【输出】数据汇总!$A:$AM,MATCH(单指标趋势!$E13&amp;单指标趋势!$E$3,【输出】数据汇总!$A:$A,0),MATCH(单指标趋势!X$3,【输出】数据汇总!$1:$1))</f>
        <v>3.0210680292211585E-2</v>
      </c>
      <c r="Y13" s="10">
        <f>INDEX(【输出】数据汇总!$A:$AM,MATCH(单指标趋势!$E13&amp;单指标趋势!$E$3,【输出】数据汇总!$A:$A,0),MATCH(单指标趋势!Y$3,【输出】数据汇总!$1:$1))</f>
        <v>2.7136509776023651E-2</v>
      </c>
      <c r="Z13" s="10">
        <f>INDEX(【输出】数据汇总!$A:$AM,MATCH(单指标趋势!$E13&amp;单指标趋势!$E$3,【输出】数据汇总!$A:$A,0),MATCH(单指标趋势!Z$3,【输出】数据汇总!$1:$1))</f>
        <v>2.8994349762996269E-2</v>
      </c>
      <c r="AA13" s="10">
        <f>INDEX(【输出】数据汇总!$A:$AM,MATCH(单指标趋势!$E13&amp;单指标趋势!$E$3,【输出】数据汇总!$A:$A,0),MATCH(单指标趋势!AA$3,【输出】数据汇总!$1:$1))</f>
        <v>2.5764461124007685E-2</v>
      </c>
      <c r="AB13" s="10">
        <f>INDEX(【输出】数据汇总!$A:$AM,MATCH(单指标趋势!$E13&amp;单指标趋势!$E$3,【输出】数据汇总!$A:$A,0),MATCH(单指标趋势!AB$3,【输出】数据汇总!$1:$1))</f>
        <v>2.4840231393375187E-2</v>
      </c>
      <c r="AC13" s="10">
        <f>INDEX(【输出】数据汇总!$A:$AM,MATCH(单指标趋势!$E13&amp;单指标趋势!$E$3,【输出】数据汇总!$A:$A,0),MATCH(单指标趋势!AC$3,【输出】数据汇总!$1:$1))</f>
        <v>2.3496091435658215E-2</v>
      </c>
      <c r="AD13" s="10">
        <f>INDEX(【输出】数据汇总!$A:$AM,MATCH(单指标趋势!$E13&amp;单指标趋势!$E$3,【输出】数据汇总!$A:$A,0),MATCH(单指标趋势!AD$3,【输出】数据汇总!$1:$1))</f>
        <v>2.3860404152823842E-2</v>
      </c>
      <c r="AE13" s="10">
        <f>INDEX(【输出】数据汇总!$A:$AM,MATCH(单指标趋势!$E13&amp;单指标趋势!$E$3,【输出】数据汇总!$A:$A,0),MATCH(单指标趋势!AE$3,【输出】数据汇总!$1:$1))</f>
        <v>2.2822155328088865E-2</v>
      </c>
      <c r="AF13" s="10">
        <f>INDEX(【输出】数据汇总!$A:$AM,MATCH(单指标趋势!$E13&amp;单指标趋势!$E$3,【输出】数据汇总!$A:$A,0),MATCH(单指标趋势!AF$3,【输出】数据汇总!$1:$1))</f>
        <v>2.240101804114655E-2</v>
      </c>
      <c r="AG13" s="10">
        <f>IFERROR(INDEX(【输出】数据汇总!$A:$AM,MATCH(单指标趋势!$E13&amp;单指标趋势!$E$3,【输出】数据汇总!$A:$A,0),MATCH(单指标趋势!AG$3,【输出】数据汇总!$1:$1)),"")</f>
        <v>2.1233649894007205E-2</v>
      </c>
      <c r="AH13" s="10">
        <f t="shared" si="3"/>
        <v>-1.1673681471393443E-3</v>
      </c>
    </row>
    <row r="14" spans="1:34" x14ac:dyDescent="0.25">
      <c r="A14" s="205">
        <f>IFERROR(VLOOKUP($E$1,$B:$C,2,0)*INDEX($1:$1048576,MATCH($E14,$E:$E,0),MATCH($A$2,$3:$3,0)),"")</f>
        <v>-3.0124779399343944E-2</v>
      </c>
      <c r="B14" s="221" t="s">
        <v>262</v>
      </c>
      <c r="C14" s="227">
        <v>1</v>
      </c>
      <c r="D14" s="207" t="str" cm="1">
        <f t="array" ref="D14">IF(SUMPRODUCT(($F$4:$F$45=F14)*($A$4:$A$45&gt;=A14))&lt;3,E14,G14)</f>
        <v>股份5</v>
      </c>
      <c r="E14" s="189" t="s">
        <v>39</v>
      </c>
      <c r="F14" s="190" t="s">
        <v>327</v>
      </c>
      <c r="G14" s="190" t="s">
        <v>293</v>
      </c>
      <c r="H14" s="10" t="e">
        <f>INDEX(【输出】数据汇总!$A:$AM,MATCH(单指标趋势!$E14&amp;单指标趋势!$E$3,【输出】数据汇总!$A:$A,0),MATCH(单指标趋势!H$3,【输出】数据汇总!$1:$1))</f>
        <v>#N/A</v>
      </c>
      <c r="I14" s="10" t="e">
        <f>INDEX(【输出】数据汇总!$A:$AM,MATCH(单指标趋势!$E14&amp;单指标趋势!$E$3,【输出】数据汇总!$A:$A,0),MATCH(单指标趋势!I$3,【输出】数据汇总!$1:$1))</f>
        <v>#N/A</v>
      </c>
      <c r="J14" s="10" t="e">
        <f>INDEX(【输出】数据汇总!$A:$AM,MATCH(单指标趋势!$E14&amp;单指标趋势!$E$3,【输出】数据汇总!$A:$A,0),MATCH(单指标趋势!J$3,【输出】数据汇总!$1:$1))</f>
        <v>#N/A</v>
      </c>
      <c r="K14" s="10" t="e">
        <f>INDEX(【输出】数据汇总!$A:$AM,MATCH(单指标趋势!$E14&amp;单指标趋势!$E$3,【输出】数据汇总!$A:$A,0),MATCH(单指标趋势!K$3,【输出】数据汇总!$1:$1))</f>
        <v>#N/A</v>
      </c>
      <c r="L14" s="10" t="e">
        <f>INDEX(【输出】数据汇总!$A:$AM,MATCH(单指标趋势!$E14&amp;单指标趋势!$E$3,【输出】数据汇总!$A:$A,0),MATCH(单指标趋势!L$3,【输出】数据汇总!$1:$1))</f>
        <v>#N/A</v>
      </c>
      <c r="M14" s="10" t="e">
        <f>INDEX(【输出】数据汇总!$A:$AM,MATCH(单指标趋势!$E14&amp;单指标趋势!$E$3,【输出】数据汇总!$A:$A,0),MATCH(单指标趋势!M$3,【输出】数据汇总!$1:$1))</f>
        <v>#N/A</v>
      </c>
      <c r="N14" s="10" t="e">
        <f>INDEX(【输出】数据汇总!$A:$AM,MATCH(单指标趋势!$E14&amp;单指标趋势!$E$3,【输出】数据汇总!$A:$A,0),MATCH(单指标趋势!N$3,【输出】数据汇总!$1:$1))</f>
        <v>#N/A</v>
      </c>
      <c r="O14" s="10" t="e">
        <f>INDEX(【输出】数据汇总!$A:$AM,MATCH(单指标趋势!$E14&amp;单指标趋势!$E$3,【输出】数据汇总!$A:$A,0),MATCH(单指标趋势!O$3,【输出】数据汇总!$1:$1))</f>
        <v>#N/A</v>
      </c>
      <c r="P14" s="10" t="e">
        <f>INDEX(【输出】数据汇总!$A:$AM,MATCH(单指标趋势!$E14&amp;单指标趋势!$E$3,【输出】数据汇总!$A:$A,0),MATCH(单指标趋势!P$3,【输出】数据汇总!$1:$1))</f>
        <v>#N/A</v>
      </c>
      <c r="Q14" s="10" t="e">
        <f>INDEX(【输出】数据汇总!$A:$AM,MATCH(单指标趋势!$E14&amp;单指标趋势!$E$3,【输出】数据汇总!$A:$A,0),MATCH(单指标趋势!Q$3,【输出】数据汇总!$1:$1))</f>
        <v>#N/A</v>
      </c>
      <c r="R14" s="10" t="e">
        <f>INDEX(【输出】数据汇总!$A:$AM,MATCH(单指标趋势!$E14&amp;单指标趋势!$E$3,【输出】数据汇总!$A:$A,0),MATCH(单指标趋势!R$3,【输出】数据汇总!$1:$1))</f>
        <v>#N/A</v>
      </c>
      <c r="S14" s="10" t="e">
        <f>INDEX(【输出】数据汇总!$A:$AM,MATCH(单指标趋势!$E14&amp;单指标趋势!$E$3,【输出】数据汇总!$A:$A,0),MATCH(单指标趋势!S$3,【输出】数据汇总!$1:$1))</f>
        <v>#N/A</v>
      </c>
      <c r="T14" s="10">
        <f>INDEX(【输出】数据汇总!$A:$AM,MATCH(单指标趋势!$E14&amp;单指标趋势!$E$3,【输出】数据汇总!$A:$A,0),MATCH(单指标趋势!T$3,【输出】数据汇总!$1:$1))</f>
        <v>3.0096857853655887E-2</v>
      </c>
      <c r="U14" s="10">
        <f>INDEX(【输出】数据汇总!$A:$AM,MATCH(单指标趋势!$E14&amp;单指标趋势!$E$3,【输出】数据汇总!$A:$A,0),MATCH(单指标趋势!U$3,【输出】数据汇总!$1:$1))</f>
        <v>2.8058941724825939E-2</v>
      </c>
      <c r="V14" s="10">
        <f>INDEX(【输出】数据汇总!$A:$AM,MATCH(单指标趋势!$E14&amp;单指标趋势!$E$3,【输出】数据汇总!$A:$A,0),MATCH(单指标趋势!V$3,【输出】数据汇总!$1:$1))</f>
        <v>3.0693159979594552E-2</v>
      </c>
      <c r="W14" s="10">
        <f>INDEX(【输出】数据汇总!$A:$AM,MATCH(单指标趋势!$E14&amp;单指标趋势!$E$3,【输出】数据汇总!$A:$A,0),MATCH(单指标趋势!W$3,【输出】数据汇总!$1:$1))</f>
        <v>3.3797335518115763E-2</v>
      </c>
      <c r="X14" s="10">
        <f>INDEX(【输出】数据汇总!$A:$AM,MATCH(单指标趋势!$E14&amp;单指标趋势!$E$3,【输出】数据汇总!$A:$A,0),MATCH(单指标趋势!X$3,【输出】数据汇总!$1:$1))</f>
        <v>3.5664287192883823E-2</v>
      </c>
      <c r="Y14" s="10">
        <f>INDEX(【输出】数据汇总!$A:$AM,MATCH(单指标趋势!$E14&amp;单指标趋势!$E$3,【输出】数据汇总!$A:$A,0),MATCH(单指标趋势!Y$3,【输出】数据汇总!$1:$1))</f>
        <v>3.6802022801600748E-2</v>
      </c>
      <c r="Z14" s="10">
        <f>INDEX(【输出】数据汇总!$A:$AM,MATCH(单指标趋势!$E14&amp;单指标趋势!$E$3,【输出】数据汇总!$A:$A,0),MATCH(单指标趋势!Z$3,【输出】数据汇总!$1:$1))</f>
        <v>3.3824028150008685E-2</v>
      </c>
      <c r="AA14" s="10">
        <f>INDEX(【输出】数据汇总!$A:$AM,MATCH(单指标趋势!$E14&amp;单指标趋势!$E$3,【输出】数据汇总!$A:$A,0),MATCH(单指标趋势!AA$3,【输出】数据汇总!$1:$1))</f>
        <v>3.4039101163455862E-2</v>
      </c>
      <c r="AB14" s="10">
        <f>INDEX(【输出】数据汇总!$A:$AM,MATCH(单指标趋势!$E14&amp;单指标趋势!$E$3,【输出】数据汇总!$A:$A,0),MATCH(单指标趋势!AB$3,【输出】数据汇总!$1:$1))</f>
        <v>3.1402369140233345E-2</v>
      </c>
      <c r="AC14" s="10">
        <f>INDEX(【输出】数据汇总!$A:$AM,MATCH(单指标趋势!$E14&amp;单指标趋势!$E$3,【输出】数据汇总!$A:$A,0),MATCH(单指标趋势!AC$3,【输出】数据汇总!$1:$1))</f>
        <v>3.1603336951027329E-2</v>
      </c>
      <c r="AD14" s="10">
        <f>INDEX(【输出】数据汇总!$A:$AM,MATCH(单指标趋势!$E14&amp;单指标趋势!$E$3,【输出】数据汇总!$A:$A,0),MATCH(单指标趋势!AD$3,【输出】数据汇总!$1:$1))</f>
        <v>3.2222690671447667E-2</v>
      </c>
      <c r="AE14" s="10">
        <f>INDEX(【输出】数据汇总!$A:$AM,MATCH(单指标趋势!$E14&amp;单指标趋势!$E$3,【输出】数据汇总!$A:$A,0),MATCH(单指标趋势!AE$3,【输出】数据汇总!$1:$1))</f>
        <v>3.1750162337056125E-2</v>
      </c>
      <c r="AF14" s="10">
        <f>INDEX(【输出】数据汇总!$A:$AM,MATCH(单指标趋势!$E14&amp;单指标趋势!$E$3,【输出】数据汇总!$A:$A,0),MATCH(单指标趋势!AF$3,【输出】数据汇总!$1:$1))</f>
        <v>3.1100697451809049E-2</v>
      </c>
      <c r="AG14" s="10">
        <f>IFERROR(INDEX(【输出】数据汇总!$A:$AM,MATCH(单指标趋势!$E14&amp;单指标趋势!$E$3,【输出】数据汇总!$A:$A,0),MATCH(单指标趋势!AG$3,【输出】数据汇总!$1:$1)),"")</f>
        <v>3.0124779399343944E-2</v>
      </c>
      <c r="AH14" s="10">
        <f t="shared" si="3"/>
        <v>-9.7591805246510441E-4</v>
      </c>
    </row>
    <row r="15" spans="1:34" ht="15.6" x14ac:dyDescent="0.25">
      <c r="A15" s="205">
        <f>IFERROR(VLOOKUP($E$1,$B:$C,2,0)*INDEX($1:$1048576,MATCH($E15,$E:$E,0),MATCH($A$2,$3:$3,0)),"")</f>
        <v>-2.1670396098177714E-2</v>
      </c>
      <c r="B15" s="222" t="s">
        <v>264</v>
      </c>
      <c r="C15" s="228">
        <v>1</v>
      </c>
      <c r="D15" s="207" t="str" cm="1">
        <f t="array" ref="D15">IF(SUMPRODUCT(($F$4:$F$45=F15)*($A$4:$A$45&gt;=A15))&lt;3,E15,G15)</f>
        <v>股份6</v>
      </c>
      <c r="E15" s="189" t="s">
        <v>42</v>
      </c>
      <c r="F15" s="190" t="s">
        <v>327</v>
      </c>
      <c r="G15" s="190" t="s">
        <v>294</v>
      </c>
      <c r="H15" s="10" t="e">
        <f>INDEX(【输出】数据汇总!$A:$AM,MATCH(单指标趋势!$E15&amp;单指标趋势!$E$3,【输出】数据汇总!$A:$A,0),MATCH(单指标趋势!H$3,【输出】数据汇总!$1:$1))</f>
        <v>#N/A</v>
      </c>
      <c r="I15" s="10" t="e">
        <f>INDEX(【输出】数据汇总!$A:$AM,MATCH(单指标趋势!$E15&amp;单指标趋势!$E$3,【输出】数据汇总!$A:$A,0),MATCH(单指标趋势!I$3,【输出】数据汇总!$1:$1))</f>
        <v>#N/A</v>
      </c>
      <c r="J15" s="10" t="e">
        <f>INDEX(【输出】数据汇总!$A:$AM,MATCH(单指标趋势!$E15&amp;单指标趋势!$E$3,【输出】数据汇总!$A:$A,0),MATCH(单指标趋势!J$3,【输出】数据汇总!$1:$1))</f>
        <v>#N/A</v>
      </c>
      <c r="K15" s="10" t="e">
        <f>INDEX(【输出】数据汇总!$A:$AM,MATCH(单指标趋势!$E15&amp;单指标趋势!$E$3,【输出】数据汇总!$A:$A,0),MATCH(单指标趋势!K$3,【输出】数据汇总!$1:$1))</f>
        <v>#N/A</v>
      </c>
      <c r="L15" s="10" t="e">
        <f>INDEX(【输出】数据汇总!$A:$AM,MATCH(单指标趋势!$E15&amp;单指标趋势!$E$3,【输出】数据汇总!$A:$A,0),MATCH(单指标趋势!L$3,【输出】数据汇总!$1:$1))</f>
        <v>#N/A</v>
      </c>
      <c r="M15" s="10" t="e">
        <f>INDEX(【输出】数据汇总!$A:$AM,MATCH(单指标趋势!$E15&amp;单指标趋势!$E$3,【输出】数据汇总!$A:$A,0),MATCH(单指标趋势!M$3,【输出】数据汇总!$1:$1))</f>
        <v>#N/A</v>
      </c>
      <c r="N15" s="10" t="e">
        <f>INDEX(【输出】数据汇总!$A:$AM,MATCH(单指标趋势!$E15&amp;单指标趋势!$E$3,【输出】数据汇总!$A:$A,0),MATCH(单指标趋势!N$3,【输出】数据汇总!$1:$1))</f>
        <v>#N/A</v>
      </c>
      <c r="O15" s="10" t="e">
        <f>INDEX(【输出】数据汇总!$A:$AM,MATCH(单指标趋势!$E15&amp;单指标趋势!$E$3,【输出】数据汇总!$A:$A,0),MATCH(单指标趋势!O$3,【输出】数据汇总!$1:$1))</f>
        <v>#N/A</v>
      </c>
      <c r="P15" s="10" t="e">
        <f>INDEX(【输出】数据汇总!$A:$AM,MATCH(单指标趋势!$E15&amp;单指标趋势!$E$3,【输出】数据汇总!$A:$A,0),MATCH(单指标趋势!P$3,【输出】数据汇总!$1:$1))</f>
        <v>#N/A</v>
      </c>
      <c r="Q15" s="10" t="e">
        <f>INDEX(【输出】数据汇总!$A:$AM,MATCH(单指标趋势!$E15&amp;单指标趋势!$E$3,【输出】数据汇总!$A:$A,0),MATCH(单指标趋势!Q$3,【输出】数据汇总!$1:$1))</f>
        <v>#N/A</v>
      </c>
      <c r="R15" s="10" t="e">
        <f>INDEX(【输出】数据汇总!$A:$AM,MATCH(单指标趋势!$E15&amp;单指标趋势!$E$3,【输出】数据汇总!$A:$A,0),MATCH(单指标趋势!R$3,【输出】数据汇总!$1:$1))</f>
        <v>#N/A</v>
      </c>
      <c r="S15" s="10" t="e">
        <f>INDEX(【输出】数据汇总!$A:$AM,MATCH(单指标趋势!$E15&amp;单指标趋势!$E$3,【输出】数据汇总!$A:$A,0),MATCH(单指标趋势!S$3,【输出】数据汇总!$1:$1))</f>
        <v>#N/A</v>
      </c>
      <c r="T15" s="10">
        <f>INDEX(【输出】数据汇总!$A:$AM,MATCH(单指标趋势!$E15&amp;单指标趋势!$E$3,【输出】数据汇总!$A:$A,0),MATCH(单指标趋势!T$3,【输出】数据汇总!$1:$1))</f>
        <v>2.5011781952266377E-2</v>
      </c>
      <c r="U15" s="10">
        <f>INDEX(【输出】数据汇总!$A:$AM,MATCH(单指标趋势!$E15&amp;单指标趋势!$E$3,【输出】数据汇总!$A:$A,0),MATCH(单指标趋势!U$3,【输出】数据汇总!$1:$1))</f>
        <v>2.5646305310313127E-2</v>
      </c>
      <c r="V15" s="10">
        <f>INDEX(【输出】数据汇总!$A:$AM,MATCH(单指标趋势!$E15&amp;单指标趋势!$E$3,【输出】数据汇总!$A:$A,0),MATCH(单指标趋势!V$3,【输出】数据汇总!$1:$1))</f>
        <v>2.3919376357472523E-2</v>
      </c>
      <c r="W15" s="10">
        <f>INDEX(【输出】数据汇总!$A:$AM,MATCH(单指标趋势!$E15&amp;单指标趋势!$E$3,【输出】数据汇总!$A:$A,0),MATCH(单指标趋势!W$3,【输出】数据汇总!$1:$1))</f>
        <v>2.4031978669259022E-2</v>
      </c>
      <c r="X15" s="10">
        <f>INDEX(【输出】数据汇总!$A:$AM,MATCH(单指标趋势!$E15&amp;单指标趋势!$E$3,【输出】数据汇总!$A:$A,0),MATCH(单指标趋势!X$3,【输出】数据汇总!$1:$1))</f>
        <v>2.3446582001029975E-2</v>
      </c>
      <c r="Y15" s="10">
        <f>INDEX(【输出】数据汇总!$A:$AM,MATCH(单指标趋势!$E15&amp;单指标趋势!$E$3,【输出】数据汇总!$A:$A,0),MATCH(单指标趋势!Y$3,【输出】数据汇总!$1:$1))</f>
        <v>2.2674086720747978E-2</v>
      </c>
      <c r="Z15" s="10">
        <f>INDEX(【输出】数据汇总!$A:$AM,MATCH(单指标趋势!$E15&amp;单指标趋势!$E$3,【输出】数据汇总!$A:$A,0),MATCH(单指标趋势!Z$3,【输出】数据汇总!$1:$1))</f>
        <v>2.396891501985712E-2</v>
      </c>
      <c r="AA15" s="10">
        <f>INDEX(【输出】数据汇总!$A:$AM,MATCH(单指标趋势!$E15&amp;单指标趋势!$E$3,【输出】数据汇总!$A:$A,0),MATCH(单指标趋势!AA$3,【输出】数据汇总!$1:$1))</f>
        <v>2.3842624626187175E-2</v>
      </c>
      <c r="AB15" s="10">
        <f>INDEX(【输出】数据汇总!$A:$AM,MATCH(单指标趋势!$E15&amp;单指标趋势!$E$3,【输出】数据汇总!$A:$A,0),MATCH(单指标趋势!AB$3,【输出】数据汇总!$1:$1))</f>
        <v>2.3260418813576628E-2</v>
      </c>
      <c r="AC15" s="10">
        <f>INDEX(【输出】数据汇总!$A:$AM,MATCH(单指标趋势!$E15&amp;单指标趋势!$E$3,【输出】数据汇总!$A:$A,0),MATCH(单指标趋势!AC$3,【输出】数据汇总!$1:$1))</f>
        <v>2.2800835443844474E-2</v>
      </c>
      <c r="AD15" s="10">
        <f>INDEX(【输出】数据汇总!$A:$AM,MATCH(单指标趋势!$E15&amp;单指标趋势!$E$3,【输出】数据汇总!$A:$A,0),MATCH(单指标趋势!AD$3,【输出】数据汇总!$1:$1))</f>
        <v>2.376366808859081E-2</v>
      </c>
      <c r="AE15" s="10">
        <f>INDEX(【输出】数据汇总!$A:$AM,MATCH(单指标趋势!$E15&amp;单指标趋势!$E$3,【输出】数据汇总!$A:$A,0),MATCH(单指标趋势!AE$3,【输出】数据汇总!$1:$1))</f>
        <v>2.2398025826547388E-2</v>
      </c>
      <c r="AF15" s="10">
        <f>INDEX(【输出】数据汇总!$A:$AM,MATCH(单指标趋势!$E15&amp;单指标趋势!$E$3,【输出】数据汇总!$A:$A,0),MATCH(单指标趋势!AF$3,【输出】数据汇总!$1:$1))</f>
        <v>2.1963565033472177E-2</v>
      </c>
      <c r="AG15" s="10">
        <f>IFERROR(INDEX(【输出】数据汇总!$A:$AM,MATCH(单指标趋势!$E15&amp;单指标趋势!$E$3,【输出】数据汇总!$A:$A,0),MATCH(单指标趋势!AG$3,【输出】数据汇总!$1:$1)),"")</f>
        <v>2.1670396098177714E-2</v>
      </c>
      <c r="AH15" s="10">
        <f t="shared" si="3"/>
        <v>-2.9316893529446331E-4</v>
      </c>
    </row>
    <row r="16" spans="1:34" ht="15.6" x14ac:dyDescent="0.25">
      <c r="A16" s="205">
        <f>IFERROR(VLOOKUP($E$1,$B:$C,2,0)*INDEX($1:$1048576,MATCH($E16,$E:$E,0),MATCH($A$2,$3:$3,0)),"")</f>
        <v>-1.8983783628888765E-2</v>
      </c>
      <c r="B16" s="223" t="s">
        <v>266</v>
      </c>
      <c r="C16" s="229">
        <v>1</v>
      </c>
      <c r="D16" s="207" t="str" cm="1">
        <f t="array" ref="D16">IF(SUMPRODUCT(($F$4:$F$45=F16)*($A$4:$A$45&gt;=A16))&lt;3,E16,G16)</f>
        <v>平安</v>
      </c>
      <c r="E16" s="189" t="s">
        <v>45</v>
      </c>
      <c r="F16" s="190" t="s">
        <v>327</v>
      </c>
      <c r="G16" s="190" t="s">
        <v>295</v>
      </c>
      <c r="H16" s="10" t="e">
        <f>INDEX(【输出】数据汇总!$A:$AM,MATCH(单指标趋势!$E16&amp;单指标趋势!$E$3,【输出】数据汇总!$A:$A,0),MATCH(单指标趋势!H$3,【输出】数据汇总!$1:$1))</f>
        <v>#N/A</v>
      </c>
      <c r="I16" s="10" t="e">
        <f>INDEX(【输出】数据汇总!$A:$AM,MATCH(单指标趋势!$E16&amp;单指标趋势!$E$3,【输出】数据汇总!$A:$A,0),MATCH(单指标趋势!I$3,【输出】数据汇总!$1:$1))</f>
        <v>#N/A</v>
      </c>
      <c r="J16" s="10" t="e">
        <f>INDEX(【输出】数据汇总!$A:$AM,MATCH(单指标趋势!$E16&amp;单指标趋势!$E$3,【输出】数据汇总!$A:$A,0),MATCH(单指标趋势!J$3,【输出】数据汇总!$1:$1))</f>
        <v>#N/A</v>
      </c>
      <c r="K16" s="10" t="e">
        <f>INDEX(【输出】数据汇总!$A:$AM,MATCH(单指标趋势!$E16&amp;单指标趋势!$E$3,【输出】数据汇总!$A:$A,0),MATCH(单指标趋势!K$3,【输出】数据汇总!$1:$1))</f>
        <v>#N/A</v>
      </c>
      <c r="L16" s="10" t="e">
        <f>INDEX(【输出】数据汇总!$A:$AM,MATCH(单指标趋势!$E16&amp;单指标趋势!$E$3,【输出】数据汇总!$A:$A,0),MATCH(单指标趋势!L$3,【输出】数据汇总!$1:$1))</f>
        <v>#N/A</v>
      </c>
      <c r="M16" s="10" t="e">
        <f>INDEX(【输出】数据汇总!$A:$AM,MATCH(单指标趋势!$E16&amp;单指标趋势!$E$3,【输出】数据汇总!$A:$A,0),MATCH(单指标趋势!M$3,【输出】数据汇总!$1:$1))</f>
        <v>#N/A</v>
      </c>
      <c r="N16" s="10" t="e">
        <f>INDEX(【输出】数据汇总!$A:$AM,MATCH(单指标趋势!$E16&amp;单指标趋势!$E$3,【输出】数据汇总!$A:$A,0),MATCH(单指标趋势!N$3,【输出】数据汇总!$1:$1))</f>
        <v>#N/A</v>
      </c>
      <c r="O16" s="10" t="e">
        <f>INDEX(【输出】数据汇总!$A:$AM,MATCH(单指标趋势!$E16&amp;单指标趋势!$E$3,【输出】数据汇总!$A:$A,0),MATCH(单指标趋势!O$3,【输出】数据汇总!$1:$1))</f>
        <v>#N/A</v>
      </c>
      <c r="P16" s="10" t="e">
        <f>INDEX(【输出】数据汇总!$A:$AM,MATCH(单指标趋势!$E16&amp;单指标趋势!$E$3,【输出】数据汇总!$A:$A,0),MATCH(单指标趋势!P$3,【输出】数据汇总!$1:$1))</f>
        <v>#N/A</v>
      </c>
      <c r="Q16" s="10" t="e">
        <f>INDEX(【输出】数据汇总!$A:$AM,MATCH(单指标趋势!$E16&amp;单指标趋势!$E$3,【输出】数据汇总!$A:$A,0),MATCH(单指标趋势!Q$3,【输出】数据汇总!$1:$1))</f>
        <v>#N/A</v>
      </c>
      <c r="R16" s="10" t="e">
        <f>INDEX(【输出】数据汇总!$A:$AM,MATCH(单指标趋势!$E16&amp;单指标趋势!$E$3,【输出】数据汇总!$A:$A,0),MATCH(单指标趋势!R$3,【输出】数据汇总!$1:$1))</f>
        <v>#N/A</v>
      </c>
      <c r="S16" s="10" t="e">
        <f>INDEX(【输出】数据汇总!$A:$AM,MATCH(单指标趋势!$E16&amp;单指标趋势!$E$3,【输出】数据汇总!$A:$A,0),MATCH(单指标趋势!S$3,【输出】数据汇总!$1:$1))</f>
        <v>#N/A</v>
      </c>
      <c r="T16" s="10">
        <f>INDEX(【输出】数据汇总!$A:$AM,MATCH(单指标趋势!$E16&amp;单指标趋势!$E$3,【输出】数据汇总!$A:$A,0),MATCH(单指标趋势!T$3,【输出】数据汇总!$1:$1))</f>
        <v>2.6974134929494766E-2</v>
      </c>
      <c r="U16" s="10">
        <f>INDEX(【输出】数据汇总!$A:$AM,MATCH(单指标趋势!$E16&amp;单指标趋势!$E$3,【输出】数据汇总!$A:$A,0),MATCH(单指标趋势!U$3,【输出】数据汇总!$1:$1))</f>
        <v>2.9002728659528111E-2</v>
      </c>
      <c r="V16" s="10">
        <f>INDEX(【输出】数据汇总!$A:$AM,MATCH(单指标趋势!$E16&amp;单指标趋势!$E$3,【输出】数据汇总!$A:$A,0),MATCH(单指标趋势!V$3,【输出】数据汇总!$1:$1))</f>
        <v>2.79695631013635E-2</v>
      </c>
      <c r="W16" s="10">
        <f>INDEX(【输出】数据汇总!$A:$AM,MATCH(单指标趋势!$E16&amp;单指标趋势!$E$3,【输出】数据汇总!$A:$A,0),MATCH(单指标趋势!W$3,【输出】数据汇总!$1:$1))</f>
        <v>1.7059925798404464E-2</v>
      </c>
      <c r="X16" s="10">
        <f>INDEX(【输出】数据汇总!$A:$AM,MATCH(单指标趋势!$E16&amp;单指标趋势!$E$3,【输出】数据汇总!$A:$A,0),MATCH(单指标趋势!X$3,【输出】数据汇总!$1:$1))</f>
        <v>1.5593084424172302E-2</v>
      </c>
      <c r="Y16" s="10">
        <f>INDEX(【输出】数据汇总!$A:$AM,MATCH(单指标趋势!$E16&amp;单指标趋势!$E$3,【输出】数据汇总!$A:$A,0),MATCH(单指标趋势!Y$3,【输出】数据汇总!$1:$1))</f>
        <v>2.0037103707440624E-2</v>
      </c>
      <c r="Z16" s="10">
        <f>INDEX(【输出】数据汇总!$A:$AM,MATCH(单指标趋势!$E16&amp;单指标趋势!$E$3,【输出】数据汇总!$A:$A,0),MATCH(单指标趋势!Z$3,【输出】数据汇总!$1:$1))</f>
        <v>1.9411634180022636E-2</v>
      </c>
      <c r="AA16" s="10">
        <f>INDEX(【输出】数据汇总!$A:$AM,MATCH(单指标趋势!$E16&amp;单指标趋势!$E$3,【输出】数据汇总!$A:$A,0),MATCH(单指标趋势!AA$3,【输出】数据汇总!$1:$1))</f>
        <v>2.2772183081268368E-2</v>
      </c>
      <c r="AB16" s="10">
        <f>INDEX(【输出】数据汇总!$A:$AM,MATCH(单指标趋势!$E16&amp;单指标趋势!$E$3,【输出】数据汇总!$A:$A,0),MATCH(单指标趋势!AB$3,【输出】数据汇总!$1:$1))</f>
        <v>2.0306758222837919E-2</v>
      </c>
      <c r="AC16" s="10">
        <f>INDEX(【输出】数据汇总!$A:$AM,MATCH(单指标趋势!$E16&amp;单指标趋势!$E$3,【输出】数据汇总!$A:$A,0),MATCH(单指标趋势!AC$3,【输出】数据汇总!$1:$1))</f>
        <v>2.0756504084962941E-2</v>
      </c>
      <c r="AD16" s="10">
        <f>INDEX(【输出】数据汇总!$A:$AM,MATCH(单指标趋势!$E16&amp;单指标趋势!$E$3,【输出】数据汇总!$A:$A,0),MATCH(单指标趋势!AD$3,【输出】数据汇总!$1:$1))</f>
        <v>2.1075407419659825E-2</v>
      </c>
      <c r="AE16" s="10">
        <f>INDEX(【输出】数据汇总!$A:$AM,MATCH(单指标趋势!$E16&amp;单指标趋势!$E$3,【输出】数据汇总!$A:$A,0),MATCH(单指标趋势!AE$3,【输出】数据汇总!$1:$1))</f>
        <v>2.0913291585527051E-2</v>
      </c>
      <c r="AF16" s="10">
        <f>INDEX(【输出】数据汇总!$A:$AM,MATCH(单指标趋势!$E16&amp;单指标趋势!$E$3,【输出】数据汇总!$A:$A,0),MATCH(单指标趋势!AF$3,【输出】数据汇总!$1:$1))</f>
        <v>1.9566970316930735E-2</v>
      </c>
      <c r="AG16" s="10">
        <f>IFERROR(INDEX(【输出】数据汇总!$A:$AM,MATCH(单指标趋势!$E16&amp;单指标趋势!$E$3,【输出】数据汇总!$A:$A,0),MATCH(单指标趋势!AG$3,【输出】数据汇总!$1:$1)),"")</f>
        <v>1.8983783628888765E-2</v>
      </c>
      <c r="AH16" s="10">
        <f t="shared" si="3"/>
        <v>-5.8318668804197005E-4</v>
      </c>
    </row>
    <row r="17" spans="1:34" ht="15.6" x14ac:dyDescent="0.25">
      <c r="A17" s="205">
        <f>IFERROR(VLOOKUP($E$1,$B:$C,2,0)*INDEX($1:$1048576,MATCH($E17,$E:$E,0),MATCH($A$2,$3:$3,0)),"")</f>
        <v>-2.8358726273207249E-2</v>
      </c>
      <c r="B17" s="184" t="s">
        <v>271</v>
      </c>
      <c r="C17" s="226">
        <v>1</v>
      </c>
      <c r="D17" s="207" t="str" cm="1">
        <f t="array" ref="D17">IF(SUMPRODUCT(($F$4:$F$45=F17)*($A$4:$A$45&gt;=A17))&lt;3,E17,G17)</f>
        <v>股份8</v>
      </c>
      <c r="E17" s="189" t="s">
        <v>48</v>
      </c>
      <c r="F17" s="190" t="s">
        <v>327</v>
      </c>
      <c r="G17" s="190" t="s">
        <v>296</v>
      </c>
      <c r="H17" s="10" t="e">
        <f>INDEX(【输出】数据汇总!$A:$AM,MATCH(单指标趋势!$E17&amp;单指标趋势!$E$3,【输出】数据汇总!$A:$A,0),MATCH(单指标趋势!H$3,【输出】数据汇总!$1:$1))</f>
        <v>#N/A</v>
      </c>
      <c r="I17" s="10" t="e">
        <f>INDEX(【输出】数据汇总!$A:$AM,MATCH(单指标趋势!$E17&amp;单指标趋势!$E$3,【输出】数据汇总!$A:$A,0),MATCH(单指标趋势!I$3,【输出】数据汇总!$1:$1))</f>
        <v>#N/A</v>
      </c>
      <c r="J17" s="10" t="e">
        <f>INDEX(【输出】数据汇总!$A:$AM,MATCH(单指标趋势!$E17&amp;单指标趋势!$E$3,【输出】数据汇总!$A:$A,0),MATCH(单指标趋势!J$3,【输出】数据汇总!$1:$1))</f>
        <v>#N/A</v>
      </c>
      <c r="K17" s="10" t="e">
        <f>INDEX(【输出】数据汇总!$A:$AM,MATCH(单指标趋势!$E17&amp;单指标趋势!$E$3,【输出】数据汇总!$A:$A,0),MATCH(单指标趋势!K$3,【输出】数据汇总!$1:$1))</f>
        <v>#N/A</v>
      </c>
      <c r="L17" s="10" t="e">
        <f>INDEX(【输出】数据汇总!$A:$AM,MATCH(单指标趋势!$E17&amp;单指标趋势!$E$3,【输出】数据汇总!$A:$A,0),MATCH(单指标趋势!L$3,【输出】数据汇总!$1:$1))</f>
        <v>#N/A</v>
      </c>
      <c r="M17" s="10" t="e">
        <f>INDEX(【输出】数据汇总!$A:$AM,MATCH(单指标趋势!$E17&amp;单指标趋势!$E$3,【输出】数据汇总!$A:$A,0),MATCH(单指标趋势!M$3,【输出】数据汇总!$1:$1))</f>
        <v>#N/A</v>
      </c>
      <c r="N17" s="10" t="e">
        <f>INDEX(【输出】数据汇总!$A:$AM,MATCH(单指标趋势!$E17&amp;单指标趋势!$E$3,【输出】数据汇总!$A:$A,0),MATCH(单指标趋势!N$3,【输出】数据汇总!$1:$1))</f>
        <v>#N/A</v>
      </c>
      <c r="O17" s="10" t="e">
        <f>INDEX(【输出】数据汇总!$A:$AM,MATCH(单指标趋势!$E17&amp;单指标趋势!$E$3,【输出】数据汇总!$A:$A,0),MATCH(单指标趋势!O$3,【输出】数据汇总!$1:$1))</f>
        <v>#N/A</v>
      </c>
      <c r="P17" s="10" t="e">
        <f>INDEX(【输出】数据汇总!$A:$AM,MATCH(单指标趋势!$E17&amp;单指标趋势!$E$3,【输出】数据汇总!$A:$A,0),MATCH(单指标趋势!P$3,【输出】数据汇总!$1:$1))</f>
        <v>#N/A</v>
      </c>
      <c r="Q17" s="10" t="e">
        <f>INDEX(【输出】数据汇总!$A:$AM,MATCH(单指标趋势!$E17&amp;单指标趋势!$E$3,【输出】数据汇总!$A:$A,0),MATCH(单指标趋势!Q$3,【输出】数据汇总!$1:$1))</f>
        <v>#N/A</v>
      </c>
      <c r="R17" s="10" t="e">
        <f>INDEX(【输出】数据汇总!$A:$AM,MATCH(单指标趋势!$E17&amp;单指标趋势!$E$3,【输出】数据汇总!$A:$A,0),MATCH(单指标趋势!R$3,【输出】数据汇总!$1:$1))</f>
        <v>#N/A</v>
      </c>
      <c r="S17" s="10" t="e">
        <f>INDEX(【输出】数据汇总!$A:$AM,MATCH(单指标趋势!$E17&amp;单指标趋势!$E$3,【输出】数据汇总!$A:$A,0),MATCH(单指标趋势!S$3,【输出】数据汇总!$1:$1))</f>
        <v>#N/A</v>
      </c>
      <c r="T17" s="10">
        <f>INDEX(【输出】数据汇总!$A:$AM,MATCH(单指标趋势!$E17&amp;单指标趋势!$E$3,【输出】数据汇总!$A:$A,0),MATCH(单指标趋势!T$3,【输出】数据汇总!$1:$1))</f>
        <v>3.5938920530755043E-2</v>
      </c>
      <c r="U17" s="10">
        <f>INDEX(【输出】数据汇总!$A:$AM,MATCH(单指标趋势!$E17&amp;单指标趋势!$E$3,【输出】数据汇总!$A:$A,0),MATCH(单指标趋势!U$3,【输出】数据汇总!$1:$1))</f>
        <v>3.6059002546657871E-2</v>
      </c>
      <c r="V17" s="10">
        <f>INDEX(【输出】数据汇总!$A:$AM,MATCH(单指标趋势!$E17&amp;单指标趋势!$E$3,【输出】数据汇总!$A:$A,0),MATCH(单指标趋势!V$3,【输出】数据汇总!$1:$1))</f>
        <v>3.6179355719022907E-2</v>
      </c>
      <c r="W17" s="10">
        <f>INDEX(【输出】数据汇总!$A:$AM,MATCH(单指标趋势!$E17&amp;单指标趋势!$E$3,【输出】数据汇总!$A:$A,0),MATCH(单指标趋势!W$3,【输出】数据汇总!$1:$1))</f>
        <v>3.5259552943084513E-2</v>
      </c>
      <c r="X17" s="10">
        <f>INDEX(【输出】数据汇总!$A:$AM,MATCH(单指标趋势!$E17&amp;单指标趋势!$E$3,【输出】数据汇总!$A:$A,0),MATCH(单指标趋势!X$3,【输出】数据汇总!$1:$1))</f>
        <v>3.367388813894346E-2</v>
      </c>
      <c r="Y17" s="10">
        <f>INDEX(【输出】数据汇总!$A:$AM,MATCH(单指标趋势!$E17&amp;单指标趋势!$E$3,【输出】数据汇总!$A:$A,0),MATCH(单指标趋势!Y$3,【输出】数据汇总!$1:$1))</f>
        <v>3.7853117390596554E-2</v>
      </c>
      <c r="Z17" s="10">
        <f>INDEX(【输出】数据汇总!$A:$AM,MATCH(单指标趋势!$E17&amp;单指标趋势!$E$3,【输出】数据汇总!$A:$A,0),MATCH(单指标趋势!Z$3,【输出】数据汇总!$1:$1))</f>
        <v>3.5961623634130933E-2</v>
      </c>
      <c r="AA17" s="10">
        <f>INDEX(【输出】数据汇总!$A:$AM,MATCH(单指标趋势!$E17&amp;单指标趋势!$E$3,【输出】数据汇总!$A:$A,0),MATCH(单指标趋势!AA$3,【输出】数据汇总!$1:$1))</f>
        <v>3.3273848098400345E-2</v>
      </c>
      <c r="AB17" s="10">
        <f>INDEX(【输出】数据汇总!$A:$AM,MATCH(单指标趋势!$E17&amp;单指标趋势!$E$3,【输出】数据汇总!$A:$A,0),MATCH(单指标趋势!AB$3,【输出】数据汇总!$1:$1))</f>
        <v>3.3282589854703039E-2</v>
      </c>
      <c r="AC17" s="10">
        <f>INDEX(【输出】数据汇总!$A:$AM,MATCH(单指标趋势!$E17&amp;单指标趋势!$E$3,【输出】数据汇总!$A:$A,0),MATCH(单指标趋势!AC$3,【输出】数据汇总!$1:$1))</f>
        <v>3.154656044065849E-2</v>
      </c>
      <c r="AD17" s="10">
        <f>INDEX(【输出】数据汇总!$A:$AM,MATCH(单指标趋势!$E17&amp;单指标趋势!$E$3,【输出】数据汇总!$A:$A,0),MATCH(单指标趋势!AD$3,【输出】数据汇总!$1:$1))</f>
        <v>3.0395479758126485E-2</v>
      </c>
      <c r="AE17" s="10">
        <f>INDEX(【输出】数据汇总!$A:$AM,MATCH(单指标趋势!$E17&amp;单指标趋势!$E$3,【输出】数据汇总!$A:$A,0),MATCH(单指标趋势!AE$3,【输出】数据汇总!$1:$1))</f>
        <v>2.9043298975056829E-2</v>
      </c>
      <c r="AF17" s="10">
        <f>INDEX(【输出】数据汇总!$A:$AM,MATCH(单指标趋势!$E17&amp;单指标趋势!$E$3,【输出】数据汇总!$A:$A,0),MATCH(单指标趋势!AF$3,【输出】数据汇总!$1:$1))</f>
        <v>2.7542887904475909E-2</v>
      </c>
      <c r="AG17" s="10">
        <f>IFERROR(INDEX(【输出】数据汇总!$A:$AM,MATCH(单指标趋势!$E17&amp;单指标趋势!$E$3,【输出】数据汇总!$A:$A,0),MATCH(单指标趋势!AG$3,【输出】数据汇总!$1:$1)),"")</f>
        <v>2.8358726273207249E-2</v>
      </c>
      <c r="AH17" s="10">
        <f t="shared" si="3"/>
        <v>8.1583836873133989E-4</v>
      </c>
    </row>
    <row r="18" spans="1:34" ht="15.6" x14ac:dyDescent="0.25">
      <c r="A18" s="205">
        <f>IFERROR(VLOOKUP($E$1,$B:$C,2,0)*INDEX($1:$1048576,MATCH($E18,$E:$E,0),MATCH($A$2,$3:$3,0)),"")</f>
        <v>-3.8678922532717944E-2</v>
      </c>
      <c r="B18" s="184" t="s">
        <v>269</v>
      </c>
      <c r="C18" s="226">
        <v>1</v>
      </c>
      <c r="D18" s="207" t="str" cm="1">
        <f t="array" ref="D18">IF(SUMPRODUCT(($F$4:$F$45=F18)*($A$4:$A$45&gt;=A18))&lt;3,E18,G18)</f>
        <v>股份9</v>
      </c>
      <c r="E18" s="189" t="s">
        <v>51</v>
      </c>
      <c r="F18" s="190" t="s">
        <v>327</v>
      </c>
      <c r="G18" s="190" t="s">
        <v>297</v>
      </c>
      <c r="H18" s="10" t="e">
        <f>INDEX(【输出】数据汇总!$A:$AM,MATCH(单指标趋势!$E18&amp;单指标趋势!$E$3,【输出】数据汇总!$A:$A,0),MATCH(单指标趋势!H$3,【输出】数据汇总!$1:$1))</f>
        <v>#N/A</v>
      </c>
      <c r="I18" s="10" t="e">
        <f>INDEX(【输出】数据汇总!$A:$AM,MATCH(单指标趋势!$E18&amp;单指标趋势!$E$3,【输出】数据汇总!$A:$A,0),MATCH(单指标趋势!I$3,【输出】数据汇总!$1:$1))</f>
        <v>#N/A</v>
      </c>
      <c r="J18" s="10" t="e">
        <f>INDEX(【输出】数据汇总!$A:$AM,MATCH(单指标趋势!$E18&amp;单指标趋势!$E$3,【输出】数据汇总!$A:$A,0),MATCH(单指标趋势!J$3,【输出】数据汇总!$1:$1))</f>
        <v>#N/A</v>
      </c>
      <c r="K18" s="10" t="e">
        <f>INDEX(【输出】数据汇总!$A:$AM,MATCH(单指标趋势!$E18&amp;单指标趋势!$E$3,【输出】数据汇总!$A:$A,0),MATCH(单指标趋势!K$3,【输出】数据汇总!$1:$1))</f>
        <v>#N/A</v>
      </c>
      <c r="L18" s="10" t="e">
        <f>INDEX(【输出】数据汇总!$A:$AM,MATCH(单指标趋势!$E18&amp;单指标趋势!$E$3,【输出】数据汇总!$A:$A,0),MATCH(单指标趋势!L$3,【输出】数据汇总!$1:$1))</f>
        <v>#N/A</v>
      </c>
      <c r="M18" s="10" t="e">
        <f>INDEX(【输出】数据汇总!$A:$AM,MATCH(单指标趋势!$E18&amp;单指标趋势!$E$3,【输出】数据汇总!$A:$A,0),MATCH(单指标趋势!M$3,【输出】数据汇总!$1:$1))</f>
        <v>#N/A</v>
      </c>
      <c r="N18" s="10" t="e">
        <f>INDEX(【输出】数据汇总!$A:$AM,MATCH(单指标趋势!$E18&amp;单指标趋势!$E$3,【输出】数据汇总!$A:$A,0),MATCH(单指标趋势!N$3,【输出】数据汇总!$1:$1))</f>
        <v>#N/A</v>
      </c>
      <c r="O18" s="10" t="e">
        <f>INDEX(【输出】数据汇总!$A:$AM,MATCH(单指标趋势!$E18&amp;单指标趋势!$E$3,【输出】数据汇总!$A:$A,0),MATCH(单指标趋势!O$3,【输出】数据汇总!$1:$1))</f>
        <v>#N/A</v>
      </c>
      <c r="P18" s="10" t="e">
        <f>INDEX(【输出】数据汇总!$A:$AM,MATCH(单指标趋势!$E18&amp;单指标趋势!$E$3,【输出】数据汇总!$A:$A,0),MATCH(单指标趋势!P$3,【输出】数据汇总!$1:$1))</f>
        <v>#N/A</v>
      </c>
      <c r="Q18" s="10" t="e">
        <f>INDEX(【输出】数据汇总!$A:$AM,MATCH(单指标趋势!$E18&amp;单指标趋势!$E$3,【输出】数据汇总!$A:$A,0),MATCH(单指标趋势!Q$3,【输出】数据汇总!$1:$1))</f>
        <v>#N/A</v>
      </c>
      <c r="R18" s="10" t="e">
        <f>INDEX(【输出】数据汇总!$A:$AM,MATCH(单指标趋势!$E18&amp;单指标趋势!$E$3,【输出】数据汇总!$A:$A,0),MATCH(单指标趋势!R$3,【输出】数据汇总!$1:$1))</f>
        <v>#N/A</v>
      </c>
      <c r="S18" s="10" t="e">
        <f>INDEX(【输出】数据汇总!$A:$AM,MATCH(单指标趋势!$E18&amp;单指标趋势!$E$3,【输出】数据汇总!$A:$A,0),MATCH(单指标趋势!S$3,【输出】数据汇总!$1:$1))</f>
        <v>#N/A</v>
      </c>
      <c r="T18" s="10">
        <f>INDEX(【输出】数据汇总!$A:$AM,MATCH(单指标趋势!$E18&amp;单指标趋势!$E$3,【输出】数据汇总!$A:$A,0),MATCH(单指标趋势!T$3,【输出】数据汇总!$1:$1))</f>
        <v>1.9949594932841496E-2</v>
      </c>
      <c r="U18" s="10">
        <f>INDEX(【输出】数据汇总!$A:$AM,MATCH(单指标趋势!$E18&amp;单指标趋势!$E$3,【输出】数据汇总!$A:$A,0),MATCH(单指标趋势!U$3,【输出】数据汇总!$1:$1))</f>
        <v>3.197028577343488E-2</v>
      </c>
      <c r="V18" s="10">
        <f>INDEX(【输出】数据汇总!$A:$AM,MATCH(单指标趋势!$E18&amp;单指标趋势!$E$3,【输出】数据汇总!$A:$A,0),MATCH(单指标趋势!V$3,【输出】数据汇总!$1:$1))</f>
        <v>3.0168742484036757E-2</v>
      </c>
      <c r="W18" s="10">
        <f>INDEX(【输出】数据汇总!$A:$AM,MATCH(单指标趋势!$E18&amp;单指标趋势!$E$3,【输出】数据汇总!$A:$A,0),MATCH(单指标趋势!W$3,【输出】数据汇总!$1:$1))</f>
        <v>2.7578752715147703E-2</v>
      </c>
      <c r="X18" s="10">
        <f>INDEX(【输出】数据汇总!$A:$AM,MATCH(单指标趋势!$E18&amp;单指标趋势!$E$3,【输出】数据汇总!$A:$A,0),MATCH(单指标趋势!X$3,【输出】数据汇总!$1:$1))</f>
        <v>2.6328120215254842E-2</v>
      </c>
      <c r="Y18" s="10">
        <f>INDEX(【输出】数据汇总!$A:$AM,MATCH(单指标趋势!$E18&amp;单指标趋势!$E$3,【输出】数据汇总!$A:$A,0),MATCH(单指标趋势!Y$3,【输出】数据汇总!$1:$1))</f>
        <v>3.6389962094860444E-2</v>
      </c>
      <c r="Z18" s="10">
        <f>INDEX(【输出】数据汇总!$A:$AM,MATCH(单指标趋势!$E18&amp;单指标趋势!$E$3,【输出】数据汇总!$A:$A,0),MATCH(单指标趋势!Z$3,【输出】数据汇总!$1:$1))</f>
        <v>4.1048279965807996E-2</v>
      </c>
      <c r="AA18" s="10">
        <f>INDEX(【输出】数据汇总!$A:$AM,MATCH(单指标趋势!$E18&amp;单指标趋势!$E$3,【输出】数据汇总!$A:$A,0),MATCH(单指标趋势!AA$3,【输出】数据汇总!$1:$1))</f>
        <v>3.908295722334533E-2</v>
      </c>
      <c r="AB18" s="10">
        <f>INDEX(【输出】数据汇总!$A:$AM,MATCH(单指标趋势!$E18&amp;单指标趋势!$E$3,【输出】数据汇总!$A:$A,0),MATCH(单指标趋势!AB$3,【输出】数据汇总!$1:$1))</f>
        <v>3.9522339240223678E-2</v>
      </c>
      <c r="AC18" s="10">
        <f>INDEX(【输出】数据汇总!$A:$AM,MATCH(单指标趋势!$E18&amp;单指标趋势!$E$3,【输出】数据汇总!$A:$A,0),MATCH(单指标趋势!AC$3,【输出】数据汇总!$1:$1))</f>
        <v>3.9569208588065674E-2</v>
      </c>
      <c r="AD18" s="10">
        <f>INDEX(【输出】数据汇总!$A:$AM,MATCH(单指标趋势!$E18&amp;单指标趋势!$E$3,【输出】数据汇总!$A:$A,0),MATCH(单指标趋势!AD$3,【输出】数据汇总!$1:$1))</f>
        <v>4.1277761542493206E-2</v>
      </c>
      <c r="AE18" s="10">
        <f>INDEX(【输出】数据汇总!$A:$AM,MATCH(单指标趋势!$E18&amp;单指标趋势!$E$3,【输出】数据汇总!$A:$A,0),MATCH(单指标趋势!AE$3,【输出】数据汇总!$1:$1))</f>
        <v>4.0579732615679591E-2</v>
      </c>
      <c r="AF18" s="10">
        <f>INDEX(【输出】数据汇总!$A:$AM,MATCH(单指标趋势!$E18&amp;单指标趋势!$E$3,【输出】数据汇总!$A:$A,0),MATCH(单指标趋势!AF$3,【输出】数据汇总!$1:$1))</f>
        <v>4.0579061398422475E-2</v>
      </c>
      <c r="AG18" s="10">
        <f>IFERROR(INDEX(【输出】数据汇总!$A:$AM,MATCH(单指标趋势!$E18&amp;单指标趋势!$E$3,【输出】数据汇总!$A:$A,0),MATCH(单指标趋势!AG$3,【输出】数据汇总!$1:$1)),"")</f>
        <v>3.8678922532717944E-2</v>
      </c>
      <c r="AH18" s="10">
        <f t="shared" si="3"/>
        <v>-1.9001388657045315E-3</v>
      </c>
    </row>
    <row r="19" spans="1:34" ht="15.6" x14ac:dyDescent="0.25">
      <c r="A19" s="205" t="str">
        <f>IFERROR(VLOOKUP($E$1,$B:$C,2,0)*INDEX($1:$1048576,MATCH($E19,$E:$E,0),MATCH($A$2,$3:$3,0)),"")</f>
        <v/>
      </c>
      <c r="B19" s="224" t="s">
        <v>272</v>
      </c>
      <c r="C19" s="230">
        <v>1</v>
      </c>
      <c r="D19" s="207" t="str" cm="1">
        <f t="array" ref="D19">IF(SUMPRODUCT(($F$4:$F$45=F19)*($A$4:$A$45&gt;=A19))&lt;3,E19,G19)</f>
        <v>城商1</v>
      </c>
      <c r="E19" s="189" t="s">
        <v>54</v>
      </c>
      <c r="F19" s="190" t="s">
        <v>328</v>
      </c>
      <c r="G19" s="190" t="s">
        <v>298</v>
      </c>
      <c r="H19" s="10" t="e">
        <f>INDEX(【输出】数据汇总!$A:$AM,MATCH(单指标趋势!$E19&amp;单指标趋势!$E$3,【输出】数据汇总!$A:$A,0),MATCH(单指标趋势!H$3,【输出】数据汇总!$1:$1))</f>
        <v>#N/A</v>
      </c>
      <c r="I19" s="10" t="e">
        <f>INDEX(【输出】数据汇总!$A:$AM,MATCH(单指标趋势!$E19&amp;单指标趋势!$E$3,【输出】数据汇总!$A:$A,0),MATCH(单指标趋势!I$3,【输出】数据汇总!$1:$1))</f>
        <v>#N/A</v>
      </c>
      <c r="J19" s="10" t="e">
        <f>INDEX(【输出】数据汇总!$A:$AM,MATCH(单指标趋势!$E19&amp;单指标趋势!$E$3,【输出】数据汇总!$A:$A,0),MATCH(单指标趋势!J$3,【输出】数据汇总!$1:$1))</f>
        <v>#N/A</v>
      </c>
      <c r="K19" s="10" t="e">
        <f>INDEX(【输出】数据汇总!$A:$AM,MATCH(单指标趋势!$E19&amp;单指标趋势!$E$3,【输出】数据汇总!$A:$A,0),MATCH(单指标趋势!K$3,【输出】数据汇总!$1:$1))</f>
        <v>#N/A</v>
      </c>
      <c r="L19" s="10" t="e">
        <f>INDEX(【输出】数据汇总!$A:$AM,MATCH(单指标趋势!$E19&amp;单指标趋势!$E$3,【输出】数据汇总!$A:$A,0),MATCH(单指标趋势!L$3,【输出】数据汇总!$1:$1))</f>
        <v>#N/A</v>
      </c>
      <c r="M19" s="10" t="e">
        <f>INDEX(【输出】数据汇总!$A:$AM,MATCH(单指标趋势!$E19&amp;单指标趋势!$E$3,【输出】数据汇总!$A:$A,0),MATCH(单指标趋势!M$3,【输出】数据汇总!$1:$1))</f>
        <v>#N/A</v>
      </c>
      <c r="N19" s="10" t="e">
        <f>INDEX(【输出】数据汇总!$A:$AM,MATCH(单指标趋势!$E19&amp;单指标趋势!$E$3,【输出】数据汇总!$A:$A,0),MATCH(单指标趋势!N$3,【输出】数据汇总!$1:$1))</f>
        <v>#N/A</v>
      </c>
      <c r="O19" s="10" t="e">
        <f>INDEX(【输出】数据汇总!$A:$AM,MATCH(单指标趋势!$E19&amp;单指标趋势!$E$3,【输出】数据汇总!$A:$A,0),MATCH(单指标趋势!O$3,【输出】数据汇总!$1:$1))</f>
        <v>#N/A</v>
      </c>
      <c r="P19" s="10" t="e">
        <f>INDEX(【输出】数据汇总!$A:$AM,MATCH(单指标趋势!$E19&amp;单指标趋势!$E$3,【输出】数据汇总!$A:$A,0),MATCH(单指标趋势!P$3,【输出】数据汇总!$1:$1))</f>
        <v>#N/A</v>
      </c>
      <c r="Q19" s="10" t="e">
        <f>INDEX(【输出】数据汇总!$A:$AM,MATCH(单指标趋势!$E19&amp;单指标趋势!$E$3,【输出】数据汇总!$A:$A,0),MATCH(单指标趋势!Q$3,【输出】数据汇总!$1:$1))</f>
        <v>#N/A</v>
      </c>
      <c r="R19" s="10" t="e">
        <f>INDEX(【输出】数据汇总!$A:$AM,MATCH(单指标趋势!$E19&amp;单指标趋势!$E$3,【输出】数据汇总!$A:$A,0),MATCH(单指标趋势!R$3,【输出】数据汇总!$1:$1))</f>
        <v>#N/A</v>
      </c>
      <c r="S19" s="10" t="e">
        <f>INDEX(【输出】数据汇总!$A:$AM,MATCH(单指标趋势!$E19&amp;单指标趋势!$E$3,【输出】数据汇总!$A:$A,0),MATCH(单指标趋势!S$3,【输出】数据汇总!$1:$1))</f>
        <v>#N/A</v>
      </c>
      <c r="T19" s="10">
        <f>INDEX(【输出】数据汇总!$A:$AM,MATCH(单指标趋势!$E19&amp;单指标趋势!$E$3,【输出】数据汇总!$A:$A,0),MATCH(单指标趋势!T$3,【输出】数据汇总!$1:$1))</f>
        <v>1.4423708848644069E-2</v>
      </c>
      <c r="U19" s="10">
        <f>INDEX(【输出】数据汇总!$A:$AM,MATCH(单指标趋势!$E19&amp;单指标趋势!$E$3,【输出】数据汇总!$A:$A,0),MATCH(单指标趋势!U$3,【输出】数据汇总!$1:$1))</f>
        <v>1.700886012365365E-2</v>
      </c>
      <c r="V19" s="10">
        <f>INDEX(【输出】数据汇总!$A:$AM,MATCH(单指标趋势!$E19&amp;单指标趋势!$E$3,【输出】数据汇总!$A:$A,0),MATCH(单指标趋势!V$3,【输出】数据汇总!$1:$1))</f>
        <v>1.8091849404229209E-2</v>
      </c>
      <c r="W19" s="10">
        <f>INDEX(【输出】数据汇总!$A:$AM,MATCH(单指标趋势!$E19&amp;单指标趋势!$E$3,【输出】数据汇总!$A:$A,0),MATCH(单指标趋势!W$3,【输出】数据汇总!$1:$1))</f>
        <v>1.8530412822985259E-2</v>
      </c>
      <c r="X19" s="10">
        <f>INDEX(【输出】数据汇总!$A:$AM,MATCH(单指标趋势!$E19&amp;单指标趋势!$E$3,【输出】数据汇总!$A:$A,0),MATCH(单指标趋势!X$3,【输出】数据汇总!$1:$1))</f>
        <v>1.762924592043931E-2</v>
      </c>
      <c r="Y19" s="10">
        <f>INDEX(【输出】数据汇总!$A:$AM,MATCH(单指标趋势!$E19&amp;单指标趋势!$E$3,【输出】数据汇总!$A:$A,0),MATCH(单指标趋势!Y$3,【输出】数据汇总!$1:$1))</f>
        <v>2.5189378793356563E-2</v>
      </c>
      <c r="Z19" s="10">
        <f>INDEX(【输出】数据汇总!$A:$AM,MATCH(单指标趋势!$E19&amp;单指标趋势!$E$3,【输出】数据汇总!$A:$A,0),MATCH(单指标趋势!Z$3,【输出】数据汇总!$1:$1))</f>
        <v>2.9548597586616415E-2</v>
      </c>
      <c r="AA19" s="10">
        <f>INDEX(【输出】数据汇总!$A:$AM,MATCH(单指标趋势!$E19&amp;单指标趋势!$E$3,【输出】数据汇总!$A:$A,0),MATCH(单指标趋势!AA$3,【输出】数据汇总!$1:$1))</f>
        <v>2.5483522725308894E-2</v>
      </c>
      <c r="AB19" s="10">
        <f>INDEX(【输出】数据汇总!$A:$AM,MATCH(单指标趋势!$E19&amp;单指标趋势!$E$3,【输出】数据汇总!$A:$A,0),MATCH(单指标趋势!AB$3,【输出】数据汇总!$1:$1))</f>
        <v>2.4012150925126256E-2</v>
      </c>
      <c r="AC19" s="10">
        <f>INDEX(【输出】数据汇总!$A:$AM,MATCH(单指标趋势!$E19&amp;单指标趋势!$E$3,【输出】数据汇总!$A:$A,0),MATCH(单指标趋势!AC$3,【输出】数据汇总!$1:$1))</f>
        <v>2.5224287092382731E-2</v>
      </c>
      <c r="AD19" s="10">
        <f>INDEX(【输出】数据汇总!$A:$AM,MATCH(单指标趋势!$E19&amp;单指标趋势!$E$3,【输出】数据汇总!$A:$A,0),MATCH(单指标趋势!AD$3,【输出】数据汇总!$1:$1))</f>
        <v>2.5778236446308007E-2</v>
      </c>
      <c r="AE19" s="10">
        <f>INDEX(【输出】数据汇总!$A:$AM,MATCH(单指标趋势!$E19&amp;单指标趋势!$E$3,【输出】数据汇总!$A:$A,0),MATCH(单指标趋势!AE$3,【输出】数据汇总!$1:$1))</f>
        <v>2.5873777284850272E-2</v>
      </c>
      <c r="AF19" s="10">
        <f>INDEX(【输出】数据汇总!$A:$AM,MATCH(单指标趋势!$E19&amp;单指标趋势!$E$3,【输出】数据汇总!$A:$A,0),MATCH(单指标趋势!AF$3,【输出】数据汇总!$1:$1))</f>
        <v>2.2429088978178021E-2</v>
      </c>
      <c r="AG19" s="10" t="str">
        <f>IFERROR(INDEX(【输出】数据汇总!$A:$AM,MATCH(单指标趋势!$E19&amp;单指标趋势!$E$3,【输出】数据汇总!$A:$A,0),MATCH(单指标趋势!AG$3,【输出】数据汇总!$1:$1)),"")</f>
        <v/>
      </c>
      <c r="AH19" s="10" t="str">
        <f t="shared" si="3"/>
        <v/>
      </c>
    </row>
    <row r="20" spans="1:34" x14ac:dyDescent="0.25">
      <c r="A20" s="205" t="str">
        <f>IFERROR(VLOOKUP($E$1,$B:$C,2,0)*INDEX($1:$1048576,MATCH($E20,$E:$E,0),MATCH($A$2,$3:$3,0)),"")</f>
        <v/>
      </c>
      <c r="B20" s="183" t="s">
        <v>463</v>
      </c>
      <c r="C20" s="225">
        <v>-1</v>
      </c>
      <c r="D20" s="207" t="str" cm="1">
        <f t="array" ref="D20">IF(SUMPRODUCT(($F$4:$F$45=F20)*($A$4:$A$45&gt;=A20))&lt;3,E20,G20)</f>
        <v>城商2</v>
      </c>
      <c r="E20" s="189" t="s">
        <v>58</v>
      </c>
      <c r="F20" s="190" t="s">
        <v>328</v>
      </c>
      <c r="G20" s="190" t="s">
        <v>299</v>
      </c>
      <c r="H20" s="10" t="e">
        <f>INDEX(【输出】数据汇总!$A:$AM,MATCH(单指标趋势!$E20&amp;单指标趋势!$E$3,【输出】数据汇总!$A:$A,0),MATCH(单指标趋势!H$3,【输出】数据汇总!$1:$1))</f>
        <v>#N/A</v>
      </c>
      <c r="I20" s="10" t="e">
        <f>INDEX(【输出】数据汇总!$A:$AM,MATCH(单指标趋势!$E20&amp;单指标趋势!$E$3,【输出】数据汇总!$A:$A,0),MATCH(单指标趋势!I$3,【输出】数据汇总!$1:$1))</f>
        <v>#N/A</v>
      </c>
      <c r="J20" s="10" t="e">
        <f>INDEX(【输出】数据汇总!$A:$AM,MATCH(单指标趋势!$E20&amp;单指标趋势!$E$3,【输出】数据汇总!$A:$A,0),MATCH(单指标趋势!J$3,【输出】数据汇总!$1:$1))</f>
        <v>#N/A</v>
      </c>
      <c r="K20" s="10" t="e">
        <f>INDEX(【输出】数据汇总!$A:$AM,MATCH(单指标趋势!$E20&amp;单指标趋势!$E$3,【输出】数据汇总!$A:$A,0),MATCH(单指标趋势!K$3,【输出】数据汇总!$1:$1))</f>
        <v>#N/A</v>
      </c>
      <c r="L20" s="10" t="e">
        <f>INDEX(【输出】数据汇总!$A:$AM,MATCH(单指标趋势!$E20&amp;单指标趋势!$E$3,【输出】数据汇总!$A:$A,0),MATCH(单指标趋势!L$3,【输出】数据汇总!$1:$1))</f>
        <v>#N/A</v>
      </c>
      <c r="M20" s="10" t="e">
        <f>INDEX(【输出】数据汇总!$A:$AM,MATCH(单指标趋势!$E20&amp;单指标趋势!$E$3,【输出】数据汇总!$A:$A,0),MATCH(单指标趋势!M$3,【输出】数据汇总!$1:$1))</f>
        <v>#N/A</v>
      </c>
      <c r="N20" s="10" t="e">
        <f>INDEX(【输出】数据汇总!$A:$AM,MATCH(单指标趋势!$E20&amp;单指标趋势!$E$3,【输出】数据汇总!$A:$A,0),MATCH(单指标趋势!N$3,【输出】数据汇总!$1:$1))</f>
        <v>#N/A</v>
      </c>
      <c r="O20" s="10" t="e">
        <f>INDEX(【输出】数据汇总!$A:$AM,MATCH(单指标趋势!$E20&amp;单指标趋势!$E$3,【输出】数据汇总!$A:$A,0),MATCH(单指标趋势!O$3,【输出】数据汇总!$1:$1))</f>
        <v>#N/A</v>
      </c>
      <c r="P20" s="10" t="e">
        <f>INDEX(【输出】数据汇总!$A:$AM,MATCH(单指标趋势!$E20&amp;单指标趋势!$E$3,【输出】数据汇总!$A:$A,0),MATCH(单指标趋势!P$3,【输出】数据汇总!$1:$1))</f>
        <v>#N/A</v>
      </c>
      <c r="Q20" s="10" t="e">
        <f>INDEX(【输出】数据汇总!$A:$AM,MATCH(单指标趋势!$E20&amp;单指标趋势!$E$3,【输出】数据汇总!$A:$A,0),MATCH(单指标趋势!Q$3,【输出】数据汇总!$1:$1))</f>
        <v>#N/A</v>
      </c>
      <c r="R20" s="10" t="e">
        <f>INDEX(【输出】数据汇总!$A:$AM,MATCH(单指标趋势!$E20&amp;单指标趋势!$E$3,【输出】数据汇总!$A:$A,0),MATCH(单指标趋势!R$3,【输出】数据汇总!$1:$1))</f>
        <v>#N/A</v>
      </c>
      <c r="S20" s="10" t="e">
        <f>INDEX(【输出】数据汇总!$A:$AM,MATCH(单指标趋势!$E20&amp;单指标趋势!$E$3,【输出】数据汇总!$A:$A,0),MATCH(单指标趋势!S$3,【输出】数据汇总!$1:$1))</f>
        <v>#N/A</v>
      </c>
      <c r="T20" s="10">
        <f>INDEX(【输出】数据汇总!$A:$AM,MATCH(单指标趋势!$E20&amp;单指标趋势!$E$3,【输出】数据汇总!$A:$A,0),MATCH(单指标趋势!T$3,【输出】数据汇总!$1:$1))</f>
        <v>2.135985258201567E-2</v>
      </c>
      <c r="U20" s="10">
        <f>INDEX(【输出】数据汇总!$A:$AM,MATCH(单指标趋势!$E20&amp;单指标趋势!$E$3,【输出】数据汇总!$A:$A,0),MATCH(单指标趋势!U$3,【输出】数据汇总!$1:$1))</f>
        <v>2.0536814020454063E-2</v>
      </c>
      <c r="V20" s="10">
        <f>INDEX(【输出】数据汇总!$A:$AM,MATCH(单指标趋势!$E20&amp;单指标趋势!$E$3,【输出】数据汇总!$A:$A,0),MATCH(单指标趋势!V$3,【输出】数据汇总!$1:$1))</f>
        <v>2.0171479500239304E-2</v>
      </c>
      <c r="W20" s="10">
        <f>INDEX(【输出】数据汇总!$A:$AM,MATCH(单指标趋势!$E20&amp;单指标趋势!$E$3,【输出】数据汇总!$A:$A,0),MATCH(单指标趋势!W$3,【输出】数据汇总!$1:$1))</f>
        <v>1.8030247030637717E-2</v>
      </c>
      <c r="X20" s="10">
        <f>INDEX(【输出】数据汇总!$A:$AM,MATCH(单指标趋势!$E20&amp;单指标趋势!$E$3,【输出】数据汇总!$A:$A,0),MATCH(单指标趋势!X$3,【输出】数据汇总!$1:$1))</f>
        <v>1.6091063614778238E-2</v>
      </c>
      <c r="Y20" s="10">
        <f>INDEX(【输出】数据汇总!$A:$AM,MATCH(单指标趋势!$E20&amp;单指标趋势!$E$3,【输出】数据汇总!$A:$A,0),MATCH(单指标趋势!Y$3,【输出】数据汇总!$1:$1))</f>
        <v>1.6148514203998123E-2</v>
      </c>
      <c r="Z20" s="10">
        <f>INDEX(【输出】数据汇总!$A:$AM,MATCH(单指标趋势!$E20&amp;单指标趋势!$E$3,【输出】数据汇总!$A:$A,0),MATCH(单指标趋势!Z$3,【输出】数据汇总!$1:$1))</f>
        <v>1.6103271829443596E-2</v>
      </c>
      <c r="AA20" s="10">
        <f>INDEX(【输出】数据汇总!$A:$AM,MATCH(单指标趋势!$E20&amp;单指标趋势!$E$3,【输出】数据汇总!$A:$A,0),MATCH(单指标趋势!AA$3,【输出】数据汇总!$1:$1))</f>
        <v>1.5553386395835667E-2</v>
      </c>
      <c r="AB20" s="10">
        <f>INDEX(【输出】数据汇总!$A:$AM,MATCH(单指标趋势!$E20&amp;单指标趋势!$E$3,【输出】数据汇总!$A:$A,0),MATCH(单指标趋势!AB$3,【输出】数据汇总!$1:$1))</f>
        <v>1.6351747681118144E-2</v>
      </c>
      <c r="AC20" s="10">
        <f>INDEX(【输出】数据汇总!$A:$AM,MATCH(单指标趋势!$E20&amp;单指标趋势!$E$3,【输出】数据汇总!$A:$A,0),MATCH(单指标趋势!AC$3,【输出】数据汇总!$1:$1))</f>
        <v>1.454440308762337E-2</v>
      </c>
      <c r="AD20" s="10">
        <f>INDEX(【输出】数据汇总!$A:$AM,MATCH(单指标趋势!$E20&amp;单指标趋势!$E$3,【输出】数据汇总!$A:$A,0),MATCH(单指标趋势!AD$3,【输出】数据汇总!$1:$1))</f>
        <v>1.4642273489341892E-2</v>
      </c>
      <c r="AE20" s="10">
        <f>INDEX(【输出】数据汇总!$A:$AM,MATCH(单指标趋势!$E20&amp;单指标趋势!$E$3,【输出】数据汇总!$A:$A,0),MATCH(单指标趋势!AE$3,【输出】数据汇总!$1:$1))</f>
        <v>1.3979548876786109E-2</v>
      </c>
      <c r="AF20" s="10">
        <f>INDEX(【输出】数据汇总!$A:$AM,MATCH(单指标趋势!$E20&amp;单指标趋势!$E$3,【输出】数据汇总!$A:$A,0),MATCH(单指标趋势!AF$3,【输出】数据汇总!$1:$1))</f>
        <v>1.2189523645488743E-2</v>
      </c>
      <c r="AG20" s="10" t="str">
        <f>IFERROR(INDEX(【输出】数据汇总!$A:$AM,MATCH(单指标趋势!$E20&amp;单指标趋势!$E$3,【输出】数据汇总!$A:$A,0),MATCH(单指标趋势!AG$3,【输出】数据汇总!$1:$1)),"")</f>
        <v/>
      </c>
      <c r="AH20" s="10" t="str">
        <f t="shared" si="3"/>
        <v/>
      </c>
    </row>
    <row r="21" spans="1:34" x14ac:dyDescent="0.25">
      <c r="A21" s="205" t="str">
        <f>IFERROR(VLOOKUP($E$1,$B:$C,2,0)*INDEX($1:$1048576,MATCH($E21,$E:$E,0),MATCH($A$2,$3:$3,0)),"")</f>
        <v/>
      </c>
      <c r="B21" s="183" t="s">
        <v>465</v>
      </c>
      <c r="C21" s="225">
        <v>-1</v>
      </c>
      <c r="D21" s="207" t="str" cm="1">
        <f t="array" ref="D21">IF(SUMPRODUCT(($F$4:$F$45=F21)*($A$4:$A$45&gt;=A21))&lt;3,E21,G21)</f>
        <v>城商3</v>
      </c>
      <c r="E21" s="189" t="s">
        <v>61</v>
      </c>
      <c r="F21" s="190" t="s">
        <v>328</v>
      </c>
      <c r="G21" s="190" t="s">
        <v>300</v>
      </c>
      <c r="H21" s="10" t="e">
        <f>INDEX(【输出】数据汇总!$A:$AM,MATCH(单指标趋势!$E21&amp;单指标趋势!$E$3,【输出】数据汇总!$A:$A,0),MATCH(单指标趋势!H$3,【输出】数据汇总!$1:$1))</f>
        <v>#N/A</v>
      </c>
      <c r="I21" s="10" t="e">
        <f>INDEX(【输出】数据汇总!$A:$AM,MATCH(单指标趋势!$E21&amp;单指标趋势!$E$3,【输出】数据汇总!$A:$A,0),MATCH(单指标趋势!I$3,【输出】数据汇总!$1:$1))</f>
        <v>#N/A</v>
      </c>
      <c r="J21" s="10" t="e">
        <f>INDEX(【输出】数据汇总!$A:$AM,MATCH(单指标趋势!$E21&amp;单指标趋势!$E$3,【输出】数据汇总!$A:$A,0),MATCH(单指标趋势!J$3,【输出】数据汇总!$1:$1))</f>
        <v>#N/A</v>
      </c>
      <c r="K21" s="10" t="e">
        <f>INDEX(【输出】数据汇总!$A:$AM,MATCH(单指标趋势!$E21&amp;单指标趋势!$E$3,【输出】数据汇总!$A:$A,0),MATCH(单指标趋势!K$3,【输出】数据汇总!$1:$1))</f>
        <v>#N/A</v>
      </c>
      <c r="L21" s="10" t="e">
        <f>INDEX(【输出】数据汇总!$A:$AM,MATCH(单指标趋势!$E21&amp;单指标趋势!$E$3,【输出】数据汇总!$A:$A,0),MATCH(单指标趋势!L$3,【输出】数据汇总!$1:$1))</f>
        <v>#N/A</v>
      </c>
      <c r="M21" s="10" t="e">
        <f>INDEX(【输出】数据汇总!$A:$AM,MATCH(单指标趋势!$E21&amp;单指标趋势!$E$3,【输出】数据汇总!$A:$A,0),MATCH(单指标趋势!M$3,【输出】数据汇总!$1:$1))</f>
        <v>#N/A</v>
      </c>
      <c r="N21" s="10" t="e">
        <f>INDEX(【输出】数据汇总!$A:$AM,MATCH(单指标趋势!$E21&amp;单指标趋势!$E$3,【输出】数据汇总!$A:$A,0),MATCH(单指标趋势!N$3,【输出】数据汇总!$1:$1))</f>
        <v>#N/A</v>
      </c>
      <c r="O21" s="10" t="e">
        <f>INDEX(【输出】数据汇总!$A:$AM,MATCH(单指标趋势!$E21&amp;单指标趋势!$E$3,【输出】数据汇总!$A:$A,0),MATCH(单指标趋势!O$3,【输出】数据汇总!$1:$1))</f>
        <v>#N/A</v>
      </c>
      <c r="P21" s="10" t="e">
        <f>INDEX(【输出】数据汇总!$A:$AM,MATCH(单指标趋势!$E21&amp;单指标趋势!$E$3,【输出】数据汇总!$A:$A,0),MATCH(单指标趋势!P$3,【输出】数据汇总!$1:$1))</f>
        <v>#N/A</v>
      </c>
      <c r="Q21" s="10" t="e">
        <f>INDEX(【输出】数据汇总!$A:$AM,MATCH(单指标趋势!$E21&amp;单指标趋势!$E$3,【输出】数据汇总!$A:$A,0),MATCH(单指标趋势!Q$3,【输出】数据汇总!$1:$1))</f>
        <v>#N/A</v>
      </c>
      <c r="R21" s="10" t="e">
        <f>INDEX(【输出】数据汇总!$A:$AM,MATCH(单指标趋势!$E21&amp;单指标趋势!$E$3,【输出】数据汇总!$A:$A,0),MATCH(单指标趋势!R$3,【输出】数据汇总!$1:$1))</f>
        <v>#N/A</v>
      </c>
      <c r="S21" s="10" t="e">
        <f>INDEX(【输出】数据汇总!$A:$AM,MATCH(单指标趋势!$E21&amp;单指标趋势!$E$3,【输出】数据汇总!$A:$A,0),MATCH(单指标趋势!S$3,【输出】数据汇总!$1:$1))</f>
        <v>#N/A</v>
      </c>
      <c r="T21" s="10">
        <f>INDEX(【输出】数据汇总!$A:$AM,MATCH(单指标趋势!$E21&amp;单指标趋势!$E$3,【输出】数据汇总!$A:$A,0),MATCH(单指标趋势!T$3,【输出】数据汇总!$1:$1))</f>
        <v>1.5755798621891644E-2</v>
      </c>
      <c r="U21" s="10">
        <f>INDEX(【输出】数据汇总!$A:$AM,MATCH(单指标趋势!$E21&amp;单指标趋势!$E$3,【输出】数据汇总!$A:$A,0),MATCH(单指标趋势!U$3,【输出】数据汇总!$1:$1))</f>
        <v>1.5881898464936785E-2</v>
      </c>
      <c r="V21" s="10">
        <f>INDEX(【输出】数据汇总!$A:$AM,MATCH(单指标趋势!$E21&amp;单指标趋势!$E$3,【输出】数据汇总!$A:$A,0),MATCH(单指标趋势!V$3,【输出】数据汇总!$1:$1))</f>
        <v>1.6829335980273783E-2</v>
      </c>
      <c r="W21" s="10">
        <f>INDEX(【输出】数据汇总!$A:$AM,MATCH(单指标趋势!$E21&amp;单指标趋势!$E$3,【输出】数据汇总!$A:$A,0),MATCH(单指标趋势!W$3,【输出】数据汇总!$1:$1))</f>
        <v>1.7441272723668355E-2</v>
      </c>
      <c r="X21" s="10">
        <f>INDEX(【输出】数据汇总!$A:$AM,MATCH(单指标趋势!$E21&amp;单指标趋势!$E$3,【输出】数据汇总!$A:$A,0),MATCH(单指标趋势!X$3,【输出】数据汇总!$1:$1))</f>
        <v>1.8718175731282309E-2</v>
      </c>
      <c r="Y21" s="10">
        <f>INDEX(【输出】数据汇总!$A:$AM,MATCH(单指标趋势!$E21&amp;单指标趋势!$E$3,【输出】数据汇总!$A:$A,0),MATCH(单指标趋势!Y$3,【输出】数据汇总!$1:$1))</f>
        <v>2.279983934612801E-2</v>
      </c>
      <c r="Z21" s="10">
        <f>INDEX(【输出】数据汇总!$A:$AM,MATCH(单指标趋势!$E21&amp;单指标趋势!$E$3,【输出】数据汇总!$A:$A,0),MATCH(单指标趋势!Z$3,【输出】数据汇总!$1:$1))</f>
        <v>2.2320557211897116E-2</v>
      </c>
      <c r="AA21" s="10">
        <f>INDEX(【输出】数据汇总!$A:$AM,MATCH(单指标趋势!$E21&amp;单指标趋势!$E$3,【输出】数据汇总!$A:$A,0),MATCH(单指标趋势!AA$3,【输出】数据汇总!$1:$1))</f>
        <v>2.1284889724716236E-2</v>
      </c>
      <c r="AB21" s="10">
        <f>INDEX(【输出】数据汇总!$A:$AM,MATCH(单指标趋势!$E21&amp;单指标趋势!$E$3,【输出】数据汇总!$A:$A,0),MATCH(单指标趋势!AB$3,【输出】数据汇总!$1:$1))</f>
        <v>2.0821164498648279E-2</v>
      </c>
      <c r="AC21" s="10">
        <f>INDEX(【输出】数据汇总!$A:$AM,MATCH(单指标趋势!$E21&amp;单指标趋势!$E$3,【输出】数据汇总!$A:$A,0),MATCH(单指标趋势!AC$3,【输出】数据汇总!$1:$1))</f>
        <v>2.3804765783586125E-2</v>
      </c>
      <c r="AD21" s="10">
        <f>INDEX(【输出】数据汇总!$A:$AM,MATCH(单指标趋势!$E21&amp;单指标趋势!$E$3,【输出】数据汇总!$A:$A,0),MATCH(单指标趋势!AD$3,【输出】数据汇总!$1:$1))</f>
        <v>2.1024786363374851E-2</v>
      </c>
      <c r="AE21" s="10">
        <f>INDEX(【输出】数据汇总!$A:$AM,MATCH(单指标趋势!$E21&amp;单指标趋势!$E$3,【输出】数据汇总!$A:$A,0),MATCH(单指标趋势!AE$3,【输出】数据汇总!$1:$1))</f>
        <v>2.0184882805775212E-2</v>
      </c>
      <c r="AF21" s="10">
        <f>INDEX(【输出】数据汇总!$A:$AM,MATCH(单指标趋势!$E21&amp;单指标趋势!$E$3,【输出】数据汇总!$A:$A,0),MATCH(单指标趋势!AF$3,【输出】数据汇总!$1:$1))</f>
        <v>1.9481998426843186E-2</v>
      </c>
      <c r="AG21" s="10" t="str">
        <f>IFERROR(INDEX(【输出】数据汇总!$A:$AM,MATCH(单指标趋势!$E21&amp;单指标趋势!$E$3,【输出】数据汇总!$A:$A,0),MATCH(单指标趋势!AG$3,【输出】数据汇总!$1:$1)),"")</f>
        <v/>
      </c>
      <c r="AH21" s="10" t="str">
        <f t="shared" si="3"/>
        <v/>
      </c>
    </row>
    <row r="22" spans="1:34" x14ac:dyDescent="0.25">
      <c r="A22" s="205" t="str">
        <f>IFERROR(VLOOKUP($E$1,$B:$C,2,0)*INDEX($1:$1048576,MATCH($E22,$E:$E,0),MATCH($A$2,$3:$3,0)),"")</f>
        <v/>
      </c>
      <c r="D22" s="207" t="str" cm="1">
        <f t="array" ref="D22">IF(SUMPRODUCT(($F$4:$F$45=F22)*($A$4:$A$45&gt;=A22))&lt;3,E22,G22)</f>
        <v>城商4</v>
      </c>
      <c r="E22" s="189" t="s">
        <v>64</v>
      </c>
      <c r="F22" s="190" t="s">
        <v>328</v>
      </c>
      <c r="G22" s="190" t="s">
        <v>301</v>
      </c>
      <c r="H22" s="10" t="e">
        <f>INDEX(【输出】数据汇总!$A:$AM,MATCH(单指标趋势!$E22&amp;单指标趋势!$E$3,【输出】数据汇总!$A:$A,0),MATCH(单指标趋势!H$3,【输出】数据汇总!$1:$1))</f>
        <v>#N/A</v>
      </c>
      <c r="I22" s="10" t="e">
        <f>INDEX(【输出】数据汇总!$A:$AM,MATCH(单指标趋势!$E22&amp;单指标趋势!$E$3,【输出】数据汇总!$A:$A,0),MATCH(单指标趋势!I$3,【输出】数据汇总!$1:$1))</f>
        <v>#N/A</v>
      </c>
      <c r="J22" s="10" t="e">
        <f>INDEX(【输出】数据汇总!$A:$AM,MATCH(单指标趋势!$E22&amp;单指标趋势!$E$3,【输出】数据汇总!$A:$A,0),MATCH(单指标趋势!J$3,【输出】数据汇总!$1:$1))</f>
        <v>#N/A</v>
      </c>
      <c r="K22" s="10" t="e">
        <f>INDEX(【输出】数据汇总!$A:$AM,MATCH(单指标趋势!$E22&amp;单指标趋势!$E$3,【输出】数据汇总!$A:$A,0),MATCH(单指标趋势!K$3,【输出】数据汇总!$1:$1))</f>
        <v>#N/A</v>
      </c>
      <c r="L22" s="10" t="e">
        <f>INDEX(【输出】数据汇总!$A:$AM,MATCH(单指标趋势!$E22&amp;单指标趋势!$E$3,【输出】数据汇总!$A:$A,0),MATCH(单指标趋势!L$3,【输出】数据汇总!$1:$1))</f>
        <v>#N/A</v>
      </c>
      <c r="M22" s="10" t="e">
        <f>INDEX(【输出】数据汇总!$A:$AM,MATCH(单指标趋势!$E22&amp;单指标趋势!$E$3,【输出】数据汇总!$A:$A,0),MATCH(单指标趋势!M$3,【输出】数据汇总!$1:$1))</f>
        <v>#N/A</v>
      </c>
      <c r="N22" s="10" t="e">
        <f>INDEX(【输出】数据汇总!$A:$AM,MATCH(单指标趋势!$E22&amp;单指标趋势!$E$3,【输出】数据汇总!$A:$A,0),MATCH(单指标趋势!N$3,【输出】数据汇总!$1:$1))</f>
        <v>#N/A</v>
      </c>
      <c r="O22" s="10" t="e">
        <f>INDEX(【输出】数据汇总!$A:$AM,MATCH(单指标趋势!$E22&amp;单指标趋势!$E$3,【输出】数据汇总!$A:$A,0),MATCH(单指标趋势!O$3,【输出】数据汇总!$1:$1))</f>
        <v>#N/A</v>
      </c>
      <c r="P22" s="10" t="e">
        <f>INDEX(【输出】数据汇总!$A:$AM,MATCH(单指标趋势!$E22&amp;单指标趋势!$E$3,【输出】数据汇总!$A:$A,0),MATCH(单指标趋势!P$3,【输出】数据汇总!$1:$1))</f>
        <v>#N/A</v>
      </c>
      <c r="Q22" s="10" t="e">
        <f>INDEX(【输出】数据汇总!$A:$AM,MATCH(单指标趋势!$E22&amp;单指标趋势!$E$3,【输出】数据汇总!$A:$A,0),MATCH(单指标趋势!Q$3,【输出】数据汇总!$1:$1))</f>
        <v>#N/A</v>
      </c>
      <c r="R22" s="10" t="e">
        <f>INDEX(【输出】数据汇总!$A:$AM,MATCH(单指标趋势!$E22&amp;单指标趋势!$E$3,【输出】数据汇总!$A:$A,0),MATCH(单指标趋势!R$3,【输出】数据汇总!$1:$1))</f>
        <v>#N/A</v>
      </c>
      <c r="S22" s="10" t="e">
        <f>INDEX(【输出】数据汇总!$A:$AM,MATCH(单指标趋势!$E22&amp;单指标趋势!$E$3,【输出】数据汇总!$A:$A,0),MATCH(单指标趋势!S$3,【输出】数据汇总!$1:$1))</f>
        <v>#N/A</v>
      </c>
      <c r="T22" s="10">
        <f>INDEX(【输出】数据汇总!$A:$AM,MATCH(单指标趋势!$E22&amp;单指标趋势!$E$3,【输出】数据汇总!$A:$A,0),MATCH(单指标趋势!T$3,【输出】数据汇总!$1:$1))</f>
        <v>6.1374015597345614E-3</v>
      </c>
      <c r="U22" s="10">
        <f>INDEX(【输出】数据汇总!$A:$AM,MATCH(单指标趋势!$E22&amp;单指标趋势!$E$3,【输出】数据汇总!$A:$A,0),MATCH(单指标趋势!U$3,【输出】数据汇总!$1:$1))</f>
        <v>6.7606990574169299E-3</v>
      </c>
      <c r="V22" s="10">
        <f>INDEX(【输出】数据汇总!$A:$AM,MATCH(单指标趋势!$E22&amp;单指标趋势!$E$3,【输出】数据汇总!$A:$A,0),MATCH(单指标趋势!V$3,【输出】数据汇总!$1:$1))</f>
        <v>6.3225590877430222E-3</v>
      </c>
      <c r="W22" s="10">
        <f>INDEX(【输出】数据汇总!$A:$AM,MATCH(单指标趋势!$E22&amp;单指标趋势!$E$3,【输出】数据汇总!$A:$A,0),MATCH(单指标趋势!W$3,【输出】数据汇总!$1:$1))</f>
        <v>6.121554905602255E-3</v>
      </c>
      <c r="X22" s="10">
        <f>INDEX(【输出】数据汇总!$A:$AM,MATCH(单指标趋势!$E22&amp;单指标趋势!$E$3,【输出】数据汇总!$A:$A,0),MATCH(单指标趋势!X$3,【输出】数据汇总!$1:$1))</f>
        <v>5.7084854496059021E-3</v>
      </c>
      <c r="Y22" s="10">
        <f>INDEX(【输出】数据汇总!$A:$AM,MATCH(单指标趋势!$E22&amp;单指标趋势!$E$3,【输出】数据汇总!$A:$A,0),MATCH(单指标趋势!Y$3,【输出】数据汇总!$1:$1))</f>
        <v>5.8533049168709396E-3</v>
      </c>
      <c r="Z22" s="10">
        <f>INDEX(【输出】数据汇总!$A:$AM,MATCH(单指标趋势!$E22&amp;单指标趋势!$E$3,【输出】数据汇总!$A:$A,0),MATCH(单指标趋势!Z$3,【输出】数据汇总!$1:$1))</f>
        <v>6.0384340759800969E-3</v>
      </c>
      <c r="AA22" s="10">
        <f>INDEX(【输出】数据汇总!$A:$AM,MATCH(单指标趋势!$E22&amp;单指标趋势!$E$3,【输出】数据汇总!$A:$A,0),MATCH(单指标趋势!AA$3,【输出】数据汇总!$1:$1))</f>
        <v>6.3794138591576595E-3</v>
      </c>
      <c r="AB22" s="10">
        <f>INDEX(【输出】数据汇总!$A:$AM,MATCH(单指标趋势!$E22&amp;单指标趋势!$E$3,【输出】数据汇总!$A:$A,0),MATCH(单指标趋势!AB$3,【输出】数据汇总!$1:$1))</f>
        <v>6.2731518759117999E-3</v>
      </c>
      <c r="AC22" s="10">
        <f>INDEX(【输出】数据汇总!$A:$AM,MATCH(单指标趋势!$E22&amp;单指标趋势!$E$3,【输出】数据汇总!$A:$A,0),MATCH(单指标趋势!AC$3,【输出】数据汇总!$1:$1))</f>
        <v>6.8754326922326817E-3</v>
      </c>
      <c r="AD22" s="10">
        <f>INDEX(【输出】数据汇总!$A:$AM,MATCH(单指标趋势!$E22&amp;单指标趋势!$E$3,【输出】数据汇总!$A:$A,0),MATCH(单指标趋势!AD$3,【输出】数据汇总!$1:$1))</f>
        <v>8.7888742401169093E-3</v>
      </c>
      <c r="AE22" s="10">
        <f>INDEX(【输出】数据汇总!$A:$AM,MATCH(单指标趋势!$E22&amp;单指标趋势!$E$3,【输出】数据汇总!$A:$A,0),MATCH(单指标趋势!AE$3,【输出】数据汇总!$1:$1))</f>
        <v>8.9722389635453273E-3</v>
      </c>
      <c r="AF22" s="10">
        <f>INDEX(【输出】数据汇总!$A:$AM,MATCH(单指标趋势!$E22&amp;单指标趋势!$E$3,【输出】数据汇总!$A:$A,0),MATCH(单指标趋势!AF$3,【输出】数据汇总!$1:$1))</f>
        <v>9.0762095038531884E-3</v>
      </c>
      <c r="AG22" s="10" t="str">
        <f>IFERROR(INDEX(【输出】数据汇总!$A:$AM,MATCH(单指标趋势!$E22&amp;单指标趋势!$E$3,【输出】数据汇总!$A:$A,0),MATCH(单指标趋势!AG$3,【输出】数据汇总!$1:$1)),"")</f>
        <v/>
      </c>
      <c r="AH22" s="10" t="str">
        <f t="shared" si="3"/>
        <v/>
      </c>
    </row>
    <row r="23" spans="1:34" x14ac:dyDescent="0.25">
      <c r="A23" s="205" t="str">
        <f>IFERROR(VLOOKUP($E$1,$B:$C,2,0)*INDEX($1:$1048576,MATCH($E23,$E:$E,0),MATCH($A$2,$3:$3,0)),"")</f>
        <v/>
      </c>
      <c r="D23" s="207" t="str" cm="1">
        <f t="array" ref="D23">IF(SUMPRODUCT(($F$4:$F$45=F23)*($A$4:$A$45&gt;=A23))&lt;3,E23,G23)</f>
        <v>城商5</v>
      </c>
      <c r="E23" s="189" t="s">
        <v>67</v>
      </c>
      <c r="F23" s="190" t="s">
        <v>328</v>
      </c>
      <c r="G23" s="190" t="s">
        <v>302</v>
      </c>
      <c r="H23" s="10" t="e">
        <f>INDEX(【输出】数据汇总!$A:$AM,MATCH(单指标趋势!$E23&amp;单指标趋势!$E$3,【输出】数据汇总!$A:$A,0),MATCH(单指标趋势!H$3,【输出】数据汇总!$1:$1))</f>
        <v>#N/A</v>
      </c>
      <c r="I23" s="10" t="e">
        <f>INDEX(【输出】数据汇总!$A:$AM,MATCH(单指标趋势!$E23&amp;单指标趋势!$E$3,【输出】数据汇总!$A:$A,0),MATCH(单指标趋势!I$3,【输出】数据汇总!$1:$1))</f>
        <v>#N/A</v>
      </c>
      <c r="J23" s="10" t="e">
        <f>INDEX(【输出】数据汇总!$A:$AM,MATCH(单指标趋势!$E23&amp;单指标趋势!$E$3,【输出】数据汇总!$A:$A,0),MATCH(单指标趋势!J$3,【输出】数据汇总!$1:$1))</f>
        <v>#N/A</v>
      </c>
      <c r="K23" s="10" t="e">
        <f>INDEX(【输出】数据汇总!$A:$AM,MATCH(单指标趋势!$E23&amp;单指标趋势!$E$3,【输出】数据汇总!$A:$A,0),MATCH(单指标趋势!K$3,【输出】数据汇总!$1:$1))</f>
        <v>#N/A</v>
      </c>
      <c r="L23" s="10" t="e">
        <f>INDEX(【输出】数据汇总!$A:$AM,MATCH(单指标趋势!$E23&amp;单指标趋势!$E$3,【输出】数据汇总!$A:$A,0),MATCH(单指标趋势!L$3,【输出】数据汇总!$1:$1))</f>
        <v>#N/A</v>
      </c>
      <c r="M23" s="10" t="e">
        <f>INDEX(【输出】数据汇总!$A:$AM,MATCH(单指标趋势!$E23&amp;单指标趋势!$E$3,【输出】数据汇总!$A:$A,0),MATCH(单指标趋势!M$3,【输出】数据汇总!$1:$1))</f>
        <v>#N/A</v>
      </c>
      <c r="N23" s="10" t="e">
        <f>INDEX(【输出】数据汇总!$A:$AM,MATCH(单指标趋势!$E23&amp;单指标趋势!$E$3,【输出】数据汇总!$A:$A,0),MATCH(单指标趋势!N$3,【输出】数据汇总!$1:$1))</f>
        <v>#N/A</v>
      </c>
      <c r="O23" s="10" t="e">
        <f>INDEX(【输出】数据汇总!$A:$AM,MATCH(单指标趋势!$E23&amp;单指标趋势!$E$3,【输出】数据汇总!$A:$A,0),MATCH(单指标趋势!O$3,【输出】数据汇总!$1:$1))</f>
        <v>#N/A</v>
      </c>
      <c r="P23" s="10" t="e">
        <f>INDEX(【输出】数据汇总!$A:$AM,MATCH(单指标趋势!$E23&amp;单指标趋势!$E$3,【输出】数据汇总!$A:$A,0),MATCH(单指标趋势!P$3,【输出】数据汇总!$1:$1))</f>
        <v>#N/A</v>
      </c>
      <c r="Q23" s="10" t="e">
        <f>INDEX(【输出】数据汇总!$A:$AM,MATCH(单指标趋势!$E23&amp;单指标趋势!$E$3,【输出】数据汇总!$A:$A,0),MATCH(单指标趋势!Q$3,【输出】数据汇总!$1:$1))</f>
        <v>#N/A</v>
      </c>
      <c r="R23" s="10" t="e">
        <f>INDEX(【输出】数据汇总!$A:$AM,MATCH(单指标趋势!$E23&amp;单指标趋势!$E$3,【输出】数据汇总!$A:$A,0),MATCH(单指标趋势!R$3,【输出】数据汇总!$1:$1))</f>
        <v>#N/A</v>
      </c>
      <c r="S23" s="10" t="e">
        <f>INDEX(【输出】数据汇总!$A:$AM,MATCH(单指标趋势!$E23&amp;单指标趋势!$E$3,【输出】数据汇总!$A:$A,0),MATCH(单指标趋势!S$3,【输出】数据汇总!$1:$1))</f>
        <v>#N/A</v>
      </c>
      <c r="T23" s="10">
        <f>INDEX(【输出】数据汇总!$A:$AM,MATCH(单指标趋势!$E23&amp;单指标趋势!$E$3,【输出】数据汇总!$A:$A,0),MATCH(单指标趋势!T$3,【输出】数据汇总!$1:$1))</f>
        <v>9.7195822129837964E-3</v>
      </c>
      <c r="U23" s="10">
        <f>INDEX(【输出】数据汇总!$A:$AM,MATCH(单指标趋势!$E23&amp;单指标趋势!$E$3,【输出】数据汇总!$A:$A,0),MATCH(单指标趋势!U$3,【输出】数据汇总!$1:$1))</f>
        <v>1.1076418478834799E-2</v>
      </c>
      <c r="V23" s="10">
        <f>INDEX(【输出】数据汇总!$A:$AM,MATCH(单指标趋势!$E23&amp;单指标趋势!$E$3,【输出】数据汇总!$A:$A,0),MATCH(单指标趋势!V$3,【输出】数据汇总!$1:$1))</f>
        <v>1.2066494543762791E-2</v>
      </c>
      <c r="W23" s="10">
        <f>INDEX(【输出】数据汇总!$A:$AM,MATCH(单指标趋势!$E23&amp;单指标趋势!$E$3,【输出】数据汇总!$A:$A,0),MATCH(单指标趋势!W$3,【输出】数据汇总!$1:$1))</f>
        <v>1.1166476145954937E-2</v>
      </c>
      <c r="X23" s="10">
        <f>INDEX(【输出】数据汇总!$A:$AM,MATCH(单指标趋势!$E23&amp;单指标趋势!$E$3,【输出】数据汇总!$A:$A,0),MATCH(单指标趋势!X$3,【输出】数据汇总!$1:$1))</f>
        <v>1.0892344520248762E-2</v>
      </c>
      <c r="Y23" s="10">
        <f>INDEX(【输出】数据汇总!$A:$AM,MATCH(单指标趋势!$E23&amp;单指标趋势!$E$3,【输出】数据汇总!$A:$A,0),MATCH(单指标趋势!Y$3,【输出】数据汇总!$1:$1))</f>
        <v>1.1133800128540547E-2</v>
      </c>
      <c r="Z23" s="10">
        <f>INDEX(【输出】数据汇总!$A:$AM,MATCH(单指标趋势!$E23&amp;单指标趋势!$E$3,【输出】数据汇总!$A:$A,0),MATCH(单指标趋势!Z$3,【输出】数据汇总!$1:$1))</f>
        <v>1.5852597736911302E-2</v>
      </c>
      <c r="AA23" s="10">
        <f>INDEX(【输出】数据汇总!$A:$AM,MATCH(单指标趋势!$E23&amp;单指标趋势!$E$3,【输出】数据汇总!$A:$A,0),MATCH(单指标趋势!AA$3,【输出】数据汇总!$1:$1))</f>
        <v>9.1856681906435627E-3</v>
      </c>
      <c r="AB23" s="10">
        <f>INDEX(【输出】数据汇总!$A:$AM,MATCH(单指标趋势!$E23&amp;单指标趋势!$E$3,【输出】数据汇总!$A:$A,0),MATCH(单指标趋势!AB$3,【输出】数据汇总!$1:$1))</f>
        <v>8.8992684551026761E-3</v>
      </c>
      <c r="AC23" s="10">
        <f>INDEX(【输出】数据汇总!$A:$AM,MATCH(单指标趋势!$E23&amp;单指标趋势!$E$3,【输出】数据汇总!$A:$A,0),MATCH(单指标趋势!AC$3,【输出】数据汇总!$1:$1))</f>
        <v>1.0494039564934313E-2</v>
      </c>
      <c r="AD23" s="10">
        <f>INDEX(【输出】数据汇总!$A:$AM,MATCH(单指标趋势!$E23&amp;单指标趋势!$E$3,【输出】数据汇总!$A:$A,0),MATCH(单指标趋势!AD$3,【输出】数据汇总!$1:$1))</f>
        <v>9.714672728192094E-3</v>
      </c>
      <c r="AE23" s="10">
        <f>INDEX(【输出】数据汇总!$A:$AM,MATCH(单指标趋势!$E23&amp;单指标趋势!$E$3,【输出】数据汇总!$A:$A,0),MATCH(单指标趋势!AE$3,【输出】数据汇总!$1:$1))</f>
        <v>1.1714618544683546E-2</v>
      </c>
      <c r="AF23" s="10">
        <f>INDEX(【输出】数据汇总!$A:$AM,MATCH(单指标趋势!$E23&amp;单指标趋势!$E$3,【输出】数据汇总!$A:$A,0),MATCH(单指标趋势!AF$3,【输出】数据汇总!$1:$1))</f>
        <v>1.064784926045762E-2</v>
      </c>
      <c r="AG23" s="10" t="str">
        <f>IFERROR(INDEX(【输出】数据汇总!$A:$AM,MATCH(单指标趋势!$E23&amp;单指标趋势!$E$3,【输出】数据汇总!$A:$A,0),MATCH(单指标趋势!AG$3,【输出】数据汇总!$1:$1)),"")</f>
        <v/>
      </c>
      <c r="AH23" s="10" t="str">
        <f t="shared" si="3"/>
        <v/>
      </c>
    </row>
    <row r="24" spans="1:34" x14ac:dyDescent="0.25">
      <c r="A24" s="205" t="str">
        <f>IFERROR(VLOOKUP($E$1,$B:$C,2,0)*INDEX($1:$1048576,MATCH($E24,$E:$E,0),MATCH($A$2,$3:$3,0)),"")</f>
        <v/>
      </c>
      <c r="D24" s="207" t="str" cm="1">
        <f t="array" ref="D24">IF(SUMPRODUCT(($F$4:$F$45=F24)*($A$4:$A$45&gt;=A24))&lt;3,E24,G24)</f>
        <v>城商6</v>
      </c>
      <c r="E24" s="189" t="s">
        <v>70</v>
      </c>
      <c r="F24" s="190" t="s">
        <v>328</v>
      </c>
      <c r="G24" s="190" t="s">
        <v>303</v>
      </c>
      <c r="H24" s="10" t="e">
        <f>INDEX(【输出】数据汇总!$A:$AM,MATCH(单指标趋势!$E24&amp;单指标趋势!$E$3,【输出】数据汇总!$A:$A,0),MATCH(单指标趋势!H$3,【输出】数据汇总!$1:$1))</f>
        <v>#N/A</v>
      </c>
      <c r="I24" s="10" t="e">
        <f>INDEX(【输出】数据汇总!$A:$AM,MATCH(单指标趋势!$E24&amp;单指标趋势!$E$3,【输出】数据汇总!$A:$A,0),MATCH(单指标趋势!I$3,【输出】数据汇总!$1:$1))</f>
        <v>#N/A</v>
      </c>
      <c r="J24" s="10" t="e">
        <f>INDEX(【输出】数据汇总!$A:$AM,MATCH(单指标趋势!$E24&amp;单指标趋势!$E$3,【输出】数据汇总!$A:$A,0),MATCH(单指标趋势!J$3,【输出】数据汇总!$1:$1))</f>
        <v>#N/A</v>
      </c>
      <c r="K24" s="10" t="e">
        <f>INDEX(【输出】数据汇总!$A:$AM,MATCH(单指标趋势!$E24&amp;单指标趋势!$E$3,【输出】数据汇总!$A:$A,0),MATCH(单指标趋势!K$3,【输出】数据汇总!$1:$1))</f>
        <v>#N/A</v>
      </c>
      <c r="L24" s="10" t="e">
        <f>INDEX(【输出】数据汇总!$A:$AM,MATCH(单指标趋势!$E24&amp;单指标趋势!$E$3,【输出】数据汇总!$A:$A,0),MATCH(单指标趋势!L$3,【输出】数据汇总!$1:$1))</f>
        <v>#N/A</v>
      </c>
      <c r="M24" s="10" t="e">
        <f>INDEX(【输出】数据汇总!$A:$AM,MATCH(单指标趋势!$E24&amp;单指标趋势!$E$3,【输出】数据汇总!$A:$A,0),MATCH(单指标趋势!M$3,【输出】数据汇总!$1:$1))</f>
        <v>#N/A</v>
      </c>
      <c r="N24" s="10" t="e">
        <f>INDEX(【输出】数据汇总!$A:$AM,MATCH(单指标趋势!$E24&amp;单指标趋势!$E$3,【输出】数据汇总!$A:$A,0),MATCH(单指标趋势!N$3,【输出】数据汇总!$1:$1))</f>
        <v>#N/A</v>
      </c>
      <c r="O24" s="10" t="e">
        <f>INDEX(【输出】数据汇总!$A:$AM,MATCH(单指标趋势!$E24&amp;单指标趋势!$E$3,【输出】数据汇总!$A:$A,0),MATCH(单指标趋势!O$3,【输出】数据汇总!$1:$1))</f>
        <v>#N/A</v>
      </c>
      <c r="P24" s="10" t="e">
        <f>INDEX(【输出】数据汇总!$A:$AM,MATCH(单指标趋势!$E24&amp;单指标趋势!$E$3,【输出】数据汇总!$A:$A,0),MATCH(单指标趋势!P$3,【输出】数据汇总!$1:$1))</f>
        <v>#N/A</v>
      </c>
      <c r="Q24" s="10" t="e">
        <f>INDEX(【输出】数据汇总!$A:$AM,MATCH(单指标趋势!$E24&amp;单指标趋势!$E$3,【输出】数据汇总!$A:$A,0),MATCH(单指标趋势!Q$3,【输出】数据汇总!$1:$1))</f>
        <v>#N/A</v>
      </c>
      <c r="R24" s="10" t="e">
        <f>INDEX(【输出】数据汇总!$A:$AM,MATCH(单指标趋势!$E24&amp;单指标趋势!$E$3,【输出】数据汇总!$A:$A,0),MATCH(单指标趋势!R$3,【输出】数据汇总!$1:$1))</f>
        <v>#N/A</v>
      </c>
      <c r="S24" s="10" t="e">
        <f>INDEX(【输出】数据汇总!$A:$AM,MATCH(单指标趋势!$E24&amp;单指标趋势!$E$3,【输出】数据汇总!$A:$A,0),MATCH(单指标趋势!S$3,【输出】数据汇总!$1:$1))</f>
        <v>#N/A</v>
      </c>
      <c r="T24" s="10">
        <f>INDEX(【输出】数据汇总!$A:$AM,MATCH(单指标趋势!$E24&amp;单指标趋势!$E$3,【输出】数据汇总!$A:$A,0),MATCH(单指标趋势!T$3,【输出】数据汇总!$1:$1))</f>
        <v>1.1166938056807268E-2</v>
      </c>
      <c r="U24" s="10">
        <f>INDEX(【输出】数据汇总!$A:$AM,MATCH(单指标趋势!$E24&amp;单指标趋势!$E$3,【输出】数据汇总!$A:$A,0),MATCH(单指标趋势!U$3,【输出】数据汇总!$1:$1))</f>
        <v>1.0091488422190195E-2</v>
      </c>
      <c r="V24" s="10">
        <f>INDEX(【输出】数据汇总!$A:$AM,MATCH(单指标趋势!$E24&amp;单指标趋势!$E$3,【输出】数据汇总!$A:$A,0),MATCH(单指标趋势!V$3,【输出】数据汇总!$1:$1))</f>
        <v>1.0127193694352615E-2</v>
      </c>
      <c r="W24" s="10">
        <f>INDEX(【输出】数据汇总!$A:$AM,MATCH(单指标趋势!$E24&amp;单指标趋势!$E$3,【输出】数据汇总!$A:$A,0),MATCH(单指标趋势!W$3,【输出】数据汇总!$1:$1))</f>
        <v>8.1162427499413617E-3</v>
      </c>
      <c r="X24" s="10">
        <f>INDEX(【输出】数据汇总!$A:$AM,MATCH(单指标趋势!$E24&amp;单指标趋势!$E$3,【输出】数据汇总!$A:$A,0),MATCH(单指标趋势!X$3,【输出】数据汇总!$1:$1))</f>
        <v>7.6260068876952613E-3</v>
      </c>
      <c r="Y24" s="10">
        <f>INDEX(【输出】数据汇总!$A:$AM,MATCH(单指标趋势!$E24&amp;单指标趋势!$E$3,【输出】数据汇总!$A:$A,0),MATCH(单指标趋势!Y$3,【输出】数据汇总!$1:$1))</f>
        <v>6.486564524230496E-3</v>
      </c>
      <c r="Z24" s="10">
        <f>INDEX(【输出】数据汇总!$A:$AM,MATCH(单指标趋势!$E24&amp;单指标趋势!$E$3,【输出】数据汇总!$A:$A,0),MATCH(单指标趋势!Z$3,【输出】数据汇总!$1:$1))</f>
        <v>6.4688375625288697E-3</v>
      </c>
      <c r="AA24" s="10">
        <f>INDEX(【输出】数据汇总!$A:$AM,MATCH(单指标趋势!$E24&amp;单指标趋势!$E$3,【输出】数据汇总!$A:$A,0),MATCH(单指标趋势!AA$3,【输出】数据汇总!$1:$1))</f>
        <v>5.9550153118122732E-3</v>
      </c>
      <c r="AB24" s="10">
        <f>INDEX(【输出】数据汇总!$A:$AM,MATCH(单指标趋势!$E24&amp;单指标趋势!$E$3,【输出】数据汇总!$A:$A,0),MATCH(单指标趋势!AB$3,【输出】数据汇总!$1:$1))</f>
        <v>5.6563601375114762E-3</v>
      </c>
      <c r="AC24" s="10">
        <f>INDEX(【输出】数据汇总!$A:$AM,MATCH(单指标趋势!$E24&amp;单指标趋势!$E$3,【输出】数据汇总!$A:$A,0),MATCH(单指标趋势!AC$3,【输出】数据汇总!$1:$1))</f>
        <v>5.4188907645500127E-3</v>
      </c>
      <c r="AD24" s="10">
        <f>INDEX(【输出】数据汇总!$A:$AM,MATCH(单指标趋势!$E24&amp;单指标趋势!$E$3,【输出】数据汇总!$A:$A,0),MATCH(单指标趋势!AD$3,【输出】数据汇总!$1:$1))</f>
        <v>6.1633193656249344E-3</v>
      </c>
      <c r="AE24" s="10">
        <f>INDEX(【输出】数据汇总!$A:$AM,MATCH(单指标趋势!$E24&amp;单指标趋势!$E$3,【输出】数据汇总!$A:$A,0),MATCH(单指标趋势!AE$3,【输出】数据汇总!$1:$1))</f>
        <v>6.4009445830129456E-3</v>
      </c>
      <c r="AF24" s="10">
        <f>INDEX(【输出】数据汇总!$A:$AM,MATCH(单指标趋势!$E24&amp;单指标趋势!$E$3,【输出】数据汇总!$A:$A,0),MATCH(单指标趋势!AF$3,【输出】数据汇总!$1:$1))</f>
        <v>6.2595105307177825E-3</v>
      </c>
      <c r="AG24" s="10" t="str">
        <f>IFERROR(INDEX(【输出】数据汇总!$A:$AM,MATCH(单指标趋势!$E24&amp;单指标趋势!$E$3,【输出】数据汇总!$A:$A,0),MATCH(单指标趋势!AG$3,【输出】数据汇总!$1:$1)),"")</f>
        <v/>
      </c>
      <c r="AH24" s="10" t="str">
        <f t="shared" si="3"/>
        <v/>
      </c>
    </row>
    <row r="25" spans="1:34" x14ac:dyDescent="0.25">
      <c r="A25" s="205" t="str">
        <f>IFERROR(VLOOKUP($E$1,$B:$C,2,0)*INDEX($1:$1048576,MATCH($E25,$E:$E,0),MATCH($A$2,$3:$3,0)),"")</f>
        <v/>
      </c>
      <c r="D25" s="207" t="str" cm="1">
        <f t="array" ref="D25">IF(SUMPRODUCT(($F$4:$F$45=F25)*($A$4:$A$45&gt;=A25))&lt;3,E25,G25)</f>
        <v>城商7</v>
      </c>
      <c r="E25" s="189" t="s">
        <v>73</v>
      </c>
      <c r="F25" s="190" t="s">
        <v>328</v>
      </c>
      <c r="G25" s="190" t="s">
        <v>304</v>
      </c>
      <c r="H25" s="10" t="e">
        <f>INDEX(【输出】数据汇总!$A:$AM,MATCH(单指标趋势!$E25&amp;单指标趋势!$E$3,【输出】数据汇总!$A:$A,0),MATCH(单指标趋势!H$3,【输出】数据汇总!$1:$1))</f>
        <v>#N/A</v>
      </c>
      <c r="I25" s="10" t="e">
        <f>INDEX(【输出】数据汇总!$A:$AM,MATCH(单指标趋势!$E25&amp;单指标趋势!$E$3,【输出】数据汇总!$A:$A,0),MATCH(单指标趋势!I$3,【输出】数据汇总!$1:$1))</f>
        <v>#N/A</v>
      </c>
      <c r="J25" s="10" t="e">
        <f>INDEX(【输出】数据汇总!$A:$AM,MATCH(单指标趋势!$E25&amp;单指标趋势!$E$3,【输出】数据汇总!$A:$A,0),MATCH(单指标趋势!J$3,【输出】数据汇总!$1:$1))</f>
        <v>#N/A</v>
      </c>
      <c r="K25" s="10" t="e">
        <f>INDEX(【输出】数据汇总!$A:$AM,MATCH(单指标趋势!$E25&amp;单指标趋势!$E$3,【输出】数据汇总!$A:$A,0),MATCH(单指标趋势!K$3,【输出】数据汇总!$1:$1))</f>
        <v>#N/A</v>
      </c>
      <c r="L25" s="10" t="e">
        <f>INDEX(【输出】数据汇总!$A:$AM,MATCH(单指标趋势!$E25&amp;单指标趋势!$E$3,【输出】数据汇总!$A:$A,0),MATCH(单指标趋势!L$3,【输出】数据汇总!$1:$1))</f>
        <v>#N/A</v>
      </c>
      <c r="M25" s="10" t="e">
        <f>INDEX(【输出】数据汇总!$A:$AM,MATCH(单指标趋势!$E25&amp;单指标趋势!$E$3,【输出】数据汇总!$A:$A,0),MATCH(单指标趋势!M$3,【输出】数据汇总!$1:$1))</f>
        <v>#N/A</v>
      </c>
      <c r="N25" s="10" t="e">
        <f>INDEX(【输出】数据汇总!$A:$AM,MATCH(单指标趋势!$E25&amp;单指标趋势!$E$3,【输出】数据汇总!$A:$A,0),MATCH(单指标趋势!N$3,【输出】数据汇总!$1:$1))</f>
        <v>#N/A</v>
      </c>
      <c r="O25" s="10" t="e">
        <f>INDEX(【输出】数据汇总!$A:$AM,MATCH(单指标趋势!$E25&amp;单指标趋势!$E$3,【输出】数据汇总!$A:$A,0),MATCH(单指标趋势!O$3,【输出】数据汇总!$1:$1))</f>
        <v>#N/A</v>
      </c>
      <c r="P25" s="10" t="e">
        <f>INDEX(【输出】数据汇总!$A:$AM,MATCH(单指标趋势!$E25&amp;单指标趋势!$E$3,【输出】数据汇总!$A:$A,0),MATCH(单指标趋势!P$3,【输出】数据汇总!$1:$1))</f>
        <v>#N/A</v>
      </c>
      <c r="Q25" s="10" t="e">
        <f>INDEX(【输出】数据汇总!$A:$AM,MATCH(单指标趋势!$E25&amp;单指标趋势!$E$3,【输出】数据汇总!$A:$A,0),MATCH(单指标趋势!Q$3,【输出】数据汇总!$1:$1))</f>
        <v>#N/A</v>
      </c>
      <c r="R25" s="10" t="e">
        <f>INDEX(【输出】数据汇总!$A:$AM,MATCH(单指标趋势!$E25&amp;单指标趋势!$E$3,【输出】数据汇总!$A:$A,0),MATCH(单指标趋势!R$3,【输出】数据汇总!$1:$1))</f>
        <v>#N/A</v>
      </c>
      <c r="S25" s="10" t="e">
        <f>INDEX(【输出】数据汇总!$A:$AM,MATCH(单指标趋势!$E25&amp;单指标趋势!$E$3,【输出】数据汇总!$A:$A,0),MATCH(单指标趋势!S$3,【输出】数据汇总!$1:$1))</f>
        <v>#N/A</v>
      </c>
      <c r="T25" s="10">
        <f>INDEX(【输出】数据汇总!$A:$AM,MATCH(单指标趋势!$E25&amp;单指标趋势!$E$3,【输出】数据汇总!$A:$A,0),MATCH(单指标趋势!T$3,【输出】数据汇总!$1:$1))</f>
        <v>1.2712410715739881E-2</v>
      </c>
      <c r="U25" s="10">
        <f>INDEX(【输出】数据汇总!$A:$AM,MATCH(单指标趋势!$E25&amp;单指标趋势!$E$3,【输出】数据汇总!$A:$A,0),MATCH(单指标趋势!U$3,【输出】数据汇总!$1:$1))</f>
        <v>1.1400357593885533E-2</v>
      </c>
      <c r="V25" s="10">
        <f>INDEX(【输出】数据汇总!$A:$AM,MATCH(单指标趋势!$E25&amp;单指标趋势!$E$3,【输出】数据汇总!$A:$A,0),MATCH(单指标趋势!V$3,【输出】数据汇总!$1:$1))</f>
        <v>1.0344471158606651E-2</v>
      </c>
      <c r="W25" s="10">
        <f>INDEX(【输出】数据汇总!$A:$AM,MATCH(单指标趋势!$E25&amp;单指标趋势!$E$3,【输出】数据汇总!$A:$A,0),MATCH(单指标趋势!W$3,【输出】数据汇总!$1:$1))</f>
        <v>9.8198720088167098E-3</v>
      </c>
      <c r="X25" s="10">
        <f>INDEX(【输出】数据汇总!$A:$AM,MATCH(单指标趋势!$E25&amp;单指标趋势!$E$3,【输出】数据汇总!$A:$A,0),MATCH(单指标趋势!X$3,【输出】数据汇总!$1:$1))</f>
        <v>8.8000948108122659E-3</v>
      </c>
      <c r="Y25" s="10">
        <f>INDEX(【输出】数据汇总!$A:$AM,MATCH(单指标趋势!$E25&amp;单指标趋势!$E$3,【输出】数据汇总!$A:$A,0),MATCH(单指标趋势!Y$3,【输出】数据汇总!$1:$1))</f>
        <v>8.6527647839096129E-3</v>
      </c>
      <c r="Z25" s="10">
        <f>INDEX(【输出】数据汇总!$A:$AM,MATCH(单指标趋势!$E25&amp;单指标趋势!$E$3,【输出】数据汇总!$A:$A,0),MATCH(单指标趋势!Z$3,【输出】数据汇总!$1:$1))</f>
        <v>7.3731685547904361E-3</v>
      </c>
      <c r="AA25" s="10">
        <f>INDEX(【输出】数据汇总!$A:$AM,MATCH(单指标趋势!$E25&amp;单指标趋势!$E$3,【输出】数据汇总!$A:$A,0),MATCH(单指标趋势!AA$3,【输出】数据汇总!$1:$1))</f>
        <v>7.0443034688169931E-3</v>
      </c>
      <c r="AB25" s="10">
        <f>INDEX(【输出】数据汇总!$A:$AM,MATCH(单指标趋势!$E25&amp;单指标趋势!$E$3,【输出】数据汇总!$A:$A,0),MATCH(单指标趋势!AB$3,【输出】数据汇总!$1:$1))</f>
        <v>6.9542534636737431E-3</v>
      </c>
      <c r="AC25" s="10">
        <f>INDEX(【输出】数据汇总!$A:$AM,MATCH(单指标趋势!$E25&amp;单指标趋势!$E$3,【输出】数据汇总!$A:$A,0),MATCH(单指标趋势!AC$3,【输出】数据汇总!$1:$1))</f>
        <v>6.6838338715529775E-3</v>
      </c>
      <c r="AD25" s="10">
        <f>INDEX(【输出】数据汇总!$A:$AM,MATCH(单指标趋势!$E25&amp;单指标趋势!$E$3,【输出】数据汇总!$A:$A,0),MATCH(单指标趋势!AD$3,【输出】数据汇总!$1:$1))</f>
        <v>7.2220657100889735E-3</v>
      </c>
      <c r="AE25" s="10">
        <f>INDEX(【输出】数据汇总!$A:$AM,MATCH(单指标趋势!$E25&amp;单指标趋势!$E$3,【输出】数据汇总!$A:$A,0),MATCH(单指标趋势!AE$3,【输出】数据汇总!$1:$1))</f>
        <v>6.7666553260520099E-3</v>
      </c>
      <c r="AF25" s="10">
        <f>INDEX(【输出】数据汇总!$A:$AM,MATCH(单指标趋势!$E25&amp;单指标趋势!$E$3,【输出】数据汇总!$A:$A,0),MATCH(单指标趋势!AF$3,【输出】数据汇总!$1:$1))</f>
        <v>6.9938885598593934E-3</v>
      </c>
      <c r="AG25" s="10" t="str">
        <f>IFERROR(INDEX(【输出】数据汇总!$A:$AM,MATCH(单指标趋势!$E25&amp;单指标趋势!$E$3,【输出】数据汇总!$A:$A,0),MATCH(单指标趋势!AG$3,【输出】数据汇总!$1:$1)),"")</f>
        <v/>
      </c>
      <c r="AH25" s="10" t="str">
        <f t="shared" si="3"/>
        <v/>
      </c>
    </row>
    <row r="26" spans="1:34" x14ac:dyDescent="0.25">
      <c r="A26" s="205" t="str">
        <f>IFERROR(VLOOKUP($E$1,$B:$C,2,0)*INDEX($1:$1048576,MATCH($E26,$E:$E,0),MATCH($A$2,$3:$3,0)),"")</f>
        <v/>
      </c>
      <c r="D26" s="207" t="str" cm="1">
        <f t="array" ref="D26">IF(SUMPRODUCT(($F$4:$F$45=F26)*($A$4:$A$45&gt;=A26))&lt;3,E26,G26)</f>
        <v>城商8</v>
      </c>
      <c r="E26" s="189" t="s">
        <v>76</v>
      </c>
      <c r="F26" s="190" t="s">
        <v>328</v>
      </c>
      <c r="G26" s="190" t="s">
        <v>305</v>
      </c>
      <c r="H26" s="10" t="e">
        <f>INDEX(【输出】数据汇总!$A:$AM,MATCH(单指标趋势!$E26&amp;单指标趋势!$E$3,【输出】数据汇总!$A:$A,0),MATCH(单指标趋势!H$3,【输出】数据汇总!$1:$1))</f>
        <v>#N/A</v>
      </c>
      <c r="I26" s="10" t="e">
        <f>INDEX(【输出】数据汇总!$A:$AM,MATCH(单指标趋势!$E26&amp;单指标趋势!$E$3,【输出】数据汇总!$A:$A,0),MATCH(单指标趋势!I$3,【输出】数据汇总!$1:$1))</f>
        <v>#N/A</v>
      </c>
      <c r="J26" s="10" t="e">
        <f>INDEX(【输出】数据汇总!$A:$AM,MATCH(单指标趋势!$E26&amp;单指标趋势!$E$3,【输出】数据汇总!$A:$A,0),MATCH(单指标趋势!J$3,【输出】数据汇总!$1:$1))</f>
        <v>#N/A</v>
      </c>
      <c r="K26" s="10" t="e">
        <f>INDEX(【输出】数据汇总!$A:$AM,MATCH(单指标趋势!$E26&amp;单指标趋势!$E$3,【输出】数据汇总!$A:$A,0),MATCH(单指标趋势!K$3,【输出】数据汇总!$1:$1))</f>
        <v>#N/A</v>
      </c>
      <c r="L26" s="10" t="e">
        <f>INDEX(【输出】数据汇总!$A:$AM,MATCH(单指标趋势!$E26&amp;单指标趋势!$E$3,【输出】数据汇总!$A:$A,0),MATCH(单指标趋势!L$3,【输出】数据汇总!$1:$1))</f>
        <v>#N/A</v>
      </c>
      <c r="M26" s="10" t="e">
        <f>INDEX(【输出】数据汇总!$A:$AM,MATCH(单指标趋势!$E26&amp;单指标趋势!$E$3,【输出】数据汇总!$A:$A,0),MATCH(单指标趋势!M$3,【输出】数据汇总!$1:$1))</f>
        <v>#N/A</v>
      </c>
      <c r="N26" s="10" t="e">
        <f>INDEX(【输出】数据汇总!$A:$AM,MATCH(单指标趋势!$E26&amp;单指标趋势!$E$3,【输出】数据汇总!$A:$A,0),MATCH(单指标趋势!N$3,【输出】数据汇总!$1:$1))</f>
        <v>#N/A</v>
      </c>
      <c r="O26" s="10" t="e">
        <f>INDEX(【输出】数据汇总!$A:$AM,MATCH(单指标趋势!$E26&amp;单指标趋势!$E$3,【输出】数据汇总!$A:$A,0),MATCH(单指标趋势!O$3,【输出】数据汇总!$1:$1))</f>
        <v>#N/A</v>
      </c>
      <c r="P26" s="10" t="e">
        <f>INDEX(【输出】数据汇总!$A:$AM,MATCH(单指标趋势!$E26&amp;单指标趋势!$E$3,【输出】数据汇总!$A:$A,0),MATCH(单指标趋势!P$3,【输出】数据汇总!$1:$1))</f>
        <v>#N/A</v>
      </c>
      <c r="Q26" s="10" t="e">
        <f>INDEX(【输出】数据汇总!$A:$AM,MATCH(单指标趋势!$E26&amp;单指标趋势!$E$3,【输出】数据汇总!$A:$A,0),MATCH(单指标趋势!Q$3,【输出】数据汇总!$1:$1))</f>
        <v>#N/A</v>
      </c>
      <c r="R26" s="10" t="e">
        <f>INDEX(【输出】数据汇总!$A:$AM,MATCH(单指标趋势!$E26&amp;单指标趋势!$E$3,【输出】数据汇总!$A:$A,0),MATCH(单指标趋势!R$3,【输出】数据汇总!$1:$1))</f>
        <v>#N/A</v>
      </c>
      <c r="S26" s="10" t="e">
        <f>INDEX(【输出】数据汇总!$A:$AM,MATCH(单指标趋势!$E26&amp;单指标趋势!$E$3,【输出】数据汇总!$A:$A,0),MATCH(单指标趋势!S$3,【输出】数据汇总!$1:$1))</f>
        <v>#N/A</v>
      </c>
      <c r="T26" s="10">
        <f>INDEX(【输出】数据汇总!$A:$AM,MATCH(单指标趋势!$E26&amp;单指标趋势!$E$3,【输出】数据汇总!$A:$A,0),MATCH(单指标趋势!T$3,【输出】数据汇总!$1:$1))</f>
        <v>1.9305346484102016E-2</v>
      </c>
      <c r="U26" s="10">
        <f>INDEX(【输出】数据汇总!$A:$AM,MATCH(单指标趋势!$E26&amp;单指标趋势!$E$3,【输出】数据汇总!$A:$A,0),MATCH(单指标趋势!U$3,【输出】数据汇总!$1:$1))</f>
        <v>2.2331658638294772E-2</v>
      </c>
      <c r="V26" s="10">
        <f>INDEX(【输出】数据汇总!$A:$AM,MATCH(单指标趋势!$E26&amp;单指标趋势!$E$3,【输出】数据汇总!$A:$A,0),MATCH(单指标趋势!V$3,【输出】数据汇总!$1:$1))</f>
        <v>2.64167182901997E-2</v>
      </c>
      <c r="W26" s="10">
        <f>INDEX(【输出】数据汇总!$A:$AM,MATCH(单指标趋势!$E26&amp;单指标趋势!$E$3,【输出】数据汇总!$A:$A,0),MATCH(单指标趋势!W$3,【输出】数据汇总!$1:$1))</f>
        <v>2.358523983820059E-2</v>
      </c>
      <c r="X26" s="10">
        <f>INDEX(【输出】数据汇总!$A:$AM,MATCH(单指标趋势!$E26&amp;单指标趋势!$E$3,【输出】数据汇总!$A:$A,0),MATCH(单指标趋势!X$3,【输出】数据汇总!$1:$1))</f>
        <v>2.2487209344411063E-2</v>
      </c>
      <c r="Y26" s="10">
        <f>INDEX(【输出】数据汇总!$A:$AM,MATCH(单指标趋势!$E26&amp;单指标趋势!$E$3,【输出】数据汇总!$A:$A,0),MATCH(单指标趋势!Y$3,【输出】数据汇总!$1:$1))</f>
        <v>2.2326675467124947E-2</v>
      </c>
      <c r="Z26" s="10">
        <f>INDEX(【输出】数据汇总!$A:$AM,MATCH(单指标趋势!$E26&amp;单指标趋势!$E$3,【输出】数据汇总!$A:$A,0),MATCH(单指标趋势!Z$3,【输出】数据汇总!$1:$1))</f>
        <v>1.921404084860991E-2</v>
      </c>
      <c r="AA26" s="10">
        <f>INDEX(【输出】数据汇总!$A:$AM,MATCH(单指标趋势!$E26&amp;单指标趋势!$E$3,【输出】数据汇总!$A:$A,0),MATCH(单指标趋势!AA$3,【输出】数据汇总!$1:$1))</f>
        <v>1.854595307387779E-2</v>
      </c>
      <c r="AB26" s="10">
        <f>INDEX(【输出】数据汇总!$A:$AM,MATCH(单指标趋势!$E26&amp;单指标趋势!$E$3,【输出】数据汇总!$A:$A,0),MATCH(单指标趋势!AB$3,【输出】数据汇总!$1:$1))</f>
        <v>1.4127584254916269E-2</v>
      </c>
      <c r="AC26" s="10">
        <f>INDEX(【输出】数据汇总!$A:$AM,MATCH(单指标趋势!$E26&amp;单指标趋势!$E$3,【输出】数据汇总!$A:$A,0),MATCH(单指标趋势!AC$3,【输出】数据汇总!$1:$1))</f>
        <v>1.5040204099771111E-2</v>
      </c>
      <c r="AD26" s="10">
        <f>INDEX(【输出】数据汇总!$A:$AM,MATCH(单指标趋势!$E26&amp;单指标趋势!$E$3,【输出】数据汇总!$A:$A,0),MATCH(单指标趋势!AD$3,【输出】数据汇总!$1:$1))</f>
        <v>1.7501062110037043E-2</v>
      </c>
      <c r="AE26" s="10">
        <f>INDEX(【输出】数据汇总!$A:$AM,MATCH(单指标趋势!$E26&amp;单指标趋势!$E$3,【输出】数据汇总!$A:$A,0),MATCH(单指标趋势!AE$3,【输出】数据汇总!$1:$1))</f>
        <v>2.2574847486236997E-2</v>
      </c>
      <c r="AF26" s="10">
        <f>INDEX(【输出】数据汇总!$A:$AM,MATCH(单指标趋势!$E26&amp;单指标趋势!$E$3,【输出】数据汇总!$A:$A,0),MATCH(单指标趋势!AF$3,【输出】数据汇总!$1:$1))</f>
        <v>2.5898040875813141E-2</v>
      </c>
      <c r="AG26" s="10" t="str">
        <f>IFERROR(INDEX(【输出】数据汇总!$A:$AM,MATCH(单指标趋势!$E26&amp;单指标趋势!$E$3,【输出】数据汇总!$A:$A,0),MATCH(单指标趋势!AG$3,【输出】数据汇总!$1:$1)),"")</f>
        <v/>
      </c>
      <c r="AH26" s="10" t="str">
        <f t="shared" si="3"/>
        <v/>
      </c>
    </row>
    <row r="27" spans="1:34" x14ac:dyDescent="0.25">
      <c r="A27" s="205">
        <f>IFERROR(VLOOKUP($E$1,$B:$C,2,0)*INDEX($1:$1048576,MATCH($E27,$E:$E,0),MATCH($A$2,$3:$3,0)),"")</f>
        <v>-1.8290023414591374E-2</v>
      </c>
      <c r="D27" s="207" t="str" cm="1">
        <f t="array" ref="D27">IF(SUMPRODUCT(($F$4:$F$45=F27)*($A$4:$A$45&gt;=A27))&lt;3,E27,G27)</f>
        <v>城商9</v>
      </c>
      <c r="E27" s="189" t="s">
        <v>79</v>
      </c>
      <c r="F27" s="190" t="s">
        <v>328</v>
      </c>
      <c r="G27" s="190" t="s">
        <v>306</v>
      </c>
      <c r="H27" s="10" t="e">
        <f>INDEX(【输出】数据汇总!$A:$AM,MATCH(单指标趋势!$E27&amp;单指标趋势!$E$3,【输出】数据汇总!$A:$A,0),MATCH(单指标趋势!H$3,【输出】数据汇总!$1:$1))</f>
        <v>#N/A</v>
      </c>
      <c r="I27" s="10" t="e">
        <f>INDEX(【输出】数据汇总!$A:$AM,MATCH(单指标趋势!$E27&amp;单指标趋势!$E$3,【输出】数据汇总!$A:$A,0),MATCH(单指标趋势!I$3,【输出】数据汇总!$1:$1))</f>
        <v>#N/A</v>
      </c>
      <c r="J27" s="10" t="e">
        <f>INDEX(【输出】数据汇总!$A:$AM,MATCH(单指标趋势!$E27&amp;单指标趋势!$E$3,【输出】数据汇总!$A:$A,0),MATCH(单指标趋势!J$3,【输出】数据汇总!$1:$1))</f>
        <v>#N/A</v>
      </c>
      <c r="K27" s="10" t="e">
        <f>INDEX(【输出】数据汇总!$A:$AM,MATCH(单指标趋势!$E27&amp;单指标趋势!$E$3,【输出】数据汇总!$A:$A,0),MATCH(单指标趋势!K$3,【输出】数据汇总!$1:$1))</f>
        <v>#N/A</v>
      </c>
      <c r="L27" s="10" t="e">
        <f>INDEX(【输出】数据汇总!$A:$AM,MATCH(单指标趋势!$E27&amp;单指标趋势!$E$3,【输出】数据汇总!$A:$A,0),MATCH(单指标趋势!L$3,【输出】数据汇总!$1:$1))</f>
        <v>#N/A</v>
      </c>
      <c r="M27" s="10" t="e">
        <f>INDEX(【输出】数据汇总!$A:$AM,MATCH(单指标趋势!$E27&amp;单指标趋势!$E$3,【输出】数据汇总!$A:$A,0),MATCH(单指标趋势!M$3,【输出】数据汇总!$1:$1))</f>
        <v>#N/A</v>
      </c>
      <c r="N27" s="10" t="e">
        <f>INDEX(【输出】数据汇总!$A:$AM,MATCH(单指标趋势!$E27&amp;单指标趋势!$E$3,【输出】数据汇总!$A:$A,0),MATCH(单指标趋势!N$3,【输出】数据汇总!$1:$1))</f>
        <v>#N/A</v>
      </c>
      <c r="O27" s="10" t="e">
        <f>INDEX(【输出】数据汇总!$A:$AM,MATCH(单指标趋势!$E27&amp;单指标趋势!$E$3,【输出】数据汇总!$A:$A,0),MATCH(单指标趋势!O$3,【输出】数据汇总!$1:$1))</f>
        <v>#N/A</v>
      </c>
      <c r="P27" s="10" t="e">
        <f>INDEX(【输出】数据汇总!$A:$AM,MATCH(单指标趋势!$E27&amp;单指标趋势!$E$3,【输出】数据汇总!$A:$A,0),MATCH(单指标趋势!P$3,【输出】数据汇总!$1:$1))</f>
        <v>#N/A</v>
      </c>
      <c r="Q27" s="10" t="e">
        <f>INDEX(【输出】数据汇总!$A:$AM,MATCH(单指标趋势!$E27&amp;单指标趋势!$E$3,【输出】数据汇总!$A:$A,0),MATCH(单指标趋势!Q$3,【输出】数据汇总!$1:$1))</f>
        <v>#N/A</v>
      </c>
      <c r="R27" s="10" t="e">
        <f>INDEX(【输出】数据汇总!$A:$AM,MATCH(单指标趋势!$E27&amp;单指标趋势!$E$3,【输出】数据汇总!$A:$A,0),MATCH(单指标趋势!R$3,【输出】数据汇总!$1:$1))</f>
        <v>#N/A</v>
      </c>
      <c r="S27" s="10" t="e">
        <f>INDEX(【输出】数据汇总!$A:$AM,MATCH(单指标趋势!$E27&amp;单指标趋势!$E$3,【输出】数据汇总!$A:$A,0),MATCH(单指标趋势!S$3,【输出】数据汇总!$1:$1))</f>
        <v>#N/A</v>
      </c>
      <c r="T27" s="10">
        <f>INDEX(【输出】数据汇总!$A:$AM,MATCH(单指标趋势!$E27&amp;单指标趋势!$E$3,【输出】数据汇总!$A:$A,0),MATCH(单指标趋势!T$3,【输出】数据汇总!$1:$1))</f>
        <v>7.1909274217441385E-3</v>
      </c>
      <c r="U27" s="10">
        <f>INDEX(【输出】数据汇总!$A:$AM,MATCH(单指标趋势!$E27&amp;单指标趋势!$E$3,【输出】数据汇总!$A:$A,0),MATCH(单指标趋势!U$3,【输出】数据汇总!$1:$1))</f>
        <v>2.4529033703380099E-2</v>
      </c>
      <c r="V27" s="10">
        <f>INDEX(【输出】数据汇总!$A:$AM,MATCH(单指标趋势!$E27&amp;单指标趋势!$E$3,【输出】数据汇总!$A:$A,0),MATCH(单指标趋势!V$3,【输出】数据汇总!$1:$1))</f>
        <v>2.428891660335426E-2</v>
      </c>
      <c r="W27" s="10">
        <f>INDEX(【输出】数据汇总!$A:$AM,MATCH(单指标趋势!$E27&amp;单指标趋势!$E$3,【输出】数据汇总!$A:$A,0),MATCH(单指标趋势!W$3,【输出】数据汇总!$1:$1))</f>
        <v>2.4855929476170931E-2</v>
      </c>
      <c r="X27" s="10">
        <f>INDEX(【输出】数据汇总!$A:$AM,MATCH(单指标趋势!$E27&amp;单指标趋势!$E$3,【输出】数据汇总!$A:$A,0),MATCH(单指标趋势!X$3,【输出】数据汇总!$1:$1))</f>
        <v>2.3389653184531973E-2</v>
      </c>
      <c r="Y27" s="10">
        <f>INDEX(【输出】数据汇总!$A:$AM,MATCH(单指标趋势!$E27&amp;单指标趋势!$E$3,【输出】数据汇总!$A:$A,0),MATCH(单指标趋势!Y$3,【输出】数据汇总!$1:$1))</f>
        <v>2.6789077875372363E-2</v>
      </c>
      <c r="Z27" s="10">
        <f>INDEX(【输出】数据汇总!$A:$AM,MATCH(单指标趋势!$E27&amp;单指标趋势!$E$3,【输出】数据汇总!$A:$A,0),MATCH(单指标趋势!Z$3,【输出】数据汇总!$1:$1))</f>
        <v>2.749366258563363E-2</v>
      </c>
      <c r="AA27" s="10">
        <f>INDEX(【输出】数据汇总!$A:$AM,MATCH(单指标趋势!$E27&amp;单指标趋势!$E$3,【输出】数据汇总!$A:$A,0),MATCH(单指标趋势!AA$3,【输出】数据汇总!$1:$1))</f>
        <v>2.7442516392612207E-2</v>
      </c>
      <c r="AB27" s="10">
        <f>INDEX(【输出】数据汇总!$A:$AM,MATCH(单指标趋势!$E27&amp;单指标趋势!$E$3,【输出】数据汇总!$A:$A,0),MATCH(单指标趋势!AB$3,【输出】数据汇总!$1:$1))</f>
        <v>2.5453031787016304E-2</v>
      </c>
      <c r="AC27" s="10">
        <f>INDEX(【输出】数据汇总!$A:$AM,MATCH(单指标趋势!$E27&amp;单指标趋势!$E$3,【输出】数据汇总!$A:$A,0),MATCH(单指标趋势!AC$3,【输出】数据汇总!$1:$1))</f>
        <v>2.5874664891599966E-2</v>
      </c>
      <c r="AD27" s="10">
        <f>INDEX(【输出】数据汇总!$A:$AM,MATCH(单指标趋势!$E27&amp;单指标趋势!$E$3,【输出】数据汇总!$A:$A,0),MATCH(单指标趋势!AD$3,【输出】数据汇总!$1:$1))</f>
        <v>2.3871747496553165E-2</v>
      </c>
      <c r="AE27" s="10">
        <f>INDEX(【输出】数据汇总!$A:$AM,MATCH(单指标趋势!$E27&amp;单指标趋势!$E$3,【输出】数据汇总!$A:$A,0),MATCH(单指标趋势!AE$3,【输出】数据汇总!$1:$1))</f>
        <v>2.2088309880455757E-2</v>
      </c>
      <c r="AF27" s="10">
        <f>INDEX(【输出】数据汇总!$A:$AM,MATCH(单指标趋势!$E27&amp;单指标趋势!$E$3,【输出】数据汇总!$A:$A,0),MATCH(单指标趋势!AF$3,【输出】数据汇总!$1:$1))</f>
        <v>1.8203494325580785E-2</v>
      </c>
      <c r="AG27" s="10">
        <f>IFERROR(INDEX(【输出】数据汇总!$A:$AM,MATCH(单指标趋势!$E27&amp;单指标趋势!$E$3,【输出】数据汇总!$A:$A,0),MATCH(单指标趋势!AG$3,【输出】数据汇总!$1:$1)),"")</f>
        <v>1.8290023414591374E-2</v>
      </c>
      <c r="AH27" s="10">
        <f t="shared" si="3"/>
        <v>8.652908901058895E-5</v>
      </c>
    </row>
    <row r="28" spans="1:34" x14ac:dyDescent="0.25">
      <c r="A28" s="205" t="str">
        <f>IFERROR(VLOOKUP($E$1,$B:$C,2,0)*INDEX($1:$1048576,MATCH($E28,$E:$E,0),MATCH($A$2,$3:$3,0)),"")</f>
        <v/>
      </c>
      <c r="D28" s="207" t="str" cm="1">
        <f t="array" ref="D28">IF(SUMPRODUCT(($F$4:$F$45=F28)*($A$4:$A$45&gt;=A28))&lt;3,E28,G28)</f>
        <v>城商10</v>
      </c>
      <c r="E28" s="189" t="s">
        <v>82</v>
      </c>
      <c r="F28" s="190" t="s">
        <v>328</v>
      </c>
      <c r="G28" s="190" t="s">
        <v>307</v>
      </c>
      <c r="H28" s="10" t="e">
        <f>INDEX(【输出】数据汇总!$A:$AM,MATCH(单指标趋势!$E28&amp;单指标趋势!$E$3,【输出】数据汇总!$A:$A,0),MATCH(单指标趋势!H$3,【输出】数据汇总!$1:$1))</f>
        <v>#N/A</v>
      </c>
      <c r="I28" s="10" t="e">
        <f>INDEX(【输出】数据汇总!$A:$AM,MATCH(单指标趋势!$E28&amp;单指标趋势!$E$3,【输出】数据汇总!$A:$A,0),MATCH(单指标趋势!I$3,【输出】数据汇总!$1:$1))</f>
        <v>#N/A</v>
      </c>
      <c r="J28" s="10" t="e">
        <f>INDEX(【输出】数据汇总!$A:$AM,MATCH(单指标趋势!$E28&amp;单指标趋势!$E$3,【输出】数据汇总!$A:$A,0),MATCH(单指标趋势!J$3,【输出】数据汇总!$1:$1))</f>
        <v>#N/A</v>
      </c>
      <c r="K28" s="10" t="e">
        <f>INDEX(【输出】数据汇总!$A:$AM,MATCH(单指标趋势!$E28&amp;单指标趋势!$E$3,【输出】数据汇总!$A:$A,0),MATCH(单指标趋势!K$3,【输出】数据汇总!$1:$1))</f>
        <v>#N/A</v>
      </c>
      <c r="L28" s="10" t="e">
        <f>INDEX(【输出】数据汇总!$A:$AM,MATCH(单指标趋势!$E28&amp;单指标趋势!$E$3,【输出】数据汇总!$A:$A,0),MATCH(单指标趋势!L$3,【输出】数据汇总!$1:$1))</f>
        <v>#N/A</v>
      </c>
      <c r="M28" s="10" t="e">
        <f>INDEX(【输出】数据汇总!$A:$AM,MATCH(单指标趋势!$E28&amp;单指标趋势!$E$3,【输出】数据汇总!$A:$A,0),MATCH(单指标趋势!M$3,【输出】数据汇总!$1:$1))</f>
        <v>#N/A</v>
      </c>
      <c r="N28" s="10" t="e">
        <f>INDEX(【输出】数据汇总!$A:$AM,MATCH(单指标趋势!$E28&amp;单指标趋势!$E$3,【输出】数据汇总!$A:$A,0),MATCH(单指标趋势!N$3,【输出】数据汇总!$1:$1))</f>
        <v>#N/A</v>
      </c>
      <c r="O28" s="10" t="e">
        <f>INDEX(【输出】数据汇总!$A:$AM,MATCH(单指标趋势!$E28&amp;单指标趋势!$E$3,【输出】数据汇总!$A:$A,0),MATCH(单指标趋势!O$3,【输出】数据汇总!$1:$1))</f>
        <v>#N/A</v>
      </c>
      <c r="P28" s="10" t="e">
        <f>INDEX(【输出】数据汇总!$A:$AM,MATCH(单指标趋势!$E28&amp;单指标趋势!$E$3,【输出】数据汇总!$A:$A,0),MATCH(单指标趋势!P$3,【输出】数据汇总!$1:$1))</f>
        <v>#N/A</v>
      </c>
      <c r="Q28" s="10" t="e">
        <f>INDEX(【输出】数据汇总!$A:$AM,MATCH(单指标趋势!$E28&amp;单指标趋势!$E$3,【输出】数据汇总!$A:$A,0),MATCH(单指标趋势!Q$3,【输出】数据汇总!$1:$1))</f>
        <v>#N/A</v>
      </c>
      <c r="R28" s="10" t="e">
        <f>INDEX(【输出】数据汇总!$A:$AM,MATCH(单指标趋势!$E28&amp;单指标趋势!$E$3,【输出】数据汇总!$A:$A,0),MATCH(单指标趋势!R$3,【输出】数据汇总!$1:$1))</f>
        <v>#N/A</v>
      </c>
      <c r="S28" s="10" t="e">
        <f>INDEX(【输出】数据汇总!$A:$AM,MATCH(单指标趋势!$E28&amp;单指标趋势!$E$3,【输出】数据汇总!$A:$A,0),MATCH(单指标趋势!S$3,【输出】数据汇总!$1:$1))</f>
        <v>#N/A</v>
      </c>
      <c r="T28" s="10">
        <f>INDEX(【输出】数据汇总!$A:$AM,MATCH(单指标趋势!$E28&amp;单指标趋势!$E$3,【输出】数据汇总!$A:$A,0),MATCH(单指标趋势!T$3,【输出】数据汇总!$1:$1))</f>
        <v>2.3052738906929285E-2</v>
      </c>
      <c r="U28" s="10">
        <f>INDEX(【输出】数据汇总!$A:$AM,MATCH(单指标趋势!$E28&amp;单指标趋势!$E$3,【输出】数据汇总!$A:$A,0),MATCH(单指标趋势!U$3,【输出】数据汇总!$1:$1))</f>
        <v>2.1023209073288109E-2</v>
      </c>
      <c r="V28" s="10">
        <f>INDEX(【输出】数据汇总!$A:$AM,MATCH(单指标趋势!$E28&amp;单指标趋势!$E$3,【输出】数据汇总!$A:$A,0),MATCH(单指标趋势!V$3,【输出】数据汇总!$1:$1))</f>
        <v>2.8586330861653235E-2</v>
      </c>
      <c r="W28" s="10">
        <f>INDEX(【输出】数据汇总!$A:$AM,MATCH(单指标趋势!$E28&amp;单指标趋势!$E$3,【输出】数据汇总!$A:$A,0),MATCH(单指标趋势!W$3,【输出】数据汇总!$1:$1))</f>
        <v>2.0015551041953572E-2</v>
      </c>
      <c r="X28" s="10">
        <f>INDEX(【输出】数据汇总!$A:$AM,MATCH(单指标趋势!$E28&amp;单指标趋势!$E$3,【输出】数据汇总!$A:$A,0),MATCH(单指标趋势!X$3,【输出】数据汇总!$1:$1))</f>
        <v>3.1617355008761928E-2</v>
      </c>
      <c r="Y28" s="10">
        <f>INDEX(【输出】数据汇总!$A:$AM,MATCH(单指标趋势!$E28&amp;单指标趋势!$E$3,【输出】数据汇总!$A:$A,0),MATCH(单指标趋势!Y$3,【输出】数据汇总!$1:$1))</f>
        <v>2.347046361836411E-2</v>
      </c>
      <c r="Z28" s="10">
        <f>INDEX(【输出】数据汇总!$A:$AM,MATCH(单指标趋势!$E28&amp;单指标趋势!$E$3,【输出】数据汇总!$A:$A,0),MATCH(单指标趋势!Z$3,【输出】数据汇总!$1:$1))</f>
        <v>4.5939611154855106E-2</v>
      </c>
      <c r="AA28" s="10">
        <f>INDEX(【输出】数据汇总!$A:$AM,MATCH(单指标趋势!$E28&amp;单指标趋势!$E$3,【输出】数据汇总!$A:$A,0),MATCH(单指标趋势!AA$3,【输出】数据汇总!$1:$1))</f>
        <v>2.3685194424434407E-2</v>
      </c>
      <c r="AB28" s="10">
        <f>INDEX(【输出】数据汇总!$A:$AM,MATCH(单指标趋势!$E28&amp;单指标趋势!$E$3,【输出】数据汇总!$A:$A,0),MATCH(单指标趋势!AB$3,【输出】数据汇总!$1:$1))</f>
        <v>2.4714403793672408E-2</v>
      </c>
      <c r="AC28" s="10">
        <f>INDEX(【输出】数据汇总!$A:$AM,MATCH(单指标趋势!$E28&amp;单指标趋势!$E$3,【输出】数据汇总!$A:$A,0),MATCH(单指标趋势!AC$3,【输出】数据汇总!$1:$1))</f>
        <v>2.3336257915509518E-2</v>
      </c>
      <c r="AD28" s="10">
        <f>INDEX(【输出】数据汇总!$A:$AM,MATCH(单指标趋势!$E28&amp;单指标趋势!$E$3,【输出】数据汇总!$A:$A,0),MATCH(单指标趋势!AD$3,【输出】数据汇总!$1:$1))</f>
        <v>2.6468285134628147E-2</v>
      </c>
      <c r="AE28" s="10">
        <f>INDEX(【输出】数据汇总!$A:$AM,MATCH(单指标趋势!$E28&amp;单指标趋势!$E$3,【输出】数据汇总!$A:$A,0),MATCH(单指标趋势!AE$3,【输出】数据汇总!$1:$1))</f>
        <v>3.1761447573504478E-2</v>
      </c>
      <c r="AF28" s="10">
        <f>INDEX(【输出】数据汇总!$A:$AM,MATCH(单指标趋势!$E28&amp;单指标趋势!$E$3,【输出】数据汇总!$A:$A,0),MATCH(单指标趋势!AF$3,【输出】数据汇总!$1:$1))</f>
        <v>3.1359667127922562E-2</v>
      </c>
      <c r="AG28" s="10" t="str">
        <f>IFERROR(INDEX(【输出】数据汇总!$A:$AM,MATCH(单指标趋势!$E28&amp;单指标趋势!$E$3,【输出】数据汇总!$A:$A,0),MATCH(单指标趋势!AG$3,【输出】数据汇总!$1:$1)),"")</f>
        <v/>
      </c>
      <c r="AH28" s="10" t="str">
        <f t="shared" si="3"/>
        <v/>
      </c>
    </row>
    <row r="29" spans="1:34" x14ac:dyDescent="0.25">
      <c r="A29" s="205">
        <f>IFERROR(VLOOKUP($E$1,$B:$C,2,0)*INDEX($1:$1048576,MATCH($E29,$E:$E,0),MATCH($A$2,$3:$3,0)),"")</f>
        <v>-4.2706009411429491E-2</v>
      </c>
      <c r="D29" s="207" t="str" cm="1">
        <f t="array" ref="D29">IF(SUMPRODUCT(($F$4:$F$45=F29)*($A$4:$A$45&gt;=A29))&lt;3,E29,G29)</f>
        <v>城商11</v>
      </c>
      <c r="E29" s="189" t="s">
        <v>85</v>
      </c>
      <c r="F29" s="190" t="s">
        <v>328</v>
      </c>
      <c r="G29" s="190" t="s">
        <v>308</v>
      </c>
      <c r="H29" s="10" t="e">
        <f>INDEX(【输出】数据汇总!$A:$AM,MATCH(单指标趋势!$E29&amp;单指标趋势!$E$3,【输出】数据汇总!$A:$A,0),MATCH(单指标趋势!H$3,【输出】数据汇总!$1:$1))</f>
        <v>#N/A</v>
      </c>
      <c r="I29" s="10" t="e">
        <f>INDEX(【输出】数据汇总!$A:$AM,MATCH(单指标趋势!$E29&amp;单指标趋势!$E$3,【输出】数据汇总!$A:$A,0),MATCH(单指标趋势!I$3,【输出】数据汇总!$1:$1))</f>
        <v>#N/A</v>
      </c>
      <c r="J29" s="10" t="e">
        <f>INDEX(【输出】数据汇总!$A:$AM,MATCH(单指标趋势!$E29&amp;单指标趋势!$E$3,【输出】数据汇总!$A:$A,0),MATCH(单指标趋势!J$3,【输出】数据汇总!$1:$1))</f>
        <v>#N/A</v>
      </c>
      <c r="K29" s="10" t="e">
        <f>INDEX(【输出】数据汇总!$A:$AM,MATCH(单指标趋势!$E29&amp;单指标趋势!$E$3,【输出】数据汇总!$A:$A,0),MATCH(单指标趋势!K$3,【输出】数据汇总!$1:$1))</f>
        <v>#N/A</v>
      </c>
      <c r="L29" s="10" t="e">
        <f>INDEX(【输出】数据汇总!$A:$AM,MATCH(单指标趋势!$E29&amp;单指标趋势!$E$3,【输出】数据汇总!$A:$A,0),MATCH(单指标趋势!L$3,【输出】数据汇总!$1:$1))</f>
        <v>#N/A</v>
      </c>
      <c r="M29" s="10" t="e">
        <f>INDEX(【输出】数据汇总!$A:$AM,MATCH(单指标趋势!$E29&amp;单指标趋势!$E$3,【输出】数据汇总!$A:$A,0),MATCH(单指标趋势!M$3,【输出】数据汇总!$1:$1))</f>
        <v>#N/A</v>
      </c>
      <c r="N29" s="10" t="e">
        <f>INDEX(【输出】数据汇总!$A:$AM,MATCH(单指标趋势!$E29&amp;单指标趋势!$E$3,【输出】数据汇总!$A:$A,0),MATCH(单指标趋势!N$3,【输出】数据汇总!$1:$1))</f>
        <v>#N/A</v>
      </c>
      <c r="O29" s="10" t="e">
        <f>INDEX(【输出】数据汇总!$A:$AM,MATCH(单指标趋势!$E29&amp;单指标趋势!$E$3,【输出】数据汇总!$A:$A,0),MATCH(单指标趋势!O$3,【输出】数据汇总!$1:$1))</f>
        <v>#N/A</v>
      </c>
      <c r="P29" s="10" t="e">
        <f>INDEX(【输出】数据汇总!$A:$AM,MATCH(单指标趋势!$E29&amp;单指标趋势!$E$3,【输出】数据汇总!$A:$A,0),MATCH(单指标趋势!P$3,【输出】数据汇总!$1:$1))</f>
        <v>#N/A</v>
      </c>
      <c r="Q29" s="10" t="e">
        <f>INDEX(【输出】数据汇总!$A:$AM,MATCH(单指标趋势!$E29&amp;单指标趋势!$E$3,【输出】数据汇总!$A:$A,0),MATCH(单指标趋势!Q$3,【输出】数据汇总!$1:$1))</f>
        <v>#N/A</v>
      </c>
      <c r="R29" s="10" t="e">
        <f>INDEX(【输出】数据汇总!$A:$AM,MATCH(单指标趋势!$E29&amp;单指标趋势!$E$3,【输出】数据汇总!$A:$A,0),MATCH(单指标趋势!R$3,【输出】数据汇总!$1:$1))</f>
        <v>#N/A</v>
      </c>
      <c r="S29" s="10" t="e">
        <f>INDEX(【输出】数据汇总!$A:$AM,MATCH(单指标趋势!$E29&amp;单指标趋势!$E$3,【输出】数据汇总!$A:$A,0),MATCH(单指标趋势!S$3,【输出】数据汇总!$1:$1))</f>
        <v>#N/A</v>
      </c>
      <c r="T29" s="10">
        <f>INDEX(【输出】数据汇总!$A:$AM,MATCH(单指标趋势!$E29&amp;单指标趋势!$E$3,【输出】数据汇总!$A:$A,0),MATCH(单指标趋势!T$3,【输出】数据汇总!$1:$1))</f>
        <v>2.379155237852932E-2</v>
      </c>
      <c r="U29" s="10">
        <f>INDEX(【输出】数据汇总!$A:$AM,MATCH(单指标趋势!$E29&amp;单指标趋势!$E$3,【输出】数据汇总!$A:$A,0),MATCH(单指标趋势!U$3,【输出】数据汇总!$1:$1))</f>
        <v>3.5892402012601167E-2</v>
      </c>
      <c r="V29" s="10">
        <f>INDEX(【输出】数据汇总!$A:$AM,MATCH(单指标趋势!$E29&amp;单指标趋势!$E$3,【输出】数据汇总!$A:$A,0),MATCH(单指标趋势!V$3,【输出】数据汇总!$1:$1))</f>
        <v>3.8020019510930633E-2</v>
      </c>
      <c r="W29" s="10">
        <f>INDEX(【输出】数据汇总!$A:$AM,MATCH(单指标趋势!$E29&amp;单指标趋势!$E$3,【输出】数据汇总!$A:$A,0),MATCH(单指标趋势!W$3,【输出】数据汇总!$1:$1))</f>
        <v>4.4749604001898979E-2</v>
      </c>
      <c r="X29" s="10">
        <f>INDEX(【输出】数据汇总!$A:$AM,MATCH(单指标趋势!$E29&amp;单指标趋势!$E$3,【输出】数据汇总!$A:$A,0),MATCH(单指标趋势!X$3,【输出】数据汇总!$1:$1))</f>
        <v>4.8500243730842364E-2</v>
      </c>
      <c r="Y29" s="10">
        <f>INDEX(【输出】数据汇总!$A:$AM,MATCH(单指标趋势!$E29&amp;单指标趋势!$E$3,【输出】数据汇总!$A:$A,0),MATCH(单指标趋势!Y$3,【输出】数据汇总!$1:$1))</f>
        <v>4.8114999145672348E-2</v>
      </c>
      <c r="Z29" s="10">
        <f>INDEX(【输出】数据汇总!$A:$AM,MATCH(单指标趋势!$E29&amp;单指标趋势!$E$3,【输出】数据汇总!$A:$A,0),MATCH(单指标趋势!Z$3,【输出】数据汇总!$1:$1))</f>
        <v>4.6101586656203175E-2</v>
      </c>
      <c r="AA29" s="10">
        <f>INDEX(【输出】数据汇总!$A:$AM,MATCH(单指标趋势!$E29&amp;单指标趋势!$E$3,【输出】数据汇总!$A:$A,0),MATCH(单指标趋势!AA$3,【输出】数据汇总!$1:$1))</f>
        <v>4.8683741471658583E-2</v>
      </c>
      <c r="AB29" s="10">
        <f>INDEX(【输出】数据汇总!$A:$AM,MATCH(单指标趋势!$E29&amp;单指标趋势!$E$3,【输出】数据汇总!$A:$A,0),MATCH(单指标趋势!AB$3,【输出】数据汇总!$1:$1))</f>
        <v>2.5461969631714342E-2</v>
      </c>
      <c r="AC29" s="10">
        <f>INDEX(【输出】数据汇总!$A:$AM,MATCH(单指标趋势!$E29&amp;单指标趋势!$E$3,【输出】数据汇总!$A:$A,0),MATCH(单指标趋势!AC$3,【输出】数据汇总!$1:$1))</f>
        <v>2.499652730437732E-2</v>
      </c>
      <c r="AD29" s="10">
        <f>INDEX(【输出】数据汇总!$A:$AM,MATCH(单指标趋势!$E29&amp;单指标趋势!$E$3,【输出】数据汇总!$A:$A,0),MATCH(单指标趋势!AD$3,【输出】数据汇总!$1:$1))</f>
        <v>2.6431158289566228E-2</v>
      </c>
      <c r="AE29" s="10">
        <f>INDEX(【输出】数据汇总!$A:$AM,MATCH(单指标趋势!$E29&amp;单指标趋势!$E$3,【输出】数据汇总!$A:$A,0),MATCH(单指标趋势!AE$3,【输出】数据汇总!$1:$1))</f>
        <v>4.9194078313938301E-2</v>
      </c>
      <c r="AF29" s="10">
        <f>INDEX(【输出】数据汇总!$A:$AM,MATCH(单指标趋势!$E29&amp;单指标趋势!$E$3,【输出】数据汇总!$A:$A,0),MATCH(单指标趋势!AF$3,【输出】数据汇总!$1:$1))</f>
        <v>4.7261977498048606E-2</v>
      </c>
      <c r="AG29" s="10">
        <f>IFERROR(INDEX(【输出】数据汇总!$A:$AM,MATCH(单指标趋势!$E29&amp;单指标趋势!$E$3,【输出】数据汇总!$A:$A,0),MATCH(单指标趋势!AG$3,【输出】数据汇总!$1:$1)),"")</f>
        <v>4.2706009411429491E-2</v>
      </c>
      <c r="AH29" s="10">
        <f t="shared" si="3"/>
        <v>-4.5559680866191152E-3</v>
      </c>
    </row>
    <row r="30" spans="1:34" x14ac:dyDescent="0.25">
      <c r="A30" s="205" t="str">
        <f>IFERROR(VLOOKUP($E$1,$B:$C,2,0)*INDEX($1:$1048576,MATCH($E30,$E:$E,0),MATCH($A$2,$3:$3,0)),"")</f>
        <v/>
      </c>
      <c r="D30" s="207" t="str" cm="1">
        <f t="array" ref="D30">IF(SUMPRODUCT(($F$4:$F$45=F30)*($A$4:$A$45&gt;=A30))&lt;3,E30,G30)</f>
        <v>城商12</v>
      </c>
      <c r="E30" s="189" t="s">
        <v>91</v>
      </c>
      <c r="F30" s="190" t="s">
        <v>328</v>
      </c>
      <c r="G30" s="190" t="s">
        <v>309</v>
      </c>
      <c r="H30" s="10" t="e">
        <f>INDEX(【输出】数据汇总!$A:$AM,MATCH(单指标趋势!$E30&amp;单指标趋势!$E$3,【输出】数据汇总!$A:$A,0),MATCH(单指标趋势!H$3,【输出】数据汇总!$1:$1))</f>
        <v>#N/A</v>
      </c>
      <c r="I30" s="10" t="e">
        <f>INDEX(【输出】数据汇总!$A:$AM,MATCH(单指标趋势!$E30&amp;单指标趋势!$E$3,【输出】数据汇总!$A:$A,0),MATCH(单指标趋势!I$3,【输出】数据汇总!$1:$1))</f>
        <v>#N/A</v>
      </c>
      <c r="J30" s="10" t="e">
        <f>INDEX(【输出】数据汇总!$A:$AM,MATCH(单指标趋势!$E30&amp;单指标趋势!$E$3,【输出】数据汇总!$A:$A,0),MATCH(单指标趋势!J$3,【输出】数据汇总!$1:$1))</f>
        <v>#N/A</v>
      </c>
      <c r="K30" s="10" t="e">
        <f>INDEX(【输出】数据汇总!$A:$AM,MATCH(单指标趋势!$E30&amp;单指标趋势!$E$3,【输出】数据汇总!$A:$A,0),MATCH(单指标趋势!K$3,【输出】数据汇总!$1:$1))</f>
        <v>#N/A</v>
      </c>
      <c r="L30" s="10" t="e">
        <f>INDEX(【输出】数据汇总!$A:$AM,MATCH(单指标趋势!$E30&amp;单指标趋势!$E$3,【输出】数据汇总!$A:$A,0),MATCH(单指标趋势!L$3,【输出】数据汇总!$1:$1))</f>
        <v>#N/A</v>
      </c>
      <c r="M30" s="10" t="e">
        <f>INDEX(【输出】数据汇总!$A:$AM,MATCH(单指标趋势!$E30&amp;单指标趋势!$E$3,【输出】数据汇总!$A:$A,0),MATCH(单指标趋势!M$3,【输出】数据汇总!$1:$1))</f>
        <v>#N/A</v>
      </c>
      <c r="N30" s="10" t="e">
        <f>INDEX(【输出】数据汇总!$A:$AM,MATCH(单指标趋势!$E30&amp;单指标趋势!$E$3,【输出】数据汇总!$A:$A,0),MATCH(单指标趋势!N$3,【输出】数据汇总!$1:$1))</f>
        <v>#N/A</v>
      </c>
      <c r="O30" s="10" t="e">
        <f>INDEX(【输出】数据汇总!$A:$AM,MATCH(单指标趋势!$E30&amp;单指标趋势!$E$3,【输出】数据汇总!$A:$A,0),MATCH(单指标趋势!O$3,【输出】数据汇总!$1:$1))</f>
        <v>#N/A</v>
      </c>
      <c r="P30" s="10" t="e">
        <f>INDEX(【输出】数据汇总!$A:$AM,MATCH(单指标趋势!$E30&amp;单指标趋势!$E$3,【输出】数据汇总!$A:$A,0),MATCH(单指标趋势!P$3,【输出】数据汇总!$1:$1))</f>
        <v>#N/A</v>
      </c>
      <c r="Q30" s="10" t="e">
        <f>INDEX(【输出】数据汇总!$A:$AM,MATCH(单指标趋势!$E30&amp;单指标趋势!$E$3,【输出】数据汇总!$A:$A,0),MATCH(单指标趋势!Q$3,【输出】数据汇总!$1:$1))</f>
        <v>#N/A</v>
      </c>
      <c r="R30" s="10" t="e">
        <f>INDEX(【输出】数据汇总!$A:$AM,MATCH(单指标趋势!$E30&amp;单指标趋势!$E$3,【输出】数据汇总!$A:$A,0),MATCH(单指标趋势!R$3,【输出】数据汇总!$1:$1))</f>
        <v>#N/A</v>
      </c>
      <c r="S30" s="10" t="e">
        <f>INDEX(【输出】数据汇总!$A:$AM,MATCH(单指标趋势!$E30&amp;单指标趋势!$E$3,【输出】数据汇总!$A:$A,0),MATCH(单指标趋势!S$3,【输出】数据汇总!$1:$1))</f>
        <v>#N/A</v>
      </c>
      <c r="T30" s="10">
        <f>INDEX(【输出】数据汇总!$A:$AM,MATCH(单指标趋势!$E30&amp;单指标趋势!$E$3,【输出】数据汇总!$A:$A,0),MATCH(单指标趋势!T$3,【输出】数据汇总!$1:$1))</f>
        <v>2.6667313607571737E-2</v>
      </c>
      <c r="U30" s="10">
        <f>INDEX(【输出】数据汇总!$A:$AM,MATCH(单指标趋势!$E30&amp;单指标趋势!$E$3,【输出】数据汇总!$A:$A,0),MATCH(单指标趋势!U$3,【输出】数据汇总!$1:$1))</f>
        <v>2.4047223026348721E-2</v>
      </c>
      <c r="V30" s="10">
        <f>INDEX(【输出】数据汇总!$A:$AM,MATCH(单指标趋势!$E30&amp;单指标趋势!$E$3,【输出】数据汇总!$A:$A,0),MATCH(单指标趋势!V$3,【输出】数据汇总!$1:$1))</f>
        <v>2.0435772998027596E-2</v>
      </c>
      <c r="W30" s="10">
        <f>INDEX(【输出】数据汇总!$A:$AM,MATCH(单指标趋势!$E30&amp;单指标趋势!$E$3,【输出】数据汇总!$A:$A,0),MATCH(单指标趋势!W$3,【输出】数据汇总!$1:$1))</f>
        <v>2.3193139475284657E-2</v>
      </c>
      <c r="X30" s="10">
        <f>INDEX(【输出】数据汇总!$A:$AM,MATCH(单指标趋势!$E30&amp;单指标趋势!$E$3,【输出】数据汇总!$A:$A,0),MATCH(单指标趋势!X$3,【输出】数据汇总!$1:$1))</f>
        <v>1.3411776812103293E-2</v>
      </c>
      <c r="Y30" s="10">
        <f>INDEX(【输出】数据汇总!$A:$AM,MATCH(单指标趋势!$E30&amp;单指标趋势!$E$3,【输出】数据汇总!$A:$A,0),MATCH(单指标趋势!Y$3,【输出】数据汇总!$1:$1))</f>
        <v>1.2023587614226535E-2</v>
      </c>
      <c r="Z30" s="10">
        <f>INDEX(【输出】数据汇总!$A:$AM,MATCH(单指标趋势!$E30&amp;单指标趋势!$E$3,【输出】数据汇总!$A:$A,0),MATCH(单指标趋势!Z$3,【输出】数据汇总!$1:$1))</f>
        <v>9.8913099878964635E-3</v>
      </c>
      <c r="AA30" s="10">
        <f>INDEX(【输出】数据汇总!$A:$AM,MATCH(单指标趋势!$E30&amp;单指标趋势!$E$3,【输出】数据汇总!$A:$A,0),MATCH(单指标趋势!AA$3,【输出】数据汇总!$1:$1))</f>
        <v>9.6331462233106603E-3</v>
      </c>
      <c r="AB30" s="10">
        <f>INDEX(【输出】数据汇总!$A:$AM,MATCH(单指标趋势!$E30&amp;单指标趋势!$E$3,【输出】数据汇总!$A:$A,0),MATCH(单指标趋势!AB$3,【输出】数据汇总!$1:$1))</f>
        <v>8.4751222194529418E-3</v>
      </c>
      <c r="AC30" s="10">
        <f>INDEX(【输出】数据汇总!$A:$AM,MATCH(单指标趋势!$E30&amp;单指标趋势!$E$3,【输出】数据汇总!$A:$A,0),MATCH(单指标趋势!AC$3,【输出】数据汇总!$1:$1))</f>
        <v>8.7659303937143041E-3</v>
      </c>
      <c r="AD30" s="10">
        <f>INDEX(【输出】数据汇总!$A:$AM,MATCH(单指标趋势!$E30&amp;单指标趋势!$E$3,【输出】数据汇总!$A:$A,0),MATCH(单指标趋势!AD$3,【输出】数据汇总!$1:$1))</f>
        <v>9.2543552387809175E-3</v>
      </c>
      <c r="AE30" s="10">
        <f>INDEX(【输出】数据汇总!$A:$AM,MATCH(单指标趋势!$E30&amp;单指标趋势!$E$3,【输出】数据汇总!$A:$A,0),MATCH(单指标趋势!AE$3,【输出】数据汇总!$1:$1))</f>
        <v>8.9792842240525601E-3</v>
      </c>
      <c r="AF30" s="10">
        <f>INDEX(【输出】数据汇总!$A:$AM,MATCH(单指标趋势!$E30&amp;单指标趋势!$E$3,【输出】数据汇总!$A:$A,0),MATCH(单指标趋势!AF$3,【输出】数据汇总!$1:$1))</f>
        <v>8.4034408948292973E-3</v>
      </c>
      <c r="AG30" s="10" t="str">
        <f>IFERROR(INDEX(【输出】数据汇总!$A:$AM,MATCH(单指标趋势!$E30&amp;单指标趋势!$E$3,【输出】数据汇总!$A:$A,0),MATCH(单指标趋势!AG$3,【输出】数据汇总!$1:$1)),"")</f>
        <v/>
      </c>
      <c r="AH30" s="10" t="str">
        <f t="shared" si="3"/>
        <v/>
      </c>
    </row>
    <row r="31" spans="1:34" x14ac:dyDescent="0.25">
      <c r="A31" s="205">
        <f>IFERROR(VLOOKUP($E$1,$B:$C,2,0)*INDEX($1:$1048576,MATCH($E31,$E:$E,0),MATCH($A$2,$3:$3,0)),"")</f>
        <v>-1.3874900130774017E-2</v>
      </c>
      <c r="D31" s="207" t="str" cm="1">
        <f t="array" ref="D31">IF(SUMPRODUCT(($F$4:$F$45=F31)*($A$4:$A$45&gt;=A31))&lt;3,E31,G31)</f>
        <v>城商13</v>
      </c>
      <c r="E31" s="189" t="s">
        <v>88</v>
      </c>
      <c r="F31" s="190" t="s">
        <v>328</v>
      </c>
      <c r="G31" s="190" t="s">
        <v>310</v>
      </c>
      <c r="H31" s="10" t="e">
        <f>INDEX(【输出】数据汇总!$A:$AM,MATCH(单指标趋势!$E31&amp;单指标趋势!$E$3,【输出】数据汇总!$A:$A,0),MATCH(单指标趋势!H$3,【输出】数据汇总!$1:$1))</f>
        <v>#N/A</v>
      </c>
      <c r="I31" s="10" t="e">
        <f>INDEX(【输出】数据汇总!$A:$AM,MATCH(单指标趋势!$E31&amp;单指标趋势!$E$3,【输出】数据汇总!$A:$A,0),MATCH(单指标趋势!I$3,【输出】数据汇总!$1:$1))</f>
        <v>#N/A</v>
      </c>
      <c r="J31" s="10" t="e">
        <f>INDEX(【输出】数据汇总!$A:$AM,MATCH(单指标趋势!$E31&amp;单指标趋势!$E$3,【输出】数据汇总!$A:$A,0),MATCH(单指标趋势!J$3,【输出】数据汇总!$1:$1))</f>
        <v>#N/A</v>
      </c>
      <c r="K31" s="10" t="e">
        <f>INDEX(【输出】数据汇总!$A:$AM,MATCH(单指标趋势!$E31&amp;单指标趋势!$E$3,【输出】数据汇总!$A:$A,0),MATCH(单指标趋势!K$3,【输出】数据汇总!$1:$1))</f>
        <v>#N/A</v>
      </c>
      <c r="L31" s="10" t="e">
        <f>INDEX(【输出】数据汇总!$A:$AM,MATCH(单指标趋势!$E31&amp;单指标趋势!$E$3,【输出】数据汇总!$A:$A,0),MATCH(单指标趋势!L$3,【输出】数据汇总!$1:$1))</f>
        <v>#N/A</v>
      </c>
      <c r="M31" s="10" t="e">
        <f>INDEX(【输出】数据汇总!$A:$AM,MATCH(单指标趋势!$E31&amp;单指标趋势!$E$3,【输出】数据汇总!$A:$A,0),MATCH(单指标趋势!M$3,【输出】数据汇总!$1:$1))</f>
        <v>#N/A</v>
      </c>
      <c r="N31" s="10" t="e">
        <f>INDEX(【输出】数据汇总!$A:$AM,MATCH(单指标趋势!$E31&amp;单指标趋势!$E$3,【输出】数据汇总!$A:$A,0),MATCH(单指标趋势!N$3,【输出】数据汇总!$1:$1))</f>
        <v>#N/A</v>
      </c>
      <c r="O31" s="10" t="e">
        <f>INDEX(【输出】数据汇总!$A:$AM,MATCH(单指标趋势!$E31&amp;单指标趋势!$E$3,【输出】数据汇总!$A:$A,0),MATCH(单指标趋势!O$3,【输出】数据汇总!$1:$1))</f>
        <v>#N/A</v>
      </c>
      <c r="P31" s="10" t="e">
        <f>INDEX(【输出】数据汇总!$A:$AM,MATCH(单指标趋势!$E31&amp;单指标趋势!$E$3,【输出】数据汇总!$A:$A,0),MATCH(单指标趋势!P$3,【输出】数据汇总!$1:$1))</f>
        <v>#N/A</v>
      </c>
      <c r="Q31" s="10" t="e">
        <f>INDEX(【输出】数据汇总!$A:$AM,MATCH(单指标趋势!$E31&amp;单指标趋势!$E$3,【输出】数据汇总!$A:$A,0),MATCH(单指标趋势!Q$3,【输出】数据汇总!$1:$1))</f>
        <v>#N/A</v>
      </c>
      <c r="R31" s="10" t="e">
        <f>INDEX(【输出】数据汇总!$A:$AM,MATCH(单指标趋势!$E31&amp;单指标趋势!$E$3,【输出】数据汇总!$A:$A,0),MATCH(单指标趋势!R$3,【输出】数据汇总!$1:$1))</f>
        <v>#N/A</v>
      </c>
      <c r="S31" s="10" t="e">
        <f>INDEX(【输出】数据汇总!$A:$AM,MATCH(单指标趋势!$E31&amp;单指标趋势!$E$3,【输出】数据汇总!$A:$A,0),MATCH(单指标趋势!S$3,【输出】数据汇总!$1:$1))</f>
        <v>#N/A</v>
      </c>
      <c r="T31" s="10">
        <f>INDEX(【输出】数据汇总!$A:$AM,MATCH(单指标趋势!$E31&amp;单指标趋势!$E$3,【输出】数据汇总!$A:$A,0),MATCH(单指标趋势!T$3,【输出】数据汇总!$1:$1))</f>
        <v>3.0615257256631827E-2</v>
      </c>
      <c r="U31" s="10">
        <f>INDEX(【输出】数据汇总!$A:$AM,MATCH(单指标趋势!$E31&amp;单指标趋势!$E$3,【输出】数据汇总!$A:$A,0),MATCH(单指标趋势!U$3,【输出】数据汇总!$1:$1))</f>
        <v>2.7677968267163382E-2</v>
      </c>
      <c r="V31" s="10">
        <f>INDEX(【输出】数据汇总!$A:$AM,MATCH(单指标趋势!$E31&amp;单指标趋势!$E$3,【输出】数据汇总!$A:$A,0),MATCH(单指标趋势!V$3,【输出】数据汇总!$1:$1))</f>
        <v>2.3546936965878909E-2</v>
      </c>
      <c r="W31" s="10">
        <f>INDEX(【输出】数据汇总!$A:$AM,MATCH(单指标趋势!$E31&amp;单指标趋势!$E$3,【输出】数据汇总!$A:$A,0),MATCH(单指标趋势!W$3,【输出】数据汇总!$1:$1))</f>
        <v>1.6486910256246479E-2</v>
      </c>
      <c r="X31" s="10">
        <f>INDEX(【输出】数据汇总!$A:$AM,MATCH(单指标趋势!$E31&amp;单指标趋势!$E$3,【输出】数据汇总!$A:$A,0),MATCH(单指标趋势!X$3,【输出】数据汇总!$1:$1))</f>
        <v>1.6172095510238103E-2</v>
      </c>
      <c r="Y31" s="10">
        <f>INDEX(【输出】数据汇总!$A:$AM,MATCH(单指标趋势!$E31&amp;单指标趋势!$E$3,【输出】数据汇总!$A:$A,0),MATCH(单指标趋势!Y$3,【输出】数据汇总!$1:$1))</f>
        <v>1.5016547521758778E-2</v>
      </c>
      <c r="Z31" s="10">
        <f>INDEX(【输出】数据汇总!$A:$AM,MATCH(单指标趋势!$E31&amp;单指标趋势!$E$3,【输出】数据汇总!$A:$A,0),MATCH(单指标趋势!Z$3,【输出】数据汇总!$1:$1))</f>
        <v>1.6530005741995545E-2</v>
      </c>
      <c r="AA31" s="10">
        <f>INDEX(【输出】数据汇总!$A:$AM,MATCH(单指标趋势!$E31&amp;单指标趋势!$E$3,【输出】数据汇总!$A:$A,0),MATCH(单指标趋势!AA$3,【输出】数据汇总!$1:$1))</f>
        <v>2.0552416640290196E-2</v>
      </c>
      <c r="AB31" s="10">
        <f>INDEX(【输出】数据汇总!$A:$AM,MATCH(单指标趋势!$E31&amp;单指标趋势!$E$3,【输出】数据汇总!$A:$A,0),MATCH(单指标趋势!AB$3,【输出】数据汇总!$1:$1))</f>
        <v>1.0466468997050034E-2</v>
      </c>
      <c r="AC31" s="10">
        <f>INDEX(【输出】数据汇总!$A:$AM,MATCH(单指标趋势!$E31&amp;单指标趋势!$E$3,【输出】数据汇总!$A:$A,0),MATCH(单指标趋势!AC$3,【输出】数据汇总!$1:$1))</f>
        <v>9.2921350870564211E-3</v>
      </c>
      <c r="AD31" s="10">
        <f>INDEX(【输出】数据汇总!$A:$AM,MATCH(单指标趋势!$E31&amp;单指标趋势!$E$3,【输出】数据汇总!$A:$A,0),MATCH(单指标趋势!AD$3,【输出】数据汇总!$1:$1))</f>
        <v>9.6809332273664617E-3</v>
      </c>
      <c r="AE31" s="10">
        <f>INDEX(【输出】数据汇总!$A:$AM,MATCH(单指标趋势!$E31&amp;单指标趋势!$E$3,【输出】数据汇总!$A:$A,0),MATCH(单指标趋势!AE$3,【输出】数据汇总!$1:$1))</f>
        <v>1.6694242942397304E-2</v>
      </c>
      <c r="AF31" s="10">
        <f>INDEX(【输出】数据汇总!$A:$AM,MATCH(单指标趋势!$E31&amp;单指标趋势!$E$3,【输出】数据汇总!$A:$A,0),MATCH(单指标趋势!AF$3,【输出】数据汇总!$1:$1))</f>
        <v>1.5246167795700503E-2</v>
      </c>
      <c r="AG31" s="10">
        <f>IFERROR(INDEX(【输出】数据汇总!$A:$AM,MATCH(单指标趋势!$E31&amp;单指标趋势!$E$3,【输出】数据汇总!$A:$A,0),MATCH(单指标趋势!AG$3,【输出】数据汇总!$1:$1)),"")</f>
        <v>1.3874900130774017E-2</v>
      </c>
      <c r="AH31" s="10">
        <f t="shared" si="3"/>
        <v>-1.3712676649264861E-3</v>
      </c>
    </row>
    <row r="32" spans="1:34" x14ac:dyDescent="0.25">
      <c r="A32" s="205" t="str">
        <f>IFERROR(VLOOKUP($E$1,$B:$C,2,0)*INDEX($1:$1048576,MATCH($E32,$E:$E,0),MATCH($A$2,$3:$3,0)),"")</f>
        <v/>
      </c>
      <c r="D32" s="207" t="str" cm="1">
        <f t="array" ref="D32">IF(SUMPRODUCT(($F$4:$F$45=F32)*($A$4:$A$45&gt;=A32))&lt;3,E32,G32)</f>
        <v>城商14</v>
      </c>
      <c r="E32" s="189" t="s">
        <v>94</v>
      </c>
      <c r="F32" s="190" t="s">
        <v>328</v>
      </c>
      <c r="G32" s="190" t="s">
        <v>311</v>
      </c>
      <c r="H32" s="10" t="e">
        <f>INDEX(【输出】数据汇总!$A:$AM,MATCH(单指标趋势!$E32&amp;单指标趋势!$E$3,【输出】数据汇总!$A:$A,0),MATCH(单指标趋势!H$3,【输出】数据汇总!$1:$1))</f>
        <v>#N/A</v>
      </c>
      <c r="I32" s="10" t="e">
        <f>INDEX(【输出】数据汇总!$A:$AM,MATCH(单指标趋势!$E32&amp;单指标趋势!$E$3,【输出】数据汇总!$A:$A,0),MATCH(单指标趋势!I$3,【输出】数据汇总!$1:$1))</f>
        <v>#N/A</v>
      </c>
      <c r="J32" s="10" t="e">
        <f>INDEX(【输出】数据汇总!$A:$AM,MATCH(单指标趋势!$E32&amp;单指标趋势!$E$3,【输出】数据汇总!$A:$A,0),MATCH(单指标趋势!J$3,【输出】数据汇总!$1:$1))</f>
        <v>#N/A</v>
      </c>
      <c r="K32" s="10" t="e">
        <f>INDEX(【输出】数据汇总!$A:$AM,MATCH(单指标趋势!$E32&amp;单指标趋势!$E$3,【输出】数据汇总!$A:$A,0),MATCH(单指标趋势!K$3,【输出】数据汇总!$1:$1))</f>
        <v>#N/A</v>
      </c>
      <c r="L32" s="10" t="e">
        <f>INDEX(【输出】数据汇总!$A:$AM,MATCH(单指标趋势!$E32&amp;单指标趋势!$E$3,【输出】数据汇总!$A:$A,0),MATCH(单指标趋势!L$3,【输出】数据汇总!$1:$1))</f>
        <v>#N/A</v>
      </c>
      <c r="M32" s="10" t="e">
        <f>INDEX(【输出】数据汇总!$A:$AM,MATCH(单指标趋势!$E32&amp;单指标趋势!$E$3,【输出】数据汇总!$A:$A,0),MATCH(单指标趋势!M$3,【输出】数据汇总!$1:$1))</f>
        <v>#N/A</v>
      </c>
      <c r="N32" s="10" t="e">
        <f>INDEX(【输出】数据汇总!$A:$AM,MATCH(单指标趋势!$E32&amp;单指标趋势!$E$3,【输出】数据汇总!$A:$A,0),MATCH(单指标趋势!N$3,【输出】数据汇总!$1:$1))</f>
        <v>#N/A</v>
      </c>
      <c r="O32" s="10" t="e">
        <f>INDEX(【输出】数据汇总!$A:$AM,MATCH(单指标趋势!$E32&amp;单指标趋势!$E$3,【输出】数据汇总!$A:$A,0),MATCH(单指标趋势!O$3,【输出】数据汇总!$1:$1))</f>
        <v>#N/A</v>
      </c>
      <c r="P32" s="10" t="e">
        <f>INDEX(【输出】数据汇总!$A:$AM,MATCH(单指标趋势!$E32&amp;单指标趋势!$E$3,【输出】数据汇总!$A:$A,0),MATCH(单指标趋势!P$3,【输出】数据汇总!$1:$1))</f>
        <v>#N/A</v>
      </c>
      <c r="Q32" s="10" t="e">
        <f>INDEX(【输出】数据汇总!$A:$AM,MATCH(单指标趋势!$E32&amp;单指标趋势!$E$3,【输出】数据汇总!$A:$A,0),MATCH(单指标趋势!Q$3,【输出】数据汇总!$1:$1))</f>
        <v>#N/A</v>
      </c>
      <c r="R32" s="10" t="e">
        <f>INDEX(【输出】数据汇总!$A:$AM,MATCH(单指标趋势!$E32&amp;单指标趋势!$E$3,【输出】数据汇总!$A:$A,0),MATCH(单指标趋势!R$3,【输出】数据汇总!$1:$1))</f>
        <v>#N/A</v>
      </c>
      <c r="S32" s="10" t="e">
        <f>INDEX(【输出】数据汇总!$A:$AM,MATCH(单指标趋势!$E32&amp;单指标趋势!$E$3,【输出】数据汇总!$A:$A,0),MATCH(单指标趋势!S$3,【输出】数据汇总!$1:$1))</f>
        <v>#N/A</v>
      </c>
      <c r="T32" s="10">
        <f>INDEX(【输出】数据汇总!$A:$AM,MATCH(单指标趋势!$E32&amp;单指标趋势!$E$3,【输出】数据汇总!$A:$A,0),MATCH(单指标趋势!T$3,【输出】数据汇总!$1:$1))</f>
        <v>2.7329802241309726E-2</v>
      </c>
      <c r="U32" s="10">
        <f>INDEX(【输出】数据汇总!$A:$AM,MATCH(单指标趋势!$E32&amp;单指标趋势!$E$3,【输出】数据汇总!$A:$A,0),MATCH(单指标趋势!U$3,【输出】数据汇总!$1:$1))</f>
        <v>2.0466580913910067E-2</v>
      </c>
      <c r="V32" s="10">
        <f>INDEX(【输出】数据汇总!$A:$AM,MATCH(单指标趋势!$E32&amp;单指标趋势!$E$3,【输出】数据汇总!$A:$A,0),MATCH(单指标趋势!V$3,【输出】数据汇总!$1:$1))</f>
        <v>2.0979724268494707E-2</v>
      </c>
      <c r="W32" s="10">
        <f>INDEX(【输出】数据汇总!$A:$AM,MATCH(单指标趋势!$E32&amp;单指标趋势!$E$3,【输出】数据汇总!$A:$A,0),MATCH(单指标趋势!W$3,【输出】数据汇总!$1:$1))</f>
        <v>2.0163126325331234E-2</v>
      </c>
      <c r="X32" s="10">
        <f>INDEX(【输出】数据汇总!$A:$AM,MATCH(单指标趋势!$E32&amp;单指标趋势!$E$3,【输出】数据汇总!$A:$A,0),MATCH(单指标趋势!X$3,【输出】数据汇总!$1:$1))</f>
        <v>1.9620202970460441E-2</v>
      </c>
      <c r="Y32" s="10">
        <f>INDEX(【输出】数据汇总!$A:$AM,MATCH(单指标趋势!$E32&amp;单指标趋势!$E$3,【输出】数据汇总!$A:$A,0),MATCH(单指标趋势!Y$3,【输出】数据汇总!$1:$1))</f>
        <v>1.8150498936881428E-2</v>
      </c>
      <c r="Z32" s="10">
        <f>INDEX(【输出】数据汇总!$A:$AM,MATCH(单指标趋势!$E32&amp;单指标趋势!$E$3,【输出】数据汇总!$A:$A,0),MATCH(单指标趋势!Z$3,【输出】数据汇总!$1:$1))</f>
        <v>1.8086803700609357E-2</v>
      </c>
      <c r="AA32" s="10">
        <f>INDEX(【输出】数据汇总!$A:$AM,MATCH(单指标趋势!$E32&amp;单指标趋势!$E$3,【输出】数据汇总!$A:$A,0),MATCH(单指标趋势!AA$3,【输出】数据汇总!$1:$1))</f>
        <v>1.6568700244692043E-2</v>
      </c>
      <c r="AB32" s="10">
        <f>INDEX(【输出】数据汇总!$A:$AM,MATCH(单指标趋势!$E32&amp;单指标趋势!$E$3,【输出】数据汇总!$A:$A,0),MATCH(单指标趋势!AB$3,【输出】数据汇总!$1:$1))</f>
        <v>1.5795079396348714E-2</v>
      </c>
      <c r="AC32" s="10">
        <f>INDEX(【输出】数据汇总!$A:$AM,MATCH(单指标趋势!$E32&amp;单指标趋势!$E$3,【输出】数据汇总!$A:$A,0),MATCH(单指标趋势!AC$3,【输出】数据汇总!$1:$1))</f>
        <v>1.3997561497211094E-2</v>
      </c>
      <c r="AD32" s="10">
        <f>INDEX(【输出】数据汇总!$A:$AM,MATCH(单指标趋势!$E32&amp;单指标趋势!$E$3,【输出】数据汇总!$A:$A,0),MATCH(单指标趋势!AD$3,【输出】数据汇总!$1:$1))</f>
        <v>1.2711481319288016E-2</v>
      </c>
      <c r="AE32" s="10">
        <f>INDEX(【输出】数据汇总!$A:$AM,MATCH(单指标趋势!$E32&amp;单指标趋势!$E$3,【输出】数据汇总!$A:$A,0),MATCH(单指标趋势!AE$3,【输出】数据汇总!$1:$1))</f>
        <v>1.4327722688638038E-2</v>
      </c>
      <c r="AF32" s="10">
        <f>INDEX(【输出】数据汇总!$A:$AM,MATCH(单指标趋势!$E32&amp;单指标趋势!$E$3,【输出】数据汇总!$A:$A,0),MATCH(单指标趋势!AF$3,【输出】数据汇总!$1:$1))</f>
        <v>1.2930079783517378E-2</v>
      </c>
      <c r="AG32" s="10" t="str">
        <f>IFERROR(INDEX(【输出】数据汇总!$A:$AM,MATCH(单指标趋势!$E32&amp;单指标趋势!$E$3,【输出】数据汇总!$A:$A,0),MATCH(单指标趋势!AG$3,【输出】数据汇总!$1:$1)),"")</f>
        <v/>
      </c>
      <c r="AH32" s="10" t="str">
        <f t="shared" si="3"/>
        <v/>
      </c>
    </row>
    <row r="33" spans="1:34" x14ac:dyDescent="0.25">
      <c r="A33" s="205" t="str">
        <f>IFERROR(VLOOKUP($E$1,$B:$C,2,0)*INDEX($1:$1048576,MATCH($E33,$E:$E,0),MATCH($A$2,$3:$3,0)),"")</f>
        <v/>
      </c>
      <c r="D33" s="207" t="str" cm="1">
        <f t="array" ref="D33">IF(SUMPRODUCT(($F$4:$F$45=F33)*($A$4:$A$45&gt;=A33))&lt;3,E33,G33)</f>
        <v>城商15</v>
      </c>
      <c r="E33" s="189" t="s">
        <v>97</v>
      </c>
      <c r="F33" s="190" t="s">
        <v>328</v>
      </c>
      <c r="G33" s="190" t="s">
        <v>312</v>
      </c>
      <c r="H33" s="10" t="e">
        <f>INDEX(【输出】数据汇总!$A:$AM,MATCH(单指标趋势!$E33&amp;单指标趋势!$E$3,【输出】数据汇总!$A:$A,0),MATCH(单指标趋势!H$3,【输出】数据汇总!$1:$1))</f>
        <v>#N/A</v>
      </c>
      <c r="I33" s="10" t="e">
        <f>INDEX(【输出】数据汇总!$A:$AM,MATCH(单指标趋势!$E33&amp;单指标趋势!$E$3,【输出】数据汇总!$A:$A,0),MATCH(单指标趋势!I$3,【输出】数据汇总!$1:$1))</f>
        <v>#N/A</v>
      </c>
      <c r="J33" s="10" t="e">
        <f>INDEX(【输出】数据汇总!$A:$AM,MATCH(单指标趋势!$E33&amp;单指标趋势!$E$3,【输出】数据汇总!$A:$A,0),MATCH(单指标趋势!J$3,【输出】数据汇总!$1:$1))</f>
        <v>#N/A</v>
      </c>
      <c r="K33" s="10" t="e">
        <f>INDEX(【输出】数据汇总!$A:$AM,MATCH(单指标趋势!$E33&amp;单指标趋势!$E$3,【输出】数据汇总!$A:$A,0),MATCH(单指标趋势!K$3,【输出】数据汇总!$1:$1))</f>
        <v>#N/A</v>
      </c>
      <c r="L33" s="10" t="e">
        <f>INDEX(【输出】数据汇总!$A:$AM,MATCH(单指标趋势!$E33&amp;单指标趋势!$E$3,【输出】数据汇总!$A:$A,0),MATCH(单指标趋势!L$3,【输出】数据汇总!$1:$1))</f>
        <v>#N/A</v>
      </c>
      <c r="M33" s="10" t="e">
        <f>INDEX(【输出】数据汇总!$A:$AM,MATCH(单指标趋势!$E33&amp;单指标趋势!$E$3,【输出】数据汇总!$A:$A,0),MATCH(单指标趋势!M$3,【输出】数据汇总!$1:$1))</f>
        <v>#N/A</v>
      </c>
      <c r="N33" s="10" t="e">
        <f>INDEX(【输出】数据汇总!$A:$AM,MATCH(单指标趋势!$E33&amp;单指标趋势!$E$3,【输出】数据汇总!$A:$A,0),MATCH(单指标趋势!N$3,【输出】数据汇总!$1:$1))</f>
        <v>#N/A</v>
      </c>
      <c r="O33" s="10" t="e">
        <f>INDEX(【输出】数据汇总!$A:$AM,MATCH(单指标趋势!$E33&amp;单指标趋势!$E$3,【输出】数据汇总!$A:$A,0),MATCH(单指标趋势!O$3,【输出】数据汇总!$1:$1))</f>
        <v>#N/A</v>
      </c>
      <c r="P33" s="10" t="e">
        <f>INDEX(【输出】数据汇总!$A:$AM,MATCH(单指标趋势!$E33&amp;单指标趋势!$E$3,【输出】数据汇总!$A:$A,0),MATCH(单指标趋势!P$3,【输出】数据汇总!$1:$1))</f>
        <v>#N/A</v>
      </c>
      <c r="Q33" s="10" t="e">
        <f>INDEX(【输出】数据汇总!$A:$AM,MATCH(单指标趋势!$E33&amp;单指标趋势!$E$3,【输出】数据汇总!$A:$A,0),MATCH(单指标趋势!Q$3,【输出】数据汇总!$1:$1))</f>
        <v>#N/A</v>
      </c>
      <c r="R33" s="10" t="e">
        <f>INDEX(【输出】数据汇总!$A:$AM,MATCH(单指标趋势!$E33&amp;单指标趋势!$E$3,【输出】数据汇总!$A:$A,0),MATCH(单指标趋势!R$3,【输出】数据汇总!$1:$1))</f>
        <v>#N/A</v>
      </c>
      <c r="S33" s="10" t="e">
        <f>INDEX(【输出】数据汇总!$A:$AM,MATCH(单指标趋势!$E33&amp;单指标趋势!$E$3,【输出】数据汇总!$A:$A,0),MATCH(单指标趋势!S$3,【输出】数据汇总!$1:$1))</f>
        <v>#N/A</v>
      </c>
      <c r="T33" s="10" t="str">
        <f>INDEX(【输出】数据汇总!$A:$AM,MATCH(单指标趋势!$E33&amp;单指标趋势!$E$3,【输出】数据汇总!$A:$A,0),MATCH(单指标趋势!T$3,【输出】数据汇总!$1:$1))</f>
        <v/>
      </c>
      <c r="U33" s="10">
        <f>INDEX(【输出】数据汇总!$A:$AM,MATCH(单指标趋势!$E33&amp;单指标趋势!$E$3,【输出】数据汇总!$A:$A,0),MATCH(单指标趋势!U$3,【输出】数据汇总!$1:$1))</f>
        <v>4.781028606369675E-2</v>
      </c>
      <c r="V33" s="10" t="str">
        <f>INDEX(【输出】数据汇总!$A:$AM,MATCH(单指标趋势!$E33&amp;单指标趋势!$E$3,【输出】数据汇总!$A:$A,0),MATCH(单指标趋势!V$3,【输出】数据汇总!$1:$1))</f>
        <v/>
      </c>
      <c r="W33" s="10">
        <f>INDEX(【输出】数据汇总!$A:$AM,MATCH(单指标趋势!$E33&amp;单指标趋势!$E$3,【输出】数据汇总!$A:$A,0),MATCH(单指标趋势!W$3,【输出】数据汇总!$1:$1))</f>
        <v>4.8814854878779526E-2</v>
      </c>
      <c r="X33" s="10">
        <f>INDEX(【输出】数据汇总!$A:$AM,MATCH(单指标趋势!$E33&amp;单指标趋势!$E$3,【输出】数据汇总!$A:$A,0),MATCH(单指标趋势!X$3,【输出】数据汇总!$1:$1))</f>
        <v>4.0240991565953246E-2</v>
      </c>
      <c r="Y33" s="10">
        <f>INDEX(【输出】数据汇总!$A:$AM,MATCH(单指标趋势!$E33&amp;单指标趋势!$E$3,【输出】数据汇总!$A:$A,0),MATCH(单指标趋势!Y$3,【输出】数据汇总!$1:$1))</f>
        <v>4.4283857294651285E-2</v>
      </c>
      <c r="Z33" s="10">
        <f>INDEX(【输出】数据汇总!$A:$AM,MATCH(单指标趋势!$E33&amp;单指标趋势!$E$3,【输出】数据汇总!$A:$A,0),MATCH(单指标趋势!Z$3,【输出】数据汇总!$1:$1))</f>
        <v>3.3856996965040985E-2</v>
      </c>
      <c r="AA33" s="10">
        <f>INDEX(【输出】数据汇总!$A:$AM,MATCH(单指标趋势!$E33&amp;单指标趋势!$E$3,【输出】数据汇总!$A:$A,0),MATCH(单指标趋势!AA$3,【输出】数据汇总!$1:$1))</f>
        <v>4.1032733326911888E-2</v>
      </c>
      <c r="AB33" s="10">
        <f>INDEX(【输出】数据汇总!$A:$AM,MATCH(单指标趋势!$E33&amp;单指标趋势!$E$3,【输出】数据汇总!$A:$A,0),MATCH(单指标趋势!AB$3,【输出】数据汇总!$1:$1))</f>
        <v>3.9704419067761523E-2</v>
      </c>
      <c r="AC33" s="10">
        <f>INDEX(【输出】数据汇总!$A:$AM,MATCH(单指标趋势!$E33&amp;单指标趋势!$E$3,【输出】数据汇总!$A:$A,0),MATCH(单指标趋势!AC$3,【输出】数据汇总!$1:$1))</f>
        <v>4.912756796609441E-2</v>
      </c>
      <c r="AD33" s="10">
        <f>INDEX(【输出】数据汇总!$A:$AM,MATCH(单指标趋势!$E33&amp;单指标趋势!$E$3,【输出】数据汇总!$A:$A,0),MATCH(单指标趋势!AD$3,【输出】数据汇总!$1:$1))</f>
        <v>4.5751451989583837E-2</v>
      </c>
      <c r="AE33" s="10">
        <f>INDEX(【输出】数据汇总!$A:$AM,MATCH(单指标趋势!$E33&amp;单指标趋势!$E$3,【输出】数据汇总!$A:$A,0),MATCH(单指标趋势!AE$3,【输出】数据汇总!$1:$1))</f>
        <v>3.9293414140169132E-2</v>
      </c>
      <c r="AF33" s="10">
        <f>INDEX(【输出】数据汇总!$A:$AM,MATCH(单指标趋势!$E33&amp;单指标趋势!$E$3,【输出】数据汇总!$A:$A,0),MATCH(单指标趋势!AF$3,【输出】数据汇总!$1:$1))</f>
        <v>3.8823194398392179E-2</v>
      </c>
      <c r="AG33" s="10" t="str">
        <f>IFERROR(INDEX(【输出】数据汇总!$A:$AM,MATCH(单指标趋势!$E33&amp;单指标趋势!$E$3,【输出】数据汇总!$A:$A,0),MATCH(单指标趋势!AG$3,【输出】数据汇总!$1:$1)),"")</f>
        <v/>
      </c>
      <c r="AH33" s="10" t="str">
        <f t="shared" si="3"/>
        <v/>
      </c>
    </row>
    <row r="34" spans="1:34" x14ac:dyDescent="0.25">
      <c r="A34" s="205" t="str">
        <f>IFERROR(VLOOKUP($E$1,$B:$C,2,0)*INDEX($1:$1048576,MATCH($E34,$E:$E,0),MATCH($A$2,$3:$3,0)),"")</f>
        <v/>
      </c>
      <c r="D34" s="207" t="str" cm="1">
        <f t="array" ref="D34">IF(SUMPRODUCT(($F$4:$F$45=F34)*($A$4:$A$45&gt;=A34))&lt;3,E34,G34)</f>
        <v>城商16</v>
      </c>
      <c r="E34" s="189" t="s">
        <v>100</v>
      </c>
      <c r="F34" s="190" t="s">
        <v>328</v>
      </c>
      <c r="G34" s="190" t="s">
        <v>313</v>
      </c>
      <c r="H34" s="10" t="e">
        <f>INDEX(【输出】数据汇总!$A:$AM,MATCH(单指标趋势!$E34&amp;单指标趋势!$E$3,【输出】数据汇总!$A:$A,0),MATCH(单指标趋势!H$3,【输出】数据汇总!$1:$1))</f>
        <v>#N/A</v>
      </c>
      <c r="I34" s="10" t="e">
        <f>INDEX(【输出】数据汇总!$A:$AM,MATCH(单指标趋势!$E34&amp;单指标趋势!$E$3,【输出】数据汇总!$A:$A,0),MATCH(单指标趋势!I$3,【输出】数据汇总!$1:$1))</f>
        <v>#N/A</v>
      </c>
      <c r="J34" s="10" t="e">
        <f>INDEX(【输出】数据汇总!$A:$AM,MATCH(单指标趋势!$E34&amp;单指标趋势!$E$3,【输出】数据汇总!$A:$A,0),MATCH(单指标趋势!J$3,【输出】数据汇总!$1:$1))</f>
        <v>#N/A</v>
      </c>
      <c r="K34" s="10" t="e">
        <f>INDEX(【输出】数据汇总!$A:$AM,MATCH(单指标趋势!$E34&amp;单指标趋势!$E$3,【输出】数据汇总!$A:$A,0),MATCH(单指标趋势!K$3,【输出】数据汇总!$1:$1))</f>
        <v>#N/A</v>
      </c>
      <c r="L34" s="10" t="e">
        <f>INDEX(【输出】数据汇总!$A:$AM,MATCH(单指标趋势!$E34&amp;单指标趋势!$E$3,【输出】数据汇总!$A:$A,0),MATCH(单指标趋势!L$3,【输出】数据汇总!$1:$1))</f>
        <v>#N/A</v>
      </c>
      <c r="M34" s="10" t="e">
        <f>INDEX(【输出】数据汇总!$A:$AM,MATCH(单指标趋势!$E34&amp;单指标趋势!$E$3,【输出】数据汇总!$A:$A,0),MATCH(单指标趋势!M$3,【输出】数据汇总!$1:$1))</f>
        <v>#N/A</v>
      </c>
      <c r="N34" s="10" t="e">
        <f>INDEX(【输出】数据汇总!$A:$AM,MATCH(单指标趋势!$E34&amp;单指标趋势!$E$3,【输出】数据汇总!$A:$A,0),MATCH(单指标趋势!N$3,【输出】数据汇总!$1:$1))</f>
        <v>#N/A</v>
      </c>
      <c r="O34" s="10" t="e">
        <f>INDEX(【输出】数据汇总!$A:$AM,MATCH(单指标趋势!$E34&amp;单指标趋势!$E$3,【输出】数据汇总!$A:$A,0),MATCH(单指标趋势!O$3,【输出】数据汇总!$1:$1))</f>
        <v>#N/A</v>
      </c>
      <c r="P34" s="10" t="e">
        <f>INDEX(【输出】数据汇总!$A:$AM,MATCH(单指标趋势!$E34&amp;单指标趋势!$E$3,【输出】数据汇总!$A:$A,0),MATCH(单指标趋势!P$3,【输出】数据汇总!$1:$1))</f>
        <v>#N/A</v>
      </c>
      <c r="Q34" s="10" t="e">
        <f>INDEX(【输出】数据汇总!$A:$AM,MATCH(单指标趋势!$E34&amp;单指标趋势!$E$3,【输出】数据汇总!$A:$A,0),MATCH(单指标趋势!Q$3,【输出】数据汇总!$1:$1))</f>
        <v>#N/A</v>
      </c>
      <c r="R34" s="10" t="e">
        <f>INDEX(【输出】数据汇总!$A:$AM,MATCH(单指标趋势!$E34&amp;单指标趋势!$E$3,【输出】数据汇总!$A:$A,0),MATCH(单指标趋势!R$3,【输出】数据汇总!$1:$1))</f>
        <v>#N/A</v>
      </c>
      <c r="S34" s="10" t="e">
        <f>INDEX(【输出】数据汇总!$A:$AM,MATCH(单指标趋势!$E34&amp;单指标趋势!$E$3,【输出】数据汇总!$A:$A,0),MATCH(单指标趋势!S$3,【输出】数据汇总!$1:$1))</f>
        <v>#N/A</v>
      </c>
      <c r="T34" s="10">
        <f>INDEX(【输出】数据汇总!$A:$AM,MATCH(单指标趋势!$E34&amp;单指标趋势!$E$3,【输出】数据汇总!$A:$A,0),MATCH(单指标趋势!T$3,【输出】数据汇总!$1:$1))</f>
        <v>2.3677529252831161E-2</v>
      </c>
      <c r="U34" s="10">
        <f>INDEX(【输出】数据汇总!$A:$AM,MATCH(单指标趋势!$E34&amp;单指标趋势!$E$3,【输出】数据汇总!$A:$A,0),MATCH(单指标趋势!U$3,【输出】数据汇总!$1:$1))</f>
        <v>2.2335324821972331E-2</v>
      </c>
      <c r="V34" s="10">
        <f>INDEX(【输出】数据汇总!$A:$AM,MATCH(单指标趋势!$E34&amp;单指标趋势!$E$3,【输出】数据汇总!$A:$A,0),MATCH(单指标趋势!V$3,【输出】数据汇总!$1:$1))</f>
        <v>2.57603090880958E-2</v>
      </c>
      <c r="W34" s="10">
        <f>INDEX(【输出】数据汇总!$A:$AM,MATCH(单指标趋势!$E34&amp;单指标趋势!$E$3,【输出】数据汇总!$A:$A,0),MATCH(单指标趋势!W$3,【输出】数据汇总!$1:$1))</f>
        <v>2.8332731130930662E-2</v>
      </c>
      <c r="X34" s="10">
        <f>INDEX(【输出】数据汇总!$A:$AM,MATCH(单指标趋势!$E34&amp;单指标趋势!$E$3,【输出】数据汇总!$A:$A,0),MATCH(单指标趋势!X$3,【输出】数据汇总!$1:$1))</f>
        <v>3.1874723320012698E-2</v>
      </c>
      <c r="Y34" s="10">
        <f>INDEX(【输出】数据汇总!$A:$AM,MATCH(单指标趋势!$E34&amp;单指标趋势!$E$3,【输出】数据汇总!$A:$A,0),MATCH(单指标趋势!Y$3,【输出】数据汇总!$1:$1))</f>
        <v>3.1341168828118535E-2</v>
      </c>
      <c r="Z34" s="10">
        <f>INDEX(【输出】数据汇总!$A:$AM,MATCH(单指标趋势!$E34&amp;单指标趋势!$E$3,【输出】数据汇总!$A:$A,0),MATCH(单指标趋势!Z$3,【输出】数据汇总!$1:$1))</f>
        <v>2.9164390277085468E-2</v>
      </c>
      <c r="AA34" s="10">
        <f>INDEX(【输出】数据汇总!$A:$AM,MATCH(单指标趋势!$E34&amp;单指标趋势!$E$3,【输出】数据汇总!$A:$A,0),MATCH(单指标趋势!AA$3,【输出】数据汇总!$1:$1))</f>
        <v>2.7749873596033023E-2</v>
      </c>
      <c r="AB34" s="10">
        <f>INDEX(【输出】数据汇总!$A:$AM,MATCH(单指标趋势!$E34&amp;单指标趋势!$E$3,【输出】数据汇总!$A:$A,0),MATCH(单指标趋势!AB$3,【输出】数据汇总!$1:$1))</f>
        <v>2.745273501836289E-2</v>
      </c>
      <c r="AC34" s="10">
        <f>INDEX(【输出】数据汇总!$A:$AM,MATCH(单指标趋势!$E34&amp;单指标趋势!$E$3,【输出】数据汇总!$A:$A,0),MATCH(单指标趋势!AC$3,【输出】数据汇总!$1:$1))</f>
        <v>2.9236759166610275E-2</v>
      </c>
      <c r="AD34" s="10">
        <f>INDEX(【输出】数据汇总!$A:$AM,MATCH(单指标趋势!$E34&amp;单指标趋势!$E$3,【输出】数据汇总!$A:$A,0),MATCH(单指标趋势!AD$3,【输出】数据汇总!$1:$1))</f>
        <v>4.5959273885320638E-2</v>
      </c>
      <c r="AE34" s="10">
        <f>INDEX(【输出】数据汇总!$A:$AM,MATCH(单指标趋势!$E34&amp;单指标趋势!$E$3,【输出】数据汇总!$A:$A,0),MATCH(单指标趋势!AE$3,【输出】数据汇总!$1:$1))</f>
        <v>3.5056139865470487E-2</v>
      </c>
      <c r="AF34" s="10">
        <f>INDEX(【输出】数据汇总!$A:$AM,MATCH(单指标趋势!$E34&amp;单指标趋势!$E$3,【输出】数据汇总!$A:$A,0),MATCH(单指标趋势!AF$3,【输出】数据汇总!$1:$1))</f>
        <v>3.7485656210919927E-2</v>
      </c>
      <c r="AG34" s="10" t="str">
        <f>IFERROR(INDEX(【输出】数据汇总!$A:$AM,MATCH(单指标趋势!$E34&amp;单指标趋势!$E$3,【输出】数据汇总!$A:$A,0),MATCH(单指标趋势!AG$3,【输出】数据汇总!$1:$1)),"")</f>
        <v/>
      </c>
      <c r="AH34" s="10" t="str">
        <f t="shared" si="3"/>
        <v/>
      </c>
    </row>
    <row r="35" spans="1:34" x14ac:dyDescent="0.25">
      <c r="A35" s="205" t="str">
        <f>IFERROR(VLOOKUP($E$1,$B:$C,2,0)*INDEX($1:$1048576,MATCH($E35,$E:$E,0),MATCH($A$2,$3:$3,0)),"")</f>
        <v/>
      </c>
      <c r="D35" s="207" t="str" cm="1">
        <f t="array" ref="D35">IF(SUMPRODUCT(($F$4:$F$45=F35)*($A$4:$A$45&gt;=A35))&lt;3,E35,G35)</f>
        <v>城商17</v>
      </c>
      <c r="E35" s="189" t="s">
        <v>103</v>
      </c>
      <c r="F35" s="190" t="s">
        <v>328</v>
      </c>
      <c r="G35" s="190" t="s">
        <v>314</v>
      </c>
      <c r="H35" s="10" t="e">
        <f>INDEX(【输出】数据汇总!$A:$AM,MATCH(单指标趋势!$E35&amp;单指标趋势!$E$3,【输出】数据汇总!$A:$A,0),MATCH(单指标趋势!H$3,【输出】数据汇总!$1:$1))</f>
        <v>#N/A</v>
      </c>
      <c r="I35" s="10" t="e">
        <f>INDEX(【输出】数据汇总!$A:$AM,MATCH(单指标趋势!$E35&amp;单指标趋势!$E$3,【输出】数据汇总!$A:$A,0),MATCH(单指标趋势!I$3,【输出】数据汇总!$1:$1))</f>
        <v>#N/A</v>
      </c>
      <c r="J35" s="10" t="e">
        <f>INDEX(【输出】数据汇总!$A:$AM,MATCH(单指标趋势!$E35&amp;单指标趋势!$E$3,【输出】数据汇总!$A:$A,0),MATCH(单指标趋势!J$3,【输出】数据汇总!$1:$1))</f>
        <v>#N/A</v>
      </c>
      <c r="K35" s="10" t="e">
        <f>INDEX(【输出】数据汇总!$A:$AM,MATCH(单指标趋势!$E35&amp;单指标趋势!$E$3,【输出】数据汇总!$A:$A,0),MATCH(单指标趋势!K$3,【输出】数据汇总!$1:$1))</f>
        <v>#N/A</v>
      </c>
      <c r="L35" s="10" t="e">
        <f>INDEX(【输出】数据汇总!$A:$AM,MATCH(单指标趋势!$E35&amp;单指标趋势!$E$3,【输出】数据汇总!$A:$A,0),MATCH(单指标趋势!L$3,【输出】数据汇总!$1:$1))</f>
        <v>#N/A</v>
      </c>
      <c r="M35" s="10" t="e">
        <f>INDEX(【输出】数据汇总!$A:$AM,MATCH(单指标趋势!$E35&amp;单指标趋势!$E$3,【输出】数据汇总!$A:$A,0),MATCH(单指标趋势!M$3,【输出】数据汇总!$1:$1))</f>
        <v>#N/A</v>
      </c>
      <c r="N35" s="10" t="e">
        <f>INDEX(【输出】数据汇总!$A:$AM,MATCH(单指标趋势!$E35&amp;单指标趋势!$E$3,【输出】数据汇总!$A:$A,0),MATCH(单指标趋势!N$3,【输出】数据汇总!$1:$1))</f>
        <v>#N/A</v>
      </c>
      <c r="O35" s="10" t="e">
        <f>INDEX(【输出】数据汇总!$A:$AM,MATCH(单指标趋势!$E35&amp;单指标趋势!$E$3,【输出】数据汇总!$A:$A,0),MATCH(单指标趋势!O$3,【输出】数据汇总!$1:$1))</f>
        <v>#N/A</v>
      </c>
      <c r="P35" s="10" t="e">
        <f>INDEX(【输出】数据汇总!$A:$AM,MATCH(单指标趋势!$E35&amp;单指标趋势!$E$3,【输出】数据汇总!$A:$A,0),MATCH(单指标趋势!P$3,【输出】数据汇总!$1:$1))</f>
        <v>#N/A</v>
      </c>
      <c r="Q35" s="10" t="e">
        <f>INDEX(【输出】数据汇总!$A:$AM,MATCH(单指标趋势!$E35&amp;单指标趋势!$E$3,【输出】数据汇总!$A:$A,0),MATCH(单指标趋势!Q$3,【输出】数据汇总!$1:$1))</f>
        <v>#N/A</v>
      </c>
      <c r="R35" s="10" t="e">
        <f>INDEX(【输出】数据汇总!$A:$AM,MATCH(单指标趋势!$E35&amp;单指标趋势!$E$3,【输出】数据汇总!$A:$A,0),MATCH(单指标趋势!R$3,【输出】数据汇总!$1:$1))</f>
        <v>#N/A</v>
      </c>
      <c r="S35" s="10" t="e">
        <f>INDEX(【输出】数据汇总!$A:$AM,MATCH(单指标趋势!$E35&amp;单指标趋势!$E$3,【输出】数据汇总!$A:$A,0),MATCH(单指标趋势!S$3,【输出】数据汇总!$1:$1))</f>
        <v>#N/A</v>
      </c>
      <c r="T35" s="10">
        <f>INDEX(【输出】数据汇总!$A:$AM,MATCH(单指标趋势!$E35&amp;单指标趋势!$E$3,【输出】数据汇总!$A:$A,0),MATCH(单指标趋势!T$3,【输出】数据汇总!$1:$1))</f>
        <v>1.1358122309309181E-2</v>
      </c>
      <c r="U35" s="10">
        <f>INDEX(【输出】数据汇总!$A:$AM,MATCH(单指标趋势!$E35&amp;单指标趋势!$E$3,【输出】数据汇总!$A:$A,0),MATCH(单指标趋势!U$3,【输出】数据汇总!$1:$1))</f>
        <v>1.3182495775308804E-2</v>
      </c>
      <c r="V35" s="10">
        <f>INDEX(【输出】数据汇总!$A:$AM,MATCH(单指标趋势!$E35&amp;单指标趋势!$E$3,【输出】数据汇总!$A:$A,0),MATCH(单指标趋势!V$3,【输出】数据汇总!$1:$1))</f>
        <v>1.0820965594598215E-2</v>
      </c>
      <c r="W35" s="10">
        <f>INDEX(【输出】数据汇总!$A:$AM,MATCH(单指标趋势!$E35&amp;单指标趋势!$E$3,【输出】数据汇总!$A:$A,0),MATCH(单指标趋势!W$3,【输出】数据汇总!$1:$1))</f>
        <v>1.1154150101658808E-2</v>
      </c>
      <c r="X35" s="10">
        <f>INDEX(【输出】数据汇总!$A:$AM,MATCH(单指标趋势!$E35&amp;单指标趋势!$E$3,【输出】数据汇总!$A:$A,0),MATCH(单指标趋势!X$3,【输出】数据汇总!$1:$1))</f>
        <v>9.6922151354526601E-3</v>
      </c>
      <c r="Y35" s="10">
        <f>INDEX(【输出】数据汇总!$A:$AM,MATCH(单指标趋势!$E35&amp;单指标趋势!$E$3,【输出】数据汇总!$A:$A,0),MATCH(单指标趋势!Y$3,【输出】数据汇总!$1:$1))</f>
        <v>1.0747389481995474E-2</v>
      </c>
      <c r="Z35" s="10">
        <f>INDEX(【输出】数据汇总!$A:$AM,MATCH(单指标趋势!$E35&amp;单指标趋势!$E$3,【输出】数据汇总!$A:$A,0),MATCH(单指标趋势!Z$3,【输出】数据汇总!$1:$1))</f>
        <v>1.0661631978609027E-2</v>
      </c>
      <c r="AA35" s="10">
        <f>INDEX(【输出】数据汇总!$A:$AM,MATCH(单指标趋势!$E35&amp;单指标趋势!$E$3,【输出】数据汇总!$A:$A,0),MATCH(单指标趋势!AA$3,【输出】数据汇总!$1:$1))</f>
        <v>1.2280765986369614E-2</v>
      </c>
      <c r="AB35" s="10">
        <f>INDEX(【输出】数据汇总!$A:$AM,MATCH(单指标趋势!$E35&amp;单指标趋势!$E$3,【输出】数据汇总!$A:$A,0),MATCH(单指标趋势!AB$3,【输出】数据汇总!$1:$1))</f>
        <v>1.1983450596500736E-2</v>
      </c>
      <c r="AC35" s="10">
        <f>INDEX(【输出】数据汇总!$A:$AM,MATCH(单指标趋势!$E35&amp;单指标趋势!$E$3,【输出】数据汇总!$A:$A,0),MATCH(单指标趋势!AC$3,【输出】数据汇总!$1:$1))</f>
        <v>1.2741921788136309E-2</v>
      </c>
      <c r="AD35" s="10">
        <f>INDEX(【输出】数据汇总!$A:$AM,MATCH(单指标趋势!$E35&amp;单指标趋势!$E$3,【输出】数据汇总!$A:$A,0),MATCH(单指标趋势!AD$3,【输出】数据汇总!$1:$1))</f>
        <v>1.7525236819491349E-2</v>
      </c>
      <c r="AE35" s="10">
        <f>INDEX(【输出】数据汇总!$A:$AM,MATCH(单指标趋势!$E35&amp;单指标趋势!$E$3,【输出】数据汇总!$A:$A,0),MATCH(单指标趋势!AE$3,【输出】数据汇总!$1:$1))</f>
        <v>2.0247113862803087E-2</v>
      </c>
      <c r="AF35" s="10">
        <f>INDEX(【输出】数据汇总!$A:$AM,MATCH(单指标趋势!$E35&amp;单指标趋势!$E$3,【输出】数据汇总!$A:$A,0),MATCH(单指标趋势!AF$3,【输出】数据汇总!$1:$1))</f>
        <v>2.2078645570850652E-2</v>
      </c>
      <c r="AG35" s="10" t="str">
        <f>IFERROR(INDEX(【输出】数据汇总!$A:$AM,MATCH(单指标趋势!$E35&amp;单指标趋势!$E$3,【输出】数据汇总!$A:$A,0),MATCH(单指标趋势!AG$3,【输出】数据汇总!$1:$1)),"")</f>
        <v/>
      </c>
      <c r="AH35" s="10" t="str">
        <f t="shared" si="3"/>
        <v/>
      </c>
    </row>
    <row r="36" spans="1:34" x14ac:dyDescent="0.25">
      <c r="A36" s="205">
        <f>IFERROR(VLOOKUP($E$1,$B:$C,2,0)*INDEX($1:$1048576,MATCH($E36,$E:$E,0),MATCH($A$2,$3:$3,0)),"")</f>
        <v>-1.3014515881814095E-2</v>
      </c>
      <c r="D36" s="207" t="str" cm="1">
        <f t="array" ref="D36">IF(SUMPRODUCT(($F$4:$F$45=F36)*($A$4:$A$45&gt;=A36))&lt;3,E36,G36)</f>
        <v>农商1</v>
      </c>
      <c r="E36" s="189" t="s">
        <v>106</v>
      </c>
      <c r="F36" s="190" t="s">
        <v>329</v>
      </c>
      <c r="G36" s="190" t="s">
        <v>315</v>
      </c>
      <c r="H36" s="10" t="e">
        <f>INDEX(【输出】数据汇总!$A:$AM,MATCH(单指标趋势!$E36&amp;单指标趋势!$E$3,【输出】数据汇总!$A:$A,0),MATCH(单指标趋势!H$3,【输出】数据汇总!$1:$1))</f>
        <v>#N/A</v>
      </c>
      <c r="I36" s="10" t="e">
        <f>INDEX(【输出】数据汇总!$A:$AM,MATCH(单指标趋势!$E36&amp;单指标趋势!$E$3,【输出】数据汇总!$A:$A,0),MATCH(单指标趋势!I$3,【输出】数据汇总!$1:$1))</f>
        <v>#N/A</v>
      </c>
      <c r="J36" s="10" t="e">
        <f>INDEX(【输出】数据汇总!$A:$AM,MATCH(单指标趋势!$E36&amp;单指标趋势!$E$3,【输出】数据汇总!$A:$A,0),MATCH(单指标趋势!J$3,【输出】数据汇总!$1:$1))</f>
        <v>#N/A</v>
      </c>
      <c r="K36" s="10" t="e">
        <f>INDEX(【输出】数据汇总!$A:$AM,MATCH(单指标趋势!$E36&amp;单指标趋势!$E$3,【输出】数据汇总!$A:$A,0),MATCH(单指标趋势!K$3,【输出】数据汇总!$1:$1))</f>
        <v>#N/A</v>
      </c>
      <c r="L36" s="10" t="e">
        <f>INDEX(【输出】数据汇总!$A:$AM,MATCH(单指标趋势!$E36&amp;单指标趋势!$E$3,【输出】数据汇总!$A:$A,0),MATCH(单指标趋势!L$3,【输出】数据汇总!$1:$1))</f>
        <v>#N/A</v>
      </c>
      <c r="M36" s="10" t="e">
        <f>INDEX(【输出】数据汇总!$A:$AM,MATCH(单指标趋势!$E36&amp;单指标趋势!$E$3,【输出】数据汇总!$A:$A,0),MATCH(单指标趋势!M$3,【输出】数据汇总!$1:$1))</f>
        <v>#N/A</v>
      </c>
      <c r="N36" s="10" t="e">
        <f>INDEX(【输出】数据汇总!$A:$AM,MATCH(单指标趋势!$E36&amp;单指标趋势!$E$3,【输出】数据汇总!$A:$A,0),MATCH(单指标趋势!N$3,【输出】数据汇总!$1:$1))</f>
        <v>#N/A</v>
      </c>
      <c r="O36" s="10" t="e">
        <f>INDEX(【输出】数据汇总!$A:$AM,MATCH(单指标趋势!$E36&amp;单指标趋势!$E$3,【输出】数据汇总!$A:$A,0),MATCH(单指标趋势!O$3,【输出】数据汇总!$1:$1))</f>
        <v>#N/A</v>
      </c>
      <c r="P36" s="10" t="e">
        <f>INDEX(【输出】数据汇总!$A:$AM,MATCH(单指标趋势!$E36&amp;单指标趋势!$E$3,【输出】数据汇总!$A:$A,0),MATCH(单指标趋势!P$3,【输出】数据汇总!$1:$1))</f>
        <v>#N/A</v>
      </c>
      <c r="Q36" s="10" t="e">
        <f>INDEX(【输出】数据汇总!$A:$AM,MATCH(单指标趋势!$E36&amp;单指标趋势!$E$3,【输出】数据汇总!$A:$A,0),MATCH(单指标趋势!Q$3,【输出】数据汇总!$1:$1))</f>
        <v>#N/A</v>
      </c>
      <c r="R36" s="10" t="e">
        <f>INDEX(【输出】数据汇总!$A:$AM,MATCH(单指标趋势!$E36&amp;单指标趋势!$E$3,【输出】数据汇总!$A:$A,0),MATCH(单指标趋势!R$3,【输出】数据汇总!$1:$1))</f>
        <v>#N/A</v>
      </c>
      <c r="S36" s="10" t="e">
        <f>INDEX(【输出】数据汇总!$A:$AM,MATCH(单指标趋势!$E36&amp;单指标趋势!$E$3,【输出】数据汇总!$A:$A,0),MATCH(单指标趋势!S$3,【输出】数据汇总!$1:$1))</f>
        <v>#N/A</v>
      </c>
      <c r="T36" s="10">
        <f>INDEX(【输出】数据汇总!$A:$AM,MATCH(单指标趋势!$E36&amp;单指标趋势!$E$3,【输出】数据汇总!$A:$A,0),MATCH(单指标趋势!T$3,【输出】数据汇总!$1:$1))</f>
        <v>1.6266299160611064E-2</v>
      </c>
      <c r="U36" s="10">
        <f>INDEX(【输出】数据汇总!$A:$AM,MATCH(单指标趋势!$E36&amp;单指标趋势!$E$3,【输出】数据汇总!$A:$A,0),MATCH(单指标趋势!U$3,【输出】数据汇总!$1:$1))</f>
        <v>1.6268453111197363E-2</v>
      </c>
      <c r="V36" s="10">
        <f>INDEX(【输出】数据汇总!$A:$AM,MATCH(单指标趋势!$E36&amp;单指标趋势!$E$3,【输出】数据汇总!$A:$A,0),MATCH(单指标趋势!V$3,【输出】数据汇总!$1:$1))</f>
        <v>1.7269165622955326E-2</v>
      </c>
      <c r="W36" s="10">
        <f>INDEX(【输出】数据汇总!$A:$AM,MATCH(单指标趋势!$E36&amp;单指标趋势!$E$3,【输出】数据汇总!$A:$A,0),MATCH(单指标趋势!W$3,【输出】数据汇总!$1:$1))</f>
        <v>2.1330514972628233E-2</v>
      </c>
      <c r="X36" s="10">
        <f>INDEX(【输出】数据汇总!$A:$AM,MATCH(单指标趋势!$E36&amp;单指标趋势!$E$3,【输出】数据汇总!$A:$A,0),MATCH(单指标趋势!X$3,【输出】数据汇总!$1:$1))</f>
        <v>2.1715983058156803E-2</v>
      </c>
      <c r="Y36" s="10">
        <f>INDEX(【输出】数据汇总!$A:$AM,MATCH(单指标趋势!$E36&amp;单指标趋势!$E$3,【输出】数据汇总!$A:$A,0),MATCH(单指标趋势!Y$3,【输出】数据汇总!$1:$1))</f>
        <v>1.6803593199408457E-2</v>
      </c>
      <c r="Z36" s="10">
        <f>INDEX(【输出】数据汇总!$A:$AM,MATCH(单指标趋势!$E36&amp;单指标趋势!$E$3,【输出】数据汇总!$A:$A,0),MATCH(单指标趋势!Z$3,【输出】数据汇总!$1:$1))</f>
        <v>1.6028006039519097E-2</v>
      </c>
      <c r="AA36" s="10">
        <f>INDEX(【输出】数据汇总!$A:$AM,MATCH(单指标趋势!$E36&amp;单指标趋势!$E$3,【输出】数据汇总!$A:$A,0),MATCH(单指标趋势!AA$3,【输出】数据汇总!$1:$1))</f>
        <v>1.4717656114451912E-2</v>
      </c>
      <c r="AB36" s="10">
        <f>INDEX(【输出】数据汇总!$A:$AM,MATCH(单指标趋势!$E36&amp;单指标趋势!$E$3,【输出】数据汇总!$A:$A,0),MATCH(单指标趋势!AB$3,【输出】数据汇总!$1:$1))</f>
        <v>1.1379813472617552E-2</v>
      </c>
      <c r="AC36" s="10">
        <f>INDEX(【输出】数据汇总!$A:$AM,MATCH(单指标趋势!$E36&amp;单指标趋势!$E$3,【输出】数据汇总!$A:$A,0),MATCH(单指标趋势!AC$3,【输出】数据汇总!$1:$1))</f>
        <v>1.1286511970471147E-2</v>
      </c>
      <c r="AD36" s="10">
        <f>INDEX(【输出】数据汇总!$A:$AM,MATCH(单指标趋势!$E36&amp;单指标趋势!$E$3,【输出】数据汇总!$A:$A,0),MATCH(单指标趋势!AD$3,【输出】数据汇总!$1:$1))</f>
        <v>1.2513246749440435E-2</v>
      </c>
      <c r="AE36" s="10">
        <f>INDEX(【输出】数据汇总!$A:$AM,MATCH(单指标趋势!$E36&amp;单指标趋势!$E$3,【输出】数据汇总!$A:$A,0),MATCH(单指标趋势!AE$3,【输出】数据汇总!$1:$1))</f>
        <v>1.4684562864763108E-2</v>
      </c>
      <c r="AF36" s="10">
        <f>INDEX(【输出】数据汇总!$A:$AM,MATCH(单指标趋势!$E36&amp;单指标趋势!$E$3,【输出】数据汇总!$A:$A,0),MATCH(单指标趋势!AF$3,【输出】数据汇总!$1:$1))</f>
        <v>1.4399838684342726E-2</v>
      </c>
      <c r="AG36" s="10">
        <f>IFERROR(INDEX(【输出】数据汇总!$A:$AM,MATCH(单指标趋势!$E36&amp;单指标趋势!$E$3,【输出】数据汇总!$A:$A,0),MATCH(单指标趋势!AG$3,【输出】数据汇总!$1:$1)),"")</f>
        <v>1.3014515881814095E-2</v>
      </c>
      <c r="AH36" s="10">
        <f t="shared" si="3"/>
        <v>-1.3853228025286317E-3</v>
      </c>
    </row>
    <row r="37" spans="1:34" x14ac:dyDescent="0.25">
      <c r="A37" s="205" t="str">
        <f>IFERROR(VLOOKUP($E$1,$B:$C,2,0)*INDEX($1:$1048576,MATCH($E37,$E:$E,0),MATCH($A$2,$3:$3,0)),"")</f>
        <v/>
      </c>
      <c r="D37" s="207" t="str" cm="1">
        <f t="array" ref="D37">IF(SUMPRODUCT(($F$4:$F$45=F37)*($A$4:$A$45&gt;=A37))&lt;3,E37,G37)</f>
        <v>农商2</v>
      </c>
      <c r="E37" s="189" t="s">
        <v>110</v>
      </c>
      <c r="F37" s="190" t="s">
        <v>329</v>
      </c>
      <c r="G37" s="190" t="s">
        <v>316</v>
      </c>
      <c r="H37" s="10" t="e">
        <f>INDEX(【输出】数据汇总!$A:$AM,MATCH(单指标趋势!$E37&amp;单指标趋势!$E$3,【输出】数据汇总!$A:$A,0),MATCH(单指标趋势!H$3,【输出】数据汇总!$1:$1))</f>
        <v>#N/A</v>
      </c>
      <c r="I37" s="10" t="e">
        <f>INDEX(【输出】数据汇总!$A:$AM,MATCH(单指标趋势!$E37&amp;单指标趋势!$E$3,【输出】数据汇总!$A:$A,0),MATCH(单指标趋势!I$3,【输出】数据汇总!$1:$1))</f>
        <v>#N/A</v>
      </c>
      <c r="J37" s="10" t="e">
        <f>INDEX(【输出】数据汇总!$A:$AM,MATCH(单指标趋势!$E37&amp;单指标趋势!$E$3,【输出】数据汇总!$A:$A,0),MATCH(单指标趋势!J$3,【输出】数据汇总!$1:$1))</f>
        <v>#N/A</v>
      </c>
      <c r="K37" s="10" t="e">
        <f>INDEX(【输出】数据汇总!$A:$AM,MATCH(单指标趋势!$E37&amp;单指标趋势!$E$3,【输出】数据汇总!$A:$A,0),MATCH(单指标趋势!K$3,【输出】数据汇总!$1:$1))</f>
        <v>#N/A</v>
      </c>
      <c r="L37" s="10" t="e">
        <f>INDEX(【输出】数据汇总!$A:$AM,MATCH(单指标趋势!$E37&amp;单指标趋势!$E$3,【输出】数据汇总!$A:$A,0),MATCH(单指标趋势!L$3,【输出】数据汇总!$1:$1))</f>
        <v>#N/A</v>
      </c>
      <c r="M37" s="10" t="e">
        <f>INDEX(【输出】数据汇总!$A:$AM,MATCH(单指标趋势!$E37&amp;单指标趋势!$E$3,【输出】数据汇总!$A:$A,0),MATCH(单指标趋势!M$3,【输出】数据汇总!$1:$1))</f>
        <v>#N/A</v>
      </c>
      <c r="N37" s="10" t="e">
        <f>INDEX(【输出】数据汇总!$A:$AM,MATCH(单指标趋势!$E37&amp;单指标趋势!$E$3,【输出】数据汇总!$A:$A,0),MATCH(单指标趋势!N$3,【输出】数据汇总!$1:$1))</f>
        <v>#N/A</v>
      </c>
      <c r="O37" s="10" t="e">
        <f>INDEX(【输出】数据汇总!$A:$AM,MATCH(单指标趋势!$E37&amp;单指标趋势!$E$3,【输出】数据汇总!$A:$A,0),MATCH(单指标趋势!O$3,【输出】数据汇总!$1:$1))</f>
        <v>#N/A</v>
      </c>
      <c r="P37" s="10" t="e">
        <f>INDEX(【输出】数据汇总!$A:$AM,MATCH(单指标趋势!$E37&amp;单指标趋势!$E$3,【输出】数据汇总!$A:$A,0),MATCH(单指标趋势!P$3,【输出】数据汇总!$1:$1))</f>
        <v>#N/A</v>
      </c>
      <c r="Q37" s="10" t="e">
        <f>INDEX(【输出】数据汇总!$A:$AM,MATCH(单指标趋势!$E37&amp;单指标趋势!$E$3,【输出】数据汇总!$A:$A,0),MATCH(单指标趋势!Q$3,【输出】数据汇总!$1:$1))</f>
        <v>#N/A</v>
      </c>
      <c r="R37" s="10" t="e">
        <f>INDEX(【输出】数据汇总!$A:$AM,MATCH(单指标趋势!$E37&amp;单指标趋势!$E$3,【输出】数据汇总!$A:$A,0),MATCH(单指标趋势!R$3,【输出】数据汇总!$1:$1))</f>
        <v>#N/A</v>
      </c>
      <c r="S37" s="10" t="e">
        <f>INDEX(【输出】数据汇总!$A:$AM,MATCH(单指标趋势!$E37&amp;单指标趋势!$E$3,【输出】数据汇总!$A:$A,0),MATCH(单指标趋势!S$3,【输出】数据汇总!$1:$1))</f>
        <v>#N/A</v>
      </c>
      <c r="T37" s="10" t="str">
        <f>INDEX(【输出】数据汇总!$A:$AM,MATCH(单指标趋势!$E37&amp;单指标趋势!$E$3,【输出】数据汇总!$A:$A,0),MATCH(单指标趋势!T$3,【输出】数据汇总!$1:$1))</f>
        <v/>
      </c>
      <c r="U37" s="10">
        <f>INDEX(【输出】数据汇总!$A:$AM,MATCH(单指标趋势!$E37&amp;单指标趋势!$E$3,【输出】数据汇总!$A:$A,0),MATCH(单指标趋势!U$3,【输出】数据汇总!$1:$1))</f>
        <v>9.5513828495138262E-3</v>
      </c>
      <c r="V37" s="10" t="str">
        <f>INDEX(【输出】数据汇总!$A:$AM,MATCH(单指标趋势!$E37&amp;单指标趋势!$E$3,【输出】数据汇总!$A:$A,0),MATCH(单指标趋势!V$3,【输出】数据汇总!$1:$1))</f>
        <v/>
      </c>
      <c r="W37" s="10">
        <f>INDEX(【输出】数据汇总!$A:$AM,MATCH(单指标趋势!$E37&amp;单指标趋势!$E$3,【输出】数据汇总!$A:$A,0),MATCH(单指标趋势!W$3,【输出】数据汇总!$1:$1))</f>
        <v>9.8727505674615357E-3</v>
      </c>
      <c r="X37" s="10" t="str">
        <f>INDEX(【输出】数据汇总!$A:$AM,MATCH(单指标趋势!$E37&amp;单指标趋势!$E$3,【输出】数据汇总!$A:$A,0),MATCH(单指标趋势!X$3,【输出】数据汇总!$1:$1))</f>
        <v/>
      </c>
      <c r="Y37" s="10">
        <f>INDEX(【输出】数据汇总!$A:$AM,MATCH(单指标趋势!$E37&amp;单指标趋势!$E$3,【输出】数据汇总!$A:$A,0),MATCH(单指标趋势!Y$3,【输出】数据汇总!$1:$1))</f>
        <v>8.3589352073264421E-3</v>
      </c>
      <c r="Z37" s="10">
        <f>INDEX(【输出】数据汇总!$A:$AM,MATCH(单指标趋势!$E37&amp;单指标趋势!$E$3,【输出】数据汇总!$A:$A,0),MATCH(单指标趋势!Z$3,【输出】数据汇总!$1:$1))</f>
        <v>1.0153436411783267E-2</v>
      </c>
      <c r="AA37" s="10">
        <f>INDEX(【输出】数据汇总!$A:$AM,MATCH(单指标趋势!$E37&amp;单指标趋势!$E$3,【输出】数据汇总!$A:$A,0),MATCH(单指标趋势!AA$3,【输出】数据汇总!$1:$1))</f>
        <v>9.6706087188031132E-3</v>
      </c>
      <c r="AB37" s="10">
        <f>INDEX(【输出】数据汇总!$A:$AM,MATCH(单指标趋势!$E37&amp;单指标趋势!$E$3,【输出】数据汇总!$A:$A,0),MATCH(单指标趋势!AB$3,【输出】数据汇总!$1:$1))</f>
        <v>9.6590650028816911E-3</v>
      </c>
      <c r="AC37" s="10">
        <f>INDEX(【输出】数据汇总!$A:$AM,MATCH(单指标趋势!$E37&amp;单指标趋势!$E$3,【输出】数据汇总!$A:$A,0),MATCH(单指标趋势!AC$3,【输出】数据汇总!$1:$1))</f>
        <v>1.2106084924547381E-2</v>
      </c>
      <c r="AD37" s="10">
        <f>INDEX(【输出】数据汇总!$A:$AM,MATCH(单指标趋势!$E37&amp;单指标趋势!$E$3,【输出】数据汇总!$A:$A,0),MATCH(单指标趋势!AD$3,【输出】数据汇总!$1:$1))</f>
        <v>1.1983480494479396E-2</v>
      </c>
      <c r="AE37" s="10">
        <f>INDEX(【输出】数据汇总!$A:$AM,MATCH(单指标趋势!$E37&amp;单指标趋势!$E$3,【输出】数据汇总!$A:$A,0),MATCH(单指标趋势!AE$3,【输出】数据汇总!$1:$1))</f>
        <v>1.247195061346648E-2</v>
      </c>
      <c r="AF37" s="10">
        <f>INDEX(【输出】数据汇总!$A:$AM,MATCH(单指标趋势!$E37&amp;单指标趋势!$E$3,【输出】数据汇总!$A:$A,0),MATCH(单指标趋势!AF$3,【输出】数据汇总!$1:$1))</f>
        <v>1.4828751652009024E-2</v>
      </c>
      <c r="AG37" s="10" t="str">
        <f>IFERROR(INDEX(【输出】数据汇总!$A:$AM,MATCH(单指标趋势!$E37&amp;单指标趋势!$E$3,【输出】数据汇总!$A:$A,0),MATCH(单指标趋势!AG$3,【输出】数据汇总!$1:$1)),"")</f>
        <v/>
      </c>
      <c r="AH37" s="10" t="str">
        <f t="shared" si="3"/>
        <v/>
      </c>
    </row>
    <row r="38" spans="1:34" x14ac:dyDescent="0.25">
      <c r="A38" s="205" t="str">
        <f>IFERROR(VLOOKUP($E$1,$B:$C,2,0)*INDEX($1:$1048576,MATCH($E38,$E:$E,0),MATCH($A$2,$3:$3,0)),"")</f>
        <v/>
      </c>
      <c r="D38" s="207" t="str" cm="1">
        <f t="array" ref="D38">IF(SUMPRODUCT(($F$4:$F$45=F38)*($A$4:$A$45&gt;=A38))&lt;3,E38,G38)</f>
        <v>农商3</v>
      </c>
      <c r="E38" s="189" t="s">
        <v>113</v>
      </c>
      <c r="F38" s="190" t="s">
        <v>329</v>
      </c>
      <c r="G38" s="190" t="s">
        <v>317</v>
      </c>
      <c r="H38" s="10" t="e">
        <f>INDEX(【输出】数据汇总!$A:$AM,MATCH(单指标趋势!$E38&amp;单指标趋势!$E$3,【输出】数据汇总!$A:$A,0),MATCH(单指标趋势!H$3,【输出】数据汇总!$1:$1))</f>
        <v>#N/A</v>
      </c>
      <c r="I38" s="10" t="e">
        <f>INDEX(【输出】数据汇总!$A:$AM,MATCH(单指标趋势!$E38&amp;单指标趋势!$E$3,【输出】数据汇总!$A:$A,0),MATCH(单指标趋势!I$3,【输出】数据汇总!$1:$1))</f>
        <v>#N/A</v>
      </c>
      <c r="J38" s="10" t="e">
        <f>INDEX(【输出】数据汇总!$A:$AM,MATCH(单指标趋势!$E38&amp;单指标趋势!$E$3,【输出】数据汇总!$A:$A,0),MATCH(单指标趋势!J$3,【输出】数据汇总!$1:$1))</f>
        <v>#N/A</v>
      </c>
      <c r="K38" s="10" t="e">
        <f>INDEX(【输出】数据汇总!$A:$AM,MATCH(单指标趋势!$E38&amp;单指标趋势!$E$3,【输出】数据汇总!$A:$A,0),MATCH(单指标趋势!K$3,【输出】数据汇总!$1:$1))</f>
        <v>#N/A</v>
      </c>
      <c r="L38" s="10" t="e">
        <f>INDEX(【输出】数据汇总!$A:$AM,MATCH(单指标趋势!$E38&amp;单指标趋势!$E$3,【输出】数据汇总!$A:$A,0),MATCH(单指标趋势!L$3,【输出】数据汇总!$1:$1))</f>
        <v>#N/A</v>
      </c>
      <c r="M38" s="10" t="e">
        <f>INDEX(【输出】数据汇总!$A:$AM,MATCH(单指标趋势!$E38&amp;单指标趋势!$E$3,【输出】数据汇总!$A:$A,0),MATCH(单指标趋势!M$3,【输出】数据汇总!$1:$1))</f>
        <v>#N/A</v>
      </c>
      <c r="N38" s="10" t="e">
        <f>INDEX(【输出】数据汇总!$A:$AM,MATCH(单指标趋势!$E38&amp;单指标趋势!$E$3,【输出】数据汇总!$A:$A,0),MATCH(单指标趋势!N$3,【输出】数据汇总!$1:$1))</f>
        <v>#N/A</v>
      </c>
      <c r="O38" s="10" t="e">
        <f>INDEX(【输出】数据汇总!$A:$AM,MATCH(单指标趋势!$E38&amp;单指标趋势!$E$3,【输出】数据汇总!$A:$A,0),MATCH(单指标趋势!O$3,【输出】数据汇总!$1:$1))</f>
        <v>#N/A</v>
      </c>
      <c r="P38" s="10" t="e">
        <f>INDEX(【输出】数据汇总!$A:$AM,MATCH(单指标趋势!$E38&amp;单指标趋势!$E$3,【输出】数据汇总!$A:$A,0),MATCH(单指标趋势!P$3,【输出】数据汇总!$1:$1))</f>
        <v>#N/A</v>
      </c>
      <c r="Q38" s="10" t="e">
        <f>INDEX(【输出】数据汇总!$A:$AM,MATCH(单指标趋势!$E38&amp;单指标趋势!$E$3,【输出】数据汇总!$A:$A,0),MATCH(单指标趋势!Q$3,【输出】数据汇总!$1:$1))</f>
        <v>#N/A</v>
      </c>
      <c r="R38" s="10" t="e">
        <f>INDEX(【输出】数据汇总!$A:$AM,MATCH(单指标趋势!$E38&amp;单指标趋势!$E$3,【输出】数据汇总!$A:$A,0),MATCH(单指标趋势!R$3,【输出】数据汇总!$1:$1))</f>
        <v>#N/A</v>
      </c>
      <c r="S38" s="10" t="e">
        <f>INDEX(【输出】数据汇总!$A:$AM,MATCH(单指标趋势!$E38&amp;单指标趋势!$E$3,【输出】数据汇总!$A:$A,0),MATCH(单指标趋势!S$3,【输出】数据汇总!$1:$1))</f>
        <v>#N/A</v>
      </c>
      <c r="T38" s="10">
        <f>INDEX(【输出】数据汇总!$A:$AM,MATCH(单指标趋势!$E38&amp;单指标趋势!$E$3,【输出】数据汇总!$A:$A,0),MATCH(单指标趋势!T$3,【输出】数据汇总!$1:$1))</f>
        <v>4.052270677132512E-2</v>
      </c>
      <c r="U38" s="10">
        <f>INDEX(【输出】数据汇总!$A:$AM,MATCH(单指标趋势!$E38&amp;单指标趋势!$E$3,【输出】数据汇总!$A:$A,0),MATCH(单指标趋势!U$3,【输出】数据汇总!$1:$1))</f>
        <v>4.2511033383754143E-2</v>
      </c>
      <c r="V38" s="10">
        <f>INDEX(【输出】数据汇总!$A:$AM,MATCH(单指标趋势!$E38&amp;单指标趋势!$E$3,【输出】数据汇总!$A:$A,0),MATCH(单指标趋势!V$3,【输出】数据汇总!$1:$1))</f>
        <v>4.0642868556059614E-2</v>
      </c>
      <c r="W38" s="10">
        <f>INDEX(【输出】数据汇总!$A:$AM,MATCH(单指标趋势!$E38&amp;单指标趋势!$E$3,【输出】数据汇总!$A:$A,0),MATCH(单指标趋势!W$3,【输出】数据汇总!$1:$1))</f>
        <v>3.6397127633713486E-2</v>
      </c>
      <c r="X38" s="10">
        <f>INDEX(【输出】数据汇总!$A:$AM,MATCH(单指标趋势!$E38&amp;单指标趋势!$E$3,【输出】数据汇总!$A:$A,0),MATCH(单指标趋势!X$3,【输出】数据汇总!$1:$1))</f>
        <v>3.1590751834099498E-2</v>
      </c>
      <c r="Y38" s="10">
        <f>INDEX(【输出】数据汇总!$A:$AM,MATCH(单指标趋势!$E38&amp;单指标趋势!$E$3,【输出】数据汇总!$A:$A,0),MATCH(单指标趋势!Y$3,【输出】数据汇总!$1:$1))</f>
        <v>4.3196569824820015E-2</v>
      </c>
      <c r="Z38" s="10">
        <f>INDEX(【输出】数据汇总!$A:$AM,MATCH(单指标趋势!$E38&amp;单指标趋势!$E$3,【输出】数据汇总!$A:$A,0),MATCH(单指标趋势!Z$3,【输出】数据汇总!$1:$1))</f>
        <v>4.0566820978350376E-2</v>
      </c>
      <c r="AA38" s="10">
        <f>INDEX(【输出】数据汇总!$A:$AM,MATCH(单指标趋势!$E38&amp;单指标趋势!$E$3,【输出】数据汇总!$A:$A,0),MATCH(单指标趋势!AA$3,【输出】数据汇总!$1:$1))</f>
        <v>4.6045862026449169E-2</v>
      </c>
      <c r="AB38" s="10">
        <f>INDEX(【输出】数据汇总!$A:$AM,MATCH(单指标趋势!$E38&amp;单指标趋势!$E$3,【输出】数据汇总!$A:$A,0),MATCH(单指标趋势!AB$3,【输出】数据汇总!$1:$1))</f>
        <v>4.0117156401623152E-2</v>
      </c>
      <c r="AC38" s="10">
        <f>INDEX(【输出】数据汇总!$A:$AM,MATCH(单指标趋势!$E38&amp;单指标趋势!$E$3,【输出】数据汇总!$A:$A,0),MATCH(单指标趋势!AC$3,【输出】数据汇总!$1:$1))</f>
        <v>4.3491131693040821E-2</v>
      </c>
      <c r="AD38" s="10">
        <f>INDEX(【输出】数据汇总!$A:$AM,MATCH(单指标趋势!$E38&amp;单指标趋势!$E$3,【输出】数据汇总!$A:$A,0),MATCH(单指标趋势!AD$3,【输出】数据汇总!$1:$1))</f>
        <v>3.7479010508294323E-2</v>
      </c>
      <c r="AE38" s="10">
        <f>INDEX(【输出】数据汇总!$A:$AM,MATCH(单指标趋势!$E38&amp;单指标趋势!$E$3,【输出】数据汇总!$A:$A,0),MATCH(单指标趋势!AE$3,【输出】数据汇总!$1:$1))</f>
        <v>3.8891008270488178E-2</v>
      </c>
      <c r="AF38" s="10">
        <f>INDEX(【输出】数据汇总!$A:$AM,MATCH(单指标趋势!$E38&amp;单指标趋势!$E$3,【输出】数据汇总!$A:$A,0),MATCH(单指标趋势!AF$3,【输出】数据汇总!$1:$1))</f>
        <v>3.7955616952315273E-2</v>
      </c>
      <c r="AG38" s="10" t="str">
        <f>IFERROR(INDEX(【输出】数据汇总!$A:$AM,MATCH(单指标趋势!$E38&amp;单指标趋势!$E$3,【输出】数据汇总!$A:$A,0),MATCH(单指标趋势!AG$3,【输出】数据汇总!$1:$1)),"")</f>
        <v/>
      </c>
      <c r="AH38" s="10" t="str">
        <f t="shared" si="3"/>
        <v/>
      </c>
    </row>
    <row r="39" spans="1:34" x14ac:dyDescent="0.25">
      <c r="A39" s="205" t="str">
        <f>IFERROR(VLOOKUP($E$1,$B:$C,2,0)*INDEX($1:$1048576,MATCH($E39,$E:$E,0),MATCH($A$2,$3:$3,0)),"")</f>
        <v/>
      </c>
      <c r="D39" s="207" t="str" cm="1">
        <f t="array" ref="D39">IF(SUMPRODUCT(($F$4:$F$45=F39)*($A$4:$A$45&gt;=A39))&lt;3,E39,G39)</f>
        <v>农商4</v>
      </c>
      <c r="E39" s="189" t="s">
        <v>116</v>
      </c>
      <c r="F39" s="190" t="s">
        <v>329</v>
      </c>
      <c r="G39" s="190" t="s">
        <v>318</v>
      </c>
      <c r="H39" s="10" t="e">
        <f>INDEX(【输出】数据汇总!$A:$AM,MATCH(单指标趋势!$E39&amp;单指标趋势!$E$3,【输出】数据汇总!$A:$A,0),MATCH(单指标趋势!H$3,【输出】数据汇总!$1:$1))</f>
        <v>#N/A</v>
      </c>
      <c r="I39" s="10" t="e">
        <f>INDEX(【输出】数据汇总!$A:$AM,MATCH(单指标趋势!$E39&amp;单指标趋势!$E$3,【输出】数据汇总!$A:$A,0),MATCH(单指标趋势!I$3,【输出】数据汇总!$1:$1))</f>
        <v>#N/A</v>
      </c>
      <c r="J39" s="10" t="e">
        <f>INDEX(【输出】数据汇总!$A:$AM,MATCH(单指标趋势!$E39&amp;单指标趋势!$E$3,【输出】数据汇总!$A:$A,0),MATCH(单指标趋势!J$3,【输出】数据汇总!$1:$1))</f>
        <v>#N/A</v>
      </c>
      <c r="K39" s="10" t="e">
        <f>INDEX(【输出】数据汇总!$A:$AM,MATCH(单指标趋势!$E39&amp;单指标趋势!$E$3,【输出】数据汇总!$A:$A,0),MATCH(单指标趋势!K$3,【输出】数据汇总!$1:$1))</f>
        <v>#N/A</v>
      </c>
      <c r="L39" s="10" t="e">
        <f>INDEX(【输出】数据汇总!$A:$AM,MATCH(单指标趋势!$E39&amp;单指标趋势!$E$3,【输出】数据汇总!$A:$A,0),MATCH(单指标趋势!L$3,【输出】数据汇总!$1:$1))</f>
        <v>#N/A</v>
      </c>
      <c r="M39" s="10" t="e">
        <f>INDEX(【输出】数据汇总!$A:$AM,MATCH(单指标趋势!$E39&amp;单指标趋势!$E$3,【输出】数据汇总!$A:$A,0),MATCH(单指标趋势!M$3,【输出】数据汇总!$1:$1))</f>
        <v>#N/A</v>
      </c>
      <c r="N39" s="10" t="e">
        <f>INDEX(【输出】数据汇总!$A:$AM,MATCH(单指标趋势!$E39&amp;单指标趋势!$E$3,【输出】数据汇总!$A:$A,0),MATCH(单指标趋势!N$3,【输出】数据汇总!$1:$1))</f>
        <v>#N/A</v>
      </c>
      <c r="O39" s="10" t="e">
        <f>INDEX(【输出】数据汇总!$A:$AM,MATCH(单指标趋势!$E39&amp;单指标趋势!$E$3,【输出】数据汇总!$A:$A,0),MATCH(单指标趋势!O$3,【输出】数据汇总!$1:$1))</f>
        <v>#N/A</v>
      </c>
      <c r="P39" s="10" t="e">
        <f>INDEX(【输出】数据汇总!$A:$AM,MATCH(单指标趋势!$E39&amp;单指标趋势!$E$3,【输出】数据汇总!$A:$A,0),MATCH(单指标趋势!P$3,【输出】数据汇总!$1:$1))</f>
        <v>#N/A</v>
      </c>
      <c r="Q39" s="10" t="e">
        <f>INDEX(【输出】数据汇总!$A:$AM,MATCH(单指标趋势!$E39&amp;单指标趋势!$E$3,【输出】数据汇总!$A:$A,0),MATCH(单指标趋势!Q$3,【输出】数据汇总!$1:$1))</f>
        <v>#N/A</v>
      </c>
      <c r="R39" s="10" t="e">
        <f>INDEX(【输出】数据汇总!$A:$AM,MATCH(单指标趋势!$E39&amp;单指标趋势!$E$3,【输出】数据汇总!$A:$A,0),MATCH(单指标趋势!R$3,【输出】数据汇总!$1:$1))</f>
        <v>#N/A</v>
      </c>
      <c r="S39" s="10" t="e">
        <f>INDEX(【输出】数据汇总!$A:$AM,MATCH(单指标趋势!$E39&amp;单指标趋势!$E$3,【输出】数据汇总!$A:$A,0),MATCH(单指标趋势!S$3,【输出】数据汇总!$1:$1))</f>
        <v>#N/A</v>
      </c>
      <c r="T39" s="10">
        <f>INDEX(【输出】数据汇总!$A:$AM,MATCH(单指标趋势!$E39&amp;单指标趋势!$E$3,【输出】数据汇总!$A:$A,0),MATCH(单指标趋势!T$3,【输出】数据汇总!$1:$1))</f>
        <v>1.7365985482609529E-2</v>
      </c>
      <c r="U39" s="10">
        <f>INDEX(【输出】数据汇总!$A:$AM,MATCH(单指标趋势!$E39&amp;单指标趋势!$E$3,【输出】数据汇总!$A:$A,0),MATCH(单指标趋势!U$3,【输出】数据汇总!$1:$1))</f>
        <v>1.6351022049084184E-2</v>
      </c>
      <c r="V39" s="10">
        <f>INDEX(【输出】数据汇总!$A:$AM,MATCH(单指标趋势!$E39&amp;单指标趋势!$E$3,【输出】数据汇总!$A:$A,0),MATCH(单指标趋势!V$3,【输出】数据汇总!$1:$1))</f>
        <v>1.617851491538359E-2</v>
      </c>
      <c r="W39" s="10">
        <f>INDEX(【输出】数据汇总!$A:$AM,MATCH(单指标趋势!$E39&amp;单指标趋势!$E$3,【输出】数据汇总!$A:$A,0),MATCH(单指标趋势!W$3,【输出】数据汇总!$1:$1))</f>
        <v>1.4577761399540305E-2</v>
      </c>
      <c r="X39" s="10">
        <f>INDEX(【输出】数据汇总!$A:$AM,MATCH(单指标趋势!$E39&amp;单指标趋势!$E$3,【输出】数据汇总!$A:$A,0),MATCH(单指标趋势!X$3,【输出】数据汇总!$1:$1))</f>
        <v>1.4633274921573824E-2</v>
      </c>
      <c r="Y39" s="10">
        <f>INDEX(【输出】数据汇总!$A:$AM,MATCH(单指标趋势!$E39&amp;单指标趋势!$E$3,【输出】数据汇总!$A:$A,0),MATCH(单指标趋势!Y$3,【输出】数据汇总!$1:$1))</f>
        <v>1.3073792885353352E-2</v>
      </c>
      <c r="Z39" s="10">
        <f>INDEX(【输出】数据汇总!$A:$AM,MATCH(单指标趋势!$E39&amp;单指标趋势!$E$3,【输出】数据汇总!$A:$A,0),MATCH(单指标趋势!Z$3,【输出】数据汇总!$1:$1))</f>
        <v>1.2615864432972112E-2</v>
      </c>
      <c r="AA39" s="10">
        <f>INDEX(【输出】数据汇总!$A:$AM,MATCH(单指标趋势!$E39&amp;单指标趋势!$E$3,【输出】数据汇总!$A:$A,0),MATCH(单指标趋势!AA$3,【输出】数据汇总!$1:$1))</f>
        <v>1.3654992664696433E-2</v>
      </c>
      <c r="AB39" s="10">
        <f>INDEX(【输出】数据汇总!$A:$AM,MATCH(单指标趋势!$E39&amp;单指标趋势!$E$3,【输出】数据汇总!$A:$A,0),MATCH(单指标趋势!AB$3,【输出】数据汇总!$1:$1))</f>
        <v>1.2644624286609155E-2</v>
      </c>
      <c r="AC39" s="10">
        <f>INDEX(【输出】数据汇总!$A:$AM,MATCH(单指标趋势!$E39&amp;单指标趋势!$E$3,【输出】数据汇总!$A:$A,0),MATCH(单指标趋势!AC$3,【输出】数据汇总!$1:$1))</f>
        <v>1.4917105600293091E-2</v>
      </c>
      <c r="AD39" s="10">
        <f>INDEX(【输出】数据汇总!$A:$AM,MATCH(单指标趋势!$E39&amp;单指标趋势!$E$3,【输出】数据汇总!$A:$A,0),MATCH(单指标趋势!AD$3,【输出】数据汇总!$1:$1))</f>
        <v>1.8272972750427434E-2</v>
      </c>
      <c r="AE39" s="10">
        <f>INDEX(【输出】数据汇总!$A:$AM,MATCH(单指标趋势!$E39&amp;单指标趋势!$E$3,【输出】数据汇总!$A:$A,0),MATCH(单指标趋势!AE$3,【输出】数据汇总!$1:$1))</f>
        <v>1.587121898508603E-2</v>
      </c>
      <c r="AF39" s="10">
        <f>INDEX(【输出】数据汇总!$A:$AM,MATCH(单指标趋势!$E39&amp;单指标趋势!$E$3,【输出】数据汇总!$A:$A,0),MATCH(单指标趋势!AF$3,【输出】数据汇总!$1:$1))</f>
        <v>1.569982858783504E-2</v>
      </c>
      <c r="AG39" s="10" t="str">
        <f>IFERROR(INDEX(【输出】数据汇总!$A:$AM,MATCH(单指标趋势!$E39&amp;单指标趋势!$E$3,【输出】数据汇总!$A:$A,0),MATCH(单指标趋势!AG$3,【输出】数据汇总!$1:$1)),"")</f>
        <v/>
      </c>
      <c r="AH39" s="10" t="str">
        <f t="shared" si="3"/>
        <v/>
      </c>
    </row>
    <row r="40" spans="1:34" x14ac:dyDescent="0.25">
      <c r="A40" s="205" t="str">
        <f>IFERROR(VLOOKUP($E$1,$B:$C,2,0)*INDEX($1:$1048576,MATCH($E40,$E:$E,0),MATCH($A$2,$3:$3,0)),"")</f>
        <v/>
      </c>
      <c r="D40" s="207" t="str" cm="1">
        <f t="array" ref="D40">IF(SUMPRODUCT(($F$4:$F$45=F40)*($A$4:$A$45&gt;=A40))&lt;3,E40,G40)</f>
        <v>农商5</v>
      </c>
      <c r="E40" s="189" t="s">
        <v>119</v>
      </c>
      <c r="F40" s="190" t="s">
        <v>329</v>
      </c>
      <c r="G40" s="190" t="s">
        <v>319</v>
      </c>
      <c r="H40" s="10" t="e">
        <f>INDEX(【输出】数据汇总!$A:$AM,MATCH(单指标趋势!$E40&amp;单指标趋势!$E$3,【输出】数据汇总!$A:$A,0),MATCH(单指标趋势!H$3,【输出】数据汇总!$1:$1))</f>
        <v>#N/A</v>
      </c>
      <c r="I40" s="10" t="e">
        <f>INDEX(【输出】数据汇总!$A:$AM,MATCH(单指标趋势!$E40&amp;单指标趋势!$E$3,【输出】数据汇总!$A:$A,0),MATCH(单指标趋势!I$3,【输出】数据汇总!$1:$1))</f>
        <v>#N/A</v>
      </c>
      <c r="J40" s="10" t="e">
        <f>INDEX(【输出】数据汇总!$A:$AM,MATCH(单指标趋势!$E40&amp;单指标趋势!$E$3,【输出】数据汇总!$A:$A,0),MATCH(单指标趋势!J$3,【输出】数据汇总!$1:$1))</f>
        <v>#N/A</v>
      </c>
      <c r="K40" s="10" t="e">
        <f>INDEX(【输出】数据汇总!$A:$AM,MATCH(单指标趋势!$E40&amp;单指标趋势!$E$3,【输出】数据汇总!$A:$A,0),MATCH(单指标趋势!K$3,【输出】数据汇总!$1:$1))</f>
        <v>#N/A</v>
      </c>
      <c r="L40" s="10" t="e">
        <f>INDEX(【输出】数据汇总!$A:$AM,MATCH(单指标趋势!$E40&amp;单指标趋势!$E$3,【输出】数据汇总!$A:$A,0),MATCH(单指标趋势!L$3,【输出】数据汇总!$1:$1))</f>
        <v>#N/A</v>
      </c>
      <c r="M40" s="10" t="e">
        <f>INDEX(【输出】数据汇总!$A:$AM,MATCH(单指标趋势!$E40&amp;单指标趋势!$E$3,【输出】数据汇总!$A:$A,0),MATCH(单指标趋势!M$3,【输出】数据汇总!$1:$1))</f>
        <v>#N/A</v>
      </c>
      <c r="N40" s="10" t="e">
        <f>INDEX(【输出】数据汇总!$A:$AM,MATCH(单指标趋势!$E40&amp;单指标趋势!$E$3,【输出】数据汇总!$A:$A,0),MATCH(单指标趋势!N$3,【输出】数据汇总!$1:$1))</f>
        <v>#N/A</v>
      </c>
      <c r="O40" s="10" t="e">
        <f>INDEX(【输出】数据汇总!$A:$AM,MATCH(单指标趋势!$E40&amp;单指标趋势!$E$3,【输出】数据汇总!$A:$A,0),MATCH(单指标趋势!O$3,【输出】数据汇总!$1:$1))</f>
        <v>#N/A</v>
      </c>
      <c r="P40" s="10" t="e">
        <f>INDEX(【输出】数据汇总!$A:$AM,MATCH(单指标趋势!$E40&amp;单指标趋势!$E$3,【输出】数据汇总!$A:$A,0),MATCH(单指标趋势!P$3,【输出】数据汇总!$1:$1))</f>
        <v>#N/A</v>
      </c>
      <c r="Q40" s="10" t="e">
        <f>INDEX(【输出】数据汇总!$A:$AM,MATCH(单指标趋势!$E40&amp;单指标趋势!$E$3,【输出】数据汇总!$A:$A,0),MATCH(单指标趋势!Q$3,【输出】数据汇总!$1:$1))</f>
        <v>#N/A</v>
      </c>
      <c r="R40" s="10" t="e">
        <f>INDEX(【输出】数据汇总!$A:$AM,MATCH(单指标趋势!$E40&amp;单指标趋势!$E$3,【输出】数据汇总!$A:$A,0),MATCH(单指标趋势!R$3,【输出】数据汇总!$1:$1))</f>
        <v>#N/A</v>
      </c>
      <c r="S40" s="10" t="e">
        <f>INDEX(【输出】数据汇总!$A:$AM,MATCH(单指标趋势!$E40&amp;单指标趋势!$E$3,【输出】数据汇总!$A:$A,0),MATCH(单指标趋势!S$3,【输出】数据汇总!$1:$1))</f>
        <v>#N/A</v>
      </c>
      <c r="T40" s="10">
        <f>INDEX(【输出】数据汇总!$A:$AM,MATCH(单指标趋势!$E40&amp;单指标趋势!$E$3,【输出】数据汇总!$A:$A,0),MATCH(单指标趋势!T$3,【输出】数据汇总!$1:$1))</f>
        <v>1.8942671711131589E-2</v>
      </c>
      <c r="U40" s="10">
        <f>INDEX(【输出】数据汇总!$A:$AM,MATCH(单指标趋势!$E40&amp;单指标趋势!$E$3,【输出】数据汇总!$A:$A,0),MATCH(单指标趋势!U$3,【输出】数据汇总!$1:$1))</f>
        <v>2.4501352161882817E-2</v>
      </c>
      <c r="V40" s="10">
        <f>INDEX(【输出】数据汇总!$A:$AM,MATCH(单指标趋势!$E40&amp;单指标趋势!$E$3,【输出】数据汇总!$A:$A,0),MATCH(单指标趋势!V$3,【输出】数据汇总!$1:$1))</f>
        <v>2.3660675502633711E-2</v>
      </c>
      <c r="W40" s="10">
        <f>INDEX(【输出】数据汇总!$A:$AM,MATCH(单指标趋势!$E40&amp;单指标趋势!$E$3,【输出】数据汇总!$A:$A,0),MATCH(单指标趋势!W$3,【输出】数据汇总!$1:$1))</f>
        <v>2.2418628647366771E-2</v>
      </c>
      <c r="X40" s="10">
        <f>INDEX(【输出】数据汇总!$A:$AM,MATCH(单指标趋势!$E40&amp;单指标趋势!$E$3,【输出】数据汇总!$A:$A,0),MATCH(单指标趋势!X$3,【输出】数据汇总!$1:$1))</f>
        <v>2.3968483993663237E-2</v>
      </c>
      <c r="Y40" s="10">
        <f>INDEX(【输出】数据汇总!$A:$AM,MATCH(单指标趋势!$E40&amp;单指标趋势!$E$3,【输出】数据汇总!$A:$A,0),MATCH(单指标趋势!Y$3,【输出】数据汇总!$1:$1))</f>
        <v>2.3514012187734544E-2</v>
      </c>
      <c r="Z40" s="10">
        <f>INDEX(【输出】数据汇总!$A:$AM,MATCH(单指标趋势!$E40&amp;单指标趋势!$E$3,【输出】数据汇总!$A:$A,0),MATCH(单指标趋势!Z$3,【输出】数据汇总!$1:$1))</f>
        <v>2.2305125821045654E-2</v>
      </c>
      <c r="AA40" s="10">
        <f>INDEX(【输出】数据汇总!$A:$AM,MATCH(单指标趋势!$E40&amp;单指标趋势!$E$3,【输出】数据汇总!$A:$A,0),MATCH(单指标趋势!AA$3,【输出】数据汇总!$1:$1))</f>
        <v>2.7922346382680818E-2</v>
      </c>
      <c r="AB40" s="10">
        <f>INDEX(【输出】数据汇总!$A:$AM,MATCH(单指标趋势!$E40&amp;单指标趋势!$E$3,【输出】数据汇总!$A:$A,0),MATCH(单指标趋势!AB$3,【输出】数据汇总!$1:$1))</f>
        <v>1.9454622051431922E-2</v>
      </c>
      <c r="AC40" s="10">
        <f>INDEX(【输出】数据汇总!$A:$AM,MATCH(单指标趋势!$E40&amp;单指标趋势!$E$3,【输出】数据汇总!$A:$A,0),MATCH(单指标趋势!AC$3,【输出】数据汇总!$1:$1))</f>
        <v>2.2680791666659809E-2</v>
      </c>
      <c r="AD40" s="10">
        <f>INDEX(【输出】数据汇总!$A:$AM,MATCH(单指标趋势!$E40&amp;单指标趋势!$E$3,【输出】数据汇总!$A:$A,0),MATCH(单指标趋势!AD$3,【输出】数据汇总!$1:$1))</f>
        <v>2.3105768504653561E-2</v>
      </c>
      <c r="AE40" s="10">
        <f>INDEX(【输出】数据汇总!$A:$AM,MATCH(单指标趋势!$E40&amp;单指标趋势!$E$3,【输出】数据汇总!$A:$A,0),MATCH(单指标趋势!AE$3,【输出】数据汇总!$1:$1))</f>
        <v>2.2887773052624502E-2</v>
      </c>
      <c r="AF40" s="10">
        <f>INDEX(【输出】数据汇总!$A:$AM,MATCH(单指标趋势!$E40&amp;单指标趋势!$E$3,【输出】数据汇总!$A:$A,0),MATCH(单指标趋势!AF$3,【输出】数据汇总!$1:$1))</f>
        <v>2.3839049858727059E-2</v>
      </c>
      <c r="AG40" s="10" t="str">
        <f>IFERROR(INDEX(【输出】数据汇总!$A:$AM,MATCH(单指标趋势!$E40&amp;单指标趋势!$E$3,【输出】数据汇总!$A:$A,0),MATCH(单指标趋势!AG$3,【输出】数据汇总!$1:$1)),"")</f>
        <v/>
      </c>
      <c r="AH40" s="10" t="str">
        <f t="shared" si="3"/>
        <v/>
      </c>
    </row>
    <row r="41" spans="1:34" x14ac:dyDescent="0.25">
      <c r="A41" s="205">
        <f>IFERROR(VLOOKUP($E$1,$B:$C,2,0)*INDEX($1:$1048576,MATCH($E41,$E:$E,0),MATCH($A$2,$3:$3,0)),"")</f>
        <v>-9.5565958293439314E-3</v>
      </c>
      <c r="D41" s="207" t="str" cm="1">
        <f t="array" ref="D41">IF(SUMPRODUCT(($F$4:$F$45=F41)*($A$4:$A$45&gt;=A41))&lt;3,E41,G41)</f>
        <v>农商6</v>
      </c>
      <c r="E41" s="189" t="s">
        <v>122</v>
      </c>
      <c r="F41" s="190" t="s">
        <v>329</v>
      </c>
      <c r="G41" s="190" t="s">
        <v>320</v>
      </c>
      <c r="H41" s="10" t="e">
        <f>INDEX(【输出】数据汇总!$A:$AM,MATCH(单指标趋势!$E41&amp;单指标趋势!$E$3,【输出】数据汇总!$A:$A,0),MATCH(单指标趋势!H$3,【输出】数据汇总!$1:$1))</f>
        <v>#N/A</v>
      </c>
      <c r="I41" s="10" t="e">
        <f>INDEX(【输出】数据汇总!$A:$AM,MATCH(单指标趋势!$E41&amp;单指标趋势!$E$3,【输出】数据汇总!$A:$A,0),MATCH(单指标趋势!I$3,【输出】数据汇总!$1:$1))</f>
        <v>#N/A</v>
      </c>
      <c r="J41" s="10" t="e">
        <f>INDEX(【输出】数据汇总!$A:$AM,MATCH(单指标趋势!$E41&amp;单指标趋势!$E$3,【输出】数据汇总!$A:$A,0),MATCH(单指标趋势!J$3,【输出】数据汇总!$1:$1))</f>
        <v>#N/A</v>
      </c>
      <c r="K41" s="10" t="e">
        <f>INDEX(【输出】数据汇总!$A:$AM,MATCH(单指标趋势!$E41&amp;单指标趋势!$E$3,【输出】数据汇总!$A:$A,0),MATCH(单指标趋势!K$3,【输出】数据汇总!$1:$1))</f>
        <v>#N/A</v>
      </c>
      <c r="L41" s="10" t="e">
        <f>INDEX(【输出】数据汇总!$A:$AM,MATCH(单指标趋势!$E41&amp;单指标趋势!$E$3,【输出】数据汇总!$A:$A,0),MATCH(单指标趋势!L$3,【输出】数据汇总!$1:$1))</f>
        <v>#N/A</v>
      </c>
      <c r="M41" s="10" t="e">
        <f>INDEX(【输出】数据汇总!$A:$AM,MATCH(单指标趋势!$E41&amp;单指标趋势!$E$3,【输出】数据汇总!$A:$A,0),MATCH(单指标趋势!M$3,【输出】数据汇总!$1:$1))</f>
        <v>#N/A</v>
      </c>
      <c r="N41" s="10" t="e">
        <f>INDEX(【输出】数据汇总!$A:$AM,MATCH(单指标趋势!$E41&amp;单指标趋势!$E$3,【输出】数据汇总!$A:$A,0),MATCH(单指标趋势!N$3,【输出】数据汇总!$1:$1))</f>
        <v>#N/A</v>
      </c>
      <c r="O41" s="10" t="e">
        <f>INDEX(【输出】数据汇总!$A:$AM,MATCH(单指标趋势!$E41&amp;单指标趋势!$E$3,【输出】数据汇总!$A:$A,0),MATCH(单指标趋势!O$3,【输出】数据汇总!$1:$1))</f>
        <v>#N/A</v>
      </c>
      <c r="P41" s="10" t="e">
        <f>INDEX(【输出】数据汇总!$A:$AM,MATCH(单指标趋势!$E41&amp;单指标趋势!$E$3,【输出】数据汇总!$A:$A,0),MATCH(单指标趋势!P$3,【输出】数据汇总!$1:$1))</f>
        <v>#N/A</v>
      </c>
      <c r="Q41" s="10" t="e">
        <f>INDEX(【输出】数据汇总!$A:$AM,MATCH(单指标趋势!$E41&amp;单指标趋势!$E$3,【输出】数据汇总!$A:$A,0),MATCH(单指标趋势!Q$3,【输出】数据汇总!$1:$1))</f>
        <v>#N/A</v>
      </c>
      <c r="R41" s="10" t="e">
        <f>INDEX(【输出】数据汇总!$A:$AM,MATCH(单指标趋势!$E41&amp;单指标趋势!$E$3,【输出】数据汇总!$A:$A,0),MATCH(单指标趋势!R$3,【输出】数据汇总!$1:$1))</f>
        <v>#N/A</v>
      </c>
      <c r="S41" s="10" t="e">
        <f>INDEX(【输出】数据汇总!$A:$AM,MATCH(单指标趋势!$E41&amp;单指标趋势!$E$3,【输出】数据汇总!$A:$A,0),MATCH(单指标趋势!S$3,【输出】数据汇总!$1:$1))</f>
        <v>#N/A</v>
      </c>
      <c r="T41" s="10">
        <f>INDEX(【输出】数据汇总!$A:$AM,MATCH(单指标趋势!$E41&amp;单指标趋势!$E$3,【输出】数据汇总!$A:$A,0),MATCH(单指标趋势!T$3,【输出】数据汇总!$1:$1))</f>
        <v>9.1167919266987914E-3</v>
      </c>
      <c r="U41" s="10">
        <f>INDEX(【输出】数据汇总!$A:$AM,MATCH(单指标趋势!$E41&amp;单指标趋势!$E$3,【输出】数据汇总!$A:$A,0),MATCH(单指标趋势!U$3,【输出】数据汇总!$1:$1))</f>
        <v>9.3870205634187139E-3</v>
      </c>
      <c r="V41" s="10">
        <f>INDEX(【输出】数据汇总!$A:$AM,MATCH(单指标趋势!$E41&amp;单指标趋势!$E$3,【输出】数据汇总!$A:$A,0),MATCH(单指标趋势!V$3,【输出】数据汇总!$1:$1))</f>
        <v>8.7771401146208329E-3</v>
      </c>
      <c r="W41" s="10">
        <f>INDEX(【输出】数据汇总!$A:$AM,MATCH(单指标趋势!$E41&amp;单指标趋势!$E$3,【输出】数据汇总!$A:$A,0),MATCH(单指标趋势!W$3,【输出】数据汇总!$1:$1))</f>
        <v>8.9328831758321032E-3</v>
      </c>
      <c r="X41" s="10">
        <f>INDEX(【输出】数据汇总!$A:$AM,MATCH(单指标趋势!$E41&amp;单指标趋势!$E$3,【输出】数据汇总!$A:$A,0),MATCH(单指标趋势!X$3,【输出】数据汇总!$1:$1))</f>
        <v>8.0766671359059905E-3</v>
      </c>
      <c r="Y41" s="10">
        <f>INDEX(【输出】数据汇总!$A:$AM,MATCH(单指标趋势!$E41&amp;单指标趋势!$E$3,【输出】数据汇总!$A:$A,0),MATCH(单指标趋势!Y$3,【输出】数据汇总!$1:$1))</f>
        <v>7.8735657800807612E-3</v>
      </c>
      <c r="Z41" s="10">
        <f>INDEX(【输出】数据汇总!$A:$AM,MATCH(单指标趋势!$E41&amp;单指标趋势!$E$3,【输出】数据汇总!$A:$A,0),MATCH(单指标趋势!Z$3,【输出】数据汇总!$1:$1))</f>
        <v>7.5373518960413577E-3</v>
      </c>
      <c r="AA41" s="10">
        <f>INDEX(【输出】数据汇总!$A:$AM,MATCH(单指标趋势!$E41&amp;单指标趋势!$E$3,【输出】数据汇总!$A:$A,0),MATCH(单指标趋势!AA$3,【输出】数据汇总!$1:$1))</f>
        <v>7.1995763369812477E-3</v>
      </c>
      <c r="AB41" s="10">
        <f>INDEX(【输出】数据汇总!$A:$AM,MATCH(单指标趋势!$E41&amp;单指标趋势!$E$3,【输出】数据汇总!$A:$A,0),MATCH(单指标趋势!AB$3,【输出】数据汇总!$1:$1))</f>
        <v>6.8509839232183322E-3</v>
      </c>
      <c r="AC41" s="10">
        <f>INDEX(【输出】数据汇总!$A:$AM,MATCH(单指标趋势!$E41&amp;单指标趋势!$E$3,【输出】数据汇总!$A:$A,0),MATCH(单指标趋势!AC$3,【输出】数据汇总!$1:$1))</f>
        <v>7.7398355921985259E-3</v>
      </c>
      <c r="AD41" s="10">
        <f>INDEX(【输出】数据汇总!$A:$AM,MATCH(单指标趋势!$E41&amp;单指标趋势!$E$3,【输出】数据汇总!$A:$A,0),MATCH(单指标趋势!AD$3,【输出】数据汇总!$1:$1))</f>
        <v>8.2347785922793435E-3</v>
      </c>
      <c r="AE41" s="10">
        <f>INDEX(【输出】数据汇总!$A:$AM,MATCH(单指标趋势!$E41&amp;单指标趋势!$E$3,【输出】数据汇总!$A:$A,0),MATCH(单指标趋势!AE$3,【输出】数据汇总!$1:$1))</f>
        <v>8.5128636180042076E-3</v>
      </c>
      <c r="AF41" s="10">
        <f>INDEX(【输出】数据汇总!$A:$AM,MATCH(单指标趋势!$E41&amp;单指标趋势!$E$3,【输出】数据汇总!$A:$A,0),MATCH(单指标趋势!AF$3,【输出】数据汇总!$1:$1))</f>
        <v>8.4040257899680188E-3</v>
      </c>
      <c r="AG41" s="10">
        <f>IFERROR(INDEX(【输出】数据汇总!$A:$AM,MATCH(单指标趋势!$E41&amp;单指标趋势!$E$3,【输出】数据汇总!$A:$A,0),MATCH(单指标趋势!AG$3,【输出】数据汇总!$1:$1)),"")</f>
        <v>9.5565958293439314E-3</v>
      </c>
      <c r="AH41" s="10">
        <f t="shared" si="3"/>
        <v>1.1525700393759126E-3</v>
      </c>
    </row>
    <row r="42" spans="1:34" x14ac:dyDescent="0.25">
      <c r="A42" s="205">
        <f>IFERROR(VLOOKUP($E$1,$B:$C,2,0)*INDEX($1:$1048576,MATCH($E42,$E:$E,0),MATCH($A$2,$3:$3,0)),"")</f>
        <v>-1.5439649727229124E-2</v>
      </c>
      <c r="D42" s="207" t="str" cm="1">
        <f t="array" ref="D42">IF(SUMPRODUCT(($F$4:$F$45=F42)*($A$4:$A$45&gt;=A42))&lt;3,E42,G42)</f>
        <v>农商7</v>
      </c>
      <c r="E42" s="189" t="s">
        <v>125</v>
      </c>
      <c r="F42" s="190" t="s">
        <v>329</v>
      </c>
      <c r="G42" s="190" t="s">
        <v>321</v>
      </c>
      <c r="H42" s="10" t="e">
        <f>INDEX(【输出】数据汇总!$A:$AM,MATCH(单指标趋势!$E42&amp;单指标趋势!$E$3,【输出】数据汇总!$A:$A,0),MATCH(单指标趋势!H$3,【输出】数据汇总!$1:$1))</f>
        <v>#N/A</v>
      </c>
      <c r="I42" s="10" t="e">
        <f>INDEX(【输出】数据汇总!$A:$AM,MATCH(单指标趋势!$E42&amp;单指标趋势!$E$3,【输出】数据汇总!$A:$A,0),MATCH(单指标趋势!I$3,【输出】数据汇总!$1:$1))</f>
        <v>#N/A</v>
      </c>
      <c r="J42" s="10" t="e">
        <f>INDEX(【输出】数据汇总!$A:$AM,MATCH(单指标趋势!$E42&amp;单指标趋势!$E$3,【输出】数据汇总!$A:$A,0),MATCH(单指标趋势!J$3,【输出】数据汇总!$1:$1))</f>
        <v>#N/A</v>
      </c>
      <c r="K42" s="10" t="e">
        <f>INDEX(【输出】数据汇总!$A:$AM,MATCH(单指标趋势!$E42&amp;单指标趋势!$E$3,【输出】数据汇总!$A:$A,0),MATCH(单指标趋势!K$3,【输出】数据汇总!$1:$1))</f>
        <v>#N/A</v>
      </c>
      <c r="L42" s="10" t="e">
        <f>INDEX(【输出】数据汇总!$A:$AM,MATCH(单指标趋势!$E42&amp;单指标趋势!$E$3,【输出】数据汇总!$A:$A,0),MATCH(单指标趋势!L$3,【输出】数据汇总!$1:$1))</f>
        <v>#N/A</v>
      </c>
      <c r="M42" s="10" t="e">
        <f>INDEX(【输出】数据汇总!$A:$AM,MATCH(单指标趋势!$E42&amp;单指标趋势!$E$3,【输出】数据汇总!$A:$A,0),MATCH(单指标趋势!M$3,【输出】数据汇总!$1:$1))</f>
        <v>#N/A</v>
      </c>
      <c r="N42" s="10" t="e">
        <f>INDEX(【输出】数据汇总!$A:$AM,MATCH(单指标趋势!$E42&amp;单指标趋势!$E$3,【输出】数据汇总!$A:$A,0),MATCH(单指标趋势!N$3,【输出】数据汇总!$1:$1))</f>
        <v>#N/A</v>
      </c>
      <c r="O42" s="10" t="e">
        <f>INDEX(【输出】数据汇总!$A:$AM,MATCH(单指标趋势!$E42&amp;单指标趋势!$E$3,【输出】数据汇总!$A:$A,0),MATCH(单指标趋势!O$3,【输出】数据汇总!$1:$1))</f>
        <v>#N/A</v>
      </c>
      <c r="P42" s="10" t="e">
        <f>INDEX(【输出】数据汇总!$A:$AM,MATCH(单指标趋势!$E42&amp;单指标趋势!$E$3,【输出】数据汇总!$A:$A,0),MATCH(单指标趋势!P$3,【输出】数据汇总!$1:$1))</f>
        <v>#N/A</v>
      </c>
      <c r="Q42" s="10" t="e">
        <f>INDEX(【输出】数据汇总!$A:$AM,MATCH(单指标趋势!$E42&amp;单指标趋势!$E$3,【输出】数据汇总!$A:$A,0),MATCH(单指标趋势!Q$3,【输出】数据汇总!$1:$1))</f>
        <v>#N/A</v>
      </c>
      <c r="R42" s="10" t="e">
        <f>INDEX(【输出】数据汇总!$A:$AM,MATCH(单指标趋势!$E42&amp;单指标趋势!$E$3,【输出】数据汇总!$A:$A,0),MATCH(单指标趋势!R$3,【输出】数据汇总!$1:$1))</f>
        <v>#N/A</v>
      </c>
      <c r="S42" s="10" t="e">
        <f>INDEX(【输出】数据汇总!$A:$AM,MATCH(单指标趋势!$E42&amp;单指标趋势!$E$3,【输出】数据汇总!$A:$A,0),MATCH(单指标趋势!S$3,【输出】数据汇总!$1:$1))</f>
        <v>#N/A</v>
      </c>
      <c r="T42" s="10">
        <f>INDEX(【输出】数据汇总!$A:$AM,MATCH(单指标趋势!$E42&amp;单指标趋势!$E$3,【输出】数据汇总!$A:$A,0),MATCH(单指标趋势!T$3,【输出】数据汇总!$1:$1))</f>
        <v>3.1616548922613986E-2</v>
      </c>
      <c r="U42" s="10">
        <f>INDEX(【输出】数据汇总!$A:$AM,MATCH(单指标趋势!$E42&amp;单指标趋势!$E$3,【输出】数据汇总!$A:$A,0),MATCH(单指标趋势!U$3,【输出】数据汇总!$1:$1))</f>
        <v>2.8192748223022635E-2</v>
      </c>
      <c r="V42" s="10">
        <f>INDEX(【输出】数据汇总!$A:$AM,MATCH(单指标趋势!$E42&amp;单指标趋势!$E$3,【输出】数据汇总!$A:$A,0),MATCH(单指标趋势!V$3,【输出】数据汇总!$1:$1))</f>
        <v>2.2553257996142377E-2</v>
      </c>
      <c r="W42" s="10">
        <f>INDEX(【输出】数据汇总!$A:$AM,MATCH(单指标趋势!$E42&amp;单指标趋势!$E$3,【输出】数据汇总!$A:$A,0),MATCH(单指标趋势!W$3,【输出】数据汇总!$1:$1))</f>
        <v>1.8475259739812837E-2</v>
      </c>
      <c r="X42" s="10">
        <f>INDEX(【输出】数据汇总!$A:$AM,MATCH(单指标趋势!$E42&amp;单指标趋势!$E$3,【输出】数据汇总!$A:$A,0),MATCH(单指标趋势!X$3,【输出】数据汇总!$1:$1))</f>
        <v>1.6868419073595445E-2</v>
      </c>
      <c r="Y42" s="10">
        <f>INDEX(【输出】数据汇总!$A:$AM,MATCH(单指标趋势!$E42&amp;单指标趋势!$E$3,【输出】数据汇总!$A:$A,0),MATCH(单指标趋势!Y$3,【输出】数据汇总!$1:$1))</f>
        <v>1.652003531675416E-2</v>
      </c>
      <c r="Z42" s="10">
        <f>INDEX(【输出】数据汇总!$A:$AM,MATCH(单指标趋势!$E42&amp;单指标趋势!$E$3,【输出】数据汇总!$A:$A,0),MATCH(单指标趋势!Z$3,【输出】数据汇总!$1:$1))</f>
        <v>1.6306399994573961E-2</v>
      </c>
      <c r="AA42" s="10">
        <f>INDEX(【输出】数据汇总!$A:$AM,MATCH(单指标趋势!$E42&amp;单指标趋势!$E$3,【输出】数据汇总!$A:$A,0),MATCH(单指标趋势!AA$3,【输出】数据汇总!$1:$1))</f>
        <v>1.5551791407060167E-2</v>
      </c>
      <c r="AB42" s="10">
        <f>INDEX(【输出】数据汇总!$A:$AM,MATCH(单指标趋势!$E42&amp;单指标趋势!$E$3,【输出】数据汇总!$A:$A,0),MATCH(单指标趋势!AB$3,【输出】数据汇总!$1:$1))</f>
        <v>1.5023663835933185E-2</v>
      </c>
      <c r="AC42" s="10">
        <f>INDEX(【输出】数据汇总!$A:$AM,MATCH(单指标趋势!$E42&amp;单指标趋势!$E$3,【输出】数据汇总!$A:$A,0),MATCH(单指标趋势!AC$3,【输出】数据汇总!$1:$1))</f>
        <v>1.6390906293794701E-2</v>
      </c>
      <c r="AD42" s="10">
        <f>INDEX(【输出】数据汇总!$A:$AM,MATCH(单指标趋势!$E42&amp;单指标趋势!$E$3,【输出】数据汇总!$A:$A,0),MATCH(单指标趋势!AD$3,【输出】数据汇总!$1:$1))</f>
        <v>1.7202007039506337E-2</v>
      </c>
      <c r="AE42" s="10">
        <f>INDEX(【输出】数据汇总!$A:$AM,MATCH(单指标趋势!$E42&amp;单指标趋势!$E$3,【输出】数据汇总!$A:$A,0),MATCH(单指标趋势!AE$3,【输出】数据汇总!$1:$1))</f>
        <v>1.6539193601340582E-2</v>
      </c>
      <c r="AF42" s="10">
        <f>INDEX(【输出】数据汇总!$A:$AM,MATCH(单指标趋势!$E42&amp;单指标趋势!$E$3,【输出】数据汇总!$A:$A,0),MATCH(单指标趋势!AF$3,【输出】数据汇总!$1:$1))</f>
        <v>1.5480973163325773E-2</v>
      </c>
      <c r="AG42" s="10">
        <f>IFERROR(INDEX(【输出】数据汇总!$A:$AM,MATCH(单指标趋势!$E42&amp;单指标趋势!$E$3,【输出】数据汇总!$A:$A,0),MATCH(单指标趋势!AG$3,【输出】数据汇总!$1:$1)),"")</f>
        <v>1.5439649727229124E-2</v>
      </c>
      <c r="AH42" s="10">
        <f t="shared" si="3"/>
        <v>-4.1323436096649471E-5</v>
      </c>
    </row>
    <row r="43" spans="1:34" x14ac:dyDescent="0.25">
      <c r="A43" s="205" t="str">
        <f>IFERROR(VLOOKUP($E$1,$B:$C,2,0)*INDEX($1:$1048576,MATCH($E43,$E:$E,0),MATCH($A$2,$3:$3,0)),"")</f>
        <v/>
      </c>
      <c r="D43" s="207" t="str" cm="1">
        <f t="array" ref="D43">IF(SUMPRODUCT(($F$4:$F$45=F43)*($A$4:$A$45&gt;=A43))&lt;3,E43,G43)</f>
        <v>农商8</v>
      </c>
      <c r="E43" s="189" t="s">
        <v>128</v>
      </c>
      <c r="F43" s="190" t="s">
        <v>329</v>
      </c>
      <c r="G43" s="190" t="s">
        <v>322</v>
      </c>
      <c r="H43" s="10" t="e">
        <f>INDEX(【输出】数据汇总!$A:$AM,MATCH(单指标趋势!$E43&amp;单指标趋势!$E$3,【输出】数据汇总!$A:$A,0),MATCH(单指标趋势!H$3,【输出】数据汇总!$1:$1))</f>
        <v>#N/A</v>
      </c>
      <c r="I43" s="10" t="e">
        <f>INDEX(【输出】数据汇总!$A:$AM,MATCH(单指标趋势!$E43&amp;单指标趋势!$E$3,【输出】数据汇总!$A:$A,0),MATCH(单指标趋势!I$3,【输出】数据汇总!$1:$1))</f>
        <v>#N/A</v>
      </c>
      <c r="J43" s="10" t="e">
        <f>INDEX(【输出】数据汇总!$A:$AM,MATCH(单指标趋势!$E43&amp;单指标趋势!$E$3,【输出】数据汇总!$A:$A,0),MATCH(单指标趋势!J$3,【输出】数据汇总!$1:$1))</f>
        <v>#N/A</v>
      </c>
      <c r="K43" s="10" t="e">
        <f>INDEX(【输出】数据汇总!$A:$AM,MATCH(单指标趋势!$E43&amp;单指标趋势!$E$3,【输出】数据汇总!$A:$A,0),MATCH(单指标趋势!K$3,【输出】数据汇总!$1:$1))</f>
        <v>#N/A</v>
      </c>
      <c r="L43" s="10" t="e">
        <f>INDEX(【输出】数据汇总!$A:$AM,MATCH(单指标趋势!$E43&amp;单指标趋势!$E$3,【输出】数据汇总!$A:$A,0),MATCH(单指标趋势!L$3,【输出】数据汇总!$1:$1))</f>
        <v>#N/A</v>
      </c>
      <c r="M43" s="10" t="e">
        <f>INDEX(【输出】数据汇总!$A:$AM,MATCH(单指标趋势!$E43&amp;单指标趋势!$E$3,【输出】数据汇总!$A:$A,0),MATCH(单指标趋势!M$3,【输出】数据汇总!$1:$1))</f>
        <v>#N/A</v>
      </c>
      <c r="N43" s="10" t="e">
        <f>INDEX(【输出】数据汇总!$A:$AM,MATCH(单指标趋势!$E43&amp;单指标趋势!$E$3,【输出】数据汇总!$A:$A,0),MATCH(单指标趋势!N$3,【输出】数据汇总!$1:$1))</f>
        <v>#N/A</v>
      </c>
      <c r="O43" s="10" t="e">
        <f>INDEX(【输出】数据汇总!$A:$AM,MATCH(单指标趋势!$E43&amp;单指标趋势!$E$3,【输出】数据汇总!$A:$A,0),MATCH(单指标趋势!O$3,【输出】数据汇总!$1:$1))</f>
        <v>#N/A</v>
      </c>
      <c r="P43" s="10" t="e">
        <f>INDEX(【输出】数据汇总!$A:$AM,MATCH(单指标趋势!$E43&amp;单指标趋势!$E$3,【输出】数据汇总!$A:$A,0),MATCH(单指标趋势!P$3,【输出】数据汇总!$1:$1))</f>
        <v>#N/A</v>
      </c>
      <c r="Q43" s="10" t="e">
        <f>INDEX(【输出】数据汇总!$A:$AM,MATCH(单指标趋势!$E43&amp;单指标趋势!$E$3,【输出】数据汇总!$A:$A,0),MATCH(单指标趋势!Q$3,【输出】数据汇总!$1:$1))</f>
        <v>#N/A</v>
      </c>
      <c r="R43" s="10" t="e">
        <f>INDEX(【输出】数据汇总!$A:$AM,MATCH(单指标趋势!$E43&amp;单指标趋势!$E$3,【输出】数据汇总!$A:$A,0),MATCH(单指标趋势!R$3,【输出】数据汇总!$1:$1))</f>
        <v>#N/A</v>
      </c>
      <c r="S43" s="10" t="e">
        <f>INDEX(【输出】数据汇总!$A:$AM,MATCH(单指标趋势!$E43&amp;单指标趋势!$E$3,【输出】数据汇总!$A:$A,0),MATCH(单指标趋势!S$3,【输出】数据汇总!$1:$1))</f>
        <v>#N/A</v>
      </c>
      <c r="T43" s="10">
        <f>INDEX(【输出】数据汇总!$A:$AM,MATCH(单指标趋势!$E43&amp;单指标趋势!$E$3,【输出】数据汇总!$A:$A,0),MATCH(单指标趋势!T$3,【输出】数据汇总!$1:$1))</f>
        <v>3.3552921807312772E-2</v>
      </c>
      <c r="U43" s="10">
        <f>INDEX(【输出】数据汇总!$A:$AM,MATCH(单指标趋势!$E43&amp;单指标趋势!$E$3,【输出】数据汇总!$A:$A,0),MATCH(单指标趋势!U$3,【输出】数据汇总!$1:$1))</f>
        <v>3.3371513350181473E-2</v>
      </c>
      <c r="V43" s="10">
        <f>INDEX(【输出】数据汇总!$A:$AM,MATCH(单指标趋势!$E43&amp;单指标趋势!$E$3,【输出】数据汇总!$A:$A,0),MATCH(单指标趋势!V$3,【输出】数据汇总!$1:$1))</f>
        <v>3.2753708659667868E-2</v>
      </c>
      <c r="W43" s="10">
        <f>INDEX(【输出】数据汇总!$A:$AM,MATCH(单指标趋势!$E43&amp;单指标趋势!$E$3,【输出】数据汇总!$A:$A,0),MATCH(单指标趋势!W$3,【输出】数据汇总!$1:$1))</f>
        <v>2.8072925671551695E-2</v>
      </c>
      <c r="X43" s="10">
        <f>INDEX(【输出】数据汇总!$A:$AM,MATCH(单指标趋势!$E43&amp;单指标趋势!$E$3,【输出】数据汇总!$A:$A,0),MATCH(单指标趋势!X$3,【输出】数据汇总!$1:$1))</f>
        <v>2.5105595370895701E-2</v>
      </c>
      <c r="Y43" s="10">
        <f>INDEX(【输出】数据汇总!$A:$AM,MATCH(单指标趋势!$E43&amp;单指标趋势!$E$3,【输出】数据汇总!$A:$A,0),MATCH(单指标趋势!Y$3,【输出】数据汇总!$1:$1))</f>
        <v>2.3115909749075774E-2</v>
      </c>
      <c r="Z43" s="10">
        <f>INDEX(【输出】数据汇总!$A:$AM,MATCH(单指标趋势!$E43&amp;单指标趋势!$E$3,【输出】数据汇总!$A:$A,0),MATCH(单指标趋势!Z$3,【输出】数据汇总!$1:$1))</f>
        <v>1.8427628620530757E-2</v>
      </c>
      <c r="AA43" s="10">
        <f>INDEX(【输出】数据汇总!$A:$AM,MATCH(单指标趋势!$E43&amp;单指标趋势!$E$3,【输出】数据汇总!$A:$A,0),MATCH(单指标趋势!AA$3,【输出】数据汇总!$1:$1))</f>
        <v>1.5685097162615486E-2</v>
      </c>
      <c r="AB43" s="10">
        <f>INDEX(【输出】数据汇总!$A:$AM,MATCH(单指标趋势!$E43&amp;单指标趋势!$E$3,【输出】数据汇总!$A:$A,0),MATCH(单指标趋势!AB$3,【输出】数据汇总!$1:$1))</f>
        <v>1.3693011554172888E-2</v>
      </c>
      <c r="AC43" s="10">
        <f>INDEX(【输出】数据汇总!$A:$AM,MATCH(单指标趋势!$E43&amp;单指标趋势!$E$3,【输出】数据汇总!$A:$A,0),MATCH(单指标趋势!AC$3,【输出】数据汇总!$1:$1))</f>
        <v>1.3614786265680126E-2</v>
      </c>
      <c r="AD43" s="10">
        <f>INDEX(【输出】数据汇总!$A:$AM,MATCH(单指标趋势!$E43&amp;单指标趋势!$E$3,【输出】数据汇总!$A:$A,0),MATCH(单指标趋势!AD$3,【输出】数据汇总!$1:$1))</f>
        <v>1.3423117838313275E-2</v>
      </c>
      <c r="AE43" s="10">
        <f>INDEX(【输出】数据汇总!$A:$AM,MATCH(单指标趋势!$E43&amp;单指标趋势!$E$3,【输出】数据汇总!$A:$A,0),MATCH(单指标趋势!AE$3,【输出】数据汇总!$1:$1))</f>
        <v>1.3459537770552693E-2</v>
      </c>
      <c r="AF43" s="10">
        <f>INDEX(【输出】数据汇总!$A:$AM,MATCH(单指标趋势!$E43&amp;单指标趋势!$E$3,【输出】数据汇总!$A:$A,0),MATCH(单指标趋势!AF$3,【输出】数据汇总!$1:$1))</f>
        <v>1.4057051721146156E-2</v>
      </c>
      <c r="AG43" s="10" t="str">
        <f>IFERROR(INDEX(【输出】数据汇总!$A:$AM,MATCH(单指标趋势!$E43&amp;单指标趋势!$E$3,【输出】数据汇总!$A:$A,0),MATCH(单指标趋势!AG$3,【输出】数据汇总!$1:$1)),"")</f>
        <v/>
      </c>
      <c r="AH43" s="10" t="str">
        <f t="shared" si="3"/>
        <v/>
      </c>
    </row>
    <row r="44" spans="1:34" x14ac:dyDescent="0.25">
      <c r="A44" s="205">
        <f>IFERROR(VLOOKUP($E$1,$B:$C,2,0)*INDEX($1:$1048576,MATCH($E44,$E:$E,0),MATCH($A$2,$3:$3,0)),"")</f>
        <v>-2.0448935979216504E-2</v>
      </c>
      <c r="D44" s="207" t="str" cm="1">
        <f t="array" ref="D44">IF(SUMPRODUCT(($F$4:$F$45=F44)*($A$4:$A$45&gt;=A44))&lt;3,E44,G44)</f>
        <v>农商9</v>
      </c>
      <c r="E44" s="189" t="s">
        <v>134</v>
      </c>
      <c r="F44" s="190" t="s">
        <v>329</v>
      </c>
      <c r="G44" s="190" t="s">
        <v>323</v>
      </c>
      <c r="H44" s="10" t="e">
        <f>INDEX(【输出】数据汇总!$A:$AM,MATCH(单指标趋势!$E44&amp;单指标趋势!$E$3,【输出】数据汇总!$A:$A,0),MATCH(单指标趋势!H$3,【输出】数据汇总!$1:$1))</f>
        <v>#N/A</v>
      </c>
      <c r="I44" s="10" t="e">
        <f>INDEX(【输出】数据汇总!$A:$AM,MATCH(单指标趋势!$E44&amp;单指标趋势!$E$3,【输出】数据汇总!$A:$A,0),MATCH(单指标趋势!I$3,【输出】数据汇总!$1:$1))</f>
        <v>#N/A</v>
      </c>
      <c r="J44" s="10" t="e">
        <f>INDEX(【输出】数据汇总!$A:$AM,MATCH(单指标趋势!$E44&amp;单指标趋势!$E$3,【输出】数据汇总!$A:$A,0),MATCH(单指标趋势!J$3,【输出】数据汇总!$1:$1))</f>
        <v>#N/A</v>
      </c>
      <c r="K44" s="10" t="e">
        <f>INDEX(【输出】数据汇总!$A:$AM,MATCH(单指标趋势!$E44&amp;单指标趋势!$E$3,【输出】数据汇总!$A:$A,0),MATCH(单指标趋势!K$3,【输出】数据汇总!$1:$1))</f>
        <v>#N/A</v>
      </c>
      <c r="L44" s="10" t="e">
        <f>INDEX(【输出】数据汇总!$A:$AM,MATCH(单指标趋势!$E44&amp;单指标趋势!$E$3,【输出】数据汇总!$A:$A,0),MATCH(单指标趋势!L$3,【输出】数据汇总!$1:$1))</f>
        <v>#N/A</v>
      </c>
      <c r="M44" s="10" t="e">
        <f>INDEX(【输出】数据汇总!$A:$AM,MATCH(单指标趋势!$E44&amp;单指标趋势!$E$3,【输出】数据汇总!$A:$A,0),MATCH(单指标趋势!M$3,【输出】数据汇总!$1:$1))</f>
        <v>#N/A</v>
      </c>
      <c r="N44" s="10" t="e">
        <f>INDEX(【输出】数据汇总!$A:$AM,MATCH(单指标趋势!$E44&amp;单指标趋势!$E$3,【输出】数据汇总!$A:$A,0),MATCH(单指标趋势!N$3,【输出】数据汇总!$1:$1))</f>
        <v>#N/A</v>
      </c>
      <c r="O44" s="10" t="e">
        <f>INDEX(【输出】数据汇总!$A:$AM,MATCH(单指标趋势!$E44&amp;单指标趋势!$E$3,【输出】数据汇总!$A:$A,0),MATCH(单指标趋势!O$3,【输出】数据汇总!$1:$1))</f>
        <v>#N/A</v>
      </c>
      <c r="P44" s="10" t="e">
        <f>INDEX(【输出】数据汇总!$A:$AM,MATCH(单指标趋势!$E44&amp;单指标趋势!$E$3,【输出】数据汇总!$A:$A,0),MATCH(单指标趋势!P$3,【输出】数据汇总!$1:$1))</f>
        <v>#N/A</v>
      </c>
      <c r="Q44" s="10" t="e">
        <f>INDEX(【输出】数据汇总!$A:$AM,MATCH(单指标趋势!$E44&amp;单指标趋势!$E$3,【输出】数据汇总!$A:$A,0),MATCH(单指标趋势!Q$3,【输出】数据汇总!$1:$1))</f>
        <v>#N/A</v>
      </c>
      <c r="R44" s="10" t="e">
        <f>INDEX(【输出】数据汇总!$A:$AM,MATCH(单指标趋势!$E44&amp;单指标趋势!$E$3,【输出】数据汇总!$A:$A,0),MATCH(单指标趋势!R$3,【输出】数据汇总!$1:$1))</f>
        <v>#N/A</v>
      </c>
      <c r="S44" s="10" t="e">
        <f>INDEX(【输出】数据汇总!$A:$AM,MATCH(单指标趋势!$E44&amp;单指标趋势!$E$3,【输出】数据汇总!$A:$A,0),MATCH(单指标趋势!S$3,【输出】数据汇总!$1:$1))</f>
        <v>#N/A</v>
      </c>
      <c r="T44" s="10" t="str">
        <f>INDEX(【输出】数据汇总!$A:$AM,MATCH(单指标趋势!$E44&amp;单指标趋势!$E$3,【输出】数据汇总!$A:$A,0),MATCH(单指标趋势!T$3,【输出】数据汇总!$1:$1))</f>
        <v/>
      </c>
      <c r="U44" s="10">
        <f>INDEX(【输出】数据汇总!$A:$AM,MATCH(单指标趋势!$E44&amp;单指标趋势!$E$3,【输出】数据汇总!$A:$A,0),MATCH(单指标趋势!U$3,【输出】数据汇总!$1:$1))</f>
        <v>1.8359515893202377E-2</v>
      </c>
      <c r="V44" s="10" t="str">
        <f>INDEX(【输出】数据汇总!$A:$AM,MATCH(单指标趋势!$E44&amp;单指标趋势!$E$3,【输出】数据汇总!$A:$A,0),MATCH(单指标趋势!V$3,【输出】数据汇总!$1:$1))</f>
        <v/>
      </c>
      <c r="W44" s="10">
        <f>INDEX(【输出】数据汇总!$A:$AM,MATCH(单指标趋势!$E44&amp;单指标趋势!$E$3,【输出】数据汇总!$A:$A,0),MATCH(单指标趋势!W$3,【输出】数据汇总!$1:$1))</f>
        <v>1.9445279026262363E-2</v>
      </c>
      <c r="X44" s="10">
        <f>INDEX(【输出】数据汇总!$A:$AM,MATCH(单指标趋势!$E44&amp;单指标趋势!$E$3,【输出】数据汇总!$A:$A,0),MATCH(单指标趋势!X$3,【输出】数据汇总!$1:$1))</f>
        <v>2.3997787115365491E-2</v>
      </c>
      <c r="Y44" s="10">
        <f>INDEX(【输出】数据汇总!$A:$AM,MATCH(单指标趋势!$E44&amp;单指标趋势!$E$3,【输出】数据汇总!$A:$A,0),MATCH(单指标趋势!Y$3,【输出】数据汇总!$1:$1))</f>
        <v>2.6197799262185271E-2</v>
      </c>
      <c r="Z44" s="10">
        <f>INDEX(【输出】数据汇总!$A:$AM,MATCH(单指标趋势!$E44&amp;单指标趋势!$E$3,【输出】数据汇总!$A:$A,0),MATCH(单指标趋势!Z$3,【输出】数据汇总!$1:$1))</f>
        <v>2.6386739129998435E-2</v>
      </c>
      <c r="AA44" s="10">
        <f>INDEX(【输出】数据汇总!$A:$AM,MATCH(单指标趋势!$E44&amp;单指标趋势!$E$3,【输出】数据汇总!$A:$A,0),MATCH(单指标趋势!AA$3,【输出】数据汇总!$1:$1))</f>
        <v>2.5569036584525043E-2</v>
      </c>
      <c r="AB44" s="10">
        <f>INDEX(【输出】数据汇总!$A:$AM,MATCH(单指标趋势!$E44&amp;单指标趋势!$E$3,【输出】数据汇总!$A:$A,0),MATCH(单指标趋势!AB$3,【输出】数据汇总!$1:$1))</f>
        <v>1.4649334110615989E-2</v>
      </c>
      <c r="AC44" s="10">
        <f>INDEX(【输出】数据汇总!$A:$AM,MATCH(单指标趋势!$E44&amp;单指标趋势!$E$3,【输出】数据汇总!$A:$A,0),MATCH(单指标趋势!AC$3,【输出】数据汇总!$1:$1))</f>
        <v>1.3902549262321068E-2</v>
      </c>
      <c r="AD44" s="10">
        <f>INDEX(【输出】数据汇总!$A:$AM,MATCH(单指标趋势!$E44&amp;单指标趋势!$E$3,【输出】数据汇总!$A:$A,0),MATCH(单指标趋势!AD$3,【输出】数据汇总!$1:$1))</f>
        <v>1.5461699016636445E-2</v>
      </c>
      <c r="AE44" s="10">
        <f>INDEX(【输出】数据汇总!$A:$AM,MATCH(单指标趋势!$E44&amp;单指标趋势!$E$3,【输出】数据汇总!$A:$A,0),MATCH(单指标趋势!AE$3,【输出】数据汇总!$1:$1))</f>
        <v>1.8458459994427037E-2</v>
      </c>
      <c r="AF44" s="10">
        <f>INDEX(【输出】数据汇总!$A:$AM,MATCH(单指标趋势!$E44&amp;单指标趋势!$E$3,【输出】数据汇总!$A:$A,0),MATCH(单指标趋势!AF$3,【输出】数据汇总!$1:$1))</f>
        <v>1.8176723386200567E-2</v>
      </c>
      <c r="AG44" s="10">
        <f>IFERROR(INDEX(【输出】数据汇总!$A:$AM,MATCH(单指标趋势!$E44&amp;单指标趋势!$E$3,【输出】数据汇总!$A:$A,0),MATCH(单指标趋势!AG$3,【输出】数据汇总!$1:$1)),"")</f>
        <v>2.0448935979216504E-2</v>
      </c>
      <c r="AH44" s="10">
        <f t="shared" si="3"/>
        <v>2.2722125930159376E-3</v>
      </c>
    </row>
    <row r="45" spans="1:34" x14ac:dyDescent="0.25">
      <c r="A45" s="205" t="str">
        <f>IFERROR(VLOOKUP($E$1,$B:$C,2,0)*INDEX($1:$1048576,MATCH($E45,$E:$E,0),MATCH($A$2,$3:$3,0)),"")</f>
        <v/>
      </c>
      <c r="D45" s="207" t="str" cm="1">
        <f t="array" ref="D45">IF(SUMPRODUCT(($F$4:$F$45=F45)*($A$4:$A$45&gt;=A45))&lt;3,E45,G45)</f>
        <v>农商10</v>
      </c>
      <c r="E45" s="189" t="s">
        <v>131</v>
      </c>
      <c r="F45" s="190" t="s">
        <v>329</v>
      </c>
      <c r="G45" s="190" t="s">
        <v>324</v>
      </c>
      <c r="H45" s="10" t="e">
        <f>INDEX(【输出】数据汇总!$A:$AM,MATCH(单指标趋势!$E45&amp;单指标趋势!$E$3,【输出】数据汇总!$A:$A,0),MATCH(单指标趋势!H$3,【输出】数据汇总!$1:$1))</f>
        <v>#N/A</v>
      </c>
      <c r="I45" s="10" t="e">
        <f>INDEX(【输出】数据汇总!$A:$AM,MATCH(单指标趋势!$E45&amp;单指标趋势!$E$3,【输出】数据汇总!$A:$A,0),MATCH(单指标趋势!I$3,【输出】数据汇总!$1:$1))</f>
        <v>#N/A</v>
      </c>
      <c r="J45" s="10" t="e">
        <f>INDEX(【输出】数据汇总!$A:$AM,MATCH(单指标趋势!$E45&amp;单指标趋势!$E$3,【输出】数据汇总!$A:$A,0),MATCH(单指标趋势!J$3,【输出】数据汇总!$1:$1))</f>
        <v>#N/A</v>
      </c>
      <c r="K45" s="10" t="e">
        <f>INDEX(【输出】数据汇总!$A:$AM,MATCH(单指标趋势!$E45&amp;单指标趋势!$E$3,【输出】数据汇总!$A:$A,0),MATCH(单指标趋势!K$3,【输出】数据汇总!$1:$1))</f>
        <v>#N/A</v>
      </c>
      <c r="L45" s="10" t="e">
        <f>INDEX(【输出】数据汇总!$A:$AM,MATCH(单指标趋势!$E45&amp;单指标趋势!$E$3,【输出】数据汇总!$A:$A,0),MATCH(单指标趋势!L$3,【输出】数据汇总!$1:$1))</f>
        <v>#N/A</v>
      </c>
      <c r="M45" s="10" t="e">
        <f>INDEX(【输出】数据汇总!$A:$AM,MATCH(单指标趋势!$E45&amp;单指标趋势!$E$3,【输出】数据汇总!$A:$A,0),MATCH(单指标趋势!M$3,【输出】数据汇总!$1:$1))</f>
        <v>#N/A</v>
      </c>
      <c r="N45" s="10" t="e">
        <f>INDEX(【输出】数据汇总!$A:$AM,MATCH(单指标趋势!$E45&amp;单指标趋势!$E$3,【输出】数据汇总!$A:$A,0),MATCH(单指标趋势!N$3,【输出】数据汇总!$1:$1))</f>
        <v>#N/A</v>
      </c>
      <c r="O45" s="10" t="e">
        <f>INDEX(【输出】数据汇总!$A:$AM,MATCH(单指标趋势!$E45&amp;单指标趋势!$E$3,【输出】数据汇总!$A:$A,0),MATCH(单指标趋势!O$3,【输出】数据汇总!$1:$1))</f>
        <v>#N/A</v>
      </c>
      <c r="P45" s="10" t="e">
        <f>INDEX(【输出】数据汇总!$A:$AM,MATCH(单指标趋势!$E45&amp;单指标趋势!$E$3,【输出】数据汇总!$A:$A,0),MATCH(单指标趋势!P$3,【输出】数据汇总!$1:$1))</f>
        <v>#N/A</v>
      </c>
      <c r="Q45" s="10" t="e">
        <f>INDEX(【输出】数据汇总!$A:$AM,MATCH(单指标趋势!$E45&amp;单指标趋势!$E$3,【输出】数据汇总!$A:$A,0),MATCH(单指标趋势!Q$3,【输出】数据汇总!$1:$1))</f>
        <v>#N/A</v>
      </c>
      <c r="R45" s="10" t="e">
        <f>INDEX(【输出】数据汇总!$A:$AM,MATCH(单指标趋势!$E45&amp;单指标趋势!$E$3,【输出】数据汇总!$A:$A,0),MATCH(单指标趋势!R$3,【输出】数据汇总!$1:$1))</f>
        <v>#N/A</v>
      </c>
      <c r="S45" s="10" t="e">
        <f>INDEX(【输出】数据汇总!$A:$AM,MATCH(单指标趋势!$E45&amp;单指标趋势!$E$3,【输出】数据汇总!$A:$A,0),MATCH(单指标趋势!S$3,【输出】数据汇总!$1:$1))</f>
        <v>#N/A</v>
      </c>
      <c r="T45" s="10">
        <f>INDEX(【输出】数据汇总!$A:$AM,MATCH(单指标趋势!$E45&amp;单指标趋势!$E$3,【输出】数据汇总!$A:$A,0),MATCH(单指标趋势!T$3,【输出】数据汇总!$1:$1))</f>
        <v>1.8600366944900672E-2</v>
      </c>
      <c r="U45" s="10">
        <f>INDEX(【输出】数据汇总!$A:$AM,MATCH(单指标趋势!$E45&amp;单指标趋势!$E$3,【输出】数据汇总!$A:$A,0),MATCH(单指标趋势!U$3,【输出】数据汇总!$1:$1))</f>
        <v>2.4644065096249744E-2</v>
      </c>
      <c r="V45" s="10">
        <f>INDEX(【输出】数据汇总!$A:$AM,MATCH(单指标趋势!$E45&amp;单指标趋势!$E$3,【输出】数据汇总!$A:$A,0),MATCH(单指标趋势!V$3,【输出】数据汇总!$1:$1))</f>
        <v>2.3143390419336898E-2</v>
      </c>
      <c r="W45" s="10">
        <f>INDEX(【输出】数据汇总!$A:$AM,MATCH(单指标趋势!$E45&amp;单指标趋势!$E$3,【输出】数据汇总!$A:$A,0),MATCH(单指标趋势!W$3,【输出】数据汇总!$1:$1))</f>
        <v>1.6974253495102856E-2</v>
      </c>
      <c r="X45" s="10">
        <f>INDEX(【输出】数据汇总!$A:$AM,MATCH(单指标趋势!$E45&amp;单指标趋势!$E$3,【输出】数据汇总!$A:$A,0),MATCH(单指标趋势!X$3,【输出】数据汇总!$1:$1))</f>
        <v>1.633576392974586E-2</v>
      </c>
      <c r="Y45" s="10">
        <f>INDEX(【输出】数据汇总!$A:$AM,MATCH(单指标趋势!$E45&amp;单指标趋势!$E$3,【输出】数据汇总!$A:$A,0),MATCH(单指标趋势!Y$3,【输出】数据汇总!$1:$1))</f>
        <v>1.1883971274872899E-2</v>
      </c>
      <c r="Z45" s="10">
        <f>INDEX(【输出】数据汇总!$A:$AM,MATCH(单指标趋势!$E45&amp;单指标趋势!$E$3,【输出】数据汇总!$A:$A,0),MATCH(单指标趋势!Z$3,【输出】数据汇总!$1:$1))</f>
        <v>9.6541368686830723E-3</v>
      </c>
      <c r="AA45" s="10">
        <f>INDEX(【输出】数据汇总!$A:$AM,MATCH(单指标趋势!$E45&amp;单指标趋势!$E$3,【输出】数据汇总!$A:$A,0),MATCH(单指标趋势!AA$3,【输出】数据汇总!$1:$1))</f>
        <v>1.2192005384994759E-2</v>
      </c>
      <c r="AB45" s="10">
        <f>INDEX(【输出】数据汇总!$A:$AM,MATCH(单指标趋势!$E45&amp;单指标趋势!$E$3,【输出】数据汇总!$A:$A,0),MATCH(单指标趋势!AB$3,【输出】数据汇总!$1:$1))</f>
        <v>1.4775390391495166E-2</v>
      </c>
      <c r="AC45" s="10">
        <f>INDEX(【输出】数据汇总!$A:$AM,MATCH(单指标趋势!$E45&amp;单指标趋势!$E$3,【输出】数据汇总!$A:$A,0),MATCH(单指标趋势!AC$3,【输出】数据汇总!$1:$1))</f>
        <v>1.3264828369736871E-2</v>
      </c>
      <c r="AD45" s="10">
        <f>INDEX(【输出】数据汇总!$A:$AM,MATCH(单指标趋势!$E45&amp;单指标趋势!$E$3,【输出】数据汇总!$A:$A,0),MATCH(单指标趋势!AD$3,【输出】数据汇总!$1:$1))</f>
        <v>1.6159455476830353E-2</v>
      </c>
      <c r="AE45" s="10">
        <f>INDEX(【输出】数据汇总!$A:$AM,MATCH(单指标趋势!$E45&amp;单指标趋势!$E$3,【输出】数据汇总!$A:$A,0),MATCH(单指标趋势!AE$3,【输出】数据汇总!$1:$1))</f>
        <v>1.355278915177497E-2</v>
      </c>
      <c r="AF45" s="10">
        <f>INDEX(【输出】数据汇总!$A:$AM,MATCH(单指标趋势!$E45&amp;单指标趋势!$E$3,【输出】数据汇总!$A:$A,0),MATCH(单指标趋势!AF$3,【输出】数据汇总!$1:$1))</f>
        <v>1.3013171974162642E-2</v>
      </c>
      <c r="AG45" s="259" t="str">
        <f>IFERROR(INDEX(【输出】数据汇总!$A:$AM,MATCH(单指标趋势!$E45&amp;单指标趋势!$E$3,【输出】数据汇总!$A:$A,0),MATCH(单指标趋势!AG$3,【输出】数据汇总!$1:$1)),"")</f>
        <v/>
      </c>
      <c r="AH45" s="10" t="str">
        <f t="shared" si="3"/>
        <v/>
      </c>
    </row>
    <row r="46" spans="1:34" s="15" customFormat="1" x14ac:dyDescent="0.25">
      <c r="A46" s="205">
        <f>IFERROR(VLOOKUP($E$1,$B:$C,2,0)*INDEX($1:$1048576,MATCH($E46,$E:$E,0),MATCH($A$2,$3:$3,0)),"")</f>
        <v>-4.4047289984809924E-2</v>
      </c>
      <c r="D46" s="208" t="str" cm="1">
        <f t="array" ref="D46">IF(SUMPRODUCT(($F$4:$F$58=F46)*($A$4:$A$58&gt;=A46))&lt;3,E46,G46)</f>
        <v>纯H股1</v>
      </c>
      <c r="E46" s="191" t="s">
        <v>208</v>
      </c>
      <c r="F46" s="192" t="s">
        <v>456</v>
      </c>
      <c r="G46" s="192" t="s">
        <v>434</v>
      </c>
      <c r="H46" s="188" t="e">
        <f>INDEX(【输出】数据汇总!$A:$AM,MATCH(单指标趋势!$E46&amp;单指标趋势!$E$3,【输出】数据汇总!$A:$A,0),MATCH(单指标趋势!H$3,【输出】数据汇总!$1:$1))</f>
        <v>#N/A</v>
      </c>
      <c r="I46" s="188" t="e">
        <f>INDEX(【输出】数据汇总!$A:$AM,MATCH(单指标趋势!$E46&amp;单指标趋势!$E$3,【输出】数据汇总!$A:$A,0),MATCH(单指标趋势!I$3,【输出】数据汇总!$1:$1))</f>
        <v>#N/A</v>
      </c>
      <c r="J46" s="188" t="e">
        <f>INDEX(【输出】数据汇总!$A:$AM,MATCH(单指标趋势!$E46&amp;单指标趋势!$E$3,【输出】数据汇总!$A:$A,0),MATCH(单指标趋势!J$3,【输出】数据汇总!$1:$1))</f>
        <v>#N/A</v>
      </c>
      <c r="K46" s="188" t="e">
        <f>INDEX(【输出】数据汇总!$A:$AM,MATCH(单指标趋势!$E46&amp;单指标趋势!$E$3,【输出】数据汇总!$A:$A,0),MATCH(单指标趋势!K$3,【输出】数据汇总!$1:$1))</f>
        <v>#N/A</v>
      </c>
      <c r="L46" s="188" t="e">
        <f>INDEX(【输出】数据汇总!$A:$AM,MATCH(单指标趋势!$E46&amp;单指标趋势!$E$3,【输出】数据汇总!$A:$A,0),MATCH(单指标趋势!L$3,【输出】数据汇总!$1:$1))</f>
        <v>#N/A</v>
      </c>
      <c r="M46" s="188" t="e">
        <f>INDEX(【输出】数据汇总!$A:$AM,MATCH(单指标趋势!$E46&amp;单指标趋势!$E$3,【输出】数据汇总!$A:$A,0),MATCH(单指标趋势!M$3,【输出】数据汇总!$1:$1))</f>
        <v>#N/A</v>
      </c>
      <c r="N46" s="188" t="e">
        <f>INDEX(【输出】数据汇总!$A:$AM,MATCH(单指标趋势!$E46&amp;单指标趋势!$E$3,【输出】数据汇总!$A:$A,0),MATCH(单指标趋势!N$3,【输出】数据汇总!$1:$1))</f>
        <v>#N/A</v>
      </c>
      <c r="O46" s="188" t="e">
        <f>INDEX(【输出】数据汇总!$A:$AM,MATCH(单指标趋势!$E46&amp;单指标趋势!$E$3,【输出】数据汇总!$A:$A,0),MATCH(单指标趋势!O$3,【输出】数据汇总!$1:$1))</f>
        <v>#N/A</v>
      </c>
      <c r="P46" s="188" t="e">
        <f>INDEX(【输出】数据汇总!$A:$AM,MATCH(单指标趋势!$E46&amp;单指标趋势!$E$3,【输出】数据汇总!$A:$A,0),MATCH(单指标趋势!P$3,【输出】数据汇总!$1:$1))</f>
        <v>#N/A</v>
      </c>
      <c r="Q46" s="188" t="e">
        <f>INDEX(【输出】数据汇总!$A:$AM,MATCH(单指标趋势!$E46&amp;单指标趋势!$E$3,【输出】数据汇总!$A:$A,0),MATCH(单指标趋势!Q$3,【输出】数据汇总!$1:$1))</f>
        <v>#N/A</v>
      </c>
      <c r="R46" s="188" t="e">
        <f>INDEX(【输出】数据汇总!$A:$AM,MATCH(单指标趋势!$E46&amp;单指标趋势!$E$3,【输出】数据汇总!$A:$A,0),MATCH(单指标趋势!R$3,【输出】数据汇总!$1:$1))</f>
        <v>#N/A</v>
      </c>
      <c r="S46" s="188" t="e">
        <f>INDEX(【输出】数据汇总!$A:$AM,MATCH(单指标趋势!$E46&amp;单指标趋势!$E$3,【输出】数据汇总!$A:$A,0),MATCH(单指标趋势!S$3,【输出】数据汇总!$1:$1))</f>
        <v>#N/A</v>
      </c>
      <c r="T46" s="188">
        <f>INDEX(【输出】数据汇总!$A:$AM,MATCH(单指标趋势!$E46&amp;单指标趋势!$E$3,【输出】数据汇总!$A:$A,0),MATCH(单指标趋势!T$3,【输出】数据汇总!$1:$1))</f>
        <v>4.3697649134944762E-2</v>
      </c>
      <c r="U46" s="188">
        <f>INDEX(【输出】数据汇总!$A:$AM,MATCH(单指标趋势!$E46&amp;单指标趋势!$E$3,【输出】数据汇总!$A:$A,0),MATCH(单指标趋势!U$3,【输出】数据汇总!$1:$1))</f>
        <v>3.4893094885252961E-2</v>
      </c>
      <c r="V46" s="188">
        <f>INDEX(【输出】数据汇总!$A:$AM,MATCH(单指标趋势!$E46&amp;单指标趋势!$E$3,【输出】数据汇总!$A:$A,0),MATCH(单指标趋势!V$3,【输出】数据汇总!$1:$1))</f>
        <v>3.6635119936470596E-2</v>
      </c>
      <c r="W46" s="188">
        <f>INDEX(【输出】数据汇总!$A:$AM,MATCH(单指标趋势!$E46&amp;单指标趋势!$E$3,【输出】数据汇总!$A:$A,0),MATCH(单指标趋势!W$3,【输出】数据汇总!$1:$1))</f>
        <v>4.4733538352542117E-2</v>
      </c>
      <c r="X46" s="188">
        <f>INDEX(【输出】数据汇总!$A:$AM,MATCH(单指标趋势!$E46&amp;单指标趋势!$E$3,【输出】数据汇总!$A:$A,0),MATCH(单指标趋势!X$3,【输出】数据汇总!$1:$1))</f>
        <v>5.3212826476623759E-2</v>
      </c>
      <c r="Y46" s="188">
        <f>INDEX(【输出】数据汇总!$A:$AM,MATCH(单指标趋势!$E46&amp;单指标趋势!$E$3,【输出】数据汇总!$A:$A,0),MATCH(单指标趋势!Y$3,【输出】数据汇总!$1:$1))</f>
        <v>7.1022953878962874E-2</v>
      </c>
      <c r="Z46" s="188">
        <f>INDEX(【输出】数据汇总!$A:$AM,MATCH(单指标趋势!$E46&amp;单指标趋势!$E$3,【输出】数据汇总!$A:$A,0),MATCH(单指标趋势!Z$3,【输出】数据汇总!$1:$1))</f>
        <v>3.6390071161682025E-2</v>
      </c>
      <c r="AA46" s="188">
        <f>INDEX(【输出】数据汇总!$A:$AM,MATCH(单指标趋势!$E46&amp;单指标趋势!$E$3,【输出】数据汇总!$A:$A,0),MATCH(单指标趋势!AA$3,【输出】数据汇总!$1:$1))</f>
        <v>5.4778342431640793E-2</v>
      </c>
      <c r="AB46" s="188">
        <f>INDEX(【输出】数据汇总!$A:$AM,MATCH(单指标趋势!$E46&amp;单指标趋势!$E$3,【输出】数据汇总!$A:$A,0),MATCH(单指标趋势!AB$3,【输出】数据汇总!$1:$1))</f>
        <v>2.7024093091582702E-2</v>
      </c>
      <c r="AC46" s="188">
        <f>INDEX(【输出】数据汇总!$A:$AM,MATCH(单指标趋势!$E46&amp;单指标趋势!$E$3,【输出】数据汇总!$A:$A,0),MATCH(单指标趋势!AC$3,【输出】数据汇总!$1:$1))</f>
        <v>3.1139593263587499E-2</v>
      </c>
      <c r="AD46" s="188">
        <f>INDEX(【输出】数据汇总!$A:$AM,MATCH(单指标趋势!$E46&amp;单指标趋势!$E$3,【输出】数据汇总!$A:$A,0),MATCH(单指标趋势!AD$3,【输出】数据汇总!$1:$1))</f>
        <v>2.9864639478859267E-2</v>
      </c>
      <c r="AE46" s="188">
        <f>INDEX(【输出】数据汇总!$A:$AM,MATCH(单指标趋势!$E46&amp;单指标趋势!$E$3,【输出】数据汇总!$A:$A,0),MATCH(单指标趋势!AE$3,【输出】数据汇总!$1:$1))</f>
        <v>5.3866942514394833E-2</v>
      </c>
      <c r="AF46" s="188">
        <f>INDEX(【输出】数据汇总!$A:$AM,MATCH(单指标趋势!$E46&amp;单指标趋势!$E$3,【输出】数据汇总!$A:$A,0),MATCH(单指标趋势!AF$3,【输出】数据汇总!$1:$1))</f>
        <v>5.3026616945209513E-2</v>
      </c>
      <c r="AG46" s="10">
        <f>IFERROR(INDEX(【输出】数据汇总!$A:$AM,MATCH(单指标趋势!$E46&amp;单指标趋势!$E$3,【输出】数据汇总!$A:$A,0),MATCH(单指标趋势!AG$3,【输出】数据汇总!$1:$1)),"")</f>
        <v>4.4047289984809924E-2</v>
      </c>
      <c r="AH46" s="10">
        <f t="shared" si="3"/>
        <v>-8.979326960399589E-3</v>
      </c>
    </row>
    <row r="47" spans="1:34" x14ac:dyDescent="0.25">
      <c r="A47" s="205">
        <f>IFERROR(VLOOKUP($E$1,$B:$C,2,0)*INDEX($1:$1048576,MATCH($E47,$E:$E,0),MATCH($A$2,$3:$3,0)),"")</f>
        <v>-5.4285025951648122E-2</v>
      </c>
      <c r="D47" s="207" t="str" cm="1">
        <f t="array" ref="D47">IF(SUMPRODUCT(($F$4:$F$58=F47)*($A$4:$A$58&gt;=A47))&lt;3,E47,G47)</f>
        <v>纯H股2</v>
      </c>
      <c r="E47" s="189" t="s">
        <v>209</v>
      </c>
      <c r="F47" s="190" t="s">
        <v>456</v>
      </c>
      <c r="G47" s="277" t="s">
        <v>448</v>
      </c>
      <c r="H47" s="10" t="e">
        <f>INDEX(【输出】数据汇总!$A:$AM,MATCH(单指标趋势!$E47&amp;单指标趋势!$E$3,【输出】数据汇总!$A:$A,0),MATCH(单指标趋势!H$3,【输出】数据汇总!$1:$1))</f>
        <v>#N/A</v>
      </c>
      <c r="I47" s="10" t="e">
        <f>INDEX(【输出】数据汇总!$A:$AM,MATCH(单指标趋势!$E47&amp;单指标趋势!$E$3,【输出】数据汇总!$A:$A,0),MATCH(单指标趋势!I$3,【输出】数据汇总!$1:$1))</f>
        <v>#N/A</v>
      </c>
      <c r="J47" s="10" t="e">
        <f>INDEX(【输出】数据汇总!$A:$AM,MATCH(单指标趋势!$E47&amp;单指标趋势!$E$3,【输出】数据汇总!$A:$A,0),MATCH(单指标趋势!J$3,【输出】数据汇总!$1:$1))</f>
        <v>#N/A</v>
      </c>
      <c r="K47" s="10" t="e">
        <f>INDEX(【输出】数据汇总!$A:$AM,MATCH(单指标趋势!$E47&amp;单指标趋势!$E$3,【输出】数据汇总!$A:$A,0),MATCH(单指标趋势!K$3,【输出】数据汇总!$1:$1))</f>
        <v>#N/A</v>
      </c>
      <c r="L47" s="10" t="e">
        <f>INDEX(【输出】数据汇总!$A:$AM,MATCH(单指标趋势!$E47&amp;单指标趋势!$E$3,【输出】数据汇总!$A:$A,0),MATCH(单指标趋势!L$3,【输出】数据汇总!$1:$1))</f>
        <v>#N/A</v>
      </c>
      <c r="M47" s="10" t="e">
        <f>INDEX(【输出】数据汇总!$A:$AM,MATCH(单指标趋势!$E47&amp;单指标趋势!$E$3,【输出】数据汇总!$A:$A,0),MATCH(单指标趋势!M$3,【输出】数据汇总!$1:$1))</f>
        <v>#N/A</v>
      </c>
      <c r="N47" s="10" t="e">
        <f>INDEX(【输出】数据汇总!$A:$AM,MATCH(单指标趋势!$E47&amp;单指标趋势!$E$3,【输出】数据汇总!$A:$A,0),MATCH(单指标趋势!N$3,【输出】数据汇总!$1:$1))</f>
        <v>#N/A</v>
      </c>
      <c r="O47" s="10" t="e">
        <f>INDEX(【输出】数据汇总!$A:$AM,MATCH(单指标趋势!$E47&amp;单指标趋势!$E$3,【输出】数据汇总!$A:$A,0),MATCH(单指标趋势!O$3,【输出】数据汇总!$1:$1))</f>
        <v>#N/A</v>
      </c>
      <c r="P47" s="10" t="e">
        <f>INDEX(【输出】数据汇总!$A:$AM,MATCH(单指标趋势!$E47&amp;单指标趋势!$E$3,【输出】数据汇总!$A:$A,0),MATCH(单指标趋势!P$3,【输出】数据汇总!$1:$1))</f>
        <v>#N/A</v>
      </c>
      <c r="Q47" s="10" t="e">
        <f>INDEX(【输出】数据汇总!$A:$AM,MATCH(单指标趋势!$E47&amp;单指标趋势!$E$3,【输出】数据汇总!$A:$A,0),MATCH(单指标趋势!Q$3,【输出】数据汇总!$1:$1))</f>
        <v>#N/A</v>
      </c>
      <c r="R47" s="10" t="e">
        <f>INDEX(【输出】数据汇总!$A:$AM,MATCH(单指标趋势!$E47&amp;单指标趋势!$E$3,【输出】数据汇总!$A:$A,0),MATCH(单指标趋势!R$3,【输出】数据汇总!$1:$1))</f>
        <v>#N/A</v>
      </c>
      <c r="S47" s="10" t="e">
        <f>INDEX(【输出】数据汇总!$A:$AM,MATCH(单指标趋势!$E47&amp;单指标趋势!$E$3,【输出】数据汇总!$A:$A,0),MATCH(单指标趋势!S$3,【输出】数据汇总!$1:$1))</f>
        <v>#N/A</v>
      </c>
      <c r="T47" s="10">
        <f>INDEX(【输出】数据汇总!$A:$AM,MATCH(单指标趋势!$E47&amp;单指标趋势!$E$3,【输出】数据汇总!$A:$A,0),MATCH(单指标趋势!T$3,【输出】数据汇总!$1:$1))</f>
        <v>3.1286347495193031E-2</v>
      </c>
      <c r="U47" s="10">
        <f>INDEX(【输出】数据汇总!$A:$AM,MATCH(单指标趋势!$E47&amp;单指标趋势!$E$3,【输出】数据汇总!$A:$A,0),MATCH(单指标趋势!U$3,【输出】数据汇总!$1:$1))</f>
        <v>3.87911422931322E-2</v>
      </c>
      <c r="V47" s="10">
        <f>INDEX(【输出】数据汇总!$A:$AM,MATCH(单指标趋势!$E47&amp;单指标趋势!$E$3,【输出】数据汇总!$A:$A,0),MATCH(单指标趋势!V$3,【输出】数据汇总!$1:$1))</f>
        <v>3.8199895163413197E-2</v>
      </c>
      <c r="W47" s="10">
        <f>INDEX(【输出】数据汇总!$A:$AM,MATCH(单指标趋势!$E47&amp;单指标趋势!$E$3,【输出】数据汇总!$A:$A,0),MATCH(单指标趋势!W$3,【输出】数据汇总!$1:$1))</f>
        <v>3.8301826287588998E-2</v>
      </c>
      <c r="X47" s="10">
        <f>INDEX(【输出】数据汇总!$A:$AM,MATCH(单指标趋势!$E47&amp;单指标趋势!$E$3,【输出】数据汇总!$A:$A,0),MATCH(单指标趋势!X$3,【输出】数据汇总!$1:$1))</f>
        <v>3.5482206285608782E-2</v>
      </c>
      <c r="Y47" s="10">
        <f>INDEX(【输出】数据汇总!$A:$AM,MATCH(单指标趋势!$E47&amp;单指标趋势!$E$3,【输出】数据汇总!$A:$A,0),MATCH(单指标趋势!Y$3,【输出】数据汇总!$1:$1))</f>
        <v>4.7517067249878302E-2</v>
      </c>
      <c r="Z47" s="10">
        <f>INDEX(【输出】数据汇总!$A:$AM,MATCH(单指标趋势!$E47&amp;单指标趋势!$E$3,【输出】数据汇总!$A:$A,0),MATCH(单指标趋势!Z$3,【输出】数据汇总!$1:$1))</f>
        <v>4.1876257683286358E-2</v>
      </c>
      <c r="AA47" s="10">
        <f>INDEX(【输出】数据汇总!$A:$AM,MATCH(单指标趋势!$E47&amp;单指标趋势!$E$3,【输出】数据汇总!$A:$A,0),MATCH(单指标趋势!AA$3,【输出】数据汇总!$1:$1))</f>
        <v>6.6473283054777441E-2</v>
      </c>
      <c r="AB47" s="10">
        <f>INDEX(【输出】数据汇总!$A:$AM,MATCH(单指标趋势!$E47&amp;单指标趋势!$E$3,【输出】数据汇总!$A:$A,0),MATCH(单指标趋势!AB$3,【输出】数据汇总!$1:$1))</f>
        <v>5.229186533083198E-2</v>
      </c>
      <c r="AC47" s="10">
        <f>INDEX(【输出】数据汇总!$A:$AM,MATCH(单指标趋势!$E47&amp;单指标趋势!$E$3,【输出】数据汇总!$A:$A,0),MATCH(单指标趋势!AC$3,【输出】数据汇总!$1:$1))</f>
        <v>5.5720796029675265E-2</v>
      </c>
      <c r="AD47" s="10">
        <f>INDEX(【输出】数据汇总!$A:$AM,MATCH(单指标趋势!$E47&amp;单指标趋势!$E$3,【输出】数据汇总!$A:$A,0),MATCH(单指标趋势!AD$3,【输出】数据汇总!$1:$1))</f>
        <v>6.3280443920789672E-2</v>
      </c>
      <c r="AE47" s="10">
        <f>INDEX(【输出】数据汇总!$A:$AM,MATCH(单指标趋势!$E47&amp;单指标趋势!$E$3,【输出】数据汇总!$A:$A,0),MATCH(单指标趋势!AE$3,【输出】数据汇总!$1:$1))</f>
        <v>5.2234026670708616E-2</v>
      </c>
      <c r="AF47" s="10">
        <f>INDEX(【输出】数据汇总!$A:$AM,MATCH(单指标趋势!$E47&amp;单指标趋势!$E$3,【输出】数据汇总!$A:$A,0),MATCH(单指标趋势!AF$3,【输出】数据汇总!$1:$1))</f>
        <v>6.8843426039608288E-2</v>
      </c>
      <c r="AG47" s="10">
        <f>IFERROR(INDEX(【输出】数据汇总!$A:$AM,MATCH(单指标趋势!$E47&amp;单指标趋势!$E$3,【输出】数据汇总!$A:$A,0),MATCH(单指标趋势!AG$3,【输出】数据汇总!$1:$1)),"")</f>
        <v>5.4285025951648122E-2</v>
      </c>
      <c r="AH47" s="10">
        <f t="shared" si="3"/>
        <v>-1.4558400087960166E-2</v>
      </c>
    </row>
    <row r="48" spans="1:34" x14ac:dyDescent="0.25">
      <c r="A48" s="205">
        <f>IFERROR(VLOOKUP($E$1,$B:$C,2,0)*INDEX($1:$1048576,MATCH($E48,$E:$E,0),MATCH($A$2,$3:$3,0)),"")</f>
        <v>-2.9277354589120397E-2</v>
      </c>
      <c r="D48" s="207" t="str" cm="1">
        <f t="array" ref="D48">IF(SUMPRODUCT(($F$4:$F$58=F48)*($A$4:$A$58&gt;=A48))&lt;3,E48,G48)</f>
        <v>纯H股3</v>
      </c>
      <c r="E48" s="189" t="s">
        <v>210</v>
      </c>
      <c r="F48" s="190" t="s">
        <v>456</v>
      </c>
      <c r="G48" s="277" t="s">
        <v>436</v>
      </c>
      <c r="H48" s="10" t="e">
        <f>INDEX(【输出】数据汇总!$A:$AM,MATCH(单指标趋势!$E48&amp;单指标趋势!$E$3,【输出】数据汇总!$A:$A,0),MATCH(单指标趋势!H$3,【输出】数据汇总!$1:$1))</f>
        <v>#N/A</v>
      </c>
      <c r="I48" s="10" t="e">
        <f>INDEX(【输出】数据汇总!$A:$AM,MATCH(单指标趋势!$E48&amp;单指标趋势!$E$3,【输出】数据汇总!$A:$A,0),MATCH(单指标趋势!I$3,【输出】数据汇总!$1:$1))</f>
        <v>#N/A</v>
      </c>
      <c r="J48" s="10" t="e">
        <f>INDEX(【输出】数据汇总!$A:$AM,MATCH(单指标趋势!$E48&amp;单指标趋势!$E$3,【输出】数据汇总!$A:$A,0),MATCH(单指标趋势!J$3,【输出】数据汇总!$1:$1))</f>
        <v>#N/A</v>
      </c>
      <c r="K48" s="10" t="e">
        <f>INDEX(【输出】数据汇总!$A:$AM,MATCH(单指标趋势!$E48&amp;单指标趋势!$E$3,【输出】数据汇总!$A:$A,0),MATCH(单指标趋势!K$3,【输出】数据汇总!$1:$1))</f>
        <v>#N/A</v>
      </c>
      <c r="L48" s="10" t="e">
        <f>INDEX(【输出】数据汇总!$A:$AM,MATCH(单指标趋势!$E48&amp;单指标趋势!$E$3,【输出】数据汇总!$A:$A,0),MATCH(单指标趋势!L$3,【输出】数据汇总!$1:$1))</f>
        <v>#N/A</v>
      </c>
      <c r="M48" s="10" t="e">
        <f>INDEX(【输出】数据汇总!$A:$AM,MATCH(单指标趋势!$E48&amp;单指标趋势!$E$3,【输出】数据汇总!$A:$A,0),MATCH(单指标趋势!M$3,【输出】数据汇总!$1:$1))</f>
        <v>#N/A</v>
      </c>
      <c r="N48" s="10" t="e">
        <f>INDEX(【输出】数据汇总!$A:$AM,MATCH(单指标趋势!$E48&amp;单指标趋势!$E$3,【输出】数据汇总!$A:$A,0),MATCH(单指标趋势!N$3,【输出】数据汇总!$1:$1))</f>
        <v>#N/A</v>
      </c>
      <c r="O48" s="10" t="e">
        <f>INDEX(【输出】数据汇总!$A:$AM,MATCH(单指标趋势!$E48&amp;单指标趋势!$E$3,【输出】数据汇总!$A:$A,0),MATCH(单指标趋势!O$3,【输出】数据汇总!$1:$1))</f>
        <v>#N/A</v>
      </c>
      <c r="P48" s="10" t="e">
        <f>INDEX(【输出】数据汇总!$A:$AM,MATCH(单指标趋势!$E48&amp;单指标趋势!$E$3,【输出】数据汇总!$A:$A,0),MATCH(单指标趋势!P$3,【输出】数据汇总!$1:$1))</f>
        <v>#N/A</v>
      </c>
      <c r="Q48" s="10" t="e">
        <f>INDEX(【输出】数据汇总!$A:$AM,MATCH(单指标趋势!$E48&amp;单指标趋势!$E$3,【输出】数据汇总!$A:$A,0),MATCH(单指标趋势!Q$3,【输出】数据汇总!$1:$1))</f>
        <v>#N/A</v>
      </c>
      <c r="R48" s="10" t="e">
        <f>INDEX(【输出】数据汇总!$A:$AM,MATCH(单指标趋势!$E48&amp;单指标趋势!$E$3,【输出】数据汇总!$A:$A,0),MATCH(单指标趋势!R$3,【输出】数据汇总!$1:$1))</f>
        <v>#N/A</v>
      </c>
      <c r="S48" s="10" t="e">
        <f>INDEX(【输出】数据汇总!$A:$AM,MATCH(单指标趋势!$E48&amp;单指标趋势!$E$3,【输出】数据汇总!$A:$A,0),MATCH(单指标趋势!S$3,【输出】数据汇总!$1:$1))</f>
        <v>#N/A</v>
      </c>
      <c r="T48" s="10">
        <f>INDEX(【输出】数据汇总!$A:$AM,MATCH(单指标趋势!$E48&amp;单指标趋势!$E$3,【输出】数据汇总!$A:$A,0),MATCH(单指标趋势!T$3,【输出】数据汇总!$1:$1))</f>
        <v>3.3220371334990881E-2</v>
      </c>
      <c r="U48" s="10">
        <f>INDEX(【输出】数据汇总!$A:$AM,MATCH(单指标趋势!$E48&amp;单指标趋势!$E$3,【输出】数据汇总!$A:$A,0),MATCH(单指标趋势!U$3,【输出】数据汇总!$1:$1))</f>
        <v>4.0840697028445588E-2</v>
      </c>
      <c r="V48" s="10">
        <f>INDEX(【输出】数据汇总!$A:$AM,MATCH(单指标趋势!$E48&amp;单指标趋势!$E$3,【输出】数据汇总!$A:$A,0),MATCH(单指标趋势!V$3,【输出】数据汇总!$1:$1))</f>
        <v>3.7732658167827865E-2</v>
      </c>
      <c r="W48" s="10">
        <f>INDEX(【输出】数据汇总!$A:$AM,MATCH(单指标趋势!$E48&amp;单指标趋势!$E$3,【输出】数据汇总!$A:$A,0),MATCH(单指标趋势!W$3,【输出】数据汇总!$1:$1))</f>
        <v>3.6354568628314439E-2</v>
      </c>
      <c r="X48" s="10">
        <f>INDEX(【输出】数据汇总!$A:$AM,MATCH(单指标趋势!$E48&amp;单指标趋势!$E$3,【输出】数据汇总!$A:$A,0),MATCH(单指标趋势!X$3,【输出】数据汇总!$1:$1))</f>
        <v>4.1246472809874125E-2</v>
      </c>
      <c r="Y48" s="10">
        <f>INDEX(【输出】数据汇总!$A:$AM,MATCH(单指标趋势!$E48&amp;单指标趋势!$E$3,【输出】数据汇总!$A:$A,0),MATCH(单指标趋势!Y$3,【输出】数据汇总!$1:$1))</f>
        <v>6.9338724550648947E-2</v>
      </c>
      <c r="Z48" s="10">
        <f>INDEX(【输出】数据汇总!$A:$AM,MATCH(单指标趋势!$E48&amp;单指标趋势!$E$3,【输出】数据汇总!$A:$A,0),MATCH(单指标趋势!Z$3,【输出】数据汇总!$1:$1))</f>
        <v>6.9996579143290105E-2</v>
      </c>
      <c r="AA48" s="10">
        <f>INDEX(【输出】数据汇总!$A:$AM,MATCH(单指标趋势!$E48&amp;单指标趋势!$E$3,【输出】数据汇总!$A:$A,0),MATCH(单指标趋势!AA$3,【输出】数据汇总!$1:$1))</f>
        <v>5.7900402581019202E-2</v>
      </c>
      <c r="AB48" s="10">
        <f>INDEX(【输出】数据汇总!$A:$AM,MATCH(单指标趋势!$E48&amp;单指标趋势!$E$3,【输出】数据汇总!$A:$A,0),MATCH(单指标趋势!AB$3,【输出】数据汇总!$1:$1))</f>
        <v>3.1880307404847742E-2</v>
      </c>
      <c r="AC48" s="10">
        <f>INDEX(【输出】数据汇总!$A:$AM,MATCH(单指标趋势!$E48&amp;单指标趋势!$E$3,【输出】数据汇总!$A:$A,0),MATCH(单指标趋势!AC$3,【输出】数据汇总!$1:$1))</f>
        <v>2.419717705714591E-2</v>
      </c>
      <c r="AD48" s="10">
        <f>INDEX(【输出】数据汇总!$A:$AM,MATCH(单指标趋势!$E48&amp;单指标趋势!$E$3,【输出】数据汇总!$A:$A,0),MATCH(单指标趋势!AD$3,【输出】数据汇总!$1:$1))</f>
        <v>2.2746499568621684E-2</v>
      </c>
      <c r="AE48" s="10">
        <f>INDEX(【输出】数据汇总!$A:$AM,MATCH(单指标趋势!$E48&amp;单指标趋势!$E$3,【输出】数据汇总!$A:$A,0),MATCH(单指标趋势!AE$3,【输出】数据汇总!$1:$1))</f>
        <v>2.8749317914631548E-2</v>
      </c>
      <c r="AF48" s="10">
        <f>INDEX(【输出】数据汇总!$A:$AM,MATCH(单指标趋势!$E48&amp;单指标趋势!$E$3,【输出】数据汇总!$A:$A,0),MATCH(单指标趋势!AF$3,【输出】数据汇总!$1:$1))</f>
        <v>2.8460725880783761E-2</v>
      </c>
      <c r="AG48" s="10">
        <f>IFERROR(INDEX(【输出】数据汇总!$A:$AM,MATCH(单指标趋势!$E48&amp;单指标趋势!$E$3,【输出】数据汇总!$A:$A,0),MATCH(单指标趋势!AG$3,【输出】数据汇总!$1:$1)),"")</f>
        <v>2.9277354589120397E-2</v>
      </c>
      <c r="AH48" s="10">
        <f t="shared" si="3"/>
        <v>8.1662870833663567E-4</v>
      </c>
    </row>
    <row r="49" spans="1:34" x14ac:dyDescent="0.25">
      <c r="A49" s="205">
        <f>IFERROR(VLOOKUP($E$1,$B:$C,2,0)*INDEX($1:$1048576,MATCH($E49,$E:$E,0),MATCH($A$2,$3:$3,0)),"")</f>
        <v>-4.8683959818812975E-2</v>
      </c>
      <c r="D49" s="207" t="str" cm="1">
        <f t="array" ref="D49">IF(SUMPRODUCT(($F$4:$F$58=F49)*($A$4:$A$58&gt;=A49))&lt;3,E49,G49)</f>
        <v>纯H股4</v>
      </c>
      <c r="E49" s="189" t="s">
        <v>211</v>
      </c>
      <c r="F49" s="190" t="s">
        <v>456</v>
      </c>
      <c r="G49" s="277" t="s">
        <v>449</v>
      </c>
      <c r="H49" s="10" t="e">
        <f>INDEX(【输出】数据汇总!$A:$AM,MATCH(单指标趋势!$E49&amp;单指标趋势!$E$3,【输出】数据汇总!$A:$A,0),MATCH(单指标趋势!H$3,【输出】数据汇总!$1:$1))</f>
        <v>#N/A</v>
      </c>
      <c r="I49" s="10" t="e">
        <f>INDEX(【输出】数据汇总!$A:$AM,MATCH(单指标趋势!$E49&amp;单指标趋势!$E$3,【输出】数据汇总!$A:$A,0),MATCH(单指标趋势!I$3,【输出】数据汇总!$1:$1))</f>
        <v>#N/A</v>
      </c>
      <c r="J49" s="10" t="e">
        <f>INDEX(【输出】数据汇总!$A:$AM,MATCH(单指标趋势!$E49&amp;单指标趋势!$E$3,【输出】数据汇总!$A:$A,0),MATCH(单指标趋势!J$3,【输出】数据汇总!$1:$1))</f>
        <v>#N/A</v>
      </c>
      <c r="K49" s="10" t="e">
        <f>INDEX(【输出】数据汇总!$A:$AM,MATCH(单指标趋势!$E49&amp;单指标趋势!$E$3,【输出】数据汇总!$A:$A,0),MATCH(单指标趋势!K$3,【输出】数据汇总!$1:$1))</f>
        <v>#N/A</v>
      </c>
      <c r="L49" s="10" t="e">
        <f>INDEX(【输出】数据汇总!$A:$AM,MATCH(单指标趋势!$E49&amp;单指标趋势!$E$3,【输出】数据汇总!$A:$A,0),MATCH(单指标趋势!L$3,【输出】数据汇总!$1:$1))</f>
        <v>#N/A</v>
      </c>
      <c r="M49" s="10" t="e">
        <f>INDEX(【输出】数据汇总!$A:$AM,MATCH(单指标趋势!$E49&amp;单指标趋势!$E$3,【输出】数据汇总!$A:$A,0),MATCH(单指标趋势!M$3,【输出】数据汇总!$1:$1))</f>
        <v>#N/A</v>
      </c>
      <c r="N49" s="10" t="e">
        <f>INDEX(【输出】数据汇总!$A:$AM,MATCH(单指标趋势!$E49&amp;单指标趋势!$E$3,【输出】数据汇总!$A:$A,0),MATCH(单指标趋势!N$3,【输出】数据汇总!$1:$1))</f>
        <v>#N/A</v>
      </c>
      <c r="O49" s="10" t="e">
        <f>INDEX(【输出】数据汇总!$A:$AM,MATCH(单指标趋势!$E49&amp;单指标趋势!$E$3,【输出】数据汇总!$A:$A,0),MATCH(单指标趋势!O$3,【输出】数据汇总!$1:$1))</f>
        <v>#N/A</v>
      </c>
      <c r="P49" s="10" t="e">
        <f>INDEX(【输出】数据汇总!$A:$AM,MATCH(单指标趋势!$E49&amp;单指标趋势!$E$3,【输出】数据汇总!$A:$A,0),MATCH(单指标趋势!P$3,【输出】数据汇总!$1:$1))</f>
        <v>#N/A</v>
      </c>
      <c r="Q49" s="10" t="e">
        <f>INDEX(【输出】数据汇总!$A:$AM,MATCH(单指标趋势!$E49&amp;单指标趋势!$E$3,【输出】数据汇总!$A:$A,0),MATCH(单指标趋势!Q$3,【输出】数据汇总!$1:$1))</f>
        <v>#N/A</v>
      </c>
      <c r="R49" s="10" t="e">
        <f>INDEX(【输出】数据汇总!$A:$AM,MATCH(单指标趋势!$E49&amp;单指标趋势!$E$3,【输出】数据汇总!$A:$A,0),MATCH(单指标趋势!R$3,【输出】数据汇总!$1:$1))</f>
        <v>#N/A</v>
      </c>
      <c r="S49" s="10" t="e">
        <f>INDEX(【输出】数据汇总!$A:$AM,MATCH(单指标趋势!$E49&amp;单指标趋势!$E$3,【输出】数据汇总!$A:$A,0),MATCH(单指标趋势!S$3,【输出】数据汇总!$1:$1))</f>
        <v>#N/A</v>
      </c>
      <c r="T49" s="10">
        <f>INDEX(【输出】数据汇总!$A:$AM,MATCH(单指标趋势!$E49&amp;单指标趋势!$E$3,【输出】数据汇总!$A:$A,0),MATCH(单指标趋势!T$3,【输出】数据汇总!$1:$1))</f>
        <v>0.11962942377873488</v>
      </c>
      <c r="U49" s="10">
        <f>INDEX(【输出】数据汇总!$A:$AM,MATCH(单指标趋势!$E49&amp;单指标趋势!$E$3,【输出】数据汇总!$A:$A,0),MATCH(单指标趋势!U$3,【输出】数据汇总!$1:$1))</f>
        <v>5.5385669929346334E-2</v>
      </c>
      <c r="V49" s="10">
        <f>INDEX(【输出】数据汇总!$A:$AM,MATCH(单指标趋势!$E49&amp;单指标趋势!$E$3,【输出】数据汇总!$A:$A,0),MATCH(单指标趋势!V$3,【输出】数据汇总!$1:$1))</f>
        <v>5.9324539177461492E-2</v>
      </c>
      <c r="W49" s="10">
        <f>INDEX(【输出】数据汇总!$A:$AM,MATCH(单指标趋势!$E49&amp;单指标趋势!$E$3,【输出】数据汇总!$A:$A,0),MATCH(单指标趋势!W$3,【输出】数据汇总!$1:$1))</f>
        <v>3.9672589146866652E-2</v>
      </c>
      <c r="X49" s="10">
        <f>INDEX(【输出】数据汇总!$A:$AM,MATCH(单指标趋势!$E49&amp;单指标趋势!$E$3,【输出】数据汇总!$A:$A,0),MATCH(单指标趋势!X$3,【输出】数据汇总!$1:$1))</f>
        <v>4.6256428323784585E-2</v>
      </c>
      <c r="Y49" s="10">
        <f>INDEX(【输出】数据汇总!$A:$AM,MATCH(单指标趋势!$E49&amp;单指标趋势!$E$3,【输出】数据汇总!$A:$A,0),MATCH(单指标趋势!Y$3,【输出】数据汇总!$1:$1))</f>
        <v>4.7279546002635585E-2</v>
      </c>
      <c r="Z49" s="10">
        <f>INDEX(【输出】数据汇总!$A:$AM,MATCH(单指标趋势!$E49&amp;单指标趋势!$E$3,【输出】数据汇总!$A:$A,0),MATCH(单指标趋势!Z$3,【输出】数据汇总!$1:$1))</f>
        <v>5.5467233232959753E-2</v>
      </c>
      <c r="AA49" s="10">
        <f>INDEX(【输出】数据汇总!$A:$AM,MATCH(单指标趋势!$E49&amp;单指标趋势!$E$3,【输出】数据汇总!$A:$A,0),MATCH(单指标趋势!AA$3,【输出】数据汇总!$1:$1))</f>
        <v>9.9676947035934507E-2</v>
      </c>
      <c r="AB49" s="10">
        <f>INDEX(【输出】数据汇总!$A:$AM,MATCH(单指标趋势!$E49&amp;单指标趋势!$E$3,【输出】数据汇总!$A:$A,0),MATCH(单指标趋势!AB$3,【输出】数据汇总!$1:$1))</f>
        <v>5.2448775028887132E-2</v>
      </c>
      <c r="AC49" s="10">
        <f>INDEX(【输出】数据汇总!$A:$AM,MATCH(单指标趋势!$E49&amp;单指标趋势!$E$3,【输出】数据汇总!$A:$A,0),MATCH(单指标趋势!AC$3,【输出】数据汇总!$1:$1))</f>
        <v>4.672708557647149E-2</v>
      </c>
      <c r="AD49" s="10">
        <f>INDEX(【输出】数据汇总!$A:$AM,MATCH(单指标趋势!$E49&amp;单指标趋势!$E$3,【输出】数据汇总!$A:$A,0),MATCH(单指标趋势!AD$3,【输出】数据汇总!$1:$1))</f>
        <v>5.811657932689502E-2</v>
      </c>
      <c r="AE49" s="10">
        <f>INDEX(【输出】数据汇总!$A:$AM,MATCH(单指标趋势!$E49&amp;单指标趋势!$E$3,【输出】数据汇总!$A:$A,0),MATCH(单指标趋势!AE$3,【输出】数据汇总!$1:$1))</f>
        <v>5.1548049325947046E-2</v>
      </c>
      <c r="AF49" s="10">
        <f>INDEX(【输出】数据汇总!$A:$AM,MATCH(单指标趋势!$E49&amp;单指标趋势!$E$3,【输出】数据汇总!$A:$A,0),MATCH(单指标趋势!AF$3,【输出】数据汇总!$1:$1))</f>
        <v>5.1395245457065419E-2</v>
      </c>
      <c r="AG49" s="10">
        <f>IFERROR(INDEX(【输出】数据汇总!$A:$AM,MATCH(单指标趋势!$E49&amp;单指标趋势!$E$3,【输出】数据汇总!$A:$A,0),MATCH(单指标趋势!AG$3,【输出】数据汇总!$1:$1)),"")</f>
        <v>4.8683959818812975E-2</v>
      </c>
      <c r="AH49" s="10">
        <f t="shared" si="3"/>
        <v>-2.7112856382524447E-3</v>
      </c>
    </row>
    <row r="50" spans="1:34" x14ac:dyDescent="0.25">
      <c r="A50" s="205">
        <f>IFERROR(VLOOKUP($E$1,$B:$C,2,0)*INDEX($1:$1048576,MATCH($E50,$E:$E,0),MATCH($A$2,$3:$3,0)),"")</f>
        <v>-2.0842339249154396E-2</v>
      </c>
      <c r="D50" s="207" t="str" cm="1">
        <f t="array" ref="D50">IF(SUMPRODUCT(($F$4:$F$58=F50)*($A$4:$A$58&gt;=A50))&lt;3,E50,G50)</f>
        <v>泸州</v>
      </c>
      <c r="E50" s="189" t="s">
        <v>212</v>
      </c>
      <c r="F50" s="190" t="s">
        <v>456</v>
      </c>
      <c r="G50" s="277" t="s">
        <v>438</v>
      </c>
      <c r="H50" s="10" t="e">
        <f>INDEX(【输出】数据汇总!$A:$AM,MATCH(单指标趋势!$E50&amp;单指标趋势!$E$3,【输出】数据汇总!$A:$A,0),MATCH(单指标趋势!H$3,【输出】数据汇总!$1:$1))</f>
        <v>#N/A</v>
      </c>
      <c r="I50" s="10" t="e">
        <f>INDEX(【输出】数据汇总!$A:$AM,MATCH(单指标趋势!$E50&amp;单指标趋势!$E$3,【输出】数据汇总!$A:$A,0),MATCH(单指标趋势!I$3,【输出】数据汇总!$1:$1))</f>
        <v>#N/A</v>
      </c>
      <c r="J50" s="10" t="e">
        <f>INDEX(【输出】数据汇总!$A:$AM,MATCH(单指标趋势!$E50&amp;单指标趋势!$E$3,【输出】数据汇总!$A:$A,0),MATCH(单指标趋势!J$3,【输出】数据汇总!$1:$1))</f>
        <v>#N/A</v>
      </c>
      <c r="K50" s="10" t="e">
        <f>INDEX(【输出】数据汇总!$A:$AM,MATCH(单指标趋势!$E50&amp;单指标趋势!$E$3,【输出】数据汇总!$A:$A,0),MATCH(单指标趋势!K$3,【输出】数据汇总!$1:$1))</f>
        <v>#N/A</v>
      </c>
      <c r="L50" s="10" t="e">
        <f>INDEX(【输出】数据汇总!$A:$AM,MATCH(单指标趋势!$E50&amp;单指标趋势!$E$3,【输出】数据汇总!$A:$A,0),MATCH(单指标趋势!L$3,【输出】数据汇总!$1:$1))</f>
        <v>#N/A</v>
      </c>
      <c r="M50" s="10" t="e">
        <f>INDEX(【输出】数据汇总!$A:$AM,MATCH(单指标趋势!$E50&amp;单指标趋势!$E$3,【输出】数据汇总!$A:$A,0),MATCH(单指标趋势!M$3,【输出】数据汇总!$1:$1))</f>
        <v>#N/A</v>
      </c>
      <c r="N50" s="10" t="e">
        <f>INDEX(【输出】数据汇总!$A:$AM,MATCH(单指标趋势!$E50&amp;单指标趋势!$E$3,【输出】数据汇总!$A:$A,0),MATCH(单指标趋势!N$3,【输出】数据汇总!$1:$1))</f>
        <v>#N/A</v>
      </c>
      <c r="O50" s="10" t="e">
        <f>INDEX(【输出】数据汇总!$A:$AM,MATCH(单指标趋势!$E50&amp;单指标趋势!$E$3,【输出】数据汇总!$A:$A,0),MATCH(单指标趋势!O$3,【输出】数据汇总!$1:$1))</f>
        <v>#N/A</v>
      </c>
      <c r="P50" s="10" t="e">
        <f>INDEX(【输出】数据汇总!$A:$AM,MATCH(单指标趋势!$E50&amp;单指标趋势!$E$3,【输出】数据汇总!$A:$A,0),MATCH(单指标趋势!P$3,【输出】数据汇总!$1:$1))</f>
        <v>#N/A</v>
      </c>
      <c r="Q50" s="10" t="e">
        <f>INDEX(【输出】数据汇总!$A:$AM,MATCH(单指标趋势!$E50&amp;单指标趋势!$E$3,【输出】数据汇总!$A:$A,0),MATCH(单指标趋势!Q$3,【输出】数据汇总!$1:$1))</f>
        <v>#N/A</v>
      </c>
      <c r="R50" s="10" t="e">
        <f>INDEX(【输出】数据汇总!$A:$AM,MATCH(单指标趋势!$E50&amp;单指标趋势!$E$3,【输出】数据汇总!$A:$A,0),MATCH(单指标趋势!R$3,【输出】数据汇总!$1:$1))</f>
        <v>#N/A</v>
      </c>
      <c r="S50" s="10" t="e">
        <f>INDEX(【输出】数据汇总!$A:$AM,MATCH(单指标趋势!$E50&amp;单指标趋势!$E$3,【输出】数据汇总!$A:$A,0),MATCH(单指标趋势!S$3,【输出】数据汇总!$1:$1))</f>
        <v>#N/A</v>
      </c>
      <c r="T50" s="10">
        <f>INDEX(【输出】数据汇总!$A:$AM,MATCH(单指标趋势!$E50&amp;单指标趋势!$E$3,【输出】数据汇总!$A:$A,0),MATCH(单指标趋势!T$3,【输出】数据汇总!$1:$1))</f>
        <v>2.281769925607622E-2</v>
      </c>
      <c r="U50" s="10">
        <f>INDEX(【输出】数据汇总!$A:$AM,MATCH(单指标趋势!$E50&amp;单指标趋势!$E$3,【输出】数据汇总!$A:$A,0),MATCH(单指标趋势!U$3,【输出】数据汇总!$1:$1))</f>
        <v>2.6301626160651358E-2</v>
      </c>
      <c r="V50" s="10">
        <f>INDEX(【输出】数据汇总!$A:$AM,MATCH(单指标趋势!$E50&amp;单指标趋势!$E$3,【输出】数据汇总!$A:$A,0),MATCH(单指标趋势!V$3,【输出】数据汇总!$1:$1))</f>
        <v>2.3691300316546739E-2</v>
      </c>
      <c r="W50" s="10">
        <f>INDEX(【输出】数据汇总!$A:$AM,MATCH(单指标趋势!$E50&amp;单指标趋势!$E$3,【输出】数据汇总!$A:$A,0),MATCH(单指标趋势!W$3,【输出】数据汇总!$1:$1))</f>
        <v>2.036588613004827E-2</v>
      </c>
      <c r="X50" s="10">
        <f>INDEX(【输出】数据汇总!$A:$AM,MATCH(单指标趋势!$E50&amp;单指标趋势!$E$3,【输出】数据汇总!$A:$A,0),MATCH(单指标趋势!X$3,【输出】数据汇总!$1:$1))</f>
        <v>1.141029522749201E-2</v>
      </c>
      <c r="Y50" s="10">
        <f>INDEX(【输出】数据汇总!$A:$AM,MATCH(单指标趋势!$E50&amp;单指标趋势!$E$3,【输出】数据汇总!$A:$A,0),MATCH(单指标趋势!Y$3,【输出】数据汇总!$1:$1))</f>
        <v>1.711055386878077E-2</v>
      </c>
      <c r="Z50" s="10">
        <f>INDEX(【输出】数据汇总!$A:$AM,MATCH(单指标趋势!$E50&amp;单指标趋势!$E$3,【输出】数据汇总!$A:$A,0),MATCH(单指标趋势!Z$3,【输出】数据汇总!$1:$1))</f>
        <v>2.2069115291057245E-2</v>
      </c>
      <c r="AA50" s="10">
        <f>INDEX(【输出】数据汇总!$A:$AM,MATCH(单指标趋势!$E50&amp;单指标趋势!$E$3,【输出】数据汇总!$A:$A,0),MATCH(单指标趋势!AA$3,【输出】数据汇总!$1:$1))</f>
        <v>2.4792735804578744E-2</v>
      </c>
      <c r="AB50" s="10">
        <f>INDEX(【输出】数据汇总!$A:$AM,MATCH(单指标趋势!$E50&amp;单指标趋势!$E$3,【输出】数据汇总!$A:$A,0),MATCH(单指标趋势!AB$3,【输出】数据汇总!$1:$1))</f>
        <v>1.9849227258690053E-2</v>
      </c>
      <c r="AC50" s="10">
        <f>INDEX(【输出】数据汇总!$A:$AM,MATCH(单指标趋势!$E50&amp;单指标趋势!$E$3,【输出】数据汇总!$A:$A,0),MATCH(单指标趋势!AC$3,【输出】数据汇总!$1:$1))</f>
        <v>1.6491619477387427E-2</v>
      </c>
      <c r="AD50" s="10">
        <f>INDEX(【输出】数据汇总!$A:$AM,MATCH(单指标趋势!$E50&amp;单指标趋势!$E$3,【输出】数据汇总!$A:$A,0),MATCH(单指标趋势!AD$3,【输出】数据汇总!$1:$1))</f>
        <v>1.8075107331279348E-2</v>
      </c>
      <c r="AE50" s="10">
        <f>INDEX(【输出】数据汇总!$A:$AM,MATCH(单指标趋势!$E50&amp;单指标趋势!$E$3,【输出】数据汇总!$A:$A,0),MATCH(单指标趋势!AE$3,【输出】数据汇总!$1:$1))</f>
        <v>2.9688936400856219E-2</v>
      </c>
      <c r="AF50" s="10">
        <f>INDEX(【输出】数据汇总!$A:$AM,MATCH(单指标趋势!$E50&amp;单指标趋势!$E$3,【输出】数据汇总!$A:$A,0),MATCH(单指标趋势!AF$3,【输出】数据汇总!$1:$1))</f>
        <v>2.3059120469821181E-2</v>
      </c>
      <c r="AG50" s="10">
        <f>IFERROR(INDEX(【输出】数据汇总!$A:$AM,MATCH(单指标趋势!$E50&amp;单指标趋势!$E$3,【输出】数据汇总!$A:$A,0),MATCH(单指标趋势!AG$3,【输出】数据汇总!$1:$1)),"")</f>
        <v>2.0842339249154396E-2</v>
      </c>
      <c r="AH50" s="10">
        <f t="shared" si="3"/>
        <v>-2.2167812206667845E-3</v>
      </c>
    </row>
    <row r="51" spans="1:34" x14ac:dyDescent="0.25">
      <c r="A51" s="205">
        <f>IFERROR(VLOOKUP($E$1,$B:$C,2,0)*INDEX($1:$1048576,MATCH($E51,$E:$E,0),MATCH($A$2,$3:$3,0)),"")</f>
        <v>-4.7167601364218013E-2</v>
      </c>
      <c r="D51" s="207" t="str" cm="1">
        <f t="array" ref="D51">IF(SUMPRODUCT(($F$4:$F$58=F51)*($A$4:$A$58&gt;=A51))&lt;3,E51,G51)</f>
        <v>纯H股6</v>
      </c>
      <c r="E51" s="189" t="s">
        <v>214</v>
      </c>
      <c r="F51" s="190" t="s">
        <v>456</v>
      </c>
      <c r="G51" s="277" t="s">
        <v>450</v>
      </c>
      <c r="H51" s="10" t="e">
        <f>INDEX(【输出】数据汇总!$A:$AM,MATCH(单指标趋势!$E51&amp;单指标趋势!$E$3,【输出】数据汇总!$A:$A,0),MATCH(单指标趋势!H$3,【输出】数据汇总!$1:$1))</f>
        <v>#N/A</v>
      </c>
      <c r="I51" s="10" t="e">
        <f>INDEX(【输出】数据汇总!$A:$AM,MATCH(单指标趋势!$E51&amp;单指标趋势!$E$3,【输出】数据汇总!$A:$A,0),MATCH(单指标趋势!I$3,【输出】数据汇总!$1:$1))</f>
        <v>#N/A</v>
      </c>
      <c r="J51" s="10" t="e">
        <f>INDEX(【输出】数据汇总!$A:$AM,MATCH(单指标趋势!$E51&amp;单指标趋势!$E$3,【输出】数据汇总!$A:$A,0),MATCH(单指标趋势!J$3,【输出】数据汇总!$1:$1))</f>
        <v>#N/A</v>
      </c>
      <c r="K51" s="10" t="e">
        <f>INDEX(【输出】数据汇总!$A:$AM,MATCH(单指标趋势!$E51&amp;单指标趋势!$E$3,【输出】数据汇总!$A:$A,0),MATCH(单指标趋势!K$3,【输出】数据汇总!$1:$1))</f>
        <v>#N/A</v>
      </c>
      <c r="L51" s="10" t="e">
        <f>INDEX(【输出】数据汇总!$A:$AM,MATCH(单指标趋势!$E51&amp;单指标趋势!$E$3,【输出】数据汇总!$A:$A,0),MATCH(单指标趋势!L$3,【输出】数据汇总!$1:$1))</f>
        <v>#N/A</v>
      </c>
      <c r="M51" s="10" t="e">
        <f>INDEX(【输出】数据汇总!$A:$AM,MATCH(单指标趋势!$E51&amp;单指标趋势!$E$3,【输出】数据汇总!$A:$A,0),MATCH(单指标趋势!M$3,【输出】数据汇总!$1:$1))</f>
        <v>#N/A</v>
      </c>
      <c r="N51" s="10" t="e">
        <f>INDEX(【输出】数据汇总!$A:$AM,MATCH(单指标趋势!$E51&amp;单指标趋势!$E$3,【输出】数据汇总!$A:$A,0),MATCH(单指标趋势!N$3,【输出】数据汇总!$1:$1))</f>
        <v>#N/A</v>
      </c>
      <c r="O51" s="10" t="e">
        <f>INDEX(【输出】数据汇总!$A:$AM,MATCH(单指标趋势!$E51&amp;单指标趋势!$E$3,【输出】数据汇总!$A:$A,0),MATCH(单指标趋势!O$3,【输出】数据汇总!$1:$1))</f>
        <v>#N/A</v>
      </c>
      <c r="P51" s="10" t="e">
        <f>INDEX(【输出】数据汇总!$A:$AM,MATCH(单指标趋势!$E51&amp;单指标趋势!$E$3,【输出】数据汇总!$A:$A,0),MATCH(单指标趋势!P$3,【输出】数据汇总!$1:$1))</f>
        <v>#N/A</v>
      </c>
      <c r="Q51" s="10" t="e">
        <f>INDEX(【输出】数据汇总!$A:$AM,MATCH(单指标趋势!$E51&amp;单指标趋势!$E$3,【输出】数据汇总!$A:$A,0),MATCH(单指标趋势!Q$3,【输出】数据汇总!$1:$1))</f>
        <v>#N/A</v>
      </c>
      <c r="R51" s="10" t="e">
        <f>INDEX(【输出】数据汇总!$A:$AM,MATCH(单指标趋势!$E51&amp;单指标趋势!$E$3,【输出】数据汇总!$A:$A,0),MATCH(单指标趋势!R$3,【输出】数据汇总!$1:$1))</f>
        <v>#N/A</v>
      </c>
      <c r="S51" s="10" t="e">
        <f>INDEX(【输出】数据汇总!$A:$AM,MATCH(单指标趋势!$E51&amp;单指标趋势!$E$3,【输出】数据汇总!$A:$A,0),MATCH(单指标趋势!S$3,【输出】数据汇总!$1:$1))</f>
        <v>#N/A</v>
      </c>
      <c r="T51" s="10">
        <f>INDEX(【输出】数据汇总!$A:$AM,MATCH(单指标趋势!$E51&amp;单指标趋势!$E$3,【输出】数据汇总!$A:$A,0),MATCH(单指标趋势!T$3,【输出】数据汇总!$1:$1))</f>
        <v>5.3044219606884505E-2</v>
      </c>
      <c r="U51" s="10">
        <f>INDEX(【输出】数据汇总!$A:$AM,MATCH(单指标趋势!$E51&amp;单指标趋势!$E$3,【输出】数据汇总!$A:$A,0),MATCH(单指标趋势!U$3,【输出】数据汇总!$1:$1))</f>
        <v>6.941157576187805E-2</v>
      </c>
      <c r="V51" s="10">
        <f>INDEX(【输出】数据汇总!$A:$AM,MATCH(单指标趋势!$E51&amp;单指标趋势!$E$3,【输出】数据汇总!$A:$A,0),MATCH(单指标趋势!V$3,【输出】数据汇总!$1:$1))</f>
        <v>4.5102688747027601E-2</v>
      </c>
      <c r="W51" s="10">
        <f>INDEX(【输出】数据汇总!$A:$AM,MATCH(单指标趋势!$E51&amp;单指标趋势!$E$3,【输出】数据汇总!$A:$A,0),MATCH(单指标趋势!W$3,【输出】数据汇总!$1:$1))</f>
        <v>4.9285342535793669E-2</v>
      </c>
      <c r="X51" s="10">
        <f>INDEX(【输出】数据汇总!$A:$AM,MATCH(单指标趋势!$E51&amp;单指标趋势!$E$3,【输出】数据汇总!$A:$A,0),MATCH(单指标趋势!X$3,【输出】数据汇总!$1:$1))</f>
        <v>5.0657635987729197E-2</v>
      </c>
      <c r="Y51" s="10">
        <f>INDEX(【输出】数据汇总!$A:$AM,MATCH(单指标趋势!$E51&amp;单指标趋势!$E$3,【输出】数据汇总!$A:$A,0),MATCH(单指标趋势!Y$3,【输出】数据汇总!$1:$1))</f>
        <v>7.4745342056086933E-2</v>
      </c>
      <c r="Z51" s="10">
        <f>INDEX(【输出】数据汇总!$A:$AM,MATCH(单指标趋势!$E51&amp;单指标趋势!$E$3,【输出】数据汇总!$A:$A,0),MATCH(单指标趋势!Z$3,【输出】数据汇总!$1:$1))</f>
        <v>7.3222296316712732E-2</v>
      </c>
      <c r="AA51" s="10">
        <f>INDEX(【输出】数据汇总!$A:$AM,MATCH(单指标趋势!$E51&amp;单指标趋势!$E$3,【输出】数据汇总!$A:$A,0),MATCH(单指标趋势!AA$3,【输出】数据汇总!$1:$1))</f>
        <v>7.4447916967052025E-2</v>
      </c>
      <c r="AB51" s="10">
        <f>INDEX(【输出】数据汇总!$A:$AM,MATCH(单指标趋势!$E51&amp;单指标趋势!$E$3,【输出】数据汇总!$A:$A,0),MATCH(单指标趋势!AB$3,【输出】数据汇总!$1:$1))</f>
        <v>3.6376017033506812E-2</v>
      </c>
      <c r="AC51" s="10">
        <f>INDEX(【输出】数据汇总!$A:$AM,MATCH(单指标趋势!$E51&amp;单指标趋势!$E$3,【输出】数据汇总!$A:$A,0),MATCH(单指标趋势!AC$3,【输出】数据汇总!$1:$1))</f>
        <v>3.6702858399526847E-2</v>
      </c>
      <c r="AD51" s="10">
        <f>INDEX(【输出】数据汇总!$A:$AM,MATCH(单指标趋势!$E51&amp;单指标趋势!$E$3,【输出】数据汇总!$A:$A,0),MATCH(单指标趋势!AD$3,【输出】数据汇总!$1:$1))</f>
        <v>3.5102313619817992E-2</v>
      </c>
      <c r="AE51" s="10">
        <f>INDEX(【输出】数据汇总!$A:$AM,MATCH(单指标趋势!$E51&amp;单指标趋势!$E$3,【输出】数据汇总!$A:$A,0),MATCH(单指标趋势!AE$3,【输出】数据汇总!$1:$1))</f>
        <v>5.9810006888179702E-2</v>
      </c>
      <c r="AF51" s="10">
        <f>INDEX(【输出】数据汇总!$A:$AM,MATCH(单指标趋势!$E51&amp;单指标趋势!$E$3,【输出】数据汇总!$A:$A,0),MATCH(单指标趋势!AF$3,【输出】数据汇总!$1:$1))</f>
        <v>6.1192957414306304E-2</v>
      </c>
      <c r="AG51" s="10">
        <f>IFERROR(INDEX(【输出】数据汇总!$A:$AM,MATCH(单指标趋势!$E51&amp;单指标趋势!$E$3,【输出】数据汇总!$A:$A,0),MATCH(单指标趋势!AG$3,【输出】数据汇总!$1:$1)),"")</f>
        <v>4.7167601364218013E-2</v>
      </c>
      <c r="AH51" s="10">
        <f t="shared" si="3"/>
        <v>-1.402535605008829E-2</v>
      </c>
    </row>
    <row r="52" spans="1:34" x14ac:dyDescent="0.25">
      <c r="A52" s="205">
        <f>IFERROR(VLOOKUP($E$1,$B:$C,2,0)*INDEX($1:$1048576,MATCH($E52,$E:$E,0),MATCH($A$2,$3:$3,0)),"")</f>
        <v>-4.0483963901397274E-2</v>
      </c>
      <c r="D52" s="207" t="str" cm="1">
        <f t="array" ref="D52">IF(SUMPRODUCT(($F$4:$F$58=F52)*($A$4:$A$58&gt;=A52))&lt;3,E52,G52)</f>
        <v>纯H股7</v>
      </c>
      <c r="E52" s="189" t="s">
        <v>215</v>
      </c>
      <c r="F52" s="190" t="s">
        <v>456</v>
      </c>
      <c r="G52" s="277" t="s">
        <v>440</v>
      </c>
      <c r="H52" s="10" t="e">
        <f>INDEX(【输出】数据汇总!$A:$AM,MATCH(单指标趋势!$E52&amp;单指标趋势!$E$3,【输出】数据汇总!$A:$A,0),MATCH(单指标趋势!H$3,【输出】数据汇总!$1:$1))</f>
        <v>#N/A</v>
      </c>
      <c r="I52" s="10" t="e">
        <f>INDEX(【输出】数据汇总!$A:$AM,MATCH(单指标趋势!$E52&amp;单指标趋势!$E$3,【输出】数据汇总!$A:$A,0),MATCH(单指标趋势!I$3,【输出】数据汇总!$1:$1))</f>
        <v>#N/A</v>
      </c>
      <c r="J52" s="10" t="e">
        <f>INDEX(【输出】数据汇总!$A:$AM,MATCH(单指标趋势!$E52&amp;单指标趋势!$E$3,【输出】数据汇总!$A:$A,0),MATCH(单指标趋势!J$3,【输出】数据汇总!$1:$1))</f>
        <v>#N/A</v>
      </c>
      <c r="K52" s="10" t="e">
        <f>INDEX(【输出】数据汇总!$A:$AM,MATCH(单指标趋势!$E52&amp;单指标趋势!$E$3,【输出】数据汇总!$A:$A,0),MATCH(单指标趋势!K$3,【输出】数据汇总!$1:$1))</f>
        <v>#N/A</v>
      </c>
      <c r="L52" s="10" t="e">
        <f>INDEX(【输出】数据汇总!$A:$AM,MATCH(单指标趋势!$E52&amp;单指标趋势!$E$3,【输出】数据汇总!$A:$A,0),MATCH(单指标趋势!L$3,【输出】数据汇总!$1:$1))</f>
        <v>#N/A</v>
      </c>
      <c r="M52" s="10" t="e">
        <f>INDEX(【输出】数据汇总!$A:$AM,MATCH(单指标趋势!$E52&amp;单指标趋势!$E$3,【输出】数据汇总!$A:$A,0),MATCH(单指标趋势!M$3,【输出】数据汇总!$1:$1))</f>
        <v>#N/A</v>
      </c>
      <c r="N52" s="10" t="e">
        <f>INDEX(【输出】数据汇总!$A:$AM,MATCH(单指标趋势!$E52&amp;单指标趋势!$E$3,【输出】数据汇总!$A:$A,0),MATCH(单指标趋势!N$3,【输出】数据汇总!$1:$1))</f>
        <v>#N/A</v>
      </c>
      <c r="O52" s="10" t="e">
        <f>INDEX(【输出】数据汇总!$A:$AM,MATCH(单指标趋势!$E52&amp;单指标趋势!$E$3,【输出】数据汇总!$A:$A,0),MATCH(单指标趋势!O$3,【输出】数据汇总!$1:$1))</f>
        <v>#N/A</v>
      </c>
      <c r="P52" s="10" t="e">
        <f>INDEX(【输出】数据汇总!$A:$AM,MATCH(单指标趋势!$E52&amp;单指标趋势!$E$3,【输出】数据汇总!$A:$A,0),MATCH(单指标趋势!P$3,【输出】数据汇总!$1:$1))</f>
        <v>#N/A</v>
      </c>
      <c r="Q52" s="10" t="e">
        <f>INDEX(【输出】数据汇总!$A:$AM,MATCH(单指标趋势!$E52&amp;单指标趋势!$E$3,【输出】数据汇总!$A:$A,0),MATCH(单指标趋势!Q$3,【输出】数据汇总!$1:$1))</f>
        <v>#N/A</v>
      </c>
      <c r="R52" s="10" t="e">
        <f>INDEX(【输出】数据汇总!$A:$AM,MATCH(单指标趋势!$E52&amp;单指标趋势!$E$3,【输出】数据汇总!$A:$A,0),MATCH(单指标趋势!R$3,【输出】数据汇总!$1:$1))</f>
        <v>#N/A</v>
      </c>
      <c r="S52" s="10" t="e">
        <f>INDEX(【输出】数据汇总!$A:$AM,MATCH(单指标趋势!$E52&amp;单指标趋势!$E$3,【输出】数据汇总!$A:$A,0),MATCH(单指标趋势!S$3,【输出】数据汇总!$1:$1))</f>
        <v>#N/A</v>
      </c>
      <c r="T52" s="10">
        <f>INDEX(【输出】数据汇总!$A:$AM,MATCH(单指标趋势!$E52&amp;单指标趋势!$E$3,【输出】数据汇总!$A:$A,0),MATCH(单指标趋势!T$3,【输出】数据汇总!$1:$1))</f>
        <v>3.1570513440006678E-2</v>
      </c>
      <c r="U52" s="10">
        <f>INDEX(【输出】数据汇总!$A:$AM,MATCH(单指标趋势!$E52&amp;单指标趋势!$E$3,【输出】数据汇总!$A:$A,0),MATCH(单指标趋势!U$3,【输出】数据汇总!$1:$1))</f>
        <v>3.0998676423646565E-2</v>
      </c>
      <c r="V52" s="10">
        <f>INDEX(【输出】数据汇总!$A:$AM,MATCH(单指标趋势!$E52&amp;单指标趋势!$E$3,【输出】数据汇总!$A:$A,0),MATCH(单指标趋势!V$3,【输出】数据汇总!$1:$1))</f>
        <v>3.1129505827967374E-2</v>
      </c>
      <c r="W52" s="10">
        <f>INDEX(【输出】数据汇总!$A:$AM,MATCH(单指标趋势!$E52&amp;单指标趋势!$E$3,【输出】数据汇总!$A:$A,0),MATCH(单指标趋势!W$3,【输出】数据汇总!$1:$1))</f>
        <v>2.8970390850346962E-2</v>
      </c>
      <c r="X52" s="10">
        <f>INDEX(【输出】数据汇总!$A:$AM,MATCH(单指标趋势!$E52&amp;单指标趋势!$E$3,【输出】数据汇总!$A:$A,0),MATCH(单指标趋势!X$3,【输出】数据汇总!$1:$1))</f>
        <v>2.6871884292992462E-2</v>
      </c>
      <c r="Y52" s="10">
        <f>INDEX(【输出】数据汇总!$A:$AM,MATCH(单指标趋势!$E52&amp;单指标趋势!$E$3,【输出】数据汇总!$A:$A,0),MATCH(单指标趋势!Y$3,【输出】数据汇总!$1:$1))</f>
        <v>4.7066271822815843E-2</v>
      </c>
      <c r="Z52" s="10">
        <f>INDEX(【输出】数据汇总!$A:$AM,MATCH(单指标趋势!$E52&amp;单指标趋势!$E$3,【输出】数据汇总!$A:$A,0),MATCH(单指标趋势!Z$3,【输出】数据汇总!$1:$1))</f>
        <v>4.9109014561612256E-2</v>
      </c>
      <c r="AA52" s="10">
        <f>INDEX(【输出】数据汇总!$A:$AM,MATCH(单指标趋势!$E52&amp;单指标趋势!$E$3,【输出】数据汇总!$A:$A,0),MATCH(单指标趋势!AA$3,【输出】数据汇总!$1:$1))</f>
        <v>4.9702736336643169E-2</v>
      </c>
      <c r="AB52" s="10">
        <f>INDEX(【输出】数据汇总!$A:$AM,MATCH(单指标趋势!$E52&amp;单指标趋势!$E$3,【输出】数据汇总!$A:$A,0),MATCH(单指标趋势!AB$3,【输出】数据汇总!$1:$1))</f>
        <v>3.2578813232622239E-2</v>
      </c>
      <c r="AC52" s="10">
        <f>INDEX(【输出】数据汇总!$A:$AM,MATCH(单指标趋势!$E52&amp;单指标趋势!$E$3,【输出】数据汇总!$A:$A,0),MATCH(单指标趋势!AC$3,【输出】数据汇总!$1:$1))</f>
        <v>3.0916245216294269E-2</v>
      </c>
      <c r="AD52" s="10">
        <f>INDEX(【输出】数据汇总!$A:$AM,MATCH(单指标趋势!$E52&amp;单指标趋势!$E$3,【输出】数据汇总!$A:$A,0),MATCH(单指标趋势!AD$3,【输出】数据汇总!$1:$1))</f>
        <v>3.9538142156022499E-2</v>
      </c>
      <c r="AE52" s="10">
        <f>INDEX(【输出】数据汇总!$A:$AM,MATCH(单指标趋势!$E52&amp;单指标趋势!$E$3,【输出】数据汇总!$A:$A,0),MATCH(单指标趋势!AE$3,【输出】数据汇总!$1:$1))</f>
        <v>4.2248433401910819E-2</v>
      </c>
      <c r="AF52" s="10">
        <f>INDEX(【输出】数据汇总!$A:$AM,MATCH(单指标趋势!$E52&amp;单指标趋势!$E$3,【输出】数据汇总!$A:$A,0),MATCH(单指标趋势!AF$3,【输出】数据汇总!$1:$1))</f>
        <v>4.1785004895058771E-2</v>
      </c>
      <c r="AG52" s="10">
        <f>IFERROR(INDEX(【输出】数据汇总!$A:$AM,MATCH(单指标趋势!$E52&amp;单指标趋势!$E$3,【输出】数据汇总!$A:$A,0),MATCH(单指标趋势!AG$3,【输出】数据汇总!$1:$1)),"")</f>
        <v>4.0483963901397274E-2</v>
      </c>
      <c r="AH52" s="10">
        <f t="shared" si="3"/>
        <v>-1.3010409936614967E-3</v>
      </c>
    </row>
    <row r="53" spans="1:34" x14ac:dyDescent="0.25">
      <c r="A53" s="205">
        <f>IFERROR(VLOOKUP($E$1,$B:$C,2,0)*INDEX($1:$1048576,MATCH($E53,$E:$E,0),MATCH($A$2,$3:$3,0)),"")</f>
        <v>-1.4624568252831914E-2</v>
      </c>
      <c r="D53" s="207" t="str" cm="1">
        <f t="array" ref="D53">IF(SUMPRODUCT(($F$4:$F$58=F53)*($A$4:$A$58&gt;=A53))&lt;3,E53,G53)</f>
        <v>徽商</v>
      </c>
      <c r="E53" s="189" t="s">
        <v>216</v>
      </c>
      <c r="F53" s="190" t="s">
        <v>456</v>
      </c>
      <c r="G53" s="277" t="s">
        <v>451</v>
      </c>
      <c r="H53" s="10" t="e">
        <f>INDEX(【输出】数据汇总!$A:$AM,MATCH(单指标趋势!$E53&amp;单指标趋势!$E$3,【输出】数据汇总!$A:$A,0),MATCH(单指标趋势!H$3,【输出】数据汇总!$1:$1))</f>
        <v>#N/A</v>
      </c>
      <c r="I53" s="10" t="e">
        <f>INDEX(【输出】数据汇总!$A:$AM,MATCH(单指标趋势!$E53&amp;单指标趋势!$E$3,【输出】数据汇总!$A:$A,0),MATCH(单指标趋势!I$3,【输出】数据汇总!$1:$1))</f>
        <v>#N/A</v>
      </c>
      <c r="J53" s="10" t="e">
        <f>INDEX(【输出】数据汇总!$A:$AM,MATCH(单指标趋势!$E53&amp;单指标趋势!$E$3,【输出】数据汇总!$A:$A,0),MATCH(单指标趋势!J$3,【输出】数据汇总!$1:$1))</f>
        <v>#N/A</v>
      </c>
      <c r="K53" s="10" t="e">
        <f>INDEX(【输出】数据汇总!$A:$AM,MATCH(单指标趋势!$E53&amp;单指标趋势!$E$3,【输出】数据汇总!$A:$A,0),MATCH(单指标趋势!K$3,【输出】数据汇总!$1:$1))</f>
        <v>#N/A</v>
      </c>
      <c r="L53" s="10" t="e">
        <f>INDEX(【输出】数据汇总!$A:$AM,MATCH(单指标趋势!$E53&amp;单指标趋势!$E$3,【输出】数据汇总!$A:$A,0),MATCH(单指标趋势!L$3,【输出】数据汇总!$1:$1))</f>
        <v>#N/A</v>
      </c>
      <c r="M53" s="10" t="e">
        <f>INDEX(【输出】数据汇总!$A:$AM,MATCH(单指标趋势!$E53&amp;单指标趋势!$E$3,【输出】数据汇总!$A:$A,0),MATCH(单指标趋势!M$3,【输出】数据汇总!$1:$1))</f>
        <v>#N/A</v>
      </c>
      <c r="N53" s="10" t="e">
        <f>INDEX(【输出】数据汇总!$A:$AM,MATCH(单指标趋势!$E53&amp;单指标趋势!$E$3,【输出】数据汇总!$A:$A,0),MATCH(单指标趋势!N$3,【输出】数据汇总!$1:$1))</f>
        <v>#N/A</v>
      </c>
      <c r="O53" s="10" t="e">
        <f>INDEX(【输出】数据汇总!$A:$AM,MATCH(单指标趋势!$E53&amp;单指标趋势!$E$3,【输出】数据汇总!$A:$A,0),MATCH(单指标趋势!O$3,【输出】数据汇总!$1:$1))</f>
        <v>#N/A</v>
      </c>
      <c r="P53" s="10" t="e">
        <f>INDEX(【输出】数据汇总!$A:$AM,MATCH(单指标趋势!$E53&amp;单指标趋势!$E$3,【输出】数据汇总!$A:$A,0),MATCH(单指标趋势!P$3,【输出】数据汇总!$1:$1))</f>
        <v>#N/A</v>
      </c>
      <c r="Q53" s="10" t="e">
        <f>INDEX(【输出】数据汇总!$A:$AM,MATCH(单指标趋势!$E53&amp;单指标趋势!$E$3,【输出】数据汇总!$A:$A,0),MATCH(单指标趋势!Q$3,【输出】数据汇总!$1:$1))</f>
        <v>#N/A</v>
      </c>
      <c r="R53" s="10" t="e">
        <f>INDEX(【输出】数据汇总!$A:$AM,MATCH(单指标趋势!$E53&amp;单指标趋势!$E$3,【输出】数据汇总!$A:$A,0),MATCH(单指标趋势!R$3,【输出】数据汇总!$1:$1))</f>
        <v>#N/A</v>
      </c>
      <c r="S53" s="10" t="e">
        <f>INDEX(【输出】数据汇总!$A:$AM,MATCH(单指标趋势!$E53&amp;单指标趋势!$E$3,【输出】数据汇总!$A:$A,0),MATCH(单指标趋势!S$3,【输出】数据汇总!$1:$1))</f>
        <v>#N/A</v>
      </c>
      <c r="T53" s="10">
        <f>INDEX(【输出】数据汇总!$A:$AM,MATCH(单指标趋势!$E53&amp;单指标趋势!$E$3,【输出】数据汇总!$A:$A,0),MATCH(单指标趋势!T$3,【输出】数据汇总!$1:$1))</f>
        <v>1.3088184092722239E-2</v>
      </c>
      <c r="U53" s="10">
        <f>INDEX(【输出】数据汇总!$A:$AM,MATCH(单指标趋势!$E53&amp;单指标趋势!$E$3,【输出】数据汇总!$A:$A,0),MATCH(单指标趋势!U$3,【输出】数据汇总!$1:$1))</f>
        <v>1.7559942757055066E-2</v>
      </c>
      <c r="V53" s="10">
        <f>INDEX(【输出】数据汇总!$A:$AM,MATCH(单指标趋势!$E53&amp;单指标趋势!$E$3,【输出】数据汇总!$A:$A,0),MATCH(单指标趋势!V$3,【输出】数据汇总!$1:$1))</f>
        <v>2.07577565489134E-2</v>
      </c>
      <c r="W53" s="10">
        <f>INDEX(【输出】数据汇总!$A:$AM,MATCH(单指标趋势!$E53&amp;单指标趋势!$E$3,【输出】数据汇总!$A:$A,0),MATCH(单指标趋势!W$3,【输出】数据汇总!$1:$1))</f>
        <v>2.5067780441062129E-2</v>
      </c>
      <c r="X53" s="10">
        <f>INDEX(【输出】数据汇总!$A:$AM,MATCH(单指标趋势!$E53&amp;单指标趋势!$E$3,【输出】数据汇总!$A:$A,0),MATCH(单指标趋势!X$3,【输出】数据汇总!$1:$1))</f>
        <v>2.5067042934873943E-2</v>
      </c>
      <c r="Y53" s="10">
        <f>INDEX(【输出】数据汇总!$A:$AM,MATCH(单指标趋势!$E53&amp;单指标趋势!$E$3,【输出】数据汇总!$A:$A,0),MATCH(单指标趋势!Y$3,【输出】数据汇总!$1:$1))</f>
        <v>2.8969307534748405E-2</v>
      </c>
      <c r="Z53" s="10">
        <f>INDEX(【输出】数据汇总!$A:$AM,MATCH(单指标趋势!$E53&amp;单指标趋势!$E$3,【输出】数据汇总!$A:$A,0),MATCH(单指标趋势!Z$3,【输出】数据汇总!$1:$1))</f>
        <v>2.189644061381401E-2</v>
      </c>
      <c r="AA53" s="10">
        <f>INDEX(【输出】数据汇总!$A:$AM,MATCH(单指标趋势!$E53&amp;单指标趋势!$E$3,【输出】数据汇总!$A:$A,0),MATCH(单指标趋势!AA$3,【输出】数据汇总!$1:$1))</f>
        <v>2.4151049090406614E-2</v>
      </c>
      <c r="AB53" s="10">
        <f>INDEX(【输出】数据汇总!$A:$AM,MATCH(单指标趋势!$E53&amp;单指标趋势!$E$3,【输出】数据汇总!$A:$A,0),MATCH(单指标趋势!AB$3,【输出】数据汇总!$1:$1))</f>
        <v>1.2095910331870843E-2</v>
      </c>
      <c r="AC53" s="10">
        <f>INDEX(【输出】数据汇总!$A:$AM,MATCH(单指标趋势!$E53&amp;单指标趋势!$E$3,【输出】数据汇总!$A:$A,0),MATCH(单指标趋势!AC$3,【输出】数据汇总!$1:$1))</f>
        <v>1.1022288615868969E-2</v>
      </c>
      <c r="AD53" s="10">
        <f>INDEX(【输出】数据汇总!$A:$AM,MATCH(单指标趋势!$E53&amp;单指标趋势!$E$3,【输出】数据汇总!$A:$A,0),MATCH(单指标趋势!AD$3,【输出】数据汇总!$1:$1))</f>
        <v>1.1381424593746862E-2</v>
      </c>
      <c r="AE53" s="10">
        <f>INDEX(【输出】数据汇总!$A:$AM,MATCH(单指标趋势!$E53&amp;单指标趋势!$E$3,【输出】数据汇总!$A:$A,0),MATCH(单指标趋势!AE$3,【输出】数据汇总!$1:$1))</f>
        <v>1.5713939672248385E-2</v>
      </c>
      <c r="AF53" s="10">
        <f>INDEX(【输出】数据汇总!$A:$AM,MATCH(单指标趋势!$E53&amp;单指标趋势!$E$3,【输出】数据汇总!$A:$A,0),MATCH(单指标趋势!AF$3,【输出】数据汇总!$1:$1))</f>
        <v>1.4770326511546387E-2</v>
      </c>
      <c r="AG53" s="10">
        <f>IFERROR(INDEX(【输出】数据汇总!$A:$AM,MATCH(单指标趋势!$E53&amp;单指标趋势!$E$3,【输出】数据汇总!$A:$A,0),MATCH(单指标趋势!AG$3,【输出】数据汇总!$1:$1)),"")</f>
        <v>1.4624568252831914E-2</v>
      </c>
      <c r="AH53" s="10">
        <f t="shared" si="3"/>
        <v>-1.4575825871447276E-4</v>
      </c>
    </row>
    <row r="54" spans="1:34" x14ac:dyDescent="0.25">
      <c r="A54" s="205">
        <f>IFERROR(VLOOKUP($E$1,$B:$C,2,0)*INDEX($1:$1048576,MATCH($E54,$E:$E,0),MATCH($A$2,$3:$3,0)),"")</f>
        <v>-0.11297736689179309</v>
      </c>
      <c r="D54" s="207" t="str" cm="1">
        <f t="array" ref="D54">IF(SUMPRODUCT(($F$4:$F$58=F54)*($A$4:$A$58&gt;=A54))&lt;3,E54,G54)</f>
        <v>纯H股9</v>
      </c>
      <c r="E54" s="189" t="s">
        <v>217</v>
      </c>
      <c r="F54" s="190" t="s">
        <v>456</v>
      </c>
      <c r="G54" s="277" t="s">
        <v>442</v>
      </c>
      <c r="H54" s="10" t="e">
        <f>INDEX(【输出】数据汇总!$A:$AM,MATCH(单指标趋势!$E54&amp;单指标趋势!$E$3,【输出】数据汇总!$A:$A,0),MATCH(单指标趋势!H$3,【输出】数据汇总!$1:$1))</f>
        <v>#N/A</v>
      </c>
      <c r="I54" s="10" t="e">
        <f>INDEX(【输出】数据汇总!$A:$AM,MATCH(单指标趋势!$E54&amp;单指标趋势!$E$3,【输出】数据汇总!$A:$A,0),MATCH(单指标趋势!I$3,【输出】数据汇总!$1:$1))</f>
        <v>#N/A</v>
      </c>
      <c r="J54" s="10" t="e">
        <f>INDEX(【输出】数据汇总!$A:$AM,MATCH(单指标趋势!$E54&amp;单指标趋势!$E$3,【输出】数据汇总!$A:$A,0),MATCH(单指标趋势!J$3,【输出】数据汇总!$1:$1))</f>
        <v>#N/A</v>
      </c>
      <c r="K54" s="10" t="e">
        <f>INDEX(【输出】数据汇总!$A:$AM,MATCH(单指标趋势!$E54&amp;单指标趋势!$E$3,【输出】数据汇总!$A:$A,0),MATCH(单指标趋势!K$3,【输出】数据汇总!$1:$1))</f>
        <v>#N/A</v>
      </c>
      <c r="L54" s="10" t="e">
        <f>INDEX(【输出】数据汇总!$A:$AM,MATCH(单指标趋势!$E54&amp;单指标趋势!$E$3,【输出】数据汇总!$A:$A,0),MATCH(单指标趋势!L$3,【输出】数据汇总!$1:$1))</f>
        <v>#N/A</v>
      </c>
      <c r="M54" s="10" t="e">
        <f>INDEX(【输出】数据汇总!$A:$AM,MATCH(单指标趋势!$E54&amp;单指标趋势!$E$3,【输出】数据汇总!$A:$A,0),MATCH(单指标趋势!M$3,【输出】数据汇总!$1:$1))</f>
        <v>#N/A</v>
      </c>
      <c r="N54" s="10" t="e">
        <f>INDEX(【输出】数据汇总!$A:$AM,MATCH(单指标趋势!$E54&amp;单指标趋势!$E$3,【输出】数据汇总!$A:$A,0),MATCH(单指标趋势!N$3,【输出】数据汇总!$1:$1))</f>
        <v>#N/A</v>
      </c>
      <c r="O54" s="10" t="e">
        <f>INDEX(【输出】数据汇总!$A:$AM,MATCH(单指标趋势!$E54&amp;单指标趋势!$E$3,【输出】数据汇总!$A:$A,0),MATCH(单指标趋势!O$3,【输出】数据汇总!$1:$1))</f>
        <v>#N/A</v>
      </c>
      <c r="P54" s="10" t="e">
        <f>INDEX(【输出】数据汇总!$A:$AM,MATCH(单指标趋势!$E54&amp;单指标趋势!$E$3,【输出】数据汇总!$A:$A,0),MATCH(单指标趋势!P$3,【输出】数据汇总!$1:$1))</f>
        <v>#N/A</v>
      </c>
      <c r="Q54" s="10" t="e">
        <f>INDEX(【输出】数据汇总!$A:$AM,MATCH(单指标趋势!$E54&amp;单指标趋势!$E$3,【输出】数据汇总!$A:$A,0),MATCH(单指标趋势!Q$3,【输出】数据汇总!$1:$1))</f>
        <v>#N/A</v>
      </c>
      <c r="R54" s="10" t="e">
        <f>INDEX(【输出】数据汇总!$A:$AM,MATCH(单指标趋势!$E54&amp;单指标趋势!$E$3,【输出】数据汇总!$A:$A,0),MATCH(单指标趋势!R$3,【输出】数据汇总!$1:$1))</f>
        <v>#N/A</v>
      </c>
      <c r="S54" s="10" t="e">
        <f>INDEX(【输出】数据汇总!$A:$AM,MATCH(单指标趋势!$E54&amp;单指标趋势!$E$3,【输出】数据汇总!$A:$A,0),MATCH(单指标趋势!S$3,【输出】数据汇总!$1:$1))</f>
        <v>#N/A</v>
      </c>
      <c r="T54" s="10">
        <f>INDEX(【输出】数据汇总!$A:$AM,MATCH(单指标趋势!$E54&amp;单指标趋势!$E$3,【输出】数据汇总!$A:$A,0),MATCH(单指标趋势!T$3,【输出】数据汇总!$1:$1))</f>
        <v>5.2231578339393521E-2</v>
      </c>
      <c r="U54" s="10">
        <f>INDEX(【输出】数据汇总!$A:$AM,MATCH(单指标趋势!$E54&amp;单指标趋势!$E$3,【输出】数据汇总!$A:$A,0),MATCH(单指标趋势!U$3,【输出】数据汇总!$1:$1))</f>
        <v>5.4068956523163215E-2</v>
      </c>
      <c r="V54" s="10">
        <f>INDEX(【输出】数据汇总!$A:$AM,MATCH(单指标趋势!$E54&amp;单指标趋势!$E$3,【输出】数据汇总!$A:$A,0),MATCH(单指标趋势!V$3,【输出】数据汇总!$1:$1))</f>
        <v>6.5703462578486707E-2</v>
      </c>
      <c r="W54" s="10">
        <f>INDEX(【输出】数据汇总!$A:$AM,MATCH(单指标趋势!$E54&amp;单指标趋势!$E$3,【输出】数据汇总!$A:$A,0),MATCH(单指标趋势!W$3,【输出】数据汇总!$1:$1))</f>
        <v>9.1343495739295677E-2</v>
      </c>
      <c r="X54" s="10">
        <f>INDEX(【输出】数据汇总!$A:$AM,MATCH(单指标趋势!$E54&amp;单指标趋势!$E$3,【输出】数据汇总!$A:$A,0),MATCH(单指标趋势!X$3,【输出】数据汇总!$1:$1))</f>
        <v>9.7670128040634879E-2</v>
      </c>
      <c r="Y54" s="10">
        <f>INDEX(【输出】数据汇总!$A:$AM,MATCH(单指标趋势!$E54&amp;单指标趋势!$E$3,【输出】数据汇总!$A:$A,0),MATCH(单指标趋势!Y$3,【输出】数据汇总!$1:$1))</f>
        <v>0.13647312811341761</v>
      </c>
      <c r="Z54" s="10">
        <f>INDEX(【输出】数据汇总!$A:$AM,MATCH(单指标趋势!$E54&amp;单指标趋势!$E$3,【输出】数据汇总!$A:$A,0),MATCH(单指标趋势!Z$3,【输出】数据汇总!$1:$1))</f>
        <v>0.14267845029308177</v>
      </c>
      <c r="AA54" s="10">
        <f>INDEX(【输出】数据汇总!$A:$AM,MATCH(单指标趋势!$E54&amp;单指标趋势!$E$3,【输出】数据汇总!$A:$A,0),MATCH(单指标趋势!AA$3,【输出】数据汇总!$1:$1))</f>
        <v>0.15552534331904055</v>
      </c>
      <c r="AB54" s="10">
        <f>INDEX(【输出】数据汇总!$A:$AM,MATCH(单指标趋势!$E54&amp;单指标趋势!$E$3,【输出】数据汇总!$A:$A,0),MATCH(单指标趋势!AB$3,【输出】数据汇总!$1:$1))</f>
        <v>0.10064135489980139</v>
      </c>
      <c r="AC54" s="10">
        <f>INDEX(【输出】数据汇总!$A:$AM,MATCH(单指标趋势!$E54&amp;单指标趋势!$E$3,【输出】数据汇总!$A:$A,0),MATCH(单指标趋势!AC$3,【输出】数据汇总!$1:$1))</f>
        <v>9.1030861245783593E-2</v>
      </c>
      <c r="AD54" s="10">
        <f>INDEX(【输出】数据汇总!$A:$AM,MATCH(单指标趋势!$E54&amp;单指标趋势!$E$3,【输出】数据汇总!$A:$A,0),MATCH(单指标趋势!AD$3,【输出】数据汇总!$1:$1))</f>
        <v>8.7431533003621997E-2</v>
      </c>
      <c r="AE54" s="10">
        <f>INDEX(【输出】数据汇总!$A:$AM,MATCH(单指标趋势!$E54&amp;单指标趋势!$E$3,【输出】数据汇总!$A:$A,0),MATCH(单指标趋势!AE$3,【输出】数据汇总!$1:$1))</f>
        <v>0.11836995141343346</v>
      </c>
      <c r="AF54" s="10">
        <f>INDEX(【输出】数据汇总!$A:$AM,MATCH(单指标趋势!$E54&amp;单指标趋势!$E$3,【输出】数据汇总!$A:$A,0),MATCH(单指标趋势!AF$3,【输出】数据汇总!$1:$1))</f>
        <v>0.12167841310451696</v>
      </c>
      <c r="AG54" s="10">
        <f>IFERROR(INDEX(【输出】数据汇总!$A:$AM,MATCH(单指标趋势!$E54&amp;单指标趋势!$E$3,【输出】数据汇总!$A:$A,0),MATCH(单指标趋势!AG$3,【输出】数据汇总!$1:$1)),"")</f>
        <v>0.11297736689179309</v>
      </c>
      <c r="AH54" s="10">
        <f t="shared" si="3"/>
        <v>-8.7010462127238702E-3</v>
      </c>
    </row>
    <row r="55" spans="1:34" x14ac:dyDescent="0.25">
      <c r="A55" s="205">
        <f>IFERROR(VLOOKUP($E$1,$B:$C,2,0)*INDEX($1:$1048576,MATCH($E55,$E:$E,0),MATCH($A$2,$3:$3,0)),"")</f>
        <v>-3.3722657703153448E-2</v>
      </c>
      <c r="D55" s="207" t="str" cm="1">
        <f t="array" ref="D55">IF(SUMPRODUCT(($F$4:$F$58=F55)*($A$4:$A$58&gt;=A55))&lt;3,E55,G55)</f>
        <v>纯H股10</v>
      </c>
      <c r="E55" s="189" t="s">
        <v>218</v>
      </c>
      <c r="F55" s="190" t="s">
        <v>456</v>
      </c>
      <c r="G55" s="277" t="s">
        <v>452</v>
      </c>
      <c r="H55" s="10" t="e">
        <f>INDEX(【输出】数据汇总!$A:$AM,MATCH(单指标趋势!$E55&amp;单指标趋势!$E$3,【输出】数据汇总!$A:$A,0),MATCH(单指标趋势!H$3,【输出】数据汇总!$1:$1))</f>
        <v>#N/A</v>
      </c>
      <c r="I55" s="10" t="e">
        <f>INDEX(【输出】数据汇总!$A:$AM,MATCH(单指标趋势!$E55&amp;单指标趋势!$E$3,【输出】数据汇总!$A:$A,0),MATCH(单指标趋势!I$3,【输出】数据汇总!$1:$1))</f>
        <v>#N/A</v>
      </c>
      <c r="J55" s="10" t="e">
        <f>INDEX(【输出】数据汇总!$A:$AM,MATCH(单指标趋势!$E55&amp;单指标趋势!$E$3,【输出】数据汇总!$A:$A,0),MATCH(单指标趋势!J$3,【输出】数据汇总!$1:$1))</f>
        <v>#N/A</v>
      </c>
      <c r="K55" s="10" t="e">
        <f>INDEX(【输出】数据汇总!$A:$AM,MATCH(单指标趋势!$E55&amp;单指标趋势!$E$3,【输出】数据汇总!$A:$A,0),MATCH(单指标趋势!K$3,【输出】数据汇总!$1:$1))</f>
        <v>#N/A</v>
      </c>
      <c r="L55" s="10" t="e">
        <f>INDEX(【输出】数据汇总!$A:$AM,MATCH(单指标趋势!$E55&amp;单指标趋势!$E$3,【输出】数据汇总!$A:$A,0),MATCH(单指标趋势!L$3,【输出】数据汇总!$1:$1))</f>
        <v>#N/A</v>
      </c>
      <c r="M55" s="10" t="e">
        <f>INDEX(【输出】数据汇总!$A:$AM,MATCH(单指标趋势!$E55&amp;单指标趋势!$E$3,【输出】数据汇总!$A:$A,0),MATCH(单指标趋势!M$3,【输出】数据汇总!$1:$1))</f>
        <v>#N/A</v>
      </c>
      <c r="N55" s="10" t="e">
        <f>INDEX(【输出】数据汇总!$A:$AM,MATCH(单指标趋势!$E55&amp;单指标趋势!$E$3,【输出】数据汇总!$A:$A,0),MATCH(单指标趋势!N$3,【输出】数据汇总!$1:$1))</f>
        <v>#N/A</v>
      </c>
      <c r="O55" s="10" t="e">
        <f>INDEX(【输出】数据汇总!$A:$AM,MATCH(单指标趋势!$E55&amp;单指标趋势!$E$3,【输出】数据汇总!$A:$A,0),MATCH(单指标趋势!O$3,【输出】数据汇总!$1:$1))</f>
        <v>#N/A</v>
      </c>
      <c r="P55" s="10" t="e">
        <f>INDEX(【输出】数据汇总!$A:$AM,MATCH(单指标趋势!$E55&amp;单指标趋势!$E$3,【输出】数据汇总!$A:$A,0),MATCH(单指标趋势!P$3,【输出】数据汇总!$1:$1))</f>
        <v>#N/A</v>
      </c>
      <c r="Q55" s="10" t="e">
        <f>INDEX(【输出】数据汇总!$A:$AM,MATCH(单指标趋势!$E55&amp;单指标趋势!$E$3,【输出】数据汇总!$A:$A,0),MATCH(单指标趋势!Q$3,【输出】数据汇总!$1:$1))</f>
        <v>#N/A</v>
      </c>
      <c r="R55" s="10" t="e">
        <f>INDEX(【输出】数据汇总!$A:$AM,MATCH(单指标趋势!$E55&amp;单指标趋势!$E$3,【输出】数据汇总!$A:$A,0),MATCH(单指标趋势!R$3,【输出】数据汇总!$1:$1))</f>
        <v>#N/A</v>
      </c>
      <c r="S55" s="10" t="e">
        <f>INDEX(【输出】数据汇总!$A:$AM,MATCH(单指标趋势!$E55&amp;单指标趋势!$E$3,【输出】数据汇总!$A:$A,0),MATCH(单指标趋势!S$3,【输出】数据汇总!$1:$1))</f>
        <v>#N/A</v>
      </c>
      <c r="T55" s="10" t="str">
        <f>INDEX(【输出】数据汇总!$A:$AM,MATCH(单指标趋势!$E55&amp;单指标趋势!$E$3,【输出】数据汇总!$A:$A,0),MATCH(单指标趋势!T$3,【输出】数据汇总!$1:$1))</f>
        <v/>
      </c>
      <c r="U55" s="10">
        <f>INDEX(【输出】数据汇总!$A:$AM,MATCH(单指标趋势!$E55&amp;单指标趋势!$E$3,【输出】数据汇总!$A:$A,0),MATCH(单指标趋势!U$3,【输出】数据汇总!$1:$1))</f>
        <v>1.0235949083076101E-2</v>
      </c>
      <c r="V55" s="10">
        <f>INDEX(【输出】数据汇总!$A:$AM,MATCH(单指标趋势!$E55&amp;单指标趋势!$E$3,【输出】数据汇总!$A:$A,0),MATCH(单指标趋势!V$3,【输出】数据汇总!$1:$1))</f>
        <v>1.0549185289151749E-2</v>
      </c>
      <c r="W55" s="10">
        <f>INDEX(【输出】数据汇总!$A:$AM,MATCH(单指标趋势!$E55&amp;单指标趋势!$E$3,【输出】数据汇总!$A:$A,0),MATCH(单指标趋势!W$3,【输出】数据汇总!$1:$1))</f>
        <v>1.0611905105952011E-2</v>
      </c>
      <c r="X55" s="10">
        <f>INDEX(【输出】数据汇总!$A:$AM,MATCH(单指标趋势!$E55&amp;单指标趋势!$E$3,【输出】数据汇总!$A:$A,0),MATCH(单指标趋势!X$3,【输出】数据汇总!$1:$1))</f>
        <v>1.0143239144763314E-2</v>
      </c>
      <c r="Y55" s="10">
        <f>INDEX(【输出】数据汇总!$A:$AM,MATCH(单指标趋势!$E55&amp;单指标趋势!$E$3,【输出】数据汇总!$A:$A,0),MATCH(单指标趋势!Y$3,【输出】数据汇总!$1:$1))</f>
        <v>1.6632070460099374E-2</v>
      </c>
      <c r="Z55" s="10">
        <f>INDEX(【输出】数据汇总!$A:$AM,MATCH(单指标趋势!$E55&amp;单指标趋势!$E$3,【输出】数据汇总!$A:$A,0),MATCH(单指标趋势!Z$3,【输出】数据汇总!$1:$1))</f>
        <v>1.6698278798280182E-2</v>
      </c>
      <c r="AA55" s="10">
        <f>INDEX(【输出】数据汇总!$A:$AM,MATCH(单指标趋势!$E55&amp;单指标趋势!$E$3,【输出】数据汇总!$A:$A,0),MATCH(单指标趋势!AA$3,【输出】数据汇总!$1:$1))</f>
        <v>3.5502254337653805E-2</v>
      </c>
      <c r="AB55" s="10">
        <f>INDEX(【输出】数据汇总!$A:$AM,MATCH(单指标趋势!$E55&amp;单指标趋势!$E$3,【输出】数据汇总!$A:$A,0),MATCH(单指标趋势!AB$3,【输出】数据汇总!$1:$1))</f>
        <v>2.3036853465768364E-2</v>
      </c>
      <c r="AC55" s="10">
        <f>INDEX(【输出】数据汇总!$A:$AM,MATCH(单指标趋势!$E55&amp;单指标趋势!$E$3,【输出】数据汇总!$A:$A,0),MATCH(单指标趋势!AC$3,【输出】数据汇总!$1:$1))</f>
        <v>2.7691857519115549E-2</v>
      </c>
      <c r="AD55" s="10">
        <f>INDEX(【输出】数据汇总!$A:$AM,MATCH(单指标趋势!$E55&amp;单指标趋势!$E$3,【输出】数据汇总!$A:$A,0),MATCH(单指标趋势!AD$3,【输出】数据汇总!$1:$1))</f>
        <v>2.7709089944887837E-2</v>
      </c>
      <c r="AE55" s="10">
        <f>INDEX(【输出】数据汇总!$A:$AM,MATCH(单指标趋势!$E55&amp;单指标趋势!$E$3,【输出】数据汇总!$A:$A,0),MATCH(单指标趋势!AE$3,【输出】数据汇总!$1:$1))</f>
        <v>3.152009146685561E-2</v>
      </c>
      <c r="AF55" s="10">
        <f>INDEX(【输出】数据汇总!$A:$AM,MATCH(单指标趋势!$E55&amp;单指标趋势!$E$3,【输出】数据汇总!$A:$A,0),MATCH(单指标趋势!AF$3,【输出】数据汇总!$1:$1))</f>
        <v>3.198624430354384E-2</v>
      </c>
      <c r="AG55" s="10">
        <f>IFERROR(INDEX(【输出】数据汇总!$A:$AM,MATCH(单指标趋势!$E55&amp;单指标趋势!$E$3,【输出】数据汇总!$A:$A,0),MATCH(单指标趋势!AG$3,【输出】数据汇总!$1:$1)),"")</f>
        <v>3.3722657703153448E-2</v>
      </c>
      <c r="AH55" s="10">
        <f t="shared" si="3"/>
        <v>1.7364133996096084E-3</v>
      </c>
    </row>
    <row r="56" spans="1:34" x14ac:dyDescent="0.25">
      <c r="A56" s="205">
        <f>IFERROR(VLOOKUP($E$1,$B:$C,2,0)*INDEX($1:$1048576,MATCH($E56,$E:$E,0),MATCH($A$2,$3:$3,0)),"")</f>
        <v>-3.6654540043014973E-2</v>
      </c>
      <c r="D56" s="207" t="str" cm="1">
        <f t="array" ref="D56">IF(SUMPRODUCT(($F$4:$F$58=F56)*($A$4:$A$58&gt;=A56))&lt;3,E56,G56)</f>
        <v>纯H股11</v>
      </c>
      <c r="E56" s="189" t="s">
        <v>219</v>
      </c>
      <c r="F56" s="190" t="s">
        <v>456</v>
      </c>
      <c r="G56" s="277" t="s">
        <v>444</v>
      </c>
      <c r="H56" s="10" t="e">
        <f>INDEX(【输出】数据汇总!$A:$AM,MATCH(单指标趋势!$E56&amp;单指标趋势!$E$3,【输出】数据汇总!$A:$A,0),MATCH(单指标趋势!H$3,【输出】数据汇总!$1:$1))</f>
        <v>#N/A</v>
      </c>
      <c r="I56" s="10" t="e">
        <f>INDEX(【输出】数据汇总!$A:$AM,MATCH(单指标趋势!$E56&amp;单指标趋势!$E$3,【输出】数据汇总!$A:$A,0),MATCH(单指标趋势!I$3,【输出】数据汇总!$1:$1))</f>
        <v>#N/A</v>
      </c>
      <c r="J56" s="10" t="e">
        <f>INDEX(【输出】数据汇总!$A:$AM,MATCH(单指标趋势!$E56&amp;单指标趋势!$E$3,【输出】数据汇总!$A:$A,0),MATCH(单指标趋势!J$3,【输出】数据汇总!$1:$1))</f>
        <v>#N/A</v>
      </c>
      <c r="K56" s="10" t="e">
        <f>INDEX(【输出】数据汇总!$A:$AM,MATCH(单指标趋势!$E56&amp;单指标趋势!$E$3,【输出】数据汇总!$A:$A,0),MATCH(单指标趋势!K$3,【输出】数据汇总!$1:$1))</f>
        <v>#N/A</v>
      </c>
      <c r="L56" s="10" t="e">
        <f>INDEX(【输出】数据汇总!$A:$AM,MATCH(单指标趋势!$E56&amp;单指标趋势!$E$3,【输出】数据汇总!$A:$A,0),MATCH(单指标趋势!L$3,【输出】数据汇总!$1:$1))</f>
        <v>#N/A</v>
      </c>
      <c r="M56" s="10" t="e">
        <f>INDEX(【输出】数据汇总!$A:$AM,MATCH(单指标趋势!$E56&amp;单指标趋势!$E$3,【输出】数据汇总!$A:$A,0),MATCH(单指标趋势!M$3,【输出】数据汇总!$1:$1))</f>
        <v>#N/A</v>
      </c>
      <c r="N56" s="10" t="e">
        <f>INDEX(【输出】数据汇总!$A:$AM,MATCH(单指标趋势!$E56&amp;单指标趋势!$E$3,【输出】数据汇总!$A:$A,0),MATCH(单指标趋势!N$3,【输出】数据汇总!$1:$1))</f>
        <v>#N/A</v>
      </c>
      <c r="O56" s="10" t="e">
        <f>INDEX(【输出】数据汇总!$A:$AM,MATCH(单指标趋势!$E56&amp;单指标趋势!$E$3,【输出】数据汇总!$A:$A,0),MATCH(单指标趋势!O$3,【输出】数据汇总!$1:$1))</f>
        <v>#N/A</v>
      </c>
      <c r="P56" s="10" t="e">
        <f>INDEX(【输出】数据汇总!$A:$AM,MATCH(单指标趋势!$E56&amp;单指标趋势!$E$3,【输出】数据汇总!$A:$A,0),MATCH(单指标趋势!P$3,【输出】数据汇总!$1:$1))</f>
        <v>#N/A</v>
      </c>
      <c r="Q56" s="10" t="e">
        <f>INDEX(【输出】数据汇总!$A:$AM,MATCH(单指标趋势!$E56&amp;单指标趋势!$E$3,【输出】数据汇总!$A:$A,0),MATCH(单指标趋势!Q$3,【输出】数据汇总!$1:$1))</f>
        <v>#N/A</v>
      </c>
      <c r="R56" s="10" t="e">
        <f>INDEX(【输出】数据汇总!$A:$AM,MATCH(单指标趋势!$E56&amp;单指标趋势!$E$3,【输出】数据汇总!$A:$A,0),MATCH(单指标趋势!R$3,【输出】数据汇总!$1:$1))</f>
        <v>#N/A</v>
      </c>
      <c r="S56" s="10" t="e">
        <f>INDEX(【输出】数据汇总!$A:$AM,MATCH(单指标趋势!$E56&amp;单指标趋势!$E$3,【输出】数据汇总!$A:$A,0),MATCH(单指标趋势!S$3,【输出】数据汇总!$1:$1))</f>
        <v>#N/A</v>
      </c>
      <c r="T56" s="10">
        <f>INDEX(【输出】数据汇总!$A:$AM,MATCH(单指标趋势!$E56&amp;单指标趋势!$E$3,【输出】数据汇总!$A:$A,0),MATCH(单指标趋势!T$3,【输出】数据汇总!$1:$1))</f>
        <v>2.9782880018284531E-2</v>
      </c>
      <c r="U56" s="10">
        <f>INDEX(【输出】数据汇总!$A:$AM,MATCH(单指标趋势!$E56&amp;单指标趋势!$E$3,【输出】数据汇总!$A:$A,0),MATCH(单指标趋势!U$3,【输出】数据汇总!$1:$1))</f>
        <v>3.5551712486575536E-2</v>
      </c>
      <c r="V56" s="10">
        <f>INDEX(【输出】数据汇总!$A:$AM,MATCH(单指标趋势!$E56&amp;单指标趋势!$E$3,【输出】数据汇总!$A:$A,0),MATCH(单指标趋势!V$3,【输出】数据汇总!$1:$1))</f>
        <v>3.6136436496780326E-2</v>
      </c>
      <c r="W56" s="10">
        <f>INDEX(【输出】数据汇总!$A:$AM,MATCH(单指标趋势!$E56&amp;单指标趋势!$E$3,【输出】数据汇总!$A:$A,0),MATCH(单指标趋势!W$3,【输出】数据汇总!$1:$1))</f>
        <v>4.1134579403411017E-2</v>
      </c>
      <c r="X56" s="10">
        <f>INDEX(【输出】数据汇总!$A:$AM,MATCH(单指标趋势!$E56&amp;单指标趋势!$E$3,【输出】数据汇总!$A:$A,0),MATCH(单指标趋势!X$3,【输出】数据汇总!$1:$1))</f>
        <v>3.846627703900956E-2</v>
      </c>
      <c r="Y56" s="10">
        <f>INDEX(【输出】数据汇总!$A:$AM,MATCH(单指标趋势!$E56&amp;单指标趋势!$E$3,【输出】数据汇总!$A:$A,0),MATCH(单指标趋势!Y$3,【输出】数据汇总!$1:$1))</f>
        <v>6.0851204698289661E-2</v>
      </c>
      <c r="Z56" s="10">
        <f>INDEX(【输出】数据汇总!$A:$AM,MATCH(单指标趋势!$E56&amp;单指标趋势!$E$3,【输出】数据汇总!$A:$A,0),MATCH(单指标趋势!Z$3,【输出】数据汇总!$1:$1))</f>
        <v>4.15897204429631E-2</v>
      </c>
      <c r="AA56" s="10">
        <f>INDEX(【输出】数据汇总!$A:$AM,MATCH(单指标趋势!$E56&amp;单指标趋势!$E$3,【输出】数据汇总!$A:$A,0),MATCH(单指标趋势!AA$3,【输出】数据汇总!$1:$1))</f>
        <v>6.5364369867786265E-2</v>
      </c>
      <c r="AB56" s="10">
        <f>INDEX(【输出】数据汇总!$A:$AM,MATCH(单指标趋势!$E56&amp;单指标趋势!$E$3,【输出】数据汇总!$A:$A,0),MATCH(单指标趋势!AB$3,【输出】数据汇总!$1:$1))</f>
        <v>2.8384474102253952E-2</v>
      </c>
      <c r="AC56" s="10">
        <f>INDEX(【输出】数据汇总!$A:$AM,MATCH(单指标趋势!$E56&amp;单指标趋势!$E$3,【输出】数据汇总!$A:$A,0),MATCH(单指标趋势!AC$3,【输出】数据汇总!$1:$1))</f>
        <v>2.8321118860950557E-2</v>
      </c>
      <c r="AD56" s="10">
        <f>INDEX(【输出】数据汇总!$A:$AM,MATCH(单指标趋势!$E56&amp;单指标趋势!$E$3,【输出】数据汇总!$A:$A,0),MATCH(单指标趋势!AD$3,【输出】数据汇总!$1:$1))</f>
        <v>2.7596160747255162E-2</v>
      </c>
      <c r="AE56" s="10">
        <f>INDEX(【输出】数据汇总!$A:$AM,MATCH(单指标趋势!$E56&amp;单指标趋势!$E$3,【输出】数据汇总!$A:$A,0),MATCH(单指标趋势!AE$3,【输出】数据汇总!$1:$1))</f>
        <v>4.5564957905508359E-2</v>
      </c>
      <c r="AF56" s="10">
        <f>INDEX(【输出】数据汇总!$A:$AM,MATCH(单指标趋势!$E56&amp;单指标趋势!$E$3,【输出】数据汇总!$A:$A,0),MATCH(单指标趋势!AF$3,【输出】数据汇总!$1:$1))</f>
        <v>4.7719241095966987E-2</v>
      </c>
      <c r="AG56" s="10">
        <f>IFERROR(INDEX(【输出】数据汇总!$A:$AM,MATCH(单指标趋势!$E56&amp;单指标趋势!$E$3,【输出】数据汇总!$A:$A,0),MATCH(单指标趋势!AG$3,【输出】数据汇总!$1:$1)),"")</f>
        <v>3.6654540043014973E-2</v>
      </c>
      <c r="AH56" s="10">
        <f t="shared" si="3"/>
        <v>-1.1064701052952014E-2</v>
      </c>
    </row>
    <row r="57" spans="1:34" x14ac:dyDescent="0.25">
      <c r="A57" s="205">
        <f>IFERROR(VLOOKUP($E$1,$B:$C,2,0)*INDEX($1:$1048576,MATCH($E57,$E:$E,0),MATCH($A$2,$3:$3,0)),"")</f>
        <v>-2.3504651334063133E-2</v>
      </c>
      <c r="D57" s="207" t="str" cm="1">
        <f t="array" ref="D57">IF(SUMPRODUCT(($F$4:$F$58=F57)*($A$4:$A$58&gt;=A57))&lt;3,E57,G57)</f>
        <v>纯H股12</v>
      </c>
      <c r="E57" s="189" t="s">
        <v>220</v>
      </c>
      <c r="F57" s="190" t="s">
        <v>456</v>
      </c>
      <c r="G57" s="277" t="s">
        <v>453</v>
      </c>
      <c r="H57" s="10" t="e">
        <f>INDEX(【输出】数据汇总!$A:$AM,MATCH(单指标趋势!$E57&amp;单指标趋势!$E$3,【输出】数据汇总!$A:$A,0),MATCH(单指标趋势!H$3,【输出】数据汇总!$1:$1))</f>
        <v>#N/A</v>
      </c>
      <c r="I57" s="10" t="e">
        <f>INDEX(【输出】数据汇总!$A:$AM,MATCH(单指标趋势!$E57&amp;单指标趋势!$E$3,【输出】数据汇总!$A:$A,0),MATCH(单指标趋势!I$3,【输出】数据汇总!$1:$1))</f>
        <v>#N/A</v>
      </c>
      <c r="J57" s="10" t="e">
        <f>INDEX(【输出】数据汇总!$A:$AM,MATCH(单指标趋势!$E57&amp;单指标趋势!$E$3,【输出】数据汇总!$A:$A,0),MATCH(单指标趋势!J$3,【输出】数据汇总!$1:$1))</f>
        <v>#N/A</v>
      </c>
      <c r="K57" s="10" t="e">
        <f>INDEX(【输出】数据汇总!$A:$AM,MATCH(单指标趋势!$E57&amp;单指标趋势!$E$3,【输出】数据汇总!$A:$A,0),MATCH(单指标趋势!K$3,【输出】数据汇总!$1:$1))</f>
        <v>#N/A</v>
      </c>
      <c r="L57" s="10" t="e">
        <f>INDEX(【输出】数据汇总!$A:$AM,MATCH(单指标趋势!$E57&amp;单指标趋势!$E$3,【输出】数据汇总!$A:$A,0),MATCH(单指标趋势!L$3,【输出】数据汇总!$1:$1))</f>
        <v>#N/A</v>
      </c>
      <c r="M57" s="10" t="e">
        <f>INDEX(【输出】数据汇总!$A:$AM,MATCH(单指标趋势!$E57&amp;单指标趋势!$E$3,【输出】数据汇总!$A:$A,0),MATCH(单指标趋势!M$3,【输出】数据汇总!$1:$1))</f>
        <v>#N/A</v>
      </c>
      <c r="N57" s="10" t="e">
        <f>INDEX(【输出】数据汇总!$A:$AM,MATCH(单指标趋势!$E57&amp;单指标趋势!$E$3,【输出】数据汇总!$A:$A,0),MATCH(单指标趋势!N$3,【输出】数据汇总!$1:$1))</f>
        <v>#N/A</v>
      </c>
      <c r="O57" s="10" t="e">
        <f>INDEX(【输出】数据汇总!$A:$AM,MATCH(单指标趋势!$E57&amp;单指标趋势!$E$3,【输出】数据汇总!$A:$A,0),MATCH(单指标趋势!O$3,【输出】数据汇总!$1:$1))</f>
        <v>#N/A</v>
      </c>
      <c r="P57" s="10" t="e">
        <f>INDEX(【输出】数据汇总!$A:$AM,MATCH(单指标趋势!$E57&amp;单指标趋势!$E$3,【输出】数据汇总!$A:$A,0),MATCH(单指标趋势!P$3,【输出】数据汇总!$1:$1))</f>
        <v>#N/A</v>
      </c>
      <c r="Q57" s="10" t="e">
        <f>INDEX(【输出】数据汇总!$A:$AM,MATCH(单指标趋势!$E57&amp;单指标趋势!$E$3,【输出】数据汇总!$A:$A,0),MATCH(单指标趋势!Q$3,【输出】数据汇总!$1:$1))</f>
        <v>#N/A</v>
      </c>
      <c r="R57" s="10" t="e">
        <f>INDEX(【输出】数据汇总!$A:$AM,MATCH(单指标趋势!$E57&amp;单指标趋势!$E$3,【输出】数据汇总!$A:$A,0),MATCH(单指标趋势!R$3,【输出】数据汇总!$1:$1))</f>
        <v>#N/A</v>
      </c>
      <c r="S57" s="10" t="e">
        <f>INDEX(【输出】数据汇总!$A:$AM,MATCH(单指标趋势!$E57&amp;单指标趋势!$E$3,【输出】数据汇总!$A:$A,0),MATCH(单指标趋势!S$3,【输出】数据汇总!$1:$1))</f>
        <v>#N/A</v>
      </c>
      <c r="T57" s="10">
        <f>INDEX(【输出】数据汇总!$A:$AM,MATCH(单指标趋势!$E57&amp;单指标趋势!$E$3,【输出】数据汇总!$A:$A,0),MATCH(单指标趋势!T$3,【输出】数据汇总!$1:$1))</f>
        <v>1.0833481432129689E-2</v>
      </c>
      <c r="U57" s="10">
        <f>INDEX(【输出】数据汇总!$A:$AM,MATCH(单指标趋势!$E57&amp;单指标趋势!$E$3,【输出】数据汇总!$A:$A,0),MATCH(单指标趋势!U$3,【输出】数据汇总!$1:$1))</f>
        <v>2.5839519858821845E-2</v>
      </c>
      <c r="V57" s="10">
        <f>INDEX(【输出】数据汇总!$A:$AM,MATCH(单指标趋势!$E57&amp;单指标趋势!$E$3,【输出】数据汇总!$A:$A,0),MATCH(单指标趋势!V$3,【输出】数据汇总!$1:$1))</f>
        <v>1.0420041604113086E-2</v>
      </c>
      <c r="W57" s="10">
        <f>INDEX(【输出】数据汇总!$A:$AM,MATCH(单指标趋势!$E57&amp;单指标趋势!$E$3,【输出】数据汇总!$A:$A,0),MATCH(单指标趋势!W$3,【输出】数据汇总!$1:$1))</f>
        <v>3.9062734453807146E-2</v>
      </c>
      <c r="X57" s="10">
        <f>INDEX(【输出】数据汇总!$A:$AM,MATCH(单指标趋势!$E57&amp;单指标趋势!$E$3,【输出】数据汇总!$A:$A,0),MATCH(单指标趋势!X$3,【输出】数据汇总!$1:$1))</f>
        <v>3.6017989799783726E-2</v>
      </c>
      <c r="Y57" s="10">
        <f>INDEX(【输出】数据汇总!$A:$AM,MATCH(单指标趋势!$E57&amp;单指标趋势!$E$3,【输出】数据汇总!$A:$A,0),MATCH(单指标趋势!Y$3,【输出】数据汇总!$1:$1))</f>
        <v>3.8866956122002562E-2</v>
      </c>
      <c r="Z57" s="10">
        <f>INDEX(【输出】数据汇总!$A:$AM,MATCH(单指标趋势!$E57&amp;单指标趋势!$E$3,【输出】数据汇总!$A:$A,0),MATCH(单指标趋势!Z$3,【输出】数据汇总!$1:$1))</f>
        <v>3.8345399955354562E-2</v>
      </c>
      <c r="AA57" s="10">
        <f>INDEX(【输出】数据汇总!$A:$AM,MATCH(单指标趋势!$E57&amp;单指标趋势!$E$3,【输出】数据汇总!$A:$A,0),MATCH(单指标趋势!AA$3,【输出】数据汇总!$1:$1))</f>
        <v>5.1800562511774007E-2</v>
      </c>
      <c r="AB57" s="10">
        <f>INDEX(【输出】数据汇总!$A:$AM,MATCH(单指标趋势!$E57&amp;单指标趋势!$E$3,【输出】数据汇总!$A:$A,0),MATCH(单指标趋势!AB$3,【输出】数据汇总!$1:$1))</f>
        <v>2.133190258466067E-2</v>
      </c>
      <c r="AC57" s="10">
        <f>INDEX(【输出】数据汇总!$A:$AM,MATCH(单指标趋势!$E57&amp;单指标趋势!$E$3,【输出】数据汇总!$A:$A,0),MATCH(单指标趋势!AC$3,【输出】数据汇总!$1:$1))</f>
        <v>2.1097621827082243E-2</v>
      </c>
      <c r="AD57" s="10">
        <f>INDEX(【输出】数据汇总!$A:$AM,MATCH(单指标趋势!$E57&amp;单指标趋势!$E$3,【输出】数据汇总!$A:$A,0),MATCH(单指标趋势!AD$3,【输出】数据汇总!$1:$1))</f>
        <v>2.5001209990545496E-2</v>
      </c>
      <c r="AE57" s="10">
        <f>INDEX(【输出】数据汇总!$A:$AM,MATCH(单指标趋势!$E57&amp;单指标趋势!$E$3,【输出】数据汇总!$A:$A,0),MATCH(单指标趋势!AE$3,【输出】数据汇总!$1:$1))</f>
        <v>3.0793853942019771E-2</v>
      </c>
      <c r="AF57" s="10">
        <f>INDEX(【输出】数据汇总!$A:$AM,MATCH(单指标趋势!$E57&amp;单指标趋势!$E$3,【输出】数据汇总!$A:$A,0),MATCH(单指标趋势!AF$3,【输出】数据汇总!$1:$1))</f>
        <v>2.6419914803083335E-2</v>
      </c>
      <c r="AG57" s="10">
        <f>IFERROR(INDEX(【输出】数据汇总!$A:$AM,MATCH(单指标趋势!$E57&amp;单指标趋势!$E$3,【输出】数据汇总!$A:$A,0),MATCH(单指标趋势!AG$3,【输出】数据汇总!$1:$1)),"")</f>
        <v>2.3504651334063133E-2</v>
      </c>
      <c r="AH57" s="10">
        <f t="shared" si="3"/>
        <v>-2.9152634690202024E-3</v>
      </c>
    </row>
    <row r="58" spans="1:34" x14ac:dyDescent="0.25">
      <c r="A58" s="205">
        <f>IFERROR(VLOOKUP($E$1,$B:$C,2,0)*INDEX($1:$1048576,MATCH($E58,$E:$E,0),MATCH($A$2,$3:$3,0)),"")</f>
        <v>-2.1182163936596696E-2</v>
      </c>
      <c r="D58" s="207" t="str" cm="1">
        <f t="array" ref="D58">IF(SUMPRODUCT(($F$4:$F$58=F58)*($A$4:$A$58&gt;=A58))&lt;3,E58,G58)</f>
        <v>纯H股13</v>
      </c>
      <c r="E58" s="189" t="s">
        <v>221</v>
      </c>
      <c r="F58" s="193" t="s">
        <v>456</v>
      </c>
      <c r="G58" s="277" t="s">
        <v>446</v>
      </c>
      <c r="H58" s="10" t="e">
        <f>INDEX(【输出】数据汇总!$A:$AM,MATCH(单指标趋势!$E58&amp;单指标趋势!$E$3,【输出】数据汇总!$A:$A,0),MATCH(单指标趋势!H$3,【输出】数据汇总!$1:$1))</f>
        <v>#N/A</v>
      </c>
      <c r="I58" s="10" t="e">
        <f>INDEX(【输出】数据汇总!$A:$AM,MATCH(单指标趋势!$E58&amp;单指标趋势!$E$3,【输出】数据汇总!$A:$A,0),MATCH(单指标趋势!I$3,【输出】数据汇总!$1:$1))</f>
        <v>#N/A</v>
      </c>
      <c r="J58" s="10" t="e">
        <f>INDEX(【输出】数据汇总!$A:$AM,MATCH(单指标趋势!$E58&amp;单指标趋势!$E$3,【输出】数据汇总!$A:$A,0),MATCH(单指标趋势!J$3,【输出】数据汇总!$1:$1))</f>
        <v>#N/A</v>
      </c>
      <c r="K58" s="10" t="e">
        <f>INDEX(【输出】数据汇总!$A:$AM,MATCH(单指标趋势!$E58&amp;单指标趋势!$E$3,【输出】数据汇总!$A:$A,0),MATCH(单指标趋势!K$3,【输出】数据汇总!$1:$1))</f>
        <v>#N/A</v>
      </c>
      <c r="L58" s="10" t="e">
        <f>INDEX(【输出】数据汇总!$A:$AM,MATCH(单指标趋势!$E58&amp;单指标趋势!$E$3,【输出】数据汇总!$A:$A,0),MATCH(单指标趋势!L$3,【输出】数据汇总!$1:$1))</f>
        <v>#N/A</v>
      </c>
      <c r="M58" s="10" t="e">
        <f>INDEX(【输出】数据汇总!$A:$AM,MATCH(单指标趋势!$E58&amp;单指标趋势!$E$3,【输出】数据汇总!$A:$A,0),MATCH(单指标趋势!M$3,【输出】数据汇总!$1:$1))</f>
        <v>#N/A</v>
      </c>
      <c r="N58" s="10" t="e">
        <f>INDEX(【输出】数据汇总!$A:$AM,MATCH(单指标趋势!$E58&amp;单指标趋势!$E$3,【输出】数据汇总!$A:$A,0),MATCH(单指标趋势!N$3,【输出】数据汇总!$1:$1))</f>
        <v>#N/A</v>
      </c>
      <c r="O58" s="10" t="e">
        <f>INDEX(【输出】数据汇总!$A:$AM,MATCH(单指标趋势!$E58&amp;单指标趋势!$E$3,【输出】数据汇总!$A:$A,0),MATCH(单指标趋势!O$3,【输出】数据汇总!$1:$1))</f>
        <v>#N/A</v>
      </c>
      <c r="P58" s="10" t="e">
        <f>INDEX(【输出】数据汇总!$A:$AM,MATCH(单指标趋势!$E58&amp;单指标趋势!$E$3,【输出】数据汇总!$A:$A,0),MATCH(单指标趋势!P$3,【输出】数据汇总!$1:$1))</f>
        <v>#N/A</v>
      </c>
      <c r="Q58" s="10" t="e">
        <f>INDEX(【输出】数据汇总!$A:$AM,MATCH(单指标趋势!$E58&amp;单指标趋势!$E$3,【输出】数据汇总!$A:$A,0),MATCH(单指标趋势!Q$3,【输出】数据汇总!$1:$1))</f>
        <v>#N/A</v>
      </c>
      <c r="R58" s="10" t="e">
        <f>INDEX(【输出】数据汇总!$A:$AM,MATCH(单指标趋势!$E58&amp;单指标趋势!$E$3,【输出】数据汇总!$A:$A,0),MATCH(单指标趋势!R$3,【输出】数据汇总!$1:$1))</f>
        <v>#N/A</v>
      </c>
      <c r="S58" s="10" t="e">
        <f>INDEX(【输出】数据汇总!$A:$AM,MATCH(单指标趋势!$E58&amp;单指标趋势!$E$3,【输出】数据汇总!$A:$A,0),MATCH(单指标趋势!S$3,【输出】数据汇总!$1:$1))</f>
        <v>#N/A</v>
      </c>
      <c r="T58" s="10">
        <f>INDEX(【输出】数据汇总!$A:$AM,MATCH(单指标趋势!$E58&amp;单指标趋势!$E$3,【输出】数据汇总!$A:$A,0),MATCH(单指标趋势!T$3,【输出】数据汇总!$1:$1))</f>
        <v>0</v>
      </c>
      <c r="U58" s="10">
        <f>INDEX(【输出】数据汇总!$A:$AM,MATCH(单指标趋势!$E58&amp;单指标趋势!$E$3,【输出】数据汇总!$A:$A,0),MATCH(单指标趋势!U$3,【输出】数据汇总!$1:$1))</f>
        <v>1.4624927651008798E-2</v>
      </c>
      <c r="V58" s="10">
        <f>INDEX(【输出】数据汇总!$A:$AM,MATCH(单指标趋势!$E58&amp;单指标趋势!$E$3,【输出】数据汇总!$A:$A,0),MATCH(单指标趋势!V$3,【输出】数据汇总!$1:$1))</f>
        <v>5.0681556142313641E-3</v>
      </c>
      <c r="W58" s="10">
        <f>INDEX(【输出】数据汇总!$A:$AM,MATCH(单指标趋势!$E58&amp;单指标趋势!$E$3,【输出】数据汇总!$A:$A,0),MATCH(单指标趋势!W$3,【输出】数据汇总!$1:$1))</f>
        <v>1.5225062608646284E-2</v>
      </c>
      <c r="X58" s="10" t="str">
        <f>INDEX(【输出】数据汇总!$A:$AM,MATCH(单指标趋势!$E58&amp;单指标趋势!$E$3,【输出】数据汇总!$A:$A,0),MATCH(单指标趋势!X$3,【输出】数据汇总!$1:$1))</f>
        <v/>
      </c>
      <c r="Y58" s="10">
        <f>INDEX(【输出】数据汇总!$A:$AM,MATCH(单指标趋势!$E58&amp;单指标趋势!$E$3,【输出】数据汇总!$A:$A,0),MATCH(单指标趋势!Y$3,【输出】数据汇总!$1:$1))</f>
        <v>1.9597467627920372E-2</v>
      </c>
      <c r="Z58" s="10">
        <f>INDEX(【输出】数据汇总!$A:$AM,MATCH(单指标趋势!$E58&amp;单指标趋势!$E$3,【输出】数据汇总!$A:$A,0),MATCH(单指标趋势!Z$3,【输出】数据汇总!$1:$1))</f>
        <v>1.4158686694496082E-2</v>
      </c>
      <c r="AA58" s="10">
        <f>INDEX(【输出】数据汇总!$A:$AM,MATCH(单指标趋势!$E58&amp;单指标趋势!$E$3,【输出】数据汇总!$A:$A,0),MATCH(单指标趋势!AA$3,【输出】数据汇总!$1:$1))</f>
        <v>1.5608969130263359E-2</v>
      </c>
      <c r="AB58" s="10">
        <f>INDEX(【输出】数据汇总!$A:$AM,MATCH(单指标趋势!$E58&amp;单指标趋势!$E$3,【输出】数据汇总!$A:$A,0),MATCH(单指标趋势!AB$3,【输出】数据汇总!$1:$1))</f>
        <v>1.3845122675629857E-2</v>
      </c>
      <c r="AC58" s="10">
        <f>INDEX(【输出】数据汇总!$A:$AM,MATCH(单指标趋势!$E58&amp;单指标趋势!$E$3,【输出】数据汇总!$A:$A,0),MATCH(单指标趋势!AC$3,【输出】数据汇总!$1:$1))</f>
        <v>1.8273758103646974E-2</v>
      </c>
      <c r="AD58" s="10">
        <f>INDEX(【输出】数据汇总!$A:$AM,MATCH(单指标趋势!$E58&amp;单指标趋势!$E$3,【输出】数据汇总!$A:$A,0),MATCH(单指标趋势!AD$3,【输出】数据汇总!$1:$1))</f>
        <v>2.2958593681763104E-2</v>
      </c>
      <c r="AE58" s="10">
        <f>INDEX(【输出】数据汇总!$A:$AM,MATCH(单指标趋势!$E58&amp;单指标趋势!$E$3,【输出】数据汇总!$A:$A,0),MATCH(单指标趋势!AE$3,【输出】数据汇总!$1:$1))</f>
        <v>2.2457169349799175E-2</v>
      </c>
      <c r="AF58" s="10">
        <f>INDEX(【输出】数据汇总!$A:$AM,MATCH(单指标趋势!$E58&amp;单指标趋势!$E$3,【输出】数据汇总!$A:$A,0),MATCH(单指标趋势!AF$3,【输出】数据汇总!$1:$1))</f>
        <v>2.0621716642200041E-2</v>
      </c>
      <c r="AG58" s="10">
        <f>IFERROR(INDEX(【输出】数据汇总!$A:$AM,MATCH(单指标趋势!$E58&amp;单指标趋势!$E$3,【输出】数据汇总!$A:$A,0),MATCH(单指标趋势!AG$3,【输出】数据汇总!$1:$1)),"")</f>
        <v>2.1182163936596696E-2</v>
      </c>
      <c r="AH58" s="10">
        <f t="shared" si="3"/>
        <v>5.60447294396655E-4</v>
      </c>
    </row>
    <row r="59" spans="1:34" s="15" customFormat="1" ht="15.6" x14ac:dyDescent="0.25">
      <c r="A59" s="205">
        <f>IFERROR(VLOOKUP($E$1,$B:$C,2,0)*INDEX($1:$1048576,MATCH($E59,$E:$E,0),MATCH($A$2,$3:$3,0)),"")</f>
        <v>-2.0501882969302825E-2</v>
      </c>
      <c r="D59" s="209" t="s">
        <v>135</v>
      </c>
      <c r="E59" s="196" t="s">
        <v>391</v>
      </c>
      <c r="F59" s="197"/>
      <c r="G59" s="196" t="s">
        <v>135</v>
      </c>
      <c r="H59" s="194" t="e">
        <f>INDEX(【输出】数据汇总!$A:$AM,MATCH(单指标趋势!$E59&amp;单指标趋势!$E$3,【输出】数据汇总!$A:$A,0),MATCH(单指标趋势!H$3,【输出】数据汇总!$1:$1))</f>
        <v>#N/A</v>
      </c>
      <c r="I59" s="194" t="e">
        <f>INDEX(【输出】数据汇总!$A:$AM,MATCH(单指标趋势!$E59&amp;单指标趋势!$E$3,【输出】数据汇总!$A:$A,0),MATCH(单指标趋势!I$3,【输出】数据汇总!$1:$1))</f>
        <v>#N/A</v>
      </c>
      <c r="J59" s="194" t="e">
        <f>INDEX(【输出】数据汇总!$A:$AM,MATCH(单指标趋势!$E59&amp;单指标趋势!$E$3,【输出】数据汇总!$A:$A,0),MATCH(单指标趋势!J$3,【输出】数据汇总!$1:$1))</f>
        <v>#N/A</v>
      </c>
      <c r="K59" s="194" t="e">
        <f>INDEX(【输出】数据汇总!$A:$AM,MATCH(单指标趋势!$E59&amp;单指标趋势!$E$3,【输出】数据汇总!$A:$A,0),MATCH(单指标趋势!K$3,【输出】数据汇总!$1:$1))</f>
        <v>#N/A</v>
      </c>
      <c r="L59" s="194" t="e">
        <f>INDEX(【输出】数据汇总!$A:$AM,MATCH(单指标趋势!$E59&amp;单指标趋势!$E$3,【输出】数据汇总!$A:$A,0),MATCH(单指标趋势!L$3,【输出】数据汇总!$1:$1))</f>
        <v>#N/A</v>
      </c>
      <c r="M59" s="194" t="e">
        <f>INDEX(【输出】数据汇总!$A:$AM,MATCH(单指标趋势!$E59&amp;单指标趋势!$E$3,【输出】数据汇总!$A:$A,0),MATCH(单指标趋势!M$3,【输出】数据汇总!$1:$1))</f>
        <v>#N/A</v>
      </c>
      <c r="N59" s="194" t="e">
        <f>INDEX(【输出】数据汇总!$A:$AM,MATCH(单指标趋势!$E59&amp;单指标趋势!$E$3,【输出】数据汇总!$A:$A,0),MATCH(单指标趋势!N$3,【输出】数据汇总!$1:$1))</f>
        <v>#N/A</v>
      </c>
      <c r="O59" s="194" t="e">
        <f>INDEX(【输出】数据汇总!$A:$AM,MATCH(单指标趋势!$E59&amp;单指标趋势!$E$3,【输出】数据汇总!$A:$A,0),MATCH(单指标趋势!O$3,【输出】数据汇总!$1:$1))</f>
        <v>#N/A</v>
      </c>
      <c r="P59" s="194" t="e">
        <f>INDEX(【输出】数据汇总!$A:$AM,MATCH(单指标趋势!$E59&amp;单指标趋势!$E$3,【输出】数据汇总!$A:$A,0),MATCH(单指标趋势!P$3,【输出】数据汇总!$1:$1))</f>
        <v>#N/A</v>
      </c>
      <c r="Q59" s="194" t="e">
        <f>INDEX(【输出】数据汇总!$A:$AM,MATCH(单指标趋势!$E59&amp;单指标趋势!$E$3,【输出】数据汇总!$A:$A,0),MATCH(单指标趋势!Q$3,【输出】数据汇总!$1:$1))</f>
        <v>#N/A</v>
      </c>
      <c r="R59" s="194" t="e">
        <f>INDEX(【输出】数据汇总!$A:$AM,MATCH(单指标趋势!$E59&amp;单指标趋势!$E$3,【输出】数据汇总!$A:$A,0),MATCH(单指标趋势!R$3,【输出】数据汇总!$1:$1))</f>
        <v>#N/A</v>
      </c>
      <c r="S59" s="194" t="e">
        <f>INDEX(【输出】数据汇总!$A:$AM,MATCH(单指标趋势!$E59&amp;单指标趋势!$E$3,【输出】数据汇总!$A:$A,0),MATCH(单指标趋势!S$3,【输出】数据汇总!$1:$1))</f>
        <v>#N/A</v>
      </c>
      <c r="T59" s="194">
        <f>INDEX(【输出】数据汇总!$A:$AM,MATCH(单指标趋势!$E59&amp;单指标趋势!$E$3,【输出】数据汇总!$A:$A,0),MATCH(单指标趋势!T$3,【输出】数据汇总!$1:$1))</f>
        <v>2.2383984968497E-2</v>
      </c>
      <c r="U59" s="194">
        <f>INDEX(【输出】数据汇总!$A:$AM,MATCH(单指标趋势!$E59&amp;单指标趋势!$E$3,【输出】数据汇总!$A:$A,0),MATCH(单指标趋势!U$3,【输出】数据汇总!$1:$1))</f>
        <v>2.3037117571074878E-2</v>
      </c>
      <c r="V59" s="194">
        <f>INDEX(【输出】数据汇总!$A:$AM,MATCH(单指标趋势!$E59&amp;单指标趋势!$E$3,【输出】数据汇总!$A:$A,0),MATCH(单指标趋势!V$3,【输出】数据汇总!$1:$1))</f>
        <v>2.2734523587991946E-2</v>
      </c>
      <c r="W59" s="194">
        <f>INDEX(【输出】数据汇总!$A:$AM,MATCH(单指标趋势!$E59&amp;单指标趋势!$E$3,【输出】数据汇总!$A:$A,0),MATCH(单指标趋势!W$3,【输出】数据汇总!$1:$1))</f>
        <v>2.1748131824164536E-2</v>
      </c>
      <c r="X59" s="194">
        <f>INDEX(【输出】数据汇总!$A:$AM,MATCH(单指标趋势!$E59&amp;单指标趋势!$E$3,【输出】数据汇总!$A:$A,0),MATCH(单指标趋势!X$3,【输出】数据汇总!$1:$1))</f>
        <v>2.137953904022824E-2</v>
      </c>
      <c r="Y59" s="194">
        <f>INDEX(【输出】数据汇总!$A:$AM,MATCH(单指标趋势!$E59&amp;单指标趋势!$E$3,【输出】数据汇总!$A:$A,0),MATCH(单指标趋势!Y$3,【输出】数据汇总!$1:$1))</f>
        <v>2.1573624388878727E-2</v>
      </c>
      <c r="Z59" s="194">
        <f>INDEX(【输出】数据汇总!$A:$AM,MATCH(单指标趋势!$E59&amp;单指标趋势!$E$3,【输出】数据汇总!$A:$A,0),MATCH(单指标趋势!Z$3,【输出】数据汇总!$1:$1))</f>
        <v>2.1452809293648574E-2</v>
      </c>
      <c r="AA59" s="194">
        <f>INDEX(【输出】数据汇总!$A:$AM,MATCH(单指标趋势!$E59&amp;单指标趋势!$E$3,【输出】数据汇总!$A:$A,0),MATCH(单指标趋势!AA$3,【输出】数据汇总!$1:$1))</f>
        <v>2.1175261172009151E-2</v>
      </c>
      <c r="AB59" s="194">
        <f>INDEX(【输出】数据汇总!$A:$AM,MATCH(单指标趋势!$E59&amp;单指标趋势!$E$3,【输出】数据汇总!$A:$A,0),MATCH(单指标趋势!AB$3,【输出】数据汇总!$1:$1))</f>
        <v>1.9442337305672592E-2</v>
      </c>
      <c r="AC59" s="194">
        <f>INDEX(【输出】数据汇总!$A:$AM,MATCH(单指标趋势!$E59&amp;单指标趋势!$E$3,【输出】数据汇总!$A:$A,0),MATCH(单指标趋势!AC$3,【输出】数据汇总!$1:$1))</f>
        <v>1.9918944146743885E-2</v>
      </c>
      <c r="AD59" s="194">
        <f>INDEX(【输出】数据汇总!$A:$AM,MATCH(单指标趋势!$E59&amp;单指标趋势!$E$3,【输出】数据汇总!$A:$A,0),MATCH(单指标趋势!AD$3,【输出】数据汇总!$1:$1))</f>
        <v>2.0477011191109427E-2</v>
      </c>
      <c r="AE59" s="194">
        <f>INDEX(【输出】数据汇总!$A:$AM,MATCH(单指标趋势!$E59&amp;单指标趋势!$E$3,【输出】数据汇总!$A:$A,0),MATCH(单指标趋势!AE$3,【输出】数据汇总!$1:$1))</f>
        <v>2.0624623710249496E-2</v>
      </c>
      <c r="AF59" s="194">
        <f>INDEX(【输出】数据汇总!$A:$AM,MATCH(单指标趋势!$E59&amp;单指标趋势!$E$3,【输出】数据汇总!$A:$A,0),MATCH(单指标趋势!AF$3,【输出】数据汇总!$1:$1))</f>
        <v>2.0257166277195982E-2</v>
      </c>
      <c r="AG59" s="194">
        <f>INDEX(【输出】数据汇总!$A:$AM,MATCH(单指标趋势!$E59&amp;单指标趋势!$E$3,【输出】数据汇总!$A:$A,0),MATCH(单指标趋势!AG$3,【输出】数据汇总!$1:$1))</f>
        <v>2.0501882969302825E-2</v>
      </c>
      <c r="AH59" s="10">
        <f t="shared" si="3"/>
        <v>2.4471669210684305E-4</v>
      </c>
    </row>
    <row r="60" spans="1:34" ht="15.6" x14ac:dyDescent="0.25">
      <c r="A60" s="205">
        <f>IFERROR(VLOOKUP($E$1,$B:$C,2,0)*INDEX($1:$1048576,MATCH($E60,$E:$E,0),MATCH($A$2,$3:$3,0)),"")</f>
        <v>-1.8134304896214915E-2</v>
      </c>
      <c r="D60" s="210" t="s">
        <v>8</v>
      </c>
      <c r="E60" s="198" t="s">
        <v>8</v>
      </c>
      <c r="F60" s="199"/>
      <c r="G60" s="198" t="s">
        <v>8</v>
      </c>
      <c r="H60" s="185" t="e">
        <f>INDEX(【输出】数据汇总!$A:$AM,MATCH(单指标趋势!$E60&amp;单指标趋势!$E$3,【输出】数据汇总!$A:$A,0),MATCH(单指标趋势!H$3,【输出】数据汇总!$1:$1))</f>
        <v>#N/A</v>
      </c>
      <c r="I60" s="185" t="e">
        <f>INDEX(【输出】数据汇总!$A:$AM,MATCH(单指标趋势!$E60&amp;单指标趋势!$E$3,【输出】数据汇总!$A:$A,0),MATCH(单指标趋势!I$3,【输出】数据汇总!$1:$1))</f>
        <v>#N/A</v>
      </c>
      <c r="J60" s="185" t="e">
        <f>INDEX(【输出】数据汇总!$A:$AM,MATCH(单指标趋势!$E60&amp;单指标趋势!$E$3,【输出】数据汇总!$A:$A,0),MATCH(单指标趋势!J$3,【输出】数据汇总!$1:$1))</f>
        <v>#N/A</v>
      </c>
      <c r="K60" s="185" t="e">
        <f>INDEX(【输出】数据汇总!$A:$AM,MATCH(单指标趋势!$E60&amp;单指标趋势!$E$3,【输出】数据汇总!$A:$A,0),MATCH(单指标趋势!K$3,【输出】数据汇总!$1:$1))</f>
        <v>#N/A</v>
      </c>
      <c r="L60" s="185" t="e">
        <f>INDEX(【输出】数据汇总!$A:$AM,MATCH(单指标趋势!$E60&amp;单指标趋势!$E$3,【输出】数据汇总!$A:$A,0),MATCH(单指标趋势!L$3,【输出】数据汇总!$1:$1))</f>
        <v>#N/A</v>
      </c>
      <c r="M60" s="185" t="e">
        <f>INDEX(【输出】数据汇总!$A:$AM,MATCH(单指标趋势!$E60&amp;单指标趋势!$E$3,【输出】数据汇总!$A:$A,0),MATCH(单指标趋势!M$3,【输出】数据汇总!$1:$1))</f>
        <v>#N/A</v>
      </c>
      <c r="N60" s="185" t="e">
        <f>INDEX(【输出】数据汇总!$A:$AM,MATCH(单指标趋势!$E60&amp;单指标趋势!$E$3,【输出】数据汇总!$A:$A,0),MATCH(单指标趋势!N$3,【输出】数据汇总!$1:$1))</f>
        <v>#N/A</v>
      </c>
      <c r="O60" s="185" t="e">
        <f>INDEX(【输出】数据汇总!$A:$AM,MATCH(单指标趋势!$E60&amp;单指标趋势!$E$3,【输出】数据汇总!$A:$A,0),MATCH(单指标趋势!O$3,【输出】数据汇总!$1:$1))</f>
        <v>#N/A</v>
      </c>
      <c r="P60" s="185" t="e">
        <f>INDEX(【输出】数据汇总!$A:$AM,MATCH(单指标趋势!$E60&amp;单指标趋势!$E$3,【输出】数据汇总!$A:$A,0),MATCH(单指标趋势!P$3,【输出】数据汇总!$1:$1))</f>
        <v>#N/A</v>
      </c>
      <c r="Q60" s="185" t="e">
        <f>INDEX(【输出】数据汇总!$A:$AM,MATCH(单指标趋势!$E60&amp;单指标趋势!$E$3,【输出】数据汇总!$A:$A,0),MATCH(单指标趋势!Q$3,【输出】数据汇总!$1:$1))</f>
        <v>#N/A</v>
      </c>
      <c r="R60" s="185" t="e">
        <f>INDEX(【输出】数据汇总!$A:$AM,MATCH(单指标趋势!$E60&amp;单指标趋势!$E$3,【输出】数据汇总!$A:$A,0),MATCH(单指标趋势!R$3,【输出】数据汇总!$1:$1))</f>
        <v>#N/A</v>
      </c>
      <c r="S60" s="185" t="e">
        <f>INDEX(【输出】数据汇总!$A:$AM,MATCH(单指标趋势!$E60&amp;单指标趋势!$E$3,【输出】数据汇总!$A:$A,0),MATCH(单指标趋势!S$3,【输出】数据汇总!$1:$1))</f>
        <v>#N/A</v>
      </c>
      <c r="T60" s="185">
        <f>INDEX(【输出】数据汇总!$A:$AM,MATCH(单指标趋势!$E60&amp;单指标趋势!$E$3,【输出】数据汇总!$A:$A,0),MATCH(单指标趋势!T$3,【输出】数据汇总!$1:$1))</f>
        <v>2.2541497911183549E-2</v>
      </c>
      <c r="U60" s="185">
        <f>INDEX(【输出】数据汇总!$A:$AM,MATCH(单指标趋势!$E60&amp;单指标趋势!$E$3,【输出】数据汇总!$A:$A,0),MATCH(单指标趋势!U$3,【输出】数据汇总!$1:$1))</f>
        <v>2.1984343403882136E-2</v>
      </c>
      <c r="V60" s="185">
        <f>INDEX(【输出】数据汇总!$A:$AM,MATCH(单指标趋势!$E60&amp;单指标趋势!$E$3,【输出】数据汇总!$A:$A,0),MATCH(单指标趋势!V$3,【输出】数据汇总!$1:$1))</f>
        <v>2.0974184220348704E-2</v>
      </c>
      <c r="W60" s="185">
        <f>INDEX(【输出】数据汇总!$A:$AM,MATCH(单指标趋势!$E60&amp;单指标趋势!$E$3,【输出】数据汇总!$A:$A,0),MATCH(单指标趋势!W$3,【输出】数据汇总!$1:$1))</f>
        <v>2.1113755199912085E-2</v>
      </c>
      <c r="X60" s="185">
        <f>INDEX(【输出】数据汇总!$A:$AM,MATCH(单指标趋势!$E60&amp;单指标趋势!$E$3,【输出】数据汇总!$A:$A,0),MATCH(单指标趋势!X$3,【输出】数据汇总!$1:$1))</f>
        <v>1.9519178221697079E-2</v>
      </c>
      <c r="Y60" s="185">
        <f>INDEX(【输出】数据汇总!$A:$AM,MATCH(单指标趋势!$E60&amp;单指标趋势!$E$3,【输出】数据汇总!$A:$A,0),MATCH(单指标趋势!Y$3,【输出】数据汇总!$1:$1))</f>
        <v>1.9147029512558783E-2</v>
      </c>
      <c r="Z60" s="185">
        <f>INDEX(【输出】数据汇总!$A:$AM,MATCH(单指标趋势!$E60&amp;单指标趋势!$E$3,【输出】数据汇总!$A:$A,0),MATCH(单指标趋势!Z$3,【输出】数据汇总!$1:$1))</f>
        <v>1.8708918056910249E-2</v>
      </c>
      <c r="AA60" s="185">
        <f>INDEX(【输出】数据汇总!$A:$AM,MATCH(单指标趋势!$E60&amp;单指标趋势!$E$3,【输出】数据汇总!$A:$A,0),MATCH(单指标趋势!AA$3,【输出】数据汇总!$1:$1))</f>
        <v>1.8566495160265577E-2</v>
      </c>
      <c r="AB60" s="185">
        <f>INDEX(【输出】数据汇总!$A:$AM,MATCH(单指标趋势!$E60&amp;单指标趋势!$E$3,【输出】数据汇总!$A:$A,0),MATCH(单指标趋势!AB$3,【输出】数据汇总!$1:$1))</f>
        <v>1.8095274974848672E-2</v>
      </c>
      <c r="AC60" s="185">
        <f>INDEX(【输出】数据汇总!$A:$AM,MATCH(单指标趋势!$E60&amp;单指标趋势!$E$3,【输出】数据汇总!$A:$A,0),MATCH(单指标趋势!AC$3,【输出】数据汇总!$1:$1))</f>
        <v>1.8349389528020676E-2</v>
      </c>
      <c r="AD60" s="185">
        <f>INDEX(【输出】数据汇总!$A:$AM,MATCH(单指标趋势!$E60&amp;单指标趋势!$E$3,【输出】数据汇总!$A:$A,0),MATCH(单指标趋势!AD$3,【输出】数据汇总!$1:$1))</f>
        <v>1.8383693520650033E-2</v>
      </c>
      <c r="AE60" s="185">
        <f>INDEX(【输出】数据汇总!$A:$AM,MATCH(单指标趋势!$E60&amp;单指标趋势!$E$3,【输出】数据汇总!$A:$A,0),MATCH(单指标趋势!AE$3,【输出】数据汇总!$1:$1))</f>
        <v>1.800621375239372E-2</v>
      </c>
      <c r="AF60" s="185">
        <f>INDEX(【输出】数据汇总!$A:$AM,MATCH(单指标趋势!$E60&amp;单指标趋势!$E$3,【输出】数据汇总!$A:$A,0),MATCH(单指标趋势!AF$3,【输出】数据汇总!$1:$1))</f>
        <v>1.7862261621261501E-2</v>
      </c>
      <c r="AG60" s="185">
        <f>INDEX(【输出】数据汇总!$A:$AM,MATCH(单指标趋势!$E60&amp;单指标趋势!$E$3,【输出】数据汇总!$A:$A,0),MATCH(单指标趋势!AG$3,【输出】数据汇总!$1:$1))</f>
        <v>1.8134304896214915E-2</v>
      </c>
      <c r="AH60" s="10">
        <f t="shared" si="3"/>
        <v>2.7204327495341379E-4</v>
      </c>
    </row>
    <row r="61" spans="1:34" ht="15.6" x14ac:dyDescent="0.25">
      <c r="A61" s="205">
        <f>IFERROR(VLOOKUP($E$1,$B:$C,2,0)*INDEX($1:$1048576,MATCH($E61,$E:$E,0),MATCH($A$2,$3:$3,0)),"")</f>
        <v>-2.4301324974330518E-2</v>
      </c>
      <c r="D61" s="210" t="s">
        <v>27</v>
      </c>
      <c r="E61" s="198" t="s">
        <v>27</v>
      </c>
      <c r="F61" s="199"/>
      <c r="G61" s="198" t="s">
        <v>27</v>
      </c>
      <c r="H61" s="185" t="e">
        <f>INDEX(【输出】数据汇总!$A:$AM,MATCH(单指标趋势!$E61&amp;单指标趋势!$E$3,【输出】数据汇总!$A:$A,0),MATCH(单指标趋势!H$3,【输出】数据汇总!$1:$1))</f>
        <v>#N/A</v>
      </c>
      <c r="I61" s="185" t="e">
        <f>INDEX(【输出】数据汇总!$A:$AM,MATCH(单指标趋势!$E61&amp;单指标趋势!$E$3,【输出】数据汇总!$A:$A,0),MATCH(单指标趋势!I$3,【输出】数据汇总!$1:$1))</f>
        <v>#N/A</v>
      </c>
      <c r="J61" s="185" t="e">
        <f>INDEX(【输出】数据汇总!$A:$AM,MATCH(单指标趋势!$E61&amp;单指标趋势!$E$3,【输出】数据汇总!$A:$A,0),MATCH(单指标趋势!J$3,【输出】数据汇总!$1:$1))</f>
        <v>#N/A</v>
      </c>
      <c r="K61" s="185" t="e">
        <f>INDEX(【输出】数据汇总!$A:$AM,MATCH(单指标趋势!$E61&amp;单指标趋势!$E$3,【输出】数据汇总!$A:$A,0),MATCH(单指标趋势!K$3,【输出】数据汇总!$1:$1))</f>
        <v>#N/A</v>
      </c>
      <c r="L61" s="185" t="e">
        <f>INDEX(【输出】数据汇总!$A:$AM,MATCH(单指标趋势!$E61&amp;单指标趋势!$E$3,【输出】数据汇总!$A:$A,0),MATCH(单指标趋势!L$3,【输出】数据汇总!$1:$1))</f>
        <v>#N/A</v>
      </c>
      <c r="M61" s="185" t="e">
        <f>INDEX(【输出】数据汇总!$A:$AM,MATCH(单指标趋势!$E61&amp;单指标趋势!$E$3,【输出】数据汇总!$A:$A,0),MATCH(单指标趋势!M$3,【输出】数据汇总!$1:$1))</f>
        <v>#N/A</v>
      </c>
      <c r="N61" s="185" t="e">
        <f>INDEX(【输出】数据汇总!$A:$AM,MATCH(单指标趋势!$E61&amp;单指标趋势!$E$3,【输出】数据汇总!$A:$A,0),MATCH(单指标趋势!N$3,【输出】数据汇总!$1:$1))</f>
        <v>#N/A</v>
      </c>
      <c r="O61" s="185" t="e">
        <f>INDEX(【输出】数据汇总!$A:$AM,MATCH(单指标趋势!$E61&amp;单指标趋势!$E$3,【输出】数据汇总!$A:$A,0),MATCH(单指标趋势!O$3,【输出】数据汇总!$1:$1))</f>
        <v>#N/A</v>
      </c>
      <c r="P61" s="185" t="e">
        <f>INDEX(【输出】数据汇总!$A:$AM,MATCH(单指标趋势!$E61&amp;单指标趋势!$E$3,【输出】数据汇总!$A:$A,0),MATCH(单指标趋势!P$3,【输出】数据汇总!$1:$1))</f>
        <v>#N/A</v>
      </c>
      <c r="Q61" s="185" t="e">
        <f>INDEX(【输出】数据汇总!$A:$AM,MATCH(单指标趋势!$E61&amp;单指标趋势!$E$3,【输出】数据汇总!$A:$A,0),MATCH(单指标趋势!Q$3,【输出】数据汇总!$1:$1))</f>
        <v>#N/A</v>
      </c>
      <c r="R61" s="185" t="e">
        <f>INDEX(【输出】数据汇总!$A:$AM,MATCH(单指标趋势!$E61&amp;单指标趋势!$E$3,【输出】数据汇总!$A:$A,0),MATCH(单指标趋势!R$3,【输出】数据汇总!$1:$1))</f>
        <v>#N/A</v>
      </c>
      <c r="S61" s="185" t="e">
        <f>INDEX(【输出】数据汇总!$A:$AM,MATCH(单指标趋势!$E61&amp;单指标趋势!$E$3,【输出】数据汇总!$A:$A,0),MATCH(单指标趋势!S$3,【输出】数据汇总!$1:$1))</f>
        <v>#N/A</v>
      </c>
      <c r="T61" s="185">
        <f>INDEX(【输出】数据汇总!$A:$AM,MATCH(单指标趋势!$E61&amp;单指标趋势!$E$3,【输出】数据汇总!$A:$A,0),MATCH(单指标趋势!T$3,【输出】数据汇总!$1:$1))</f>
        <v>2.5979887718355563E-2</v>
      </c>
      <c r="U61" s="185">
        <f>INDEX(【输出】数据汇总!$A:$AM,MATCH(单指标趋势!$E61&amp;单指标趋势!$E$3,【输出】数据汇总!$A:$A,0),MATCH(单指标趋势!U$3,【输出】数据汇总!$1:$1))</f>
        <v>2.7141332773599813E-2</v>
      </c>
      <c r="V61" s="185">
        <f>INDEX(【输出】数据汇总!$A:$AM,MATCH(单指标趋势!$E61&amp;单指标趋势!$E$3,【输出】数据汇总!$A:$A,0),MATCH(单指标趋势!V$3,【输出】数据汇总!$1:$1))</f>
        <v>2.7291002561366531E-2</v>
      </c>
      <c r="W61" s="185">
        <f>INDEX(【输出】数据汇总!$A:$AM,MATCH(单指标趋势!$E61&amp;单指标趋势!$E$3,【输出】数据汇总!$A:$A,0),MATCH(单指标趋势!W$3,【输出】数据汇总!$1:$1))</f>
        <v>2.5606838668874018E-2</v>
      </c>
      <c r="X61" s="185">
        <f>INDEX(【输出】数据汇总!$A:$AM,MATCH(单指标趋势!$E61&amp;单指标趋势!$E$3,【输出】数据汇总!$A:$A,0),MATCH(单指标趋势!X$3,【输出】数据汇总!$1:$1))</f>
        <v>2.5598825644969486E-2</v>
      </c>
      <c r="Y61" s="185">
        <f>INDEX(【输出】数据汇总!$A:$AM,MATCH(单指标趋势!$E61&amp;单指标趋势!$E$3,【输出】数据汇总!$A:$A,0),MATCH(单指标趋势!Y$3,【输出】数据汇总!$1:$1))</f>
        <v>2.7591977075300825E-2</v>
      </c>
      <c r="Z61" s="185">
        <f>INDEX(【输出】数据汇总!$A:$AM,MATCH(单指标趋势!$E61&amp;单指标趋势!$E$3,【输出】数据汇总!$A:$A,0),MATCH(单指标趋势!Z$3,【输出】数据汇总!$1:$1))</f>
        <v>2.7889726659822082E-2</v>
      </c>
      <c r="AA61" s="185">
        <f>INDEX(【输出】数据汇总!$A:$AM,MATCH(单指标趋势!$E61&amp;单指标趋势!$E$3,【输出】数据汇总!$A:$A,0),MATCH(单指标趋势!AA$3,【输出】数据汇总!$1:$1))</f>
        <v>2.7486520422593357E-2</v>
      </c>
      <c r="AB61" s="185">
        <f>INDEX(【输出】数据汇总!$A:$AM,MATCH(单指标趋势!$E61&amp;单指标趋势!$E$3,【输出】数据汇总!$A:$A,0),MATCH(单指标趋势!AB$3,【输出】数据汇总!$1:$1))</f>
        <v>2.663740410949424E-2</v>
      </c>
      <c r="AC61" s="185">
        <f>INDEX(【输出】数据汇总!$A:$AM,MATCH(单指标趋势!$E61&amp;单指标趋势!$E$3,【输出】数据汇总!$A:$A,0),MATCH(单指标趋势!AC$3,【输出】数据汇总!$1:$1))</f>
        <v>2.6418981955848575E-2</v>
      </c>
      <c r="AD61" s="185">
        <f>INDEX(【输出】数据汇总!$A:$AM,MATCH(单指标趋势!$E61&amp;单指标趋势!$E$3,【输出】数据汇总!$A:$A,0),MATCH(单指标趋势!AD$3,【输出】数据汇总!$1:$1))</f>
        <v>2.6817902614133145E-2</v>
      </c>
      <c r="AE61" s="185">
        <f>INDEX(【输出】数据汇总!$A:$AM,MATCH(单指标趋势!$E61&amp;单指标趋势!$E$3,【输出】数据汇总!$A:$A,0),MATCH(单指标趋势!AE$3,【输出】数据汇总!$1:$1))</f>
        <v>2.6129388392682577E-2</v>
      </c>
      <c r="AF61" s="185">
        <f>INDEX(【输出】数据汇总!$A:$AM,MATCH(单指标趋势!$E61&amp;单指标趋势!$E$3,【输出】数据汇总!$A:$A,0),MATCH(单指标趋势!AF$3,【输出】数据汇总!$1:$1))</f>
        <v>2.5300404228932556E-2</v>
      </c>
      <c r="AG61" s="185">
        <f>INDEX(【输出】数据汇总!$A:$AM,MATCH(单指标趋势!$E61&amp;单指标趋势!$E$3,【输出】数据汇总!$A:$A,0),MATCH(单指标趋势!AG$3,【输出】数据汇总!$1:$1))</f>
        <v>2.4301324974330518E-2</v>
      </c>
      <c r="AH61" s="10">
        <f t="shared" si="3"/>
        <v>-9.9907925460203731E-4</v>
      </c>
    </row>
    <row r="62" spans="1:34" ht="15.6" x14ac:dyDescent="0.25">
      <c r="A62" s="205">
        <f>IFERROR(VLOOKUP($E$1,$B:$C,2,0)*INDEX($1:$1048576,MATCH($E62,$E:$E,0),MATCH($A$2,$3:$3,0)),"")</f>
        <v>-2.4956977652264959E-2</v>
      </c>
      <c r="D62" s="210" t="s">
        <v>55</v>
      </c>
      <c r="E62" s="198" t="s">
        <v>55</v>
      </c>
      <c r="F62" s="199"/>
      <c r="G62" s="198" t="s">
        <v>55</v>
      </c>
      <c r="H62" s="185" t="e">
        <f>INDEX(【输出】数据汇总!$A:$AM,MATCH(单指标趋势!$E62&amp;单指标趋势!$E$3,【输出】数据汇总!$A:$A,0),MATCH(单指标趋势!H$3,【输出】数据汇总!$1:$1))</f>
        <v>#N/A</v>
      </c>
      <c r="I62" s="185" t="e">
        <f>INDEX(【输出】数据汇总!$A:$AM,MATCH(单指标趋势!$E62&amp;单指标趋势!$E$3,【输出】数据汇总!$A:$A,0),MATCH(单指标趋势!I$3,【输出】数据汇总!$1:$1))</f>
        <v>#N/A</v>
      </c>
      <c r="J62" s="185" t="e">
        <f>INDEX(【输出】数据汇总!$A:$AM,MATCH(单指标趋势!$E62&amp;单指标趋势!$E$3,【输出】数据汇总!$A:$A,0),MATCH(单指标趋势!J$3,【输出】数据汇总!$1:$1))</f>
        <v>#N/A</v>
      </c>
      <c r="K62" s="185" t="e">
        <f>INDEX(【输出】数据汇总!$A:$AM,MATCH(单指标趋势!$E62&amp;单指标趋势!$E$3,【输出】数据汇总!$A:$A,0),MATCH(单指标趋势!K$3,【输出】数据汇总!$1:$1))</f>
        <v>#N/A</v>
      </c>
      <c r="L62" s="185" t="e">
        <f>INDEX(【输出】数据汇总!$A:$AM,MATCH(单指标趋势!$E62&amp;单指标趋势!$E$3,【输出】数据汇总!$A:$A,0),MATCH(单指标趋势!L$3,【输出】数据汇总!$1:$1))</f>
        <v>#N/A</v>
      </c>
      <c r="M62" s="185" t="e">
        <f>INDEX(【输出】数据汇总!$A:$AM,MATCH(单指标趋势!$E62&amp;单指标趋势!$E$3,【输出】数据汇总!$A:$A,0),MATCH(单指标趋势!M$3,【输出】数据汇总!$1:$1))</f>
        <v>#N/A</v>
      </c>
      <c r="N62" s="185" t="e">
        <f>INDEX(【输出】数据汇总!$A:$AM,MATCH(单指标趋势!$E62&amp;单指标趋势!$E$3,【输出】数据汇总!$A:$A,0),MATCH(单指标趋势!N$3,【输出】数据汇总!$1:$1))</f>
        <v>#N/A</v>
      </c>
      <c r="O62" s="185" t="e">
        <f>INDEX(【输出】数据汇总!$A:$AM,MATCH(单指标趋势!$E62&amp;单指标趋势!$E$3,【输出】数据汇总!$A:$A,0),MATCH(单指标趋势!O$3,【输出】数据汇总!$1:$1))</f>
        <v>#N/A</v>
      </c>
      <c r="P62" s="185" t="e">
        <f>INDEX(【输出】数据汇总!$A:$AM,MATCH(单指标趋势!$E62&amp;单指标趋势!$E$3,【输出】数据汇总!$A:$A,0),MATCH(单指标趋势!P$3,【输出】数据汇总!$1:$1))</f>
        <v>#N/A</v>
      </c>
      <c r="Q62" s="185" t="e">
        <f>INDEX(【输出】数据汇总!$A:$AM,MATCH(单指标趋势!$E62&amp;单指标趋势!$E$3,【输出】数据汇总!$A:$A,0),MATCH(单指标趋势!Q$3,【输出】数据汇总!$1:$1))</f>
        <v>#N/A</v>
      </c>
      <c r="R62" s="185" t="e">
        <f>INDEX(【输出】数据汇总!$A:$AM,MATCH(单指标趋势!$E62&amp;单指标趋势!$E$3,【输出】数据汇总!$A:$A,0),MATCH(单指标趋势!R$3,【输出】数据汇总!$1:$1))</f>
        <v>#N/A</v>
      </c>
      <c r="S62" s="185" t="e">
        <f>INDEX(【输出】数据汇总!$A:$AM,MATCH(单指标趋势!$E62&amp;单指标趋势!$E$3,【输出】数据汇总!$A:$A,0),MATCH(单指标趋势!S$3,【输出】数据汇总!$1:$1))</f>
        <v>#N/A</v>
      </c>
      <c r="T62" s="185">
        <f>INDEX(【输出】数据汇总!$A:$AM,MATCH(单指标趋势!$E62&amp;单指标趋势!$E$3,【输出】数据汇总!$A:$A,0),MATCH(单指标趋势!T$3,【输出】数据汇总!$1:$1))</f>
        <v>1.7766517653548454E-2</v>
      </c>
      <c r="U62" s="185">
        <f>INDEX(【输出】数据汇总!$A:$AM,MATCH(单指标趋势!$E62&amp;单指标趋势!$E$3,【输出】数据汇总!$A:$A,0),MATCH(单指标趋势!U$3,【输出】数据汇总!$1:$1))</f>
        <v>2.0708983438666829E-2</v>
      </c>
      <c r="V62" s="185">
        <f>INDEX(【输出】数据汇总!$A:$AM,MATCH(单指标趋势!$E62&amp;单指标趋势!$E$3,【输出】数据汇总!$A:$A,0),MATCH(单指标趋势!V$3,【输出】数据汇总!$1:$1))</f>
        <v>1.9550567346902525E-2</v>
      </c>
      <c r="W62" s="185">
        <f>INDEX(【输出】数据汇总!$A:$AM,MATCH(单指标趋势!$E62&amp;单指标趋势!$E$3,【输出】数据汇总!$A:$A,0),MATCH(单指标趋势!W$3,【输出】数据汇总!$1:$1))</f>
        <v>2.0622194994944821E-2</v>
      </c>
      <c r="X62" s="185">
        <f>INDEX(【输出】数据汇总!$A:$AM,MATCH(单指标趋势!$E62&amp;单指标趋势!$E$3,【输出】数据汇总!$A:$A,0),MATCH(单指标趋势!X$3,【输出】数据汇总!$1:$1))</f>
        <v>2.014540491280175E-2</v>
      </c>
      <c r="Y62" s="185">
        <f>INDEX(【输出】数据汇总!$A:$AM,MATCH(单指标趋势!$E62&amp;单指标趋势!$E$3,【输出】数据汇总!$A:$A,0),MATCH(单指标趋势!Y$3,【输出】数据汇总!$1:$1))</f>
        <v>2.0501672498894126E-2</v>
      </c>
      <c r="Z62" s="185">
        <f>INDEX(【输出】数据汇总!$A:$AM,MATCH(单指标趋势!$E62&amp;单指标趋势!$E$3,【输出】数据汇总!$A:$A,0),MATCH(单指标趋势!Z$3,【输出】数据汇总!$1:$1))</f>
        <v>2.1214441438512144E-2</v>
      </c>
      <c r="AA62" s="185">
        <f>INDEX(【输出】数据汇总!$A:$AM,MATCH(单指标趋势!$E62&amp;单指标趋势!$E$3,【输出】数据汇总!$A:$A,0),MATCH(单指标趋势!AA$3,【输出】数据汇总!$1:$1))</f>
        <v>1.9827131826851866E-2</v>
      </c>
      <c r="AB62" s="185">
        <f>INDEX(【输出】数据汇总!$A:$AM,MATCH(单指标趋势!$E62&amp;单指标趋势!$E$3,【输出】数据汇总!$A:$A,0),MATCH(单指标趋势!AB$3,【输出】数据汇总!$1:$1))</f>
        <v>1.7211903635287559E-2</v>
      </c>
      <c r="AC62" s="185">
        <f>INDEX(【输出】数据汇总!$A:$AM,MATCH(单指标趋势!$E62&amp;单指标趋势!$E$3,【输出】数据汇总!$A:$A,0),MATCH(单指标趋势!AC$3,【输出】数据汇总!$1:$1))</f>
        <v>1.7967951939231942E-2</v>
      </c>
      <c r="AD62" s="185">
        <f>INDEX(【输出】数据汇总!$A:$AM,MATCH(单指标趋势!$E62&amp;单指标趋势!$E$3,【输出】数据汇总!$A:$A,0),MATCH(单指标趋势!AD$3,【输出】数据汇总!$1:$1))</f>
        <v>1.9322894932568439E-2</v>
      </c>
      <c r="AE62" s="185">
        <f>INDEX(【输出】数据汇总!$A:$AM,MATCH(单指标趋势!$E62&amp;单指标趋势!$E$3,【输出】数据汇总!$A:$A,0),MATCH(单指标趋势!AE$3,【输出】数据汇总!$1:$1))</f>
        <v>2.0829956903668918E-2</v>
      </c>
      <c r="AF62" s="185">
        <f>INDEX(【输出】数据汇总!$A:$AM,MATCH(单指标趋势!$E62&amp;单指标趋势!$E$3,【输出】数据汇总!$A:$A,0),MATCH(单指标趋势!AF$3,【输出】数据汇总!$1:$1))</f>
        <v>2.0280496081586646E-2</v>
      </c>
      <c r="AG62" s="185">
        <f>INDEX(【输出】数据汇总!$A:$AM,MATCH(单指标趋势!$E62&amp;单指标趋势!$E$3,【输出】数据汇总!$A:$A,0),MATCH(单指标趋势!AG$3,【输出】数据汇总!$1:$1))</f>
        <v>2.4956977652264959E-2</v>
      </c>
      <c r="AH62" s="10">
        <f t="shared" si="3"/>
        <v>4.6764815706783133E-3</v>
      </c>
    </row>
    <row r="63" spans="1:34" ht="15.6" x14ac:dyDescent="0.25">
      <c r="A63" s="205">
        <f>IFERROR(VLOOKUP($E$1,$B:$C,2,0)*INDEX($1:$1048576,MATCH($E63,$E:$E,0),MATCH($A$2,$3:$3,0)),"")</f>
        <v>-1.4614924354400913E-2</v>
      </c>
      <c r="D63" s="210" t="s">
        <v>107</v>
      </c>
      <c r="E63" s="198" t="s">
        <v>107</v>
      </c>
      <c r="F63" s="199"/>
      <c r="G63" s="198" t="s">
        <v>107</v>
      </c>
      <c r="H63" s="185" t="e">
        <f>INDEX(【输出】数据汇总!$A:$AM,MATCH(单指标趋势!$E63&amp;单指标趋势!$E$3,【输出】数据汇总!$A:$A,0),MATCH(单指标趋势!H$3,【输出】数据汇总!$1:$1))</f>
        <v>#N/A</v>
      </c>
      <c r="I63" s="185" t="e">
        <f>INDEX(【输出】数据汇总!$A:$AM,MATCH(单指标趋势!$E63&amp;单指标趋势!$E$3,【输出】数据汇总!$A:$A,0),MATCH(单指标趋势!I$3,【输出】数据汇总!$1:$1))</f>
        <v>#N/A</v>
      </c>
      <c r="J63" s="185" t="e">
        <f>INDEX(【输出】数据汇总!$A:$AM,MATCH(单指标趋势!$E63&amp;单指标趋势!$E$3,【输出】数据汇总!$A:$A,0),MATCH(单指标趋势!J$3,【输出】数据汇总!$1:$1))</f>
        <v>#N/A</v>
      </c>
      <c r="K63" s="185" t="e">
        <f>INDEX(【输出】数据汇总!$A:$AM,MATCH(单指标趋势!$E63&amp;单指标趋势!$E$3,【输出】数据汇总!$A:$A,0),MATCH(单指标趋势!K$3,【输出】数据汇总!$1:$1))</f>
        <v>#N/A</v>
      </c>
      <c r="L63" s="185" t="e">
        <f>INDEX(【输出】数据汇总!$A:$AM,MATCH(单指标趋势!$E63&amp;单指标趋势!$E$3,【输出】数据汇总!$A:$A,0),MATCH(单指标趋势!L$3,【输出】数据汇总!$1:$1))</f>
        <v>#N/A</v>
      </c>
      <c r="M63" s="185" t="e">
        <f>INDEX(【输出】数据汇总!$A:$AM,MATCH(单指标趋势!$E63&amp;单指标趋势!$E$3,【输出】数据汇总!$A:$A,0),MATCH(单指标趋势!M$3,【输出】数据汇总!$1:$1))</f>
        <v>#N/A</v>
      </c>
      <c r="N63" s="185" t="e">
        <f>INDEX(【输出】数据汇总!$A:$AM,MATCH(单指标趋势!$E63&amp;单指标趋势!$E$3,【输出】数据汇总!$A:$A,0),MATCH(单指标趋势!N$3,【输出】数据汇总!$1:$1))</f>
        <v>#N/A</v>
      </c>
      <c r="O63" s="185" t="e">
        <f>INDEX(【输出】数据汇总!$A:$AM,MATCH(单指标趋势!$E63&amp;单指标趋势!$E$3,【输出】数据汇总!$A:$A,0),MATCH(单指标趋势!O$3,【输出】数据汇总!$1:$1))</f>
        <v>#N/A</v>
      </c>
      <c r="P63" s="185" t="e">
        <f>INDEX(【输出】数据汇总!$A:$AM,MATCH(单指标趋势!$E63&amp;单指标趋势!$E$3,【输出】数据汇总!$A:$A,0),MATCH(单指标趋势!P$3,【输出】数据汇总!$1:$1))</f>
        <v>#N/A</v>
      </c>
      <c r="Q63" s="185" t="e">
        <f>INDEX(【输出】数据汇总!$A:$AM,MATCH(单指标趋势!$E63&amp;单指标趋势!$E$3,【输出】数据汇总!$A:$A,0),MATCH(单指标趋势!Q$3,【输出】数据汇总!$1:$1))</f>
        <v>#N/A</v>
      </c>
      <c r="R63" s="185" t="e">
        <f>INDEX(【输出】数据汇总!$A:$AM,MATCH(单指标趋势!$E63&amp;单指标趋势!$E$3,【输出】数据汇总!$A:$A,0),MATCH(单指标趋势!R$3,【输出】数据汇总!$1:$1))</f>
        <v>#N/A</v>
      </c>
      <c r="S63" s="185" t="e">
        <f>INDEX(【输出】数据汇总!$A:$AM,MATCH(单指标趋势!$E63&amp;单指标趋势!$E$3,【输出】数据汇总!$A:$A,0),MATCH(单指标趋势!S$3,【输出】数据汇总!$1:$1))</f>
        <v>#N/A</v>
      </c>
      <c r="T63" s="185">
        <f>INDEX(【输出】数据汇总!$A:$AM,MATCH(单指标趋势!$E63&amp;单指标趋势!$E$3,【输出】数据汇总!$A:$A,0),MATCH(单指标趋势!T$3,【输出】数据汇总!$1:$1))</f>
        <v>2.3248036590900436E-2</v>
      </c>
      <c r="U63" s="185">
        <f>INDEX(【输出】数据汇总!$A:$AM,MATCH(单指标趋势!$E63&amp;单指标趋势!$E$3,【输出】数据汇总!$A:$A,0),MATCH(单指标趋势!U$3,【输出】数据汇总!$1:$1))</f>
        <v>2.2313810668150729E-2</v>
      </c>
      <c r="V63" s="185">
        <f>INDEX(【输出】数据汇总!$A:$AM,MATCH(单指标趋势!$E63&amp;单指标趋势!$E$3,【输出】数据汇总!$A:$A,0),MATCH(单指标趋势!V$3,【输出】数据汇总!$1:$1))</f>
        <v>2.3122340223350031E-2</v>
      </c>
      <c r="W63" s="185">
        <f>INDEX(【输出】数据汇总!$A:$AM,MATCH(单指标趋势!$E63&amp;单指标趋势!$E$3,【输出】数据汇总!$A:$A,0),MATCH(单指标趋势!W$3,【输出】数据汇总!$1:$1))</f>
        <v>1.9649738432927222E-2</v>
      </c>
      <c r="X63" s="185">
        <f>INDEX(【输出】数据汇总!$A:$AM,MATCH(单指标趋势!$E63&amp;单指标趋势!$E$3,【输出】数据汇总!$A:$A,0),MATCH(单指标趋势!X$3,【输出】数据汇总!$1:$1))</f>
        <v>2.025474738144465E-2</v>
      </c>
      <c r="Y63" s="185">
        <f>INDEX(【输出】数据汇总!$A:$AM,MATCH(单指标趋势!$E63&amp;单指标趋势!$E$3,【输出】数据汇总!$A:$A,0),MATCH(单指标趋势!Y$3,【输出】数据汇总!$1:$1))</f>
        <v>1.9053818468761165E-2</v>
      </c>
      <c r="Z63" s="185">
        <f>INDEX(【输出】数据汇总!$A:$AM,MATCH(单指标趋势!$E63&amp;单指标趋势!$E$3,【输出】数据汇总!$A:$A,0),MATCH(单指标趋势!Z$3,【输出】数据汇总!$1:$1))</f>
        <v>1.799815101934981E-2</v>
      </c>
      <c r="AA63" s="185">
        <f>INDEX(【输出】数据汇总!$A:$AM,MATCH(单指标趋势!$E63&amp;单指标趋势!$E$3,【输出】数据汇总!$A:$A,0),MATCH(单指标趋势!AA$3,【输出】数据汇总!$1:$1))</f>
        <v>1.8820897278325817E-2</v>
      </c>
      <c r="AB63" s="185">
        <f>INDEX(【输出】数据汇总!$A:$AM,MATCH(单指标趋势!$E63&amp;单指标趋势!$E$3,【输出】数据汇总!$A:$A,0),MATCH(单指标趋势!AB$3,【输出】数据汇总!$1:$1))</f>
        <v>1.58247665030599E-2</v>
      </c>
      <c r="AC63" s="185">
        <f>INDEX(【输出】数据汇总!$A:$AM,MATCH(单指标趋势!$E63&amp;单指标趋势!$E$3,【输出】数据汇总!$A:$A,0),MATCH(单指标趋势!AC$3,【输出】数据汇总!$1:$1))</f>
        <v>1.6939453163874355E-2</v>
      </c>
      <c r="AD63" s="185">
        <f>INDEX(【输出】数据汇总!$A:$AM,MATCH(单指标趋势!$E63&amp;单指标趋势!$E$3,【输出】数据汇总!$A:$A,0),MATCH(单指标趋势!AD$3,【输出】数据汇总!$1:$1))</f>
        <v>1.738355369708609E-2</v>
      </c>
      <c r="AE63" s="185">
        <f>INDEX(【输出】数据汇总!$A:$AM,MATCH(单指标趋势!$E63&amp;单指标趋势!$E$3,【输出】数据汇总!$A:$A,0),MATCH(单指标趋势!AE$3,【输出】数据汇总!$1:$1))</f>
        <v>1.753293579225278E-2</v>
      </c>
      <c r="AF63" s="185">
        <f>INDEX(【输出】数据汇总!$A:$AM,MATCH(单指标趋势!$E63&amp;单指标趋势!$E$3,【输出】数据汇总!$A:$A,0),MATCH(单指标趋势!AF$3,【输出】数据汇总!$1:$1))</f>
        <v>1.7585503177003227E-2</v>
      </c>
      <c r="AG63" s="185">
        <f>INDEX(【输出】数据汇总!$A:$AM,MATCH(单指标趋势!$E63&amp;单指标趋势!$E$3,【输出】数据汇总!$A:$A,0),MATCH(单指标趋势!AG$3,【输出】数据汇总!$1:$1))</f>
        <v>1.4614924354400913E-2</v>
      </c>
      <c r="AH63" s="10">
        <f t="shared" si="3"/>
        <v>-2.9705788226023142E-3</v>
      </c>
    </row>
    <row r="64" spans="1:34" ht="15.6" hidden="1" x14ac:dyDescent="0.25">
      <c r="A64" s="205">
        <f>IFERROR(VLOOKUP($E$1,$B:$C,2,0)*INDEX($1:$1048576,MATCH($E64,$E:$E,0),MATCH($A$2,$3:$3,0)),"")</f>
        <v>-2.1620987514204437E-2</v>
      </c>
      <c r="D64" s="210">
        <f>F64</f>
        <v>0</v>
      </c>
      <c r="E64" s="198" t="str">
        <f>G64</f>
        <v>A+H股</v>
      </c>
      <c r="F64" s="199"/>
      <c r="G64" s="198" t="s">
        <v>542</v>
      </c>
      <c r="H64" s="185" t="e">
        <f>INDEX(【输出】数据汇总!$A:$AM,MATCH(单指标趋势!$E64&amp;单指标趋势!$E$3,【输出】数据汇总!$A:$A,0),MATCH(单指标趋势!H$3,【输出】数据汇总!$1:$1))</f>
        <v>#N/A</v>
      </c>
      <c r="I64" s="185" t="e">
        <f>INDEX(【输出】数据汇总!$A:$AM,MATCH(单指标趋势!$E64&amp;单指标趋势!$E$3,【输出】数据汇总!$A:$A,0),MATCH(单指标趋势!I$3,【输出】数据汇总!$1:$1))</f>
        <v>#N/A</v>
      </c>
      <c r="J64" s="185" t="e">
        <f>INDEX(【输出】数据汇总!$A:$AM,MATCH(单指标趋势!$E64&amp;单指标趋势!$E$3,【输出】数据汇总!$A:$A,0),MATCH(单指标趋势!J$3,【输出】数据汇总!$1:$1))</f>
        <v>#N/A</v>
      </c>
      <c r="K64" s="185" t="e">
        <f>INDEX(【输出】数据汇总!$A:$AM,MATCH(单指标趋势!$E64&amp;单指标趋势!$E$3,【输出】数据汇总!$A:$A,0),MATCH(单指标趋势!K$3,【输出】数据汇总!$1:$1))</f>
        <v>#N/A</v>
      </c>
      <c r="L64" s="185" t="e">
        <f>INDEX(【输出】数据汇总!$A:$AM,MATCH(单指标趋势!$E64&amp;单指标趋势!$E$3,【输出】数据汇总!$A:$A,0),MATCH(单指标趋势!L$3,【输出】数据汇总!$1:$1))</f>
        <v>#N/A</v>
      </c>
      <c r="M64" s="185" t="e">
        <f>INDEX(【输出】数据汇总!$A:$AM,MATCH(单指标趋势!$E64&amp;单指标趋势!$E$3,【输出】数据汇总!$A:$A,0),MATCH(单指标趋势!M$3,【输出】数据汇总!$1:$1))</f>
        <v>#N/A</v>
      </c>
      <c r="N64" s="185" t="e">
        <f>INDEX(【输出】数据汇总!$A:$AM,MATCH(单指标趋势!$E64&amp;单指标趋势!$E$3,【输出】数据汇总!$A:$A,0),MATCH(单指标趋势!N$3,【输出】数据汇总!$1:$1))</f>
        <v>#N/A</v>
      </c>
      <c r="O64" s="185" t="e">
        <f>INDEX(【输出】数据汇总!$A:$AM,MATCH(单指标趋势!$E64&amp;单指标趋势!$E$3,【输出】数据汇总!$A:$A,0),MATCH(单指标趋势!O$3,【输出】数据汇总!$1:$1))</f>
        <v>#N/A</v>
      </c>
      <c r="P64" s="185" t="e">
        <f>INDEX(【输出】数据汇总!$A:$AM,MATCH(单指标趋势!$E64&amp;单指标趋势!$E$3,【输出】数据汇总!$A:$A,0),MATCH(单指标趋势!P$3,【输出】数据汇总!$1:$1))</f>
        <v>#N/A</v>
      </c>
      <c r="Q64" s="185" t="e">
        <f>INDEX(【输出】数据汇总!$A:$AM,MATCH(单指标趋势!$E64&amp;单指标趋势!$E$3,【输出】数据汇总!$A:$A,0),MATCH(单指标趋势!Q$3,【输出】数据汇总!$1:$1))</f>
        <v>#N/A</v>
      </c>
      <c r="R64" s="185" t="e">
        <f>INDEX(【输出】数据汇总!$A:$AM,MATCH(单指标趋势!$E64&amp;单指标趋势!$E$3,【输出】数据汇总!$A:$A,0),MATCH(单指标趋势!R$3,【输出】数据汇总!$1:$1))</f>
        <v>#N/A</v>
      </c>
      <c r="S64" s="185" t="e">
        <f>INDEX(【输出】数据汇总!$A:$AM,MATCH(单指标趋势!$E64&amp;单指标趋势!$E$3,【输出】数据汇总!$A:$A,0),MATCH(单指标趋势!S$3,【输出】数据汇总!$1:$1))</f>
        <v>#N/A</v>
      </c>
      <c r="T64" s="185">
        <f>INDEX(【输出】数据汇总!$A:$AM,MATCH(单指标趋势!$E64&amp;单指标趋势!$E$3,【输出】数据汇总!$A:$A,0),MATCH(单指标趋势!T$3,【输出】数据汇总!$1:$1))</f>
        <v>2.2164801139828414E-2</v>
      </c>
      <c r="U64" s="185">
        <f>INDEX(【输出】数据汇总!$A:$AM,MATCH(单指标趋势!$E64&amp;单指标趋势!$E$3,【输出】数据汇总!$A:$A,0),MATCH(单指标趋势!U$3,【输出】数据汇总!$1:$1))</f>
        <v>2.4296780977688885E-2</v>
      </c>
      <c r="V64" s="185">
        <f>INDEX(【输出】数据汇总!$A:$AM,MATCH(单指标趋势!$E64&amp;单指标趋势!$E$3,【输出】数据汇总!$A:$A,0),MATCH(单指标趋势!V$3,【输出】数据汇总!$1:$1))</f>
        <v>2.3928206314036578E-2</v>
      </c>
      <c r="W64" s="185">
        <f>INDEX(【输出】数据汇总!$A:$AM,MATCH(单指标趋势!$E64&amp;单指标趋势!$E$3,【输出】数据汇总!$A:$A,0),MATCH(单指标趋势!W$3,【输出】数据汇总!$1:$1))</f>
        <v>2.4079817568360341E-2</v>
      </c>
      <c r="X64" s="185">
        <f>INDEX(【输出】数据汇总!$A:$AM,MATCH(单指标趋势!$E64&amp;单指标趋势!$E$3,【输出】数据汇总!$A:$A,0),MATCH(单指标趋势!X$3,【输出】数据汇总!$1:$1))</f>
        <v>2.3693615045997627E-2</v>
      </c>
      <c r="Y64" s="185">
        <f>INDEX(【输出】数据汇总!$A:$AM,MATCH(单指标趋势!$E64&amp;单指标趋势!$E$3,【输出】数据汇总!$A:$A,0),MATCH(单指标趋势!Y$3,【输出】数据汇总!$1:$1))</f>
        <v>2.3922762184394132E-2</v>
      </c>
      <c r="Z64" s="185">
        <f>INDEX(【输出】数据汇总!$A:$AM,MATCH(单指标趋势!$E64&amp;单指标趋势!$E$3,【输出】数据汇总!$A:$A,0),MATCH(单指标趋势!Z$3,【输出】数据汇总!$1:$1))</f>
        <v>2.4103491795331264E-2</v>
      </c>
      <c r="AA64" s="185">
        <f>INDEX(【输出】数据汇总!$A:$AM,MATCH(单指标趋势!$E64&amp;单指标趋势!$E$3,【输出】数据汇总!$A:$A,0),MATCH(单指标趋势!AA$3,【输出】数据汇总!$1:$1))</f>
        <v>2.4205256795860327E-2</v>
      </c>
      <c r="AB64" s="185">
        <f>INDEX(【输出】数据汇总!$A:$AM,MATCH(单指标趋势!$E64&amp;单指标趋势!$E$3,【输出】数据汇总!$A:$A,0),MATCH(单指标趋势!AB$3,【输出】数据汇总!$1:$1))</f>
        <v>2.106506795200851E-2</v>
      </c>
      <c r="AC64" s="185">
        <f>INDEX(【输出】数据汇总!$A:$AM,MATCH(单指标趋势!$E64&amp;单指标趋势!$E$3,【输出】数据汇总!$A:$A,0),MATCH(单指标趋势!AC$3,【输出】数据汇总!$1:$1))</f>
        <v>2.0980818262460142E-2</v>
      </c>
      <c r="AD64" s="185">
        <f>INDEX(【输出】数据汇总!$A:$AM,MATCH(单指标趋势!$E64&amp;单指标趋势!$E$3,【输出】数据汇总!$A:$A,0),MATCH(单指标趋势!AD$3,【输出】数据汇总!$1:$1))</f>
        <v>2.1329107728907722E-2</v>
      </c>
      <c r="AE64" s="185">
        <f>INDEX(【输出】数据汇总!$A:$AM,MATCH(单指标趋势!$E64&amp;单指标趋势!$E$3,【输出】数据汇总!$A:$A,0),MATCH(单指标趋势!AE$3,【输出】数据汇总!$1:$1))</f>
        <v>2.2936520424423443E-2</v>
      </c>
      <c r="AF64" s="185">
        <f>INDEX(【输出】数据汇总!$A:$AM,MATCH(单指标趋势!$E64&amp;单指标趋势!$E$3,【输出】数据汇总!$A:$A,0),MATCH(单指标趋势!AF$3,【输出】数据汇总!$1:$1))</f>
        <v>2.2294470038895099E-2</v>
      </c>
      <c r="AG64" s="185">
        <f>INDEX(【输出】数据汇总!$A:$AM,MATCH(单指标趋势!$E64&amp;单指标趋势!$E$3,【输出】数据汇总!$A:$A,0),MATCH(单指标趋势!AG$3,【输出】数据汇总!$1:$1))</f>
        <v>2.1620987514204437E-2</v>
      </c>
      <c r="AH64" s="10">
        <f t="shared" si="3"/>
        <v>-6.73482524690662E-4</v>
      </c>
    </row>
    <row r="65" spans="1:34" ht="15.6" x14ac:dyDescent="0.25">
      <c r="A65" s="205">
        <f>IFERROR(VLOOKUP($E$1,$B:$C,2,0)*INDEX($1:$1048576,MATCH($E65,$E:$E,0),MATCH($A$2,$3:$3,0)),"")</f>
        <v>-4.057334484773957E-2</v>
      </c>
      <c r="D65" s="211" t="s">
        <v>458</v>
      </c>
      <c r="E65" s="200" t="str">
        <f>G65</f>
        <v>纯H股</v>
      </c>
      <c r="F65" s="201"/>
      <c r="G65" s="200" t="s">
        <v>236</v>
      </c>
      <c r="H65" s="195" t="e">
        <f>INDEX(【输出】数据汇总!$A:$AM,MATCH(单指标趋势!$E65&amp;单指标趋势!$E$3,【输出】数据汇总!$A:$A,0),MATCH(单指标趋势!H$3,【输出】数据汇总!$1:$1))</f>
        <v>#N/A</v>
      </c>
      <c r="I65" s="195" t="e">
        <f>INDEX(【输出】数据汇总!$A:$AM,MATCH(单指标趋势!$E65&amp;单指标趋势!$E$3,【输出】数据汇总!$A:$A,0),MATCH(单指标趋势!I$3,【输出】数据汇总!$1:$1))</f>
        <v>#N/A</v>
      </c>
      <c r="J65" s="195" t="e">
        <f>INDEX(【输出】数据汇总!$A:$AM,MATCH(单指标趋势!$E65&amp;单指标趋势!$E$3,【输出】数据汇总!$A:$A,0),MATCH(单指标趋势!J$3,【输出】数据汇总!$1:$1))</f>
        <v>#N/A</v>
      </c>
      <c r="K65" s="195" t="e">
        <f>INDEX(【输出】数据汇总!$A:$AM,MATCH(单指标趋势!$E65&amp;单指标趋势!$E$3,【输出】数据汇总!$A:$A,0),MATCH(单指标趋势!K$3,【输出】数据汇总!$1:$1))</f>
        <v>#N/A</v>
      </c>
      <c r="L65" s="195" t="e">
        <f>INDEX(【输出】数据汇总!$A:$AM,MATCH(单指标趋势!$E65&amp;单指标趋势!$E$3,【输出】数据汇总!$A:$A,0),MATCH(单指标趋势!L$3,【输出】数据汇总!$1:$1))</f>
        <v>#N/A</v>
      </c>
      <c r="M65" s="195" t="e">
        <f>INDEX(【输出】数据汇总!$A:$AM,MATCH(单指标趋势!$E65&amp;单指标趋势!$E$3,【输出】数据汇总!$A:$A,0),MATCH(单指标趋势!M$3,【输出】数据汇总!$1:$1))</f>
        <v>#N/A</v>
      </c>
      <c r="N65" s="195" t="e">
        <f>INDEX(【输出】数据汇总!$A:$AM,MATCH(单指标趋势!$E65&amp;单指标趋势!$E$3,【输出】数据汇总!$A:$A,0),MATCH(单指标趋势!N$3,【输出】数据汇总!$1:$1))</f>
        <v>#N/A</v>
      </c>
      <c r="O65" s="195" t="e">
        <f>INDEX(【输出】数据汇总!$A:$AM,MATCH(单指标趋势!$E65&amp;单指标趋势!$E$3,【输出】数据汇总!$A:$A,0),MATCH(单指标趋势!O$3,【输出】数据汇总!$1:$1))</f>
        <v>#N/A</v>
      </c>
      <c r="P65" s="195" t="e">
        <f>INDEX(【输出】数据汇总!$A:$AM,MATCH(单指标趋势!$E65&amp;单指标趋势!$E$3,【输出】数据汇总!$A:$A,0),MATCH(单指标趋势!P$3,【输出】数据汇总!$1:$1))</f>
        <v>#N/A</v>
      </c>
      <c r="Q65" s="195" t="e">
        <f>INDEX(【输出】数据汇总!$A:$AM,MATCH(单指标趋势!$E65&amp;单指标趋势!$E$3,【输出】数据汇总!$A:$A,0),MATCH(单指标趋势!Q$3,【输出】数据汇总!$1:$1))</f>
        <v>#N/A</v>
      </c>
      <c r="R65" s="195" t="e">
        <f>INDEX(【输出】数据汇总!$A:$AM,MATCH(单指标趋势!$E65&amp;单指标趋势!$E$3,【输出】数据汇总!$A:$A,0),MATCH(单指标趋势!R$3,【输出】数据汇总!$1:$1))</f>
        <v>#N/A</v>
      </c>
      <c r="S65" s="195" t="e">
        <f>INDEX(【输出】数据汇总!$A:$AM,MATCH(单指标趋势!$E65&amp;单指标趋势!$E$3,【输出】数据汇总!$A:$A,0),MATCH(单指标趋势!S$3,【输出】数据汇总!$1:$1))</f>
        <v>#N/A</v>
      </c>
      <c r="T65" s="195">
        <f>INDEX(【输出】数据汇总!$A:$AM,MATCH(单指标趋势!$E65&amp;单指标趋势!$E$3,【输出】数据汇总!$A:$A,0),MATCH(单指标趋势!T$3,【输出】数据汇总!$1:$1))</f>
        <v>3.6766862327446741E-2</v>
      </c>
      <c r="U65" s="195">
        <f>INDEX(【输出】数据汇总!$A:$AM,MATCH(单指标趋势!$E65&amp;单指标趋势!$E$3,【输出】数据汇总!$A:$A,0),MATCH(单指标趋势!U$3,【输出】数据汇总!$1:$1))</f>
        <v>3.4961806987850279E-2</v>
      </c>
      <c r="V65" s="195">
        <f>INDEX(【输出】数据汇总!$A:$AM,MATCH(单指标趋势!$E65&amp;单指标趋势!$E$3,【输出】数据汇总!$A:$A,0),MATCH(单指标趋势!V$3,【输出】数据汇总!$1:$1))</f>
        <v>3.2342365036030114E-2</v>
      </c>
      <c r="W65" s="195">
        <f>INDEX(【输出】数据汇总!$A:$AM,MATCH(单指标趋势!$E65&amp;单指标趋势!$E$3,【输出】数据汇总!$A:$A,0),MATCH(单指标趋势!W$3,【输出】数据汇总!$1:$1))</f>
        <v>3.6933053821821181E-2</v>
      </c>
      <c r="X65" s="195">
        <f>INDEX(【输出】数据汇总!$A:$AM,MATCH(单指标趋势!$E65&amp;单指标趋势!$E$3,【输出】数据汇总!$A:$A,0),MATCH(单指标趋势!X$3,【输出】数据汇总!$1:$1))</f>
        <v>3.9375202196930859E-2</v>
      </c>
      <c r="Y65" s="195">
        <f>INDEX(【输出】数据汇总!$A:$AM,MATCH(单指标趋势!$E65&amp;单指标趋势!$E$3,【输出】数据汇总!$A:$A,0),MATCH(单指标趋势!Y$3,【输出】数据汇总!$1:$1))</f>
        <v>5.1959276460483636E-2</v>
      </c>
      <c r="Z65" s="195">
        <f>INDEX(【输出】数据汇总!$A:$AM,MATCH(单指标趋势!$E65&amp;单指标趋势!$E$3,【输出】数据汇总!$A:$A,0),MATCH(单指标趋势!Z$3,【输出】数据汇总!$1:$1))</f>
        <v>4.7961349552968477E-2</v>
      </c>
      <c r="AA65" s="195">
        <f>INDEX(【输出】数据汇总!$A:$AM,MATCH(单指标趋势!$E65&amp;单指标趋势!$E$3,【输出】数据汇总!$A:$A,0),MATCH(单指标趋势!AA$3,【输出】数据汇总!$1:$1))</f>
        <v>5.9671147112966956E-2</v>
      </c>
      <c r="AB65" s="195">
        <f>INDEX(【输出】数据汇总!$A:$AM,MATCH(单指标趋势!$E65&amp;单指标趋势!$E$3,【输出】数据汇总!$A:$A,0),MATCH(单指标趋势!AB$3,【输出】数据汇总!$1:$1))</f>
        <v>3.475267049545798E-2</v>
      </c>
      <c r="AC65" s="195">
        <f>INDEX(【输出】数据汇总!$A:$AM,MATCH(单指标趋势!$E65&amp;单指标趋势!$E$3,【输出】数据汇总!$A:$A,0),MATCH(单指标趋势!AC$3,【输出】数据汇总!$1:$1))</f>
        <v>3.3794837014810501E-2</v>
      </c>
      <c r="AD65" s="195">
        <f>INDEX(【输出】数据汇总!$A:$AM,MATCH(单指标趋势!$E65&amp;单指标趋势!$E$3,【输出】数据汇总!$A:$A,0),MATCH(单指标趋势!AD$3,【输出】数据汇总!$1:$1))</f>
        <v>3.6061672104931233E-2</v>
      </c>
      <c r="AE65" s="195">
        <f>INDEX(【输出】数据汇总!$A:$AM,MATCH(单指标趋势!$E65&amp;单指标趋势!$E$3,【输出】数据汇总!$A:$A,0),MATCH(单指标趋势!AE$3,【输出】数据汇总!$1:$1))</f>
        <v>4.4812744374345653E-2</v>
      </c>
      <c r="AF65" s="195">
        <f>INDEX(【输出】数据汇总!$A:$AM,MATCH(单指标趋势!$E65&amp;单指标趋势!$E$3,【输出】数据汇总!$A:$A,0),MATCH(单指标趋势!AF$3,【输出】数据汇总!$1:$1))</f>
        <v>4.5458381043285444E-2</v>
      </c>
      <c r="AG65" s="195">
        <f>INDEX(【输出】数据汇总!$A:$AM,MATCH(单指标趋势!$E65&amp;单指标趋势!$E$3,【输出】数据汇总!$A:$A,0),MATCH(单指标趋势!AG$3,【输出】数据汇总!$1:$1))</f>
        <v>4.057334484773957E-2</v>
      </c>
      <c r="AH65" s="10">
        <f t="shared" si="3"/>
        <v>-4.8850361955458735E-3</v>
      </c>
    </row>
  </sheetData>
  <phoneticPr fontId="5" type="noConversion"/>
  <conditionalFormatting sqref="H59:AG6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:AH6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AG65"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4:AH65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46:AH58"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1899-440A-4FF1-B402-AA3DA0DF21E2}">
  <sheetPr>
    <tabColor rgb="FFC00000"/>
  </sheetPr>
  <dimension ref="A1:L49"/>
  <sheetViews>
    <sheetView workbookViewId="0">
      <pane ySplit="4" topLeftCell="A5" activePane="bottomLeft" state="frozen"/>
      <selection pane="bottomLeft" activeCell="B2" sqref="B2"/>
    </sheetView>
  </sheetViews>
  <sheetFormatPr defaultRowHeight="15" x14ac:dyDescent="0.25"/>
  <cols>
    <col min="1" max="1" width="8.88671875" style="3"/>
    <col min="2" max="2" width="11.21875" style="3" bestFit="1" customWidth="1"/>
    <col min="3" max="3" width="11.21875" style="3" customWidth="1"/>
    <col min="4" max="10" width="8.88671875" style="3"/>
    <col min="11" max="11" width="14.109375" style="3" customWidth="1"/>
    <col min="12" max="12" width="11.109375" style="3" customWidth="1"/>
    <col min="13" max="16384" width="8.88671875" style="3"/>
  </cols>
  <sheetData>
    <row r="1" spans="1:12" ht="15.6" x14ac:dyDescent="0.25">
      <c r="B1" s="5" t="s">
        <v>564</v>
      </c>
      <c r="C1" s="242">
        <v>5</v>
      </c>
      <c r="D1" s="214"/>
      <c r="H1" s="213" t="s">
        <v>560</v>
      </c>
      <c r="I1" s="213" t="s">
        <v>561</v>
      </c>
      <c r="J1" s="213"/>
    </row>
    <row r="2" spans="1:12" ht="31.2" x14ac:dyDescent="0.25">
      <c r="B2" s="187">
        <v>45930</v>
      </c>
      <c r="C2" s="187" t="s">
        <v>139</v>
      </c>
      <c r="D2" s="231" t="s">
        <v>238</v>
      </c>
      <c r="E2" s="231" t="s">
        <v>240</v>
      </c>
      <c r="F2" s="231" t="s">
        <v>559</v>
      </c>
      <c r="G2" s="231" t="s">
        <v>558</v>
      </c>
      <c r="H2" s="231" t="s">
        <v>563</v>
      </c>
      <c r="I2" s="231" t="s">
        <v>253</v>
      </c>
      <c r="J2" s="231" t="s">
        <v>147</v>
      </c>
      <c r="K2" s="231" t="s">
        <v>270</v>
      </c>
      <c r="L2" s="231" t="s">
        <v>562</v>
      </c>
    </row>
    <row r="3" spans="1:12" x14ac:dyDescent="0.25">
      <c r="A3" s="5" t="s">
        <v>390</v>
      </c>
      <c r="B3" s="8" t="s">
        <v>7</v>
      </c>
      <c r="C3" s="240" t="str">
        <f>IF(RANK(K3,K$3:K$44)&lt;=$C$1,B3,$A3&amp;COUNTIFS(A$2:A3,A3))</f>
        <v>国有行1</v>
      </c>
      <c r="D3" s="52">
        <v>1.5072936758784641E-2</v>
      </c>
      <c r="E3" s="52">
        <v>4.6290006784135088E-3</v>
      </c>
      <c r="F3" s="52">
        <v>1.3300000000000001E-2</v>
      </c>
      <c r="G3" s="52">
        <v>1.8911215772242213E-2</v>
      </c>
      <c r="H3" s="52">
        <v>3.2211215772242216E-2</v>
      </c>
      <c r="I3" s="52">
        <v>2.0178857930879465E-2</v>
      </c>
      <c r="J3" s="235">
        <v>2.1720999999999999</v>
      </c>
      <c r="K3" s="52">
        <v>2.892912533469667E-3</v>
      </c>
      <c r="L3" s="52">
        <v>2.545238527626528E-4</v>
      </c>
    </row>
    <row r="4" spans="1:12" x14ac:dyDescent="0.25">
      <c r="A4" s="5" t="s">
        <v>390</v>
      </c>
      <c r="B4" s="8" t="s">
        <v>11</v>
      </c>
      <c r="C4" s="239" t="str">
        <f>IF(RANK(K4,K$3:K$44)&lt;=$C$1,B4,$A4&amp;COUNTIFS(A$2:A4,A4))</f>
        <v>国有行2</v>
      </c>
      <c r="D4" s="52">
        <v>1.3137369278959537E-2</v>
      </c>
      <c r="E4" s="52">
        <v>4.3361548579046007E-3</v>
      </c>
      <c r="F4" s="52">
        <v>1.32E-2</v>
      </c>
      <c r="G4" s="52">
        <v>1.7945102925421473E-2</v>
      </c>
      <c r="H4" s="52">
        <v>3.1145102925421473E-2</v>
      </c>
      <c r="I4" s="52">
        <v>2.0573158996219601E-2</v>
      </c>
      <c r="J4" s="235">
        <v>2.3504999999999998</v>
      </c>
      <c r="K4" s="52">
        <v>8.3271963839234062E-2</v>
      </c>
      <c r="L4" s="52">
        <v>7.7272414416631064E-3</v>
      </c>
    </row>
    <row r="5" spans="1:12" x14ac:dyDescent="0.25">
      <c r="A5" s="5" t="s">
        <v>390</v>
      </c>
      <c r="B5" s="8" t="s">
        <v>14</v>
      </c>
      <c r="C5" s="239" t="str">
        <f>IF(RANK(K5,K$3:K$44)&lt;=$C$1,B5,$A5&amp;COUNTIFS(A$2:A5,A5))</f>
        <v>国有行3</v>
      </c>
      <c r="D5" s="52">
        <v>1.2026868365418841E-2</v>
      </c>
      <c r="E5" s="52">
        <v>4.6762632313671467E-3</v>
      </c>
      <c r="F5" s="52">
        <v>1.2699999999999999E-2</v>
      </c>
      <c r="G5" s="52">
        <v>1.3775932582899077E-2</v>
      </c>
      <c r="H5" s="52">
        <v>2.6475932582899077E-2</v>
      </c>
      <c r="I5" s="52">
        <v>1.5949209591226633E-2</v>
      </c>
      <c r="J5" s="235">
        <v>2.9507999999999996</v>
      </c>
      <c r="K5" s="52">
        <v>1.1616548269050835</v>
      </c>
      <c r="L5" s="52">
        <v>0.10579722954254089</v>
      </c>
    </row>
    <row r="6" spans="1:12" x14ac:dyDescent="0.25">
      <c r="A6" s="5" t="s">
        <v>390</v>
      </c>
      <c r="B6" s="8" t="s">
        <v>17</v>
      </c>
      <c r="C6" s="239" t="str">
        <f>IF(RANK(K6,K$3:K$44)&lt;=$C$1,B6,$A6&amp;COUNTIFS(A$2:A6,A6))</f>
        <v>国有行4</v>
      </c>
      <c r="D6" s="52">
        <v>1.2956113517932633E-2</v>
      </c>
      <c r="E6" s="52">
        <v>4.7987699089472955E-3</v>
      </c>
      <c r="F6" s="52">
        <v>1.24E-2</v>
      </c>
      <c r="G6" s="52">
        <v>1.4152230447836662E-2</v>
      </c>
      <c r="H6" s="52">
        <v>2.655223044783666E-2</v>
      </c>
      <c r="I6" s="52">
        <v>1.8106861288638948E-2</v>
      </c>
      <c r="J6" s="235">
        <v>1.966</v>
      </c>
      <c r="K6" s="52">
        <v>-0.19805282933869481</v>
      </c>
      <c r="L6" s="52">
        <v>-1.5347663140555494E-2</v>
      </c>
    </row>
    <row r="7" spans="1:12" x14ac:dyDescent="0.25">
      <c r="A7" s="5" t="s">
        <v>390</v>
      </c>
      <c r="B7" s="8" t="s">
        <v>20</v>
      </c>
      <c r="C7" s="239" t="str">
        <f>IF(RANK(K7,K$3:K$44)&lt;=$C$1,B7,$A7&amp;COUNTIFS(A$2:A7,A7))</f>
        <v>国有行5</v>
      </c>
      <c r="D7" s="52">
        <v>1.271099684120295E-2</v>
      </c>
      <c r="E7" s="52">
        <v>2.3437505663640983E-3</v>
      </c>
      <c r="F7" s="52">
        <v>9.3999999999999986E-3</v>
      </c>
      <c r="G7" s="52">
        <v>1.3816643124906857E-2</v>
      </c>
      <c r="H7" s="52">
        <v>2.3216643124906858E-2</v>
      </c>
      <c r="I7" s="52">
        <v>1.392277800527757E-2</v>
      </c>
      <c r="J7" s="235">
        <v>2.4020999999999999</v>
      </c>
      <c r="K7" s="52">
        <v>4.6574223541955583E-2</v>
      </c>
      <c r="L7" s="52">
        <v>3.4909965342199518E-3</v>
      </c>
    </row>
    <row r="8" spans="1:12" x14ac:dyDescent="0.25">
      <c r="A8" s="5" t="s">
        <v>390</v>
      </c>
      <c r="B8" s="8" t="s">
        <v>23</v>
      </c>
      <c r="C8" s="239" t="str">
        <f>IF(RANK(K8,K$3:K$44)&lt;=$C$1,B8,$A8&amp;COUNTIFS(A$2:A8,A8))</f>
        <v>国有行6</v>
      </c>
      <c r="D8" s="52">
        <v>1.3960867021156977E-2</v>
      </c>
      <c r="E8" s="52">
        <v>8.267055638869647E-3</v>
      </c>
      <c r="F8" s="52">
        <v>1.26E-2</v>
      </c>
      <c r="G8" s="52">
        <v>1.5679119097897265E-2</v>
      </c>
      <c r="H8" s="52">
        <v>2.8279119097897265E-2</v>
      </c>
      <c r="I8" s="52">
        <v>1.7912830327112782E-2</v>
      </c>
      <c r="J8" s="235">
        <v>2.0996999999999999</v>
      </c>
      <c r="K8" s="52">
        <v>3.601453261671648E-3</v>
      </c>
      <c r="L8" s="52">
        <v>2.6690891453949817E-4</v>
      </c>
    </row>
    <row r="9" spans="1:12" x14ac:dyDescent="0.25">
      <c r="A9" s="5" t="s">
        <v>27</v>
      </c>
      <c r="B9" s="8" t="s">
        <v>26</v>
      </c>
      <c r="C9" s="239" t="str">
        <f>IF(RANK(K9,K$3:K$44)&lt;=$C$1,B9,$A9&amp;COUNTIFS(A$2:A9,A9))</f>
        <v>股份行1</v>
      </c>
      <c r="D9" s="52">
        <v>1.34E-2</v>
      </c>
      <c r="E9" s="52">
        <v>3.6605881071173586E-3</v>
      </c>
      <c r="F9" s="52">
        <v>9.4000000000000004E-3</v>
      </c>
      <c r="G9" s="52">
        <v>1.4299999999999998E-2</v>
      </c>
      <c r="H9" s="52">
        <v>2.3699999999999999E-2</v>
      </c>
      <c r="I9" s="52">
        <v>1.6246894224579145E-2</v>
      </c>
      <c r="J9" s="235">
        <v>4.0593000000000004</v>
      </c>
      <c r="K9" s="52">
        <v>0.90072659905087316</v>
      </c>
      <c r="L9" s="52">
        <v>0.10588726924093637</v>
      </c>
    </row>
    <row r="10" spans="1:12" x14ac:dyDescent="0.25">
      <c r="A10" s="5" t="s">
        <v>27</v>
      </c>
      <c r="B10" s="8" t="s">
        <v>30</v>
      </c>
      <c r="C10" s="239" t="str">
        <f>IF(RANK(K10,K$3:K$44)&lt;=$C$1,B10,$A10&amp;COUNTIFS(A$2:A10,A10))</f>
        <v>股份行2</v>
      </c>
      <c r="D10" s="52">
        <v>1.5091720121864997E-2</v>
      </c>
      <c r="E10" s="52">
        <v>5.6454966663088421E-3</v>
      </c>
      <c r="F10" s="52">
        <v>1.0800000000000001E-2</v>
      </c>
      <c r="G10" s="52">
        <v>1.6673213791132315E-2</v>
      </c>
      <c r="H10" s="52">
        <v>2.7473213791132316E-2</v>
      </c>
      <c r="I10" s="52">
        <v>2.0745689627927725E-2</v>
      </c>
      <c r="J10" s="235">
        <v>2.2781000000000002</v>
      </c>
      <c r="K10" s="52">
        <v>-0.1761711601666619</v>
      </c>
      <c r="L10" s="52">
        <v>-1.5286293504352925E-2</v>
      </c>
    </row>
    <row r="11" spans="1:12" x14ac:dyDescent="0.25">
      <c r="A11" s="5" t="s">
        <v>27</v>
      </c>
      <c r="B11" s="8" t="s">
        <v>33</v>
      </c>
      <c r="C11" s="239" t="str">
        <f>IF(RANK(K11,K$3:K$44)&lt;=$C$1,B11,$A11&amp;COUNTIFS(A$2:A11,A11))</f>
        <v>股份行3</v>
      </c>
      <c r="D11" s="52">
        <v>1.8921815966841379E-2</v>
      </c>
      <c r="E11" s="52">
        <v>6.9730418731587607E-3</v>
      </c>
      <c r="F11" s="52">
        <v>1.29E-2</v>
      </c>
      <c r="G11" s="52">
        <v>2.177947261434417E-2</v>
      </c>
      <c r="H11" s="52">
        <v>3.4679472614344169E-2</v>
      </c>
      <c r="I11" s="52">
        <v>2.7447513196627846E-2</v>
      </c>
      <c r="J11" s="235">
        <v>1.9248000000000001</v>
      </c>
      <c r="K11" s="52">
        <v>-1.4362419871860477</v>
      </c>
      <c r="L11" s="52">
        <v>-8.4302919524734649E-2</v>
      </c>
    </row>
    <row r="12" spans="1:12" x14ac:dyDescent="0.25">
      <c r="A12" s="5" t="s">
        <v>27</v>
      </c>
      <c r="B12" s="8" t="s">
        <v>36</v>
      </c>
      <c r="C12" s="239" t="str">
        <f>IF(RANK(K12,K$3:K$44)&lt;=$C$1,B12,$A12&amp;COUNTIFS(A$2:A12,A12))</f>
        <v>股份行4</v>
      </c>
      <c r="D12" s="52">
        <v>1.4993045372738795E-2</v>
      </c>
      <c r="E12" s="52">
        <v>5.2244010832028674E-3</v>
      </c>
      <c r="F12" s="52">
        <v>1.1599999999999999E-2</v>
      </c>
      <c r="G12" s="52">
        <v>1.6326210150971528E-2</v>
      </c>
      <c r="H12" s="52">
        <v>2.7926210150971527E-2</v>
      </c>
      <c r="I12" s="52">
        <v>2.1992329943756373E-2</v>
      </c>
      <c r="J12" s="235">
        <v>2.0415999999999999</v>
      </c>
      <c r="K12" s="52">
        <v>-0.35567096562638084</v>
      </c>
      <c r="L12" s="52">
        <v>-3.0300817062728091E-2</v>
      </c>
    </row>
    <row r="13" spans="1:12" x14ac:dyDescent="0.25">
      <c r="A13" s="5" t="s">
        <v>27</v>
      </c>
      <c r="B13" s="8" t="s">
        <v>39</v>
      </c>
      <c r="C13" s="239" t="str">
        <f>IF(RANK(K13,K$3:K$44)&lt;=$C$1,B13,$A13&amp;COUNTIFS(A$2:A13,A13))</f>
        <v>股份行5</v>
      </c>
      <c r="D13" s="52">
        <v>2.2103296573016476E-2</v>
      </c>
      <c r="E13" s="52">
        <v>6.1364613223301064E-3</v>
      </c>
      <c r="F13" s="52">
        <v>1.4800000000000001E-2</v>
      </c>
      <c r="G13" s="52">
        <v>2.7404914262866203E-2</v>
      </c>
      <c r="H13" s="52">
        <v>4.2204914262866204E-2</v>
      </c>
      <c r="I13" s="52">
        <v>3.0371856974613691E-2</v>
      </c>
      <c r="J13" s="235">
        <v>1.43</v>
      </c>
      <c r="K13" s="52">
        <v>-3.4381761729045865</v>
      </c>
      <c r="L13" s="52">
        <v>-0.15191757317424687</v>
      </c>
    </row>
    <row r="14" spans="1:12" x14ac:dyDescent="0.25">
      <c r="A14" s="5" t="s">
        <v>27</v>
      </c>
      <c r="B14" s="8" t="s">
        <v>42</v>
      </c>
      <c r="C14" s="239" t="str">
        <f>IF(RANK(K14,K$3:K$44)&lt;=$C$1,B14,$A14&amp;COUNTIFS(A$2:A14,A14))</f>
        <v>股份行6</v>
      </c>
      <c r="D14" s="52">
        <v>1.973780110619892E-2</v>
      </c>
      <c r="E14" s="52">
        <v>6.1297117937850129E-3</v>
      </c>
      <c r="F14" s="52">
        <v>1.26E-2</v>
      </c>
      <c r="G14" s="52">
        <v>1.8211333013653287E-2</v>
      </c>
      <c r="H14" s="52">
        <v>3.0811333013653287E-2</v>
      </c>
      <c r="I14" s="52">
        <v>2.1802776187332631E-2</v>
      </c>
      <c r="J14" s="235">
        <v>1.6891999999999998</v>
      </c>
      <c r="K14" s="52">
        <v>-0.879349166253102</v>
      </c>
      <c r="L14" s="52">
        <v>-5.8840046623375136E-2</v>
      </c>
    </row>
    <row r="15" spans="1:12" x14ac:dyDescent="0.25">
      <c r="A15" s="5" t="s">
        <v>27</v>
      </c>
      <c r="B15" s="8" t="s">
        <v>45</v>
      </c>
      <c r="C15" s="239" t="str">
        <f>IF(RANK(K15,K$3:K$44)&lt;=$C$1,B15,$A15&amp;COUNTIFS(A$2:A15,A15))</f>
        <v>股份行7</v>
      </c>
      <c r="D15" s="52">
        <v>1.6400541525382319E-2</v>
      </c>
      <c r="E15" s="52">
        <v>1.1200633866753976E-2</v>
      </c>
      <c r="F15" s="52">
        <v>1.0500000000000001E-2</v>
      </c>
      <c r="G15" s="52">
        <v>1.7359358619537458E-2</v>
      </c>
      <c r="H15" s="52">
        <v>2.7859358619537457E-2</v>
      </c>
      <c r="I15" s="52">
        <v>1.9817903580151862E-2</v>
      </c>
      <c r="J15" s="235">
        <v>2.2959999999999998</v>
      </c>
      <c r="K15" s="52">
        <v>-0.26141450206410338</v>
      </c>
      <c r="L15" s="52">
        <v>-2.1762922595717583E-2</v>
      </c>
    </row>
    <row r="16" spans="1:12" x14ac:dyDescent="0.25">
      <c r="A16" s="5" t="s">
        <v>27</v>
      </c>
      <c r="B16" s="8" t="s">
        <v>48</v>
      </c>
      <c r="C16" s="239" t="str">
        <f>IF(RANK(K16,K$3:K$44)&lt;=$C$1,B16,$A16&amp;COUNTIFS(A$2:A16,A16))</f>
        <v>股份行8</v>
      </c>
      <c r="D16" s="52">
        <v>1.6823822032736163E-2</v>
      </c>
      <c r="E16" s="52">
        <v>3.7009452314301972E-3</v>
      </c>
      <c r="F16" s="52">
        <v>1.5800000000000002E-2</v>
      </c>
      <c r="G16" s="52">
        <v>2.3203785195726381E-2</v>
      </c>
      <c r="H16" s="52">
        <v>3.9003785195726379E-2</v>
      </c>
      <c r="I16" s="52">
        <v>2.6221855927463164E-2</v>
      </c>
      <c r="J16" s="235">
        <v>1.4933000000000001</v>
      </c>
      <c r="K16" s="52">
        <v>-1.488674269716727</v>
      </c>
      <c r="L16" s="52">
        <v>-0.10964850652116695</v>
      </c>
    </row>
    <row r="17" spans="1:12" x14ac:dyDescent="0.25">
      <c r="A17" s="5" t="s">
        <v>27</v>
      </c>
      <c r="B17" s="8" t="s">
        <v>51</v>
      </c>
      <c r="C17" s="239" t="str">
        <f>IF(RANK(K17,K$3:K$44)&lt;=$C$1,B17,$A17&amp;COUNTIFS(A$2:A17,A17))</f>
        <v>股份行9</v>
      </c>
      <c r="D17" s="52">
        <v>2.103653906190673E-2</v>
      </c>
      <c r="E17" s="52">
        <v>6.7812001653771185E-3</v>
      </c>
      <c r="F17" s="52">
        <v>1.3599999999999999E-2</v>
      </c>
      <c r="G17" s="52">
        <v>2.4804985782630341E-2</v>
      </c>
      <c r="H17" s="52">
        <v>3.8404985782630338E-2</v>
      </c>
      <c r="I17" s="52">
        <v>4.0015316540719909E-2</v>
      </c>
      <c r="J17" s="235">
        <v>1.5955999999999999</v>
      </c>
      <c r="K17" s="52">
        <v>-3.9146610939852318</v>
      </c>
      <c r="L17" s="52">
        <v>-0.26978122100520235</v>
      </c>
    </row>
    <row r="18" spans="1:12" x14ac:dyDescent="0.25">
      <c r="A18" s="5" t="s">
        <v>255</v>
      </c>
      <c r="B18" s="8" t="s">
        <v>54</v>
      </c>
      <c r="C18" s="239" t="str">
        <f>IF(RANK(K18,K$3:K$44)&lt;=$C$1,B18,$A18&amp;COUNTIFS(A$2:A18,A18))</f>
        <v>城商行1</v>
      </c>
      <c r="D18" s="52">
        <v>1.5429115154109951E-2</v>
      </c>
      <c r="E18" s="52">
        <v>6.4817243323559677E-3</v>
      </c>
      <c r="F18" s="52">
        <v>1.29E-2</v>
      </c>
      <c r="G18" s="52">
        <v>1.5094102684903707E-2</v>
      </c>
      <c r="H18" s="52">
        <v>2.7994102684903703E-2</v>
      </c>
      <c r="I18" s="52">
        <v>2.166902885071843E-2</v>
      </c>
      <c r="J18" s="235">
        <v>1.9579</v>
      </c>
      <c r="K18" s="52">
        <v>-0.33034532679301293</v>
      </c>
      <c r="L18" s="52">
        <v>-2.2504450479074366E-2</v>
      </c>
    </row>
    <row r="19" spans="1:12" x14ac:dyDescent="0.25">
      <c r="A19" s="5" t="s">
        <v>255</v>
      </c>
      <c r="B19" s="8" t="s">
        <v>58</v>
      </c>
      <c r="C19" s="239" t="str">
        <f>IF(RANK(K19,K$3:K$44)&lt;=$C$1,B19,$A19&amp;COUNTIFS(A$2:A19,A19))</f>
        <v>城商行2</v>
      </c>
      <c r="D19" s="52">
        <v>1.0787813099971946E-2</v>
      </c>
      <c r="E19" s="52">
        <v>9.5763245523167455E-4</v>
      </c>
      <c r="F19" s="52">
        <v>8.3999999999999995E-3</v>
      </c>
      <c r="G19" s="52">
        <v>1.2825395361491255E-2</v>
      </c>
      <c r="H19" s="52">
        <v>2.1225395361491255E-2</v>
      </c>
      <c r="I19" s="52">
        <v>1.2288663062948551E-2</v>
      </c>
      <c r="J19" s="235">
        <v>3.2262</v>
      </c>
      <c r="K19" s="52">
        <v>0.47976969169203765</v>
      </c>
      <c r="L19" s="52">
        <v>4.8954004739282582E-2</v>
      </c>
    </row>
    <row r="20" spans="1:12" x14ac:dyDescent="0.25">
      <c r="A20" s="5" t="s">
        <v>255</v>
      </c>
      <c r="B20" s="8" t="s">
        <v>61</v>
      </c>
      <c r="C20" s="239" t="str">
        <f>IF(RANK(K20,K$3:K$44)&lt;=$C$1,B20,$A20&amp;COUNTIFS(A$2:A20,A20))</f>
        <v>城商行3</v>
      </c>
      <c r="D20" s="52">
        <v>1.5907410782600172E-2</v>
      </c>
      <c r="E20" s="52">
        <v>3.3598510419396948E-3</v>
      </c>
      <c r="F20" s="52">
        <v>1.18E-2</v>
      </c>
      <c r="G20" s="52">
        <v>2.0809531504596669E-2</v>
      </c>
      <c r="H20" s="52">
        <v>3.2609531504596667E-2</v>
      </c>
      <c r="I20" s="52">
        <v>1.9736707733302033E-2</v>
      </c>
      <c r="J20" s="235">
        <v>2.5491999999999999</v>
      </c>
      <c r="K20" s="52">
        <v>-1.2117670563374152E-2</v>
      </c>
      <c r="L20" s="52">
        <v>-1.1199728269861784E-3</v>
      </c>
    </row>
    <row r="21" spans="1:12" x14ac:dyDescent="0.25">
      <c r="A21" s="5" t="s">
        <v>255</v>
      </c>
      <c r="B21" s="8" t="s">
        <v>64</v>
      </c>
      <c r="C21" s="239" t="str">
        <f>IF(RANK(K21,K$3:K$44)&lt;=$C$1,B21,$A21&amp;COUNTIFS(A$2:A21,A21))</f>
        <v>城商行4</v>
      </c>
      <c r="D21" s="52">
        <v>8.6333885321899818E-3</v>
      </c>
      <c r="E21" s="52">
        <v>2.29726652077704E-3</v>
      </c>
      <c r="F21" s="52">
        <v>7.6E-3</v>
      </c>
      <c r="G21" s="52">
        <v>1.0812995865036756E-2</v>
      </c>
      <c r="H21" s="52">
        <v>1.8412995865036755E-2</v>
      </c>
      <c r="I21" s="52">
        <v>9.33068546324862E-3</v>
      </c>
      <c r="J21" s="235">
        <v>3.7592000000000003</v>
      </c>
      <c r="K21" s="52">
        <v>0.68518791616144148</v>
      </c>
      <c r="L21" s="52">
        <v>7.8269925481520786E-2</v>
      </c>
    </row>
    <row r="22" spans="1:12" x14ac:dyDescent="0.25">
      <c r="A22" s="5" t="s">
        <v>255</v>
      </c>
      <c r="B22" s="8" t="s">
        <v>67</v>
      </c>
      <c r="C22" s="239" t="str">
        <f>IF(RANK(K22,K$3:K$44)&lt;=$C$1,B22,$A22&amp;COUNTIFS(A$2:A22,A22))</f>
        <v>城商行5</v>
      </c>
      <c r="D22" s="52">
        <v>1.2473921316334865E-2</v>
      </c>
      <c r="E22" s="52">
        <v>5.8370782866453592E-3</v>
      </c>
      <c r="F22" s="52">
        <v>8.3000000000000001E-3</v>
      </c>
      <c r="G22" s="52">
        <v>1.0580352516828127E-2</v>
      </c>
      <c r="H22" s="52">
        <v>1.8880352516828125E-2</v>
      </c>
      <c r="I22" s="52">
        <v>1.055255247496243E-2</v>
      </c>
      <c r="J22" s="235">
        <v>3.1322000000000001</v>
      </c>
      <c r="K22" s="52">
        <v>0.59065620791530082</v>
      </c>
      <c r="L22" s="52">
        <v>5.9973755332670464E-2</v>
      </c>
    </row>
    <row r="23" spans="1:12" x14ac:dyDescent="0.25">
      <c r="A23" s="5" t="s">
        <v>255</v>
      </c>
      <c r="B23" s="8" t="s">
        <v>70</v>
      </c>
      <c r="C23" s="239" t="str">
        <f>IF(RANK(K23,K$3:K$44)&lt;=$C$1,B23,$A23&amp;COUNTIFS(A$2:A23,A23))</f>
        <v>杭州</v>
      </c>
      <c r="D23" s="52">
        <v>6.1812697131361834E-3</v>
      </c>
      <c r="E23" s="52">
        <v>2.500049160302303E-3</v>
      </c>
      <c r="F23" s="52">
        <v>7.6E-3</v>
      </c>
      <c r="G23" s="52">
        <v>5.3304218148560404E-3</v>
      </c>
      <c r="H23" s="52">
        <v>1.2930421814856041E-2</v>
      </c>
      <c r="I23" s="52">
        <v>6.2639733218940443E-3</v>
      </c>
      <c r="J23" s="235">
        <v>5.1364000000000001</v>
      </c>
      <c r="K23" s="52">
        <v>2.0739005326059687</v>
      </c>
      <c r="L23" s="52">
        <v>0.24178551963867634</v>
      </c>
    </row>
    <row r="24" spans="1:12" x14ac:dyDescent="0.25">
      <c r="A24" s="5" t="s">
        <v>255</v>
      </c>
      <c r="B24" s="8" t="s">
        <v>73</v>
      </c>
      <c r="C24" s="239" t="str">
        <f>IF(RANK(K24,K$3:K$44)&lt;=$C$1,B24,$A24&amp;COUNTIFS(A$2:A24,A24))</f>
        <v>城商行7</v>
      </c>
      <c r="D24" s="52">
        <v>7.5648650982642097E-3</v>
      </c>
      <c r="E24" s="52">
        <v>2.2982247690591737E-3</v>
      </c>
      <c r="F24" s="52">
        <v>6.8000000000000005E-3</v>
      </c>
      <c r="G24" s="52">
        <v>3.6985297485457795E-3</v>
      </c>
      <c r="H24" s="52">
        <v>1.049852974854578E-2</v>
      </c>
      <c r="I24" s="52">
        <v>6.6800499968278169E-3</v>
      </c>
      <c r="J24" s="235">
        <v>4.3308</v>
      </c>
      <c r="K24" s="52">
        <v>1.3396339066294778</v>
      </c>
      <c r="L24" s="52">
        <v>0.17516736755183623</v>
      </c>
    </row>
    <row r="25" spans="1:12" x14ac:dyDescent="0.25">
      <c r="A25" s="5" t="s">
        <v>255</v>
      </c>
      <c r="B25" s="8" t="s">
        <v>76</v>
      </c>
      <c r="C25" s="239" t="str">
        <f>IF(RANK(K25,K$3:K$44)&lt;=$C$1,B25,$A25&amp;COUNTIFS(A$2:A25,A25))</f>
        <v>城商行8</v>
      </c>
      <c r="D25" s="52">
        <v>2.2100638465171574E-2</v>
      </c>
      <c r="E25" s="52">
        <v>6.0168865572040242E-3</v>
      </c>
      <c r="F25" s="52">
        <v>1.18E-2</v>
      </c>
      <c r="G25" s="52">
        <v>3.2507463060362438E-2</v>
      </c>
      <c r="H25" s="52">
        <v>4.4307463060362436E-2</v>
      </c>
      <c r="I25" s="52">
        <v>2.617859151512536E-2</v>
      </c>
      <c r="J25" s="235">
        <v>3.1187999999999998</v>
      </c>
      <c r="K25" s="52">
        <v>-0.26795890085634572</v>
      </c>
      <c r="L25" s="52">
        <v>-2.7176846563547796E-2</v>
      </c>
    </row>
    <row r="26" spans="1:12" x14ac:dyDescent="0.25">
      <c r="A26" s="5" t="s">
        <v>255</v>
      </c>
      <c r="B26" s="8" t="s">
        <v>79</v>
      </c>
      <c r="C26" s="239" t="str">
        <f>IF(RANK(K26,K$3:K$44)&lt;=$C$1,B26,$A26&amp;COUNTIFS(A$2:A26,A26))</f>
        <v>城商行9</v>
      </c>
      <c r="D26" s="52">
        <v>1.5154841559313272E-2</v>
      </c>
      <c r="E26" s="52">
        <v>1.9372563693561111E-3</v>
      </c>
      <c r="F26" s="52">
        <v>1.1399999999999999E-2</v>
      </c>
      <c r="G26" s="52">
        <v>1.9696581600473714E-2</v>
      </c>
      <c r="H26" s="52">
        <v>3.1096581600473711E-2</v>
      </c>
      <c r="I26" s="52">
        <v>1.7612620778647885E-2</v>
      </c>
      <c r="J26" s="235">
        <v>2.4811000000000001</v>
      </c>
      <c r="K26" s="52">
        <v>-7.013168416990212E-2</v>
      </c>
      <c r="L26" s="52">
        <v>-6.187593564447114E-3</v>
      </c>
    </row>
    <row r="27" spans="1:12" x14ac:dyDescent="0.25">
      <c r="A27" s="5" t="s">
        <v>255</v>
      </c>
      <c r="B27" s="8" t="s">
        <v>82</v>
      </c>
      <c r="C27" s="239" t="str">
        <f>IF(RANK(K27,K$3:K$44)&lt;=$C$1,B27,$A27&amp;COUNTIFS(A$2:A27,A27))</f>
        <v>城商行10</v>
      </c>
      <c r="D27" s="52">
        <v>2.8138576118814453E-2</v>
      </c>
      <c r="E27" s="52">
        <v>1.3133183727249672E-2</v>
      </c>
      <c r="F27" s="52">
        <v>1.6299999999999999E-2</v>
      </c>
      <c r="G27" s="52">
        <v>3.1730471692436035E-2</v>
      </c>
      <c r="H27" s="52">
        <v>4.8030471692436037E-2</v>
      </c>
      <c r="I27" s="52">
        <v>3.1232178778154859E-2</v>
      </c>
      <c r="J27" s="235">
        <v>2.3959000000000001</v>
      </c>
      <c r="K27" s="52">
        <v>-6.8479863201624441E-2</v>
      </c>
      <c r="L27" s="52">
        <v>-5.1317596047357238E-3</v>
      </c>
    </row>
    <row r="28" spans="1:12" x14ac:dyDescent="0.25">
      <c r="A28" s="5" t="s">
        <v>255</v>
      </c>
      <c r="B28" s="8" t="s">
        <v>85</v>
      </c>
      <c r="C28" s="239" t="str">
        <f>IF(RANK(K28,K$3:K$44)&lt;=$C$1,B28,$A28&amp;COUNTIFS(A$2:A28,A28))</f>
        <v>城商行11</v>
      </c>
      <c r="D28" s="52">
        <v>5.1849604969584517E-2</v>
      </c>
      <c r="E28" s="52">
        <v>0</v>
      </c>
      <c r="F28" s="52">
        <v>1.7600000000000001E-2</v>
      </c>
      <c r="G28" s="52">
        <v>2.0369822227369456E-2</v>
      </c>
      <c r="H28" s="52">
        <v>5.1849604969584517E-2</v>
      </c>
      <c r="I28" s="52">
        <v>5.4120466261114046E-2</v>
      </c>
      <c r="J28" s="235">
        <v>1.8616999999999999</v>
      </c>
      <c r="K28" s="234">
        <v>-9.1757489928983453</v>
      </c>
      <c r="L28" s="234">
        <v>-0.31451030808464825</v>
      </c>
    </row>
    <row r="29" spans="1:12" x14ac:dyDescent="0.25">
      <c r="A29" s="5" t="s">
        <v>255</v>
      </c>
      <c r="B29" s="8" t="s">
        <v>91</v>
      </c>
      <c r="C29" s="239" t="str">
        <f>IF(RANK(K29,K$3:K$44)&lt;=$C$1,B29,$A29&amp;COUNTIFS(A$2:A29,A29))</f>
        <v>苏州</v>
      </c>
      <c r="D29" s="52">
        <v>9.7424766460337091E-3</v>
      </c>
      <c r="E29" s="52">
        <v>4.615879746059039E-3</v>
      </c>
      <c r="F29" s="52">
        <v>8.3000000000000001E-3</v>
      </c>
      <c r="G29" s="52">
        <v>8.0499841380712242E-3</v>
      </c>
      <c r="H29" s="52">
        <v>1.6349984138071226E-2</v>
      </c>
      <c r="I29" s="52">
        <v>8.5489553650487347E-3</v>
      </c>
      <c r="J29" s="235">
        <v>4.2058999999999997</v>
      </c>
      <c r="K29" s="52">
        <v>1.8028438112703484</v>
      </c>
      <c r="L29" s="52">
        <v>0.16353647619932937</v>
      </c>
    </row>
    <row r="30" spans="1:12" x14ac:dyDescent="0.25">
      <c r="A30" s="5" t="s">
        <v>255</v>
      </c>
      <c r="B30" s="8" t="s">
        <v>88</v>
      </c>
      <c r="C30" s="239" t="str">
        <f>IF(RANK(K30,K$3:K$44)&lt;=$C$1,B30,$A30&amp;COUNTIFS(A$2:A30,A30))</f>
        <v>青岛</v>
      </c>
      <c r="D30" s="52">
        <v>1.2163464190199738E-2</v>
      </c>
      <c r="E30" s="52">
        <v>5.1148140638068783E-4</v>
      </c>
      <c r="F30" s="52">
        <v>1.1000000000000001E-2</v>
      </c>
      <c r="G30" s="52">
        <v>5.4983784889931497E-3</v>
      </c>
      <c r="H30" s="52">
        <v>1.6498378488993153E-2</v>
      </c>
      <c r="I30" s="52">
        <v>1.4773973770745047E-2</v>
      </c>
      <c r="J30" s="235">
        <v>2.6997000000000004</v>
      </c>
      <c r="K30" s="52">
        <v>1.6199600212911405</v>
      </c>
      <c r="L30" s="52">
        <v>0.16869744747548537</v>
      </c>
    </row>
    <row r="31" spans="1:12" x14ac:dyDescent="0.25">
      <c r="A31" s="5" t="s">
        <v>255</v>
      </c>
      <c r="B31" s="8" t="s">
        <v>94</v>
      </c>
      <c r="C31" s="239" t="str">
        <f>IF(RANK(K31,K$3:K$44)&lt;=$C$1,B31,$A31&amp;COUNTIFS(A$2:A31,A31))</f>
        <v>齐鲁</v>
      </c>
      <c r="D31" s="52">
        <v>1.0021255665378962E-2</v>
      </c>
      <c r="E31" s="52">
        <v>1.5182532340422316E-3</v>
      </c>
      <c r="F31" s="52">
        <v>1.09E-2</v>
      </c>
      <c r="G31" s="52">
        <v>9.6009234765289716E-3</v>
      </c>
      <c r="H31" s="52">
        <v>2.0500923476528973E-2</v>
      </c>
      <c r="I31" s="52">
        <v>1.2698610852805926E-2</v>
      </c>
      <c r="J31" s="235">
        <v>3.5143</v>
      </c>
      <c r="K31" s="52">
        <v>1.4797383238785493</v>
      </c>
      <c r="L31" s="52">
        <v>0.15490642407716823</v>
      </c>
    </row>
    <row r="32" spans="1:12" x14ac:dyDescent="0.25">
      <c r="A32" s="5" t="s">
        <v>255</v>
      </c>
      <c r="B32" s="8" t="s">
        <v>97</v>
      </c>
      <c r="C32" s="239" t="str">
        <f>IF(RANK(K32,K$3:K$44)&lt;=$C$1,B32,$A32&amp;COUNTIFS(A$2:A32,A32))</f>
        <v>城商行15</v>
      </c>
      <c r="D32" s="52">
        <v>3.9072389816348439E-2</v>
      </c>
      <c r="E32" s="52">
        <v>4.9774921695651632E-3</v>
      </c>
      <c r="F32" s="52">
        <v>1.8000000000000002E-2</v>
      </c>
      <c r="G32" s="52">
        <v>5.1166050290729688E-2</v>
      </c>
      <c r="H32" s="52">
        <v>6.9166050290729697E-2</v>
      </c>
      <c r="I32" s="52">
        <v>3.7520419140525764E-2</v>
      </c>
      <c r="J32" s="235">
        <v>1.9402000000000001</v>
      </c>
      <c r="K32" s="52">
        <v>-4.1028420161714267</v>
      </c>
      <c r="L32" s="52">
        <v>-0.19256417470009929</v>
      </c>
    </row>
    <row r="33" spans="1:12" x14ac:dyDescent="0.25">
      <c r="A33" s="5" t="s">
        <v>255</v>
      </c>
      <c r="B33" s="8" t="s">
        <v>100</v>
      </c>
      <c r="C33" s="239" t="str">
        <f>IF(RANK(K33,K$3:K$44)&lt;=$C$1,B33,$A33&amp;COUNTIFS(A$2:A33,A33))</f>
        <v>城商行16</v>
      </c>
      <c r="D33" s="52">
        <v>2.6837805075257751E-2</v>
      </c>
      <c r="E33" s="52">
        <v>2.4069226351709321E-2</v>
      </c>
      <c r="F33" s="52">
        <v>1.5300000000000001E-2</v>
      </c>
      <c r="G33" s="52">
        <v>1.7254095860839501E-2</v>
      </c>
      <c r="H33" s="52">
        <v>5.0907031426967071E-2</v>
      </c>
      <c r="I33" s="52">
        <v>3.6616473473402335E-2</v>
      </c>
      <c r="J33" s="235">
        <v>2.1865999999999999</v>
      </c>
      <c r="K33" s="52">
        <v>-1.946937276099995</v>
      </c>
      <c r="L33" s="52">
        <v>-0.13132611168558639</v>
      </c>
    </row>
    <row r="34" spans="1:12" x14ac:dyDescent="0.25">
      <c r="A34" s="5" t="s">
        <v>255</v>
      </c>
      <c r="B34" s="8" t="s">
        <v>103</v>
      </c>
      <c r="C34" s="239" t="str">
        <f>IF(RANK(K34,K$3:K$44)&lt;=$C$1,B34,$A34&amp;COUNTIFS(A$2:A34,A34))</f>
        <v>城商行17</v>
      </c>
      <c r="D34" s="52">
        <v>1.3420753717709455E-2</v>
      </c>
      <c r="E34" s="52">
        <v>2.5204282285590837E-2</v>
      </c>
      <c r="F34" s="52">
        <v>8.0000000000000002E-3</v>
      </c>
      <c r="G34" s="52">
        <v>2.294086439618993E-2</v>
      </c>
      <c r="H34" s="52">
        <v>3.8625036003300292E-2</v>
      </c>
      <c r="I34" s="52">
        <v>2.1421384047373357E-2</v>
      </c>
      <c r="J34" s="235">
        <v>3.0438999999999998</v>
      </c>
      <c r="K34" s="52">
        <v>-0.99579522456437652</v>
      </c>
      <c r="L34" s="52">
        <v>-8.012946308497973E-2</v>
      </c>
    </row>
    <row r="35" spans="1:12" x14ac:dyDescent="0.25">
      <c r="A35" s="5" t="s">
        <v>256</v>
      </c>
      <c r="B35" s="8" t="s">
        <v>106</v>
      </c>
      <c r="C35" s="239" t="str">
        <f>IF(RANK(K35,K$3:K$44)&lt;=$C$1,B35,$A35&amp;COUNTIFS(A$2:A35,A35))</f>
        <v>农商行1</v>
      </c>
      <c r="D35" s="52">
        <v>1.3839420967274842E-2</v>
      </c>
      <c r="E35" s="52">
        <v>4.9041528803109311E-3</v>
      </c>
      <c r="F35" s="52">
        <v>1.1200000000000002E-2</v>
      </c>
      <c r="G35" s="52">
        <v>1.4540087686813929E-2</v>
      </c>
      <c r="H35" s="52">
        <v>2.5740087686813927E-2</v>
      </c>
      <c r="I35" s="52">
        <v>1.4010742270191851E-2</v>
      </c>
      <c r="J35" s="235">
        <v>3.6482000000000001</v>
      </c>
      <c r="K35" s="52">
        <v>1.1529862121577716</v>
      </c>
      <c r="L35" s="52">
        <v>9.9723049352425319E-2</v>
      </c>
    </row>
    <row r="36" spans="1:12" x14ac:dyDescent="0.25">
      <c r="A36" s="5" t="s">
        <v>256</v>
      </c>
      <c r="B36" s="8" t="s">
        <v>110</v>
      </c>
      <c r="C36" s="239" t="str">
        <f>IF(RANK(K36,K$3:K$44)&lt;=$C$1,B36,$A36&amp;COUNTIFS(A$2:A36,A36))</f>
        <v>农商行2</v>
      </c>
      <c r="D36" s="52">
        <v>1.4291606715428383E-2</v>
      </c>
      <c r="E36" s="52">
        <v>8.9235045701695284E-3</v>
      </c>
      <c r="F36" s="52">
        <v>9.7000000000000003E-3</v>
      </c>
      <c r="G36" s="52">
        <v>1.8121759384746704E-2</v>
      </c>
      <c r="H36" s="52">
        <v>2.7821759384746705E-2</v>
      </c>
      <c r="I36" s="52">
        <v>1.481648291000349E-2</v>
      </c>
      <c r="J36" s="235">
        <v>3.4010000000000002</v>
      </c>
      <c r="K36" s="52">
        <v>0.59913124621827463</v>
      </c>
      <c r="L36" s="52">
        <v>5.885640424645739E-2</v>
      </c>
    </row>
    <row r="37" spans="1:12" x14ac:dyDescent="0.25">
      <c r="A37" s="5" t="s">
        <v>256</v>
      </c>
      <c r="B37" s="8" t="s">
        <v>113</v>
      </c>
      <c r="C37" s="239" t="str">
        <f>IF(RANK(K37,K$3:K$44)&lt;=$C$1,B37,$A37&amp;COUNTIFS(A$2:A37,A37))</f>
        <v>农商行3</v>
      </c>
      <c r="D37" s="52">
        <v>2.9179442919842837E-2</v>
      </c>
      <c r="E37" s="52">
        <v>8.8498519333234018E-3</v>
      </c>
      <c r="F37" s="52">
        <v>1.7299999999999999E-2</v>
      </c>
      <c r="G37" s="52">
        <v>5.0946298751551607E-2</v>
      </c>
      <c r="H37" s="52">
        <v>6.824629875155161E-2</v>
      </c>
      <c r="I37" s="52">
        <v>3.7935882687641781E-2</v>
      </c>
      <c r="J37" s="235">
        <v>2.5044</v>
      </c>
      <c r="K37" s="52">
        <v>-1.9868814938836492</v>
      </c>
      <c r="L37" s="52">
        <v>-0.1251731722223032</v>
      </c>
    </row>
    <row r="38" spans="1:12" x14ac:dyDescent="0.25">
      <c r="A38" s="5" t="s">
        <v>256</v>
      </c>
      <c r="B38" s="8" t="s">
        <v>116</v>
      </c>
      <c r="C38" s="239" t="str">
        <f>IF(RANK(K38,K$3:K$44)&lt;=$C$1,B38,$A38&amp;COUNTIFS(A$2:A38,A38))</f>
        <v>农商行4</v>
      </c>
      <c r="D38" s="52">
        <v>1.5890877592067643E-2</v>
      </c>
      <c r="E38" s="52">
        <v>5.7220038062749988E-3</v>
      </c>
      <c r="F38" s="52">
        <v>7.6E-3</v>
      </c>
      <c r="G38" s="52">
        <v>1.5399458262952023E-2</v>
      </c>
      <c r="H38" s="52">
        <v>2.2999458262952022E-2</v>
      </c>
      <c r="I38" s="52">
        <v>1.5729785802744145E-2</v>
      </c>
      <c r="J38" s="235">
        <v>4.6295000000000002</v>
      </c>
      <c r="K38" s="52">
        <v>0.99612602374003878</v>
      </c>
      <c r="L38" s="52">
        <v>0.1371987396968844</v>
      </c>
    </row>
    <row r="39" spans="1:12" x14ac:dyDescent="0.25">
      <c r="A39" s="5" t="s">
        <v>256</v>
      </c>
      <c r="B39" s="8" t="s">
        <v>119</v>
      </c>
      <c r="C39" s="239" t="str">
        <f>IF(RANK(K39,K$3:K$44)&lt;=$C$1,B39,$A39&amp;COUNTIFS(A$2:A39,A39))</f>
        <v>农商行5</v>
      </c>
      <c r="D39" s="52">
        <v>1.4630025197819103E-2</v>
      </c>
      <c r="E39" s="52">
        <v>1.365275505112082E-2</v>
      </c>
      <c r="F39" s="52">
        <v>1.3500000000000002E-2</v>
      </c>
      <c r="G39" s="52">
        <v>1.6082550134049495E-2</v>
      </c>
      <c r="H39" s="52">
        <v>2.95825501340495E-2</v>
      </c>
      <c r="I39" s="52">
        <v>2.3624735680529332E-2</v>
      </c>
      <c r="J39" s="235">
        <v>1.8481000000000001</v>
      </c>
      <c r="K39" s="52">
        <v>-0.79026596668369153</v>
      </c>
      <c r="L39" s="52">
        <v>-5.7108986327315391E-2</v>
      </c>
    </row>
    <row r="40" spans="1:12" x14ac:dyDescent="0.25">
      <c r="A40" s="5" t="s">
        <v>256</v>
      </c>
      <c r="B40" s="8" t="s">
        <v>122</v>
      </c>
      <c r="C40" s="239" t="str">
        <f>IF(RANK(K40,K$3:K$44)&lt;=$C$1,B40,$A40&amp;COUNTIFS(A$2:A40,A40))</f>
        <v>无锡</v>
      </c>
      <c r="D40" s="52">
        <v>8.5808756239257131E-3</v>
      </c>
      <c r="E40" s="52">
        <v>3.7516680260237341E-3</v>
      </c>
      <c r="F40" s="52">
        <v>7.8000000000000005E-3</v>
      </c>
      <c r="G40" s="52">
        <v>6.2082555392838452E-3</v>
      </c>
      <c r="H40" s="52">
        <v>1.4008255539283846E-2</v>
      </c>
      <c r="I40" s="52">
        <v>8.9372068374137855E-3</v>
      </c>
      <c r="J40" s="235">
        <v>4.2786999999999997</v>
      </c>
      <c r="K40" s="52">
        <v>1.7360892109987605</v>
      </c>
      <c r="L40" s="52">
        <v>0.16539780830104472</v>
      </c>
    </row>
    <row r="41" spans="1:12" x14ac:dyDescent="0.25">
      <c r="A41" s="5" t="s">
        <v>256</v>
      </c>
      <c r="B41" s="8" t="s">
        <v>125</v>
      </c>
      <c r="C41" s="239" t="str">
        <f>IF(RANK(K41,K$3:K$44)&lt;=$C$1,B41,$A41&amp;COUNTIFS(A$2:A41,A41))</f>
        <v>农商行7</v>
      </c>
      <c r="D41" s="52">
        <v>1.6368906381489259E-2</v>
      </c>
      <c r="E41" s="52">
        <v>1.1443684950338223E-3</v>
      </c>
      <c r="F41" s="52">
        <v>9.3999999999999986E-3</v>
      </c>
      <c r="G41" s="52">
        <v>1.2762482491593166E-2</v>
      </c>
      <c r="H41" s="52">
        <v>2.2162482491593166E-2</v>
      </c>
      <c r="I41" s="52">
        <v>1.5535340564737644E-2</v>
      </c>
      <c r="J41" s="235">
        <v>3.5505</v>
      </c>
      <c r="K41" s="52">
        <v>1.1741047117935492</v>
      </c>
      <c r="L41" s="52">
        <v>0.11335292658295566</v>
      </c>
    </row>
    <row r="42" spans="1:12" x14ac:dyDescent="0.25">
      <c r="A42" s="5" t="s">
        <v>256</v>
      </c>
      <c r="B42" s="8" t="s">
        <v>128</v>
      </c>
      <c r="C42" s="239" t="str">
        <f>IF(RANK(K42,K$3:K$44)&lt;=$C$1,B42,$A42&amp;COUNTIFS(A$2:A42,A42))</f>
        <v>农商行8</v>
      </c>
      <c r="D42" s="52">
        <v>1.203757017430632E-2</v>
      </c>
      <c r="E42" s="52">
        <v>1.6728598035663385E-3</v>
      </c>
      <c r="F42" s="52">
        <v>9.0000000000000011E-3</v>
      </c>
      <c r="G42" s="52">
        <v>1.2425838207292223E-2</v>
      </c>
      <c r="H42" s="52">
        <v>2.1425838207292224E-2</v>
      </c>
      <c r="I42" s="52">
        <v>1.3800001838379343E-2</v>
      </c>
      <c r="J42" s="235">
        <v>3.5585000000000004</v>
      </c>
      <c r="K42" s="52">
        <v>0.74431044190162854</v>
      </c>
      <c r="L42" s="52">
        <v>8.0714720836194867E-2</v>
      </c>
    </row>
    <row r="43" spans="1:12" x14ac:dyDescent="0.25">
      <c r="A43" s="5" t="s">
        <v>256</v>
      </c>
      <c r="B43" s="8" t="s">
        <v>134</v>
      </c>
      <c r="C43" s="239" t="str">
        <f>IF(RANK(K43,K$3:K$44)&lt;=$C$1,B43,$A43&amp;COUNTIFS(A$2:A43,A43))</f>
        <v>农商行9</v>
      </c>
      <c r="D43" s="52">
        <v>1.9466270934733385E-2</v>
      </c>
      <c r="E43" s="52">
        <v>4.335296355239434E-3</v>
      </c>
      <c r="F43" s="52">
        <v>9.7999999999999997E-3</v>
      </c>
      <c r="G43" s="52">
        <v>1.8865728521357109E-2</v>
      </c>
      <c r="H43" s="52">
        <v>2.8665728521357108E-2</v>
      </c>
      <c r="I43" s="52">
        <v>1.9781006463023013E-2</v>
      </c>
      <c r="J43" s="235">
        <v>3.4504000000000001</v>
      </c>
      <c r="K43" s="52">
        <v>0.33037298174652535</v>
      </c>
      <c r="L43" s="52">
        <v>3.4331274137234413E-2</v>
      </c>
    </row>
    <row r="44" spans="1:12" x14ac:dyDescent="0.25">
      <c r="A44" s="5" t="s">
        <v>256</v>
      </c>
      <c r="B44" s="8" t="s">
        <v>131</v>
      </c>
      <c r="C44" s="241" t="str">
        <f>IF(RANK(K44,K$3:K$44)&lt;=$C$1,B44,$A44&amp;COUNTIFS(A$2:A44,A44))</f>
        <v>农商行10</v>
      </c>
      <c r="D44" s="52">
        <v>1.0602102043228675E-2</v>
      </c>
      <c r="E44" s="52">
        <v>3.8898692661815471E-3</v>
      </c>
      <c r="F44" s="52">
        <v>8.5000000000000006E-3</v>
      </c>
      <c r="G44" s="52">
        <v>1.1829356645469431E-2</v>
      </c>
      <c r="H44" s="52">
        <v>2.0329356645469431E-2</v>
      </c>
      <c r="I44" s="52">
        <v>1.3534007758135168E-2</v>
      </c>
      <c r="J44" s="235">
        <v>3.7191000000000001</v>
      </c>
      <c r="K44" s="52">
        <v>0.7557566799182146</v>
      </c>
      <c r="L44" s="52">
        <v>8.6340662393740428E-2</v>
      </c>
    </row>
    <row r="45" spans="1:12" ht="15.6" x14ac:dyDescent="0.25">
      <c r="B45" s="175" t="s">
        <v>135</v>
      </c>
      <c r="C45" s="175" t="s">
        <v>135</v>
      </c>
      <c r="D45" s="232">
        <v>1.6095255192010334E-2</v>
      </c>
      <c r="E45" s="232">
        <v>5.7266066976054564E-3</v>
      </c>
      <c r="F45" s="232">
        <v>1.1596307189542486E-2</v>
      </c>
      <c r="G45" s="232">
        <v>1.7741498906370567E-2</v>
      </c>
      <c r="H45" s="232">
        <v>2.9924819182905009E-2</v>
      </c>
      <c r="I45" s="232">
        <v>2.0233281096445954E-2</v>
      </c>
      <c r="J45" s="236">
        <v>2.7259761764705881</v>
      </c>
      <c r="K45" s="232">
        <v>-0.24476102996475124</v>
      </c>
      <c r="L45" s="232">
        <v>6.0015974122183072E-3</v>
      </c>
    </row>
    <row r="46" spans="1:12" ht="15.6" x14ac:dyDescent="0.25">
      <c r="B46" s="2" t="s">
        <v>8</v>
      </c>
      <c r="C46" s="2" t="s">
        <v>8</v>
      </c>
      <c r="D46" s="233">
        <v>1.3310858630575928E-2</v>
      </c>
      <c r="E46" s="233">
        <v>4.8418324803110495E-3</v>
      </c>
      <c r="F46" s="233">
        <v>1.2266666666666667E-2</v>
      </c>
      <c r="G46" s="233">
        <v>1.5713373991867258E-2</v>
      </c>
      <c r="H46" s="233">
        <v>2.7980040658533923E-2</v>
      </c>
      <c r="I46" s="233">
        <v>1.7773949356559165E-2</v>
      </c>
      <c r="J46" s="237">
        <v>2.3235333333333332</v>
      </c>
      <c r="K46" s="233">
        <v>0.18332375845711993</v>
      </c>
      <c r="L46" s="233">
        <v>1.7031539524195102E-2</v>
      </c>
    </row>
    <row r="47" spans="1:12" ht="15.6" x14ac:dyDescent="0.25">
      <c r="B47" s="2" t="s">
        <v>27</v>
      </c>
      <c r="C47" s="2" t="s">
        <v>27</v>
      </c>
      <c r="D47" s="233">
        <v>1.7612064640076197E-2</v>
      </c>
      <c r="E47" s="233">
        <v>6.1613866788293595E-3</v>
      </c>
      <c r="F47" s="233">
        <v>1.2444444444444444E-2</v>
      </c>
      <c r="G47" s="233">
        <v>2.0007030381206853E-2</v>
      </c>
      <c r="H47" s="233">
        <v>3.2451474825651298E-2</v>
      </c>
      <c r="I47" s="233">
        <v>2.4962459578130262E-2</v>
      </c>
      <c r="J47" s="237">
        <v>2.0897666666666668</v>
      </c>
      <c r="K47" s="233">
        <v>-1.2277369687613298</v>
      </c>
      <c r="L47" s="233">
        <v>-7.0661447863398702E-2</v>
      </c>
    </row>
    <row r="48" spans="1:12" ht="15.6" x14ac:dyDescent="0.25">
      <c r="B48" s="2" t="s">
        <v>55</v>
      </c>
      <c r="C48" s="2" t="s">
        <v>55</v>
      </c>
      <c r="D48" s="233">
        <v>1.7969387642377595E-2</v>
      </c>
      <c r="E48" s="233">
        <v>6.2185746125569584E-3</v>
      </c>
      <c r="F48" s="233">
        <v>1.1294117647058826E-2</v>
      </c>
      <c r="G48" s="233">
        <v>1.7527409689897203E-2</v>
      </c>
      <c r="H48" s="233">
        <v>3.116957968492385E-2</v>
      </c>
      <c r="I48" s="233">
        <v>2.0426196169814427E-2</v>
      </c>
      <c r="J48" s="237">
        <v>3.0317647058823525</v>
      </c>
      <c r="K48" s="233">
        <v>-0.40580391434553753</v>
      </c>
      <c r="L48" s="233">
        <v>1.8272955288344984E-2</v>
      </c>
    </row>
    <row r="49" spans="2:12" ht="15.6" x14ac:dyDescent="0.25">
      <c r="B49" s="83" t="s">
        <v>107</v>
      </c>
      <c r="C49" s="83" t="s">
        <v>107</v>
      </c>
      <c r="D49" s="220">
        <v>1.5488709855011615E-2</v>
      </c>
      <c r="E49" s="220">
        <v>5.6846330187244557E-3</v>
      </c>
      <c r="F49" s="220">
        <v>1.0380000000000004E-2</v>
      </c>
      <c r="G49" s="220">
        <v>1.7718181562510954E-2</v>
      </c>
      <c r="H49" s="220">
        <v>2.8098181562510954E-2</v>
      </c>
      <c r="I49" s="220">
        <v>1.7770519281279956E-2</v>
      </c>
      <c r="J49" s="238">
        <v>3.4588399999999999</v>
      </c>
      <c r="K49" s="220">
        <v>0.47117300479074231</v>
      </c>
      <c r="L49" s="220">
        <v>5.9363342699731848E-2</v>
      </c>
    </row>
  </sheetData>
  <phoneticPr fontId="5" type="noConversion"/>
  <conditionalFormatting sqref="D3:D49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49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49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49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49">
    <cfRule type="colorScale" priority="1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49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:J49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3:K49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:L49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60AF-3338-4CAB-9F7A-321CECD3C4B6}">
  <sheetPr filterMode="1">
    <tabColor rgb="FFFFC000"/>
  </sheetPr>
  <dimension ref="A1:AH2340"/>
  <sheetViews>
    <sheetView zoomScaleNormal="100" workbookViewId="0">
      <pane xSplit="7" ySplit="1" topLeftCell="AA2004" activePane="bottomRight" state="frozen"/>
      <selection activeCell="F61" sqref="F61"/>
      <selection pane="topRight" activeCell="F61" sqref="F61"/>
      <selection pane="bottomLeft" activeCell="F61" sqref="F61"/>
      <selection pane="bottomRight" activeCell="AH2018" sqref="AH2018"/>
    </sheetView>
  </sheetViews>
  <sheetFormatPr defaultRowHeight="13.8" x14ac:dyDescent="0.25"/>
  <cols>
    <col min="7" max="7" width="21.77734375" customWidth="1"/>
    <col min="8" max="8" width="14.44140625" customWidth="1"/>
    <col min="9" max="9" width="12.88671875" customWidth="1"/>
    <col min="10" max="10" width="10.88671875" bestFit="1" customWidth="1"/>
    <col min="11" max="13" width="9.88671875" bestFit="1" customWidth="1"/>
    <col min="14" max="14" width="12.21875" customWidth="1"/>
    <col min="15" max="15" width="9.88671875" bestFit="1" customWidth="1"/>
    <col min="16" max="16" width="12.5546875" customWidth="1"/>
    <col min="17" max="17" width="9.88671875" bestFit="1" customWidth="1"/>
    <col min="18" max="18" width="14" customWidth="1"/>
    <col min="19" max="19" width="9.88671875" bestFit="1" customWidth="1"/>
    <col min="20" max="20" width="12.33203125" customWidth="1"/>
    <col min="21" max="21" width="9.88671875" bestFit="1" customWidth="1"/>
    <col min="22" max="22" width="13.88671875" customWidth="1"/>
    <col min="23" max="23" width="10" bestFit="1" customWidth="1"/>
    <col min="24" max="24" width="13.77734375" customWidth="1"/>
    <col min="25" max="25" width="11.77734375" customWidth="1"/>
    <col min="26" max="26" width="14.44140625" customWidth="1"/>
    <col min="27" max="27" width="11.109375" customWidth="1"/>
    <col min="28" max="28" width="12.33203125" customWidth="1"/>
    <col min="29" max="29" width="10" bestFit="1" customWidth="1"/>
    <col min="30" max="30" width="13.109375" customWidth="1"/>
    <col min="31" max="32" width="11.6640625" customWidth="1"/>
    <col min="33" max="34" width="12.21875" customWidth="1"/>
  </cols>
  <sheetData>
    <row r="1" spans="1:34" ht="15.6" x14ac:dyDescent="0.25">
      <c r="A1" s="1" t="s">
        <v>277</v>
      </c>
      <c r="B1" s="1" t="s">
        <v>278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4</v>
      </c>
      <c r="H1" s="13">
        <v>43646</v>
      </c>
      <c r="I1" s="13">
        <f>EOMONTH(H1,3)</f>
        <v>43738</v>
      </c>
      <c r="J1" s="13">
        <f t="shared" ref="J1:AH1" si="0">EOMONTH(I1,3)</f>
        <v>43830</v>
      </c>
      <c r="K1" s="13">
        <f t="shared" si="0"/>
        <v>43921</v>
      </c>
      <c r="L1" s="13">
        <f t="shared" si="0"/>
        <v>44012</v>
      </c>
      <c r="M1" s="13">
        <f t="shared" si="0"/>
        <v>44104</v>
      </c>
      <c r="N1" s="13">
        <f t="shared" si="0"/>
        <v>44196</v>
      </c>
      <c r="O1" s="13">
        <f t="shared" si="0"/>
        <v>44286</v>
      </c>
      <c r="P1" s="13">
        <f t="shared" si="0"/>
        <v>44377</v>
      </c>
      <c r="Q1" s="13">
        <f t="shared" si="0"/>
        <v>44469</v>
      </c>
      <c r="R1" s="13">
        <f t="shared" si="0"/>
        <v>44561</v>
      </c>
      <c r="S1" s="13">
        <f t="shared" si="0"/>
        <v>44651</v>
      </c>
      <c r="T1" s="13">
        <f t="shared" si="0"/>
        <v>44742</v>
      </c>
      <c r="U1" s="13">
        <f t="shared" si="0"/>
        <v>44834</v>
      </c>
      <c r="V1" s="13">
        <f t="shared" si="0"/>
        <v>44926</v>
      </c>
      <c r="W1" s="13">
        <f t="shared" si="0"/>
        <v>45016</v>
      </c>
      <c r="X1" s="13">
        <f t="shared" si="0"/>
        <v>45107</v>
      </c>
      <c r="Y1" s="13">
        <f t="shared" si="0"/>
        <v>45199</v>
      </c>
      <c r="Z1" s="13">
        <f t="shared" si="0"/>
        <v>45291</v>
      </c>
      <c r="AA1" s="13">
        <f t="shared" si="0"/>
        <v>45382</v>
      </c>
      <c r="AB1" s="13">
        <f t="shared" si="0"/>
        <v>45473</v>
      </c>
      <c r="AC1" s="13">
        <f t="shared" si="0"/>
        <v>45565</v>
      </c>
      <c r="AD1" s="13">
        <f t="shared" si="0"/>
        <v>45657</v>
      </c>
      <c r="AE1" s="13">
        <f t="shared" si="0"/>
        <v>45747</v>
      </c>
      <c r="AF1" s="13">
        <f t="shared" si="0"/>
        <v>45838</v>
      </c>
      <c r="AG1" s="13">
        <f t="shared" si="0"/>
        <v>45930</v>
      </c>
      <c r="AH1" s="13">
        <f t="shared" si="0"/>
        <v>46022</v>
      </c>
    </row>
    <row r="2" spans="1:34" ht="15" hidden="1" x14ac:dyDescent="0.25">
      <c r="A2" t="str">
        <f>E2&amp;G2</f>
        <v>工商逾期率</v>
      </c>
      <c r="B2" s="3" t="str">
        <f>D2&amp;G2</f>
        <v>工商银行逾期率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239</v>
      </c>
      <c r="H2" s="14">
        <f>IFERROR(H236/H158,"")</f>
        <v>1.6792959152919288E-2</v>
      </c>
      <c r="I2" s="14">
        <f>IFERROR(IFERROR(I236/I158,H2),"")</f>
        <v>1.6400601999245399E-2</v>
      </c>
      <c r="J2" s="14">
        <f>IFERROR(IFERROR(J236/J158,I2),"")</f>
        <v>1.6002081936391761E-2</v>
      </c>
      <c r="K2" s="14">
        <f>IFERROR(IFERROR(K236/K158,J2),"")</f>
        <v>1.5312697516733491E-2</v>
      </c>
      <c r="L2" s="14">
        <f>IFERROR(IFERROR(L236/L158,K2),"")</f>
        <v>1.3656083239706688E-2</v>
      </c>
      <c r="M2" s="14">
        <f>IFERROR(IFERROR(M236/M158,L2),"")</f>
        <v>1.3309814774541247E-2</v>
      </c>
      <c r="N2" s="14">
        <f>IFERROR(IFERROR(N236/N158,M2),"")</f>
        <v>1.4363325606513809E-2</v>
      </c>
      <c r="O2" s="14">
        <f>IFERROR(IFERROR(O236/O158,N2),"")</f>
        <v>1.3730693481966554E-2</v>
      </c>
      <c r="P2" s="14">
        <f>IFERROR(IFERROR(P236/P158,O2),"")</f>
        <v>1.3341106589880254E-2</v>
      </c>
      <c r="Q2" s="14">
        <f>IFERROR(IFERROR(Q236/Q158,P2),"")</f>
        <v>1.3061089044717139E-2</v>
      </c>
      <c r="R2" s="14">
        <f>IFERROR(IFERROR(R236/R158,Q2),"")</f>
        <v>1.2333574213689342E-2</v>
      </c>
      <c r="S2" s="14">
        <f>IFERROR(IFERROR(S236/S158,R2),"")</f>
        <v>1.1799376575047421E-2</v>
      </c>
      <c r="T2" s="14">
        <f>IFERROR(IFERROR(T236/T158,S2),"")</f>
        <v>1.2025364615224857E-2</v>
      </c>
      <c r="U2" s="14">
        <f>IFERROR(IFERROR(U236/U158,T2),"")</f>
        <v>1.1727015790220322E-2</v>
      </c>
      <c r="V2" s="14">
        <f>IFERROR(IFERROR(V236/V158,U2),"")</f>
        <v>1.2236221880870807E-2</v>
      </c>
      <c r="W2" s="14">
        <f>IFERROR(IFERROR(W236/W158,V2),"")</f>
        <v>1.1581187598635771E-2</v>
      </c>
      <c r="X2" s="14">
        <f>IFERROR(IFERROR(X236/X158,W2),"")</f>
        <v>1.1764586802244084E-2</v>
      </c>
      <c r="Y2" s="14">
        <f>IFERROR(IFERROR(Y236/Y158,X2),"")</f>
        <v>1.1540845109973705E-2</v>
      </c>
      <c r="Z2" s="14">
        <f>IFERROR(IFERROR(Z236/Z158,Y2),"")</f>
        <v>1.2666483736672503E-2</v>
      </c>
      <c r="AA2" s="14">
        <f>IFERROR(IFERROR(AA236/AA158,Z2),"")</f>
        <v>1.2072417552546276E-2</v>
      </c>
      <c r="AB2" s="14">
        <f>IFERROR(IFERROR(AB236/AB158,AA2),"")</f>
        <v>1.3412315379765821E-2</v>
      </c>
      <c r="AC2" s="14">
        <f>IFERROR(IFERROR(AC236/AC158,AB2),"")</f>
        <v>1.3288982860669553E-2</v>
      </c>
      <c r="AD2" s="14">
        <f>IFERROR(IFERROR(AD236/AD158,AC2),"")</f>
        <v>1.4335814080733663E-2</v>
      </c>
      <c r="AE2" s="14">
        <f>IFERROR(IFERROR(AE236/AE158,AD2),"")</f>
        <v>1.3702740227997529E-2</v>
      </c>
      <c r="AF2" s="14">
        <f>IFERROR(IFERROR(AF236/AF158,AE2),"")</f>
        <v>1.5205896283397358E-2</v>
      </c>
      <c r="AG2" s="14">
        <f>IFERROR(IFERROR(AG236/AG158,AF2),"")</f>
        <v>1.5072936758784641E-2</v>
      </c>
      <c r="AH2" s="14">
        <f>IFERROR(IFERROR(AH236/AH158,AG2),"")</f>
        <v>1.5168598661894465E-2</v>
      </c>
    </row>
    <row r="3" spans="1:34" ht="15" hidden="1" x14ac:dyDescent="0.25">
      <c r="A3" t="str">
        <f t="shared" ref="A3:A65" si="1">E3&amp;G3</f>
        <v>建设逾期率</v>
      </c>
      <c r="B3" s="3" t="str">
        <f t="shared" ref="B3:B77" si="2">D3&amp;G3</f>
        <v>建设银行逾期率</v>
      </c>
      <c r="C3" s="4" t="s">
        <v>9</v>
      </c>
      <c r="D3" s="4" t="s">
        <v>10</v>
      </c>
      <c r="E3" s="5" t="s">
        <v>11</v>
      </c>
      <c r="F3" s="5" t="s">
        <v>8</v>
      </c>
      <c r="G3" s="5" t="str">
        <f>G2</f>
        <v>逾期率</v>
      </c>
      <c r="H3" s="14">
        <f>IFERROR(H237/H159,"")</f>
        <v>1.4327053596640724E-2</v>
      </c>
      <c r="I3" s="14">
        <f>IFERROR(IFERROR(I237/I159,H3),"")</f>
        <v>1.4007553979848998E-2</v>
      </c>
      <c r="J3" s="14">
        <f>IFERROR(IFERROR(J237/J159,I3),"")</f>
        <v>1.1534833485077903E-2</v>
      </c>
      <c r="K3" s="14">
        <f>IFERROR(IFERROR(K237/K159,J3),"")</f>
        <v>1.0844349836117545E-2</v>
      </c>
      <c r="L3" s="14">
        <f>IFERROR(IFERROR(L237/L159,K3),"")</f>
        <v>1.1356468412935488E-2</v>
      </c>
      <c r="M3" s="14">
        <f>IFERROR(IFERROR(M237/M159,L3),"")</f>
        <v>1.1199371463846418E-2</v>
      </c>
      <c r="N3" s="14">
        <f>IFERROR(IFERROR(N237/N159,M3),"")</f>
        <v>1.0881734417913827E-2</v>
      </c>
      <c r="O3" s="14">
        <f>IFERROR(IFERROR(O237/O159,N3),"")</f>
        <v>1.0337854845904562E-2</v>
      </c>
      <c r="P3" s="14">
        <f>IFERROR(IFERROR(P237/P159,O3),"")</f>
        <v>1.0794509679879681E-2</v>
      </c>
      <c r="Q3" s="14">
        <f>IFERROR(IFERROR(Q237/Q159,P3),"")</f>
        <v>1.0586532443188731E-2</v>
      </c>
      <c r="R3" s="14">
        <f>IFERROR(IFERROR(R237/R159,Q3),"")</f>
        <v>9.4041583347305013E-3</v>
      </c>
      <c r="S3" s="14">
        <f>IFERROR(IFERROR(S237/S159,R3),"")</f>
        <v>8.9578890731683205E-3</v>
      </c>
      <c r="T3" s="14">
        <f>IFERROR(IFERROR(T237/T159,S3),"")</f>
        <v>9.7170979450002751E-3</v>
      </c>
      <c r="U3" s="14">
        <f>IFERROR(IFERROR(U237/U159,T3),"")</f>
        <v>9.4727502966899264E-3</v>
      </c>
      <c r="V3" s="14">
        <f>IFERROR(IFERROR(V237/V159,U3),"")</f>
        <v>1.0345639351216471E-2</v>
      </c>
      <c r="W3" s="14">
        <f>IFERROR(IFERROR(W237/W159,V3),"")</f>
        <v>9.7358386466680612E-3</v>
      </c>
      <c r="X3" s="14">
        <f>IFERROR(IFERROR(X237/X159,W3),"")</f>
        <v>1.1346462971827381E-2</v>
      </c>
      <c r="Y3" s="14">
        <f>IFERROR(IFERROR(Y237/Y159,X3),"")</f>
        <v>1.1094808999635533E-2</v>
      </c>
      <c r="Z3" s="14">
        <f>IFERROR(IFERROR(Z237/Z159,Y3),"")</f>
        <v>1.1165268194314707E-2</v>
      </c>
      <c r="AA3" s="14">
        <f>IFERROR(IFERROR(AA237/AA159,Z3),"")</f>
        <v>1.0643722279304187E-2</v>
      </c>
      <c r="AB3" s="14">
        <f>IFERROR(IFERROR(AB237/AB159,AA3),"")</f>
        <v>1.2749755821175523E-2</v>
      </c>
      <c r="AC3" s="14">
        <f>IFERROR(IFERROR(AC237/AC159,AB3),"")</f>
        <v>1.2599189747700978E-2</v>
      </c>
      <c r="AD3" s="14">
        <f>IFERROR(IFERROR(AD237/AD159,AC3),"")</f>
        <v>1.2840181196064141E-2</v>
      </c>
      <c r="AE3" s="14">
        <f>IFERROR(IFERROR(AE237/AE159,AD3),"")</f>
        <v>1.2257698877181962E-2</v>
      </c>
      <c r="AF3" s="14">
        <f>IFERROR(IFERROR(AF237/AF159,AE3),"")</f>
        <v>1.3249622206097768E-2</v>
      </c>
      <c r="AG3" s="14">
        <f>IFERROR(IFERROR(AG237/AG159,AF3),"")</f>
        <v>1.3137369278959537E-2</v>
      </c>
      <c r="AH3" s="14">
        <f>IFERROR(IFERROR(AH237/AH159,AG3),"")</f>
        <v>1.3243664391817225E-2</v>
      </c>
    </row>
    <row r="4" spans="1:34" ht="15" hidden="1" x14ac:dyDescent="0.25">
      <c r="A4" t="str">
        <f t="shared" si="1"/>
        <v>农业逾期率</v>
      </c>
      <c r="B4" s="3" t="str">
        <f t="shared" si="2"/>
        <v>农业银行逾期率</v>
      </c>
      <c r="C4" s="4" t="s">
        <v>12</v>
      </c>
      <c r="D4" s="4" t="s">
        <v>13</v>
      </c>
      <c r="E4" s="5" t="s">
        <v>14</v>
      </c>
      <c r="F4" s="5" t="s">
        <v>8</v>
      </c>
      <c r="G4" s="5" t="str">
        <f t="shared" ref="G4:G77" si="3">G3</f>
        <v>逾期率</v>
      </c>
      <c r="H4" s="14">
        <f>IFERROR(H238/H160,"")</f>
        <v>1.4979746653025056E-2</v>
      </c>
      <c r="I4" s="14">
        <f>IFERROR(IFERROR(I238/I160,H4),"")</f>
        <v>1.4612129726260746E-2</v>
      </c>
      <c r="J4" s="14">
        <f>IFERROR(IFERROR(J238/J160,I4),"")</f>
        <v>1.3728374544789448E-2</v>
      </c>
      <c r="K4" s="14">
        <f>IFERROR(IFERROR(K238/K160,J4),"")</f>
        <v>1.2943253544907276E-2</v>
      </c>
      <c r="L4" s="14">
        <f>IFERROR(IFERROR(L238/L160,K4),"")</f>
        <v>1.3313810399249606E-2</v>
      </c>
      <c r="M4" s="14">
        <f>IFERROR(IFERROR(M238/M160,L4),"")</f>
        <v>1.2940913183937952E-2</v>
      </c>
      <c r="N4" s="14">
        <f>IFERROR(IFERROR(N238/N160,M4),"")</f>
        <v>1.2911696464371552E-2</v>
      </c>
      <c r="O4" s="14">
        <f>IFERROR(IFERROR(O238/O160,N4),"")</f>
        <v>1.2193808637698637E-2</v>
      </c>
      <c r="P4" s="14">
        <f>IFERROR(IFERROR(P238/P160,O4),"")</f>
        <v>1.1046130072819287E-2</v>
      </c>
      <c r="Q4" s="14">
        <f>IFERROR(IFERROR(Q238/Q160,P4),"")</f>
        <v>1.077778842139746E-2</v>
      </c>
      <c r="R4" s="14">
        <f>IFERROR(IFERROR(R238/R160,Q4),"")</f>
        <v>1.0791531063241344E-2</v>
      </c>
      <c r="S4" s="14">
        <f>IFERROR(IFERROR(S238/S160,R4),"")</f>
        <v>1.0187517735919615E-2</v>
      </c>
      <c r="T4" s="14">
        <f>IFERROR(IFERROR(T238/T160,S4),"")</f>
        <v>9.9927955421971158E-3</v>
      </c>
      <c r="U4" s="14">
        <f>IFERROR(IFERROR(U238/U160,T4),"")</f>
        <v>9.681963940506879E-3</v>
      </c>
      <c r="V4" s="14">
        <f>IFERROR(IFERROR(V238/V160,U4),"")</f>
        <v>1.079156369955241E-2</v>
      </c>
      <c r="W4" s="14">
        <f>IFERROR(IFERROR(W238/W160,V4),"")</f>
        <v>1.0071661790834489E-2</v>
      </c>
      <c r="X4" s="14">
        <f>IFERROR(IFERROR(X238/X160,W4),"")</f>
        <v>9.8775550753793812E-3</v>
      </c>
      <c r="Y4" s="14">
        <f>IFERROR(IFERROR(Y238/Y160,X4),"")</f>
        <v>9.6142766084835463E-3</v>
      </c>
      <c r="Z4" s="14">
        <f>IFERROR(IFERROR(Z238/Z160,Y4),"")</f>
        <v>1.0837045064477826E-2</v>
      </c>
      <c r="AA4" s="14">
        <f>IFERROR(IFERROR(AA238/AA160,Z4),"")</f>
        <v>1.0271182660338378E-2</v>
      </c>
      <c r="AB4" s="14">
        <f>IFERROR(IFERROR(AB238/AB160,AA4),"")</f>
        <v>1.0669164146345021E-2</v>
      </c>
      <c r="AC4" s="14">
        <f>IFERROR(IFERROR(AC238/AC160,AB4),"")</f>
        <v>1.051599383173381E-2</v>
      </c>
      <c r="AD4" s="14">
        <f>IFERROR(IFERROR(AD238/AD160,AC4),"")</f>
        <v>1.1791681698096789E-2</v>
      </c>
      <c r="AE4" s="14">
        <f>IFERROR(IFERROR(AE238/AE160,AD4),"")</f>
        <v>1.1214420108873965E-2</v>
      </c>
      <c r="AF4" s="14">
        <f>IFERROR(IFERROR(AF238/AF160,AE4),"")</f>
        <v>1.2167158074765854E-2</v>
      </c>
      <c r="AG4" s="14">
        <f>IFERROR(IFERROR(AG238/AG160,AF4),"")</f>
        <v>1.2026868365418841E-2</v>
      </c>
      <c r="AH4" s="14">
        <f>IFERROR(IFERROR(AH238/AH160,AG4),"")</f>
        <v>1.2513325122976614E-2</v>
      </c>
    </row>
    <row r="5" spans="1:34" ht="15" hidden="1" x14ac:dyDescent="0.25">
      <c r="A5" t="str">
        <f t="shared" si="1"/>
        <v>中国逾期率</v>
      </c>
      <c r="B5" s="3" t="str">
        <f t="shared" si="2"/>
        <v>中国银行逾期率</v>
      </c>
      <c r="C5" s="4" t="s">
        <v>15</v>
      </c>
      <c r="D5" s="4" t="s">
        <v>16</v>
      </c>
      <c r="E5" s="5" t="s">
        <v>17</v>
      </c>
      <c r="F5" s="5" t="s">
        <v>8</v>
      </c>
      <c r="G5" s="5" t="str">
        <f t="shared" si="3"/>
        <v>逾期率</v>
      </c>
      <c r="H5" s="14">
        <f>IFERROR(H239/H161,"")</f>
        <v>1.4246692056947837E-2</v>
      </c>
      <c r="I5" s="14">
        <f>IFERROR(IFERROR(I239/I161,H5),"")</f>
        <v>1.3855928817107357E-2</v>
      </c>
      <c r="J5" s="14">
        <f>IFERROR(IFERROR(J239/J161,I5),"")</f>
        <v>1.2477109239401086E-2</v>
      </c>
      <c r="K5" s="14">
        <f>IFERROR(IFERROR(K239/K161,J5),"")</f>
        <v>1.1781204809641422E-2</v>
      </c>
      <c r="L5" s="14">
        <f>IFERROR(IFERROR(L239/L161,K5),"")</f>
        <v>1.3552481483679775E-2</v>
      </c>
      <c r="M5" s="14">
        <f>IFERROR(IFERROR(M239/M161,L5),"")</f>
        <v>1.3261985813669606E-2</v>
      </c>
      <c r="N5" s="14">
        <f>IFERROR(IFERROR(N239/N161,M5),"")</f>
        <v>1.2647474492161075E-2</v>
      </c>
      <c r="O5" s="14">
        <f>IFERROR(IFERROR(O239/O161,N5),"")</f>
        <v>1.1976546041942614E-2</v>
      </c>
      <c r="P5" s="14">
        <f>IFERROR(IFERROR(P239/P161,O5),"")</f>
        <v>1.1627483634873297E-2</v>
      </c>
      <c r="Q5" s="14">
        <f>IFERROR(IFERROR(Q239/Q161,P5),"")</f>
        <v>1.1499128248957978E-2</v>
      </c>
      <c r="R5" s="14">
        <f>IFERROR(IFERROR(R239/R161,Q5),"")</f>
        <v>1.0700929135921838E-2</v>
      </c>
      <c r="S5" s="14">
        <f>IFERROR(IFERROR(S239/S161,R5),"")</f>
        <v>1.0159897994592638E-2</v>
      </c>
      <c r="T5" s="14">
        <f>IFERROR(IFERROR(T239/T161,S5),"")</f>
        <v>1.152143681682272E-2</v>
      </c>
      <c r="U5" s="14">
        <f>IFERROR(IFERROR(U239/U161,T5),"")</f>
        <v>1.1193736388501921E-2</v>
      </c>
      <c r="V5" s="14">
        <f>IFERROR(IFERROR(V239/V161,U5),"")</f>
        <v>1.0972592138307176E-2</v>
      </c>
      <c r="W5" s="14">
        <f>IFERROR(IFERROR(W239/W161,V5),"")</f>
        <v>1.0338166055483856E-2</v>
      </c>
      <c r="X5" s="14">
        <f>IFERROR(IFERROR(X239/X161,W5),"")</f>
        <v>9.7528161960727354E-3</v>
      </c>
      <c r="Y5" s="14">
        <f>IFERROR(IFERROR(Y239/Y161,X5),"")</f>
        <v>9.4886986155001355E-3</v>
      </c>
      <c r="Z5" s="14">
        <f>IFERROR(IFERROR(Z239/Z161,Y5),"")</f>
        <v>1.058012545417073E-2</v>
      </c>
      <c r="AA5" s="14">
        <f>IFERROR(IFERROR(AA239/AA161,Z5),"")</f>
        <v>1.0086166428809251E-2</v>
      </c>
      <c r="AB5" s="14">
        <f>IFERROR(IFERROR(AB239/AB161,AA5),"")</f>
        <v>1.209252529923451E-2</v>
      </c>
      <c r="AC5" s="14">
        <f>IFERROR(IFERROR(AC239/AC161,AB5),"")</f>
        <v>1.1896802415085552E-2</v>
      </c>
      <c r="AD5" s="14">
        <f>IFERROR(IFERROR(AD239/AD161,AC5),"")</f>
        <v>1.1887482979272021E-2</v>
      </c>
      <c r="AE5" s="14">
        <f>IFERROR(IFERROR(AE239/AE161,AD5),"")</f>
        <v>1.1327429541874675E-2</v>
      </c>
      <c r="AF5" s="14">
        <f>IFERROR(IFERROR(AF239/AF161,AE5),"")</f>
        <v>1.3151394230781769E-2</v>
      </c>
      <c r="AG5" s="14">
        <f>IFERROR(IFERROR(AG239/AG161,AF5),"")</f>
        <v>1.2956113517932633E-2</v>
      </c>
      <c r="AH5" s="14">
        <f>IFERROR(IFERROR(AH239/AH161,AG5),"")</f>
        <v>1.264311964098366E-2</v>
      </c>
    </row>
    <row r="6" spans="1:34" ht="15" hidden="1" x14ac:dyDescent="0.25">
      <c r="A6" t="str">
        <f t="shared" si="1"/>
        <v>邮储逾期率</v>
      </c>
      <c r="B6" s="3" t="str">
        <f t="shared" si="2"/>
        <v>邮储银行逾期率</v>
      </c>
      <c r="C6" s="4" t="s">
        <v>18</v>
      </c>
      <c r="D6" s="4" t="s">
        <v>19</v>
      </c>
      <c r="E6" s="5" t="s">
        <v>20</v>
      </c>
      <c r="F6" s="5" t="s">
        <v>8</v>
      </c>
      <c r="G6" s="5" t="str">
        <f t="shared" si="3"/>
        <v>逾期率</v>
      </c>
      <c r="H6" s="14">
        <f>IFERROR(H240/H162,"")</f>
        <v>9.7414260838641908E-3</v>
      </c>
      <c r="I6" s="14">
        <f>IFERROR(IFERROR(I240/I162,H6),"")</f>
        <v>9.4496522995887022E-3</v>
      </c>
      <c r="J6" s="14">
        <f>IFERROR(IFERROR(J240/J162,I6),"")</f>
        <v>1.0269619994105568E-2</v>
      </c>
      <c r="K6" s="14">
        <f>IFERROR(IFERROR(K240/K162,J6),"")</f>
        <v>9.7444836642600653E-3</v>
      </c>
      <c r="L6" s="14">
        <f>IFERROR(IFERROR(L240/L162,K6),"")</f>
        <v>8.7511567012776986E-3</v>
      </c>
      <c r="M6" s="14">
        <f>IFERROR(IFERROR(M240/M162,L6),"")</f>
        <v>8.4864017822752994E-3</v>
      </c>
      <c r="N6" s="14">
        <f>IFERROR(IFERROR(N240/N162,M6),"")</f>
        <v>7.9385849973881515E-3</v>
      </c>
      <c r="O6" s="14">
        <f>IFERROR(IFERROR(O240/O162,N6),"")</f>
        <v>7.874600834765464E-3</v>
      </c>
      <c r="P6" s="14">
        <f>IFERROR(IFERROR(P240/P162,O6),"")</f>
        <v>8.8623150959240352E-3</v>
      </c>
      <c r="Q6" s="14">
        <f>IFERROR(IFERROR(Q240/Q162,P6),"")</f>
        <v>8.8527507422677728E-3</v>
      </c>
      <c r="R6" s="14">
        <f>IFERROR(IFERROR(R240/R162,Q6),"")</f>
        <v>8.8872203540726596E-3</v>
      </c>
      <c r="S6" s="14">
        <f>IFERROR(IFERROR(S240/S162,R6),"")</f>
        <v>9.2658398216536233E-3</v>
      </c>
      <c r="T6" s="14">
        <f>IFERROR(IFERROR(T240/T162,S6),"")</f>
        <v>9.0974707140429548E-3</v>
      </c>
      <c r="U6" s="14">
        <f>IFERROR(IFERROR(U240/U162,T6),"")</f>
        <v>9.4029966152903519E-3</v>
      </c>
      <c r="V6" s="14">
        <f>IFERROR(IFERROR(V240/V162,U6),"")</f>
        <v>9.4637867101739943E-3</v>
      </c>
      <c r="W6" s="14">
        <f>IFERROR(IFERROR(W240/W162,V6),"")</f>
        <v>9.4744757311585534E-3</v>
      </c>
      <c r="X6" s="14">
        <f>IFERROR(IFERROR(X240/X162,W6),"")</f>
        <v>9.5709046543844961E-3</v>
      </c>
      <c r="Y6" s="14">
        <f>IFERROR(IFERROR(Y240/Y162,X6),"")</f>
        <v>9.1990570159252005E-3</v>
      </c>
      <c r="Z6" s="14">
        <f>IFERROR(IFERROR(Z240/Z162,Y6),"")</f>
        <v>9.0979228712415299E-3</v>
      </c>
      <c r="AA6" s="14">
        <f>IFERROR(IFERROR(AA240/AA162,Z6),"")</f>
        <v>9.8632093549058594E-3</v>
      </c>
      <c r="AB6" s="14">
        <f>IFERROR(IFERROR(AB240/AB162,AA6),"")</f>
        <v>1.0574952862776456E-2</v>
      </c>
      <c r="AC6" s="14">
        <f>IFERROR(IFERROR(AC240/AC162,AB6),"")</f>
        <v>8.4039031033309557E-3</v>
      </c>
      <c r="AD6" s="14">
        <f>IFERROR(IFERROR(AD240/AD162,AC6),"")</f>
        <v>1.1857803738768626E-2</v>
      </c>
      <c r="AE6" s="14">
        <f>IFERROR(IFERROR(AE240/AE162,AD6),"")</f>
        <v>1.2306614616978625E-2</v>
      </c>
      <c r="AF6" s="14">
        <f>IFERROR(IFERROR(AF240/AF162,AE6),"")</f>
        <v>1.2337534594550609E-2</v>
      </c>
      <c r="AG6" s="14">
        <f>IFERROR(IFERROR(AG240/AG162,AF6),"")</f>
        <v>1.271099684120295E-2</v>
      </c>
      <c r="AH6" s="14">
        <f>IFERROR(IFERROR(AH240/AH162,AG6),"")</f>
        <v>1.3006518443218484E-2</v>
      </c>
    </row>
    <row r="7" spans="1:34" ht="15" hidden="1" x14ac:dyDescent="0.25">
      <c r="A7" t="str">
        <f t="shared" si="1"/>
        <v>交通逾期率</v>
      </c>
      <c r="B7" s="3" t="str">
        <f t="shared" si="2"/>
        <v>交通银行逾期率</v>
      </c>
      <c r="C7" s="4" t="s">
        <v>21</v>
      </c>
      <c r="D7" s="4" t="s">
        <v>22</v>
      </c>
      <c r="E7" s="5" t="s">
        <v>23</v>
      </c>
      <c r="F7" s="5" t="s">
        <v>8</v>
      </c>
      <c r="G7" s="5" t="str">
        <f t="shared" si="3"/>
        <v>逾期率</v>
      </c>
      <c r="H7" s="14">
        <f>IFERROR(H241/H163,"")</f>
        <v>1.8220438419432224E-2</v>
      </c>
      <c r="I7" s="14">
        <f>IFERROR(IFERROR(I241/I163,H7),"")</f>
        <v>1.7954219256890225E-2</v>
      </c>
      <c r="J7" s="14">
        <f>IFERROR(IFERROR(J241/J163,I7),"")</f>
        <v>1.7065480202289662E-2</v>
      </c>
      <c r="K7" s="14">
        <f>IFERROR(IFERROR(K241/K163,J7),"")</f>
        <v>1.625701164445276E-2</v>
      </c>
      <c r="L7" s="14">
        <f>IFERROR(IFERROR(L241/L163,K7),"")</f>
        <v>1.7432546186735242E-2</v>
      </c>
      <c r="M7" s="14">
        <f>IFERROR(IFERROR(M241/M163,L7),"")</f>
        <v>1.7171260110550732E-2</v>
      </c>
      <c r="N7" s="14">
        <f>IFERROR(IFERROR(N241/N163,M7),"")</f>
        <v>1.5423471348862532E-2</v>
      </c>
      <c r="O7" s="14">
        <f>IFERROR(IFERROR(O241/O163,N7),"")</f>
        <v>1.4918985089286206E-2</v>
      </c>
      <c r="P7" s="14">
        <f>IFERROR(IFERROR(P241/P163,O7),"")</f>
        <v>1.4848654490370827E-2</v>
      </c>
      <c r="Q7" s="14">
        <f>IFERROR(IFERROR(Q241/Q163,P7),"")</f>
        <v>1.5196676150476448E-2</v>
      </c>
      <c r="R7" s="14">
        <f>IFERROR(IFERROR(R241/R163,Q7),"")</f>
        <v>1.3286080117066033E-2</v>
      </c>
      <c r="S7" s="14">
        <f>IFERROR(IFERROR(S241/S163,R7),"")</f>
        <v>1.4046825542427935E-2</v>
      </c>
      <c r="T7" s="14">
        <f>IFERROR(IFERROR(T241/T163,S7),"")</f>
        <v>1.2644527937717719E-2</v>
      </c>
      <c r="U7" s="14">
        <f>IFERROR(IFERROR(U241/U163,T7),"")</f>
        <v>1.3188908659631435E-2</v>
      </c>
      <c r="V7" s="14">
        <f>IFERROR(IFERROR(V241/V163,U7),"")</f>
        <v>1.1626397739631355E-2</v>
      </c>
      <c r="W7" s="14">
        <f>IFERROR(IFERROR(W241/W163,V7),"")</f>
        <v>1.2226409100939216E-2</v>
      </c>
      <c r="X7" s="14">
        <f>IFERROR(IFERROR(X241/X163,W7),"")</f>
        <v>1.2805384503390008E-2</v>
      </c>
      <c r="Y7" s="14">
        <f>IFERROR(IFERROR(Y241/Y163,X7),"")</f>
        <v>1.3336290574766596E-2</v>
      </c>
      <c r="Z7" s="14">
        <f>IFERROR(IFERROR(Z241/Z163,Y7),"")</f>
        <v>1.3839364541160488E-2</v>
      </c>
      <c r="AA7" s="14">
        <f>IFERROR(IFERROR(AA241/AA163,Z7),"")</f>
        <v>1.3945372446902882E-2</v>
      </c>
      <c r="AB7" s="14">
        <f>IFERROR(IFERROR(AB241/AB163,AA7),"")</f>
        <v>1.4456318986556655E-2</v>
      </c>
      <c r="AC7" s="14">
        <f>IFERROR(IFERROR(AC241/AC163,AB7),"")</f>
        <v>1.2492897253628427E-2</v>
      </c>
      <c r="AD7" s="14">
        <f>IFERROR(IFERROR(AD241/AD163,AC7),"")</f>
        <v>1.380436187818245E-2</v>
      </c>
      <c r="AE7" s="14">
        <f>IFERROR(IFERROR(AE241/AE163,AD7),"")</f>
        <v>1.3758259295049839E-2</v>
      </c>
      <c r="AF7" s="14">
        <f>IFERROR(IFERROR(AF241/AF163,AE7),"")</f>
        <v>1.4124800147224554E-2</v>
      </c>
      <c r="AG7" s="14">
        <f>IFERROR(IFERROR(AG241/AG163,AF7),"")</f>
        <v>1.3960867021156977E-2</v>
      </c>
      <c r="AH7" s="14">
        <f>IFERROR(IFERROR(AH241/AH163,AG7),"")</f>
        <v>1.457302190118321E-2</v>
      </c>
    </row>
    <row r="8" spans="1:34" ht="15" hidden="1" x14ac:dyDescent="0.25">
      <c r="A8" t="str">
        <f t="shared" si="1"/>
        <v>招商逾期率</v>
      </c>
      <c r="B8" s="3" t="str">
        <f t="shared" si="2"/>
        <v>招商银行逾期率</v>
      </c>
      <c r="C8" s="4" t="s">
        <v>24</v>
      </c>
      <c r="D8" s="4" t="s">
        <v>25</v>
      </c>
      <c r="E8" s="5" t="s">
        <v>26</v>
      </c>
      <c r="F8" s="5" t="s">
        <v>27</v>
      </c>
      <c r="G8" s="5" t="str">
        <f t="shared" si="3"/>
        <v>逾期率</v>
      </c>
      <c r="H8" s="14">
        <f>IFERROR(H242/H164,"")</f>
        <v>1.5550718972691295E-2</v>
      </c>
      <c r="I8" s="14">
        <f>IFERROR(IFERROR(I242/I164,H8),"")</f>
        <v>1.5067256293281048E-2</v>
      </c>
      <c r="J8" s="14">
        <f>IFERROR(IFERROR(J242/J164,I8),"")</f>
        <v>1.4109984078028793E-2</v>
      </c>
      <c r="K8" s="14">
        <f>IFERROR(IFERROR(K242/K164,J8),"")</f>
        <v>1.3388459508377745E-2</v>
      </c>
      <c r="L8" s="14">
        <f>IFERROR(IFERROR(L242/L164,K8),"")</f>
        <v>1.3540160541169462E-2</v>
      </c>
      <c r="M8" s="14">
        <f>IFERROR(IFERROR(M242/M164,L8),"")</f>
        <v>1.3122323070463397E-2</v>
      </c>
      <c r="N8" s="14">
        <f>IFERROR(IFERROR(N242/N164,M8),"")</f>
        <v>1.1248073224622639E-2</v>
      </c>
      <c r="O8" s="14">
        <f>IFERROR(IFERROR(O242/O164,N8),"")</f>
        <v>1.0648035991897644E-2</v>
      </c>
      <c r="P8" s="14">
        <f>IFERROR(IFERROR(P242/P164,O8),"")</f>
        <v>1.0188003042170924E-2</v>
      </c>
      <c r="Q8" s="14">
        <f>IFERROR(IFERROR(Q242/Q164,P8),"")</f>
        <v>1.0233264626824405E-2</v>
      </c>
      <c r="R8" s="14">
        <f>IFERROR(IFERROR(R242/R164,Q8),"")</f>
        <v>1.0309811394329011E-2</v>
      </c>
      <c r="S8" s="14">
        <f>IFERROR(IFERROR(S242/S164,R8),"")</f>
        <v>1.0879794654665032E-2</v>
      </c>
      <c r="T8" s="14">
        <f>IFERROR(IFERROR(T242/T164,S8),"")</f>
        <v>1.1600343706395034E-2</v>
      </c>
      <c r="U8" s="14">
        <f>IFERROR(IFERROR(U242/U164,T8),"")</f>
        <v>1.2059974903134173E-2</v>
      </c>
      <c r="V8" s="14">
        <f>IFERROR(IFERROR(V242/V164,U8),"")</f>
        <v>1.2936549681655283E-2</v>
      </c>
      <c r="W8" s="14">
        <f>IFERROR(IFERROR(W242/W164,V8),"")</f>
        <v>1.2290136877118361E-2</v>
      </c>
      <c r="X8" s="14">
        <f>IFERROR(IFERROR(X242/X164,W8),"")</f>
        <v>1.2543744027753236E-2</v>
      </c>
      <c r="Y8" s="14">
        <f>IFERROR(IFERROR(Y242/Y164,X8),"")</f>
        <v>1.2466335148103662E-2</v>
      </c>
      <c r="Z8" s="14">
        <f>IFERROR(IFERROR(Z242/Z164,Y8),"")</f>
        <v>1.1302738649518772E-2</v>
      </c>
      <c r="AA8" s="14">
        <f>IFERROR(IFERROR(AA242/AA164,Z8),"")</f>
        <v>1.3101858365830001E-2</v>
      </c>
      <c r="AB8" s="14">
        <f>IFERROR(IFERROR(AB242/AB164,AA8),"")</f>
        <v>1.4164163630123223E-2</v>
      </c>
      <c r="AC8" s="14">
        <f>IFERROR(IFERROR(AC242/AC164,AB8),"")</f>
        <v>1.3604584634054428E-2</v>
      </c>
      <c r="AD8" s="14">
        <f>IFERROR(IFERROR(AD242/AD164,AC8),"")</f>
        <v>1.3337804673566758E-2</v>
      </c>
      <c r="AE8" s="14">
        <f>IFERROR(IFERROR(AE242/AE164,AD8),"")</f>
        <v>1.3799072314998051E-2</v>
      </c>
      <c r="AF8" s="14">
        <f>IFERROR(IFERROR(AF242/AF164,AE8),"")</f>
        <v>1.3641876981981323E-2</v>
      </c>
      <c r="AG8" s="14">
        <f>IFERROR(IFERROR(AG242/AG164,AF8),"")</f>
        <v>1.34E-2</v>
      </c>
      <c r="AH8" s="14">
        <f>IFERROR(IFERROR(AH242/AH164,AG8),"")</f>
        <v>1.2489015656805167E-2</v>
      </c>
    </row>
    <row r="9" spans="1:34" ht="15" hidden="1" x14ac:dyDescent="0.25">
      <c r="A9" t="str">
        <f t="shared" si="1"/>
        <v>兴业逾期率</v>
      </c>
      <c r="B9" s="3" t="str">
        <f t="shared" si="2"/>
        <v>兴业银行逾期率</v>
      </c>
      <c r="C9" s="4" t="s">
        <v>28</v>
      </c>
      <c r="D9" s="4" t="s">
        <v>29</v>
      </c>
      <c r="E9" s="5" t="s">
        <v>30</v>
      </c>
      <c r="F9" s="5" t="s">
        <v>27</v>
      </c>
      <c r="G9" s="5" t="str">
        <f t="shared" si="3"/>
        <v>逾期率</v>
      </c>
      <c r="H9" s="14">
        <f>IFERROR(H243/H165,"")</f>
        <v>2.0033594934917506E-2</v>
      </c>
      <c r="I9" s="14">
        <f>IFERROR(IFERROR(I243/I165,H9),"")</f>
        <v>1.9228185551296666E-2</v>
      </c>
      <c r="J9" s="14">
        <f>IFERROR(IFERROR(J243/J165,I9),"")</f>
        <v>1.8594772960591331E-2</v>
      </c>
      <c r="K9" s="14">
        <f>IFERROR(IFERROR(K243/K165,J9),"")</f>
        <v>1.7633686229340154E-2</v>
      </c>
      <c r="L9" s="14">
        <f>IFERROR(IFERROR(L243/L165,K9),"")</f>
        <v>1.9205636970208072E-2</v>
      </c>
      <c r="M9" s="14">
        <f>IFERROR(IFERROR(M243/M165,L9),"")</f>
        <v>1.8747108825179281E-2</v>
      </c>
      <c r="N9" s="14">
        <f>IFERROR(IFERROR(N243/N165,M9),"")</f>
        <v>1.3192965432862106E-2</v>
      </c>
      <c r="O9" s="14">
        <f>IFERROR(IFERROR(O243/O165,N9),"")</f>
        <v>1.2529858370617878E-2</v>
      </c>
      <c r="P9" s="14">
        <f>IFERROR(IFERROR(P243/P165,O9),"")</f>
        <v>1.4307502653918348E-2</v>
      </c>
      <c r="Q9" s="14">
        <f>IFERROR(IFERROR(Q243/Q165,P9),"")</f>
        <v>1.3951565731608672E-2</v>
      </c>
      <c r="R9" s="14">
        <f>IFERROR(IFERROR(R243/R165,Q9),"")</f>
        <v>1.4674867773079839E-2</v>
      </c>
      <c r="S9" s="14">
        <f>IFERROR(IFERROR(S243/S165,R9),"")</f>
        <v>1.4037106104865605E-2</v>
      </c>
      <c r="T9" s="14">
        <f>IFERROR(IFERROR(T243/T165,S9),"")</f>
        <v>1.6379478580456356E-2</v>
      </c>
      <c r="U9" s="14">
        <f>IFERROR(IFERROR(U243/U165,T9),"")</f>
        <v>1.6182274840083569E-2</v>
      </c>
      <c r="V9" s="14">
        <f>IFERROR(IFERROR(V243/V165,U9),"")</f>
        <v>1.6704573071795528E-2</v>
      </c>
      <c r="W9" s="14">
        <f>IFERROR(IFERROR(W243/W165,V9),"")</f>
        <v>1.6192658337379699E-2</v>
      </c>
      <c r="X9" s="14">
        <f>IFERROR(IFERROR(X243/X165,W9),"")</f>
        <v>1.4314275653112524E-2</v>
      </c>
      <c r="Y9" s="14">
        <f>IFERROR(IFERROR(Y243/Y165,X9),"")</f>
        <v>1.4067538638026502E-2</v>
      </c>
      <c r="Z9" s="14">
        <f>IFERROR(IFERROR(Z243/Z165,Y9),"")</f>
        <v>1.3602615669294727E-2</v>
      </c>
      <c r="AA9" s="14">
        <f>IFERROR(IFERROR(AA243/AA165,Z9),"")</f>
        <v>1.3390954656467743E-2</v>
      </c>
      <c r="AB9" s="14">
        <f>IFERROR(IFERROR(AB243/AB165,AA9),"")</f>
        <v>1.4535658525975848E-2</v>
      </c>
      <c r="AC9" s="14">
        <f>IFERROR(IFERROR(AC243/AC165,AB9),"")</f>
        <v>1.435208947745081E-2</v>
      </c>
      <c r="AD9" s="14">
        <f>IFERROR(IFERROR(AD243/AD165,AC9),"")</f>
        <v>1.5903120484048943E-2</v>
      </c>
      <c r="AE9" s="14">
        <f>IFERROR(IFERROR(AE243/AE165,AD9),"")</f>
        <v>1.5687691979914663E-2</v>
      </c>
      <c r="AF9" s="14">
        <f>IFERROR(IFERROR(AF243/AF165,AE9),"")</f>
        <v>1.5312784950722741E-2</v>
      </c>
      <c r="AG9" s="14">
        <f>IFERROR(IFERROR(AG243/AG165,AF9),"")</f>
        <v>1.5091720121864997E-2</v>
      </c>
      <c r="AH9" s="14">
        <f>IFERROR(IFERROR(AH243/AH165,AG9),"")</f>
        <v>1.4938296549737112E-2</v>
      </c>
    </row>
    <row r="10" spans="1:34" ht="15" hidden="1" x14ac:dyDescent="0.25">
      <c r="A10" t="str">
        <f t="shared" si="1"/>
        <v>浦发逾期率</v>
      </c>
      <c r="B10" s="3" t="str">
        <f t="shared" si="2"/>
        <v>浦发银行逾期率</v>
      </c>
      <c r="C10" s="4" t="s">
        <v>31</v>
      </c>
      <c r="D10" s="4" t="s">
        <v>32</v>
      </c>
      <c r="E10" s="5" t="s">
        <v>33</v>
      </c>
      <c r="F10" s="5" t="s">
        <v>27</v>
      </c>
      <c r="G10" s="5" t="str">
        <f t="shared" si="3"/>
        <v>逾期率</v>
      </c>
      <c r="H10" s="14">
        <f>IFERROR(H244/H166,"")</f>
        <v>2.4270941708985045E-2</v>
      </c>
      <c r="I10" s="14">
        <f>IFERROR(IFERROR(I244/I166,H10),"")</f>
        <v>2.3492615370826052E-2</v>
      </c>
      <c r="J10" s="14">
        <f>IFERROR(IFERROR(J244/J166,I10),"")</f>
        <v>2.2103247512767852E-2</v>
      </c>
      <c r="K10" s="14">
        <f>IFERROR(IFERROR(K244/K166,J10),"")</f>
        <v>2.1545643998700331E-2</v>
      </c>
      <c r="L10" s="14">
        <f>IFERROR(IFERROR(L244/L166,K10),"")</f>
        <v>2.5337727169911114E-2</v>
      </c>
      <c r="M10" s="14">
        <f>IFERROR(IFERROR(M244/M166,L10),"")</f>
        <v>2.4699634008707151E-2</v>
      </c>
      <c r="N10" s="14">
        <f>IFERROR(IFERROR(N244/N166,M10),"")</f>
        <v>2.1370661007465198E-2</v>
      </c>
      <c r="O10" s="14">
        <f>IFERROR(IFERROR(O244/O166,N10),"")</f>
        <v>2.0630589926623796E-2</v>
      </c>
      <c r="P10" s="14">
        <f>IFERROR(IFERROR(P244/P166,O10),"")</f>
        <v>2.1715654061919235E-2</v>
      </c>
      <c r="Q10" s="14">
        <f>IFERROR(IFERROR(Q244/Q166,P10),"")</f>
        <v>2.1571535463221596E-2</v>
      </c>
      <c r="R10" s="14">
        <f>IFERROR(IFERROR(R244/R166,Q10),"")</f>
        <v>2.0785451020049979E-2</v>
      </c>
      <c r="S10" s="14">
        <f>IFERROR(IFERROR(S244/S166,R10),"")</f>
        <v>2.0487958587467704E-2</v>
      </c>
      <c r="T10" s="14">
        <f>IFERROR(IFERROR(T244/T166,S10),"")</f>
        <v>2.1480279644591854E-2</v>
      </c>
      <c r="U10" s="14">
        <f>IFERROR(IFERROR(U244/U166,T10),"")</f>
        <v>2.130701371796084E-2</v>
      </c>
      <c r="V10" s="14">
        <f>IFERROR(IFERROR(V244/V166,U10),"")</f>
        <v>2.2018861941509128E-2</v>
      </c>
      <c r="W10" s="14">
        <f>IFERROR(IFERROR(W244/W166,V10),"")</f>
        <v>2.1684579566493289E-2</v>
      </c>
      <c r="X10" s="14">
        <f>IFERROR(IFERROR(X244/X166,W10),"")</f>
        <v>2.0694519867892273E-2</v>
      </c>
      <c r="Y10" s="14">
        <f>IFERROR(IFERROR(Y244/Y166,X10),"")</f>
        <v>2.0929814836789466E-2</v>
      </c>
      <c r="Z10" s="14">
        <f>IFERROR(IFERROR(Z244/Z166,Y10),"")</f>
        <v>2.0193696223449773E-2</v>
      </c>
      <c r="AA10" s="14">
        <f>IFERROR(IFERROR(AA244/AA166,Z10),"")</f>
        <v>1.9537548180098608E-2</v>
      </c>
      <c r="AB10" s="14">
        <f>IFERROR(IFERROR(AB244/AB166,AA10),"")</f>
        <v>2.120044342961044E-2</v>
      </c>
      <c r="AC10" s="14">
        <f>IFERROR(IFERROR(AC244/AC166,AB10),"")</f>
        <v>2.100217497829961E-2</v>
      </c>
      <c r="AD10" s="14">
        <f>IFERROR(IFERROR(AD244/AD166,AC10),"")</f>
        <v>2.0568558461141827E-2</v>
      </c>
      <c r="AE10" s="14">
        <f>IFERROR(IFERROR(AE244/AE166,AD10),"")</f>
        <v>1.9874429933655721E-2</v>
      </c>
      <c r="AF10" s="14">
        <f>IFERROR(IFERROR(AF244/AF166,AE10),"")</f>
        <v>1.9046728345032085E-2</v>
      </c>
      <c r="AG10" s="14">
        <f>IFERROR(IFERROR(AG244/AG166,AF10),"")</f>
        <v>1.8921815966841379E-2</v>
      </c>
      <c r="AH10" s="14">
        <f>IFERROR(IFERROR(AH244/AH166,AG10),"")</f>
        <v>1.8854752643464475E-2</v>
      </c>
    </row>
    <row r="11" spans="1:34" ht="15" hidden="1" x14ac:dyDescent="0.25">
      <c r="A11" t="str">
        <f t="shared" si="1"/>
        <v>中信逾期率</v>
      </c>
      <c r="B11" s="3" t="str">
        <f t="shared" si="2"/>
        <v>中信银行逾期率</v>
      </c>
      <c r="C11" s="4" t="s">
        <v>34</v>
      </c>
      <c r="D11" s="4" t="s">
        <v>35</v>
      </c>
      <c r="E11" s="5" t="s">
        <v>36</v>
      </c>
      <c r="F11" s="5" t="s">
        <v>27</v>
      </c>
      <c r="G11" s="5" t="str">
        <f t="shared" si="3"/>
        <v>逾期率</v>
      </c>
      <c r="H11" s="14">
        <f>IFERROR(H245/H167,"")</f>
        <v>2.630585555946021E-2</v>
      </c>
      <c r="I11" s="14">
        <f>IFERROR(IFERROR(I245/I167,H11),"")</f>
        <v>2.5506407313862327E-2</v>
      </c>
      <c r="J11" s="14">
        <f>IFERROR(IFERROR(J245/J167,I11),"")</f>
        <v>2.6015342220972706E-2</v>
      </c>
      <c r="K11" s="14">
        <f>IFERROR(IFERROR(K245/K167,J11),"")</f>
        <v>2.5035907772808206E-2</v>
      </c>
      <c r="L11" s="14">
        <f>IFERROR(IFERROR(L245/L167,K11),"")</f>
        <v>3.109296117259296E-2</v>
      </c>
      <c r="M11" s="14">
        <f>IFERROR(IFERROR(M245/M167,L11),"")</f>
        <v>3.0041434722545082E-2</v>
      </c>
      <c r="N11" s="14">
        <f>IFERROR(IFERROR(N245/N167,M11),"")</f>
        <v>2.033394980492061E-2</v>
      </c>
      <c r="O11" s="14">
        <f>IFERROR(IFERROR(O245/O167,N11),"")</f>
        <v>1.9581975626726554E-2</v>
      </c>
      <c r="P11" s="14">
        <f>IFERROR(IFERROR(P245/P167,O11),"")</f>
        <v>2.0665923207665259E-2</v>
      </c>
      <c r="Q11" s="14">
        <f>IFERROR(IFERROR(Q245/Q167,P11),"")</f>
        <v>2.0484148193680329E-2</v>
      </c>
      <c r="R11" s="14">
        <f>IFERROR(IFERROR(R245/R167,Q11),"")</f>
        <v>1.8610703651526606E-2</v>
      </c>
      <c r="S11" s="14">
        <f>IFERROR(IFERROR(S245/S167,R11),"")</f>
        <v>1.8245763507463514E-2</v>
      </c>
      <c r="T11" s="14">
        <f>IFERROR(IFERROR(T245/T167,S11),"")</f>
        <v>1.6325886346783353E-2</v>
      </c>
      <c r="U11" s="14">
        <f>IFERROR(IFERROR(U245/U167,T11),"")</f>
        <v>1.6047340370026607E-2</v>
      </c>
      <c r="V11" s="14">
        <f>IFERROR(IFERROR(V245/V167,U11),"")</f>
        <v>1.5950443761144486E-2</v>
      </c>
      <c r="W11" s="14">
        <f>IFERROR(IFERROR(W245/W167,V11),"")</f>
        <v>1.537408835073625E-2</v>
      </c>
      <c r="X11" s="14">
        <f>IFERROR(IFERROR(X245/X167,W11),"")</f>
        <v>1.4283003237299819E-2</v>
      </c>
      <c r="Y11" s="14">
        <f>IFERROR(IFERROR(Y245/Y167,X11),"")</f>
        <v>1.406052958815259E-2</v>
      </c>
      <c r="Z11" s="14">
        <f>IFERROR(IFERROR(Z245/Z167,Y11),"")</f>
        <v>1.6264169720919607E-2</v>
      </c>
      <c r="AA11" s="14">
        <f>IFERROR(IFERROR(AA245/AA167,Z11),"")</f>
        <v>1.6019524523257653E-2</v>
      </c>
      <c r="AB11" s="14">
        <f>IFERROR(IFERROR(AB245/AB167,AA11),"")</f>
        <v>1.861603944886998E-2</v>
      </c>
      <c r="AC11" s="14">
        <f>IFERROR(IFERROR(AC245/AC167,AB11),"")</f>
        <v>1.8489973647898925E-2</v>
      </c>
      <c r="AD11" s="14">
        <f>IFERROR(IFERROR(AD245/AD167,AC11),"")</f>
        <v>1.7942955122682569E-2</v>
      </c>
      <c r="AE11" s="14">
        <f>IFERROR(IFERROR(AE245/AE167,AD11),"")</f>
        <v>1.7496680461920818E-2</v>
      </c>
      <c r="AF11" s="14">
        <f>IFERROR(IFERROR(AF245/AF167,AE11),"")</f>
        <v>1.4942863544700874E-2</v>
      </c>
      <c r="AG11" s="14">
        <f>IFERROR(IFERROR(AG245/AG167,AF11),"")</f>
        <v>1.4993045372738795E-2</v>
      </c>
      <c r="AH11" s="14">
        <f>IFERROR(IFERROR(AH245/AH167,AG11),"")</f>
        <v>1.4260584643371092E-2</v>
      </c>
    </row>
    <row r="12" spans="1:34" ht="15" hidden="1" x14ac:dyDescent="0.25">
      <c r="A12" t="str">
        <f t="shared" si="1"/>
        <v>民生逾期率</v>
      </c>
      <c r="B12" s="3" t="str">
        <f t="shared" si="2"/>
        <v>民生银行逾期率</v>
      </c>
      <c r="C12" s="4" t="s">
        <v>37</v>
      </c>
      <c r="D12" s="4" t="s">
        <v>38</v>
      </c>
      <c r="E12" s="5" t="s">
        <v>39</v>
      </c>
      <c r="F12" s="5" t="s">
        <v>27</v>
      </c>
      <c r="G12" s="5" t="str">
        <f t="shared" si="3"/>
        <v>逾期率</v>
      </c>
      <c r="H12" s="14">
        <f>IFERROR(H246/H168,"")</f>
        <v>2.3725479049523535E-2</v>
      </c>
      <c r="I12" s="14">
        <f>IFERROR(IFERROR(I246/I168,H12),"")</f>
        <v>2.2814968644179392E-2</v>
      </c>
      <c r="J12" s="14">
        <f>IFERROR(IFERROR(J246/J168,I12),"")</f>
        <v>2.0227944653072413E-2</v>
      </c>
      <c r="K12" s="14">
        <f>IFERROR(IFERROR(K246/K168,J12),"")</f>
        <v>1.9073288069184773E-2</v>
      </c>
      <c r="L12" s="14">
        <f>IFERROR(IFERROR(L246/L168,K12),"")</f>
        <v>1.9552665962696978E-2</v>
      </c>
      <c r="M12" s="14">
        <f>IFERROR(IFERROR(M246/M168,L12),"")</f>
        <v>1.9404711423175031E-2</v>
      </c>
      <c r="N12" s="14">
        <f>IFERROR(IFERROR(N246/N168,M12),"")</f>
        <v>2.0261909203875213E-2</v>
      </c>
      <c r="O12" s="14">
        <f>IFERROR(IFERROR(O246/O168,N12),"")</f>
        <v>1.9459859802685074E-2</v>
      </c>
      <c r="P12" s="14">
        <f>IFERROR(IFERROR(P246/P168,O12),"")</f>
        <v>2.0508445149929312E-2</v>
      </c>
      <c r="Q12" s="14">
        <f>IFERROR(IFERROR(Q246/Q168,P12),"")</f>
        <v>2.0461557991447461E-2</v>
      </c>
      <c r="R12" s="14">
        <f>IFERROR(IFERROR(R246/R168,Q12),"")</f>
        <v>2.1683558708868594E-2</v>
      </c>
      <c r="S12" s="14">
        <f>IFERROR(IFERROR(S246/S168,R12),"")</f>
        <v>2.0939757707489785E-2</v>
      </c>
      <c r="T12" s="14">
        <f>IFERROR(IFERROR(T246/T168,S12),"")</f>
        <v>2.1004219200596547E-2</v>
      </c>
      <c r="U12" s="14">
        <f>IFERROR(IFERROR(U246/U168,T12),"")</f>
        <v>2.1381036728793844E-2</v>
      </c>
      <c r="V12" s="14">
        <f>IFERROR(IFERROR(V246/V168,U12),"")</f>
        <v>1.9888465602741656E-2</v>
      </c>
      <c r="W12" s="14">
        <f>IFERROR(IFERROR(W246/W168,V12),"")</f>
        <v>1.8991222315660444E-2</v>
      </c>
      <c r="X12" s="14">
        <f>IFERROR(IFERROR(X246/X168,W12),"")</f>
        <v>2.0038524763023514E-2</v>
      </c>
      <c r="Y12" s="14">
        <f>IFERROR(IFERROR(Y246/Y168,X12),"")</f>
        <v>2.0071111609915843E-2</v>
      </c>
      <c r="Z12" s="14">
        <f>IFERROR(IFERROR(Z246/Z168,Y12),"")</f>
        <v>2.0047084559042364E-2</v>
      </c>
      <c r="AA12" s="14">
        <f>IFERROR(IFERROR(AA246/AA168,Z12),"")</f>
        <v>1.9539754143728692E-2</v>
      </c>
      <c r="AB12" s="14">
        <f>IFERROR(IFERROR(AB246/AB168,AA12),"")</f>
        <v>2.1767591850926936E-2</v>
      </c>
      <c r="AC12" s="14">
        <f>IFERROR(IFERROR(AC246/AC168,AB12),"")</f>
        <v>2.1680291859695864E-2</v>
      </c>
      <c r="AD12" s="14">
        <f>IFERROR(IFERROR(AD246/AD168,AC12),"")</f>
        <v>2.0887409897359387E-2</v>
      </c>
      <c r="AE12" s="14">
        <f>IFERROR(IFERROR(AE246/AE168,AD12),"")</f>
        <v>2.0564025796449791E-2</v>
      </c>
      <c r="AF12" s="14">
        <f>IFERROR(IFERROR(AF246/AF168,AE12),"")</f>
        <v>2.1939544604613014E-2</v>
      </c>
      <c r="AG12" s="14">
        <f>IFERROR(IFERROR(AG246/AG168,AF12),"")</f>
        <v>2.2103296573016476E-2</v>
      </c>
      <c r="AH12" s="14">
        <f>IFERROR(IFERROR(AH246/AH168,AG12),"")</f>
        <v>2.1622981937024471E-2</v>
      </c>
    </row>
    <row r="13" spans="1:34" ht="15" hidden="1" x14ac:dyDescent="0.25">
      <c r="A13" t="str">
        <f t="shared" si="1"/>
        <v>光大逾期率</v>
      </c>
      <c r="B13" s="3" t="str">
        <f t="shared" si="2"/>
        <v>光大银行逾期率</v>
      </c>
      <c r="C13" s="4" t="s">
        <v>40</v>
      </c>
      <c r="D13" s="4" t="s">
        <v>41</v>
      </c>
      <c r="E13" s="5" t="s">
        <v>42</v>
      </c>
      <c r="F13" s="5" t="s">
        <v>27</v>
      </c>
      <c r="G13" s="5" t="str">
        <f t="shared" si="3"/>
        <v>逾期率</v>
      </c>
      <c r="H13" s="14">
        <f>IFERROR(H247/H169,"")</f>
        <v>2.6016884113584039E-2</v>
      </c>
      <c r="I13" s="14">
        <f>IFERROR(IFERROR(I247/I169,H13),"")</f>
        <v>2.5387496034438573E-2</v>
      </c>
      <c r="J13" s="14">
        <f>IFERROR(IFERROR(J247/J169,I13),"")</f>
        <v>2.2691508455853614E-2</v>
      </c>
      <c r="K13" s="14">
        <f>IFERROR(IFERROR(K247/K169,J13),"")</f>
        <v>2.1258523668345752E-2</v>
      </c>
      <c r="L13" s="14">
        <f>IFERROR(IFERROR(L247/L169,K13),"")</f>
        <v>2.2151506625565365E-2</v>
      </c>
      <c r="M13" s="14">
        <f>IFERROR(IFERROR(M247/M169,L13),"")</f>
        <v>2.1843277345527254E-2</v>
      </c>
      <c r="N13" s="14">
        <f>IFERROR(IFERROR(N247/N169,M13),"")</f>
        <v>2.1464158948284122E-2</v>
      </c>
      <c r="O13" s="14">
        <f>IFERROR(IFERROR(O247/O169,N13),"")</f>
        <v>2.0449149376673862E-2</v>
      </c>
      <c r="P13" s="14">
        <f>IFERROR(IFERROR(P247/P169,O13),"")</f>
        <v>2.0465803048333519E-2</v>
      </c>
      <c r="Q13" s="14">
        <f>IFERROR(IFERROR(Q247/Q169,P13),"")</f>
        <v>2.0164354656076383E-2</v>
      </c>
      <c r="R13" s="14">
        <f>IFERROR(IFERROR(R247/R169,Q13),"")</f>
        <v>1.9866332215000497E-2</v>
      </c>
      <c r="S13" s="14">
        <f>IFERROR(IFERROR(S247/S169,R13),"")</f>
        <v>1.9022819334461896E-2</v>
      </c>
      <c r="T13" s="14">
        <f>IFERROR(IFERROR(T247/T169,S13),"")</f>
        <v>1.9601250494301687E-2</v>
      </c>
      <c r="U13" s="14">
        <f>IFERROR(IFERROR(U247/U169,T13),"")</f>
        <v>1.9314745917813722E-2</v>
      </c>
      <c r="V13" s="14">
        <f>IFERROR(IFERROR(V247/V169,U13),"")</f>
        <v>1.9568196858249474E-2</v>
      </c>
      <c r="W13" s="14">
        <f>IFERROR(IFERROR(W247/W169,V13),"")</f>
        <v>1.8822839444838927E-2</v>
      </c>
      <c r="X13" s="14">
        <f>IFERROR(IFERROR(X247/X169,W13),"")</f>
        <v>1.9321017152067167E-2</v>
      </c>
      <c r="Y13" s="14">
        <f>IFERROR(IFERROR(Y247/Y169,X13),"")</f>
        <v>1.9231070889333006E-2</v>
      </c>
      <c r="Z13" s="14">
        <f>IFERROR(IFERROR(Z247/Z169,Y13),"")</f>
        <v>1.9465248323586714E-2</v>
      </c>
      <c r="AA13" s="14">
        <f>IFERROR(IFERROR(AA247/AA169,Z13),"")</f>
        <v>1.8871040042271293E-2</v>
      </c>
      <c r="AB13" s="14">
        <f>IFERROR(IFERROR(AB247/AB169,AA13),"")</f>
        <v>2.2043209045770274E-2</v>
      </c>
      <c r="AC13" s="14">
        <f>IFERROR(IFERROR(AC247/AC169,AB13),"")</f>
        <v>2.2021766714093453E-2</v>
      </c>
      <c r="AD13" s="14">
        <f>IFERROR(IFERROR(AD247/AD169,AC13),"")</f>
        <v>2.0159881969606767E-2</v>
      </c>
      <c r="AE13" s="14">
        <f>IFERROR(IFERROR(AE247/AE169,AD13),"")</f>
        <v>1.9291647915931839E-2</v>
      </c>
      <c r="AF13" s="14">
        <f>IFERROR(IFERROR(AF247/AF169,AE13),"")</f>
        <v>1.9461713437820605E-2</v>
      </c>
      <c r="AG13" s="14">
        <f>IFERROR(IFERROR(AG247/AG169,AF13),"")</f>
        <v>1.973780110619892E-2</v>
      </c>
      <c r="AH13" s="14">
        <f>IFERROR(IFERROR(AH247/AH169,AG13),"")</f>
        <v>2.129179858992648E-2</v>
      </c>
    </row>
    <row r="14" spans="1:34" ht="15" hidden="1" x14ac:dyDescent="0.25">
      <c r="A14" t="str">
        <f t="shared" si="1"/>
        <v>平安逾期率</v>
      </c>
      <c r="B14" s="3" t="str">
        <f t="shared" si="2"/>
        <v>平安银行逾期率</v>
      </c>
      <c r="C14" s="4" t="s">
        <v>43</v>
      </c>
      <c r="D14" s="4" t="s">
        <v>44</v>
      </c>
      <c r="E14" s="5" t="s">
        <v>45</v>
      </c>
      <c r="F14" s="5" t="s">
        <v>27</v>
      </c>
      <c r="G14" s="5" t="str">
        <f t="shared" si="3"/>
        <v>逾期率</v>
      </c>
      <c r="H14" s="14">
        <f>IFERROR(H248/H170,"")</f>
        <v>2.5048801669247646E-2</v>
      </c>
      <c r="I14" s="14">
        <f>IFERROR(IFERROR(I248/I170,H14),"")</f>
        <v>2.3426819024278449E-2</v>
      </c>
      <c r="J14" s="14">
        <f>IFERROR(IFERROR(J248/J170,I14),"")</f>
        <v>2.0897854472592819E-2</v>
      </c>
      <c r="K14" s="14">
        <f>IFERROR(IFERROR(K248/K170,J14),"")</f>
        <v>1.9863545014761622E-2</v>
      </c>
      <c r="L14" s="14">
        <f>IFERROR(IFERROR(L248/L170,K14),"")</f>
        <v>2.2790550819483911E-2</v>
      </c>
      <c r="M14" s="14">
        <f>IFERROR(IFERROR(M248/M170,L14),"")</f>
        <v>1.7651036516771346E-2</v>
      </c>
      <c r="N14" s="14">
        <f>IFERROR(IFERROR(N248/N170,M14),"")</f>
        <v>1.4200968609273461E-2</v>
      </c>
      <c r="O14" s="14">
        <f>IFERROR(IFERROR(O248/O170,N14),"")</f>
        <v>1.4325663755034173E-2</v>
      </c>
      <c r="P14" s="14">
        <f>IFERROR(IFERROR(P248/P170,O14),"")</f>
        <v>1.2451941689655927E-2</v>
      </c>
      <c r="Q14" s="14">
        <f>IFERROR(IFERROR(Q248/Q170,P14),"")</f>
        <v>1.3977097194072223E-2</v>
      </c>
      <c r="R14" s="14">
        <f>IFERROR(IFERROR(R248/R170,Q14),"")</f>
        <v>1.6108972634756653E-2</v>
      </c>
      <c r="S14" s="14">
        <f>IFERROR(IFERROR(S248/S170,R14),"")</f>
        <v>1.564402543037792E-2</v>
      </c>
      <c r="T14" s="14">
        <f>IFERROR(IFERROR(T248/T170,S14),"")</f>
        <v>1.7088798934605028E-2</v>
      </c>
      <c r="U14" s="14">
        <f>IFERROR(IFERROR(U248/U170,T14),"")</f>
        <v>1.6694115091948944E-2</v>
      </c>
      <c r="V14" s="14">
        <f>IFERROR(IFERROR(V248/V170,U14),"")</f>
        <v>1.8953123624841212E-2</v>
      </c>
      <c r="W14" s="14">
        <f>IFERROR(IFERROR(W248/W170,V14),"")</f>
        <v>1.8345193639511044E-2</v>
      </c>
      <c r="X14" s="14">
        <f>IFERROR(IFERROR(X248/X170,W14),"")</f>
        <v>1.7123511724328036E-2</v>
      </c>
      <c r="Y14" s="14">
        <f>IFERROR(IFERROR(Y248/Y170,X14),"")</f>
        <v>1.7188680280622936E-2</v>
      </c>
      <c r="Z14" s="14">
        <f>IFERROR(IFERROR(Z248/Z170,Y14),"")</f>
        <v>1.7579117179147584E-2</v>
      </c>
      <c r="AA14" s="14">
        <f>IFERROR(IFERROR(AA248/AA170,Z14),"")</f>
        <v>1.7202609468801477E-2</v>
      </c>
      <c r="AB14" s="14">
        <f>IFERROR(IFERROR(AB248/AB170,AA14),"")</f>
        <v>1.7212962512677701E-2</v>
      </c>
      <c r="AC14" s="14">
        <f>IFERROR(IFERROR(AC248/AC170,AB14),"")</f>
        <v>1.7366625375265534E-2</v>
      </c>
      <c r="AD14" s="14">
        <f>IFERROR(IFERROR(AD248/AD170,AC14),"")</f>
        <v>1.8118593297240779E-2</v>
      </c>
      <c r="AE14" s="14">
        <f>IFERROR(IFERROR(AE248/AE170,AD14),"")</f>
        <v>1.7918857770275517E-2</v>
      </c>
      <c r="AF14" s="14">
        <f>IFERROR(IFERROR(AF248/AF170,AE14),"")</f>
        <v>1.6445073460509586E-2</v>
      </c>
      <c r="AG14" s="14">
        <f>IFERROR(IFERROR(AG248/AG170,AF14),"")</f>
        <v>1.6400541525382319E-2</v>
      </c>
      <c r="AH14" s="14">
        <f>IFERROR(IFERROR(AH248/AH170,AG14),"")</f>
        <v>1.6086869330313433E-2</v>
      </c>
    </row>
    <row r="15" spans="1:34" ht="15" hidden="1" x14ac:dyDescent="0.25">
      <c r="A15" t="str">
        <f t="shared" si="1"/>
        <v>华夏逾期率</v>
      </c>
      <c r="B15" s="3" t="str">
        <f t="shared" si="2"/>
        <v>华夏银行逾期率</v>
      </c>
      <c r="C15" s="4" t="s">
        <v>46</v>
      </c>
      <c r="D15" s="4" t="s">
        <v>47</v>
      </c>
      <c r="E15" s="5" t="s">
        <v>48</v>
      </c>
      <c r="F15" s="5" t="s">
        <v>27</v>
      </c>
      <c r="G15" s="5" t="str">
        <f t="shared" si="3"/>
        <v>逾期率</v>
      </c>
      <c r="H15" s="14">
        <f>IFERROR(H249/H171,"")</f>
        <v>2.5203884695233467E-2</v>
      </c>
      <c r="I15" s="14">
        <f>IFERROR(IFERROR(I249/I171,H15),"")</f>
        <v>2.4519106734473457E-2</v>
      </c>
      <c r="J15" s="14">
        <f>IFERROR(IFERROR(J249/J171,I15),"")</f>
        <v>2.1983849210884105E-2</v>
      </c>
      <c r="K15" s="14">
        <f>IFERROR(IFERROR(K249/K171,J15),"")</f>
        <v>2.1075032994531458E-2</v>
      </c>
      <c r="L15" s="14">
        <f>IFERROR(IFERROR(L249/L171,K15),"")</f>
        <v>1.8828015946521982E-2</v>
      </c>
      <c r="M15" s="14">
        <f>IFERROR(IFERROR(M249/M171,L15),"")</f>
        <v>1.8346655811844657E-2</v>
      </c>
      <c r="N15" s="14">
        <f>IFERROR(IFERROR(N249/N171,M15),"")</f>
        <v>1.9557675155868228E-2</v>
      </c>
      <c r="O15" s="14">
        <f>IFERROR(IFERROR(O249/O171,N15),"")</f>
        <v>1.9089028448192078E-2</v>
      </c>
      <c r="P15" s="14">
        <f>IFERROR(IFERROR(P249/P171,O15),"")</f>
        <v>2.0370254997381033E-2</v>
      </c>
      <c r="Q15" s="14">
        <f>IFERROR(IFERROR(Q249/Q171,P15),"")</f>
        <v>2.025503725889783E-2</v>
      </c>
      <c r="R15" s="14">
        <f>IFERROR(IFERROR(R249/R171,Q15),"")</f>
        <v>1.8774093314341038E-2</v>
      </c>
      <c r="S15" s="14">
        <f>IFERROR(IFERROR(S249/S171,R15),"")</f>
        <v>1.8099628312370917E-2</v>
      </c>
      <c r="T15" s="14">
        <f>IFERROR(IFERROR(T249/T171,S15),"")</f>
        <v>2.0604928821036057E-2</v>
      </c>
      <c r="U15" s="14">
        <f>IFERROR(IFERROR(U249/U171,T15),"")</f>
        <v>2.0743367076332231E-2</v>
      </c>
      <c r="V15" s="14">
        <f>IFERROR(IFERROR(V249/V171,U15),"")</f>
        <v>1.8669821418908189E-2</v>
      </c>
      <c r="W15" s="14">
        <f>IFERROR(IFERROR(W249/W171,V15),"")</f>
        <v>1.8034941104672016E-2</v>
      </c>
      <c r="X15" s="14">
        <f>IFERROR(IFERROR(X249/X171,W15),"")</f>
        <v>2.1918343860080493E-2</v>
      </c>
      <c r="Y15" s="14">
        <f>IFERROR(IFERROR(Y249/Y171,X15),"")</f>
        <v>2.2170618684011902E-2</v>
      </c>
      <c r="Z15" s="14">
        <f>IFERROR(IFERROR(Z249/Z171,Y15),"")</f>
        <v>1.9616961157057355E-2</v>
      </c>
      <c r="AA15" s="14">
        <f>IFERROR(IFERROR(AA249/AA171,Z15),"")</f>
        <v>1.8803915424506473E-2</v>
      </c>
      <c r="AB15" s="14">
        <f>IFERROR(IFERROR(AB249/AB171,AA15),"")</f>
        <v>1.9690480211532982E-2</v>
      </c>
      <c r="AC15" s="14">
        <f>IFERROR(IFERROR(AC249/AC171,AB15),"")</f>
        <v>1.9807646126097894E-2</v>
      </c>
      <c r="AD15" s="14">
        <f>IFERROR(IFERROR(AD249/AD171,AC15),"")</f>
        <v>1.7020965491943811E-2</v>
      </c>
      <c r="AE15" s="14">
        <f>IFERROR(IFERROR(AE249/AE171,AD15),"")</f>
        <v>1.6273680008468763E-2</v>
      </c>
      <c r="AF15" s="14">
        <f>IFERROR(IFERROR(AF249/AF171,AE15),"")</f>
        <v>1.6952581507967208E-2</v>
      </c>
      <c r="AG15" s="14">
        <f>IFERROR(IFERROR(AG249/AG171,AF15),"")</f>
        <v>1.6823822032736163E-2</v>
      </c>
      <c r="AH15" s="14">
        <f>IFERROR(IFERROR(AH249/AH171,AG15),"")</f>
        <v>1.6140393802699687E-2</v>
      </c>
    </row>
    <row r="16" spans="1:34" ht="15" hidden="1" x14ac:dyDescent="0.25">
      <c r="A16" t="str">
        <f t="shared" si="1"/>
        <v>浙商逾期率</v>
      </c>
      <c r="B16" s="3" t="str">
        <f t="shared" si="2"/>
        <v>浙商银行逾期率</v>
      </c>
      <c r="C16" s="4" t="s">
        <v>49</v>
      </c>
      <c r="D16" s="4" t="s">
        <v>50</v>
      </c>
      <c r="E16" s="5" t="s">
        <v>51</v>
      </c>
      <c r="F16" s="5" t="s">
        <v>27</v>
      </c>
      <c r="G16" s="5" t="str">
        <f t="shared" si="3"/>
        <v>逾期率</v>
      </c>
      <c r="H16" s="14">
        <f>IFERROR(H250/H172,"")</f>
        <v>1.4603174545840149E-2</v>
      </c>
      <c r="I16" s="14">
        <f>IFERROR(IFERROR(I250/I172,H16),"")</f>
        <v>1.4603174545840149E-2</v>
      </c>
      <c r="J16" s="14">
        <f>IFERROR(IFERROR(J250/J172,I16),"")</f>
        <v>2.051139329111993E-2</v>
      </c>
      <c r="K16" s="14">
        <f>IFERROR(IFERROR(K250/K172,J16),"")</f>
        <v>1.9520159369261908E-2</v>
      </c>
      <c r="L16" s="14">
        <f>IFERROR(IFERROR(L250/L172,K16),"")</f>
        <v>1.6362523986144201E-2</v>
      </c>
      <c r="M16" s="14">
        <f>IFERROR(IFERROR(M250/M172,L16),"")</f>
        <v>1.5850664666445313E-2</v>
      </c>
      <c r="N16" s="14">
        <f>IFERROR(IFERROR(N250/N172,M16),"")</f>
        <v>1.8138194973662394E-2</v>
      </c>
      <c r="O16" s="14">
        <f>IFERROR(IFERROR(O250/O172,N16),"")</f>
        <v>1.7391897860039345E-2</v>
      </c>
      <c r="P16" s="14">
        <f>IFERROR(IFERROR(P250/P172,O16),"")</f>
        <v>1.8248820685193498E-2</v>
      </c>
      <c r="Q16" s="14">
        <f>IFERROR(IFERROR(Q250/Q172,P16),"")</f>
        <v>1.7702549883978333E-2</v>
      </c>
      <c r="R16" s="14">
        <f>IFERROR(IFERROR(R250/R172,Q16),"")</f>
        <v>1.6683822363735015E-2</v>
      </c>
      <c r="S16" s="14">
        <f>IFERROR(IFERROR(S250/S172,R16),"")</f>
        <v>1.5705716794032723E-2</v>
      </c>
      <c r="T16" s="14">
        <f>IFERROR(IFERROR(T250/T172,S16),"")</f>
        <v>1.8669779884097962E-2</v>
      </c>
      <c r="U16" s="14">
        <f>IFERROR(IFERROR(U250/U172,T16),"")</f>
        <v>1.8218392330775154E-2</v>
      </c>
      <c r="V16" s="14">
        <f>IFERROR(IFERROR(V250/V172,U16),"")</f>
        <v>1.9699474781553733E-2</v>
      </c>
      <c r="W16" s="14">
        <f>IFERROR(IFERROR(W250/W172,V16),"")</f>
        <v>1.8776310318943931E-2</v>
      </c>
      <c r="X16" s="14">
        <f>IFERROR(IFERROR(X250/X172,W16),"")</f>
        <v>1.7743247838336734E-2</v>
      </c>
      <c r="Y16" s="14">
        <f>IFERROR(IFERROR(Y250/Y172,X16),"")</f>
        <v>1.7212911480242055E-2</v>
      </c>
      <c r="Z16" s="14">
        <f>IFERROR(IFERROR(Z250/Z172,Y16),"")</f>
        <v>1.6263636438131338E-2</v>
      </c>
      <c r="AA16" s="14">
        <f>IFERROR(IFERROR(AA250/AA172,Z16),"")</f>
        <v>1.5703095859753824E-2</v>
      </c>
      <c r="AB16" s="14">
        <f>IFERROR(IFERROR(AB250/AB172,AA16),"")</f>
        <v>2.1682549907339293E-2</v>
      </c>
      <c r="AC16" s="14">
        <f>IFERROR(IFERROR(AC250/AC172,AB16),"")</f>
        <v>2.1417897330114233E-2</v>
      </c>
      <c r="AD16" s="14">
        <f>IFERROR(IFERROR(AD250/AD172,AC16),"")</f>
        <v>1.8127566440065326E-2</v>
      </c>
      <c r="AE16" s="14">
        <f>IFERROR(IFERROR(AE250/AE172,AD16),"")</f>
        <v>1.7724142089323627E-2</v>
      </c>
      <c r="AF16" s="14">
        <f>IFERROR(IFERROR(AF250/AF172,AE16),"")</f>
        <v>2.1222138993279734E-2</v>
      </c>
      <c r="AG16" s="14">
        <f>IFERROR(IFERROR(AG250/AG172,AF16),"")</f>
        <v>2.103653906190673E-2</v>
      </c>
      <c r="AH16" s="14">
        <f>IFERROR(IFERROR(AH250/AH172,AG16),"")</f>
        <v>1.8141206978456632E-2</v>
      </c>
    </row>
    <row r="17" spans="1:34" ht="15" hidden="1" x14ac:dyDescent="0.25">
      <c r="A17" t="str">
        <f t="shared" si="1"/>
        <v>北京逾期率</v>
      </c>
      <c r="B17" s="3" t="str">
        <f t="shared" si="2"/>
        <v>北京银行逾期率</v>
      </c>
      <c r="C17" s="4" t="s">
        <v>52</v>
      </c>
      <c r="D17" s="4" t="s">
        <v>53</v>
      </c>
      <c r="E17" s="5" t="s">
        <v>54</v>
      </c>
      <c r="F17" s="5" t="s">
        <v>55</v>
      </c>
      <c r="G17" s="5" t="str">
        <f t="shared" si="3"/>
        <v>逾期率</v>
      </c>
      <c r="H17" s="14">
        <f>IFERROR(H251/H173,"")</f>
        <v>2.0109853386508142E-2</v>
      </c>
      <c r="I17" s="14">
        <f>IFERROR(IFERROR(I251/I173,H17),"")</f>
        <v>2.0109853386508142E-2</v>
      </c>
      <c r="J17" s="14">
        <f>IFERROR(IFERROR(J251/J173,I17),"")</f>
        <v>1.850251452228225E-2</v>
      </c>
      <c r="K17" s="14">
        <f>IFERROR(IFERROR(K251/K173,J17),"")</f>
        <v>1.850251452228225E-2</v>
      </c>
      <c r="L17" s="14">
        <f>IFERROR(IFERROR(L251/L173,K17),"")</f>
        <v>2.0427629535922906E-2</v>
      </c>
      <c r="M17" s="14">
        <f>IFERROR(IFERROR(M251/M173,L17),"")</f>
        <v>2.0029487179487181E-2</v>
      </c>
      <c r="N17" s="14">
        <f>IFERROR(IFERROR(N251/N173,M17),"")</f>
        <v>1.8915993343203288E-2</v>
      </c>
      <c r="O17" s="14">
        <f>IFERROR(IFERROR(O251/O173,N17),"")</f>
        <v>1.8193251533742332E-2</v>
      </c>
      <c r="P17" s="14">
        <f>IFERROR(IFERROR(P251/P173,O17),"")</f>
        <v>1.5649282000786996E-2</v>
      </c>
      <c r="Q17" s="14">
        <f>IFERROR(IFERROR(Q251/Q173,P17),"")</f>
        <v>1.5410714285714286E-2</v>
      </c>
      <c r="R17" s="14">
        <f>IFERROR(IFERROR(R251/R173,Q17),"")</f>
        <v>1.7480477971454151E-2</v>
      </c>
      <c r="S17" s="14">
        <f>IFERROR(IFERROR(S251/S173,R17),"")</f>
        <v>1.6721578205064438E-2</v>
      </c>
      <c r="T17" s="14">
        <f>IFERROR(IFERROR(T251/T173,S17),"")</f>
        <v>2.5510336157247803E-2</v>
      </c>
      <c r="U17" s="14">
        <f>IFERROR(IFERROR(U251/U173,T17),"")</f>
        <v>2.5810510732790524E-2</v>
      </c>
      <c r="V17" s="14">
        <f>IFERROR(IFERROR(V251/V173,U17),"")</f>
        <v>2.260311052183836E-2</v>
      </c>
      <c r="W17" s="14">
        <f>IFERROR(IFERROR(W251/W173,V17),"")</f>
        <v>2.1391970941673246E-2</v>
      </c>
      <c r="X17" s="14">
        <f>IFERROR(IFERROR(X251/X173,W17),"")</f>
        <v>1.6719463820255399E-2</v>
      </c>
      <c r="Y17" s="14">
        <f>IFERROR(IFERROR(Y251/Y173,X17),"")</f>
        <v>1.6588846351241453E-2</v>
      </c>
      <c r="Z17" s="14">
        <f>IFERROR(IFERROR(Z251/Z173,Y17),"")</f>
        <v>1.7190328009398913E-2</v>
      </c>
      <c r="AA17" s="14">
        <f>IFERROR(IFERROR(AA251/AA173,Z17),"")</f>
        <v>1.6343396226415095E-2</v>
      </c>
      <c r="AB17" s="14">
        <f>IFERROR(IFERROR(AB251/AB173,AA17),"")</f>
        <v>1.8232508535965451E-2</v>
      </c>
      <c r="AC17" s="14">
        <f>IFERROR(IFERROR(AC251/AC173,AB17),"")</f>
        <v>1.8210701586099307E-2</v>
      </c>
      <c r="AD17" s="14">
        <f>IFERROR(IFERROR(AD251/AD173,AC17),"")</f>
        <v>1.6221450468896708E-2</v>
      </c>
      <c r="AE17" s="14">
        <f>IFERROR(IFERROR(AE251/AE173,AD17),"")</f>
        <v>1.5320085470085469E-2</v>
      </c>
      <c r="AF17" s="14">
        <f>IFERROR(IFERROR(AF251/AF173,AE17),"")</f>
        <v>1.5314180360506864E-2</v>
      </c>
      <c r="AG17" s="14">
        <f>IFERROR(IFERROR(AG251/AG173,AF17),"")</f>
        <v>1.5429115154109951E-2</v>
      </c>
      <c r="AH17" s="14">
        <f>IFERROR(IFERROR(AH251/AH173,AG17),"")</f>
        <v>1.5429115154109951E-2</v>
      </c>
    </row>
    <row r="18" spans="1:34" ht="15" hidden="1" x14ac:dyDescent="0.25">
      <c r="A18" t="str">
        <f t="shared" si="1"/>
        <v>江苏逾期率</v>
      </c>
      <c r="B18" s="3" t="str">
        <f t="shared" si="2"/>
        <v>江苏银行逾期率</v>
      </c>
      <c r="C18" s="4" t="s">
        <v>56</v>
      </c>
      <c r="D18" s="4" t="s">
        <v>57</v>
      </c>
      <c r="E18" s="5" t="s">
        <v>58</v>
      </c>
      <c r="F18" s="5" t="s">
        <v>55</v>
      </c>
      <c r="G18" s="5" t="str">
        <f t="shared" si="3"/>
        <v>逾期率</v>
      </c>
      <c r="H18" s="14">
        <f>IFERROR(H252/H174,"")</f>
        <v>1.6965841442658572E-2</v>
      </c>
      <c r="I18" s="14">
        <f>IFERROR(IFERROR(I252/I174,H18),"")</f>
        <v>1.6271968067510485E-2</v>
      </c>
      <c r="J18" s="14">
        <f>IFERROR(IFERROR(J252/J174,I18),"")</f>
        <v>1.4894768422450404E-2</v>
      </c>
      <c r="K18" s="14">
        <f>IFERROR(IFERROR(K252/K174,J18),"")</f>
        <v>1.4129567466095729E-2</v>
      </c>
      <c r="L18" s="14">
        <f>IFERROR(IFERROR(L252/L174,K18),"")</f>
        <v>1.5192140807382789E-2</v>
      </c>
      <c r="M18" s="14">
        <f>IFERROR(IFERROR(M252/M174,L18),"")</f>
        <v>1.4706027896686321E-2</v>
      </c>
      <c r="N18" s="14">
        <f>IFERROR(IFERROR(N252/N174,M18),"")</f>
        <v>1.2029313894473443E-2</v>
      </c>
      <c r="O18" s="14">
        <f>IFERROR(IFERROR(O252/O174,N18),"")</f>
        <v>1.1377616116715276E-2</v>
      </c>
      <c r="P18" s="14">
        <f>IFERROR(IFERROR(P252/P174,O18),"")</f>
        <v>1.3003874580823098E-2</v>
      </c>
      <c r="Q18" s="14">
        <f>IFERROR(IFERROR(Q252/Q174,P18),"")</f>
        <v>1.2579610177165202E-2</v>
      </c>
      <c r="R18" s="14">
        <f>IFERROR(IFERROR(R252/R174,Q18),"")</f>
        <v>1.1737129357917328E-2</v>
      </c>
      <c r="S18" s="14">
        <f>IFERROR(IFERROR(S252/S174,R18),"")</f>
        <v>1.1213460924255418E-2</v>
      </c>
      <c r="T18" s="14">
        <f>IFERROR(IFERROR(T252/T174,S18),"")</f>
        <v>1.0490291971275958E-2</v>
      </c>
      <c r="U18" s="14">
        <f>IFERROR(IFERROR(U252/U174,T18),"")</f>
        <v>1.01578134210025E-2</v>
      </c>
      <c r="V18" s="14">
        <f>IFERROR(IFERROR(V252/V174,U18),"")</f>
        <v>1.015201502919783E-2</v>
      </c>
      <c r="W18" s="14">
        <f>IFERROR(IFERROR(W252/W174,V18),"")</f>
        <v>9.6790750731654378E-3</v>
      </c>
      <c r="X18" s="14">
        <f>IFERROR(IFERROR(X252/X174,W18),"")</f>
        <v>9.9296952237967872E-3</v>
      </c>
      <c r="Y18" s="14">
        <f>IFERROR(IFERROR(Y252/Y174,X18),"")</f>
        <v>9.6890624760273981E-3</v>
      </c>
      <c r="Z18" s="14">
        <f>IFERROR(IFERROR(Z252/Z174,Y18),"")</f>
        <v>1.0672627287778791E-2</v>
      </c>
      <c r="AA18" s="14">
        <f>IFERROR(IFERROR(AA252/AA174,Z18),"")</f>
        <v>1.0101493415240675E-2</v>
      </c>
      <c r="AB18" s="14">
        <f>IFERROR(IFERROR(AB252/AB174,AA18),"")</f>
        <v>1.1191495418265156E-2</v>
      </c>
      <c r="AC18" s="14">
        <f>IFERROR(IFERROR(AC252/AC174,AB18),"")</f>
        <v>1.0975384617728342E-2</v>
      </c>
      <c r="AD18" s="14">
        <f>IFERROR(IFERROR(AD252/AD174,AC18),"")</f>
        <v>1.12410092613168E-2</v>
      </c>
      <c r="AE18" s="14">
        <f>IFERROR(IFERROR(AE252/AE174,AD18),"")</f>
        <v>1.11E-2</v>
      </c>
      <c r="AF18" s="14">
        <f>IFERROR(IFERROR(AF252/AF174,AE18),"")</f>
        <v>1.0963498632360036E-2</v>
      </c>
      <c r="AG18" s="14">
        <f>IFERROR(IFERROR(AG252/AG174,AF18),"")</f>
        <v>1.0787813099971946E-2</v>
      </c>
      <c r="AH18" s="14">
        <f>IFERROR(IFERROR(AH252/AH174,AG18),"")</f>
        <v>1.0787813099971946E-2</v>
      </c>
    </row>
    <row r="19" spans="1:34" ht="15" hidden="1" x14ac:dyDescent="0.25">
      <c r="A19" t="str">
        <f t="shared" si="1"/>
        <v>上海逾期率</v>
      </c>
      <c r="B19" s="3" t="str">
        <f t="shared" si="2"/>
        <v>上海银行逾期率</v>
      </c>
      <c r="C19" s="4" t="s">
        <v>59</v>
      </c>
      <c r="D19" s="4" t="s">
        <v>60</v>
      </c>
      <c r="E19" s="5" t="s">
        <v>61</v>
      </c>
      <c r="F19" s="5" t="s">
        <v>55</v>
      </c>
      <c r="G19" s="5" t="str">
        <f t="shared" si="3"/>
        <v>逾期率</v>
      </c>
      <c r="H19" s="14">
        <f>IFERROR(H253/H175,"")</f>
        <v>1.6133137089090015E-2</v>
      </c>
      <c r="I19" s="14">
        <f>IFERROR(IFERROR(I253/I175,H19),"")</f>
        <v>1.5576700454395439E-2</v>
      </c>
      <c r="J19" s="14">
        <f>IFERROR(IFERROR(J253/J175,I19),"")</f>
        <v>1.6477124853480653E-2</v>
      </c>
      <c r="K19" s="14">
        <f>IFERROR(IFERROR(K253/K175,J19),"")</f>
        <v>1.6147414223203184E-2</v>
      </c>
      <c r="L19" s="14">
        <f>IFERROR(IFERROR(L253/L175,K19),"")</f>
        <v>2.1432852858999627E-2</v>
      </c>
      <c r="M19" s="14">
        <f>IFERROR(IFERROR(M253/M175,L19),"")</f>
        <v>2.067193825709045E-2</v>
      </c>
      <c r="N19" s="14">
        <f>IFERROR(IFERROR(N253/N175,M19),"")</f>
        <v>1.5970250946288334E-2</v>
      </c>
      <c r="O19" s="14">
        <f>IFERROR(IFERROR(O253/O175,N19),"")</f>
        <v>1.5279176556397489E-2</v>
      </c>
      <c r="P19" s="14">
        <f>IFERROR(IFERROR(P253/P175,O19),"")</f>
        <v>1.5579207014156646E-2</v>
      </c>
      <c r="Q19" s="14">
        <f>IFERROR(IFERROR(Q253/Q175,P19),"")</f>
        <v>1.5229193937172212E-2</v>
      </c>
      <c r="R19" s="14">
        <f>IFERROR(IFERROR(R253/R175,Q19),"")</f>
        <v>2.0765109204701912E-2</v>
      </c>
      <c r="S19" s="14">
        <f>IFERROR(IFERROR(S253/S175,R19),"")</f>
        <v>2.0220932312520676E-2</v>
      </c>
      <c r="T19" s="14">
        <f>IFERROR(IFERROR(T253/T175,S19),"")</f>
        <v>1.8558897347284026E-2</v>
      </c>
      <c r="U19" s="14">
        <f>IFERROR(IFERROR(U253/U175,T19),"")</f>
        <v>1.8315902040348837E-2</v>
      </c>
      <c r="V19" s="14">
        <f>IFERROR(IFERROR(V253/V175,U19),"")</f>
        <v>1.6975491942660809E-2</v>
      </c>
      <c r="W19" s="14">
        <f>IFERROR(IFERROR(W253/W175,V19),"")</f>
        <v>1.6478220811590966E-2</v>
      </c>
      <c r="X19" s="14">
        <f>IFERROR(IFERROR(X253/X175,W19),"")</f>
        <v>1.6791579619992326E-2</v>
      </c>
      <c r="Y19" s="14">
        <f>IFERROR(IFERROR(Y253/Y175,X19),"")</f>
        <v>1.6696074961468816E-2</v>
      </c>
      <c r="Z19" s="14">
        <f>IFERROR(IFERROR(Z253/Z175,Y19),"")</f>
        <v>1.7076657684737599E-2</v>
      </c>
      <c r="AA19" s="14">
        <f>IFERROR(IFERROR(AA253/AA175,Z19),"")</f>
        <v>1.6599789940581595E-2</v>
      </c>
      <c r="AB19" s="14">
        <f>IFERROR(IFERROR(AB253/AB175,AA19),"")</f>
        <v>1.7189385912197711E-2</v>
      </c>
      <c r="AC19" s="14">
        <f>IFERROR(IFERROR(AC253/AC175,AB19),"")</f>
        <v>1.7316592916229195E-2</v>
      </c>
      <c r="AD19" s="14">
        <f>IFERROR(IFERROR(AD253/AD175,AC19),"")</f>
        <v>1.7250088332552913E-2</v>
      </c>
      <c r="AE19" s="14">
        <f>IFERROR(IFERROR(AE253/AE175,AD19),"")</f>
        <v>1.7032072742370986E-2</v>
      </c>
      <c r="AF19" s="14">
        <f>IFERROR(IFERROR(AF253/AF175,AE19),"")</f>
        <v>1.5959022912043264E-2</v>
      </c>
      <c r="AG19" s="14">
        <f>IFERROR(IFERROR(AG253/AG175,AF19),"")</f>
        <v>1.5907410782600172E-2</v>
      </c>
      <c r="AH19" s="14">
        <f>IFERROR(IFERROR(AH253/AH175,AG19),"")</f>
        <v>1.5907410782600172E-2</v>
      </c>
    </row>
    <row r="20" spans="1:34" ht="15" hidden="1" x14ac:dyDescent="0.25">
      <c r="A20" t="str">
        <f t="shared" si="1"/>
        <v>宁波逾期率</v>
      </c>
      <c r="B20" s="3" t="str">
        <f t="shared" si="2"/>
        <v>宁波银行逾期率</v>
      </c>
      <c r="C20" s="4" t="s">
        <v>62</v>
      </c>
      <c r="D20" s="4" t="s">
        <v>63</v>
      </c>
      <c r="E20" s="5" t="s">
        <v>64</v>
      </c>
      <c r="F20" s="5" t="s">
        <v>55</v>
      </c>
      <c r="G20" s="5" t="str">
        <f t="shared" si="3"/>
        <v>逾期率</v>
      </c>
      <c r="H20" s="14">
        <f>IFERROR(H254/H176,"")</f>
        <v>9.2006040697847381E-3</v>
      </c>
      <c r="I20" s="14">
        <f>IFERROR(IFERROR(I254/I176,H20),"")</f>
        <v>8.6569853370578233E-3</v>
      </c>
      <c r="J20" s="14">
        <f>IFERROR(IFERROR(J254/J176,I20),"")</f>
        <v>8.6331458821335277E-3</v>
      </c>
      <c r="K20" s="14">
        <f>IFERROR(IFERROR(K254/K176,J20),"")</f>
        <v>7.8072418896608983E-3</v>
      </c>
      <c r="L20" s="14">
        <f>IFERROR(IFERROR(L254/L176,K20),"")</f>
        <v>9.039545517596349E-3</v>
      </c>
      <c r="M20" s="14">
        <f>IFERROR(IFERROR(M254/M176,L20),"")</f>
        <v>8.6431754518332387E-3</v>
      </c>
      <c r="N20" s="14">
        <f>IFERROR(IFERROR(N254/N176,M20),"")</f>
        <v>7.9742335124288397E-3</v>
      </c>
      <c r="O20" s="14">
        <f>IFERROR(IFERROR(O254/O176,N20),"")</f>
        <v>7.4463116045144963E-3</v>
      </c>
      <c r="P20" s="14">
        <f>IFERROR(IFERROR(P254/P176,O20),"")</f>
        <v>8.3934782171649139E-3</v>
      </c>
      <c r="Q20" s="14">
        <f>IFERROR(IFERROR(Q254/Q176,P20),"")</f>
        <v>7.9865042425314829E-3</v>
      </c>
      <c r="R20" s="14">
        <f>IFERROR(IFERROR(R254/R176,Q20),"")</f>
        <v>7.557588943664666E-3</v>
      </c>
      <c r="S20" s="14">
        <f>IFERROR(IFERROR(S254/S176,R20),"")</f>
        <v>7.0114010542910417E-3</v>
      </c>
      <c r="T20" s="14">
        <f>IFERROR(IFERROR(T254/T176,S20),"")</f>
        <v>7.5948906547978184E-3</v>
      </c>
      <c r="U20" s="14">
        <f>IFERROR(IFERROR(U254/U176,T20),"")</f>
        <v>7.3449569027445611E-3</v>
      </c>
      <c r="V20" s="14">
        <f>IFERROR(IFERROR(V254/V176,U20),"")</f>
        <v>8.0659501607071495E-3</v>
      </c>
      <c r="W20" s="14">
        <f>IFERROR(IFERROR(W254/W176,V20),"")</f>
        <v>7.6918658769064424E-3</v>
      </c>
      <c r="X20" s="14">
        <f>IFERROR(IFERROR(X254/X176,W20),"")</f>
        <v>8.5200143754385373E-3</v>
      </c>
      <c r="Y20" s="14">
        <f>IFERROR(IFERROR(Y254/Y176,X20),"")</f>
        <v>8.1830464568896366E-3</v>
      </c>
      <c r="Z20" s="14">
        <f>IFERROR(IFERROR(Z254/Z176,Y20),"")</f>
        <v>9.3269195461388749E-3</v>
      </c>
      <c r="AA20" s="14">
        <f>IFERROR(IFERROR(AA254/AA176,Z20),"")</f>
        <v>8.5778681604275712E-3</v>
      </c>
      <c r="AB20" s="14">
        <f>IFERROR(IFERROR(AB254/AB176,AA20),"")</f>
        <v>9.2299308606655084E-3</v>
      </c>
      <c r="AC20" s="14">
        <f>IFERROR(IFERROR(AC254/AC176,AB20),"")</f>
        <v>8.9358764310076555E-3</v>
      </c>
      <c r="AD20" s="14">
        <f>IFERROR(IFERROR(AD254/AD176,AC20),"")</f>
        <v>9.485367494476862E-3</v>
      </c>
      <c r="AE20" s="14">
        <f>IFERROR(IFERROR(AE254/AE176,AD20),"")</f>
        <v>8.5363154650526865E-3</v>
      </c>
      <c r="AF20" s="14">
        <f>IFERROR(IFERROR(AF254/AF176,AE20),"")</f>
        <v>8.8584059530974237E-3</v>
      </c>
      <c r="AG20" s="14">
        <f>IFERROR(IFERROR(AG254/AG176,AF20),"")</f>
        <v>8.6333885321899818E-3</v>
      </c>
      <c r="AH20" s="14">
        <f>IFERROR(IFERROR(AH254/AH176,AG20),"")</f>
        <v>8.6333885321899818E-3</v>
      </c>
    </row>
    <row r="21" spans="1:34" ht="15" hidden="1" x14ac:dyDescent="0.25">
      <c r="A21" t="str">
        <f t="shared" si="1"/>
        <v>南京逾期率</v>
      </c>
      <c r="B21" s="3" t="str">
        <f t="shared" si="2"/>
        <v>南京银行逾期率</v>
      </c>
      <c r="C21" s="4" t="s">
        <v>65</v>
      </c>
      <c r="D21" s="4" t="s">
        <v>66</v>
      </c>
      <c r="E21" s="5" t="s">
        <v>67</v>
      </c>
      <c r="F21" s="5" t="s">
        <v>55</v>
      </c>
      <c r="G21" s="5" t="str">
        <f t="shared" si="3"/>
        <v>逾期率</v>
      </c>
      <c r="H21" s="14">
        <f>IFERROR(H255/H177,"")</f>
        <v>1.4057661335949635E-2</v>
      </c>
      <c r="I21" s="14">
        <f>IFERROR(IFERROR(I255/I177,H21),"")</f>
        <v>1.342393385950272E-2</v>
      </c>
      <c r="J21" s="14">
        <f>IFERROR(IFERROR(J255/J177,I21),"")</f>
        <v>1.2772333488338679E-2</v>
      </c>
      <c r="K21" s="14">
        <f>IFERROR(IFERROR(K255/K177,J21),"")</f>
        <v>1.1539463958895879E-2</v>
      </c>
      <c r="L21" s="14">
        <f>IFERROR(IFERROR(L255/L177,K21),"")</f>
        <v>1.2442774828467687E-2</v>
      </c>
      <c r="M21" s="14">
        <f>IFERROR(IFERROR(M255/M177,L21),"")</f>
        <v>1.208708324979489E-2</v>
      </c>
      <c r="N21" s="14">
        <f>IFERROR(IFERROR(N255/N177,M21),"")</f>
        <v>1.1631742762056784E-2</v>
      </c>
      <c r="O21" s="14">
        <f>IFERROR(IFERROR(O255/O177,N21),"")</f>
        <v>1.0575809331372525E-2</v>
      </c>
      <c r="P21" s="14">
        <f>IFERROR(IFERROR(P255/P177,O21),"")</f>
        <v>1.2704785990133227E-2</v>
      </c>
      <c r="Q21" s="14">
        <f>IFERROR(IFERROR(Q255/Q177,P21),"")</f>
        <v>1.2479252368932608E-2</v>
      </c>
      <c r="R21" s="14">
        <f>IFERROR(IFERROR(R255/R177,Q21),"")</f>
        <v>1.2622042641504762E-2</v>
      </c>
      <c r="S21" s="14">
        <f>IFERROR(IFERROR(S255/S177,R21),"")</f>
        <v>1.1419440244615862E-2</v>
      </c>
      <c r="T21" s="14">
        <f>IFERROR(IFERROR(T255/T177,S21),"")</f>
        <v>1.177720266046366E-2</v>
      </c>
      <c r="U21" s="14">
        <f>IFERROR(IFERROR(U255/U177,T21),"")</f>
        <v>1.1477210420651801E-2</v>
      </c>
      <c r="V21" s="14">
        <f>IFERROR(IFERROR(V255/V177,U21),"")</f>
        <v>1.2102970223424849E-2</v>
      </c>
      <c r="W21" s="14">
        <f>IFERROR(IFERROR(W255/W177,V21),"")</f>
        <v>1.1179946695603111E-2</v>
      </c>
      <c r="X21" s="14">
        <f>IFERROR(IFERROR(X255/X177,W21),"")</f>
        <v>1.2489380374317727E-2</v>
      </c>
      <c r="Y21" s="14">
        <f>IFERROR(IFERROR(Y255/Y177,X21),"")</f>
        <v>1.2205620627885655E-2</v>
      </c>
      <c r="Z21" s="14">
        <f>IFERROR(IFERROR(Z255/Z177,Y21),"")</f>
        <v>1.308602794871264E-2</v>
      </c>
      <c r="AA21" s="14">
        <f>IFERROR(IFERROR(AA255/AA177,Z21),"")</f>
        <v>1.2253708546053118E-2</v>
      </c>
      <c r="AB21" s="14">
        <f>IFERROR(IFERROR(AB255/AB177,AA21),"")</f>
        <v>1.2527101499485683E-2</v>
      </c>
      <c r="AC21" s="14">
        <f>IFERROR(IFERROR(AC255/AC177,AB21),"")</f>
        <v>1.222331609299032E-2</v>
      </c>
      <c r="AD21" s="14">
        <f>IFERROR(IFERROR(AD255/AD177,AC21),"")</f>
        <v>1.2671806236239723E-2</v>
      </c>
      <c r="AE21" s="14">
        <f>IFERROR(IFERROR(AE255/AE177,AD21),"")</f>
        <v>1.1827200768093113E-2</v>
      </c>
      <c r="AF21" s="14">
        <f>IFERROR(IFERROR(AF255/AF177,AE21),"")</f>
        <v>1.2692506122936714E-2</v>
      </c>
      <c r="AG21" s="14">
        <f>IFERROR(IFERROR(AG255/AG177,AF21),"")</f>
        <v>1.2473921316334865E-2</v>
      </c>
      <c r="AH21" s="14">
        <f>IFERROR(IFERROR(AH255/AH177,AG21),"")</f>
        <v>1.2473921316334865E-2</v>
      </c>
    </row>
    <row r="22" spans="1:34" ht="15" hidden="1" x14ac:dyDescent="0.25">
      <c r="A22" t="str">
        <f t="shared" si="1"/>
        <v>杭州逾期率</v>
      </c>
      <c r="B22" s="3" t="str">
        <f t="shared" si="2"/>
        <v>杭州银行逾期率</v>
      </c>
      <c r="C22" s="4" t="s">
        <v>68</v>
      </c>
      <c r="D22" s="4" t="s">
        <v>69</v>
      </c>
      <c r="E22" s="5" t="s">
        <v>70</v>
      </c>
      <c r="F22" s="5" t="s">
        <v>55</v>
      </c>
      <c r="G22" s="5" t="str">
        <f t="shared" si="3"/>
        <v>逾期率</v>
      </c>
      <c r="H22" s="14">
        <f>IFERROR(H256/H178,"")</f>
        <v>1.197187461836724E-2</v>
      </c>
      <c r="I22" s="14">
        <f>IFERROR(IFERROR(I256/I178,H22),"")</f>
        <v>1.1523166070910688E-2</v>
      </c>
      <c r="J22" s="14">
        <f>IFERROR(IFERROR(J256/J178,I22),"")</f>
        <v>1.2724023710489734E-2</v>
      </c>
      <c r="K22" s="14">
        <f>IFERROR(IFERROR(K256/K178,J22),"")</f>
        <v>1.208771517923282E-2</v>
      </c>
      <c r="L22" s="14">
        <f>IFERROR(IFERROR(L256/L178,K22),"")</f>
        <v>1.1697832425502472E-2</v>
      </c>
      <c r="M22" s="14">
        <f>IFERROR(IFERROR(M256/M178,L22),"")</f>
        <v>9.7804292832364397E-3</v>
      </c>
      <c r="N22" s="14">
        <f>IFERROR(IFERROR(N256/N178,M22),"")</f>
        <v>8.3638408590587538E-3</v>
      </c>
      <c r="O22" s="14">
        <f>IFERROR(IFERROR(O256/O178,N22),"")</f>
        <v>7.7868774741697878E-3</v>
      </c>
      <c r="P22" s="14">
        <f>IFERROR(IFERROR(P256/P178,O22),"")</f>
        <v>7.5147758448658539E-3</v>
      </c>
      <c r="Q22" s="14">
        <f>IFERROR(IFERROR(Q256/Q178,P22),"")</f>
        <v>6.9860230808621564E-3</v>
      </c>
      <c r="R22" s="14">
        <f>IFERROR(IFERROR(R256/R178,Q22),"")</f>
        <v>6.1497288728642749E-3</v>
      </c>
      <c r="S22" s="14">
        <f>IFERROR(IFERROR(S256/S178,R22),"")</f>
        <v>5.7415083538235583E-3</v>
      </c>
      <c r="T22" s="14">
        <f>IFERROR(IFERROR(T256/T178,S22),"")</f>
        <v>6.6596180154220273E-3</v>
      </c>
      <c r="U22" s="14">
        <f>IFERROR(IFERROR(U256/U178,T22),"")</f>
        <v>6.5022009549986328E-3</v>
      </c>
      <c r="V22" s="14">
        <f>IFERROR(IFERROR(V256/V178,U22),"")</f>
        <v>5.8859385790543594E-3</v>
      </c>
      <c r="W22" s="14">
        <f>IFERROR(IFERROR(W256/W178,V22),"")</f>
        <v>5.50833905857279E-3</v>
      </c>
      <c r="X22" s="14">
        <f>IFERROR(IFERROR(X256/X178,W22),"")</f>
        <v>5.9023647051014375E-3</v>
      </c>
      <c r="Y22" s="14">
        <f>IFERROR(IFERROR(Y256/Y178,X22),"")</f>
        <v>5.8169071099552121E-3</v>
      </c>
      <c r="Z22" s="14">
        <f>IFERROR(IFERROR(Z256/Z178,Y22),"")</f>
        <v>6.2475091859381434E-3</v>
      </c>
      <c r="AA22" s="14">
        <f>IFERROR(IFERROR(AA256/AA178,Z22),"")</f>
        <v>5.7905991218602437E-3</v>
      </c>
      <c r="AB22" s="14">
        <f>IFERROR(IFERROR(AB256/AB178,AA22),"")</f>
        <v>7.0217620687343038E-3</v>
      </c>
      <c r="AC22" s="14">
        <f>IFERROR(IFERROR(AC256/AC178,AB22),"")</f>
        <v>6.8986626667619493E-3</v>
      </c>
      <c r="AD22" s="14">
        <f>IFERROR(IFERROR(AD256/AD178,AC22),"")</f>
        <v>5.5193292004842636E-3</v>
      </c>
      <c r="AE22" s="14">
        <f>IFERROR(IFERROR(AE256/AE178,AD22),"")</f>
        <v>6.898639345351165E-3</v>
      </c>
      <c r="AF22" s="14">
        <f>IFERROR(IFERROR(AF256/AF178,AE22),"")</f>
        <v>6.0657921202582317E-3</v>
      </c>
      <c r="AG22" s="14">
        <f>IFERROR(IFERROR(AG256/AG178,AF22),"")</f>
        <v>6.1812697131361834E-3</v>
      </c>
      <c r="AH22" s="14">
        <f>IFERROR(IFERROR(AH256/AH178,AG22),"")</f>
        <v>6.1812697131361834E-3</v>
      </c>
    </row>
    <row r="23" spans="1:34" ht="15" hidden="1" x14ac:dyDescent="0.25">
      <c r="A23" t="str">
        <f t="shared" si="1"/>
        <v>成都逾期率</v>
      </c>
      <c r="B23" s="3" t="str">
        <f t="shared" si="2"/>
        <v>成都银行逾期率</v>
      </c>
      <c r="C23" s="4" t="s">
        <v>71</v>
      </c>
      <c r="D23" s="4" t="s">
        <v>72</v>
      </c>
      <c r="E23" s="5" t="s">
        <v>73</v>
      </c>
      <c r="F23" s="5" t="s">
        <v>55</v>
      </c>
      <c r="G23" s="5" t="str">
        <f t="shared" si="3"/>
        <v>逾期率</v>
      </c>
      <c r="H23" s="14">
        <f>IFERROR(H257/H179,"")</f>
        <v>1.8237276801008388E-2</v>
      </c>
      <c r="I23" s="14">
        <f>IFERROR(IFERROR(I257/I179,H23),"")</f>
        <v>1.7554307563395422E-2</v>
      </c>
      <c r="J23" s="14">
        <f>IFERROR(IFERROR(J257/J179,I23),"")</f>
        <v>1.643176551294178E-2</v>
      </c>
      <c r="K23" s="14">
        <f>IFERROR(IFERROR(K257/K179,J23),"")</f>
        <v>1.5565254437310839E-2</v>
      </c>
      <c r="L23" s="14">
        <f>IFERROR(IFERROR(L257/L179,K23),"")</f>
        <v>1.4636481556140498E-2</v>
      </c>
      <c r="M23" s="14">
        <f>IFERROR(IFERROR(M257/M179,L23),"")</f>
        <v>1.3877559604654909E-2</v>
      </c>
      <c r="N23" s="14">
        <f>IFERROR(IFERROR(N257/N179,M23),"")</f>
        <v>1.3818009095312006E-2</v>
      </c>
      <c r="O23" s="14">
        <f>IFERROR(IFERROR(O257/O179,N23),"")</f>
        <v>1.2450908206358493E-2</v>
      </c>
      <c r="P23" s="14">
        <f>IFERROR(IFERROR(P257/P179,O23),"")</f>
        <v>1.1855664270782947E-2</v>
      </c>
      <c r="Q23" s="14">
        <f>IFERROR(IFERROR(Q257/Q179,P23),"")</f>
        <v>1.1405735420249231E-2</v>
      </c>
      <c r="R23" s="14">
        <f>IFERROR(IFERROR(R257/R179,Q23),"")</f>
        <v>9.5742506436357205E-3</v>
      </c>
      <c r="S23" s="14">
        <f>IFERROR(IFERROR(S257/S179,R23),"")</f>
        <v>8.8749934101691758E-3</v>
      </c>
      <c r="T23" s="14">
        <f>IFERROR(IFERROR(T257/T179,S23),"")</f>
        <v>8.3923924837974676E-3</v>
      </c>
      <c r="U23" s="14">
        <f>IFERROR(IFERROR(U257/U179,T23),"")</f>
        <v>8.1584433695835613E-3</v>
      </c>
      <c r="V23" s="14">
        <f>IFERROR(IFERROR(V257/V179,U23),"")</f>
        <v>8.0950260054424676E-3</v>
      </c>
      <c r="W23" s="14">
        <f>IFERROR(IFERROR(W257/W179,V23),"")</f>
        <v>7.2529673855412204E-3</v>
      </c>
      <c r="X23" s="14">
        <f>IFERROR(IFERROR(X257/X179,W23),"")</f>
        <v>8.2032259076983468E-3</v>
      </c>
      <c r="Y23" s="14">
        <f>IFERROR(IFERROR(Y257/Y179,X23),"")</f>
        <v>7.9998734916765912E-3</v>
      </c>
      <c r="Z23" s="14">
        <f>IFERROR(IFERROR(Z257/Z179,Y23),"")</f>
        <v>7.9876833504009571E-3</v>
      </c>
      <c r="AA23" s="14">
        <f>IFERROR(IFERROR(AA257/AA179,Z23),"")</f>
        <v>7.2333125280384615E-3</v>
      </c>
      <c r="AB23" s="14">
        <f>IFERROR(IFERROR(AB257/AB179,AA23),"")</f>
        <v>8.9928961246206821E-3</v>
      </c>
      <c r="AC23" s="14">
        <f>IFERROR(IFERROR(AC257/AC179,AB23),"")</f>
        <v>8.8107765737291382E-3</v>
      </c>
      <c r="AD23" s="14">
        <f>IFERROR(IFERROR(AD257/AD179,AC23),"")</f>
        <v>7.0364855196416339E-3</v>
      </c>
      <c r="AE23" s="14">
        <f>IFERROR(IFERROR(AE257/AE179,AD23),"")</f>
        <v>6.4703170164226676E-3</v>
      </c>
      <c r="AF23" s="14">
        <f>IFERROR(IFERROR(AF257/AF179,AE23),"")</f>
        <v>7.6813397170200758E-3</v>
      </c>
      <c r="AG23" s="14">
        <f>IFERROR(IFERROR(AG257/AG179,AF23),"")</f>
        <v>7.5648650982642097E-3</v>
      </c>
      <c r="AH23" s="14">
        <f>IFERROR(IFERROR(AH257/AH179,AG23),"")</f>
        <v>7.5648650982642097E-3</v>
      </c>
    </row>
    <row r="24" spans="1:34" ht="15" hidden="1" x14ac:dyDescent="0.25">
      <c r="A24" t="str">
        <f t="shared" si="1"/>
        <v>长沙逾期率</v>
      </c>
      <c r="B24" s="3" t="str">
        <f t="shared" si="2"/>
        <v>长沙银行逾期率</v>
      </c>
      <c r="C24" s="4" t="s">
        <v>74</v>
      </c>
      <c r="D24" s="4" t="s">
        <v>75</v>
      </c>
      <c r="E24" s="5" t="s">
        <v>76</v>
      </c>
      <c r="F24" s="5" t="s">
        <v>55</v>
      </c>
      <c r="G24" s="5" t="str">
        <f t="shared" si="3"/>
        <v>逾期率</v>
      </c>
      <c r="H24" s="14">
        <f>IFERROR(H258/H180,"")</f>
        <v>2.015946866205107E-2</v>
      </c>
      <c r="I24" s="14">
        <f>IFERROR(IFERROR(I258/I180,H24),"")</f>
        <v>1.8858115281539134E-2</v>
      </c>
      <c r="J24" s="14">
        <f>IFERROR(IFERROR(J258/J180,I24),"")</f>
        <v>1.5330891145191599E-2</v>
      </c>
      <c r="K24" s="14">
        <f>IFERROR(IFERROR(K258/K180,J24),"")</f>
        <v>1.4410577216161622E-2</v>
      </c>
      <c r="L24" s="14">
        <f>IFERROR(IFERROR(L258/L180,K24),"")</f>
        <v>1.7994087270477487E-2</v>
      </c>
      <c r="M24" s="14">
        <f>IFERROR(IFERROR(M258/M180,L24),"")</f>
        <v>1.6977977836780664E-2</v>
      </c>
      <c r="N24" s="14">
        <f>IFERROR(IFERROR(N258/N180,M24),"")</f>
        <v>1.6507882577471024E-2</v>
      </c>
      <c r="O24" s="14">
        <f>IFERROR(IFERROR(O258/O180,N24),"")</f>
        <v>1.5628299547836899E-2</v>
      </c>
      <c r="P24" s="14">
        <f>IFERROR(IFERROR(P258/P180,O24),"")</f>
        <v>1.7195337647093294E-2</v>
      </c>
      <c r="Q24" s="14">
        <f>IFERROR(IFERROR(Q258/Q180,P24),"")</f>
        <v>1.684955334186914E-2</v>
      </c>
      <c r="R24" s="14">
        <f>IFERROR(IFERROR(R258/R180,Q24),"")</f>
        <v>1.7829578286229143E-2</v>
      </c>
      <c r="S24" s="14">
        <f>IFERROR(IFERROR(S258/S180,R24),"")</f>
        <v>1.6995167987176964E-2</v>
      </c>
      <c r="T24" s="14">
        <f>IFERROR(IFERROR(T258/T180,S24),"")</f>
        <v>1.6253466103450326E-2</v>
      </c>
      <c r="U24" s="14">
        <f>IFERROR(IFERROR(U258/U180,T24),"")</f>
        <v>1.5455253788589675E-2</v>
      </c>
      <c r="V24" s="14">
        <f>IFERROR(IFERROR(V258/V180,U24),"")</f>
        <v>1.4988477845912066E-2</v>
      </c>
      <c r="W24" s="14">
        <f>IFERROR(IFERROR(W258/W180,V24),"")</f>
        <v>1.3968671470387316E-2</v>
      </c>
      <c r="X24" s="14">
        <f>IFERROR(IFERROR(X258/X180,W24),"")</f>
        <v>1.5886589781491971E-2</v>
      </c>
      <c r="Y24" s="14">
        <f>IFERROR(IFERROR(Y258/Y180,X24),"")</f>
        <v>1.5551415397848267E-2</v>
      </c>
      <c r="Z24" s="14">
        <f>IFERROR(IFERROR(Z258/Z180,Y24),"")</f>
        <v>1.5317569709861166E-2</v>
      </c>
      <c r="AA24" s="14">
        <f>IFERROR(IFERROR(AA258/AA180,Z24),"")</f>
        <v>1.432264858288255E-2</v>
      </c>
      <c r="AB24" s="14">
        <f>IFERROR(IFERROR(AB258/AB180,AA24),"")</f>
        <v>1.979575618364085E-2</v>
      </c>
      <c r="AC24" s="14">
        <f>IFERROR(IFERROR(AC258/AC180,AB24),"")</f>
        <v>1.944451377257252E-2</v>
      </c>
      <c r="AD24" s="14">
        <f>IFERROR(IFERROR(AD258/AD180,AC24),"")</f>
        <v>1.7984160773435367E-2</v>
      </c>
      <c r="AE24" s="14">
        <f>IFERROR(IFERROR(AE258/AE180,AD24),"")</f>
        <v>1.6673999863227658E-2</v>
      </c>
      <c r="AF24" s="14">
        <f>IFERROR(IFERROR(AF258/AF180,AE24),"")</f>
        <v>2.2241232719101105E-2</v>
      </c>
      <c r="AG24" s="14">
        <f>IFERROR(IFERROR(AG258/AG180,AF24),"")</f>
        <v>2.2100638465171574E-2</v>
      </c>
      <c r="AH24" s="14">
        <f>IFERROR(IFERROR(AH258/AH180,AG24),"")</f>
        <v>2.2100638465171574E-2</v>
      </c>
    </row>
    <row r="25" spans="1:34" ht="15" hidden="1" x14ac:dyDescent="0.25">
      <c r="A25" t="str">
        <f t="shared" si="1"/>
        <v>重庆逾期率</v>
      </c>
      <c r="B25" s="3" t="str">
        <f t="shared" si="2"/>
        <v>重庆银行逾期率</v>
      </c>
      <c r="C25" s="4" t="s">
        <v>77</v>
      </c>
      <c r="D25" s="4" t="s">
        <v>78</v>
      </c>
      <c r="E25" s="5" t="s">
        <v>79</v>
      </c>
      <c r="F25" s="5" t="s">
        <v>55</v>
      </c>
      <c r="G25" s="5" t="str">
        <f t="shared" si="3"/>
        <v>逾期率</v>
      </c>
      <c r="H25" s="14">
        <f>IFERROR(H259/H181,"")</f>
        <v>0</v>
      </c>
      <c r="I25" s="14">
        <f>IFERROR(IFERROR(I259/I181,H25),"")</f>
        <v>0</v>
      </c>
      <c r="J25" s="14">
        <f>IFERROR(IFERROR(J259/J181,I25),"")</f>
        <v>2.7467079872032559E-2</v>
      </c>
      <c r="K25" s="14">
        <f>IFERROR(IFERROR(K259/K181,J25),"")</f>
        <v>2.6351055738899683E-2</v>
      </c>
      <c r="L25" s="14">
        <f>IFERROR(IFERROR(L259/L181,K25),"")</f>
        <v>3.0185418482317497E-2</v>
      </c>
      <c r="M25" s="14">
        <f>IFERROR(IFERROR(M259/M181,L25),"")</f>
        <v>2.5107066044764797E-2</v>
      </c>
      <c r="N25" s="14">
        <f>IFERROR(IFERROR(N259/N181,M25),"")</f>
        <v>2.3716574914800892E-2</v>
      </c>
      <c r="O25" s="14">
        <f>IFERROR(IFERROR(O259/O181,N25),"")</f>
        <v>2.2323291747936944E-2</v>
      </c>
      <c r="P25" s="14">
        <f>IFERROR(IFERROR(P259/P181,O25),"")</f>
        <v>2.2750036544594E-2</v>
      </c>
      <c r="Q25" s="14">
        <f>IFERROR(IFERROR(Q259/Q181,P25),"")</f>
        <v>2.2444645807451428E-2</v>
      </c>
      <c r="R25" s="14">
        <f>IFERROR(IFERROR(R259/R181,Q25),"")</f>
        <v>2.6748403375531714E-2</v>
      </c>
      <c r="S25" s="14">
        <f>IFERROR(IFERROR(S259/S181,R25),"")</f>
        <v>2.5808530455442159E-2</v>
      </c>
      <c r="T25" s="14">
        <f>IFERROR(IFERROR(T259/T181,S25),"")</f>
        <v>2.5847074391032645E-2</v>
      </c>
      <c r="U25" s="14">
        <f>IFERROR(IFERROR(U259/U181,T25),"")</f>
        <v>2.5566629723453662E-2</v>
      </c>
      <c r="V25" s="14">
        <f>IFERROR(IFERROR(V259/V181,U25),"")</f>
        <v>2.9728246189734419E-2</v>
      </c>
      <c r="W25" s="14">
        <f>IFERROR(IFERROR(W259/W181,V25),"")</f>
        <v>2.8418287671032647E-2</v>
      </c>
      <c r="X25" s="14">
        <f>IFERROR(IFERROR(X259/X181,W25),"")</f>
        <v>2.5690265304749341E-2</v>
      </c>
      <c r="Y25" s="14">
        <f>IFERROR(IFERROR(Y259/Y181,X25),"")</f>
        <v>2.5172589176549104E-2</v>
      </c>
      <c r="Z25" s="14">
        <f>IFERROR(IFERROR(Z259/Z181,Y25),"")</f>
        <v>1.9536756135078971E-2</v>
      </c>
      <c r="AA25" s="14">
        <f>IFERROR(IFERROR(AA259/AA181,Z25),"")</f>
        <v>1.8707266429886037E-2</v>
      </c>
      <c r="AB25" s="14">
        <f>IFERROR(IFERROR(AB259/AB181,AA25),"")</f>
        <v>1.8955631307735536E-2</v>
      </c>
      <c r="AC25" s="14">
        <f>IFERROR(IFERROR(AC259/AC181,AB25),"")</f>
        <v>1.8362259925852279E-2</v>
      </c>
      <c r="AD25" s="14">
        <f>IFERROR(IFERROR(AD259/AD181,AC25),"")</f>
        <v>1.7344805797803786E-2</v>
      </c>
      <c r="AE25" s="14">
        <f>IFERROR(IFERROR(AE259/AE181,AD25),"")</f>
        <v>1.6052202167284944E-2</v>
      </c>
      <c r="AF25" s="14">
        <f>IFERROR(IFERROR(AF259/AF181,AE25),"")</f>
        <v>1.5757026895706846E-2</v>
      </c>
      <c r="AG25" s="14">
        <f>IFERROR(IFERROR(AG259/AG181,AF25),"")</f>
        <v>1.5154841559313272E-2</v>
      </c>
      <c r="AH25" s="14">
        <f>IFERROR(IFERROR(AH259/AH181,AG25),"")</f>
        <v>1.3619185566282667E-2</v>
      </c>
    </row>
    <row r="26" spans="1:34" ht="15" hidden="1" x14ac:dyDescent="0.25">
      <c r="A26" t="str">
        <f t="shared" si="1"/>
        <v>贵阳逾期率</v>
      </c>
      <c r="B26" s="3" t="str">
        <f t="shared" si="2"/>
        <v>贵阳银行逾期率</v>
      </c>
      <c r="C26" s="4" t="s">
        <v>80</v>
      </c>
      <c r="D26" s="4" t="s">
        <v>81</v>
      </c>
      <c r="E26" s="5" t="s">
        <v>82</v>
      </c>
      <c r="F26" s="5" t="s">
        <v>55</v>
      </c>
      <c r="G26" s="5" t="str">
        <f t="shared" si="3"/>
        <v>逾期率</v>
      </c>
      <c r="H26" s="14">
        <f>IFERROR(H260/H182,"")</f>
        <v>4.4902410209387289E-2</v>
      </c>
      <c r="I26" s="14">
        <f>IFERROR(IFERROR(I260/I182,H26),"")</f>
        <v>4.3599299598501978E-2</v>
      </c>
      <c r="J26" s="14">
        <f>IFERROR(IFERROR(J260/J182,I26),"")</f>
        <v>4.424714824000292E-2</v>
      </c>
      <c r="K26" s="14">
        <f>IFERROR(IFERROR(K260/K182,J26),"")</f>
        <v>4.2581852899443759E-2</v>
      </c>
      <c r="L26" s="14">
        <f>IFERROR(IFERROR(L260/L182,K26),"")</f>
        <v>6.0205816712293622E-2</v>
      </c>
      <c r="M26" s="14">
        <f>IFERROR(IFERROR(M260/M182,L26),"")</f>
        <v>5.9491424739552115E-2</v>
      </c>
      <c r="N26" s="14">
        <f>IFERROR(IFERROR(N260/N182,M26),"")</f>
        <v>3.3932330672954675E-2</v>
      </c>
      <c r="O26" s="14">
        <f>IFERROR(IFERROR(O260/O182,N26),"")</f>
        <v>3.2853420184272321E-2</v>
      </c>
      <c r="P26" s="14">
        <f>IFERROR(IFERROR(P260/P182,O26),"")</f>
        <v>5.9151755357417214E-2</v>
      </c>
      <c r="Q26" s="14">
        <f>IFERROR(IFERROR(Q260/Q182,P26),"")</f>
        <v>5.9169553708713671E-2</v>
      </c>
      <c r="R26" s="14">
        <f>IFERROR(IFERROR(R260/R182,Q26),"")</f>
        <v>2.9817590934080377E-2</v>
      </c>
      <c r="S26" s="14">
        <f>IFERROR(IFERROR(S260/S182,R26),"")</f>
        <v>2.9137365752491148E-2</v>
      </c>
      <c r="T26" s="14">
        <f>IFERROR(IFERROR(T260/T182,S26),"")</f>
        <v>8.8280246135457388E-2</v>
      </c>
      <c r="U26" s="14">
        <f>IFERROR(IFERROR(U260/U182,T26),"")</f>
        <v>8.6511528242846858E-2</v>
      </c>
      <c r="V26" s="14">
        <f>IFERROR(IFERROR(V260/V182,U26),"")</f>
        <v>4.1402812630928612E-2</v>
      </c>
      <c r="W26" s="14">
        <f>IFERROR(IFERROR(W260/W182,V26),"")</f>
        <v>3.9897739539767198E-2</v>
      </c>
      <c r="X26" s="14">
        <f>IFERROR(IFERROR(X260/X182,W26),"")</f>
        <v>2.9148978372494843E-2</v>
      </c>
      <c r="Y26" s="14">
        <f>IFERROR(IFERROR(Y260/Y182,X26),"")</f>
        <v>2.8600879013083003E-2</v>
      </c>
      <c r="Z26" s="14">
        <f>IFERROR(IFERROR(Z260/Z182,Y26),"")</f>
        <v>2.5168119743261198E-2</v>
      </c>
      <c r="AA26" s="14">
        <f>IFERROR(IFERROR(AA260/AA182,Z26),"")</f>
        <v>2.4676066403804028E-2</v>
      </c>
      <c r="AB26" s="14">
        <f>IFERROR(IFERROR(AB260/AB182,AA26),"")</f>
        <v>2.9686640614700846E-2</v>
      </c>
      <c r="AC26" s="14">
        <f>IFERROR(IFERROR(AC260/AC182,AB26),"")</f>
        <v>2.9277923678119305E-2</v>
      </c>
      <c r="AD26" s="14">
        <f>IFERROR(IFERROR(AD260/AD182,AC26),"")</f>
        <v>2.2800805959393041E-2</v>
      </c>
      <c r="AE26" s="14">
        <f>IFERROR(IFERROR(AE260/AE182,AD26),"")</f>
        <v>2.2477042030206503E-2</v>
      </c>
      <c r="AF26" s="14">
        <f>IFERROR(IFERROR(AF260/AF182,AE26),"")</f>
        <v>2.8325352748309999E-2</v>
      </c>
      <c r="AG26" s="14">
        <f>IFERROR(IFERROR(AG260/AG182,AF26),"")</f>
        <v>2.8138576118814453E-2</v>
      </c>
      <c r="AH26" s="14">
        <f>IFERROR(IFERROR(AH260/AH182,AG26),"")</f>
        <v>2.8138576118814453E-2</v>
      </c>
    </row>
    <row r="27" spans="1:34" ht="15" hidden="1" x14ac:dyDescent="0.25">
      <c r="A27" t="str">
        <f t="shared" si="1"/>
        <v>郑州逾期率</v>
      </c>
      <c r="B27" s="3" t="str">
        <f t="shared" si="2"/>
        <v>郑州银行逾期率</v>
      </c>
      <c r="C27" s="4" t="s">
        <v>83</v>
      </c>
      <c r="D27" s="4" t="s">
        <v>84</v>
      </c>
      <c r="E27" s="5" t="s">
        <v>85</v>
      </c>
      <c r="F27" s="5" t="s">
        <v>55</v>
      </c>
      <c r="G27" s="5" t="str">
        <f t="shared" si="3"/>
        <v>逾期率</v>
      </c>
      <c r="H27" s="14">
        <f>IFERROR(H261/H183,"")</f>
        <v>3.630050340073037E-2</v>
      </c>
      <c r="I27" s="14">
        <f>IFERROR(IFERROR(I261/I183,H27),"")</f>
        <v>3.4103958506767763E-2</v>
      </c>
      <c r="J27" s="14">
        <f>IFERROR(IFERROR(J261/J183,I27),"")</f>
        <v>3.6462999791257965E-2</v>
      </c>
      <c r="K27" s="14">
        <f>IFERROR(IFERROR(K261/K183,J27),"")</f>
        <v>3.4234048914024214E-2</v>
      </c>
      <c r="L27" s="14">
        <f>IFERROR(IFERROR(L261/L183,K27),"")</f>
        <v>3.2644083711135259E-2</v>
      </c>
      <c r="M27" s="14">
        <f>IFERROR(IFERROR(M261/M183,L27),"")</f>
        <v>3.0665626234233665E-2</v>
      </c>
      <c r="N27" s="14">
        <f>IFERROR(IFERROR(N261/N183,M27),"")</f>
        <v>3.0429129465434808E-2</v>
      </c>
      <c r="O27" s="14">
        <f>IFERROR(IFERROR(O261/O183,N27),"")</f>
        <v>2.8557444807805483E-2</v>
      </c>
      <c r="P27" s="14">
        <f>IFERROR(IFERROR(P261/P183,O27),"")</f>
        <v>3.1651827964548893E-2</v>
      </c>
      <c r="Q27" s="14">
        <f>IFERROR(IFERROR(Q261/Q183,P27),"")</f>
        <v>3.0036248208268095E-2</v>
      </c>
      <c r="R27" s="14">
        <f>IFERROR(IFERROR(R261/R183,Q27),"")</f>
        <v>2.8890998767633555E-2</v>
      </c>
      <c r="S27" s="14">
        <f>IFERROR(IFERROR(S261/S183,R27),"")</f>
        <v>2.7240049039994458E-2</v>
      </c>
      <c r="T27" s="14">
        <f>IFERROR(IFERROR(T261/T183,S27),"")</f>
        <v>3.1450735601908676E-2</v>
      </c>
      <c r="U27" s="14">
        <f>IFERROR(IFERROR(U261/U183,T27),"")</f>
        <v>3.0421171089972672E-2</v>
      </c>
      <c r="V27" s="14">
        <f>IFERROR(IFERROR(V261/V183,U27),"")</f>
        <v>2.9732785516542633E-2</v>
      </c>
      <c r="W27" s="14">
        <f>IFERROR(IFERROR(W261/W183,V27),"")</f>
        <v>2.8738176856569594E-2</v>
      </c>
      <c r="X27" s="14">
        <f>IFERROR(IFERROR(X261/X183,W27),"")</f>
        <v>3.0435226239322745E-2</v>
      </c>
      <c r="Y27" s="14">
        <f>IFERROR(IFERROR(Y261/Y183,X27),"")</f>
        <v>3.0218911371812453E-2</v>
      </c>
      <c r="Z27" s="14">
        <f>IFERROR(IFERROR(Z261/Z183,Y27),"")</f>
        <v>4.1107400645231017E-2</v>
      </c>
      <c r="AA27" s="14">
        <f>IFERROR(IFERROR(AA261/AA183,Z27),"")</f>
        <v>4.0625109108445669E-2</v>
      </c>
      <c r="AB27" s="14">
        <f>IFERROR(IFERROR(AB261/AB183,AA27),"")</f>
        <v>4.6465634685541796E-2</v>
      </c>
      <c r="AC27" s="14">
        <f>IFERROR(IFERROR(AC261/AC183,AB27),"")</f>
        <v>4.5147759789396447E-2</v>
      </c>
      <c r="AD27" s="14">
        <f>IFERROR(IFERROR(AD261/AD183,AC27),"")</f>
        <v>5.0394939826890549E-2</v>
      </c>
      <c r="AE27" s="14">
        <f>IFERROR(IFERROR(AE261/AE183,AD27),"")</f>
        <v>4.8815347704542544E-2</v>
      </c>
      <c r="AF27" s="14">
        <f>IFERROR(IFERROR(AF261/AF183,AE27),"")</f>
        <v>5.1929045878175401E-2</v>
      </c>
      <c r="AG27" s="14">
        <f>IFERROR(IFERROR(AG261/AG183,AF27),"")</f>
        <v>5.1849604969584517E-2</v>
      </c>
      <c r="AH27" s="14">
        <f>IFERROR(IFERROR(AH261/AH183,AG27),"")</f>
        <v>4.3056133192346899E-2</v>
      </c>
    </row>
    <row r="28" spans="1:34" ht="15" hidden="1" x14ac:dyDescent="0.25">
      <c r="A28" t="str">
        <f t="shared" si="1"/>
        <v>青岛逾期率</v>
      </c>
      <c r="B28" s="3" t="str">
        <f t="shared" si="2"/>
        <v>青岛银行逾期率</v>
      </c>
      <c r="C28" s="4" t="s">
        <v>86</v>
      </c>
      <c r="D28" s="4" t="s">
        <v>87</v>
      </c>
      <c r="E28" s="5" t="s">
        <v>88</v>
      </c>
      <c r="F28" s="5" t="s">
        <v>55</v>
      </c>
      <c r="G28" s="5" t="str">
        <f t="shared" si="3"/>
        <v>逾期率</v>
      </c>
      <c r="H28" s="14">
        <f>IFERROR(H262/H184,"")</f>
        <v>2.370557484974728E-2</v>
      </c>
      <c r="I28" s="14">
        <f>IFERROR(IFERROR(I262/I184,H28),"")</f>
        <v>2.1604369408952752E-2</v>
      </c>
      <c r="J28" s="14">
        <f>IFERROR(IFERROR(J262/J184,I28),"")</f>
        <v>1.4441642422248368E-2</v>
      </c>
      <c r="K28" s="14">
        <f>IFERROR(IFERROR(K262/K184,J28),"")</f>
        <v>1.3287639833646172E-2</v>
      </c>
      <c r="L28" s="14">
        <f>IFERROR(IFERROR(L262/L184,K28),"")</f>
        <v>1.443206994505513E-2</v>
      </c>
      <c r="M28" s="14">
        <f>IFERROR(IFERROR(M262/M184,L28),"")</f>
        <v>1.4057500373081419E-2</v>
      </c>
      <c r="N28" s="14">
        <f>IFERROR(IFERROR(N262/N184,M28),"")</f>
        <v>1.2255221558697519E-2</v>
      </c>
      <c r="O28" s="14">
        <f>IFERROR(IFERROR(O262/O184,N28),"")</f>
        <v>1.1311009808821739E-2</v>
      </c>
      <c r="P28" s="14">
        <f>IFERROR(IFERROR(P262/P184,O28),"")</f>
        <v>1.3109109038204366E-2</v>
      </c>
      <c r="Q28" s="14">
        <f>IFERROR(IFERROR(Q262/Q184,P28),"")</f>
        <v>1.2730842556962411E-2</v>
      </c>
      <c r="R28" s="14">
        <f>IFERROR(IFERROR(R262/R184,Q28),"")</f>
        <v>1.1286863832867304E-2</v>
      </c>
      <c r="S28" s="14">
        <f>IFERROR(IFERROR(S262/S184,R28),"")</f>
        <v>1.0780589149340309E-2</v>
      </c>
      <c r="T28" s="14">
        <f>IFERROR(IFERROR(T262/T184,S28),"")</f>
        <v>1.5381125677727715E-2</v>
      </c>
      <c r="U28" s="14">
        <f>IFERROR(IFERROR(U262/U184,T28),"")</f>
        <v>1.5099490516109929E-2</v>
      </c>
      <c r="V28" s="14">
        <f>IFERROR(IFERROR(V262/V184,U28),"")</f>
        <v>1.5485308277697417E-2</v>
      </c>
      <c r="W28" s="14">
        <f>IFERROR(IFERROR(W262/W184,V28),"")</f>
        <v>1.4711135738879978E-2</v>
      </c>
      <c r="X28" s="14">
        <f>IFERROR(IFERROR(X262/X184,W28),"")</f>
        <v>1.5162991168708499E-2</v>
      </c>
      <c r="Y28" s="14">
        <f>IFERROR(IFERROR(Y262/Y184,X28),"")</f>
        <v>1.4718748068832914E-2</v>
      </c>
      <c r="Z28" s="14">
        <f>IFERROR(IFERROR(Z262/Z184,Y28),"")</f>
        <v>1.4186312477981362E-2</v>
      </c>
      <c r="AA28" s="14">
        <f>IFERROR(IFERROR(AA262/AA184,Z28),"")</f>
        <v>1.3427814572210157E-2</v>
      </c>
      <c r="AB28" s="14">
        <f>IFERROR(IFERROR(AB262/AB184,AA28),"")</f>
        <v>1.5420980111631576E-2</v>
      </c>
      <c r="AC28" s="14">
        <f>IFERROR(IFERROR(AC262/AC184,AB28),"")</f>
        <v>1.5107420626689129E-2</v>
      </c>
      <c r="AD28" s="14">
        <f>IFERROR(IFERROR(AD262/AD184,AC28),"")</f>
        <v>1.4156350033744049E-2</v>
      </c>
      <c r="AE28" s="14">
        <f>IFERROR(IFERROR(AE262/AE184,AD28),"")</f>
        <v>1.3429927136539416E-2</v>
      </c>
      <c r="AF28" s="14">
        <f>IFERROR(IFERROR(AF262/AF184,AE28),"")</f>
        <v>1.2391022794544453E-2</v>
      </c>
      <c r="AG28" s="14">
        <f>IFERROR(IFERROR(AG262/AG184,AF28),"")</f>
        <v>1.2163464190199738E-2</v>
      </c>
      <c r="AH28" s="14">
        <f>IFERROR(IFERROR(AH262/AH184,AG28),"")</f>
        <v>1.1963891172328461E-2</v>
      </c>
    </row>
    <row r="29" spans="1:34" ht="15" hidden="1" x14ac:dyDescent="0.25">
      <c r="A29" t="str">
        <f t="shared" si="1"/>
        <v>苏州逾期率</v>
      </c>
      <c r="B29" s="3" t="str">
        <f t="shared" si="2"/>
        <v>苏州银行逾期率</v>
      </c>
      <c r="C29" s="4" t="s">
        <v>89</v>
      </c>
      <c r="D29" s="4" t="s">
        <v>90</v>
      </c>
      <c r="E29" s="5" t="s">
        <v>91</v>
      </c>
      <c r="F29" s="5" t="s">
        <v>55</v>
      </c>
      <c r="G29" s="5" t="str">
        <f t="shared" si="3"/>
        <v>逾期率</v>
      </c>
      <c r="H29" s="14">
        <f>IFERROR(H263/H185,"")</f>
        <v>1.89992130859916E-2</v>
      </c>
      <c r="I29" s="14">
        <f>IFERROR(IFERROR(I263/I185,H29),"")</f>
        <v>1.8711003152255233E-2</v>
      </c>
      <c r="J29" s="14">
        <f>IFERROR(IFERROR(J263/J185,I29),"")</f>
        <v>1.6596926172352301E-2</v>
      </c>
      <c r="K29" s="14">
        <f>IFERROR(IFERROR(K263/K185,J29),"")</f>
        <v>1.5639409334538123E-2</v>
      </c>
      <c r="L29" s="14">
        <f>IFERROR(IFERROR(L263/L185,K29),"")</f>
        <v>1.7676140901382881E-2</v>
      </c>
      <c r="M29" s="14">
        <f>IFERROR(IFERROR(M263/M185,L29),"")</f>
        <v>1.7310875240392383E-2</v>
      </c>
      <c r="N29" s="14">
        <f>IFERROR(IFERROR(N263/N185,M29),"")</f>
        <v>1.3054953581858195E-2</v>
      </c>
      <c r="O29" s="14">
        <f>IFERROR(IFERROR(O263/O185,N29),"")</f>
        <v>1.2374303319319286E-2</v>
      </c>
      <c r="P29" s="14">
        <f>IFERROR(IFERROR(P263/P185,O29),"")</f>
        <v>1.5482808154299145E-2</v>
      </c>
      <c r="Q29" s="14">
        <f>IFERROR(IFERROR(Q263/Q185,P29),"")</f>
        <v>1.5317846484822425E-2</v>
      </c>
      <c r="R29" s="14">
        <f>IFERROR(IFERROR(R263/R185,Q29),"")</f>
        <v>8.3573210084826495E-3</v>
      </c>
      <c r="S29" s="14">
        <f>IFERROR(IFERROR(S263/S185,R29),"")</f>
        <v>7.7772724974705075E-3</v>
      </c>
      <c r="T29" s="14">
        <f>IFERROR(IFERROR(T263/T185,S29),"")</f>
        <v>7.2884559892512652E-3</v>
      </c>
      <c r="U29" s="14">
        <f>IFERROR(IFERROR(U263/U185,T29),"")</f>
        <v>7.0822190801649769E-3</v>
      </c>
      <c r="V29" s="14">
        <f>IFERROR(IFERROR(V263/V185,U29),"")</f>
        <v>6.8023447446425656E-3</v>
      </c>
      <c r="W29" s="14">
        <f>IFERROR(IFERROR(W263/W185,V29),"")</f>
        <v>6.3463792442104983E-3</v>
      </c>
      <c r="X29" s="14">
        <f>IFERROR(IFERROR(X263/X185,W29),"")</f>
        <v>7.321494671003485E-3</v>
      </c>
      <c r="Y29" s="14">
        <f>IFERROR(IFERROR(Y263/Y185,X29),"")</f>
        <v>7.18217425065097E-3</v>
      </c>
      <c r="Z29" s="14">
        <f>IFERROR(IFERROR(Z263/Z185,Y29),"")</f>
        <v>7.2344512957730252E-3</v>
      </c>
      <c r="AA29" s="14">
        <f>IFERROR(IFERROR(AA263/AA185,Z29),"")</f>
        <v>6.5943791474626576E-3</v>
      </c>
      <c r="AB29" s="14">
        <f>IFERROR(IFERROR(AB263/AB185,AA29),"")</f>
        <v>9.286170509835481E-3</v>
      </c>
      <c r="AC29" s="14">
        <f>IFERROR(IFERROR(AC263/AC185,AB29),"")</f>
        <v>9.1407675203196443E-3</v>
      </c>
      <c r="AD29" s="14">
        <f>IFERROR(IFERROR(AD263/AD185,AC29),"")</f>
        <v>1.0352312555229266E-2</v>
      </c>
      <c r="AE29" s="14">
        <f>IFERROR(IFERROR(AE263/AE185,AD29),"")</f>
        <v>9.5098622700802559E-3</v>
      </c>
      <c r="AF29" s="14">
        <f>IFERROR(IFERROR(AF263/AF185,AE29),"")</f>
        <v>9.8779646019542637E-3</v>
      </c>
      <c r="AG29" s="14">
        <f>IFERROR(IFERROR(AG263/AG185,AF29),"")</f>
        <v>9.7424766460337091E-3</v>
      </c>
      <c r="AH29" s="14">
        <f>IFERROR(IFERROR(AH263/AH185,AG29),"")</f>
        <v>9.7424766460337091E-3</v>
      </c>
    </row>
    <row r="30" spans="1:34" ht="15" hidden="1" x14ac:dyDescent="0.25">
      <c r="A30" t="str">
        <f t="shared" si="1"/>
        <v>齐鲁逾期率</v>
      </c>
      <c r="B30" s="3" t="str">
        <f t="shared" si="2"/>
        <v>齐鲁银行逾期率</v>
      </c>
      <c r="C30" s="4" t="s">
        <v>92</v>
      </c>
      <c r="D30" s="4" t="s">
        <v>93</v>
      </c>
      <c r="E30" s="5" t="s">
        <v>94</v>
      </c>
      <c r="F30" s="5" t="s">
        <v>55</v>
      </c>
      <c r="G30" s="5" t="str">
        <f t="shared" si="3"/>
        <v>逾期率</v>
      </c>
      <c r="H30" s="14">
        <f>IFERROR(H264/H186,"")</f>
        <v>1.5549959898266298E-2</v>
      </c>
      <c r="I30" s="14">
        <f>IFERROR(IFERROR(I264/I186,H30),"")</f>
        <v>1.5549959898266298E-2</v>
      </c>
      <c r="J30" s="14">
        <f>IFERROR(IFERROR(J264/J186,I30),"")</f>
        <v>1.0518688607476213E-2</v>
      </c>
      <c r="K30" s="14">
        <f>IFERROR(IFERROR(K264/K186,J30),"")</f>
        <v>1.0518688607476213E-2</v>
      </c>
      <c r="L30" s="14">
        <f>IFERROR(IFERROR(L264/L186,K30),"")</f>
        <v>0</v>
      </c>
      <c r="M30" s="14">
        <f>IFERROR(IFERROR(M264/M186,L30),"")</f>
        <v>0</v>
      </c>
      <c r="N30" s="14">
        <f>IFERROR(IFERROR(N264/N186,M30),"")</f>
        <v>8.58738777984752E-3</v>
      </c>
      <c r="O30" s="14">
        <f>IFERROR(IFERROR(O264/O186,N30),"")</f>
        <v>9.599879783725368E-3</v>
      </c>
      <c r="P30" s="14">
        <f>IFERROR(IFERROR(P264/P186,O30),"")</f>
        <v>9.6154280928969563E-3</v>
      </c>
      <c r="Q30" s="14">
        <f>IFERROR(IFERROR(Q264/Q186,P30),"")</f>
        <v>9.2170182677421431E-3</v>
      </c>
      <c r="R30" s="14">
        <f>IFERROR(IFERROR(R264/R186,Q30),"")</f>
        <v>9.034822806875004E-3</v>
      </c>
      <c r="S30" s="14">
        <f>IFERROR(IFERROR(S264/S186,R30),"")</f>
        <v>8.4116573822086878E-3</v>
      </c>
      <c r="T30" s="14">
        <f>IFERROR(IFERROR(T264/T186,S30),"")</f>
        <v>9.2942505615870863E-3</v>
      </c>
      <c r="U30" s="14">
        <f>IFERROR(IFERROR(U264/U186,T30),"")</f>
        <v>8.8619135684776147E-3</v>
      </c>
      <c r="V30" s="14">
        <f>IFERROR(IFERROR(V264/V186,U30),"")</f>
        <v>9.9175015523500186E-3</v>
      </c>
      <c r="W30" s="14">
        <f>IFERROR(IFERROR(W264/W186,V30),"")</f>
        <v>9.3031221013226192E-3</v>
      </c>
      <c r="X30" s="14">
        <f>IFERROR(IFERROR(X264/X186,W30),"")</f>
        <v>1.0592279533675603E-2</v>
      </c>
      <c r="Y30" s="14">
        <f>IFERROR(IFERROR(Y264/Y186,X30),"")</f>
        <v>1.0226726294046569E-2</v>
      </c>
      <c r="Z30" s="14">
        <f>IFERROR(IFERROR(Z264/Z186,Y30),"")</f>
        <v>1.0045033911221007E-2</v>
      </c>
      <c r="AA30" s="14">
        <f>IFERROR(IFERROR(AA264/AA186,Z30),"")</f>
        <v>9.4929278655441398E-3</v>
      </c>
      <c r="AB30" s="14">
        <f>IFERROR(IFERROR(AB264/AB186,AA30),"")</f>
        <v>9.8953205313570217E-3</v>
      </c>
      <c r="AC30" s="14">
        <f>IFERROR(IFERROR(AC264/AC186,AB30),"")</f>
        <v>9.7214878704768738E-3</v>
      </c>
      <c r="AD30" s="14">
        <f>IFERROR(IFERROR(AD264/AD186,AC30),"")</f>
        <v>9.7731709705009152E-3</v>
      </c>
      <c r="AE30" s="14">
        <f>IFERROR(IFERROR(AE264/AE186,AD30),"")</f>
        <v>9.2122300218665364E-3</v>
      </c>
      <c r="AF30" s="14">
        <f>IFERROR(IFERROR(AF264/AF186,AE30),"")</f>
        <v>1.0334145790859235E-2</v>
      </c>
      <c r="AG30" s="14">
        <f>IFERROR(IFERROR(AG264/AG186,AF30),"")</f>
        <v>1.0021255665378962E-2</v>
      </c>
      <c r="AH30" s="14">
        <f>IFERROR(IFERROR(AH264/AH186,AG30),"")</f>
        <v>1.0021255665378962E-2</v>
      </c>
    </row>
    <row r="31" spans="1:34" ht="15" hidden="1" x14ac:dyDescent="0.25">
      <c r="A31" t="str">
        <f t="shared" si="1"/>
        <v>兰州逾期率</v>
      </c>
      <c r="B31" s="3" t="str">
        <f t="shared" si="2"/>
        <v>兰州银行逾期率</v>
      </c>
      <c r="C31" s="4" t="s">
        <v>95</v>
      </c>
      <c r="D31" s="4" t="s">
        <v>96</v>
      </c>
      <c r="E31" s="5" t="s">
        <v>97</v>
      </c>
      <c r="F31" s="5" t="s">
        <v>55</v>
      </c>
      <c r="G31" s="5" t="str">
        <f t="shared" si="3"/>
        <v>逾期率</v>
      </c>
      <c r="H31" s="14" t="str">
        <f>IFERROR(H265/H187,"")</f>
        <v/>
      </c>
      <c r="I31" s="14" t="str">
        <f>IFERROR(IFERROR(I265/I187,H31),"")</f>
        <v/>
      </c>
      <c r="J31" s="14">
        <f>IFERROR(IFERROR(J265/J187,I31),"")</f>
        <v>4.4853241329174426E-2</v>
      </c>
      <c r="K31" s="14">
        <f>IFERROR(IFERROR(K265/K187,J31),"")</f>
        <v>4.4853241329174426E-2</v>
      </c>
      <c r="L31" s="14">
        <f>IFERROR(IFERROR(L265/L187,K31),"")</f>
        <v>4.4853241329174426E-2</v>
      </c>
      <c r="M31" s="14">
        <f>IFERROR(IFERROR(M265/M187,L31),"")</f>
        <v>4.4853241329174426E-2</v>
      </c>
      <c r="N31" s="14">
        <f>IFERROR(IFERROR(N265/N187,M31),"")</f>
        <v>5.5494573509743739E-2</v>
      </c>
      <c r="O31" s="14">
        <f>IFERROR(IFERROR(O265/O187,N31),"")</f>
        <v>5.5494573509743739E-2</v>
      </c>
      <c r="P31" s="14">
        <f>IFERROR(IFERROR(P265/P187,O31),"")</f>
        <v>4.4351201485259312E-2</v>
      </c>
      <c r="Q31" s="14">
        <f>IFERROR(IFERROR(Q265/Q187,P31),"")</f>
        <v>4.421063905539039E-2</v>
      </c>
      <c r="R31" s="14">
        <f>IFERROR(IFERROR(R265/R187,Q31),"")</f>
        <v>4.8517244087301931E-2</v>
      </c>
      <c r="S31" s="14">
        <f>IFERROR(IFERROR(S265/S187,R31),"")</f>
        <v>4.8732519065423092E-2</v>
      </c>
      <c r="T31" s="14">
        <f>IFERROR(IFERROR(T265/T187,S31),"")</f>
        <v>2.4044312553407436E-2</v>
      </c>
      <c r="U31" s="14">
        <f>IFERROR(IFERROR(U265/U187,T31),"")</f>
        <v>2.3321065197877796E-2</v>
      </c>
      <c r="V31" s="14">
        <f>IFERROR(IFERROR(V265/V187,U31),"")</f>
        <v>2.2548896863080699E-2</v>
      </c>
      <c r="W31" s="14">
        <f>IFERROR(IFERROR(W265/W187,V31),"")</f>
        <v>2.1613466902806609E-2</v>
      </c>
      <c r="X31" s="14">
        <f>IFERROR(IFERROR(X265/X187,W31),"")</f>
        <v>2.3928648512762329E-2</v>
      </c>
      <c r="Y31" s="14">
        <f>IFERROR(IFERROR(Y265/Y187,X31),"")</f>
        <v>2.4734822977142128E-2</v>
      </c>
      <c r="Z31" s="14">
        <f>IFERROR(IFERROR(Z265/Z187,Y31),"")</f>
        <v>1.8708521982768723E-2</v>
      </c>
      <c r="AA31" s="14">
        <f>IFERROR(IFERROR(AA265/AA187,Z31),"")</f>
        <v>1.798773328732358E-2</v>
      </c>
      <c r="AB31" s="14">
        <f>IFERROR(IFERROR(AB265/AB187,AA31),"")</f>
        <v>2.6095255784923867E-2</v>
      </c>
      <c r="AC31" s="14">
        <f>IFERROR(IFERROR(AC265/AC187,AB31),"")</f>
        <v>2.6682793046378876E-2</v>
      </c>
      <c r="AD31" s="14">
        <f>IFERROR(IFERROR(AD265/AD187,AC31),"")</f>
        <v>3.3259469358681286E-2</v>
      </c>
      <c r="AE31" s="14">
        <f>IFERROR(IFERROR(AE265/AE187,AD31),"")</f>
        <v>3.1079915114284415E-2</v>
      </c>
      <c r="AF31" s="14">
        <f>IFERROR(IFERROR(AF265/AF187,AE31),"")</f>
        <v>3.9356969174702182E-2</v>
      </c>
      <c r="AG31" s="14">
        <f>IFERROR(IFERROR(AG265/AG187,AF31),"")</f>
        <v>3.9072389816348439E-2</v>
      </c>
      <c r="AH31" s="14">
        <f>IFERROR(IFERROR(AH265/AH187,AG31),"")</f>
        <v>3.9072389816348439E-2</v>
      </c>
    </row>
    <row r="32" spans="1:34" ht="15" hidden="1" x14ac:dyDescent="0.25">
      <c r="A32" t="str">
        <f t="shared" si="1"/>
        <v>西安逾期率</v>
      </c>
      <c r="B32" s="3" t="str">
        <f t="shared" si="2"/>
        <v>西安银行逾期率</v>
      </c>
      <c r="C32" s="4" t="s">
        <v>98</v>
      </c>
      <c r="D32" s="4" t="s">
        <v>99</v>
      </c>
      <c r="E32" s="5" t="s">
        <v>100</v>
      </c>
      <c r="F32" s="5" t="s">
        <v>55</v>
      </c>
      <c r="G32" s="5" t="str">
        <f t="shared" si="3"/>
        <v>逾期率</v>
      </c>
      <c r="H32" s="14">
        <f>IFERROR(H266/H188,"")</f>
        <v>1.8267571150836999E-2</v>
      </c>
      <c r="I32" s="14">
        <f>IFERROR(IFERROR(I266/I188,H32),"")</f>
        <v>1.7762363593331325E-2</v>
      </c>
      <c r="J32" s="14">
        <f>IFERROR(IFERROR(J266/J188,I32),"")</f>
        <v>1.5164772642471597E-2</v>
      </c>
      <c r="K32" s="14">
        <f>IFERROR(IFERROR(K266/K188,J32),"")</f>
        <v>1.4669878722589355E-2</v>
      </c>
      <c r="L32" s="14">
        <f>IFERROR(IFERROR(L266/L188,K32),"")</f>
        <v>1.8841022565388624E-2</v>
      </c>
      <c r="M32" s="14">
        <f>IFERROR(IFERROR(M266/M188,L32),"")</f>
        <v>1.8381267888179193E-2</v>
      </c>
      <c r="N32" s="14">
        <f>IFERROR(IFERROR(N266/N188,M32),"")</f>
        <v>1.5213035104744326E-2</v>
      </c>
      <c r="O32" s="14">
        <f>IFERROR(IFERROR(O266/O188,N32),"")</f>
        <v>1.4933968293451146E-2</v>
      </c>
      <c r="P32" s="14">
        <f>IFERROR(IFERROR(P266/P188,O32),"")</f>
        <v>2.2701307739638372E-2</v>
      </c>
      <c r="Q32" s="14">
        <f>IFERROR(IFERROR(Q266/Q188,P32),"")</f>
        <v>2.2584442098168653E-2</v>
      </c>
      <c r="R32" s="14">
        <f>IFERROR(IFERROR(R266/R188,Q32),"")</f>
        <v>2.0384212086379489E-2</v>
      </c>
      <c r="S32" s="14">
        <f>IFERROR(IFERROR(S266/S188,R32),"")</f>
        <v>2.0114619607373499E-2</v>
      </c>
      <c r="T32" s="14">
        <f>IFERROR(IFERROR(T266/T188,S32),"")</f>
        <v>1.71514034980071E-2</v>
      </c>
      <c r="U32" s="14">
        <f>IFERROR(IFERROR(U266/U188,T32),"")</f>
        <v>1.7066942302805959E-2</v>
      </c>
      <c r="V32" s="14">
        <f>IFERROR(IFERROR(V266/V188,U32),"")</f>
        <v>2.3923866493906619E-2</v>
      </c>
      <c r="W32" s="14">
        <f>IFERROR(IFERROR(W266/W188,V32),"")</f>
        <v>2.3103547725075096E-2</v>
      </c>
      <c r="X32" s="14">
        <f>IFERROR(IFERROR(X266/X188,W32),"")</f>
        <v>2.0166877609045994E-2</v>
      </c>
      <c r="Y32" s="14">
        <f>IFERROR(IFERROR(Y266/Y188,X32),"")</f>
        <v>2.03749487726025E-2</v>
      </c>
      <c r="Z32" s="14">
        <f>IFERROR(IFERROR(Z266/Z188,Y32),"")</f>
        <v>2.2856278626453584E-2</v>
      </c>
      <c r="AA32" s="14">
        <f>IFERROR(IFERROR(AA266/AA188,Z32),"")</f>
        <v>2.1406579739632073E-2</v>
      </c>
      <c r="AB32" s="14">
        <f>IFERROR(IFERROR(AB266/AB188,AA32),"")</f>
        <v>5.0317497802610876E-2</v>
      </c>
      <c r="AC32" s="14">
        <f>IFERROR(IFERROR(AC266/AC188,AB32),"")</f>
        <v>4.9109538578027953E-2</v>
      </c>
      <c r="AD32" s="14">
        <f>IFERROR(IFERROR(AD266/AD188,AC32),"")</f>
        <v>2.355109162329411E-2</v>
      </c>
      <c r="AE32" s="14">
        <f>IFERROR(IFERROR(AE266/AE188,AD32),"")</f>
        <v>2.0876209645529317E-2</v>
      </c>
      <c r="AF32" s="14">
        <f>IFERROR(IFERROR(AF266/AF188,AE32),"")</f>
        <v>2.7764636295988108E-2</v>
      </c>
      <c r="AG32" s="14">
        <f>IFERROR(IFERROR(AG266/AG188,AF32),"")</f>
        <v>2.6837805075257751E-2</v>
      </c>
      <c r="AH32" s="14">
        <f>IFERROR(IFERROR(AH266/AH188,AG32),"")</f>
        <v>2.6837805075257751E-2</v>
      </c>
    </row>
    <row r="33" spans="1:34" ht="15" hidden="1" x14ac:dyDescent="0.25">
      <c r="A33" t="str">
        <f t="shared" si="1"/>
        <v>厦门逾期率</v>
      </c>
      <c r="B33" s="3" t="str">
        <f t="shared" si="2"/>
        <v>厦门银行逾期率</v>
      </c>
      <c r="C33" s="4" t="s">
        <v>101</v>
      </c>
      <c r="D33" s="4" t="s">
        <v>102</v>
      </c>
      <c r="E33" s="5" t="s">
        <v>103</v>
      </c>
      <c r="F33" s="5" t="s">
        <v>55</v>
      </c>
      <c r="G33" s="5" t="str">
        <f t="shared" si="3"/>
        <v>逾期率</v>
      </c>
      <c r="H33" s="14">
        <f>IFERROR(H267/H189,"")</f>
        <v>1.4273164747249196E-2</v>
      </c>
      <c r="I33" s="14">
        <f>IFERROR(IFERROR(I267/I189,H33),"")</f>
        <v>1.4273164747249196E-2</v>
      </c>
      <c r="J33" s="14">
        <f>IFERROR(IFERROR(J267/J189,I33),"")</f>
        <v>1.0524880977389333E-2</v>
      </c>
      <c r="K33" s="14">
        <f>IFERROR(IFERROR(K267/K189,J33),"")</f>
        <v>9.8934461533835717E-3</v>
      </c>
      <c r="L33" s="14">
        <f>IFERROR(IFERROR(L267/L189,K33),"")</f>
        <v>1.1431637290743009E-2</v>
      </c>
      <c r="M33" s="14">
        <f>IFERROR(IFERROR(M267/M189,L33),"")</f>
        <v>1.1431637290743009E-2</v>
      </c>
      <c r="N33" s="14">
        <f>IFERROR(IFERROR(N267/N189,M33),"")</f>
        <v>9.4964537150362162E-3</v>
      </c>
      <c r="O33" s="14">
        <f>IFERROR(IFERROR(O267/O189,N33),"")</f>
        <v>8.9066545116243106E-3</v>
      </c>
      <c r="P33" s="14">
        <f>IFERROR(IFERROR(P267/P189,O33),"")</f>
        <v>8.9346135650470639E-3</v>
      </c>
      <c r="Q33" s="14">
        <f>IFERROR(IFERROR(Q267/Q189,P33),"")</f>
        <v>8.5292104971460697E-3</v>
      </c>
      <c r="R33" s="14">
        <f>IFERROR(IFERROR(R267/R189,Q33),"")</f>
        <v>9.1001065650537991E-3</v>
      </c>
      <c r="S33" s="14">
        <f>IFERROR(IFERROR(S267/S189,R33),"")</f>
        <v>8.7960787299134723E-3</v>
      </c>
      <c r="T33" s="14">
        <f>IFERROR(IFERROR(T267/T189,S33),"")</f>
        <v>1.1710029591633838E-2</v>
      </c>
      <c r="U33" s="14">
        <f>IFERROR(IFERROR(U267/U189,T33),"")</f>
        <v>1.1372832352745235E-2</v>
      </c>
      <c r="V33" s="14">
        <f>IFERROR(IFERROR(V267/V189,U33),"")</f>
        <v>1.1937505277098687E-2</v>
      </c>
      <c r="W33" s="14">
        <f>IFERROR(IFERROR(W267/W189,V33),"")</f>
        <v>1.181555346063692E-2</v>
      </c>
      <c r="X33" s="14">
        <f>IFERROR(IFERROR(X267/X189,W33),"")</f>
        <v>1.4996256558487816E-2</v>
      </c>
      <c r="Y33" s="14">
        <f>IFERROR(IFERROR(Y267/Y189,X33),"")</f>
        <v>1.4881241532459292E-2</v>
      </c>
      <c r="Z33" s="14">
        <f>IFERROR(IFERROR(Z267/Z189,Y33),"")</f>
        <v>1.1003785206144314E-2</v>
      </c>
      <c r="AA33" s="14">
        <f>IFERROR(IFERROR(AA267/AA189,Z33),"")</f>
        <v>1.0971088722257343E-2</v>
      </c>
      <c r="AB33" s="14">
        <f>IFERROR(IFERROR(AB267/AB189,AA33),"")</f>
        <v>1.5018258877838288E-2</v>
      </c>
      <c r="AC33" s="14">
        <f>IFERROR(IFERROR(AC267/AC189,AB33),"")</f>
        <v>1.5539386498135313E-2</v>
      </c>
      <c r="AD33" s="14">
        <f>IFERROR(IFERROR(AD267/AD189,AC33),"")</f>
        <v>1.4559844992074321E-2</v>
      </c>
      <c r="AE33" s="14">
        <f>IFERROR(IFERROR(AE267/AE189,AD33),"")</f>
        <v>1.420561897324017E-2</v>
      </c>
      <c r="AF33" s="14">
        <f>IFERROR(IFERROR(AF267/AF189,AE33),"")</f>
        <v>1.4247542046734833E-2</v>
      </c>
      <c r="AG33" s="14">
        <f>IFERROR(IFERROR(AG267/AG189,AF33),"")</f>
        <v>1.3420753717709455E-2</v>
      </c>
      <c r="AH33" s="14">
        <f>IFERROR(IFERROR(AH267/AH189,AG33),"")</f>
        <v>1.3420753717709455E-2</v>
      </c>
    </row>
    <row r="34" spans="1:34" ht="15" hidden="1" x14ac:dyDescent="0.25">
      <c r="A34" t="str">
        <f t="shared" si="1"/>
        <v>渝农逾期率</v>
      </c>
      <c r="B34" s="3" t="str">
        <f t="shared" si="2"/>
        <v>渝农商行逾期率</v>
      </c>
      <c r="C34" s="4" t="s">
        <v>104</v>
      </c>
      <c r="D34" s="4" t="s">
        <v>105</v>
      </c>
      <c r="E34" s="5" t="s">
        <v>106</v>
      </c>
      <c r="F34" s="5" t="s">
        <v>107</v>
      </c>
      <c r="G34" s="5" t="str">
        <f t="shared" si="3"/>
        <v>逾期率</v>
      </c>
      <c r="H34" s="14">
        <f>IFERROR(H268/H190,"")</f>
        <v>2.2451659619243624E-2</v>
      </c>
      <c r="I34" s="14">
        <f>IFERROR(IFERROR(I268/I190,H34),"")</f>
        <v>2.2451659619243624E-2</v>
      </c>
      <c r="J34" s="14">
        <f>IFERROR(IFERROR(J268/J190,I34),"")</f>
        <v>1.1581274345042102E-2</v>
      </c>
      <c r="K34" s="14">
        <f>IFERROR(IFERROR(K268/K190,J34),"")</f>
        <v>1.1238838869419877E-2</v>
      </c>
      <c r="L34" s="14">
        <f>IFERROR(IFERROR(L268/L190,K34),"")</f>
        <v>1.3261484983949249E-2</v>
      </c>
      <c r="M34" s="14">
        <f>IFERROR(IFERROR(M268/M190,L34),"")</f>
        <v>1.266765660054554E-2</v>
      </c>
      <c r="N34" s="14">
        <f>IFERROR(IFERROR(N268/N190,M34),"")</f>
        <v>1.0992979584173114E-2</v>
      </c>
      <c r="O34" s="14">
        <f>IFERROR(IFERROR(O268/O190,N34),"")</f>
        <v>1.0365806745077652E-2</v>
      </c>
      <c r="P34" s="14">
        <f>IFERROR(IFERROR(P268/P190,O34),"")</f>
        <v>1.2486975855664582E-2</v>
      </c>
      <c r="Q34" s="14">
        <f>IFERROR(IFERROR(Q268/Q190,P34),"")</f>
        <v>1.2130437210611477E-2</v>
      </c>
      <c r="R34" s="14">
        <f>IFERROR(IFERROR(R268/R190,Q34),"")</f>
        <v>1.1838022324671798E-2</v>
      </c>
      <c r="S34" s="14">
        <f>IFERROR(IFERROR(S268/S190,R34),"")</f>
        <v>1.1336032255475153E-2</v>
      </c>
      <c r="T34" s="14">
        <f>IFERROR(IFERROR(T268/T190,S34),"")</f>
        <v>1.4193010891894207E-2</v>
      </c>
      <c r="U34" s="14">
        <f>IFERROR(IFERROR(U268/U190,T34),"")</f>
        <v>1.3889847296536511E-2</v>
      </c>
      <c r="V34" s="14">
        <f>IFERROR(IFERROR(V268/V190,U34),"")</f>
        <v>1.33007551763958E-2</v>
      </c>
      <c r="W34" s="14">
        <f>IFERROR(IFERROR(W268/W190,V34),"")</f>
        <v>1.266064949469236E-2</v>
      </c>
      <c r="X34" s="14">
        <f>IFERROR(IFERROR(X268/X190,W34),"")</f>
        <v>1.4006212554817111E-2</v>
      </c>
      <c r="Y34" s="14">
        <f>IFERROR(IFERROR(Y268/Y190,X34),"")</f>
        <v>1.3892342001217799E-2</v>
      </c>
      <c r="Z34" s="14">
        <f>IFERROR(IFERROR(Z268/Z190,Y34),"")</f>
        <v>1.4192349649168143E-2</v>
      </c>
      <c r="AA34" s="14">
        <f>IFERROR(IFERROR(AA268/AA190,Z34),"")</f>
        <v>1.3779795908206759E-2</v>
      </c>
      <c r="AB34" s="14">
        <f>IFERROR(IFERROR(AB268/AB190,AA34),"")</f>
        <v>1.5201374301150436E-2</v>
      </c>
      <c r="AC34" s="14">
        <f>IFERROR(IFERROR(AC268/AC190,AB34),"")</f>
        <v>1.5020508792507886E-2</v>
      </c>
      <c r="AD34" s="14">
        <f>IFERROR(IFERROR(AD268/AD190,AC34),"")</f>
        <v>1.3232335257688545E-2</v>
      </c>
      <c r="AE34" s="14">
        <f>IFERROR(IFERROR(AE268/AE190,AD34),"")</f>
        <v>1.2696054061293269E-2</v>
      </c>
      <c r="AF34" s="14">
        <f>IFERROR(IFERROR(AF268/AF190,AE34),"")</f>
        <v>1.4069612262945829E-2</v>
      </c>
      <c r="AG34" s="14">
        <f>IFERROR(IFERROR(AG268/AG190,AF34),"")</f>
        <v>1.3839420967274842E-2</v>
      </c>
      <c r="AH34" s="14">
        <f>IFERROR(IFERROR(AH268/AH190,AG34),"")</f>
        <v>1.1876651054518643E-2</v>
      </c>
    </row>
    <row r="35" spans="1:34" ht="15" hidden="1" x14ac:dyDescent="0.25">
      <c r="A35" t="str">
        <f t="shared" si="1"/>
        <v>沪农逾期率</v>
      </c>
      <c r="B35" s="3" t="str">
        <f t="shared" si="2"/>
        <v>沪农商行逾期率</v>
      </c>
      <c r="C35" s="4" t="s">
        <v>108</v>
      </c>
      <c r="D35" s="4" t="s">
        <v>109</v>
      </c>
      <c r="E35" s="5" t="s">
        <v>110</v>
      </c>
      <c r="F35" s="5" t="s">
        <v>107</v>
      </c>
      <c r="G35" s="5" t="str">
        <f t="shared" si="3"/>
        <v>逾期率</v>
      </c>
      <c r="H35" s="14" t="str">
        <f>IFERROR(H269/H191,"")</f>
        <v/>
      </c>
      <c r="I35" s="14" t="str">
        <f>IFERROR(IFERROR(I269/I191,H35),"")</f>
        <v/>
      </c>
      <c r="J35" s="14">
        <f>IFERROR(IFERROR(J269/J191,I35),"")</f>
        <v>1.1458141909265787E-2</v>
      </c>
      <c r="K35" s="14">
        <f>IFERROR(IFERROR(K269/K191,J35),"")</f>
        <v>1.1458141909265787E-2</v>
      </c>
      <c r="L35" s="14">
        <f>IFERROR(IFERROR(L269/L191,K35),"")</f>
        <v>1.1458141909265787E-2</v>
      </c>
      <c r="M35" s="14">
        <f>IFERROR(IFERROR(M269/M191,L35),"")</f>
        <v>1.1458141909265787E-2</v>
      </c>
      <c r="N35" s="14">
        <f>IFERROR(IFERROR(N269/N191,M35),"")</f>
        <v>1.3401815980204066E-2</v>
      </c>
      <c r="O35" s="14">
        <f>IFERROR(IFERROR(O269/O191,N35),"")</f>
        <v>1.2709097064393339E-2</v>
      </c>
      <c r="P35" s="14">
        <f>IFERROR(IFERROR(P269/P191,O35),"")</f>
        <v>0</v>
      </c>
      <c r="Q35" s="14">
        <f>IFERROR(IFERROR(Q269/Q191,P35),"")</f>
        <v>0</v>
      </c>
      <c r="R35" s="14">
        <f>IFERROR(IFERROR(R269/R191,Q35),"")</f>
        <v>1.083509111721845E-2</v>
      </c>
      <c r="S35" s="14">
        <f>IFERROR(IFERROR(S269/S191,R35),"")</f>
        <v>1.0598751388350824E-2</v>
      </c>
      <c r="T35" s="14">
        <f>IFERROR(IFERROR(T269/T191,S35),"")</f>
        <v>1.3197088595996618E-2</v>
      </c>
      <c r="U35" s="14">
        <f>IFERROR(IFERROR(U269/U191,T35),"")</f>
        <v>1.2901923841952724E-2</v>
      </c>
      <c r="V35" s="14">
        <f>IFERROR(IFERROR(V269/V191,U35),"")</f>
        <v>1.4369011347783484E-2</v>
      </c>
      <c r="W35" s="14">
        <f>IFERROR(IFERROR(W269/W191,V35),"")</f>
        <v>1.4139507238879247E-2</v>
      </c>
      <c r="X35" s="14">
        <f>IFERROR(IFERROR(X269/X191,W35),"")</f>
        <v>1.3628520279245332E-2</v>
      </c>
      <c r="Y35" s="14">
        <f>IFERROR(IFERROR(Y269/Y191,X35),"")</f>
        <v>1.3539361920393855E-2</v>
      </c>
      <c r="Z35" s="14">
        <f>IFERROR(IFERROR(Z269/Z191,Y35),"")</f>
        <v>1.2508266673161267E-2</v>
      </c>
      <c r="AA35" s="14">
        <f>IFERROR(IFERROR(AA269/AA191,Z35),"")</f>
        <v>1.2302647095675722E-2</v>
      </c>
      <c r="AB35" s="14">
        <f>IFERROR(IFERROR(AB269/AB191,AA35),"")</f>
        <v>1.305454259610915E-2</v>
      </c>
      <c r="AC35" s="14">
        <f>IFERROR(IFERROR(AC269/AC191,AB35),"")</f>
        <v>1.2923859317115498E-2</v>
      </c>
      <c r="AD35" s="14">
        <f>IFERROR(IFERROR(AD269/AD191,AC35),"")</f>
        <v>1.4538528483922787E-2</v>
      </c>
      <c r="AE35" s="14">
        <f>IFERROR(IFERROR(AE269/AE191,AD35),"")</f>
        <v>1.4238601802835187E-2</v>
      </c>
      <c r="AF35" s="14">
        <f>IFERROR(IFERROR(AF269/AF191,AE35),"")</f>
        <v>1.4164966469500641E-2</v>
      </c>
      <c r="AG35" s="14">
        <f>IFERROR(IFERROR(AG269/AG191,AF35),"")</f>
        <v>1.4291606715428383E-2</v>
      </c>
      <c r="AH35" s="14">
        <f>IFERROR(IFERROR(AH269/AH191,AG35),"")</f>
        <v>1.4291606715428383E-2</v>
      </c>
    </row>
    <row r="36" spans="1:34" ht="15" hidden="1" x14ac:dyDescent="0.25">
      <c r="A36" t="str">
        <f t="shared" si="1"/>
        <v>青农逾期率</v>
      </c>
      <c r="B36" s="3" t="str">
        <f t="shared" si="2"/>
        <v>青农商行逾期率</v>
      </c>
      <c r="C36" s="4" t="s">
        <v>111</v>
      </c>
      <c r="D36" s="4" t="s">
        <v>112</v>
      </c>
      <c r="E36" s="5" t="s">
        <v>113</v>
      </c>
      <c r="F36" s="5" t="s">
        <v>107</v>
      </c>
      <c r="G36" s="5" t="str">
        <f t="shared" si="3"/>
        <v>逾期率</v>
      </c>
      <c r="H36" s="14">
        <f>IFERROR(H270/H192,"")</f>
        <v>1.9777714997357771E-2</v>
      </c>
      <c r="I36" s="14">
        <f>IFERROR(IFERROR(I270/I192,H36),"")</f>
        <v>1.9190056804354299E-2</v>
      </c>
      <c r="J36" s="14">
        <f>IFERROR(IFERROR(J270/J192,I36),"")</f>
        <v>3.0309278313595457E-2</v>
      </c>
      <c r="K36" s="14">
        <f>IFERROR(IFERROR(K270/K192,J36),"")</f>
        <v>2.7835461901390884E-2</v>
      </c>
      <c r="L36" s="14">
        <f>IFERROR(IFERROR(L270/L192,K36),"")</f>
        <v>1.7787047349002695E-2</v>
      </c>
      <c r="M36" s="14">
        <f>IFERROR(IFERROR(M270/M192,L36),"")</f>
        <v>1.7008222253588324E-2</v>
      </c>
      <c r="N36" s="14">
        <f>IFERROR(IFERROR(N270/N192,M36),"")</f>
        <v>1.7598707584942121E-2</v>
      </c>
      <c r="O36" s="14">
        <f>IFERROR(IFERROR(O270/O192,N36),"")</f>
        <v>1.6452195330467472E-2</v>
      </c>
      <c r="P36" s="14">
        <f>IFERROR(IFERROR(P270/P192,O36),"")</f>
        <v>1.8354786663707864E-2</v>
      </c>
      <c r="Q36" s="14">
        <f>IFERROR(IFERROR(Q270/Q192,P36),"")</f>
        <v>1.8526631347860902E-2</v>
      </c>
      <c r="R36" s="14">
        <f>IFERROR(IFERROR(R270/R192,Q36),"")</f>
        <v>2.1300667742062414E-2</v>
      </c>
      <c r="S36" s="14">
        <f>IFERROR(IFERROR(S270/S192,R36),"")</f>
        <v>2.0806579183204242E-2</v>
      </c>
      <c r="T36" s="14">
        <f>IFERROR(IFERROR(T270/T192,S36),"")</f>
        <v>1.7300295583047132E-2</v>
      </c>
      <c r="U36" s="14">
        <f>IFERROR(IFERROR(U270/U192,T36),"")</f>
        <v>1.7637231131452602E-2</v>
      </c>
      <c r="V36" s="14">
        <f>IFERROR(IFERROR(V270/V192,U36),"")</f>
        <v>2.9987547432612251E-2</v>
      </c>
      <c r="W36" s="14">
        <f>IFERROR(IFERROR(W270/W192,V36),"")</f>
        <v>2.9389155755899291E-2</v>
      </c>
      <c r="X36" s="14">
        <f>IFERROR(IFERROR(X270/X192,W36),"")</f>
        <v>2.3942689672641387E-2</v>
      </c>
      <c r="Y36" s="14">
        <f>IFERROR(IFERROR(Y270/Y192,X36),"")</f>
        <v>2.3812636357963074E-2</v>
      </c>
      <c r="Z36" s="14">
        <f>IFERROR(IFERROR(Z270/Z192,Y36),"")</f>
        <v>3.5480698140134166E-2</v>
      </c>
      <c r="AA36" s="14">
        <f>IFERROR(IFERROR(AA270/AA192,Z36),"")</f>
        <v>3.4943230397303113E-2</v>
      </c>
      <c r="AB36" s="14">
        <f>IFERROR(IFERROR(AB270/AB192,AA36),"")</f>
        <v>2.8647976882373291E-2</v>
      </c>
      <c r="AC36" s="14">
        <f>IFERROR(IFERROR(AC270/AC192,AB36),"")</f>
        <v>2.8416993046704531E-2</v>
      </c>
      <c r="AD36" s="14">
        <f>IFERROR(IFERROR(AD270/AD192,AC36),"")</f>
        <v>2.8941953131301101E-2</v>
      </c>
      <c r="AE36" s="14">
        <f>IFERROR(IFERROR(AE270/AE192,AD36),"")</f>
        <v>2.8130050719318955E-2</v>
      </c>
      <c r="AF36" s="14">
        <f>IFERROR(IFERROR(AF270/AF192,AE36),"")</f>
        <v>2.8742412772745453E-2</v>
      </c>
      <c r="AG36" s="14">
        <f>IFERROR(IFERROR(AG270/AG192,AF36),"")</f>
        <v>2.9179442919842837E-2</v>
      </c>
      <c r="AH36" s="14">
        <f>IFERROR(IFERROR(AH270/AH192,AG36),"")</f>
        <v>2.9179442919842837E-2</v>
      </c>
    </row>
    <row r="37" spans="1:34" ht="15" hidden="1" x14ac:dyDescent="0.25">
      <c r="A37" t="str">
        <f t="shared" si="1"/>
        <v>常熟逾期率</v>
      </c>
      <c r="B37" s="3" t="str">
        <f t="shared" si="2"/>
        <v>常熟银行逾期率</v>
      </c>
      <c r="C37" s="4" t="s">
        <v>114</v>
      </c>
      <c r="D37" s="4" t="s">
        <v>115</v>
      </c>
      <c r="E37" s="5" t="s">
        <v>116</v>
      </c>
      <c r="F37" s="5" t="s">
        <v>107</v>
      </c>
      <c r="G37" s="5" t="str">
        <f t="shared" si="3"/>
        <v>逾期率</v>
      </c>
      <c r="H37" s="14">
        <f>IFERROR(H271/H193,"")</f>
        <v>8.6875106613732832E-3</v>
      </c>
      <c r="I37" s="14">
        <f>IFERROR(IFERROR(I271/I193,H37),"")</f>
        <v>8.369789342002408E-3</v>
      </c>
      <c r="J37" s="14">
        <f>IFERROR(IFERROR(J271/J193,I37),"")</f>
        <v>1.2469446379159447E-2</v>
      </c>
      <c r="K37" s="14">
        <f>IFERROR(IFERROR(K271/K193,J37),"")</f>
        <v>1.1549137864599414E-2</v>
      </c>
      <c r="L37" s="14">
        <f>IFERROR(IFERROR(L271/L193,K37),"")</f>
        <v>1.3028974824135533E-2</v>
      </c>
      <c r="M37" s="14">
        <f>IFERROR(IFERROR(M271/M193,L37),"")</f>
        <v>1.2495775358849102E-2</v>
      </c>
      <c r="N37" s="14">
        <f>IFERROR(IFERROR(N271/N193,M37),"")</f>
        <v>9.66053715749619E-3</v>
      </c>
      <c r="O37" s="14">
        <f>IFERROR(IFERROR(O271/O193,N37),"")</f>
        <v>9.1188413105225928E-3</v>
      </c>
      <c r="P37" s="14">
        <f>IFERROR(IFERROR(P271/P193,O37),"")</f>
        <v>9.6658589056043531E-3</v>
      </c>
      <c r="Q37" s="14">
        <f>IFERROR(IFERROR(Q271/Q193,P37),"")</f>
        <v>9.0154555419176465E-3</v>
      </c>
      <c r="R37" s="14">
        <f>IFERROR(IFERROR(R271/R193,Q37),"")</f>
        <v>9.012469786973407E-3</v>
      </c>
      <c r="S37" s="14">
        <f>IFERROR(IFERROR(S271/S193,R37),"")</f>
        <v>8.4750539436248325E-3</v>
      </c>
      <c r="T37" s="14">
        <f>IFERROR(IFERROR(T271/T193,S37),"")</f>
        <v>9.4377587635465811E-3</v>
      </c>
      <c r="U37" s="14">
        <f>IFERROR(IFERROR(U271/U193,T37),"")</f>
        <v>9.3353016705305901E-3</v>
      </c>
      <c r="V37" s="14">
        <f>IFERROR(IFERROR(V271/V193,U37),"")</f>
        <v>1.0583212179010837E-2</v>
      </c>
      <c r="W37" s="14">
        <f>IFERROR(IFERROR(W271/W193,V37),"")</f>
        <v>1.000850825112817E-2</v>
      </c>
      <c r="X37" s="14">
        <f>IFERROR(IFERROR(X271/X193,W37),"")</f>
        <v>1.0195779933441904E-2</v>
      </c>
      <c r="Y37" s="14">
        <f>IFERROR(IFERROR(Y271/Y193,X37),"")</f>
        <v>1.0016585465879224E-2</v>
      </c>
      <c r="Z37" s="14">
        <f>IFERROR(IFERROR(Z271/Z193,Y37),"")</f>
        <v>1.2268010998333453E-2</v>
      </c>
      <c r="AA37" s="14">
        <f>IFERROR(IFERROR(AA271/AA193,Z37),"")</f>
        <v>1.1600288965960139E-2</v>
      </c>
      <c r="AB37" s="14">
        <f>IFERROR(IFERROR(AB271/AB193,AA37),"")</f>
        <v>1.5430820998194074E-2</v>
      </c>
      <c r="AC37" s="14">
        <f>IFERROR(IFERROR(AC271/AC193,AB37),"")</f>
        <v>1.5382441256421943E-2</v>
      </c>
      <c r="AD37" s="14">
        <f>IFERROR(IFERROR(AD271/AD193,AC37),"")</f>
        <v>1.4256655453417906E-2</v>
      </c>
      <c r="AE37" s="14">
        <f>IFERROR(IFERROR(AE271/AE193,AD37),"")</f>
        <v>1.3755193315639267E-2</v>
      </c>
      <c r="AF37" s="14">
        <f>IFERROR(IFERROR(AF271/AF193,AE37),"")</f>
        <v>1.6225399491427758E-2</v>
      </c>
      <c r="AG37" s="14">
        <f>IFERROR(IFERROR(AG271/AG193,AF37),"")</f>
        <v>1.5890877592067643E-2</v>
      </c>
      <c r="AH37" s="14">
        <f>IFERROR(IFERROR(AH271/AH193,AG37),"")</f>
        <v>1.5890877592067643E-2</v>
      </c>
    </row>
    <row r="38" spans="1:34" ht="15" hidden="1" x14ac:dyDescent="0.25">
      <c r="A38" t="str">
        <f t="shared" si="1"/>
        <v>紫金逾期率</v>
      </c>
      <c r="B38" s="3" t="str">
        <f t="shared" si="2"/>
        <v>紫金银行逾期率</v>
      </c>
      <c r="C38" s="4" t="s">
        <v>117</v>
      </c>
      <c r="D38" s="4" t="s">
        <v>118</v>
      </c>
      <c r="E38" s="5" t="s">
        <v>119</v>
      </c>
      <c r="F38" s="5" t="s">
        <v>107</v>
      </c>
      <c r="G38" s="5" t="str">
        <f>G37</f>
        <v>逾期率</v>
      </c>
      <c r="H38" s="14">
        <f>IFERROR(H272/H194,"")</f>
        <v>9.9928827268964716E-3</v>
      </c>
      <c r="I38" s="14">
        <f>IFERROR(IFERROR(I272/I194,H38),"")</f>
        <v>9.896258318722E-3</v>
      </c>
      <c r="J38" s="14">
        <f>IFERROR(IFERROR(J272/J194,I38),"")</f>
        <v>1.572495173247998E-2</v>
      </c>
      <c r="K38" s="14">
        <f>IFERROR(IFERROR(K272/K194,J38),"")</f>
        <v>1.4876680627255832E-2</v>
      </c>
      <c r="L38" s="14">
        <f>IFERROR(IFERROR(L272/L194,K38),"")</f>
        <v>1.5541282389250743E-2</v>
      </c>
      <c r="M38" s="14">
        <f>IFERROR(IFERROR(M272/M194,L38),"")</f>
        <v>1.5270044015431699E-2</v>
      </c>
      <c r="N38" s="14">
        <f>IFERROR(IFERROR(N272/N194,M38),"")</f>
        <v>9.6261118892765202E-3</v>
      </c>
      <c r="O38" s="14">
        <f>IFERROR(IFERROR(O272/O194,N38),"")</f>
        <v>9.133121295737949E-3</v>
      </c>
      <c r="P38" s="14">
        <f>IFERROR(IFERROR(P272/P194,O38),"")</f>
        <v>1.5305883492641356E-2</v>
      </c>
      <c r="Q38" s="14">
        <f>IFERROR(IFERROR(Q272/Q194,P38),"")</f>
        <v>1.4965335263772616E-2</v>
      </c>
      <c r="R38" s="14">
        <f>IFERROR(IFERROR(R272/R194,Q38),"")</f>
        <v>1.1601855970807796E-2</v>
      </c>
      <c r="S38" s="14">
        <f>IFERROR(IFERROR(S272/S194,R38),"")</f>
        <v>1.0854330259878683E-2</v>
      </c>
      <c r="T38" s="14">
        <f>IFERROR(IFERROR(T272/T194,S38),"")</f>
        <v>9.5631524505721526E-3</v>
      </c>
      <c r="U38" s="14">
        <f>IFERROR(IFERROR(U272/U194,T38),"")</f>
        <v>9.3567264068266359E-3</v>
      </c>
      <c r="V38" s="14">
        <f>IFERROR(IFERROR(V272/V194,U38),"")</f>
        <v>1.1963153216346016E-2</v>
      </c>
      <c r="W38" s="14">
        <f>IFERROR(IFERROR(W272/W194,V38),"")</f>
        <v>1.1491307293018517E-2</v>
      </c>
      <c r="X38" s="14">
        <f>IFERROR(IFERROR(X272/X194,W38),"")</f>
        <v>1.2216253979580101E-2</v>
      </c>
      <c r="Y38" s="14">
        <f>IFERROR(IFERROR(Y272/Y194,X38),"")</f>
        <v>1.1925068976016688E-2</v>
      </c>
      <c r="Z38" s="14">
        <f>IFERROR(IFERROR(Z272/Z194,Y38),"")</f>
        <v>1.2942139358467797E-2</v>
      </c>
      <c r="AA38" s="14">
        <f>IFERROR(IFERROR(AA272/AA194,Z38),"")</f>
        <v>1.2511987525527232E-2</v>
      </c>
      <c r="AB38" s="14">
        <f>IFERROR(IFERROR(AB272/AB194,AA38),"")</f>
        <v>1.405093578786479E-2</v>
      </c>
      <c r="AC38" s="14">
        <f>IFERROR(IFERROR(AC272/AC194,AB38),"")</f>
        <v>1.3902201267024586E-2</v>
      </c>
      <c r="AD38" s="14">
        <f>IFERROR(IFERROR(AD272/AD194,AC38),"")</f>
        <v>1.4193533000392869E-2</v>
      </c>
      <c r="AE38" s="14">
        <f>IFERROR(IFERROR(AE272/AE194,AD38),"")</f>
        <v>1.4021705287218654E-2</v>
      </c>
      <c r="AF38" s="14">
        <f>IFERROR(IFERROR(AF272/AF194,AE38),"")</f>
        <v>1.4674264260640483E-2</v>
      </c>
      <c r="AG38" s="14">
        <f>IFERROR(IFERROR(AG272/AG194,AF38),"")</f>
        <v>1.4630025197819103E-2</v>
      </c>
      <c r="AH38" s="14">
        <f>IFERROR(IFERROR(AH272/AH194,AG38),"")</f>
        <v>1.4630025197819103E-2</v>
      </c>
    </row>
    <row r="39" spans="1:34" ht="15" hidden="1" x14ac:dyDescent="0.25">
      <c r="A39" t="str">
        <f t="shared" si="1"/>
        <v>无锡逾期率</v>
      </c>
      <c r="B39" s="3" t="str">
        <f t="shared" si="2"/>
        <v>无锡银行逾期率</v>
      </c>
      <c r="C39" s="4" t="s">
        <v>120</v>
      </c>
      <c r="D39" s="4" t="s">
        <v>121</v>
      </c>
      <c r="E39" s="5" t="s">
        <v>122</v>
      </c>
      <c r="F39" s="5" t="s">
        <v>107</v>
      </c>
      <c r="G39" s="5" t="str">
        <f t="shared" si="3"/>
        <v>逾期率</v>
      </c>
      <c r="H39" s="14">
        <f>IFERROR(H273/H195,"")</f>
        <v>1.0833687757169674E-2</v>
      </c>
      <c r="I39" s="14">
        <f>IFERROR(IFERROR(I273/I195,H39),"")</f>
        <v>1.0643795738720865E-2</v>
      </c>
      <c r="J39" s="14">
        <f>IFERROR(IFERROR(J273/J195,I39),"")</f>
        <v>9.2821596383101494E-3</v>
      </c>
      <c r="K39" s="14">
        <f>IFERROR(IFERROR(K273/K195,J39),"")</f>
        <v>8.6737333193278483E-3</v>
      </c>
      <c r="L39" s="14">
        <f>IFERROR(IFERROR(L273/L195,K39),"")</f>
        <v>4.9190117959678099E-3</v>
      </c>
      <c r="M39" s="14">
        <f>IFERROR(IFERROR(M273/M195,L39),"")</f>
        <v>4.7018414124383829E-3</v>
      </c>
      <c r="N39" s="14">
        <f>IFERROR(IFERROR(N273/N195,M39),"")</f>
        <v>8.9711591203131529E-3</v>
      </c>
      <c r="O39" s="14">
        <f>IFERROR(IFERROR(O273/O195,N39),"")</f>
        <v>8.2618097759046324E-3</v>
      </c>
      <c r="P39" s="14">
        <f>IFERROR(IFERROR(P273/P195,O39),"")</f>
        <v>9.1807108127057724E-3</v>
      </c>
      <c r="Q39" s="14">
        <f>IFERROR(IFERROR(Q273/Q195,P39),"")</f>
        <v>8.9369955313990581E-3</v>
      </c>
      <c r="R39" s="14">
        <f>IFERROR(IFERROR(R273/R195,Q39),"")</f>
        <v>9.3320522004550471E-3</v>
      </c>
      <c r="S39" s="14">
        <f>IFERROR(IFERROR(S273/S195,R39),"")</f>
        <v>8.9892171453586495E-3</v>
      </c>
      <c r="T39" s="14">
        <f>IFERROR(IFERROR(T273/T195,S39),"")</f>
        <v>8.8797846082493328E-3</v>
      </c>
      <c r="U39" s="14">
        <f>IFERROR(IFERROR(U273/U195,T39),"")</f>
        <v>8.7204804899464958E-3</v>
      </c>
      <c r="V39" s="14">
        <f>IFERROR(IFERROR(V273/V195,U39),"")</f>
        <v>7.5643036842296049E-3</v>
      </c>
      <c r="W39" s="14">
        <f>IFERROR(IFERROR(W273/W195,V39),"")</f>
        <v>7.2490573883405643E-3</v>
      </c>
      <c r="X39" s="14">
        <f>IFERROR(IFERROR(X273/X195,W39),"")</f>
        <v>6.759725832181619E-3</v>
      </c>
      <c r="Y39" s="14">
        <f>IFERROR(IFERROR(Y273/Y195,X39),"")</f>
        <v>6.5989781193561223E-3</v>
      </c>
      <c r="Z39" s="14">
        <f>IFERROR(IFERROR(Z273/Z195,Y39),"")</f>
        <v>6.6196681861093627E-3</v>
      </c>
      <c r="AA39" s="14">
        <f>IFERROR(IFERROR(AA273/AA195,Z39),"")</f>
        <v>6.3110197990290974E-3</v>
      </c>
      <c r="AB39" s="14">
        <f>IFERROR(IFERROR(AB273/AB195,AA39),"")</f>
        <v>7.846836518140176E-3</v>
      </c>
      <c r="AC39" s="14">
        <f>IFERROR(IFERROR(AC273/AC195,AB39),"")</f>
        <v>7.7702004465959032E-3</v>
      </c>
      <c r="AD39" s="14">
        <f>IFERROR(IFERROR(AD273/AD195,AC39),"")</f>
        <v>8.8834498555587001E-3</v>
      </c>
      <c r="AE39" s="14">
        <f>IFERROR(IFERROR(AE273/AE195,AD39),"")</f>
        <v>8.3783029605599326E-3</v>
      </c>
      <c r="AF39" s="14">
        <f>IFERROR(IFERROR(AF273/AF195,AE39),"")</f>
        <v>8.6510698569465146E-3</v>
      </c>
      <c r="AG39" s="14">
        <f>IFERROR(IFERROR(AG273/AG195,AF39),"")</f>
        <v>8.5808756239257131E-3</v>
      </c>
      <c r="AH39" s="14">
        <f>IFERROR(IFERROR(AH273/AH195,AG39),"")</f>
        <v>8.4790935125903626E-3</v>
      </c>
    </row>
    <row r="40" spans="1:34" ht="15" hidden="1" x14ac:dyDescent="0.25">
      <c r="A40" t="str">
        <f t="shared" si="1"/>
        <v>张家港逾期率</v>
      </c>
      <c r="B40" s="3" t="str">
        <f t="shared" si="2"/>
        <v>张家港行逾期率</v>
      </c>
      <c r="C40" s="4" t="s">
        <v>123</v>
      </c>
      <c r="D40" s="4" t="s">
        <v>124</v>
      </c>
      <c r="E40" s="5" t="s">
        <v>125</v>
      </c>
      <c r="F40" s="5" t="s">
        <v>107</v>
      </c>
      <c r="G40" s="5" t="str">
        <f t="shared" si="3"/>
        <v>逾期率</v>
      </c>
      <c r="H40" s="14">
        <f>IFERROR(H274/H196,"")</f>
        <v>6.6825081851215424E-3</v>
      </c>
      <c r="I40" s="14">
        <f>IFERROR(IFERROR(I274/I196,H40),"")</f>
        <v>6.3705379586155688E-3</v>
      </c>
      <c r="J40" s="14">
        <f>IFERROR(IFERROR(J274/J196,I40),"")</f>
        <v>1.3625106105811522E-2</v>
      </c>
      <c r="K40" s="14">
        <f>IFERROR(IFERROR(K274/K196,J40),"")</f>
        <v>1.3155954254336915E-2</v>
      </c>
      <c r="L40" s="14">
        <f>IFERROR(IFERROR(L274/L196,K40),"")</f>
        <v>1.1825711808580237E-2</v>
      </c>
      <c r="M40" s="14">
        <f>IFERROR(IFERROR(M274/M196,L40),"")</f>
        <v>1.1310967191574147E-2</v>
      </c>
      <c r="N40" s="14">
        <f>IFERROR(IFERROR(N274/N196,M40),"")</f>
        <v>7.0996011424745084E-3</v>
      </c>
      <c r="O40" s="14">
        <f>IFERROR(IFERROR(O274/O196,N40),"")</f>
        <v>6.853991232301339E-3</v>
      </c>
      <c r="P40" s="14">
        <f>IFERROR(IFERROR(P274/P196,O40),"")</f>
        <v>1.0032990781723818E-2</v>
      </c>
      <c r="Q40" s="14">
        <f>IFERROR(IFERROR(Q274/Q196,P40),"")</f>
        <v>9.6301140757634046E-3</v>
      </c>
      <c r="R40" s="14">
        <f>IFERROR(IFERROR(R274/R196,Q40),"")</f>
        <v>8.9934933415329842E-3</v>
      </c>
      <c r="S40" s="14">
        <f>IFERROR(IFERROR(S274/S196,R40),"")</f>
        <v>8.4170835650852101E-3</v>
      </c>
      <c r="T40" s="14">
        <f>IFERROR(IFERROR(T274/T196,S40),"")</f>
        <v>1.1524103867436533E-2</v>
      </c>
      <c r="U40" s="14">
        <f>IFERROR(IFERROR(U274/U196,T40),"")</f>
        <v>1.1165340174959177E-2</v>
      </c>
      <c r="V40" s="14">
        <f>IFERROR(IFERROR(V274/V196,U40),"")</f>
        <v>1.2204121431462609E-2</v>
      </c>
      <c r="W40" s="14">
        <f>IFERROR(IFERROR(W274/W196,V40),"")</f>
        <v>1.1830346140519064E-2</v>
      </c>
      <c r="X40" s="14">
        <f>IFERROR(IFERROR(X274/X196,W40),"")</f>
        <v>1.4281648906796632E-2</v>
      </c>
      <c r="Y40" s="14">
        <f>IFERROR(IFERROR(Y274/Y196,X40),"")</f>
        <v>1.3825153741186199E-2</v>
      </c>
      <c r="Z40" s="14">
        <f>IFERROR(IFERROR(Z274/Z196,Y40),"")</f>
        <v>1.7028946585801823E-2</v>
      </c>
      <c r="AA40" s="14">
        <f>IFERROR(IFERROR(AA274/AA196,Z40),"")</f>
        <v>1.6180189695088717E-2</v>
      </c>
      <c r="AB40" s="14">
        <f>IFERROR(IFERROR(AB274/AB196,AA40),"")</f>
        <v>1.8956582028184111E-2</v>
      </c>
      <c r="AC40" s="14">
        <f>IFERROR(IFERROR(AC274/AC196,AB40),"")</f>
        <v>1.8913117437561532E-2</v>
      </c>
      <c r="AD40" s="14">
        <f>IFERROR(IFERROR(AD274/AD196,AC40),"")</f>
        <v>1.919309685388192E-2</v>
      </c>
      <c r="AE40" s="14">
        <f>IFERROR(IFERROR(AE274/AE196,AD40),"")</f>
        <v>1.8256756221267715E-2</v>
      </c>
      <c r="AF40" s="14">
        <f>IFERROR(IFERROR(AF274/AF196,AE40),"")</f>
        <v>1.6390088081039127E-2</v>
      </c>
      <c r="AG40" s="14">
        <f>IFERROR(IFERROR(AG274/AG196,AF40),"")</f>
        <v>1.6368906381489259E-2</v>
      </c>
      <c r="AH40" s="14">
        <f>IFERROR(IFERROR(AH274/AH196,AG40),"")</f>
        <v>1.8033631680745201E-2</v>
      </c>
    </row>
    <row r="41" spans="1:34" ht="15" hidden="1" x14ac:dyDescent="0.25">
      <c r="A41" t="str">
        <f t="shared" si="1"/>
        <v>苏农逾期率</v>
      </c>
      <c r="B41" s="3" t="str">
        <f t="shared" si="2"/>
        <v>苏农银行逾期率</v>
      </c>
      <c r="C41" s="4" t="s">
        <v>126</v>
      </c>
      <c r="D41" s="4" t="s">
        <v>127</v>
      </c>
      <c r="E41" s="5" t="s">
        <v>128</v>
      </c>
      <c r="F41" s="5" t="s">
        <v>107</v>
      </c>
      <c r="G41" s="5" t="str">
        <f t="shared" si="3"/>
        <v>逾期率</v>
      </c>
      <c r="H41" s="14">
        <f>IFERROR(H275/H197,"")</f>
        <v>2.0501662194080297E-2</v>
      </c>
      <c r="I41" s="14">
        <f>IFERROR(IFERROR(I275/I197,H41),"")</f>
        <v>1.9230360217042233E-2</v>
      </c>
      <c r="J41" s="14">
        <f>IFERROR(IFERROR(J275/J197,I41),"")</f>
        <v>1.1219357882300291E-2</v>
      </c>
      <c r="K41" s="14">
        <f>IFERROR(IFERROR(K275/K197,J41),"")</f>
        <v>1.086905298496141E-2</v>
      </c>
      <c r="L41" s="14">
        <f>IFERROR(IFERROR(L275/L197,K41),"")</f>
        <v>1.1401870069437227E-2</v>
      </c>
      <c r="M41" s="14">
        <f>IFERROR(IFERROR(M275/M197,L41),"")</f>
        <v>1.1011206170133733E-2</v>
      </c>
      <c r="N41" s="14">
        <f>IFERROR(IFERROR(N275/N197,M41),"")</f>
        <v>5.6894389466545185E-3</v>
      </c>
      <c r="O41" s="14">
        <f>IFERROR(IFERROR(O275/O197,N41),"")</f>
        <v>5.5195748032769894E-3</v>
      </c>
      <c r="P41" s="14">
        <f>IFERROR(IFERROR(P275/P197,O41),"")</f>
        <v>4.8999019874490868E-3</v>
      </c>
      <c r="Q41" s="14">
        <f>IFERROR(IFERROR(Q275/Q197,P41),"")</f>
        <v>4.6191589703573864E-3</v>
      </c>
      <c r="R41" s="14">
        <f>IFERROR(IFERROR(R275/R197,Q41),"")</f>
        <v>4.9212343531494012E-3</v>
      </c>
      <c r="S41" s="14">
        <f>IFERROR(IFERROR(S275/S197,R41),"")</f>
        <v>4.7551378337057394E-3</v>
      </c>
      <c r="T41" s="14">
        <f>IFERROR(IFERROR(T275/T197,S41),"")</f>
        <v>6.2309528495645798E-3</v>
      </c>
      <c r="U41" s="14">
        <f>IFERROR(IFERROR(U275/U197,T41),"")</f>
        <v>6.0986789750447513E-3</v>
      </c>
      <c r="V41" s="14">
        <f>IFERROR(IFERROR(V275/V197,U41),"")</f>
        <v>6.5429545207300261E-3</v>
      </c>
      <c r="W41" s="14">
        <f>IFERROR(IFERROR(W275/W197,V41),"")</f>
        <v>6.3832018326120659E-3</v>
      </c>
      <c r="X41" s="14">
        <f>IFERROR(IFERROR(X275/X197,W41),"")</f>
        <v>6.249167130147934E-3</v>
      </c>
      <c r="Y41" s="14">
        <f>IFERROR(IFERROR(Y275/Y197,X41),"")</f>
        <v>6.2059944607996574E-3</v>
      </c>
      <c r="Z41" s="14">
        <f>IFERROR(IFERROR(Z275/Z197,Y41),"")</f>
        <v>7.3202823117387494E-3</v>
      </c>
      <c r="AA41" s="14">
        <f>IFERROR(IFERROR(AA275/AA197,Z41),"")</f>
        <v>6.9391616987519037E-3</v>
      </c>
      <c r="AB41" s="14">
        <f>IFERROR(IFERROR(AB275/AB197,AA41),"")</f>
        <v>1.0308579001636849E-2</v>
      </c>
      <c r="AC41" s="14">
        <f>IFERROR(IFERROR(AC275/AC197,AB41),"")</f>
        <v>1.0624333814974084E-2</v>
      </c>
      <c r="AD41" s="14">
        <f>IFERROR(IFERROR(AD275/AD197,AC41),"")</f>
        <v>1.1478810913697892E-2</v>
      </c>
      <c r="AE41" s="14">
        <f>IFERROR(IFERROR(AE275/AE197,AD41),"")</f>
        <v>1.114397710021631E-2</v>
      </c>
      <c r="AF41" s="14">
        <f>IFERROR(IFERROR(AF275/AF197,AE41),"")</f>
        <v>1.2182180829048865E-2</v>
      </c>
      <c r="AG41" s="14">
        <f>IFERROR(IFERROR(AG275/AG197,AF41),"")</f>
        <v>1.203757017430632E-2</v>
      </c>
      <c r="AH41" s="14">
        <f>IFERROR(IFERROR(AH275/AH197,AG41),"")</f>
        <v>1.203757017430632E-2</v>
      </c>
    </row>
    <row r="42" spans="1:34" ht="15" hidden="1" x14ac:dyDescent="0.25">
      <c r="A42" t="str">
        <f t="shared" si="1"/>
        <v>江阴逾期率</v>
      </c>
      <c r="B42" s="3" t="str">
        <f t="shared" si="2"/>
        <v>江阴银行逾期率</v>
      </c>
      <c r="C42" s="4" t="s">
        <v>129</v>
      </c>
      <c r="D42" s="4" t="s">
        <v>130</v>
      </c>
      <c r="E42" s="5" t="s">
        <v>131</v>
      </c>
      <c r="F42" s="5" t="s">
        <v>107</v>
      </c>
      <c r="G42" s="5" t="str">
        <f t="shared" si="3"/>
        <v>逾期率</v>
      </c>
      <c r="H42" s="14">
        <f>IFERROR(H276/H198,"")</f>
        <v>2.2715300864357392E-2</v>
      </c>
      <c r="I42" s="14">
        <f>IFERROR(IFERROR(I276/I198,H42),"")</f>
        <v>2.2182140354385194E-2</v>
      </c>
      <c r="J42" s="14">
        <f>IFERROR(IFERROR(J276/J198,I42),"")</f>
        <v>2.4707880490428994E-2</v>
      </c>
      <c r="K42" s="14">
        <f>IFERROR(IFERROR(K276/K198,J42),"")</f>
        <v>2.3654480977424199E-2</v>
      </c>
      <c r="L42" s="14">
        <f>IFERROR(IFERROR(L276/L198,K42),"")</f>
        <v>2.9313225214586586E-2</v>
      </c>
      <c r="M42" s="14">
        <f>IFERROR(IFERROR(M276/M198,L42),"")</f>
        <v>2.8522170316537351E-2</v>
      </c>
      <c r="N42" s="14">
        <f>IFERROR(IFERROR(N276/N198,M42),"")</f>
        <v>1.4969017916701082E-2</v>
      </c>
      <c r="O42" s="14">
        <f>IFERROR(IFERROR(O276/O198,N42),"")</f>
        <v>1.4244677367666944E-2</v>
      </c>
      <c r="P42" s="14">
        <f>IFERROR(IFERROR(P276/P198,O42),"")</f>
        <v>1.5073193707540906E-2</v>
      </c>
      <c r="Q42" s="14">
        <f>IFERROR(IFERROR(Q276/Q198,P42),"")</f>
        <v>1.4962592997909595E-2</v>
      </c>
      <c r="R42" s="14">
        <f>IFERROR(IFERROR(R276/R198,Q42),"")</f>
        <v>1.2917463991555005E-2</v>
      </c>
      <c r="S42" s="14">
        <f>IFERROR(IFERROR(S276/S198,R42),"")</f>
        <v>1.2226416554714516E-2</v>
      </c>
      <c r="T42" s="14">
        <f>IFERROR(IFERROR(T276/T198,S42),"")</f>
        <v>8.9230635986471442E-3</v>
      </c>
      <c r="U42" s="14">
        <f>IFERROR(IFERROR(U276/U198,T42),"")</f>
        <v>8.7047832834599818E-3</v>
      </c>
      <c r="V42" s="14">
        <f>IFERROR(IFERROR(V276/V198,U42),"")</f>
        <v>1.0631629290100491E-2</v>
      </c>
      <c r="W42" s="14">
        <f>IFERROR(IFERROR(W276/W198,V42),"")</f>
        <v>1.0126203407216035E-2</v>
      </c>
      <c r="X42" s="14">
        <f>IFERROR(IFERROR(X276/X198,W42),"")</f>
        <v>1.4573693956054491E-2</v>
      </c>
      <c r="Y42" s="14">
        <f>IFERROR(IFERROR(Y276/Y198,X42),"")</f>
        <v>1.4251317588830678E-2</v>
      </c>
      <c r="Z42" s="14">
        <f>IFERROR(IFERROR(Z276/Z198,Y42),"")</f>
        <v>1.193966413781216E-2</v>
      </c>
      <c r="AA42" s="14">
        <f>IFERROR(IFERROR(AA276/AA198,Z42),"")</f>
        <v>1.13922317679563E-2</v>
      </c>
      <c r="AB42" s="14">
        <f>IFERROR(IFERROR(AB276/AB198,AA42),"")</f>
        <v>1.272638530138469E-2</v>
      </c>
      <c r="AC42" s="14">
        <f>IFERROR(IFERROR(AC276/AC198,AB42),"")</f>
        <v>1.2858602035636038E-2</v>
      </c>
      <c r="AD42" s="14">
        <f>IFERROR(IFERROR(AD276/AD198,AC42),"")</f>
        <v>1.3520394400081353E-2</v>
      </c>
      <c r="AE42" s="14">
        <f>IFERROR(IFERROR(AE276/AE198,AD42),"")</f>
        <v>1.2949165520494757E-2</v>
      </c>
      <c r="AF42" s="14">
        <f>IFERROR(IFERROR(AF276/AF198,AE42),"")</f>
        <v>1.0645459190876982E-2</v>
      </c>
      <c r="AG42" s="14">
        <f>IFERROR(IFERROR(AG276/AG198,AF42),"")</f>
        <v>1.0602102043228675E-2</v>
      </c>
      <c r="AH42" s="14">
        <f>IFERROR(IFERROR(AH276/AH198,AG42),"")</f>
        <v>1.0602102043228675E-2</v>
      </c>
    </row>
    <row r="43" spans="1:34" ht="15" hidden="1" x14ac:dyDescent="0.25">
      <c r="A43" t="str">
        <f t="shared" si="1"/>
        <v>瑞丰逾期率</v>
      </c>
      <c r="B43" s="3" t="str">
        <f t="shared" si="2"/>
        <v>瑞丰银行逾期率</v>
      </c>
      <c r="C43" s="4" t="s">
        <v>132</v>
      </c>
      <c r="D43" s="4" t="s">
        <v>133</v>
      </c>
      <c r="E43" s="5" t="s">
        <v>134</v>
      </c>
      <c r="F43" s="5" t="s">
        <v>107</v>
      </c>
      <c r="G43" s="5" t="str">
        <f t="shared" si="3"/>
        <v>逾期率</v>
      </c>
      <c r="H43" s="14" t="str">
        <f>IFERROR(H277/H199,"")</f>
        <v/>
      </c>
      <c r="I43" s="14" t="str">
        <f>IFERROR(IFERROR(I277/I199,H43),"")</f>
        <v/>
      </c>
      <c r="J43" s="14">
        <f>IFERROR(IFERROR(J277/J199,I43),"")</f>
        <v>1.0089444887167115E-2</v>
      </c>
      <c r="K43" s="14">
        <f>IFERROR(IFERROR(K277/K199,J43),"")</f>
        <v>1.0089444887167115E-2</v>
      </c>
      <c r="L43" s="14">
        <f>IFERROR(IFERROR(L277/L199,K43),"")</f>
        <v>1.0089444887167115E-2</v>
      </c>
      <c r="M43" s="14">
        <f>IFERROR(IFERROR(M277/M199,L43),"")</f>
        <v>1.0089444887167115E-2</v>
      </c>
      <c r="N43" s="14">
        <f>IFERROR(IFERROR(N277/N199,M43),"")</f>
        <v>9.6984843297438905E-3</v>
      </c>
      <c r="O43" s="14">
        <f>IFERROR(IFERROR(O277/O199,N43),"")</f>
        <v>1.2435288081725808E-2</v>
      </c>
      <c r="P43" s="14">
        <f>IFERROR(IFERROR(P277/P199,O43),"")</f>
        <v>1.3406076160554876E-2</v>
      </c>
      <c r="Q43" s="14">
        <f>IFERROR(IFERROR(Q277/Q199,P43),"")</f>
        <v>1.2965471289507499E-2</v>
      </c>
      <c r="R43" s="14">
        <f>IFERROR(IFERROR(R277/R199,Q43),"")</f>
        <v>9.8452492918388035E-3</v>
      </c>
      <c r="S43" s="14">
        <f>IFERROR(IFERROR(S277/S199,R43),"")</f>
        <v>9.3679539334034275E-3</v>
      </c>
      <c r="T43" s="14">
        <f>IFERROR(IFERROR(T277/T199,S43),"")</f>
        <v>1.1771204361687026E-2</v>
      </c>
      <c r="U43" s="14">
        <f>IFERROR(IFERROR(U277/U199,T43),"")</f>
        <v>1.1086571600779971E-2</v>
      </c>
      <c r="V43" s="14">
        <f>IFERROR(IFERROR(V277/V199,U43),"")</f>
        <v>1.057962705944073E-2</v>
      </c>
      <c r="W43" s="14">
        <f>IFERROR(IFERROR(W277/W199,V43),"")</f>
        <v>1.0004285882437793E-2</v>
      </c>
      <c r="X43" s="14">
        <f>IFERROR(IFERROR(X277/X199,W43),"")</f>
        <v>8.9065790779012249E-3</v>
      </c>
      <c r="Y43" s="14">
        <f>IFERROR(IFERROR(Y277/Y199,X43),"")</f>
        <v>8.745783908984308E-3</v>
      </c>
      <c r="Z43" s="14">
        <f>IFERROR(IFERROR(Z277/Z199,Y43),"")</f>
        <v>1.8362883254805389E-2</v>
      </c>
      <c r="AA43" s="14">
        <f>IFERROR(IFERROR(AA277/AA199,Z43),"")</f>
        <v>1.6997382383046201E-2</v>
      </c>
      <c r="AB43" s="14">
        <f>IFERROR(IFERROR(AB277/AB199,AA43),"")</f>
        <v>1.7711514657566652E-2</v>
      </c>
      <c r="AC43" s="14">
        <f>IFERROR(IFERROR(AC277/AC199,AB43),"")</f>
        <v>1.7237555217031176E-2</v>
      </c>
      <c r="AD43" s="14">
        <f>IFERROR(IFERROR(AD277/AD199,AC43),"")</f>
        <v>1.6866663671341521E-2</v>
      </c>
      <c r="AE43" s="14">
        <f>IFERROR(IFERROR(AE277/AE199,AD43),"")</f>
        <v>1.6148856077732015E-2</v>
      </c>
      <c r="AF43" s="14">
        <f>IFERROR(IFERROR(AF277/AF199,AE43),"")</f>
        <v>1.9370488717019983E-2</v>
      </c>
      <c r="AG43" s="14">
        <f>IFERROR(IFERROR(AG277/AG199,AF43),"")</f>
        <v>1.9466270934733385E-2</v>
      </c>
      <c r="AH43" s="14">
        <f>IFERROR(IFERROR(AH277/AH199,AG43),"")</f>
        <v>2.00877248127764E-2</v>
      </c>
    </row>
    <row r="44" spans="1:34" s="19" customFormat="1" ht="15" hidden="1" x14ac:dyDescent="0.25">
      <c r="A44" t="str">
        <f t="shared" si="1"/>
        <v>农业(H)逾期率</v>
      </c>
      <c r="B44" s="15" t="str">
        <f t="shared" si="2"/>
        <v>农业银行逾期率</v>
      </c>
      <c r="C44" s="16" t="s">
        <v>179</v>
      </c>
      <c r="D44" s="16" t="s">
        <v>164</v>
      </c>
      <c r="E44" s="17" t="s">
        <v>149</v>
      </c>
      <c r="F44" s="17" t="s">
        <v>542</v>
      </c>
      <c r="G44" s="17" t="str">
        <f>G43</f>
        <v>逾期率</v>
      </c>
      <c r="H44" s="18">
        <f>IFERROR(H278/H200,"")</f>
        <v>1.4979746653025056E-2</v>
      </c>
      <c r="I44" s="14">
        <f>IFERROR(IFERROR(I278/I200,H44),"")</f>
        <v>1.4612129726260746E-2</v>
      </c>
      <c r="J44" s="14">
        <f>IFERROR(IFERROR(J278/J200,I44),"")</f>
        <v>1.3728374544789448E-2</v>
      </c>
      <c r="K44" s="14">
        <f>IFERROR(IFERROR(K278/K200,J44),"")</f>
        <v>1.2943253544907276E-2</v>
      </c>
      <c r="L44" s="14">
        <f>IFERROR(IFERROR(L278/L200,K44),"")</f>
        <v>1.3313810399249606E-2</v>
      </c>
      <c r="M44" s="14">
        <f>IFERROR(IFERROR(M278/M200,L44),"")</f>
        <v>1.2940913183937952E-2</v>
      </c>
      <c r="N44" s="14">
        <f>IFERROR(IFERROR(N278/N200,M44),"")</f>
        <v>1.2911696464371552E-2</v>
      </c>
      <c r="O44" s="14">
        <f>IFERROR(IFERROR(O278/O200,N44),"")</f>
        <v>1.2193808637698637E-2</v>
      </c>
      <c r="P44" s="14">
        <f>IFERROR(IFERROR(P278/P200,O44),"")</f>
        <v>1.1046130072819287E-2</v>
      </c>
      <c r="Q44" s="14">
        <f>IFERROR(IFERROR(Q278/Q200,P44),"")</f>
        <v>1.077778842139746E-2</v>
      </c>
      <c r="R44" s="14">
        <f>IFERROR(IFERROR(R278/R200,Q44),"")</f>
        <v>1.0791531063241344E-2</v>
      </c>
      <c r="S44" s="14">
        <f>IFERROR(IFERROR(S278/S200,R44),"")</f>
        <v>1.0187517735919615E-2</v>
      </c>
      <c r="T44" s="14">
        <f>IFERROR(IFERROR(T278/T200,S44),"")</f>
        <v>9.9927955421971158E-3</v>
      </c>
      <c r="U44" s="14">
        <f>IFERROR(IFERROR(U278/U200,T44),"")</f>
        <v>9.681963940506879E-3</v>
      </c>
      <c r="V44" s="14">
        <f>IFERROR(IFERROR(V278/V200,U44),"")</f>
        <v>1.079156369955241E-2</v>
      </c>
      <c r="W44" s="14">
        <f>IFERROR(IFERROR(W278/W200,V44),"")</f>
        <v>1.0071661790834489E-2</v>
      </c>
      <c r="X44" s="14">
        <f>IFERROR(IFERROR(X278/X200,W44),"")</f>
        <v>9.8775550753793812E-3</v>
      </c>
      <c r="Y44" s="14">
        <f>IFERROR(IFERROR(Y278/Y200,X44),"")</f>
        <v>9.6142766084835463E-3</v>
      </c>
      <c r="Z44" s="14">
        <f>IFERROR(IFERROR(Z278/Z200,Y44),"")</f>
        <v>1.0837045064477826E-2</v>
      </c>
      <c r="AA44" s="14">
        <f>IFERROR(IFERROR(AA278/AA200,Z44),"")</f>
        <v>1.0271182660338378E-2</v>
      </c>
      <c r="AB44" s="14">
        <f>IFERROR(IFERROR(AB278/AB200,AA44),"")</f>
        <v>1.0669164146345021E-2</v>
      </c>
      <c r="AC44" s="14">
        <f>IFERROR(IFERROR(AC278/AC200,AB44),"")</f>
        <v>1.051599383173381E-2</v>
      </c>
      <c r="AD44" s="14">
        <f>IFERROR(IFERROR(AD278/AD200,AC44),"")</f>
        <v>1.1791681698096789E-2</v>
      </c>
      <c r="AE44" s="14">
        <f>IFERROR(IFERROR(AE278/AE200,AD44),"")</f>
        <v>1.1214420108873965E-2</v>
      </c>
      <c r="AF44" s="14">
        <f>IFERROR(IFERROR(AF278/AF200,AE44),"")</f>
        <v>1.2167158074765854E-2</v>
      </c>
      <c r="AG44" s="14">
        <f>IFERROR(IFERROR(AG278/AG200,AF44),"")</f>
        <v>1.2026868365418841E-2</v>
      </c>
      <c r="AH44" s="14">
        <f>IFERROR(IFERROR(AH278/AH200,AG44),"")</f>
        <v>1.2513325122976614E-2</v>
      </c>
    </row>
    <row r="45" spans="1:34" ht="15" hidden="1" x14ac:dyDescent="0.25">
      <c r="A45" t="str">
        <f t="shared" si="1"/>
        <v>交通(H)逾期率</v>
      </c>
      <c r="B45" s="3" t="str">
        <f t="shared" si="2"/>
        <v>交通银行逾期率</v>
      </c>
      <c r="C45" s="4" t="s">
        <v>180</v>
      </c>
      <c r="D45" s="4" t="s">
        <v>165</v>
      </c>
      <c r="E45" s="5" t="s">
        <v>150</v>
      </c>
      <c r="F45" s="5" t="s">
        <v>542</v>
      </c>
      <c r="G45" s="5" t="str">
        <f t="shared" ref="G45:G71" si="4">G44</f>
        <v>逾期率</v>
      </c>
      <c r="H45" s="14">
        <f>IFERROR(H279/H201,"")</f>
        <v>1.8220438419432224E-2</v>
      </c>
      <c r="I45" s="14">
        <f>IFERROR(IFERROR(I279/I201,H45),"")</f>
        <v>1.7954219256890225E-2</v>
      </c>
      <c r="J45" s="14">
        <f>IFERROR(IFERROR(J279/J201,I45),"")</f>
        <v>1.7065480202289662E-2</v>
      </c>
      <c r="K45" s="14">
        <f>IFERROR(IFERROR(K279/K201,J45),"")</f>
        <v>1.625701164445276E-2</v>
      </c>
      <c r="L45" s="14">
        <f>IFERROR(IFERROR(L279/L201,K45),"")</f>
        <v>1.7432546186735242E-2</v>
      </c>
      <c r="M45" s="14">
        <f>IFERROR(IFERROR(M279/M201,L45),"")</f>
        <v>1.7171260110550732E-2</v>
      </c>
      <c r="N45" s="14">
        <f>IFERROR(IFERROR(N279/N201,M45),"")</f>
        <v>1.5423471348862532E-2</v>
      </c>
      <c r="O45" s="14">
        <f>IFERROR(IFERROR(O279/O201,N45),"")</f>
        <v>1.4918985089286206E-2</v>
      </c>
      <c r="P45" s="14">
        <f>IFERROR(IFERROR(P279/P201,O45),"")</f>
        <v>1.4848654490370827E-2</v>
      </c>
      <c r="Q45" s="14">
        <f>IFERROR(IFERROR(Q279/Q201,P45),"")</f>
        <v>1.5196676150476448E-2</v>
      </c>
      <c r="R45" s="14">
        <f>IFERROR(IFERROR(R279/R201,Q45),"")</f>
        <v>1.3286080117066033E-2</v>
      </c>
      <c r="S45" s="14">
        <f>IFERROR(IFERROR(S279/S201,R45),"")</f>
        <v>1.4046825542427935E-2</v>
      </c>
      <c r="T45" s="14">
        <f>IFERROR(IFERROR(T279/T201,S45),"")</f>
        <v>1.2644527937717719E-2</v>
      </c>
      <c r="U45" s="14">
        <f>IFERROR(IFERROR(U279/U201,T45),"")</f>
        <v>1.3188908659631435E-2</v>
      </c>
      <c r="V45" s="14">
        <f>IFERROR(IFERROR(V279/V201,U45),"")</f>
        <v>1.1626397739631355E-2</v>
      </c>
      <c r="W45" s="14">
        <f>IFERROR(IFERROR(W279/W201,V45),"")</f>
        <v>1.2226409100939216E-2</v>
      </c>
      <c r="X45" s="14">
        <f>IFERROR(IFERROR(X279/X201,W45),"")</f>
        <v>1.2805384503390008E-2</v>
      </c>
      <c r="Y45" s="14">
        <f>IFERROR(IFERROR(Y279/Y201,X45),"")</f>
        <v>1.3336290574766596E-2</v>
      </c>
      <c r="Z45" s="14">
        <f>IFERROR(IFERROR(Z279/Z201,Y45),"")</f>
        <v>1.3839364541160488E-2</v>
      </c>
      <c r="AA45" s="14">
        <f>IFERROR(IFERROR(AA279/AA201,Z45),"")</f>
        <v>1.3945372446902882E-2</v>
      </c>
      <c r="AB45" s="14">
        <f>IFERROR(IFERROR(AB279/AB201,AA45),"")</f>
        <v>1.4456318986556655E-2</v>
      </c>
      <c r="AC45" s="14">
        <f>IFERROR(IFERROR(AC279/AC201,AB45),"")</f>
        <v>1.2492897253628427E-2</v>
      </c>
      <c r="AD45" s="14">
        <f>IFERROR(IFERROR(AD279/AD201,AC45),"")</f>
        <v>1.380436187818245E-2</v>
      </c>
      <c r="AE45" s="14">
        <f>IFERROR(IFERROR(AE279/AE201,AD45),"")</f>
        <v>1.3758259295049839E-2</v>
      </c>
      <c r="AF45" s="14">
        <f>IFERROR(IFERROR(AF279/AF201,AE45),"")</f>
        <v>1.4124800147224554E-2</v>
      </c>
      <c r="AG45" s="14">
        <f>IFERROR(IFERROR(AG279/AG201,AF45),"")</f>
        <v>1.3960867021156977E-2</v>
      </c>
      <c r="AH45" s="14">
        <f>IFERROR(IFERROR(AH279/AH201,AG45),"")</f>
        <v>1.457302190118321E-2</v>
      </c>
    </row>
    <row r="46" spans="1:34" ht="15" hidden="1" x14ac:dyDescent="0.25">
      <c r="A46" t="str">
        <f t="shared" si="1"/>
        <v>中国(H)逾期率</v>
      </c>
      <c r="B46" s="3" t="str">
        <f t="shared" si="2"/>
        <v>中国银行逾期率</v>
      </c>
      <c r="C46" s="4" t="s">
        <v>181</v>
      </c>
      <c r="D46" s="4" t="s">
        <v>166</v>
      </c>
      <c r="E46" s="5" t="s">
        <v>151</v>
      </c>
      <c r="F46" s="5" t="s">
        <v>542</v>
      </c>
      <c r="G46" s="5" t="str">
        <f t="shared" si="4"/>
        <v>逾期率</v>
      </c>
      <c r="H46" s="14">
        <f>IFERROR(H280/H202,"")</f>
        <v>1.4246692056947837E-2</v>
      </c>
      <c r="I46" s="14">
        <f>IFERROR(IFERROR(I280/I202,H46),"")</f>
        <v>1.3855928817107357E-2</v>
      </c>
      <c r="J46" s="14">
        <f>IFERROR(IFERROR(J280/J202,I46),"")</f>
        <v>1.2477109239401086E-2</v>
      </c>
      <c r="K46" s="14">
        <f>IFERROR(IFERROR(K280/K202,J46),"")</f>
        <v>1.1781204809641422E-2</v>
      </c>
      <c r="L46" s="14">
        <f>IFERROR(IFERROR(L280/L202,K46),"")</f>
        <v>1.3552481483679775E-2</v>
      </c>
      <c r="M46" s="14">
        <f>IFERROR(IFERROR(M280/M202,L46),"")</f>
        <v>1.3261985813669606E-2</v>
      </c>
      <c r="N46" s="14">
        <f>IFERROR(IFERROR(N280/N202,M46),"")</f>
        <v>1.2647474492161075E-2</v>
      </c>
      <c r="O46" s="14">
        <f>IFERROR(IFERROR(O280/O202,N46),"")</f>
        <v>1.1976546041942614E-2</v>
      </c>
      <c r="P46" s="14">
        <f>IFERROR(IFERROR(P280/P202,O46),"")</f>
        <v>1.1627483634873297E-2</v>
      </c>
      <c r="Q46" s="14">
        <f>IFERROR(IFERROR(Q280/Q202,P46),"")</f>
        <v>1.1499128248957978E-2</v>
      </c>
      <c r="R46" s="14">
        <f>IFERROR(IFERROR(R280/R202,Q46),"")</f>
        <v>1.0700929135921838E-2</v>
      </c>
      <c r="S46" s="14">
        <f>IFERROR(IFERROR(S280/S202,R46),"")</f>
        <v>1.0159897994592638E-2</v>
      </c>
      <c r="T46" s="14">
        <f>IFERROR(IFERROR(T280/T202,S46),"")</f>
        <v>1.152143681682272E-2</v>
      </c>
      <c r="U46" s="14">
        <f>IFERROR(IFERROR(U280/U202,T46),"")</f>
        <v>1.1193736388501921E-2</v>
      </c>
      <c r="V46" s="14">
        <f>IFERROR(IFERROR(V280/V202,U46),"")</f>
        <v>1.0972592138307176E-2</v>
      </c>
      <c r="W46" s="14">
        <f>IFERROR(IFERROR(W280/W202,V46),"")</f>
        <v>1.0338166055483856E-2</v>
      </c>
      <c r="X46" s="14">
        <f>IFERROR(IFERROR(X280/X202,W46),"")</f>
        <v>9.7528161960727354E-3</v>
      </c>
      <c r="Y46" s="14">
        <f>IFERROR(IFERROR(Y280/Y202,X46),"")</f>
        <v>9.4886986155001355E-3</v>
      </c>
      <c r="Z46" s="14">
        <f>IFERROR(IFERROR(Z280/Z202,Y46),"")</f>
        <v>1.058012545417073E-2</v>
      </c>
      <c r="AA46" s="14">
        <f>IFERROR(IFERROR(AA280/AA202,Z46),"")</f>
        <v>1.0086166428809251E-2</v>
      </c>
      <c r="AB46" s="14">
        <f>IFERROR(IFERROR(AB280/AB202,AA46),"")</f>
        <v>1.209252529923451E-2</v>
      </c>
      <c r="AC46" s="14">
        <f>IFERROR(IFERROR(AC280/AC202,AB46),"")</f>
        <v>1.1896802415085552E-2</v>
      </c>
      <c r="AD46" s="14">
        <f>IFERROR(IFERROR(AD280/AD202,AC46),"")</f>
        <v>1.1887482979272021E-2</v>
      </c>
      <c r="AE46" s="14">
        <f>IFERROR(IFERROR(AE280/AE202,AD46),"")</f>
        <v>1.1327429541874675E-2</v>
      </c>
      <c r="AF46" s="14">
        <f>IFERROR(IFERROR(AF280/AF202,AE46),"")</f>
        <v>1.3151394230781769E-2</v>
      </c>
      <c r="AG46" s="14">
        <f>IFERROR(IFERROR(AG280/AG202,AF46),"")</f>
        <v>1.2956113517932633E-2</v>
      </c>
      <c r="AH46" s="14">
        <f>IFERROR(IFERROR(AH280/AH202,AG46),"")</f>
        <v>1.264311964098366E-2</v>
      </c>
    </row>
    <row r="47" spans="1:34" ht="15" hidden="1" x14ac:dyDescent="0.25">
      <c r="A47" t="str">
        <f t="shared" si="1"/>
        <v>建设(H)逾期率</v>
      </c>
      <c r="B47" s="3" t="str">
        <f t="shared" si="2"/>
        <v>建设银行逾期率</v>
      </c>
      <c r="C47" s="4" t="s">
        <v>182</v>
      </c>
      <c r="D47" s="4" t="s">
        <v>167</v>
      </c>
      <c r="E47" s="5" t="s">
        <v>152</v>
      </c>
      <c r="F47" s="5" t="s">
        <v>542</v>
      </c>
      <c r="G47" s="5" t="str">
        <f t="shared" si="4"/>
        <v>逾期率</v>
      </c>
      <c r="H47" s="14">
        <f>IFERROR(H281/H203,"")</f>
        <v>1.4327053596640724E-2</v>
      </c>
      <c r="I47" s="14">
        <f>IFERROR(IFERROR(I281/I203,H47),"")</f>
        <v>1.4007553979848998E-2</v>
      </c>
      <c r="J47" s="14">
        <f>IFERROR(IFERROR(J281/J203,I47),"")</f>
        <v>1.1534833485077903E-2</v>
      </c>
      <c r="K47" s="14">
        <f>IFERROR(IFERROR(K281/K203,J47),"")</f>
        <v>1.0844349836117545E-2</v>
      </c>
      <c r="L47" s="14">
        <f>IFERROR(IFERROR(L281/L203,K47),"")</f>
        <v>1.1356468412935488E-2</v>
      </c>
      <c r="M47" s="14">
        <f>IFERROR(IFERROR(M281/M203,L47),"")</f>
        <v>1.1199371463846418E-2</v>
      </c>
      <c r="N47" s="14">
        <f>IFERROR(IFERROR(N281/N203,M47),"")</f>
        <v>1.0881734417913827E-2</v>
      </c>
      <c r="O47" s="14">
        <f>IFERROR(IFERROR(O281/O203,N47),"")</f>
        <v>1.0337854845904562E-2</v>
      </c>
      <c r="P47" s="14">
        <f>IFERROR(IFERROR(P281/P203,O47),"")</f>
        <v>1.0794509679879681E-2</v>
      </c>
      <c r="Q47" s="14">
        <f>IFERROR(IFERROR(Q281/Q203,P47),"")</f>
        <v>1.0586532443188731E-2</v>
      </c>
      <c r="R47" s="14">
        <f>IFERROR(IFERROR(R281/R203,Q47),"")</f>
        <v>9.4041583347305013E-3</v>
      </c>
      <c r="S47" s="14">
        <f>IFERROR(IFERROR(S281/S203,R47),"")</f>
        <v>8.9578890731683205E-3</v>
      </c>
      <c r="T47" s="14">
        <f>IFERROR(IFERROR(T281/T203,S47),"")</f>
        <v>9.7170979450002751E-3</v>
      </c>
      <c r="U47" s="14">
        <f>IFERROR(IFERROR(U281/U203,T47),"")</f>
        <v>9.4727502966899264E-3</v>
      </c>
      <c r="V47" s="14">
        <f>IFERROR(IFERROR(V281/V203,U47),"")</f>
        <v>1.0345639351216471E-2</v>
      </c>
      <c r="W47" s="14">
        <f>IFERROR(IFERROR(W281/W203,V47),"")</f>
        <v>9.7358386466680612E-3</v>
      </c>
      <c r="X47" s="14">
        <f>IFERROR(IFERROR(X281/X203,W47),"")</f>
        <v>1.1346462971827381E-2</v>
      </c>
      <c r="Y47" s="14">
        <f>IFERROR(IFERROR(Y281/Y203,X47),"")</f>
        <v>1.1094808999635533E-2</v>
      </c>
      <c r="Z47" s="14">
        <f>IFERROR(IFERROR(Z281/Z203,Y47),"")</f>
        <v>1.1165268194314707E-2</v>
      </c>
      <c r="AA47" s="14">
        <f>IFERROR(IFERROR(AA281/AA203,Z47),"")</f>
        <v>1.0643722279304187E-2</v>
      </c>
      <c r="AB47" s="14">
        <f>IFERROR(IFERROR(AB281/AB203,AA47),"")</f>
        <v>1.2749755821175523E-2</v>
      </c>
      <c r="AC47" s="14">
        <f>IFERROR(IFERROR(AC281/AC203,AB47),"")</f>
        <v>1.2599189747700978E-2</v>
      </c>
      <c r="AD47" s="14">
        <f>IFERROR(IFERROR(AD281/AD203,AC47),"")</f>
        <v>1.2840181196064141E-2</v>
      </c>
      <c r="AE47" s="14">
        <f>IFERROR(IFERROR(AE281/AE203,AD47),"")</f>
        <v>1.2257698877181962E-2</v>
      </c>
      <c r="AF47" s="14">
        <f>IFERROR(IFERROR(AF281/AF203,AE47),"")</f>
        <v>1.3249622206097768E-2</v>
      </c>
      <c r="AG47" s="14">
        <f>IFERROR(IFERROR(AG281/AG203,AF47),"")</f>
        <v>1.3137369278959537E-2</v>
      </c>
      <c r="AH47" s="14">
        <f>IFERROR(IFERROR(AH281/AH203,AG47),"")</f>
        <v>1.3243664391817225E-2</v>
      </c>
    </row>
    <row r="48" spans="1:34" ht="15" hidden="1" x14ac:dyDescent="0.25">
      <c r="A48" t="str">
        <f t="shared" si="1"/>
        <v>工商(H)逾期率</v>
      </c>
      <c r="B48" s="3" t="str">
        <f t="shared" si="2"/>
        <v>工商银行逾期率</v>
      </c>
      <c r="C48" s="4" t="s">
        <v>183</v>
      </c>
      <c r="D48" s="4" t="s">
        <v>168</v>
      </c>
      <c r="E48" s="5" t="s">
        <v>153</v>
      </c>
      <c r="F48" s="5" t="s">
        <v>542</v>
      </c>
      <c r="G48" s="5" t="str">
        <f t="shared" si="4"/>
        <v>逾期率</v>
      </c>
      <c r="H48" s="14">
        <f>IFERROR(H282/H204,"")</f>
        <v>1.6792959152919288E-2</v>
      </c>
      <c r="I48" s="14">
        <f>IFERROR(IFERROR(I282/I204,H48),"")</f>
        <v>1.6400601999245399E-2</v>
      </c>
      <c r="J48" s="14">
        <f>IFERROR(IFERROR(J282/J204,I48),"")</f>
        <v>1.6002081936391761E-2</v>
      </c>
      <c r="K48" s="14">
        <f>IFERROR(IFERROR(K282/K204,J48),"")</f>
        <v>1.5312697516733491E-2</v>
      </c>
      <c r="L48" s="14">
        <f>IFERROR(IFERROR(L282/L204,K48),"")</f>
        <v>1.3656083239706688E-2</v>
      </c>
      <c r="M48" s="14">
        <f>IFERROR(IFERROR(M282/M204,L48),"")</f>
        <v>1.3309814774541247E-2</v>
      </c>
      <c r="N48" s="14">
        <f>IFERROR(IFERROR(N282/N204,M48),"")</f>
        <v>1.4363325606513809E-2</v>
      </c>
      <c r="O48" s="14">
        <f>IFERROR(IFERROR(O282/O204,N48),"")</f>
        <v>1.3730693481966554E-2</v>
      </c>
      <c r="P48" s="14">
        <f>IFERROR(IFERROR(P282/P204,O48),"")</f>
        <v>1.3341106589880254E-2</v>
      </c>
      <c r="Q48" s="14">
        <f>IFERROR(IFERROR(Q282/Q204,P48),"")</f>
        <v>1.3061089044717139E-2</v>
      </c>
      <c r="R48" s="14">
        <f>IFERROR(IFERROR(R282/R204,Q48),"")</f>
        <v>1.2333574213689342E-2</v>
      </c>
      <c r="S48" s="14">
        <f>IFERROR(IFERROR(S282/S204,R48),"")</f>
        <v>1.1799376575047421E-2</v>
      </c>
      <c r="T48" s="14">
        <f>IFERROR(IFERROR(T282/T204,S48),"")</f>
        <v>1.2025364615224857E-2</v>
      </c>
      <c r="U48" s="14">
        <f>IFERROR(IFERROR(U282/U204,T48),"")</f>
        <v>1.1727015790220322E-2</v>
      </c>
      <c r="V48" s="14">
        <f>IFERROR(IFERROR(V282/V204,U48),"")</f>
        <v>1.2236221880870807E-2</v>
      </c>
      <c r="W48" s="14">
        <f>IFERROR(IFERROR(W282/W204,V48),"")</f>
        <v>1.1581187598635771E-2</v>
      </c>
      <c r="X48" s="14">
        <f>IFERROR(IFERROR(X282/X204,W48),"")</f>
        <v>1.1764586802244084E-2</v>
      </c>
      <c r="Y48" s="14">
        <f>IFERROR(IFERROR(Y282/Y204,X48),"")</f>
        <v>1.1540845109973705E-2</v>
      </c>
      <c r="Z48" s="14">
        <f>IFERROR(IFERROR(Z282/Z204,Y48),"")</f>
        <v>1.2666483736672503E-2</v>
      </c>
      <c r="AA48" s="14">
        <f>IFERROR(IFERROR(AA282/AA204,Z48),"")</f>
        <v>1.2072417552546276E-2</v>
      </c>
      <c r="AB48" s="14">
        <f>IFERROR(IFERROR(AB282/AB204,AA48),"")</f>
        <v>1.3412315379765821E-2</v>
      </c>
      <c r="AC48" s="14">
        <f>IFERROR(IFERROR(AC282/AC204,AB48),"")</f>
        <v>1.3288982860669553E-2</v>
      </c>
      <c r="AD48" s="14">
        <f>IFERROR(IFERROR(AD282/AD204,AC48),"")</f>
        <v>1.4335814080733663E-2</v>
      </c>
      <c r="AE48" s="14">
        <f>IFERROR(IFERROR(AE282/AE204,AD48),"")</f>
        <v>1.3702740227997529E-2</v>
      </c>
      <c r="AF48" s="14">
        <f>IFERROR(IFERROR(AF282/AF204,AE48),"")</f>
        <v>1.5205896283397358E-2</v>
      </c>
      <c r="AG48" s="14">
        <f>IFERROR(IFERROR(AG282/AG204,AF48),"")</f>
        <v>1.5072936758784641E-2</v>
      </c>
      <c r="AH48" s="14">
        <f>IFERROR(IFERROR(AH282/AH204,AG48),"")</f>
        <v>1.5168598661894465E-2</v>
      </c>
    </row>
    <row r="49" spans="1:34" ht="15" hidden="1" x14ac:dyDescent="0.25">
      <c r="A49" t="str">
        <f t="shared" si="1"/>
        <v>邮储(H)逾期率</v>
      </c>
      <c r="B49" s="3" t="str">
        <f t="shared" si="2"/>
        <v>邮储银行逾期率</v>
      </c>
      <c r="C49" s="4" t="s">
        <v>184</v>
      </c>
      <c r="D49" s="4" t="s">
        <v>169</v>
      </c>
      <c r="E49" s="5" t="s">
        <v>154</v>
      </c>
      <c r="F49" s="5" t="s">
        <v>542</v>
      </c>
      <c r="G49" s="5" t="str">
        <f t="shared" si="4"/>
        <v>逾期率</v>
      </c>
      <c r="H49" s="14">
        <f>IFERROR(H283/H205,"")</f>
        <v>9.7414260838641908E-3</v>
      </c>
      <c r="I49" s="14">
        <f>IFERROR(IFERROR(I283/I205,H49),"")</f>
        <v>9.4496522995887022E-3</v>
      </c>
      <c r="J49" s="14">
        <f>IFERROR(IFERROR(J283/J205,I49),"")</f>
        <v>1.0269619994105568E-2</v>
      </c>
      <c r="K49" s="14">
        <f>IFERROR(IFERROR(K283/K205,J49),"")</f>
        <v>9.7444836642600653E-3</v>
      </c>
      <c r="L49" s="14">
        <f>IFERROR(IFERROR(L283/L205,K49),"")</f>
        <v>8.7511567012776986E-3</v>
      </c>
      <c r="M49" s="14">
        <f>IFERROR(IFERROR(M283/M205,L49),"")</f>
        <v>8.4864017822752994E-3</v>
      </c>
      <c r="N49" s="14">
        <f>IFERROR(IFERROR(N283/N205,M49),"")</f>
        <v>7.9385849973881515E-3</v>
      </c>
      <c r="O49" s="14">
        <f>IFERROR(IFERROR(O283/O205,N49),"")</f>
        <v>7.874600834765464E-3</v>
      </c>
      <c r="P49" s="14">
        <f>IFERROR(IFERROR(P283/P205,O49),"")</f>
        <v>8.8623150959240352E-3</v>
      </c>
      <c r="Q49" s="14">
        <f>IFERROR(IFERROR(Q283/Q205,P49),"")</f>
        <v>8.8527507422677728E-3</v>
      </c>
      <c r="R49" s="14">
        <f>IFERROR(IFERROR(R283/R205,Q49),"")</f>
        <v>8.8872203540726596E-3</v>
      </c>
      <c r="S49" s="14">
        <f>IFERROR(IFERROR(S283/S205,R49),"")</f>
        <v>9.2658398216536233E-3</v>
      </c>
      <c r="T49" s="14">
        <f>IFERROR(IFERROR(T283/T205,S49),"")</f>
        <v>9.0974707140429548E-3</v>
      </c>
      <c r="U49" s="14">
        <f>IFERROR(IFERROR(U283/U205,T49),"")</f>
        <v>9.4029966152903519E-3</v>
      </c>
      <c r="V49" s="14">
        <f>IFERROR(IFERROR(V283/V205,U49),"")</f>
        <v>9.4637867101739943E-3</v>
      </c>
      <c r="W49" s="14">
        <f>IFERROR(IFERROR(W283/W205,V49),"")</f>
        <v>9.4744757311585534E-3</v>
      </c>
      <c r="X49" s="14">
        <f>IFERROR(IFERROR(X283/X205,W49),"")</f>
        <v>9.5709046543844961E-3</v>
      </c>
      <c r="Y49" s="14">
        <f>IFERROR(IFERROR(Y283/Y205,X49),"")</f>
        <v>9.1990570159252005E-3</v>
      </c>
      <c r="Z49" s="14">
        <f>IFERROR(IFERROR(Z283/Z205,Y49),"")</f>
        <v>9.0979228712415299E-3</v>
      </c>
      <c r="AA49" s="14">
        <f>IFERROR(IFERROR(AA283/AA205,Z49),"")</f>
        <v>9.8632093549058594E-3</v>
      </c>
      <c r="AB49" s="14">
        <f>IFERROR(IFERROR(AB283/AB205,AA49),"")</f>
        <v>1.0574952862776456E-2</v>
      </c>
      <c r="AC49" s="14">
        <f>IFERROR(IFERROR(AC283/AC205,AB49),"")</f>
        <v>8.4039031033309557E-3</v>
      </c>
      <c r="AD49" s="14">
        <f>IFERROR(IFERROR(AD283/AD205,AC49),"")</f>
        <v>1.1857803738768626E-2</v>
      </c>
      <c r="AE49" s="14">
        <f>IFERROR(IFERROR(AE283/AE205,AD49),"")</f>
        <v>1.2306614616978625E-2</v>
      </c>
      <c r="AF49" s="14">
        <f>IFERROR(IFERROR(AF283/AF205,AE49),"")</f>
        <v>1.2337534594550609E-2</v>
      </c>
      <c r="AG49" s="14">
        <f>IFERROR(IFERROR(AG283/AG205,AF49),"")</f>
        <v>1.271099684120295E-2</v>
      </c>
      <c r="AH49" s="14">
        <f>IFERROR(IFERROR(AH283/AH205,AG49),"")</f>
        <v>1.3006518443218484E-2</v>
      </c>
    </row>
    <row r="50" spans="1:34" ht="15" hidden="1" x14ac:dyDescent="0.25">
      <c r="A50" t="str">
        <f t="shared" si="1"/>
        <v>光大(H)逾期率</v>
      </c>
      <c r="B50" s="3" t="str">
        <f t="shared" si="2"/>
        <v>光大银行逾期率</v>
      </c>
      <c r="C50" s="4" t="s">
        <v>185</v>
      </c>
      <c r="D50" s="4" t="s">
        <v>170</v>
      </c>
      <c r="E50" s="5" t="s">
        <v>155</v>
      </c>
      <c r="F50" s="5" t="s">
        <v>542</v>
      </c>
      <c r="G50" s="5" t="str">
        <f t="shared" si="4"/>
        <v>逾期率</v>
      </c>
      <c r="H50" s="14">
        <f>IFERROR(H284/H206,"")</f>
        <v>2.6016884113584039E-2</v>
      </c>
      <c r="I50" s="14">
        <f>IFERROR(IFERROR(I284/I206,H50),"")</f>
        <v>2.5387496034438573E-2</v>
      </c>
      <c r="J50" s="14">
        <f>IFERROR(IFERROR(J284/J206,I50),"")</f>
        <v>2.2691508455853614E-2</v>
      </c>
      <c r="K50" s="14">
        <f>IFERROR(IFERROR(K284/K206,J50),"")</f>
        <v>2.1258523668345752E-2</v>
      </c>
      <c r="L50" s="14">
        <f>IFERROR(IFERROR(L284/L206,K50),"")</f>
        <v>2.2151506625565365E-2</v>
      </c>
      <c r="M50" s="14">
        <f>IFERROR(IFERROR(M284/M206,L50),"")</f>
        <v>2.1843277345527254E-2</v>
      </c>
      <c r="N50" s="14">
        <f>IFERROR(IFERROR(N284/N206,M50),"")</f>
        <v>2.1464158948284122E-2</v>
      </c>
      <c r="O50" s="14">
        <f>IFERROR(IFERROR(O284/O206,N50),"")</f>
        <v>2.0449149376673862E-2</v>
      </c>
      <c r="P50" s="14">
        <f>IFERROR(IFERROR(P284/P206,O50),"")</f>
        <v>2.0465803048333519E-2</v>
      </c>
      <c r="Q50" s="14">
        <f>IFERROR(IFERROR(Q284/Q206,P50),"")</f>
        <v>2.0164354656076383E-2</v>
      </c>
      <c r="R50" s="14">
        <f>IFERROR(IFERROR(R284/R206,Q50),"")</f>
        <v>1.9866332215000497E-2</v>
      </c>
      <c r="S50" s="14">
        <f>IFERROR(IFERROR(S284/S206,R50),"")</f>
        <v>1.9022819334461896E-2</v>
      </c>
      <c r="T50" s="14">
        <f>IFERROR(IFERROR(T284/T206,S50),"")</f>
        <v>1.9601250494301687E-2</v>
      </c>
      <c r="U50" s="14">
        <f>IFERROR(IFERROR(U284/U206,T50),"")</f>
        <v>1.9314745917813722E-2</v>
      </c>
      <c r="V50" s="14">
        <f>IFERROR(IFERROR(V284/V206,U50),"")</f>
        <v>1.9568196858249474E-2</v>
      </c>
      <c r="W50" s="14">
        <f>IFERROR(IFERROR(W284/W206,V50),"")</f>
        <v>1.8822839444838927E-2</v>
      </c>
      <c r="X50" s="14">
        <f>IFERROR(IFERROR(X284/X206,W50),"")</f>
        <v>1.9321017152067167E-2</v>
      </c>
      <c r="Y50" s="14">
        <f>IFERROR(IFERROR(Y284/Y206,X50),"")</f>
        <v>1.9231070889333006E-2</v>
      </c>
      <c r="Z50" s="14">
        <f>IFERROR(IFERROR(Z284/Z206,Y50),"")</f>
        <v>1.9465248323586714E-2</v>
      </c>
      <c r="AA50" s="14">
        <f>IFERROR(IFERROR(AA284/AA206,Z50),"")</f>
        <v>1.8871040042271293E-2</v>
      </c>
      <c r="AB50" s="14">
        <f>IFERROR(IFERROR(AB284/AB206,AA50),"")</f>
        <v>2.2043209045770274E-2</v>
      </c>
      <c r="AC50" s="14">
        <f>IFERROR(IFERROR(AC284/AC206,AB50),"")</f>
        <v>2.2021766714093453E-2</v>
      </c>
      <c r="AD50" s="14">
        <f>IFERROR(IFERROR(AD284/AD206,AC50),"")</f>
        <v>2.0159881969606767E-2</v>
      </c>
      <c r="AE50" s="14">
        <f>IFERROR(IFERROR(AE284/AE206,AD50),"")</f>
        <v>1.9291647915931839E-2</v>
      </c>
      <c r="AF50" s="14">
        <f>IFERROR(IFERROR(AF284/AF206,AE50),"")</f>
        <v>1.9461713437820605E-2</v>
      </c>
      <c r="AG50" s="14">
        <f>IFERROR(IFERROR(AG284/AG206,AF50),"")</f>
        <v>1.973780110619892E-2</v>
      </c>
      <c r="AH50" s="14">
        <f>IFERROR(IFERROR(AH284/AH206,AG50),"")</f>
        <v>2.129179858992648E-2</v>
      </c>
    </row>
    <row r="51" spans="1:34" ht="15" hidden="1" x14ac:dyDescent="0.25">
      <c r="A51" t="str">
        <f t="shared" si="1"/>
        <v>中信(H)逾期率</v>
      </c>
      <c r="B51" s="3" t="str">
        <f t="shared" si="2"/>
        <v>中信银行逾期率</v>
      </c>
      <c r="C51" s="4" t="s">
        <v>186</v>
      </c>
      <c r="D51" s="4" t="s">
        <v>171</v>
      </c>
      <c r="E51" s="5" t="s">
        <v>156</v>
      </c>
      <c r="F51" s="5" t="s">
        <v>542</v>
      </c>
      <c r="G51" s="5" t="str">
        <f t="shared" si="4"/>
        <v>逾期率</v>
      </c>
      <c r="H51" s="14">
        <f>IFERROR(H285/H207,"")</f>
        <v>2.630585555946021E-2</v>
      </c>
      <c r="I51" s="14">
        <f>IFERROR(IFERROR(I285/I207,H51),"")</f>
        <v>2.5506407313862327E-2</v>
      </c>
      <c r="J51" s="14">
        <f>IFERROR(IFERROR(J285/J207,I51),"")</f>
        <v>2.6015342220972706E-2</v>
      </c>
      <c r="K51" s="14">
        <f>IFERROR(IFERROR(K285/K207,J51),"")</f>
        <v>2.5035907772808206E-2</v>
      </c>
      <c r="L51" s="14">
        <f>IFERROR(IFERROR(L285/L207,K51),"")</f>
        <v>3.109296117259296E-2</v>
      </c>
      <c r="M51" s="14">
        <f>IFERROR(IFERROR(M285/M207,L51),"")</f>
        <v>3.0041434722545082E-2</v>
      </c>
      <c r="N51" s="14">
        <f>IFERROR(IFERROR(N285/N207,M51),"")</f>
        <v>2.033394980492061E-2</v>
      </c>
      <c r="O51" s="14">
        <f>IFERROR(IFERROR(O285/O207,N51),"")</f>
        <v>1.9581975626726554E-2</v>
      </c>
      <c r="P51" s="14">
        <f>IFERROR(IFERROR(P285/P207,O51),"")</f>
        <v>2.0665923207665259E-2</v>
      </c>
      <c r="Q51" s="14">
        <f>IFERROR(IFERROR(Q285/Q207,P51),"")</f>
        <v>2.0484148193680329E-2</v>
      </c>
      <c r="R51" s="14">
        <f>IFERROR(IFERROR(R285/R207,Q51),"")</f>
        <v>1.8610703651526606E-2</v>
      </c>
      <c r="S51" s="14">
        <f>IFERROR(IFERROR(S285/S207,R51),"")</f>
        <v>1.8245763507463514E-2</v>
      </c>
      <c r="T51" s="14">
        <f>IFERROR(IFERROR(T285/T207,S51),"")</f>
        <v>1.6325886346783353E-2</v>
      </c>
      <c r="U51" s="14">
        <f>IFERROR(IFERROR(U285/U207,T51),"")</f>
        <v>1.6047340370026607E-2</v>
      </c>
      <c r="V51" s="14">
        <f>IFERROR(IFERROR(V285/V207,U51),"")</f>
        <v>1.5950443761144486E-2</v>
      </c>
      <c r="W51" s="14">
        <f>IFERROR(IFERROR(W285/W207,V51),"")</f>
        <v>1.537408835073625E-2</v>
      </c>
      <c r="X51" s="14">
        <f>IFERROR(IFERROR(X285/X207,W51),"")</f>
        <v>1.4283003237299819E-2</v>
      </c>
      <c r="Y51" s="14">
        <f>IFERROR(IFERROR(Y285/Y207,X51),"")</f>
        <v>1.406052958815259E-2</v>
      </c>
      <c r="Z51" s="14">
        <f>IFERROR(IFERROR(Z285/Z207,Y51),"")</f>
        <v>1.6264169720919607E-2</v>
      </c>
      <c r="AA51" s="14">
        <f>IFERROR(IFERROR(AA285/AA207,Z51),"")</f>
        <v>1.6019524523257653E-2</v>
      </c>
      <c r="AB51" s="14">
        <f>IFERROR(IFERROR(AB285/AB207,AA51),"")</f>
        <v>1.861603944886998E-2</v>
      </c>
      <c r="AC51" s="14">
        <f>IFERROR(IFERROR(AC285/AC207,AB51),"")</f>
        <v>1.8489973647898925E-2</v>
      </c>
      <c r="AD51" s="14">
        <f>IFERROR(IFERROR(AD285/AD207,AC51),"")</f>
        <v>1.7942955122682569E-2</v>
      </c>
      <c r="AE51" s="14">
        <f>IFERROR(IFERROR(AE285/AE207,AD51),"")</f>
        <v>1.7496680461920818E-2</v>
      </c>
      <c r="AF51" s="14">
        <f>IFERROR(IFERROR(AF285/AF207,AE51),"")</f>
        <v>1.4942863544700874E-2</v>
      </c>
      <c r="AG51" s="14">
        <f>IFERROR(IFERROR(AG285/AG207,AF51),"")</f>
        <v>1.4993045372738795E-2</v>
      </c>
      <c r="AH51" s="14">
        <f>IFERROR(IFERROR(AH285/AH207,AG51),"")</f>
        <v>1.4260584643371092E-2</v>
      </c>
    </row>
    <row r="52" spans="1:34" ht="15" hidden="1" x14ac:dyDescent="0.25">
      <c r="A52" t="str">
        <f t="shared" si="1"/>
        <v>浙商(H)逾期率</v>
      </c>
      <c r="B52" s="3" t="str">
        <f t="shared" si="2"/>
        <v>浙商银行逾期率</v>
      </c>
      <c r="C52" s="4" t="s">
        <v>187</v>
      </c>
      <c r="D52" s="4" t="s">
        <v>172</v>
      </c>
      <c r="E52" s="5" t="s">
        <v>157</v>
      </c>
      <c r="F52" s="5" t="s">
        <v>542</v>
      </c>
      <c r="G52" s="5" t="str">
        <f t="shared" si="4"/>
        <v>逾期率</v>
      </c>
      <c r="H52" s="14">
        <f>IFERROR(H286/H208,"")</f>
        <v>1.4603174545840149E-2</v>
      </c>
      <c r="I52" s="14">
        <f>IFERROR(IFERROR(I286/I208,H52),"")</f>
        <v>1.4603174545840149E-2</v>
      </c>
      <c r="J52" s="14">
        <f>IFERROR(IFERROR(J286/J208,I52),"")</f>
        <v>2.051139329111993E-2</v>
      </c>
      <c r="K52" s="14">
        <f>IFERROR(IFERROR(K286/K208,J52),"")</f>
        <v>1.9520159369261908E-2</v>
      </c>
      <c r="L52" s="14">
        <f>IFERROR(IFERROR(L286/L208,K52),"")</f>
        <v>1.6362523986144201E-2</v>
      </c>
      <c r="M52" s="14">
        <f>IFERROR(IFERROR(M286/M208,L52),"")</f>
        <v>1.5850664666445313E-2</v>
      </c>
      <c r="N52" s="14">
        <f>IFERROR(IFERROR(N286/N208,M52),"")</f>
        <v>1.8138194973662394E-2</v>
      </c>
      <c r="O52" s="14">
        <f>IFERROR(IFERROR(O286/O208,N52),"")</f>
        <v>1.7391897860039345E-2</v>
      </c>
      <c r="P52" s="14">
        <f>IFERROR(IFERROR(P286/P208,O52),"")</f>
        <v>1.8248820685193498E-2</v>
      </c>
      <c r="Q52" s="14">
        <f>IFERROR(IFERROR(Q286/Q208,P52),"")</f>
        <v>1.7702549883978333E-2</v>
      </c>
      <c r="R52" s="14">
        <f>IFERROR(IFERROR(R286/R208,Q52),"")</f>
        <v>1.6683822363735015E-2</v>
      </c>
      <c r="S52" s="14">
        <f>IFERROR(IFERROR(S286/S208,R52),"")</f>
        <v>1.5705716794032723E-2</v>
      </c>
      <c r="T52" s="14">
        <f>IFERROR(IFERROR(T286/T208,S52),"")</f>
        <v>1.8669779884097962E-2</v>
      </c>
      <c r="U52" s="14">
        <f>IFERROR(IFERROR(U286/U208,T52),"")</f>
        <v>1.8218392330775154E-2</v>
      </c>
      <c r="V52" s="14">
        <f>IFERROR(IFERROR(V286/V208,U52),"")</f>
        <v>1.9699474781553733E-2</v>
      </c>
      <c r="W52" s="14">
        <f>IFERROR(IFERROR(W286/W208,V52),"")</f>
        <v>1.8776310318943931E-2</v>
      </c>
      <c r="X52" s="14">
        <f>IFERROR(IFERROR(X286/X208,W52),"")</f>
        <v>1.7743247838336734E-2</v>
      </c>
      <c r="Y52" s="14">
        <f>IFERROR(IFERROR(Y286/Y208,X52),"")</f>
        <v>1.7212911480242055E-2</v>
      </c>
      <c r="Z52" s="14">
        <f>IFERROR(IFERROR(Z286/Z208,Y52),"")</f>
        <v>1.6263636438131338E-2</v>
      </c>
      <c r="AA52" s="14">
        <f>IFERROR(IFERROR(AA286/AA208,Z52),"")</f>
        <v>1.5703095859753824E-2</v>
      </c>
      <c r="AB52" s="14">
        <f>IFERROR(IFERROR(AB286/AB208,AA52),"")</f>
        <v>2.1682549907339293E-2</v>
      </c>
      <c r="AC52" s="14">
        <f>IFERROR(IFERROR(AC286/AC208,AB52),"")</f>
        <v>2.1417897330114233E-2</v>
      </c>
      <c r="AD52" s="14">
        <f>IFERROR(IFERROR(AD286/AD208,AC52),"")</f>
        <v>1.8127566440065326E-2</v>
      </c>
      <c r="AE52" s="14">
        <f>IFERROR(IFERROR(AE286/AE208,AD52),"")</f>
        <v>1.7724142089323627E-2</v>
      </c>
      <c r="AF52" s="14">
        <f>IFERROR(IFERROR(AF286/AF208,AE52),"")</f>
        <v>2.1222138993279734E-2</v>
      </c>
      <c r="AG52" s="14">
        <f>IFERROR(IFERROR(AG286/AG208,AF52),"")</f>
        <v>2.103653906190673E-2</v>
      </c>
      <c r="AH52" s="14">
        <f>IFERROR(IFERROR(AH286/AH208,AG52),"")</f>
        <v>1.8141206978456632E-2</v>
      </c>
    </row>
    <row r="53" spans="1:34" ht="15" hidden="1" x14ac:dyDescent="0.25">
      <c r="A53" t="str">
        <f t="shared" si="1"/>
        <v>民生(H)逾期率</v>
      </c>
      <c r="B53" s="3" t="str">
        <f t="shared" si="2"/>
        <v>民生银行逾期率</v>
      </c>
      <c r="C53" s="4" t="s">
        <v>188</v>
      </c>
      <c r="D53" s="4" t="s">
        <v>173</v>
      </c>
      <c r="E53" s="5" t="s">
        <v>158</v>
      </c>
      <c r="F53" s="5" t="s">
        <v>542</v>
      </c>
      <c r="G53" s="5" t="str">
        <f t="shared" si="4"/>
        <v>逾期率</v>
      </c>
      <c r="H53" s="14">
        <f>IFERROR(H287/H209,"")</f>
        <v>2.3725479049523535E-2</v>
      </c>
      <c r="I53" s="14">
        <f>IFERROR(IFERROR(I287/I209,H53),"")</f>
        <v>2.2814968644179392E-2</v>
      </c>
      <c r="J53" s="14">
        <f>IFERROR(IFERROR(J287/J209,I53),"")</f>
        <v>2.0227944653072413E-2</v>
      </c>
      <c r="K53" s="14">
        <f>IFERROR(IFERROR(K287/K209,J53),"")</f>
        <v>1.9073288069184773E-2</v>
      </c>
      <c r="L53" s="14">
        <f>IFERROR(IFERROR(L287/L209,K53),"")</f>
        <v>1.9552665962696978E-2</v>
      </c>
      <c r="M53" s="14">
        <f>IFERROR(IFERROR(M287/M209,L53),"")</f>
        <v>1.9404711423175031E-2</v>
      </c>
      <c r="N53" s="14">
        <f>IFERROR(IFERROR(N287/N209,M53),"")</f>
        <v>2.0261909203875213E-2</v>
      </c>
      <c r="O53" s="14">
        <f>IFERROR(IFERROR(O287/O209,N53),"")</f>
        <v>1.9459859802685074E-2</v>
      </c>
      <c r="P53" s="14">
        <f>IFERROR(IFERROR(P287/P209,O53),"")</f>
        <v>2.0508445149929312E-2</v>
      </c>
      <c r="Q53" s="14">
        <f>IFERROR(IFERROR(Q287/Q209,P53),"")</f>
        <v>2.0461557991447461E-2</v>
      </c>
      <c r="R53" s="14">
        <f>IFERROR(IFERROR(R287/R209,Q53),"")</f>
        <v>2.1683558708868594E-2</v>
      </c>
      <c r="S53" s="14">
        <f>IFERROR(IFERROR(S287/S209,R53),"")</f>
        <v>2.0939757707489785E-2</v>
      </c>
      <c r="T53" s="14">
        <f>IFERROR(IFERROR(T287/T209,S53),"")</f>
        <v>2.1004219200596547E-2</v>
      </c>
      <c r="U53" s="14">
        <f>IFERROR(IFERROR(U287/U209,T53),"")</f>
        <v>2.1381036728793844E-2</v>
      </c>
      <c r="V53" s="14">
        <f>IFERROR(IFERROR(V287/V209,U53),"")</f>
        <v>1.9888465602741656E-2</v>
      </c>
      <c r="W53" s="14">
        <f>IFERROR(IFERROR(W287/W209,V53),"")</f>
        <v>1.8991222315660444E-2</v>
      </c>
      <c r="X53" s="14">
        <f>IFERROR(IFERROR(X287/X209,W53),"")</f>
        <v>2.0038524763023514E-2</v>
      </c>
      <c r="Y53" s="14">
        <f>IFERROR(IFERROR(Y287/Y209,X53),"")</f>
        <v>2.0071111609915843E-2</v>
      </c>
      <c r="Z53" s="14">
        <f>IFERROR(IFERROR(Z287/Z209,Y53),"")</f>
        <v>2.0047084559042364E-2</v>
      </c>
      <c r="AA53" s="14">
        <f>IFERROR(IFERROR(AA287/AA209,Z53),"")</f>
        <v>1.9539754143728692E-2</v>
      </c>
      <c r="AB53" s="14">
        <f>IFERROR(IFERROR(AB287/AB209,AA53),"")</f>
        <v>2.1767591850926936E-2</v>
      </c>
      <c r="AC53" s="14">
        <f>IFERROR(IFERROR(AC287/AC209,AB53),"")</f>
        <v>2.1680291859695864E-2</v>
      </c>
      <c r="AD53" s="14">
        <f>IFERROR(IFERROR(AD287/AD209,AC53),"")</f>
        <v>2.0887409897359387E-2</v>
      </c>
      <c r="AE53" s="14">
        <f>IFERROR(IFERROR(AE287/AE209,AD53),"")</f>
        <v>2.0564025796449791E-2</v>
      </c>
      <c r="AF53" s="14">
        <f>IFERROR(IFERROR(AF287/AF209,AE53),"")</f>
        <v>2.1939544604613014E-2</v>
      </c>
      <c r="AG53" s="14">
        <f>IFERROR(IFERROR(AG287/AG209,AF53),"")</f>
        <v>2.2103296573016476E-2</v>
      </c>
      <c r="AH53" s="14">
        <f>IFERROR(IFERROR(AH287/AH209,AG53),"")</f>
        <v>2.1622981937024471E-2</v>
      </c>
    </row>
    <row r="54" spans="1:34" ht="15" hidden="1" x14ac:dyDescent="0.25">
      <c r="A54" t="str">
        <f t="shared" si="1"/>
        <v>招商(H)逾期率</v>
      </c>
      <c r="B54" s="3" t="str">
        <f t="shared" si="2"/>
        <v>招商银行逾期率</v>
      </c>
      <c r="C54" s="4" t="s">
        <v>189</v>
      </c>
      <c r="D54" s="4" t="s">
        <v>174</v>
      </c>
      <c r="E54" s="5" t="s">
        <v>159</v>
      </c>
      <c r="F54" s="5" t="s">
        <v>542</v>
      </c>
      <c r="G54" s="5" t="str">
        <f t="shared" si="4"/>
        <v>逾期率</v>
      </c>
      <c r="H54" s="14">
        <f>IFERROR(H288/H210,"")</f>
        <v>1.5550718972691295E-2</v>
      </c>
      <c r="I54" s="14">
        <f>IFERROR(IFERROR(I288/I210,H54),"")</f>
        <v>1.5067256293281048E-2</v>
      </c>
      <c r="J54" s="14">
        <f>IFERROR(IFERROR(J288/J210,I54),"")</f>
        <v>1.4109984078028793E-2</v>
      </c>
      <c r="K54" s="14">
        <f>IFERROR(IFERROR(K288/K210,J54),"")</f>
        <v>1.3388459508377745E-2</v>
      </c>
      <c r="L54" s="14">
        <f>IFERROR(IFERROR(L288/L210,K54),"")</f>
        <v>1.3540160541169462E-2</v>
      </c>
      <c r="M54" s="14">
        <f>IFERROR(IFERROR(M288/M210,L54),"")</f>
        <v>1.3122323070463397E-2</v>
      </c>
      <c r="N54" s="14">
        <f>IFERROR(IFERROR(N288/N210,M54),"")</f>
        <v>1.1248073224622639E-2</v>
      </c>
      <c r="O54" s="14">
        <f>IFERROR(IFERROR(O288/O210,N54),"")</f>
        <v>1.0648035991897644E-2</v>
      </c>
      <c r="P54" s="14">
        <f>IFERROR(IFERROR(P288/P210,O54),"")</f>
        <v>1.0188003042170924E-2</v>
      </c>
      <c r="Q54" s="14">
        <f>IFERROR(IFERROR(Q288/Q210,P54),"")</f>
        <v>1.0233264626824405E-2</v>
      </c>
      <c r="R54" s="14">
        <f>IFERROR(IFERROR(R288/R210,Q54),"")</f>
        <v>1.0309811394329011E-2</v>
      </c>
      <c r="S54" s="14">
        <f>IFERROR(IFERROR(S288/S210,R54),"")</f>
        <v>1.0879794654665032E-2</v>
      </c>
      <c r="T54" s="14">
        <f>IFERROR(IFERROR(T288/T210,S54),"")</f>
        <v>1.1600343706395034E-2</v>
      </c>
      <c r="U54" s="14">
        <f>IFERROR(IFERROR(U288/U210,T54),"")</f>
        <v>1.2059974903134173E-2</v>
      </c>
      <c r="V54" s="14">
        <f>IFERROR(IFERROR(V288/V210,U54),"")</f>
        <v>1.2936549681655283E-2</v>
      </c>
      <c r="W54" s="14">
        <f>IFERROR(IFERROR(W288/W210,V54),"")</f>
        <v>1.2290136877118361E-2</v>
      </c>
      <c r="X54" s="14">
        <f>IFERROR(IFERROR(X288/X210,W54),"")</f>
        <v>1.2543744027753236E-2</v>
      </c>
      <c r="Y54" s="14">
        <f>IFERROR(IFERROR(Y288/Y210,X54),"")</f>
        <v>1.2466335148103662E-2</v>
      </c>
      <c r="Z54" s="14">
        <f>IFERROR(IFERROR(Z288/Z210,Y54),"")</f>
        <v>1.1302738649518772E-2</v>
      </c>
      <c r="AA54" s="14">
        <f>IFERROR(IFERROR(AA288/AA210,Z54),"")</f>
        <v>1.3101858365830001E-2</v>
      </c>
      <c r="AB54" s="14">
        <f>IFERROR(IFERROR(AB288/AB210,AA54),"")</f>
        <v>1.4164163630123223E-2</v>
      </c>
      <c r="AC54" s="14">
        <f>IFERROR(IFERROR(AC288/AC210,AB54),"")</f>
        <v>1.3604584634054428E-2</v>
      </c>
      <c r="AD54" s="14">
        <f>IFERROR(IFERROR(AD288/AD210,AC54),"")</f>
        <v>1.3337804673566758E-2</v>
      </c>
      <c r="AE54" s="14">
        <f>IFERROR(IFERROR(AE288/AE210,AD54),"")</f>
        <v>1.3799072314998051E-2</v>
      </c>
      <c r="AF54" s="14">
        <f>IFERROR(IFERROR(AF288/AF210,AE54),"")</f>
        <v>1.3641876981981323E-2</v>
      </c>
      <c r="AG54" s="14">
        <f>IFERROR(IFERROR(AG288/AG210,AF54),"")</f>
        <v>1.34E-2</v>
      </c>
      <c r="AH54" s="14">
        <f>IFERROR(IFERROR(AH288/AH210,AG54),"")</f>
        <v>1.2489015656805167E-2</v>
      </c>
    </row>
    <row r="55" spans="1:34" ht="15" hidden="1" x14ac:dyDescent="0.25">
      <c r="A55" t="str">
        <f t="shared" si="1"/>
        <v>重庆(H)逾期率</v>
      </c>
      <c r="B55" s="3" t="str">
        <f t="shared" si="2"/>
        <v>重庆银行逾期率</v>
      </c>
      <c r="C55" s="4" t="s">
        <v>190</v>
      </c>
      <c r="D55" s="4" t="s">
        <v>175</v>
      </c>
      <c r="E55" s="5" t="s">
        <v>160</v>
      </c>
      <c r="F55" s="5" t="s">
        <v>542</v>
      </c>
      <c r="G55" s="5" t="str">
        <f t="shared" si="4"/>
        <v>逾期率</v>
      </c>
      <c r="H55" s="14">
        <f>IFERROR(H289/H211,"")</f>
        <v>0</v>
      </c>
      <c r="I55" s="14">
        <f>IFERROR(IFERROR(I289/I211,H55),"")</f>
        <v>0</v>
      </c>
      <c r="J55" s="14">
        <f>IFERROR(IFERROR(J289/J211,I55),"")</f>
        <v>2.7467079872032559E-2</v>
      </c>
      <c r="K55" s="14">
        <f>IFERROR(IFERROR(K289/K211,J55),"")</f>
        <v>2.6351055738899683E-2</v>
      </c>
      <c r="L55" s="14">
        <f>IFERROR(IFERROR(L289/L211,K55),"")</f>
        <v>3.0185418482317497E-2</v>
      </c>
      <c r="M55" s="14">
        <f>IFERROR(IFERROR(M289/M211,L55),"")</f>
        <v>2.5107066044764797E-2</v>
      </c>
      <c r="N55" s="14">
        <f>IFERROR(IFERROR(N289/N211,M55),"")</f>
        <v>2.3716574914800892E-2</v>
      </c>
      <c r="O55" s="14">
        <f>IFERROR(IFERROR(O289/O211,N55),"")</f>
        <v>2.2323291747936944E-2</v>
      </c>
      <c r="P55" s="14">
        <f>IFERROR(IFERROR(P289/P211,O55),"")</f>
        <v>2.2750036544594E-2</v>
      </c>
      <c r="Q55" s="14">
        <f>IFERROR(IFERROR(Q289/Q211,P55),"")</f>
        <v>2.2444645807451428E-2</v>
      </c>
      <c r="R55" s="14">
        <f>IFERROR(IFERROR(R289/R211,Q55),"")</f>
        <v>2.6748403375531714E-2</v>
      </c>
      <c r="S55" s="14">
        <f>IFERROR(IFERROR(S289/S211,R55),"")</f>
        <v>2.5808530455442159E-2</v>
      </c>
      <c r="T55" s="14">
        <f>IFERROR(IFERROR(T289/T211,S55),"")</f>
        <v>2.5847074391032645E-2</v>
      </c>
      <c r="U55" s="14">
        <f>IFERROR(IFERROR(U289/U211,T55),"")</f>
        <v>2.5566629723453662E-2</v>
      </c>
      <c r="V55" s="14">
        <f>IFERROR(IFERROR(V289/V211,U55),"")</f>
        <v>2.9728246189734419E-2</v>
      </c>
      <c r="W55" s="14">
        <f>IFERROR(IFERROR(W289/W211,V55),"")</f>
        <v>2.8418287671032647E-2</v>
      </c>
      <c r="X55" s="14">
        <f>IFERROR(IFERROR(X289/X211,W55),"")</f>
        <v>2.5690265304749341E-2</v>
      </c>
      <c r="Y55" s="14">
        <f>IFERROR(IFERROR(Y289/Y211,X55),"")</f>
        <v>2.5172589176549104E-2</v>
      </c>
      <c r="Z55" s="14">
        <f>IFERROR(IFERROR(Z289/Z211,Y55),"")</f>
        <v>1.9536756135078971E-2</v>
      </c>
      <c r="AA55" s="14">
        <f>IFERROR(IFERROR(AA289/AA211,Z55),"")</f>
        <v>1.8707266429886037E-2</v>
      </c>
      <c r="AB55" s="14">
        <f>IFERROR(IFERROR(AB289/AB211,AA55),"")</f>
        <v>1.8955631307735536E-2</v>
      </c>
      <c r="AC55" s="14">
        <f>IFERROR(IFERROR(AC289/AC211,AB55),"")</f>
        <v>1.8362259925852279E-2</v>
      </c>
      <c r="AD55" s="14">
        <f>IFERROR(IFERROR(AD289/AD211,AC55),"")</f>
        <v>1.7344805797803786E-2</v>
      </c>
      <c r="AE55" s="14">
        <f>IFERROR(IFERROR(AE289/AE211,AD55),"")</f>
        <v>1.6052202167284944E-2</v>
      </c>
      <c r="AF55" s="14">
        <f>IFERROR(IFERROR(AF289/AF211,AE55),"")</f>
        <v>1.5757026895706846E-2</v>
      </c>
      <c r="AG55" s="14">
        <f>IFERROR(IFERROR(AG289/AG211,AF55),"")</f>
        <v>1.5154841559313272E-2</v>
      </c>
      <c r="AH55" s="14">
        <f>IFERROR(IFERROR(AH289/AH211,AG55),"")</f>
        <v>1.3619185566282667E-2</v>
      </c>
    </row>
    <row r="56" spans="1:34" ht="15" hidden="1" x14ac:dyDescent="0.25">
      <c r="A56" t="str">
        <f t="shared" si="1"/>
        <v>青岛(H)逾期率</v>
      </c>
      <c r="B56" s="3" t="str">
        <f t="shared" si="2"/>
        <v>青岛银行逾期率</v>
      </c>
      <c r="C56" s="4" t="s">
        <v>191</v>
      </c>
      <c r="D56" s="4" t="s">
        <v>176</v>
      </c>
      <c r="E56" s="5" t="s">
        <v>161</v>
      </c>
      <c r="F56" s="5" t="s">
        <v>542</v>
      </c>
      <c r="G56" s="5" t="str">
        <f t="shared" si="4"/>
        <v>逾期率</v>
      </c>
      <c r="H56" s="14">
        <f>IFERROR(H290/H212,"")</f>
        <v>2.370557484974728E-2</v>
      </c>
      <c r="I56" s="14">
        <f>IFERROR(IFERROR(I290/I212,H56),"")</f>
        <v>2.1604369408952752E-2</v>
      </c>
      <c r="J56" s="14">
        <f>IFERROR(IFERROR(J290/J212,I56),"")</f>
        <v>1.4441642422248368E-2</v>
      </c>
      <c r="K56" s="14">
        <f>IFERROR(IFERROR(K290/K212,J56),"")</f>
        <v>1.3287639833646172E-2</v>
      </c>
      <c r="L56" s="14">
        <f>IFERROR(IFERROR(L290/L212,K56),"")</f>
        <v>1.443206994505513E-2</v>
      </c>
      <c r="M56" s="14">
        <f>IFERROR(IFERROR(M290/M212,L56),"")</f>
        <v>1.4057500373081419E-2</v>
      </c>
      <c r="N56" s="14">
        <f>IFERROR(IFERROR(N290/N212,M56),"")</f>
        <v>1.2255221558697519E-2</v>
      </c>
      <c r="O56" s="14">
        <f>IFERROR(IFERROR(O290/O212,N56),"")</f>
        <v>1.1311009808821739E-2</v>
      </c>
      <c r="P56" s="14">
        <f>IFERROR(IFERROR(P290/P212,O56),"")</f>
        <v>1.3109109038204366E-2</v>
      </c>
      <c r="Q56" s="14">
        <f>IFERROR(IFERROR(Q290/Q212,P56),"")</f>
        <v>1.2730842556962411E-2</v>
      </c>
      <c r="R56" s="14">
        <f>IFERROR(IFERROR(R290/R212,Q56),"")</f>
        <v>1.1286863832867304E-2</v>
      </c>
      <c r="S56" s="14">
        <f>IFERROR(IFERROR(S290/S212,R56),"")</f>
        <v>1.0780589149340309E-2</v>
      </c>
      <c r="T56" s="14">
        <f>IFERROR(IFERROR(T290/T212,S56),"")</f>
        <v>1.5381125677727715E-2</v>
      </c>
      <c r="U56" s="14">
        <f>IFERROR(IFERROR(U290/U212,T56),"")</f>
        <v>1.5099490516109929E-2</v>
      </c>
      <c r="V56" s="14">
        <f>IFERROR(IFERROR(V290/V212,U56),"")</f>
        <v>1.5485308277697417E-2</v>
      </c>
      <c r="W56" s="14">
        <f>IFERROR(IFERROR(W290/W212,V56),"")</f>
        <v>1.4711135738879978E-2</v>
      </c>
      <c r="X56" s="14">
        <f>IFERROR(IFERROR(X290/X212,W56),"")</f>
        <v>1.5162991168708499E-2</v>
      </c>
      <c r="Y56" s="14">
        <f>IFERROR(IFERROR(Y290/Y212,X56),"")</f>
        <v>1.4718748068832914E-2</v>
      </c>
      <c r="Z56" s="14">
        <f>IFERROR(IFERROR(Z290/Z212,Y56),"")</f>
        <v>1.4186312477981362E-2</v>
      </c>
      <c r="AA56" s="14">
        <f>IFERROR(IFERROR(AA290/AA212,Z56),"")</f>
        <v>1.3427814572210157E-2</v>
      </c>
      <c r="AB56" s="14">
        <f>IFERROR(IFERROR(AB290/AB212,AA56),"")</f>
        <v>1.5420980111631576E-2</v>
      </c>
      <c r="AC56" s="14">
        <f>IFERROR(IFERROR(AC290/AC212,AB56),"")</f>
        <v>1.5107420626689129E-2</v>
      </c>
      <c r="AD56" s="14">
        <f>IFERROR(IFERROR(AD290/AD212,AC56),"")</f>
        <v>1.4156350033744049E-2</v>
      </c>
      <c r="AE56" s="14">
        <f>IFERROR(IFERROR(AE290/AE212,AD56),"")</f>
        <v>1.3429927136539416E-2</v>
      </c>
      <c r="AF56" s="14">
        <f>IFERROR(IFERROR(AF290/AF212,AE56),"")</f>
        <v>1.2391022794544453E-2</v>
      </c>
      <c r="AG56" s="14">
        <f>IFERROR(IFERROR(AG290/AG212,AF56),"")</f>
        <v>1.2163464190199738E-2</v>
      </c>
      <c r="AH56" s="14">
        <f>IFERROR(IFERROR(AH290/AH212,AG56),"")</f>
        <v>1.1963891172328461E-2</v>
      </c>
    </row>
    <row r="57" spans="1:34" ht="15" hidden="1" x14ac:dyDescent="0.25">
      <c r="A57" t="str">
        <f t="shared" si="1"/>
        <v>郑州(H)逾期率</v>
      </c>
      <c r="B57" s="3" t="str">
        <f t="shared" si="2"/>
        <v>郑州银行逾期率</v>
      </c>
      <c r="C57" s="4" t="s">
        <v>192</v>
      </c>
      <c r="D57" s="4" t="s">
        <v>177</v>
      </c>
      <c r="E57" s="5" t="s">
        <v>162</v>
      </c>
      <c r="F57" s="5" t="s">
        <v>542</v>
      </c>
      <c r="G57" s="5" t="str">
        <f t="shared" si="4"/>
        <v>逾期率</v>
      </c>
      <c r="H57" s="14">
        <f>IFERROR(H291/H213,"")</f>
        <v>3.630050340073037E-2</v>
      </c>
      <c r="I57" s="14">
        <f>IFERROR(IFERROR(I291/I213,H57),"")</f>
        <v>3.4103958506767763E-2</v>
      </c>
      <c r="J57" s="14">
        <f>IFERROR(IFERROR(J291/J213,I57),"")</f>
        <v>3.6462999791257965E-2</v>
      </c>
      <c r="K57" s="14">
        <f>IFERROR(IFERROR(K291/K213,J57),"")</f>
        <v>3.4234048914024214E-2</v>
      </c>
      <c r="L57" s="14">
        <f>IFERROR(IFERROR(L291/L213,K57),"")</f>
        <v>3.2644083711135259E-2</v>
      </c>
      <c r="M57" s="14">
        <f>IFERROR(IFERROR(M291/M213,L57),"")</f>
        <v>3.0665626234233665E-2</v>
      </c>
      <c r="N57" s="14">
        <f>IFERROR(IFERROR(N291/N213,M57),"")</f>
        <v>3.0429129465434808E-2</v>
      </c>
      <c r="O57" s="14">
        <f>IFERROR(IFERROR(O291/O213,N57),"")</f>
        <v>2.8557444807805483E-2</v>
      </c>
      <c r="P57" s="14">
        <f>IFERROR(IFERROR(P291/P213,O57),"")</f>
        <v>3.1651827964548893E-2</v>
      </c>
      <c r="Q57" s="14">
        <f>IFERROR(IFERROR(Q291/Q213,P57),"")</f>
        <v>3.0036248208268095E-2</v>
      </c>
      <c r="R57" s="14">
        <f>IFERROR(IFERROR(R291/R213,Q57),"")</f>
        <v>2.8890998767633555E-2</v>
      </c>
      <c r="S57" s="14">
        <f>IFERROR(IFERROR(S291/S213,R57),"")</f>
        <v>2.7240049039994458E-2</v>
      </c>
      <c r="T57" s="14">
        <f>IFERROR(IFERROR(T291/T213,S57),"")</f>
        <v>3.1450735601908676E-2</v>
      </c>
      <c r="U57" s="14">
        <f>IFERROR(IFERROR(U291/U213,T57),"")</f>
        <v>3.0421171089972672E-2</v>
      </c>
      <c r="V57" s="14">
        <f>IFERROR(IFERROR(V291/V213,U57),"")</f>
        <v>2.9732785516542633E-2</v>
      </c>
      <c r="W57" s="14">
        <f>IFERROR(IFERROR(W291/W213,V57),"")</f>
        <v>2.8738176856569594E-2</v>
      </c>
      <c r="X57" s="14">
        <f>IFERROR(IFERROR(X291/X213,W57),"")</f>
        <v>3.0435226239322745E-2</v>
      </c>
      <c r="Y57" s="14">
        <f>IFERROR(IFERROR(Y291/Y213,X57),"")</f>
        <v>3.0218911371812453E-2</v>
      </c>
      <c r="Z57" s="14">
        <f>IFERROR(IFERROR(Z291/Z213,Y57),"")</f>
        <v>4.1107400645231017E-2</v>
      </c>
      <c r="AA57" s="14">
        <f>IFERROR(IFERROR(AA291/AA213,Z57),"")</f>
        <v>4.0625109108445669E-2</v>
      </c>
      <c r="AB57" s="14">
        <f>IFERROR(IFERROR(AB291/AB213,AA57),"")</f>
        <v>4.6465634685541796E-2</v>
      </c>
      <c r="AC57" s="14">
        <f>IFERROR(IFERROR(AC291/AC213,AB57),"")</f>
        <v>4.5147759789396447E-2</v>
      </c>
      <c r="AD57" s="14">
        <f>IFERROR(IFERROR(AD291/AD213,AC57),"")</f>
        <v>5.0394939826890549E-2</v>
      </c>
      <c r="AE57" s="14">
        <f>IFERROR(IFERROR(AE291/AE213,AD57),"")</f>
        <v>4.8815347704542544E-2</v>
      </c>
      <c r="AF57" s="14">
        <f>IFERROR(IFERROR(AF291/AF213,AE57),"")</f>
        <v>5.1929045878175401E-2</v>
      </c>
      <c r="AG57" s="14">
        <f>IFERROR(IFERROR(AG291/AG213,AF57),"")</f>
        <v>5.1849604969584517E-2</v>
      </c>
      <c r="AH57" s="14">
        <f>IFERROR(IFERROR(AH291/AH213,AG57),"")</f>
        <v>4.3056133192346899E-2</v>
      </c>
    </row>
    <row r="58" spans="1:34" ht="15" hidden="1" x14ac:dyDescent="0.25">
      <c r="A58" t="str">
        <f t="shared" si="1"/>
        <v>渝农(H)逾期率</v>
      </c>
      <c r="B58" s="3" t="str">
        <f t="shared" si="2"/>
        <v>渝农商行逾期率</v>
      </c>
      <c r="C58" s="4" t="s">
        <v>193</v>
      </c>
      <c r="D58" s="4" t="s">
        <v>178</v>
      </c>
      <c r="E58" s="5" t="s">
        <v>163</v>
      </c>
      <c r="F58" s="5" t="s">
        <v>542</v>
      </c>
      <c r="G58" s="5" t="str">
        <f t="shared" si="4"/>
        <v>逾期率</v>
      </c>
      <c r="H58" s="14">
        <f>IFERROR(H292/H214,"")</f>
        <v>2.2451659619243624E-2</v>
      </c>
      <c r="I58" s="14">
        <f>IFERROR(IFERROR(I292/I214,H58),"")</f>
        <v>2.2451659619243624E-2</v>
      </c>
      <c r="J58" s="14">
        <f>IFERROR(IFERROR(J292/J214,I58),"")</f>
        <v>1.1581274345042102E-2</v>
      </c>
      <c r="K58" s="14">
        <f>IFERROR(IFERROR(K292/K214,J58),"")</f>
        <v>1.1238838869419877E-2</v>
      </c>
      <c r="L58" s="14">
        <f>IFERROR(IFERROR(L292/L214,K58),"")</f>
        <v>1.3261484983949249E-2</v>
      </c>
      <c r="M58" s="14">
        <f>IFERROR(IFERROR(M292/M214,L58),"")</f>
        <v>1.266765660054554E-2</v>
      </c>
      <c r="N58" s="14">
        <f>IFERROR(IFERROR(N292/N214,M58),"")</f>
        <v>1.0992979584173114E-2</v>
      </c>
      <c r="O58" s="14">
        <f>IFERROR(IFERROR(O292/O214,N58),"")</f>
        <v>1.0365806745077652E-2</v>
      </c>
      <c r="P58" s="14">
        <f>IFERROR(IFERROR(P292/P214,O58),"")</f>
        <v>1.2486975855664582E-2</v>
      </c>
      <c r="Q58" s="14">
        <f>IFERROR(IFERROR(Q292/Q214,P58),"")</f>
        <v>1.2130437210611477E-2</v>
      </c>
      <c r="R58" s="14">
        <f>IFERROR(IFERROR(R292/R214,Q58),"")</f>
        <v>1.1838022324671798E-2</v>
      </c>
      <c r="S58" s="14">
        <f>IFERROR(IFERROR(S292/S214,R58),"")</f>
        <v>1.1336032255475153E-2</v>
      </c>
      <c r="T58" s="14">
        <f>IFERROR(IFERROR(T292/T214,S58),"")</f>
        <v>1.4193010891894207E-2</v>
      </c>
      <c r="U58" s="14">
        <f>IFERROR(IFERROR(U292/U214,T58),"")</f>
        <v>1.3889847296536511E-2</v>
      </c>
      <c r="V58" s="14">
        <f>IFERROR(IFERROR(V292/V214,U58),"")</f>
        <v>1.33007551763958E-2</v>
      </c>
      <c r="W58" s="14">
        <f>IFERROR(IFERROR(W292/W214,V58),"")</f>
        <v>1.266064949469236E-2</v>
      </c>
      <c r="X58" s="14">
        <f>IFERROR(IFERROR(X292/X214,W58),"")</f>
        <v>1.4006212554817111E-2</v>
      </c>
      <c r="Y58" s="14">
        <f>IFERROR(IFERROR(Y292/Y214,X58),"")</f>
        <v>1.3892342001217799E-2</v>
      </c>
      <c r="Z58" s="14">
        <f>IFERROR(IFERROR(Z292/Z214,Y58),"")</f>
        <v>1.4192349649168143E-2</v>
      </c>
      <c r="AA58" s="14">
        <f>IFERROR(IFERROR(AA292/AA214,Z58),"")</f>
        <v>1.3779795908206759E-2</v>
      </c>
      <c r="AB58" s="14">
        <f>IFERROR(IFERROR(AB292/AB214,AA58),"")</f>
        <v>1.5201374301150436E-2</v>
      </c>
      <c r="AC58" s="14">
        <f>IFERROR(IFERROR(AC292/AC214,AB58),"")</f>
        <v>1.5020508792507886E-2</v>
      </c>
      <c r="AD58" s="14">
        <f>IFERROR(IFERROR(AD292/AD214,AC58),"")</f>
        <v>1.3232335257688545E-2</v>
      </c>
      <c r="AE58" s="14">
        <f>IFERROR(IFERROR(AE292/AE214,AD58),"")</f>
        <v>1.2696054061293269E-2</v>
      </c>
      <c r="AF58" s="14">
        <f>IFERROR(IFERROR(AF292/AF214,AE58),"")</f>
        <v>1.4069612262945829E-2</v>
      </c>
      <c r="AG58" s="14">
        <f>IFERROR(IFERROR(AG292/AG214,AF58),"")</f>
        <v>1.3839420967274842E-2</v>
      </c>
      <c r="AH58" s="14">
        <f>IFERROR(IFERROR(AH292/AH214,AG58),"")</f>
        <v>1.1876651054518643E-2</v>
      </c>
    </row>
    <row r="59" spans="1:34" s="19" customFormat="1" ht="15" hidden="1" x14ac:dyDescent="0.25">
      <c r="A59" t="str">
        <f t="shared" si="1"/>
        <v>中原逾期率</v>
      </c>
      <c r="B59" s="15" t="str">
        <f t="shared" si="2"/>
        <v>中原银行逾期率</v>
      </c>
      <c r="C59" s="16" t="s">
        <v>222</v>
      </c>
      <c r="D59" s="16" t="s">
        <v>194</v>
      </c>
      <c r="E59" s="17" t="s">
        <v>208</v>
      </c>
      <c r="F59" s="17" t="s">
        <v>236</v>
      </c>
      <c r="G59" s="17" t="str">
        <f t="shared" si="4"/>
        <v>逾期率</v>
      </c>
      <c r="H59" s="14">
        <f>IFERROR(H293/H215,"")</f>
        <v>3.1388944329466172E-2</v>
      </c>
      <c r="I59" s="14">
        <f>IFERROR(IFERROR(I293/I215,H59),"")</f>
        <v>3.1388944329466172E-2</v>
      </c>
      <c r="J59" s="14">
        <f>IFERROR(IFERROR(J293/J215,I59),"")</f>
        <v>3.3228808907838504E-2</v>
      </c>
      <c r="K59" s="14">
        <f>IFERROR(IFERROR(K293/K215,J59),"")</f>
        <v>3.3228808907838504E-2</v>
      </c>
      <c r="L59" s="14">
        <f>IFERROR(IFERROR(L293/L215,K59),"")</f>
        <v>3.1168524744568417E-2</v>
      </c>
      <c r="M59" s="14">
        <f>IFERROR(IFERROR(M293/M215,L59),"")</f>
        <v>3.1168524744568417E-2</v>
      </c>
      <c r="N59" s="14">
        <f>IFERROR(IFERROR(N293/N215,M59),"")</f>
        <v>3.1396102769280253E-2</v>
      </c>
      <c r="O59" s="14">
        <f>IFERROR(IFERROR(O293/O215,N59),"")</f>
        <v>3.1396102769280253E-2</v>
      </c>
      <c r="P59" s="14">
        <f>IFERROR(IFERROR(P293/P215,O59),"")</f>
        <v>3.3352446529847021E-2</v>
      </c>
      <c r="Q59" s="14">
        <f>IFERROR(IFERROR(Q293/Q215,P59),"")</f>
        <v>3.3352446529847021E-2</v>
      </c>
      <c r="R59" s="14">
        <f>IFERROR(IFERROR(R293/R215,Q59),"")</f>
        <v>3.7876523619101599E-2</v>
      </c>
      <c r="S59" s="14">
        <f>IFERROR(IFERROR(S293/S215,R59),"")</f>
        <v>3.7876523619101599E-2</v>
      </c>
      <c r="T59" s="14">
        <f>IFERROR(IFERROR(T293/T215,S59),"")</f>
        <v>3.3076840710428164E-2</v>
      </c>
      <c r="U59" s="14">
        <f>IFERROR(IFERROR(U293/U215,T59),"")</f>
        <v>3.3076840710428164E-2</v>
      </c>
      <c r="V59" s="14">
        <f>IFERROR(IFERROR(V293/V215,U59),"")</f>
        <v>3.5917741934859054E-2</v>
      </c>
      <c r="W59" s="14">
        <f>IFERROR(IFERROR(W293/W215,V59),"")</f>
        <v>3.5917741934859054E-2</v>
      </c>
      <c r="X59" s="14">
        <f>IFERROR(IFERROR(X293/X215,W59),"")</f>
        <v>3.59546651240178E-2</v>
      </c>
      <c r="Y59" s="14">
        <f>IFERROR(IFERROR(Y293/Y215,X59),"")</f>
        <v>3.7609648875531448E-2</v>
      </c>
      <c r="Z59" s="14">
        <f>IFERROR(IFERROR(Z293/Z215,Y59),"")</f>
        <v>3.9782175151807514E-2</v>
      </c>
      <c r="AA59" s="14">
        <f>IFERROR(IFERROR(AA293/AA215,Z59),"")</f>
        <v>4.032354677318601E-2</v>
      </c>
      <c r="AB59" s="14">
        <f>IFERROR(IFERROR(AB293/AB215,AA59),"")</f>
        <v>3.8338064024393513E-2</v>
      </c>
      <c r="AC59" s="14">
        <f>IFERROR(IFERROR(AC293/AC215,AB59),"")</f>
        <v>3.9807245778812131E-2</v>
      </c>
      <c r="AD59" s="14">
        <f>IFERROR(IFERROR(AD293/AD215,AC59),"")</f>
        <v>4.0940917929225787E-2</v>
      </c>
      <c r="AE59" s="14">
        <f>IFERROR(IFERROR(AE293/AE215,AD59),"")</f>
        <v>4.0940917929225787E-2</v>
      </c>
      <c r="AF59" s="14">
        <f>IFERROR(IFERROR(AF293/AF215,AE59),"")</f>
        <v>4.0227262080343662E-2</v>
      </c>
      <c r="AG59" s="14">
        <f>IFERROR(IFERROR(AG293/AG215,AF59),"")</f>
        <v>4.0227262080343662E-2</v>
      </c>
      <c r="AH59" s="14">
        <f>IFERROR(IFERROR(AH293/AH215,AG59),"")</f>
        <v>3.906036171699543E-2</v>
      </c>
    </row>
    <row r="60" spans="1:34" ht="15" hidden="1" x14ac:dyDescent="0.25">
      <c r="A60" t="str">
        <f t="shared" si="1"/>
        <v>广州农商逾期率</v>
      </c>
      <c r="B60" s="3" t="str">
        <f t="shared" si="2"/>
        <v>广州农商银行逾期率</v>
      </c>
      <c r="C60" s="4" t="s">
        <v>223</v>
      </c>
      <c r="D60" s="4" t="s">
        <v>195</v>
      </c>
      <c r="E60" s="5" t="s">
        <v>209</v>
      </c>
      <c r="F60" s="5" t="s">
        <v>236</v>
      </c>
      <c r="G60" s="5" t="str">
        <f t="shared" si="4"/>
        <v>逾期率</v>
      </c>
      <c r="H60" s="14">
        <f>IFERROR(H294/H216,"")</f>
        <v>2.1580184331865034E-2</v>
      </c>
      <c r="I60" s="14">
        <f>IFERROR(IFERROR(I294/I216,H60),"")</f>
        <v>2.1580184331865034E-2</v>
      </c>
      <c r="J60" s="14">
        <f>IFERROR(IFERROR(J294/J216,I60),"")</f>
        <v>2.9633988653654891E-2</v>
      </c>
      <c r="K60" s="14">
        <f>IFERROR(IFERROR(K294/K216,J60),"")</f>
        <v>2.9633988653654891E-2</v>
      </c>
      <c r="L60" s="14">
        <f>IFERROR(IFERROR(L294/L216,K60),"")</f>
        <v>3.4208804203041072E-2</v>
      </c>
      <c r="M60" s="14">
        <f>IFERROR(IFERROR(M294/M216,L60),"")</f>
        <v>3.4208804203041072E-2</v>
      </c>
      <c r="N60" s="14">
        <f>IFERROR(IFERROR(N294/N216,M60),"")</f>
        <v>2.2045920299289447E-2</v>
      </c>
      <c r="O60" s="14">
        <f>IFERROR(IFERROR(O294/O216,N60),"")</f>
        <v>2.2045920299289447E-2</v>
      </c>
      <c r="P60" s="14">
        <f>IFERROR(IFERROR(P294/P216,O60),"")</f>
        <v>3.0401507955898525E-2</v>
      </c>
      <c r="Q60" s="14">
        <f>IFERROR(IFERROR(Q294/Q216,P60),"")</f>
        <v>3.0401507955898525E-2</v>
      </c>
      <c r="R60" s="14">
        <f>IFERROR(IFERROR(R294/R216,Q60),"")</f>
        <v>4.8275451681608385E-2</v>
      </c>
      <c r="S60" s="14">
        <f>IFERROR(IFERROR(S294/S216,R60),"")</f>
        <v>4.8275451681608385E-2</v>
      </c>
      <c r="T60" s="14">
        <f>IFERROR(IFERROR(T294/T216,S60),"")</f>
        <v>3.8506352844113904E-2</v>
      </c>
      <c r="U60" s="14">
        <f>IFERROR(IFERROR(U294/U216,T60),"")</f>
        <v>3.8506352844113904E-2</v>
      </c>
      <c r="V60" s="14">
        <f>IFERROR(IFERROR(V294/V216,U60),"")</f>
        <v>3.8925889009634319E-2</v>
      </c>
      <c r="W60" s="14">
        <f>IFERROR(IFERROR(W294/W216,V60),"")</f>
        <v>3.8925889009634319E-2</v>
      </c>
      <c r="X60" s="14">
        <f>IFERROR(IFERROR(X294/X216,W60),"")</f>
        <v>4.8755080001868741E-2</v>
      </c>
      <c r="Y60" s="14">
        <f>IFERROR(IFERROR(Y294/Y216,X60),"")</f>
        <v>4.8755080001868741E-2</v>
      </c>
      <c r="Z60" s="14">
        <f>IFERROR(IFERROR(Z294/Z216,Y60),"")</f>
        <v>5.8502304731222837E-2</v>
      </c>
      <c r="AA60" s="14">
        <f>IFERROR(IFERROR(AA294/AA216,Z60),"")</f>
        <v>5.8502304731222837E-2</v>
      </c>
      <c r="AB60" s="14">
        <f>IFERROR(IFERROR(AB294/AB216,AA60),"")</f>
        <v>6.6013937067286782E-2</v>
      </c>
      <c r="AC60" s="14">
        <f>IFERROR(IFERROR(AC294/AC216,AB60),"")</f>
        <v>6.6013937067286782E-2</v>
      </c>
      <c r="AD60" s="14">
        <f>IFERROR(IFERROR(AD294/AD216,AC60),"")</f>
        <v>4.4531188385929329E-2</v>
      </c>
      <c r="AE60" s="14">
        <f>IFERROR(IFERROR(AE294/AE216,AD60),"")</f>
        <v>4.4531188385929329E-2</v>
      </c>
      <c r="AF60" s="14">
        <f>IFERROR(IFERROR(AF294/AF216,AE60),"")</f>
        <v>7.1225269511011005E-2</v>
      </c>
      <c r="AG60" s="14">
        <f>IFERROR(IFERROR(AG294/AG216,AF60),"")</f>
        <v>7.1225269511011005E-2</v>
      </c>
      <c r="AH60" s="14">
        <f>IFERROR(IFERROR(AH294/AH216,AG60),"")</f>
        <v>4.3744360823495823E-2</v>
      </c>
    </row>
    <row r="61" spans="1:34" ht="15" hidden="1" x14ac:dyDescent="0.25">
      <c r="A61" t="str">
        <f t="shared" si="1"/>
        <v>天津逾期率</v>
      </c>
      <c r="B61" s="3" t="str">
        <f t="shared" si="2"/>
        <v>天津银行逾期率</v>
      </c>
      <c r="C61" s="4" t="s">
        <v>224</v>
      </c>
      <c r="D61" s="4" t="s">
        <v>196</v>
      </c>
      <c r="E61" s="5" t="s">
        <v>210</v>
      </c>
      <c r="F61" s="5" t="s">
        <v>236</v>
      </c>
      <c r="G61" s="5" t="str">
        <f t="shared" si="4"/>
        <v>逾期率</v>
      </c>
      <c r="H61" s="14">
        <f>IFERROR(H295/H217,"")</f>
        <v>5.8755470013448802E-2</v>
      </c>
      <c r="I61" s="14">
        <f>IFERROR(IFERROR(I295/I217,H61),"")</f>
        <v>5.8755470013448802E-2</v>
      </c>
      <c r="J61" s="14">
        <f>IFERROR(IFERROR(J295/J217,I61),"")</f>
        <v>3.1901121569112748E-2</v>
      </c>
      <c r="K61" s="14">
        <f>IFERROR(IFERROR(K295/K217,J61),"")</f>
        <v>3.1901121569112748E-2</v>
      </c>
      <c r="L61" s="14">
        <f>IFERROR(IFERROR(L295/L217,K61),"")</f>
        <v>3.6610911410861244E-2</v>
      </c>
      <c r="M61" s="14">
        <f>IFERROR(IFERROR(M295/M217,L61),"")</f>
        <v>3.6610911410861244E-2</v>
      </c>
      <c r="N61" s="14">
        <f>IFERROR(IFERROR(N295/N217,M61),"")</f>
        <v>3.9908583002592021E-2</v>
      </c>
      <c r="O61" s="14">
        <f>IFERROR(IFERROR(O295/O217,N61),"")</f>
        <v>3.9908583002592021E-2</v>
      </c>
      <c r="P61" s="14">
        <f>IFERROR(IFERROR(P295/P217,O61),"")</f>
        <v>4.3685542322928463E-2</v>
      </c>
      <c r="Q61" s="14">
        <f>IFERROR(IFERROR(Q295/Q217,P61),"")</f>
        <v>4.3685542322928463E-2</v>
      </c>
      <c r="R61" s="14">
        <f>IFERROR(IFERROR(R295/R217,Q61),"")</f>
        <v>3.7316733231207974E-2</v>
      </c>
      <c r="S61" s="14">
        <f>IFERROR(IFERROR(S295/S217,R61),"")</f>
        <v>3.7316733231207974E-2</v>
      </c>
      <c r="T61" s="14">
        <f>IFERROR(IFERROR(T295/T217,S61),"")</f>
        <v>3.588096718509478E-2</v>
      </c>
      <c r="U61" s="14">
        <f>IFERROR(IFERROR(U295/U217,T61),"")</f>
        <v>3.588096718509478E-2</v>
      </c>
      <c r="V61" s="14">
        <f>IFERROR(IFERROR(V295/V217,U61),"")</f>
        <v>2.9322951250490434E-2</v>
      </c>
      <c r="W61" s="14">
        <f>IFERROR(IFERROR(W295/W217,V61),"")</f>
        <v>2.9322951250490434E-2</v>
      </c>
      <c r="X61" s="14">
        <f>IFERROR(IFERROR(X295/X217,W61),"")</f>
        <v>3.143283623681449E-2</v>
      </c>
      <c r="Y61" s="14">
        <f>IFERROR(IFERROR(Y295/Y217,X61),"")</f>
        <v>3.143283623681449E-2</v>
      </c>
      <c r="Z61" s="14">
        <f>IFERROR(IFERROR(Z295/Z217,Y61),"")</f>
        <v>2.1938622142389216E-2</v>
      </c>
      <c r="AA61" s="14">
        <f>IFERROR(IFERROR(AA295/AA217,Z61),"")</f>
        <v>2.1938622142389216E-2</v>
      </c>
      <c r="AB61" s="14">
        <f>IFERROR(IFERROR(AB295/AB217,AA61),"")</f>
        <v>2.061755217590518E-2</v>
      </c>
      <c r="AC61" s="14">
        <f>IFERROR(IFERROR(AC295/AC217,AB61),"")</f>
        <v>2.061755217590518E-2</v>
      </c>
      <c r="AD61" s="14">
        <f>IFERROR(IFERROR(AD295/AD217,AC61),"")</f>
        <v>2.7971340179173382E-2</v>
      </c>
      <c r="AE61" s="14">
        <f>IFERROR(IFERROR(AE295/AE217,AD61),"")</f>
        <v>2.7971340179173382E-2</v>
      </c>
      <c r="AF61" s="14">
        <f>IFERROR(IFERROR(AF295/AF217,AE61),"")</f>
        <v>2.6462140072106094E-2</v>
      </c>
      <c r="AG61" s="14">
        <f>IFERROR(IFERROR(AG295/AG217,AF61),"")</f>
        <v>2.6462140072106094E-2</v>
      </c>
      <c r="AH61" s="14">
        <f>IFERROR(IFERROR(AH295/AH217,AG61),"")</f>
        <v>2.5998260426494401E-2</v>
      </c>
    </row>
    <row r="62" spans="1:34" ht="15" hidden="1" x14ac:dyDescent="0.25">
      <c r="A62" t="str">
        <f t="shared" si="1"/>
        <v>江西逾期率</v>
      </c>
      <c r="B62" s="3" t="str">
        <f t="shared" si="2"/>
        <v>江西银行逾期率</v>
      </c>
      <c r="C62" s="4" t="s">
        <v>225</v>
      </c>
      <c r="D62" s="4" t="s">
        <v>197</v>
      </c>
      <c r="E62" s="5" t="s">
        <v>211</v>
      </c>
      <c r="F62" s="5" t="s">
        <v>236</v>
      </c>
      <c r="G62" s="5" t="str">
        <f t="shared" si="4"/>
        <v>逾期率</v>
      </c>
      <c r="H62" s="14">
        <f>IFERROR(H296/H218,"")</f>
        <v>4.6055178559543261E-2</v>
      </c>
      <c r="I62" s="14">
        <f>IFERROR(IFERROR(I296/I218,H62),"")</f>
        <v>4.6055178559543261E-2</v>
      </c>
      <c r="J62" s="14">
        <f>IFERROR(IFERROR(J296/J218,I62),"")</f>
        <v>4.3536886936493643E-2</v>
      </c>
      <c r="K62" s="14">
        <f>IFERROR(IFERROR(K296/K218,J62),"")</f>
        <v>4.3536886936493643E-2</v>
      </c>
      <c r="L62" s="14">
        <f>IFERROR(IFERROR(L296/L218,K62),"")</f>
        <v>4.067804536249009E-2</v>
      </c>
      <c r="M62" s="14">
        <f>IFERROR(IFERROR(M296/M218,L62),"")</f>
        <v>4.067804536249009E-2</v>
      </c>
      <c r="N62" s="14">
        <f>IFERROR(IFERROR(N296/N218,M62),"")</f>
        <v>1.9242750865718014E-2</v>
      </c>
      <c r="O62" s="14">
        <f>IFERROR(IFERROR(O296/O218,N62),"")</f>
        <v>1.9242750865718014E-2</v>
      </c>
      <c r="P62" s="14">
        <f>IFERROR(IFERROR(P296/P218,O62),"")</f>
        <v>1.9526810769452542E-2</v>
      </c>
      <c r="Q62" s="14">
        <f>IFERROR(IFERROR(Q296/Q218,P62),"")</f>
        <v>1.9526810769452542E-2</v>
      </c>
      <c r="R62" s="14">
        <f>IFERROR(IFERROR(R296/R218,Q62),"")</f>
        <v>2.1039228975710842E-2</v>
      </c>
      <c r="S62" s="14">
        <f>IFERROR(IFERROR(S296/S218,R62),"")</f>
        <v>2.1039228975710842E-2</v>
      </c>
      <c r="T62" s="14">
        <f>IFERROR(IFERROR(T296/T218,S62),"")</f>
        <v>2.9937667371449941E-2</v>
      </c>
      <c r="U62" s="14">
        <f>IFERROR(IFERROR(U296/U218,T62),"")</f>
        <v>2.9937667371449941E-2</v>
      </c>
      <c r="V62" s="14">
        <f>IFERROR(IFERROR(V296/V218,U62),"")</f>
        <v>4.7586366288486608E-2</v>
      </c>
      <c r="W62" s="14">
        <f>IFERROR(IFERROR(W296/W218,V62),"")</f>
        <v>4.7586366288486608E-2</v>
      </c>
      <c r="X62" s="14">
        <f>IFERROR(IFERROR(X296/X218,W62),"")</f>
        <v>4.1254560982795438E-2</v>
      </c>
      <c r="Y62" s="14">
        <f>IFERROR(IFERROR(Y296/Y218,X62),"")</f>
        <v>4.1254560982795438E-2</v>
      </c>
      <c r="Z62" s="14">
        <f>IFERROR(IFERROR(Z296/Z218,Y62),"")</f>
        <v>3.6431696230178168E-2</v>
      </c>
      <c r="AA62" s="14">
        <f>IFERROR(IFERROR(AA296/AA218,Z62),"")</f>
        <v>3.6431696230178168E-2</v>
      </c>
      <c r="AB62" s="14">
        <f>IFERROR(IFERROR(AB296/AB218,AA62),"")</f>
        <v>5.3901552131455331E-2</v>
      </c>
      <c r="AC62" s="14">
        <f>IFERROR(IFERROR(AC296/AC218,AB62),"")</f>
        <v>5.3901552131455331E-2</v>
      </c>
      <c r="AD62" s="14">
        <f>IFERROR(IFERROR(AD296/AD218,AC62),"")</f>
        <v>2.8282540260865002E-2</v>
      </c>
      <c r="AE62" s="14">
        <f>IFERROR(IFERROR(AE296/AE218,AD62),"")</f>
        <v>2.8282540260865002E-2</v>
      </c>
      <c r="AF62" s="14">
        <f>IFERROR(IFERROR(AF296/AF218,AE62),"")</f>
        <v>3.6093148943985055E-2</v>
      </c>
      <c r="AG62" s="14">
        <f>IFERROR(IFERROR(AG296/AG218,AF62),"")</f>
        <v>3.6093148943985055E-2</v>
      </c>
      <c r="AH62" s="14">
        <f>IFERROR(IFERROR(AH296/AH218,AG62),"")</f>
        <v>2.5566074392694892E-2</v>
      </c>
    </row>
    <row r="63" spans="1:34" ht="15" hidden="1" x14ac:dyDescent="0.25">
      <c r="A63" t="str">
        <f t="shared" si="1"/>
        <v>泸州逾期率</v>
      </c>
      <c r="B63" s="3" t="str">
        <f t="shared" si="2"/>
        <v>泸州银行逾期率</v>
      </c>
      <c r="C63" s="4" t="s">
        <v>226</v>
      </c>
      <c r="D63" s="4" t="s">
        <v>198</v>
      </c>
      <c r="E63" s="5" t="s">
        <v>212</v>
      </c>
      <c r="F63" s="5" t="s">
        <v>236</v>
      </c>
      <c r="G63" s="5" t="str">
        <f t="shared" si="4"/>
        <v>逾期率</v>
      </c>
      <c r="H63" s="14">
        <f>IFERROR(H297/H219,"")</f>
        <v>1.2651619483096227E-2</v>
      </c>
      <c r="I63" s="14">
        <f>IFERROR(IFERROR(I297/I219,H63),"")</f>
        <v>1.2651619483096227E-2</v>
      </c>
      <c r="J63" s="14">
        <f>IFERROR(IFERROR(J297/J219,I63),"")</f>
        <v>1.4812499596211783E-2</v>
      </c>
      <c r="K63" s="14">
        <f>IFERROR(IFERROR(K297/K219,J63),"")</f>
        <v>1.2695771882988224E-2</v>
      </c>
      <c r="L63" s="14">
        <f>IFERROR(IFERROR(L297/L219,K63),"")</f>
        <v>1.7930280066592152E-2</v>
      </c>
      <c r="M63" s="14">
        <f>IFERROR(IFERROR(M297/M219,L63),"")</f>
        <v>1.7930280066592152E-2</v>
      </c>
      <c r="N63" s="14">
        <f>IFERROR(IFERROR(N297/N219,M63),"")</f>
        <v>1.9337327152650075E-2</v>
      </c>
      <c r="O63" s="14">
        <f>IFERROR(IFERROR(O297/O219,N63),"")</f>
        <v>1.7314234853970555E-2</v>
      </c>
      <c r="P63" s="14">
        <f>IFERROR(IFERROR(P297/P219,O63),"")</f>
        <v>8.3840147061506921E-3</v>
      </c>
      <c r="Q63" s="14">
        <f>IFERROR(IFERROR(Q297/Q219,P63),"")</f>
        <v>8.3840147061506921E-3</v>
      </c>
      <c r="R63" s="14">
        <f>IFERROR(IFERROR(R297/R219,Q63),"")</f>
        <v>2.2633864477043977E-2</v>
      </c>
      <c r="S63" s="14">
        <f>IFERROR(IFERROR(S297/S219,R63),"")</f>
        <v>2.2633864477043977E-2</v>
      </c>
      <c r="T63" s="14">
        <f>IFERROR(IFERROR(T297/T219,S63),"")</f>
        <v>2.6307748639286501E-2</v>
      </c>
      <c r="U63" s="14">
        <f>IFERROR(IFERROR(U297/U219,T63),"")</f>
        <v>2.6307748639286501E-2</v>
      </c>
      <c r="V63" s="14">
        <f>IFERROR(IFERROR(V297/V219,U63),"")</f>
        <v>1.9015558802419223E-2</v>
      </c>
      <c r="W63" s="14">
        <f>IFERROR(IFERROR(W297/W219,V63),"")</f>
        <v>1.9015558802419223E-2</v>
      </c>
      <c r="X63" s="14">
        <f>IFERROR(IFERROR(X297/X219,W63),"")</f>
        <v>2.1676240271824399E-2</v>
      </c>
      <c r="Y63" s="14">
        <f>IFERROR(IFERROR(Y297/Y219,X63),"")</f>
        <v>2.1230879239049698E-2</v>
      </c>
      <c r="Z63" s="14">
        <f>IFERROR(IFERROR(Z297/Z219,Y63),"")</f>
        <v>1.4487847286347661E-2</v>
      </c>
      <c r="AA63" s="14">
        <f>IFERROR(IFERROR(AA297/AA219,Z63),"")</f>
        <v>1.4487847286347661E-2</v>
      </c>
      <c r="AB63" s="14">
        <f>IFERROR(IFERROR(AB297/AB219,AA63),"")</f>
        <v>1.5348651688902005E-2</v>
      </c>
      <c r="AC63" s="14">
        <f>IFERROR(IFERROR(AC297/AC219,AB63),"")</f>
        <v>1.4992484293347425E-2</v>
      </c>
      <c r="AD63" s="14">
        <f>IFERROR(IFERROR(AD297/AD219,AC63),"")</f>
        <v>1.5011822814744981E-2</v>
      </c>
      <c r="AE63" s="14">
        <f>IFERROR(IFERROR(AE297/AE219,AD63),"")</f>
        <v>1.5011822814744981E-2</v>
      </c>
      <c r="AF63" s="14">
        <f>IFERROR(IFERROR(AF297/AF219,AE63),"")</f>
        <v>1.5304594101001635E-2</v>
      </c>
      <c r="AG63" s="14">
        <f>IFERROR(IFERROR(AG297/AG219,AF63),"")</f>
        <v>1.5304594101001635E-2</v>
      </c>
      <c r="AH63" s="14">
        <f>IFERROR(IFERROR(AH297/AH219,AG63),"")</f>
        <v>1.3933474722755622E-2</v>
      </c>
    </row>
    <row r="64" spans="1:34" ht="15" hidden="1" x14ac:dyDescent="0.25">
      <c r="A64" t="str">
        <f t="shared" si="1"/>
        <v>甘肃逾期率</v>
      </c>
      <c r="B64" s="3" t="str">
        <f t="shared" si="2"/>
        <v>甘肃银行逾期率</v>
      </c>
      <c r="C64" s="4" t="s">
        <v>228</v>
      </c>
      <c r="D64" s="4" t="s">
        <v>200</v>
      </c>
      <c r="E64" s="5" t="s">
        <v>214</v>
      </c>
      <c r="F64" s="5" t="s">
        <v>236</v>
      </c>
      <c r="G64" s="5" t="str">
        <f t="shared" si="4"/>
        <v>逾期率</v>
      </c>
      <c r="H64" s="14">
        <f>IFERROR(H298/H220,"")</f>
        <v>8.4067949803923403E-2</v>
      </c>
      <c r="I64" s="14">
        <f>IFERROR(IFERROR(I298/I220,H64),"")</f>
        <v>8.4067949803923403E-2</v>
      </c>
      <c r="J64" s="14">
        <f>IFERROR(IFERROR(J298/J220,I64),"")</f>
        <v>9.1792570536201892E-2</v>
      </c>
      <c r="K64" s="14">
        <f>IFERROR(IFERROR(K298/K220,J64),"")</f>
        <v>9.1792570536201892E-2</v>
      </c>
      <c r="L64" s="14">
        <f>IFERROR(IFERROR(L298/L220,K64),"")</f>
        <v>4.4614314973017676E-2</v>
      </c>
      <c r="M64" s="14">
        <f>IFERROR(IFERROR(M298/M220,L64),"")</f>
        <v>4.4614314973017676E-2</v>
      </c>
      <c r="N64" s="14">
        <f>IFERROR(IFERROR(N298/N220,M64),"")</f>
        <v>5.9083625365368535E-2</v>
      </c>
      <c r="O64" s="14">
        <f>IFERROR(IFERROR(O298/O220,N64),"")</f>
        <v>5.9083625365368535E-2</v>
      </c>
      <c r="P64" s="14">
        <f>IFERROR(IFERROR(P298/P220,O64),"")</f>
        <v>4.4310122685786234E-2</v>
      </c>
      <c r="Q64" s="14">
        <f>IFERROR(IFERROR(Q298/Q220,P64),"")</f>
        <v>4.4310122685786234E-2</v>
      </c>
      <c r="R64" s="14">
        <f>IFERROR(IFERROR(R298/R220,Q64),"")</f>
        <v>4.4079985114250153E-2</v>
      </c>
      <c r="S64" s="14">
        <f>IFERROR(IFERROR(S298/S220,R64),"")</f>
        <v>4.4079985114250153E-2</v>
      </c>
      <c r="T64" s="14">
        <f>IFERROR(IFERROR(T298/T220,S64),"")</f>
        <v>3.673554860036668E-2</v>
      </c>
      <c r="U64" s="14">
        <f>IFERROR(IFERROR(U298/U220,T64),"")</f>
        <v>3.673554860036668E-2</v>
      </c>
      <c r="V64" s="14">
        <f>IFERROR(IFERROR(V298/V220,U64),"")</f>
        <v>2.7652554590703354E-2</v>
      </c>
      <c r="W64" s="14">
        <f>IFERROR(IFERROR(W298/W220,V64),"")</f>
        <v>2.7652554590703354E-2</v>
      </c>
      <c r="X64" s="14">
        <f>IFERROR(IFERROR(X298/X220,W64),"")</f>
        <v>3.214203689184067E-2</v>
      </c>
      <c r="Y64" s="14">
        <f>IFERROR(IFERROR(Y298/Y220,X64),"")</f>
        <v>3.214203689184067E-2</v>
      </c>
      <c r="Z64" s="14">
        <f>IFERROR(IFERROR(Z298/Z220,Y64),"")</f>
        <v>2.7437110131076897E-2</v>
      </c>
      <c r="AA64" s="14">
        <f>IFERROR(IFERROR(AA298/AA220,Z64),"")</f>
        <v>2.7437110131076897E-2</v>
      </c>
      <c r="AB64" s="14">
        <f>IFERROR(IFERROR(AB298/AB220,AA64),"")</f>
        <v>2.505414509982138E-2</v>
      </c>
      <c r="AC64" s="14">
        <f>IFERROR(IFERROR(AC298/AC220,AB64),"")</f>
        <v>2.505414509982138E-2</v>
      </c>
      <c r="AD64" s="14">
        <f>IFERROR(IFERROR(AD298/AD220,AC64),"")</f>
        <v>2.8376604435791295E-2</v>
      </c>
      <c r="AE64" s="14">
        <f>IFERROR(IFERROR(AE298/AE220,AD64),"")</f>
        <v>2.8376604435791295E-2</v>
      </c>
      <c r="AF64" s="14">
        <f>IFERROR(IFERROR(AF298/AF220,AE64),"")</f>
        <v>2.6119000405776034E-2</v>
      </c>
      <c r="AG64" s="14">
        <f>IFERROR(IFERROR(AG298/AG220,AF64),"")</f>
        <v>2.6119000405776034E-2</v>
      </c>
      <c r="AH64" s="14">
        <f>IFERROR(IFERROR(AH298/AH220,AG64),"")</f>
        <v>2.7437270865685509E-2</v>
      </c>
    </row>
    <row r="65" spans="1:34" ht="15" hidden="1" x14ac:dyDescent="0.25">
      <c r="A65" t="str">
        <f t="shared" si="1"/>
        <v>晋商逾期率</v>
      </c>
      <c r="B65" s="3" t="str">
        <f t="shared" si="2"/>
        <v>晋商银行逾期率</v>
      </c>
      <c r="C65" s="4" t="s">
        <v>229</v>
      </c>
      <c r="D65" s="4" t="s">
        <v>201</v>
      </c>
      <c r="E65" s="5" t="s">
        <v>215</v>
      </c>
      <c r="F65" s="5" t="s">
        <v>236</v>
      </c>
      <c r="G65" s="5" t="str">
        <f t="shared" si="4"/>
        <v>逾期率</v>
      </c>
      <c r="H65" s="14">
        <f>IFERROR(H299/H221,"")</f>
        <v>2.0518349058994297E-2</v>
      </c>
      <c r="I65" s="14">
        <f>IFERROR(IFERROR(I299/I221,H65),"")</f>
        <v>2.0518349058994297E-2</v>
      </c>
      <c r="J65" s="14">
        <f>IFERROR(IFERROR(J299/J221,I65),"")</f>
        <v>4.0311981845143639E-2</v>
      </c>
      <c r="K65" s="14">
        <f>IFERROR(IFERROR(K299/K221,J65),"")</f>
        <v>4.0311981845143639E-2</v>
      </c>
      <c r="L65" s="14">
        <f>IFERROR(IFERROR(L299/L221,K65),"")</f>
        <v>2.583273279651082E-2</v>
      </c>
      <c r="M65" s="14">
        <f>IFERROR(IFERROR(M299/M221,L65),"")</f>
        <v>2.583273279651082E-2</v>
      </c>
      <c r="N65" s="14">
        <f>IFERROR(IFERROR(N299/N221,M65),"")</f>
        <v>1.9651226360879057E-2</v>
      </c>
      <c r="O65" s="14">
        <f>IFERROR(IFERROR(O299/O221,N65),"")</f>
        <v>1.9651226360879057E-2</v>
      </c>
      <c r="P65" s="14">
        <f>IFERROR(IFERROR(P299/P221,O65),"")</f>
        <v>3.7893720266991962E-2</v>
      </c>
      <c r="Q65" s="14">
        <f>IFERROR(IFERROR(Q299/Q221,P65),"")</f>
        <v>3.7893720266991962E-2</v>
      </c>
      <c r="R65" s="14">
        <f>IFERROR(IFERROR(R299/R221,Q65),"")</f>
        <v>2.0028881128455953E-2</v>
      </c>
      <c r="S65" s="14">
        <f>IFERROR(IFERROR(S299/S221,R65),"")</f>
        <v>2.0028881128455953E-2</v>
      </c>
      <c r="T65" s="14">
        <f>IFERROR(IFERROR(T299/T221,S65),"")</f>
        <v>2.1125875787575125E-2</v>
      </c>
      <c r="U65" s="14">
        <f>IFERROR(IFERROR(U299/U221,T65),"")</f>
        <v>2.1125875787575125E-2</v>
      </c>
      <c r="V65" s="14">
        <f>IFERROR(IFERROR(V299/V221,U65),"")</f>
        <v>2.0021841107461608E-2</v>
      </c>
      <c r="W65" s="14">
        <f>IFERROR(IFERROR(W299/W221,V65),"")</f>
        <v>2.0021841107461608E-2</v>
      </c>
      <c r="X65" s="14">
        <f>IFERROR(IFERROR(X299/X221,W65),"")</f>
        <v>1.7214655788166177E-2</v>
      </c>
      <c r="Y65" s="14">
        <f>IFERROR(IFERROR(Y299/Y221,X65),"")</f>
        <v>1.7214655788166177E-2</v>
      </c>
      <c r="Z65" s="14">
        <f>IFERROR(IFERROR(Z299/Z221,Y65),"")</f>
        <v>2.0846123936196032E-2</v>
      </c>
      <c r="AA65" s="14">
        <f>IFERROR(IFERROR(AA299/AA221,Z65),"")</f>
        <v>2.0846123936196032E-2</v>
      </c>
      <c r="AB65" s="14">
        <f>IFERROR(IFERROR(AB299/AB221,AA65),"")</f>
        <v>2.1022180443295232E-2</v>
      </c>
      <c r="AC65" s="14">
        <f>IFERROR(IFERROR(AC299/AC221,AB65),"")</f>
        <v>2.1022180443295232E-2</v>
      </c>
      <c r="AD65" s="14">
        <f>IFERROR(IFERROR(AD299/AD221,AC65),"")</f>
        <v>1.7280738857394271E-2</v>
      </c>
      <c r="AE65" s="14">
        <f>IFERROR(IFERROR(AE299/AE221,AD65),"")</f>
        <v>1.7280738857394271E-2</v>
      </c>
      <c r="AF65" s="14">
        <f>IFERROR(IFERROR(AF299/AF221,AE65),"")</f>
        <v>2.0323936657465416E-2</v>
      </c>
      <c r="AG65" s="14">
        <f>IFERROR(IFERROR(AG299/AG221,AF65),"")</f>
        <v>2.0323936657465416E-2</v>
      </c>
      <c r="AH65" s="14">
        <f>IFERROR(IFERROR(AH299/AH221,AG65),"")</f>
        <v>1.9484547203869426E-2</v>
      </c>
    </row>
    <row r="66" spans="1:34" ht="15" hidden="1" x14ac:dyDescent="0.25">
      <c r="A66" t="str">
        <f t="shared" ref="A66:A129" si="5">E66&amp;G66</f>
        <v>徽商逾期率</v>
      </c>
      <c r="B66" s="3" t="str">
        <f t="shared" si="2"/>
        <v>徽商银行逾期率</v>
      </c>
      <c r="C66" s="4" t="s">
        <v>230</v>
      </c>
      <c r="D66" s="4" t="s">
        <v>202</v>
      </c>
      <c r="E66" s="5" t="s">
        <v>216</v>
      </c>
      <c r="F66" s="5" t="s">
        <v>236</v>
      </c>
      <c r="G66" s="5" t="str">
        <f t="shared" si="4"/>
        <v>逾期率</v>
      </c>
      <c r="H66" s="14">
        <f>IFERROR(H300/H222,"")</f>
        <v>1.5080387509023756E-2</v>
      </c>
      <c r="I66" s="14">
        <f>IFERROR(IFERROR(I300/I222,H66),"")</f>
        <v>1.5080387509023756E-2</v>
      </c>
      <c r="J66" s="14">
        <f>IFERROR(IFERROR(J300/J222,I66),"")</f>
        <v>1.38971461280852E-2</v>
      </c>
      <c r="K66" s="14">
        <f>IFERROR(IFERROR(K300/K222,J66),"")</f>
        <v>1.38971461280852E-2</v>
      </c>
      <c r="L66" s="14">
        <f>IFERROR(IFERROR(L300/L222,K66),"")</f>
        <v>1.5013561234782055E-2</v>
      </c>
      <c r="M66" s="14">
        <f>IFERROR(IFERROR(M300/M222,L66),"")</f>
        <v>1.5013561234782055E-2</v>
      </c>
      <c r="N66" s="14">
        <f>IFERROR(IFERROR(N300/N222,M66),"")</f>
        <v>2.2249611640045412E-2</v>
      </c>
      <c r="O66" s="14">
        <f>IFERROR(IFERROR(O300/O222,N66),"")</f>
        <v>2.2249611640045412E-2</v>
      </c>
      <c r="P66" s="14">
        <f>IFERROR(IFERROR(P300/P222,O66),"")</f>
        <v>1.8063420803287634E-2</v>
      </c>
      <c r="Q66" s="14">
        <f>IFERROR(IFERROR(Q300/Q222,P66),"")</f>
        <v>1.8063420803287634E-2</v>
      </c>
      <c r="R66" s="14">
        <f>IFERROR(IFERROR(R300/R222,Q66),"")</f>
        <v>1.9422977649218003E-2</v>
      </c>
      <c r="S66" s="14">
        <f>IFERROR(IFERROR(S300/S222,R66),"")</f>
        <v>1.9422977649218003E-2</v>
      </c>
      <c r="T66" s="14">
        <f>IFERROR(IFERROR(T300/T222,S66),"")</f>
        <v>1.7723049340445829E-2</v>
      </c>
      <c r="U66" s="14">
        <f>IFERROR(IFERROR(U300/U222,T66),"")</f>
        <v>1.7723049340445829E-2</v>
      </c>
      <c r="V66" s="14">
        <f>IFERROR(IFERROR(V300/V222,U66),"")</f>
        <v>1.7272647669040957E-2</v>
      </c>
      <c r="W66" s="14">
        <f>IFERROR(IFERROR(W300/W222,V66),"")</f>
        <v>1.7272647669040957E-2</v>
      </c>
      <c r="X66" s="14">
        <f>IFERROR(IFERROR(X300/X222,W66),"")</f>
        <v>1.3038358415393766E-2</v>
      </c>
      <c r="Y66" s="14">
        <f>IFERROR(IFERROR(Y300/Y222,X66),"")</f>
        <v>1.3038358415393766E-2</v>
      </c>
      <c r="Z66" s="14">
        <f>IFERROR(IFERROR(Z300/Z222,Y66),"")</f>
        <v>1.2185472053602093E-2</v>
      </c>
      <c r="AA66" s="14">
        <f>IFERROR(IFERROR(AA300/AA222,Z66),"")</f>
        <v>1.2185472053602093E-2</v>
      </c>
      <c r="AB66" s="14">
        <f>IFERROR(IFERROR(AB300/AB222,AA66),"")</f>
        <v>1.2535166797529231E-2</v>
      </c>
      <c r="AC66" s="14">
        <f>IFERROR(IFERROR(AC300/AC222,AB66),"")</f>
        <v>1.2385432559834217E-2</v>
      </c>
      <c r="AD66" s="14">
        <f>IFERROR(IFERROR(AD300/AD222,AC66),"")</f>
        <v>1.2631164567196006E-2</v>
      </c>
      <c r="AE66" s="14">
        <f>IFERROR(IFERROR(AE300/AE222,AD66),"")</f>
        <v>1.2631164567196006E-2</v>
      </c>
      <c r="AF66" s="14">
        <f>IFERROR(IFERROR(AF300/AF222,AE66),"")</f>
        <v>1.2127221154951903E-2</v>
      </c>
      <c r="AG66" s="14">
        <f>IFERROR(IFERROR(AG300/AG222,AF66),"")</f>
        <v>1.2127221154951903E-2</v>
      </c>
      <c r="AH66" s="14">
        <f>IFERROR(IFERROR(AH300/AH222,AG66),"")</f>
        <v>1.1805843219261569E-2</v>
      </c>
    </row>
    <row r="67" spans="1:34" ht="15" hidden="1" x14ac:dyDescent="0.25">
      <c r="A67" t="str">
        <f t="shared" si="5"/>
        <v>哈尔滨逾期率</v>
      </c>
      <c r="B67" s="3" t="str">
        <f t="shared" si="2"/>
        <v>哈尔滨银行逾期率</v>
      </c>
      <c r="C67" s="4" t="s">
        <v>231</v>
      </c>
      <c r="D67" s="4" t="s">
        <v>203</v>
      </c>
      <c r="E67" s="5" t="s">
        <v>217</v>
      </c>
      <c r="F67" s="5" t="s">
        <v>236</v>
      </c>
      <c r="G67" s="5" t="str">
        <f t="shared" si="4"/>
        <v>逾期率</v>
      </c>
      <c r="H67" s="14">
        <f>IFERROR(H301/H223,"")</f>
        <v>6.3025872222593954E-2</v>
      </c>
      <c r="I67" s="14">
        <f>IFERROR(IFERROR(I301/I223,H67),"")</f>
        <v>6.3025872222593954E-2</v>
      </c>
      <c r="J67" s="14">
        <f>IFERROR(IFERROR(J301/J223,I67),"")</f>
        <v>5.2126265967073641E-2</v>
      </c>
      <c r="K67" s="14">
        <f>IFERROR(IFERROR(K301/K223,J67),"")</f>
        <v>5.2126265967073641E-2</v>
      </c>
      <c r="L67" s="14">
        <f>IFERROR(IFERROR(L301/L223,K67),"")</f>
        <v>6.8819745793527218E-2</v>
      </c>
      <c r="M67" s="14">
        <f>IFERROR(IFERROR(M301/M223,L67),"")</f>
        <v>6.8819745793527218E-2</v>
      </c>
      <c r="N67" s="14">
        <f>IFERROR(IFERROR(N301/N223,M67),"")</f>
        <v>9.0988248746531927E-2</v>
      </c>
      <c r="O67" s="14">
        <f>IFERROR(IFERROR(O301/O223,N67),"")</f>
        <v>9.0988248746531927E-2</v>
      </c>
      <c r="P67" s="14">
        <f>IFERROR(IFERROR(P301/P223,O67),"")</f>
        <v>9.7060290547628325E-2</v>
      </c>
      <c r="Q67" s="14">
        <f>IFERROR(IFERROR(Q301/Q223,P67),"")</f>
        <v>9.7060290547628325E-2</v>
      </c>
      <c r="R67" s="14">
        <f>IFERROR(IFERROR(R301/R223,Q67),"")</f>
        <v>0.14438646508417086</v>
      </c>
      <c r="S67" s="14">
        <f>IFERROR(IFERROR(S301/S223,R67),"")</f>
        <v>0.14438646508417086</v>
      </c>
      <c r="T67" s="14">
        <f>IFERROR(IFERROR(T301/T223,S67),"")</f>
        <v>0.19892706313615635</v>
      </c>
      <c r="U67" s="14">
        <f>IFERROR(IFERROR(U301/U223,T67),"")</f>
        <v>0.19892706313615635</v>
      </c>
      <c r="V67" s="14">
        <f>IFERROR(IFERROR(V301/V223,U67),"")</f>
        <v>0.18868011081375635</v>
      </c>
      <c r="W67" s="14">
        <f>IFERROR(IFERROR(W301/W223,V67),"")</f>
        <v>0.18868011081375635</v>
      </c>
      <c r="X67" s="14">
        <f>IFERROR(IFERROR(X301/X223,W67),"")</f>
        <v>0.16849120392910277</v>
      </c>
      <c r="Y67" s="14">
        <f>IFERROR(IFERROR(Y301/Y223,X67),"")</f>
        <v>0.16849120392910277</v>
      </c>
      <c r="Z67" s="14">
        <f>IFERROR(IFERROR(Z301/Z223,Y67),"")</f>
        <v>0.1478546636579908</v>
      </c>
      <c r="AA67" s="14">
        <f>IFERROR(IFERROR(AA301/AA223,Z67),"")</f>
        <v>0.1478546636579908</v>
      </c>
      <c r="AB67" s="14">
        <f>IFERROR(IFERROR(AB301/AB223,AA67),"")</f>
        <v>0.13604793275292748</v>
      </c>
      <c r="AC67" s="14">
        <f>IFERROR(IFERROR(AC301/AC223,AB67),"")</f>
        <v>0.13604793275292748</v>
      </c>
      <c r="AD67" s="14">
        <f>IFERROR(IFERROR(AD301/AD223,AC67),"")</f>
        <v>0.13613136217702262</v>
      </c>
      <c r="AE67" s="14">
        <f>IFERROR(IFERROR(AE301/AE223,AD67),"")</f>
        <v>0.13613136217702262</v>
      </c>
      <c r="AF67" s="14">
        <f>IFERROR(IFERROR(AF301/AF223,AE67),"")</f>
        <v>0.12989480699472733</v>
      </c>
      <c r="AG67" s="14">
        <f>IFERROR(IFERROR(AG301/AG223,AF67),"")</f>
        <v>0.12989480699472733</v>
      </c>
      <c r="AH67" s="14">
        <f>IFERROR(IFERROR(AH301/AH223,AG67),"")</f>
        <v>0.12576374806052257</v>
      </c>
    </row>
    <row r="68" spans="1:34" ht="15" hidden="1" x14ac:dyDescent="0.25">
      <c r="A68" t="str">
        <f t="shared" si="5"/>
        <v>贵州逾期率</v>
      </c>
      <c r="B68" s="3" t="str">
        <f t="shared" si="2"/>
        <v>贵州银行逾期率</v>
      </c>
      <c r="C68" s="4" t="s">
        <v>232</v>
      </c>
      <c r="D68" s="4" t="s">
        <v>204</v>
      </c>
      <c r="E68" s="5" t="s">
        <v>218</v>
      </c>
      <c r="F68" s="5" t="s">
        <v>236</v>
      </c>
      <c r="G68" s="5" t="str">
        <f t="shared" si="4"/>
        <v>逾期率</v>
      </c>
      <c r="H68" s="14" t="str">
        <f>IFERROR(H302/H224,"")</f>
        <v/>
      </c>
      <c r="I68" s="14" t="str">
        <f>IFERROR(IFERROR(I302/I224,H68),"")</f>
        <v/>
      </c>
      <c r="J68" s="14">
        <f>IFERROR(IFERROR(J302/J224,I68),"")</f>
        <v>7.8934897267836611E-3</v>
      </c>
      <c r="K68" s="14">
        <f>IFERROR(IFERROR(K302/K224,J68),"")</f>
        <v>7.8934897267836611E-3</v>
      </c>
      <c r="L68" s="14">
        <f>IFERROR(IFERROR(L302/L224,K68),"")</f>
        <v>1.1316596866979245E-2</v>
      </c>
      <c r="M68" s="14">
        <f>IFERROR(IFERROR(M302/M224,L68),"")</f>
        <v>1.1316596866979245E-2</v>
      </c>
      <c r="N68" s="14">
        <f>IFERROR(IFERROR(N302/N224,M68),"")</f>
        <v>8.3215820593011396E-3</v>
      </c>
      <c r="O68" s="14">
        <f>IFERROR(IFERROR(O302/O224,N68),"")</f>
        <v>8.3215820593011396E-3</v>
      </c>
      <c r="P68" s="14">
        <f>IFERROR(IFERROR(P302/P224,O68),"")</f>
        <v>9.5830828826150918E-3</v>
      </c>
      <c r="Q68" s="14">
        <f>IFERROR(IFERROR(Q302/Q224,P68),"")</f>
        <v>9.1273886001673014E-3</v>
      </c>
      <c r="R68" s="14">
        <f>IFERROR(IFERROR(R302/R224,Q68),"")</f>
        <v>7.24255969019402E-3</v>
      </c>
      <c r="S68" s="14">
        <f>IFERROR(IFERROR(S302/S224,R68),"")</f>
        <v>7.24255969019402E-3</v>
      </c>
      <c r="T68" s="14">
        <f>IFERROR(IFERROR(T302/T224,S68),"")</f>
        <v>1.7279147830234137E-2</v>
      </c>
      <c r="U68" s="14">
        <f>IFERROR(IFERROR(U302/U224,T68),"")</f>
        <v>1.7279147830234137E-2</v>
      </c>
      <c r="V68" s="14">
        <f>IFERROR(IFERROR(V302/V224,U68),"")</f>
        <v>1.8730485734403172E-2</v>
      </c>
      <c r="W68" s="14">
        <f>IFERROR(IFERROR(W302/W224,V68),"")</f>
        <v>1.8730485734403172E-2</v>
      </c>
      <c r="X68" s="14">
        <f>IFERROR(IFERROR(X302/X224,W68),"")</f>
        <v>1.8617817281516184E-2</v>
      </c>
      <c r="Y68" s="14">
        <f>IFERROR(IFERROR(Y302/Y224,X68),"")</f>
        <v>1.8617817281516184E-2</v>
      </c>
      <c r="Z68" s="14">
        <f>IFERROR(IFERROR(Z302/Z224,Y68),"")</f>
        <v>1.9418229939113213E-2</v>
      </c>
      <c r="AA68" s="14">
        <f>IFERROR(IFERROR(AA302/AA224,Z68),"")</f>
        <v>1.9418229939113213E-2</v>
      </c>
      <c r="AB68" s="14">
        <f>IFERROR(IFERROR(AB302/AB224,AA68),"")</f>
        <v>2.5529724329145045E-2</v>
      </c>
      <c r="AC68" s="14">
        <f>IFERROR(IFERROR(AC302/AC224,AB68),"")</f>
        <v>2.5529724329145045E-2</v>
      </c>
      <c r="AD68" s="14">
        <f>IFERROR(IFERROR(AD302/AD224,AC68),"")</f>
        <v>1.6671328252898698E-2</v>
      </c>
      <c r="AE68" s="14">
        <f>IFERROR(IFERROR(AE302/AE224,AD68),"")</f>
        <v>1.6671328252898698E-2</v>
      </c>
      <c r="AF68" s="14">
        <f>IFERROR(IFERROR(AF302/AF224,AE68),"")</f>
        <v>2.7781525578082483E-2</v>
      </c>
      <c r="AG68" s="14">
        <f>IFERROR(IFERROR(AG302/AG224,AF68),"")</f>
        <v>2.7781525578082483E-2</v>
      </c>
      <c r="AH68" s="14">
        <f>IFERROR(IFERROR(AH302/AH224,AG68),"")</f>
        <v>2.6695752093483741E-2</v>
      </c>
    </row>
    <row r="69" spans="1:34" ht="15" hidden="1" x14ac:dyDescent="0.25">
      <c r="A69" t="str">
        <f t="shared" si="5"/>
        <v>渤海逾期率</v>
      </c>
      <c r="B69" s="3" t="str">
        <f t="shared" si="2"/>
        <v>渤海银行逾期率</v>
      </c>
      <c r="C69" s="4" t="s">
        <v>233</v>
      </c>
      <c r="D69" s="4" t="s">
        <v>205</v>
      </c>
      <c r="E69" s="5" t="s">
        <v>219</v>
      </c>
      <c r="F69" s="5" t="s">
        <v>236</v>
      </c>
      <c r="G69" s="5" t="str">
        <f t="shared" si="4"/>
        <v>逾期率</v>
      </c>
      <c r="H69" s="14">
        <f>IFERROR(H303/H225,"")</f>
        <v>0</v>
      </c>
      <c r="I69" s="14">
        <f>IFERROR(IFERROR(I303/I225,H69),"")</f>
        <v>0</v>
      </c>
      <c r="J69" s="14">
        <f>IFERROR(IFERROR(J303/J225,I69),"")</f>
        <v>3.0615619609327505E-2</v>
      </c>
      <c r="K69" s="14">
        <f>IFERROR(IFERROR(K303/K225,J69),"")</f>
        <v>3.0615619609327505E-2</v>
      </c>
      <c r="L69" s="14">
        <f>IFERROR(IFERROR(L303/L225,K69),"")</f>
        <v>3.532875071312841E-2</v>
      </c>
      <c r="M69" s="14">
        <f>IFERROR(IFERROR(M303/M225,L69),"")</f>
        <v>3.532875071312841E-2</v>
      </c>
      <c r="N69" s="14">
        <f>IFERROR(IFERROR(N303/N225,M69),"")</f>
        <v>2.7773711815199883E-2</v>
      </c>
      <c r="O69" s="14">
        <f>IFERROR(IFERROR(O303/O225,N69),"")</f>
        <v>2.7773711815199883E-2</v>
      </c>
      <c r="P69" s="14">
        <f>IFERROR(IFERROR(P303/P225,O69),"")</f>
        <v>3.4571861489820346E-2</v>
      </c>
      <c r="Q69" s="14">
        <f>IFERROR(IFERROR(Q303/Q225,P69),"")</f>
        <v>3.4571861489820346E-2</v>
      </c>
      <c r="R69" s="14">
        <f>IFERROR(IFERROR(R303/R225,Q69),"")</f>
        <v>4.0357518442561087E-2</v>
      </c>
      <c r="S69" s="14">
        <f>IFERROR(IFERROR(S303/S225,R69),"")</f>
        <v>4.0357518442561087E-2</v>
      </c>
      <c r="T69" s="14">
        <f>IFERROR(IFERROR(T303/T225,S69),"")</f>
        <v>2.5302576620816815E-2</v>
      </c>
      <c r="U69" s="14">
        <f>IFERROR(IFERROR(U303/U225,T69),"")</f>
        <v>2.5302576620816815E-2</v>
      </c>
      <c r="V69" s="14">
        <f>IFERROR(IFERROR(V303/V225,U69),"")</f>
        <v>2.7841621714319406E-2</v>
      </c>
      <c r="W69" s="14">
        <f>IFERROR(IFERROR(W303/W225,V69),"")</f>
        <v>2.7841621714319406E-2</v>
      </c>
      <c r="X69" s="14">
        <f>IFERROR(IFERROR(X303/X225,W69),"")</f>
        <v>3.0191648353141455E-2</v>
      </c>
      <c r="Y69" s="14">
        <f>IFERROR(IFERROR(Y303/Y225,X69),"")</f>
        <v>3.0191648353141455E-2</v>
      </c>
      <c r="Z69" s="14">
        <f>IFERROR(IFERROR(Z303/Z225,Y69),"")</f>
        <v>3.0973563896298805E-2</v>
      </c>
      <c r="AA69" s="14">
        <f>IFERROR(IFERROR(AA303/AA225,Z69),"")</f>
        <v>3.0973563896298805E-2</v>
      </c>
      <c r="AB69" s="14">
        <f>IFERROR(IFERROR(AB303/AB225,AA69),"")</f>
        <v>2.7385499957206929E-2</v>
      </c>
      <c r="AC69" s="14">
        <f>IFERROR(IFERROR(AC303/AC225,AB69),"")</f>
        <v>2.7385499957206929E-2</v>
      </c>
      <c r="AD69" s="14">
        <f>IFERROR(IFERROR(AD303/AD225,AC69),"")</f>
        <v>2.7927910283947498E-2</v>
      </c>
      <c r="AE69" s="14">
        <f>IFERROR(IFERROR(AE303/AE225,AD69),"")</f>
        <v>2.7927910283947498E-2</v>
      </c>
      <c r="AF69" s="14">
        <f>IFERROR(IFERROR(AF303/AF225,AE69),"")</f>
        <v>3.0553610113953182E-2</v>
      </c>
      <c r="AG69" s="14">
        <f>IFERROR(IFERROR(AG303/AG225,AF69),"")</f>
        <v>3.0553610113953182E-2</v>
      </c>
      <c r="AH69" s="14">
        <f>IFERROR(IFERROR(AH303/AH225,AG69),"")</f>
        <v>2.3839167517313169E-2</v>
      </c>
    </row>
    <row r="70" spans="1:34" ht="15" hidden="1" x14ac:dyDescent="0.25">
      <c r="A70" t="str">
        <f t="shared" si="5"/>
        <v>威海逾期率</v>
      </c>
      <c r="B70" s="3" t="str">
        <f t="shared" si="2"/>
        <v>威海银行逾期率</v>
      </c>
      <c r="C70" s="4" t="s">
        <v>234</v>
      </c>
      <c r="D70" s="4" t="s">
        <v>206</v>
      </c>
      <c r="E70" s="5" t="s">
        <v>220</v>
      </c>
      <c r="F70" s="5" t="s">
        <v>236</v>
      </c>
      <c r="G70" s="5" t="str">
        <f t="shared" si="4"/>
        <v>逾期率</v>
      </c>
      <c r="H70" s="14">
        <f>IFERROR(H304/H226,"")</f>
        <v>0</v>
      </c>
      <c r="I70" s="14">
        <f>IFERROR(IFERROR(I304/I226,H70),"")</f>
        <v>0</v>
      </c>
      <c r="J70" s="14">
        <f>IFERROR(IFERROR(J304/J226,I70),"")</f>
        <v>4.4354032983168382E-2</v>
      </c>
      <c r="K70" s="14">
        <f>IFERROR(IFERROR(K304/K226,J70),"")</f>
        <v>4.4354032983168382E-2</v>
      </c>
      <c r="L70" s="14">
        <f>IFERROR(IFERROR(L304/L226,K70),"")</f>
        <v>0</v>
      </c>
      <c r="M70" s="14">
        <f>IFERROR(IFERROR(M304/M226,L70),"")</f>
        <v>0</v>
      </c>
      <c r="N70" s="14">
        <f>IFERROR(IFERROR(N304/N226,M70),"")</f>
        <v>3.0432104058117863E-2</v>
      </c>
      <c r="O70" s="14">
        <f>IFERROR(IFERROR(O304/O226,N70),"")</f>
        <v>3.0432104058117863E-2</v>
      </c>
      <c r="P70" s="14">
        <f>IFERROR(IFERROR(P304/P226,O70),"")</f>
        <v>2.184897638267894E-2</v>
      </c>
      <c r="Q70" s="14">
        <f>IFERROR(IFERROR(Q304/Q226,P70),"")</f>
        <v>2.184897638267894E-2</v>
      </c>
      <c r="R70" s="14">
        <f>IFERROR(IFERROR(R304/R226,Q70),"")</f>
        <v>2.0556336904959407E-2</v>
      </c>
      <c r="S70" s="14">
        <f>IFERROR(IFERROR(S304/S226,R70),"")</f>
        <v>2.0556336904959407E-2</v>
      </c>
      <c r="T70" s="14">
        <f>IFERROR(IFERROR(T304/T226,S70),"")</f>
        <v>2.3210844002117204E-2</v>
      </c>
      <c r="U70" s="14">
        <f>IFERROR(IFERROR(U304/U226,T70),"")</f>
        <v>2.3210844002117204E-2</v>
      </c>
      <c r="V70" s="14">
        <f>IFERROR(IFERROR(V304/V226,U70),"")</f>
        <v>2.5321503665274584E-2</v>
      </c>
      <c r="W70" s="14">
        <f>IFERROR(IFERROR(W304/W226,V70),"")</f>
        <v>2.5321503665274584E-2</v>
      </c>
      <c r="X70" s="14">
        <f>IFERROR(IFERROR(X304/X226,W70),"")</f>
        <v>2.1507653173208942E-2</v>
      </c>
      <c r="Y70" s="14">
        <f>IFERROR(IFERROR(Y304/Y226,X70),"")</f>
        <v>2.1507653173208942E-2</v>
      </c>
      <c r="Z70" s="14">
        <f>IFERROR(IFERROR(Z304/Z226,Y70),"")</f>
        <v>1.8198640091283549E-2</v>
      </c>
      <c r="AA70" s="14">
        <f>IFERROR(IFERROR(AA304/AA226,Z70),"")</f>
        <v>1.8198640091283549E-2</v>
      </c>
      <c r="AB70" s="14">
        <f>IFERROR(IFERROR(AB304/AB226,AA70),"")</f>
        <v>1.7099097746069446E-2</v>
      </c>
      <c r="AC70" s="14">
        <f>IFERROR(IFERROR(AC304/AC226,AB70),"")</f>
        <v>1.7099097746069446E-2</v>
      </c>
      <c r="AD70" s="14">
        <f>IFERROR(IFERROR(AD304/AD226,AC70),"")</f>
        <v>1.7415615530402682E-2</v>
      </c>
      <c r="AE70" s="14">
        <f>IFERROR(IFERROR(AE304/AE226,AD70),"")</f>
        <v>1.7415615530402682E-2</v>
      </c>
      <c r="AF70" s="14">
        <f>IFERROR(IFERROR(AF304/AF226,AE70),"")</f>
        <v>1.7090263578317295E-2</v>
      </c>
      <c r="AG70" s="14">
        <f>IFERROR(IFERROR(AG304/AG226,AF70),"")</f>
        <v>1.7090263578317295E-2</v>
      </c>
      <c r="AH70" s="14">
        <f>IFERROR(IFERROR(AH304/AH226,AG70),"")</f>
        <v>1.7262212570082206E-2</v>
      </c>
    </row>
    <row r="71" spans="1:34" s="22" customFormat="1" ht="15" hidden="1" x14ac:dyDescent="0.25">
      <c r="A71" t="str">
        <f t="shared" si="5"/>
        <v>东莞农商逾期率</v>
      </c>
      <c r="B71" s="20" t="str">
        <f t="shared" si="2"/>
        <v>东莞农商银行逾期率</v>
      </c>
      <c r="C71" s="21" t="s">
        <v>235</v>
      </c>
      <c r="D71" s="21" t="s">
        <v>207</v>
      </c>
      <c r="E71" s="6" t="s">
        <v>221</v>
      </c>
      <c r="F71" s="6" t="s">
        <v>236</v>
      </c>
      <c r="G71" s="6" t="str">
        <f t="shared" si="4"/>
        <v>逾期率</v>
      </c>
      <c r="H71" s="14">
        <f>IFERROR(H305/H227,"")</f>
        <v>0</v>
      </c>
      <c r="I71" s="14">
        <f>IFERROR(IFERROR(I305/I227,H71),"")</f>
        <v>0</v>
      </c>
      <c r="J71" s="14">
        <f>IFERROR(IFERROR(J305/J227,I71),"")</f>
        <v>1.4498641118449262E-2</v>
      </c>
      <c r="K71" s="14">
        <f>IFERROR(IFERROR(K305/K227,J71),"")</f>
        <v>1.4498641118449262E-2</v>
      </c>
      <c r="L71" s="14">
        <f>IFERROR(IFERROR(L305/L227,K71),"")</f>
        <v>0</v>
      </c>
      <c r="M71" s="14">
        <f>IFERROR(IFERROR(M305/M227,L71),"")</f>
        <v>0</v>
      </c>
      <c r="N71" s="14">
        <f>IFERROR(IFERROR(N305/N227,M71),"")</f>
        <v>9.7465291446574582E-3</v>
      </c>
      <c r="O71" s="14">
        <f>IFERROR(IFERROR(O305/O227,N71),"")</f>
        <v>9.7465291446574582E-3</v>
      </c>
      <c r="P71" s="14">
        <f>IFERROR(IFERROR(P305/P227,O71),"")</f>
        <v>9.7465291446574582E-3</v>
      </c>
      <c r="Q71" s="14">
        <f>IFERROR(IFERROR(Q305/Q227,P71),"")</f>
        <v>9.7465291446574582E-3</v>
      </c>
      <c r="R71" s="14">
        <f>IFERROR(IFERROR(R305/R227,Q71),"")</f>
        <v>1.0451642126850309E-2</v>
      </c>
      <c r="S71" s="14">
        <f>IFERROR(IFERROR(S305/S227,R71),"")</f>
        <v>1.0451642126850309E-2</v>
      </c>
      <c r="T71" s="14">
        <f>IFERROR(IFERROR(T305/T227,S71),"")</f>
        <v>1.6207401096585566E-2</v>
      </c>
      <c r="U71" s="14">
        <f>IFERROR(IFERROR(U305/U227,T71),"")</f>
        <v>1.6207401096585566E-2</v>
      </c>
      <c r="V71" s="14">
        <f>IFERROR(IFERROR(V305/V227,U71),"")</f>
        <v>1.8693373421884027E-2</v>
      </c>
      <c r="W71" s="14">
        <f>IFERROR(IFERROR(W305/W227,V71),"")</f>
        <v>1.8693373421884027E-2</v>
      </c>
      <c r="X71" s="14">
        <f>IFERROR(IFERROR(X305/X227,W71),"")</f>
        <v>1.3537102531727319E-2</v>
      </c>
      <c r="Y71" s="14">
        <f>IFERROR(IFERROR(Y305/Y227,X71),"")</f>
        <v>1.3537102531727319E-2</v>
      </c>
      <c r="Z71" s="14">
        <f>IFERROR(IFERROR(Z305/Z227,Y71),"")</f>
        <v>1.78326680341588E-2</v>
      </c>
      <c r="AA71" s="14">
        <f>IFERROR(IFERROR(AA305/AA227,Z71),"")</f>
        <v>1.78326680341588E-2</v>
      </c>
      <c r="AB71" s="14">
        <f>IFERROR(IFERROR(AB305/AB227,AA71),"")</f>
        <v>3.2556407505932111E-2</v>
      </c>
      <c r="AC71" s="14">
        <f>IFERROR(IFERROR(AC305/AC227,AB71),"")</f>
        <v>3.2556407505932111E-2</v>
      </c>
      <c r="AD71" s="14">
        <f>IFERROR(IFERROR(AD305/AD227,AC71),"")</f>
        <v>2.3762478296750194E-2</v>
      </c>
      <c r="AE71" s="14">
        <f>IFERROR(IFERROR(AE305/AE227,AD71),"")</f>
        <v>2.3762478296750194E-2</v>
      </c>
      <c r="AF71" s="14">
        <f>IFERROR(IFERROR(AF305/AF227,AE71),"")</f>
        <v>2.4025031430332185E-2</v>
      </c>
      <c r="AG71" s="14">
        <f>IFERROR(IFERROR(AG305/AG227,AF71),"")</f>
        <v>2.4025031430332185E-2</v>
      </c>
      <c r="AH71" s="14">
        <f>IFERROR(IFERROR(AH305/AH227,AG71),"")</f>
        <v>2.3166536980153533E-2</v>
      </c>
    </row>
    <row r="72" spans="1:34" s="19" customFormat="1" ht="15" hidden="1" x14ac:dyDescent="0.25">
      <c r="A72" t="str">
        <f t="shared" si="5"/>
        <v>国有行逾期率</v>
      </c>
      <c r="B72" s="15" t="str">
        <f t="shared" si="2"/>
        <v>国有行逾期率</v>
      </c>
      <c r="C72" s="16"/>
      <c r="D72" s="17" t="s">
        <v>8</v>
      </c>
      <c r="E72" s="17" t="s">
        <v>8</v>
      </c>
      <c r="F72" s="17"/>
      <c r="G72" s="17" t="str">
        <f>G71</f>
        <v>逾期率</v>
      </c>
      <c r="H72" s="18">
        <f>IFERROR(AVERAGEIF($F2:$F71,$E72,H2:H71),"")</f>
        <v>1.4718052660471553E-2</v>
      </c>
      <c r="I72" s="18">
        <f>IFERROR(AVERAGEIF($F2:$F71,$E72,I2:I71),"")</f>
        <v>1.4380014346490238E-2</v>
      </c>
      <c r="J72" s="18">
        <f>IFERROR(AVERAGEIF($F2:$F71,$E72,J2:J71),"")</f>
        <v>1.3512916567009238E-2</v>
      </c>
      <c r="K72" s="18">
        <f>IFERROR(AVERAGEIF($F2:$F71,$E72,K2:K71),"")</f>
        <v>1.2813833502685425E-2</v>
      </c>
      <c r="L72" s="18">
        <f>IFERROR(AVERAGEIF($F2:$F71,$E72,L2:L71),"")</f>
        <v>1.301042440393075E-2</v>
      </c>
      <c r="M72" s="18">
        <f>IFERROR(AVERAGEIF($F2:$F71,$E72,M2:M71),"")</f>
        <v>1.2728291188136877E-2</v>
      </c>
      <c r="N72" s="18">
        <f>IFERROR(AVERAGEIF($F2:$F71,$E72,N2:N71),"")</f>
        <v>1.2361047887868492E-2</v>
      </c>
      <c r="O72" s="18">
        <f>IFERROR(AVERAGEIF($F2:$F71,$E72,O2:O71),"")</f>
        <v>1.183874815526067E-2</v>
      </c>
      <c r="P72" s="18">
        <f>IFERROR(AVERAGEIF($F2:$F71,$E72,P2:P71),"")</f>
        <v>1.1753366593957896E-2</v>
      </c>
      <c r="Q72" s="18">
        <f>IFERROR(AVERAGEIF($F2:$F71,$E72,Q2:Q71),"")</f>
        <v>1.1662327508500922E-2</v>
      </c>
      <c r="R72" s="18">
        <f>IFERROR(AVERAGEIF($F2:$F71,$E72,R2:R71),"")</f>
        <v>1.0900582203120285E-2</v>
      </c>
      <c r="S72" s="18">
        <f>IFERROR(AVERAGEIF($F2:$F71,$E72,S2:S71),"")</f>
        <v>1.0736224457134924E-2</v>
      </c>
      <c r="T72" s="18">
        <f>IFERROR(AVERAGEIF($F2:$F71,$E72,T2:T71),"")</f>
        <v>1.0833115595167607E-2</v>
      </c>
      <c r="U72" s="18">
        <f>IFERROR(AVERAGEIF($F2:$F71,$E72,U2:U71),"")</f>
        <v>1.0777895281806804E-2</v>
      </c>
      <c r="V72" s="18">
        <f>IFERROR(AVERAGEIF($F2:$F71,$E72,V2:V71),"")</f>
        <v>1.0906033586625369E-2</v>
      </c>
      <c r="W72" s="18">
        <f>IFERROR(AVERAGEIF($F2:$F71,$E72,W2:W71),"")</f>
        <v>1.0571289820619991E-2</v>
      </c>
      <c r="X72" s="18">
        <f>IFERROR(AVERAGEIF($F2:$F71,$E72,X2:X71),"")</f>
        <v>1.0852951700549682E-2</v>
      </c>
      <c r="Y72" s="18">
        <f>IFERROR(AVERAGEIF($F2:$F71,$E72,Y2:Y71),"")</f>
        <v>1.0712329487380786E-2</v>
      </c>
      <c r="Z72" s="18">
        <f>IFERROR(AVERAGEIF($F2:$F71,$E72,Z2:Z71),"")</f>
        <v>1.136436831033963E-2</v>
      </c>
      <c r="AA72" s="18">
        <f>IFERROR(AVERAGEIF($F2:$F71,$E72,AA2:AA71),"")</f>
        <v>1.1147011787134474E-2</v>
      </c>
      <c r="AB72" s="18">
        <f>IFERROR(AVERAGEIF($F2:$F71,$E72,AB2:AB71),"")</f>
        <v>1.2325838749308997E-2</v>
      </c>
      <c r="AC72" s="18">
        <f>IFERROR(AVERAGEIF($F2:$F71,$E72,AC2:AC71),"")</f>
        <v>1.1532961535358212E-2</v>
      </c>
      <c r="AD72" s="18">
        <f>IFERROR(AVERAGEIF($F2:$F71,$E72,AD2:AD71),"")</f>
        <v>1.2752887595186281E-2</v>
      </c>
      <c r="AE72" s="18">
        <f>IFERROR(AVERAGEIF($F2:$F71,$E72,AE2:AE71),"")</f>
        <v>1.2427860444659433E-2</v>
      </c>
      <c r="AF72" s="18">
        <f>IFERROR(AVERAGEIF($F2:$F71,$E72,AF2:AF71),"")</f>
        <v>1.3372734256136319E-2</v>
      </c>
      <c r="AG72" s="18">
        <f>IFERROR(AVERAGEIF($F2:$F71,$E72,AG2:AG71),"")</f>
        <v>1.3310858630575928E-2</v>
      </c>
      <c r="AH72" s="18">
        <f>IFERROR(AVERAGEIF($F2:$F71,$E72,AH2:AH71),"")</f>
        <v>1.3524708027012278E-2</v>
      </c>
    </row>
    <row r="73" spans="1:34" ht="15" hidden="1" x14ac:dyDescent="0.25">
      <c r="A73" t="str">
        <f t="shared" si="5"/>
        <v>股份行逾期率</v>
      </c>
      <c r="B73" s="3" t="str">
        <f t="shared" si="2"/>
        <v>股份行逾期率</v>
      </c>
      <c r="C73" s="4"/>
      <c r="D73" s="5" t="s">
        <v>27</v>
      </c>
      <c r="E73" s="5" t="s">
        <v>27</v>
      </c>
      <c r="F73" s="5"/>
      <c r="G73" s="5" t="str">
        <f t="shared" si="3"/>
        <v>逾期率</v>
      </c>
      <c r="H73" s="14">
        <f>IFERROR(AVERAGEIF($F2:$F71,$E73,H2:H71),"")</f>
        <v>2.2306592805498095E-2</v>
      </c>
      <c r="I73" s="14">
        <f>IFERROR(AVERAGEIF($F2:$F71,$E73,I2:I71),"")</f>
        <v>2.1560669945830682E-2</v>
      </c>
      <c r="J73" s="14">
        <f>IFERROR(AVERAGEIF($F2:$F71,$E73,J2:J71),"")</f>
        <v>2.0792877428431507E-2</v>
      </c>
      <c r="K73" s="14">
        <f>IFERROR(AVERAGEIF($F2:$F71,$E73,K2:K71),"")</f>
        <v>1.9821582958367993E-2</v>
      </c>
      <c r="L73" s="14">
        <f>IFERROR(AVERAGEIF($F2:$F71,$E73,L2:L71),"")</f>
        <v>2.0984638799366004E-2</v>
      </c>
      <c r="M73" s="14">
        <f>IFERROR(AVERAGEIF($F2:$F71,$E73,M2:M71),"")</f>
        <v>1.9967427376739833E-2</v>
      </c>
      <c r="N73" s="14">
        <f>IFERROR(AVERAGEIF($F2:$F71,$E73,N2:N71),"")</f>
        <v>1.7752061817870438E-2</v>
      </c>
      <c r="O73" s="14">
        <f>IFERROR(AVERAGEIF($F2:$F71,$E73,O2:O71),"")</f>
        <v>1.7122895462054491E-2</v>
      </c>
      <c r="P73" s="14">
        <f>IFERROR(AVERAGEIF($F2:$F71,$E73,P2:P71),"")</f>
        <v>1.7658038726240784E-2</v>
      </c>
      <c r="Q73" s="14">
        <f>IFERROR(AVERAGEIF($F2:$F71,$E73,Q2:Q71),"")</f>
        <v>1.7644567888867473E-2</v>
      </c>
      <c r="R73" s="14">
        <f>IFERROR(AVERAGEIF($F2:$F71,$E73,R2:R71),"")</f>
        <v>1.7499734786187469E-2</v>
      </c>
      <c r="S73" s="14">
        <f>IFERROR(AVERAGEIF($F2:$F71,$E73,S2:S71),"")</f>
        <v>1.7006952270355011E-2</v>
      </c>
      <c r="T73" s="14">
        <f>IFERROR(AVERAGEIF($F2:$F71,$E73,T2:T71),"")</f>
        <v>1.8083885068095985E-2</v>
      </c>
      <c r="U73" s="14">
        <f>IFERROR(AVERAGEIF($F2:$F71,$E73,U2:U71),"")</f>
        <v>1.7994251219652122E-2</v>
      </c>
      <c r="V73" s="14">
        <f>IFERROR(AVERAGEIF($F2:$F71,$E73,V2:V71),"")</f>
        <v>1.8265501193599858E-2</v>
      </c>
      <c r="W73" s="14">
        <f>IFERROR(AVERAGEIF($F2:$F71,$E73,W2:W71),"")</f>
        <v>1.7612441106150439E-2</v>
      </c>
      <c r="X73" s="14">
        <f>IFERROR(AVERAGEIF($F2:$F71,$E73,X2:X71),"")</f>
        <v>1.7553354235988198E-2</v>
      </c>
      <c r="Y73" s="14">
        <f>IFERROR(AVERAGEIF($F2:$F71,$E73,Y2:Y71),"")</f>
        <v>1.7488734572799772E-2</v>
      </c>
      <c r="Z73" s="14">
        <f>IFERROR(AVERAGEIF($F2:$F71,$E73,Z2:Z71),"")</f>
        <v>1.7148363102238693E-2</v>
      </c>
      <c r="AA73" s="14">
        <f>IFERROR(AVERAGEIF($F2:$F71,$E73,AA2:AA71),"")</f>
        <v>1.6907811184968417E-2</v>
      </c>
      <c r="AB73" s="14">
        <f>IFERROR(AVERAGEIF($F2:$F71,$E73,AB2:AB71),"")</f>
        <v>1.8990344284758515E-2</v>
      </c>
      <c r="AC73" s="14">
        <f>IFERROR(AVERAGEIF($F2:$F71,$E73,AC2:AC71),"")</f>
        <v>1.8860338904774523E-2</v>
      </c>
      <c r="AD73" s="14">
        <f>IFERROR(AVERAGEIF($F2:$F71,$E73,AD2:AD71),"")</f>
        <v>1.8007428426406243E-2</v>
      </c>
      <c r="AE73" s="14">
        <f>IFERROR(AVERAGEIF($F2:$F71,$E73,AE2:AE71),"")</f>
        <v>1.7625580918993203E-2</v>
      </c>
      <c r="AF73" s="14">
        <f>IFERROR(AVERAGEIF($F2:$F71,$E73,AF2:AF71),"")</f>
        <v>1.766281175851413E-2</v>
      </c>
      <c r="AG73" s="14">
        <f>IFERROR(AVERAGEIF($F2:$F71,$E73,AG2:AG71),"")</f>
        <v>1.7612064640076197E-2</v>
      </c>
      <c r="AH73" s="14">
        <f>IFERROR(AVERAGEIF($F2:$F71,$E73,AH2:AH71),"")</f>
        <v>1.709176668131095E-2</v>
      </c>
    </row>
    <row r="74" spans="1:34" ht="15" hidden="1" x14ac:dyDescent="0.25">
      <c r="A74" t="str">
        <f t="shared" si="5"/>
        <v>城商行逾期率</v>
      </c>
      <c r="B74" s="3" t="str">
        <f t="shared" si="2"/>
        <v>城商行逾期率</v>
      </c>
      <c r="C74" s="4"/>
      <c r="D74" s="5" t="s">
        <v>55</v>
      </c>
      <c r="E74" s="5" t="s">
        <v>55</v>
      </c>
      <c r="F74" s="5"/>
      <c r="G74" s="5" t="str">
        <f t="shared" si="3"/>
        <v>逾期率</v>
      </c>
      <c r="H74" s="14">
        <f>IFERROR(AVERAGEIF($F2:$F71,$E74,H2:H71),"")</f>
        <v>1.8677132171726677E-2</v>
      </c>
      <c r="I74" s="14">
        <f>IFERROR(AVERAGEIF($F2:$F71,$E74,I2:I71),"")</f>
        <v>1.7973696807884028E-2</v>
      </c>
      <c r="J74" s="14">
        <f>IFERROR(AVERAGEIF($F2:$F71,$E74,J2:J71),"")</f>
        <v>1.976729103480673E-2</v>
      </c>
      <c r="K74" s="14">
        <f>IFERROR(AVERAGEIF($F2:$F71,$E74,K2:K71),"")</f>
        <v>1.8954059436824631E-2</v>
      </c>
      <c r="L74" s="14">
        <f>IFERROR(AVERAGEIF($F2:$F71,$E74,L2:L71),"")</f>
        <v>2.0772516219881191E-2</v>
      </c>
      <c r="M74" s="14">
        <f>IFERROR(AVERAGEIF($F2:$F71,$E74,M2:M71),"")</f>
        <v>1.9886606935275591E-2</v>
      </c>
      <c r="N74" s="14">
        <f>IFERROR(AVERAGEIF($F2:$F71,$E74,N2:N71),"")</f>
        <v>1.808181925255355E-2</v>
      </c>
      <c r="O74" s="14">
        <f>IFERROR(AVERAGEIF($F2:$F71,$E74,O2:O71),"")</f>
        <v>1.7358399784576921E-2</v>
      </c>
      <c r="P74" s="14">
        <f>IFERROR(AVERAGEIF($F2:$F71,$E74,P2:P71),"")</f>
        <v>1.9390852559277194E-2</v>
      </c>
      <c r="Q74" s="14">
        <f>IFERROR(AVERAGEIF($F2:$F71,$E74,Q2:Q71),"")</f>
        <v>1.9009825502303623E-2</v>
      </c>
      <c r="R74" s="14">
        <f>IFERROR(AVERAGEIF($F2:$F71,$E74,R2:R71),"")</f>
        <v>1.7403145258010459E-2</v>
      </c>
      <c r="S74" s="14">
        <f>IFERROR(AVERAGEIF($F2:$F71,$E74,S2:S71),"")</f>
        <v>1.6764539068916146E-2</v>
      </c>
      <c r="T74" s="14">
        <f>IFERROR(AVERAGEIF($F2:$F71,$E74,T2:T71),"")</f>
        <v>1.9746160552573663E-2</v>
      </c>
      <c r="U74" s="14">
        <f>IFERROR(AVERAGEIF($F2:$F71,$E74,U2:U71),"")</f>
        <v>1.9325063747362634E-2</v>
      </c>
      <c r="V74" s="14">
        <f>IFERROR(AVERAGEIF($F2:$F71,$E74,V2:V71),"")</f>
        <v>1.7079308697307033E-2</v>
      </c>
      <c r="W74" s="14">
        <f>IFERROR(AVERAGEIF($F2:$F71,$E74,W2:W71),"")</f>
        <v>1.6299909797278921E-2</v>
      </c>
      <c r="X74" s="14">
        <f>IFERROR(AVERAGEIF($F2:$F71,$E74,X2:X71),"")</f>
        <v>1.5993254810490774E-2</v>
      </c>
      <c r="Y74" s="14">
        <f>IFERROR(AVERAGEIF($F2:$F71,$E74,Y2:Y71),"")</f>
        <v>1.5814228725304229E-2</v>
      </c>
      <c r="Z74" s="14">
        <f>IFERROR(AVERAGEIF($F2:$F71,$E74,Z2:Z71),"")</f>
        <v>1.5691293102757659E-2</v>
      </c>
      <c r="AA74" s="14">
        <f>IFERROR(AVERAGEIF($F2:$F71,$E74,AA2:AA71),"")</f>
        <v>1.5006575399886176E-2</v>
      </c>
      <c r="AB74" s="14">
        <f>IFERROR(AVERAGEIF($F2:$F71,$E74,AB2:AB71),"")</f>
        <v>1.9136601578220627E-2</v>
      </c>
      <c r="AC74" s="14">
        <f>IFERROR(AVERAGEIF($F2:$F71,$E74,AC2:AC71),"")</f>
        <v>1.8876774246500836E-2</v>
      </c>
      <c r="AD74" s="14">
        <f>IFERROR(AVERAGEIF($F2:$F71,$E74,AD2:AD71),"")</f>
        <v>1.7270734612038565E-2</v>
      </c>
      <c r="AE74" s="14">
        <f>IFERROR(AVERAGEIF($F2:$F71,$E74,AE2:AE71),"")</f>
        <v>1.6442175631422227E-2</v>
      </c>
      <c r="AF74" s="14">
        <f>IFERROR(AVERAGEIF($F2:$F71,$E74,AF2:AF71),"")</f>
        <v>1.8221157927311708E-2</v>
      </c>
      <c r="AG74" s="14">
        <f>IFERROR(AVERAGEIF($F2:$F71,$E74,AG2:AG71),"")</f>
        <v>1.7969387642377595E-2</v>
      </c>
      <c r="AH74" s="14">
        <f>IFERROR(AVERAGEIF($F2:$F71,$E74,AH2:AH71),"")</f>
        <v>1.7350052301898802E-2</v>
      </c>
    </row>
    <row r="75" spans="1:34" ht="15" hidden="1" x14ac:dyDescent="0.25">
      <c r="A75" t="str">
        <f t="shared" si="5"/>
        <v>农商行逾期率</v>
      </c>
      <c r="B75" s="3" t="str">
        <f t="shared" si="2"/>
        <v>农商行逾期率</v>
      </c>
      <c r="C75" s="4"/>
      <c r="D75" s="5" t="s">
        <v>107</v>
      </c>
      <c r="E75" s="5" t="s">
        <v>107</v>
      </c>
      <c r="F75" s="5"/>
      <c r="G75" s="5" t="str">
        <f t="shared" si="3"/>
        <v>逾期率</v>
      </c>
      <c r="H75" s="14">
        <f>IFERROR(AVERAGEIF($F2:$F71,$E75,H2:H71),"")</f>
        <v>1.5205365875700007E-2</v>
      </c>
      <c r="I75" s="14">
        <f>IFERROR(AVERAGEIF($F2:$F71,$E75,I2:I71),"")</f>
        <v>1.4791824794135773E-2</v>
      </c>
      <c r="J75" s="14">
        <f>IFERROR(AVERAGEIF($F2:$F71,$E75,J2:J71),"")</f>
        <v>1.5046704168356084E-2</v>
      </c>
      <c r="K75" s="14">
        <f>IFERROR(AVERAGEIF($F2:$F71,$E75,K2:K71),"")</f>
        <v>1.4340092759514927E-2</v>
      </c>
      <c r="L75" s="14">
        <f>IFERROR(AVERAGEIF($F2:$F71,$E75,L2:L71),"")</f>
        <v>1.3862619523134298E-2</v>
      </c>
      <c r="M75" s="14">
        <f>IFERROR(AVERAGEIF($F2:$F71,$E75,M2:M71),"")</f>
        <v>1.3453547011553119E-2</v>
      </c>
      <c r="N75" s="14">
        <f>IFERROR(AVERAGEIF($F2:$F71,$E75,N2:N71),"")</f>
        <v>1.0770785365197917E-2</v>
      </c>
      <c r="O75" s="14">
        <f>IFERROR(AVERAGEIF($F2:$F71,$E75,O2:O71),"")</f>
        <v>1.0509440300707471E-2</v>
      </c>
      <c r="P75" s="14">
        <f>IFERROR(AVERAGEIF($F2:$F71,$E75,P2:P71),"")</f>
        <v>1.0840637836759263E-2</v>
      </c>
      <c r="Q75" s="14">
        <f>IFERROR(AVERAGEIF($F2:$F71,$E75,Q2:Q71),"")</f>
        <v>1.0575219222909958E-2</v>
      </c>
      <c r="R75" s="14">
        <f>IFERROR(AVERAGEIF($F2:$F71,$E75,R2:R71),"")</f>
        <v>1.105976001202651E-2</v>
      </c>
      <c r="S75" s="14">
        <f>IFERROR(AVERAGEIF($F2:$F71,$E75,S2:S71),"")</f>
        <v>1.0582655606280127E-2</v>
      </c>
      <c r="T75" s="14">
        <f>IFERROR(AVERAGEIF($F2:$F71,$E75,T2:T71),"")</f>
        <v>1.1102041557064129E-2</v>
      </c>
      <c r="U75" s="14">
        <f>IFERROR(AVERAGEIF($F2:$F71,$E75,U2:U71),"")</f>
        <v>1.0889688487148944E-2</v>
      </c>
      <c r="V75" s="14">
        <f>IFERROR(AVERAGEIF($F2:$F71,$E75,V2:V71),"")</f>
        <v>1.2772631533811188E-2</v>
      </c>
      <c r="W75" s="14">
        <f>IFERROR(AVERAGEIF($F2:$F71,$E75,W2:W71),"")</f>
        <v>1.2328222268474312E-2</v>
      </c>
      <c r="X75" s="14">
        <f>IFERROR(AVERAGEIF($F2:$F71,$E75,X2:X71),"")</f>
        <v>1.2476027132280774E-2</v>
      </c>
      <c r="Y75" s="14">
        <f>IFERROR(AVERAGEIF($F2:$F71,$E75,Y2:Y71),"")</f>
        <v>1.2281322254062761E-2</v>
      </c>
      <c r="Z75" s="14">
        <f>IFERROR(AVERAGEIF($F2:$F71,$E75,Z2:Z71),"")</f>
        <v>1.486629092955323E-2</v>
      </c>
      <c r="AA75" s="14">
        <f>IFERROR(AVERAGEIF($F2:$F71,$E75,AA2:AA71),"")</f>
        <v>1.429579352365452E-2</v>
      </c>
      <c r="AB75" s="14">
        <f>IFERROR(AVERAGEIF($F2:$F71,$E75,AB2:AB71),"")</f>
        <v>1.5393554807260424E-2</v>
      </c>
      <c r="AC75" s="14">
        <f>IFERROR(AVERAGEIF($F2:$F71,$E75,AC2:AC71),"")</f>
        <v>1.5304981263157319E-2</v>
      </c>
      <c r="AD75" s="14">
        <f>IFERROR(AVERAGEIF($F2:$F71,$E75,AD2:AD71),"")</f>
        <v>1.5510542102128457E-2</v>
      </c>
      <c r="AE75" s="14">
        <f>IFERROR(AVERAGEIF($F2:$F71,$E75,AE2:AE71),"")</f>
        <v>1.4971866306657606E-2</v>
      </c>
      <c r="AF75" s="14">
        <f>IFERROR(AVERAGEIF($F2:$F71,$E75,AF2:AF71),"")</f>
        <v>1.5511594193219163E-2</v>
      </c>
      <c r="AG75" s="14">
        <f>IFERROR(AVERAGEIF($F2:$F71,$E75,AG2:AG71),"")</f>
        <v>1.5488709855011615E-2</v>
      </c>
      <c r="AH75" s="14">
        <f>IFERROR(AVERAGEIF($F2:$F71,$E75,AH2:AH71),"")</f>
        <v>1.5510872570332356E-2</v>
      </c>
    </row>
    <row r="76" spans="1:34" ht="15" hidden="1" x14ac:dyDescent="0.25">
      <c r="A76" t="str">
        <f t="shared" si="5"/>
        <v>上市银行逾期率</v>
      </c>
      <c r="B76" s="3" t="str">
        <f t="shared" si="2"/>
        <v>上市银行逾期率</v>
      </c>
      <c r="C76" s="4"/>
      <c r="D76" s="5" t="s">
        <v>135</v>
      </c>
      <c r="E76" s="5" t="s">
        <v>135</v>
      </c>
      <c r="F76" s="5"/>
      <c r="G76" s="5" t="str">
        <f t="shared" si="3"/>
        <v>逾期率</v>
      </c>
      <c r="H76" s="14">
        <f>IFERROR(AVERAGE(H72:H75),"")</f>
        <v>1.7726785878349083E-2</v>
      </c>
      <c r="I76" s="14">
        <f t="shared" ref="I76:AF76" si="6">IFERROR(AVERAGE(I72:I75),"")</f>
        <v>1.717655147358518E-2</v>
      </c>
      <c r="J76" s="14">
        <f t="shared" si="6"/>
        <v>1.7279947299650891E-2</v>
      </c>
      <c r="K76" s="14">
        <f t="shared" si="6"/>
        <v>1.6482392164348242E-2</v>
      </c>
      <c r="L76" s="14">
        <f t="shared" si="6"/>
        <v>1.715754973657806E-2</v>
      </c>
      <c r="M76" s="14">
        <f t="shared" si="6"/>
        <v>1.6508968127926356E-2</v>
      </c>
      <c r="N76" s="14">
        <f t="shared" si="6"/>
        <v>1.4741428580872601E-2</v>
      </c>
      <c r="O76" s="14">
        <f t="shared" si="6"/>
        <v>1.4207370925649887E-2</v>
      </c>
      <c r="P76" s="14">
        <f t="shared" si="6"/>
        <v>1.4910723929058785E-2</v>
      </c>
      <c r="Q76" s="14">
        <f t="shared" si="6"/>
        <v>1.4722985030645494E-2</v>
      </c>
      <c r="R76" s="14">
        <f t="shared" si="6"/>
        <v>1.4215805564836179E-2</v>
      </c>
      <c r="S76" s="14">
        <f t="shared" si="6"/>
        <v>1.3772592850671552E-2</v>
      </c>
      <c r="T76" s="14">
        <f t="shared" si="6"/>
        <v>1.4941300693225346E-2</v>
      </c>
      <c r="U76" s="14">
        <f t="shared" si="6"/>
        <v>1.4746724683992626E-2</v>
      </c>
      <c r="V76" s="14">
        <f t="shared" si="6"/>
        <v>1.4755868752835863E-2</v>
      </c>
      <c r="W76" s="14">
        <f t="shared" si="6"/>
        <v>1.4202965748130916E-2</v>
      </c>
      <c r="X76" s="14">
        <f t="shared" si="6"/>
        <v>1.4218896969827356E-2</v>
      </c>
      <c r="Y76" s="14">
        <f t="shared" si="6"/>
        <v>1.4074153759886887E-2</v>
      </c>
      <c r="Z76" s="14">
        <f t="shared" si="6"/>
        <v>1.4767578861222303E-2</v>
      </c>
      <c r="AA76" s="14">
        <f t="shared" si="6"/>
        <v>1.4339297973910897E-2</v>
      </c>
      <c r="AB76" s="14">
        <f t="shared" si="6"/>
        <v>1.6461584854887142E-2</v>
      </c>
      <c r="AC76" s="14">
        <f t="shared" si="6"/>
        <v>1.6143763987447723E-2</v>
      </c>
      <c r="AD76" s="14">
        <f t="shared" si="6"/>
        <v>1.5885398183939886E-2</v>
      </c>
      <c r="AE76" s="14">
        <f t="shared" si="6"/>
        <v>1.5366870825433115E-2</v>
      </c>
      <c r="AF76" s="14">
        <f t="shared" si="6"/>
        <v>1.6192074533795332E-2</v>
      </c>
      <c r="AG76" s="14">
        <f t="shared" ref="AG76:AH76" si="7">IFERROR(AVERAGE(AG72:AG75),"")</f>
        <v>1.6095255192010334E-2</v>
      </c>
      <c r="AH76" s="14">
        <f t="shared" si="7"/>
        <v>1.5869349895138597E-2</v>
      </c>
    </row>
    <row r="77" spans="1:34" ht="15" hidden="1" x14ac:dyDescent="0.25">
      <c r="A77" t="str">
        <f t="shared" si="5"/>
        <v>A+H股逾期率</v>
      </c>
      <c r="B77" s="3" t="str">
        <f t="shared" si="2"/>
        <v>A+H股逾期率</v>
      </c>
      <c r="C77" s="3"/>
      <c r="D77" s="5" t="s">
        <v>542</v>
      </c>
      <c r="E77" s="5" t="s">
        <v>542</v>
      </c>
      <c r="F77" s="3"/>
      <c r="G77" s="5" t="str">
        <f t="shared" si="3"/>
        <v>逾期率</v>
      </c>
      <c r="H77" s="14">
        <f>IFERROR(AVERAGEIF($F2:$F71,$E77,H2:H71),"")</f>
        <v>1.8464544404909987E-2</v>
      </c>
      <c r="I77" s="14">
        <f>IFERROR(AVERAGEIF($F2:$F71,$E77,I2:I71),"")</f>
        <v>1.7854625096367135E-2</v>
      </c>
      <c r="J77" s="14">
        <f>IFERROR(AVERAGEIF($F2:$F71,$E77,J2:J71),"")</f>
        <v>1.8305777902112259E-2</v>
      </c>
      <c r="K77" s="14">
        <f>IFERROR(AVERAGEIF($F2:$F71,$E77,K2:K71),"")</f>
        <v>1.7351394850672056E-2</v>
      </c>
      <c r="L77" s="14">
        <f>IFERROR(AVERAGEIF($F2:$F71,$E77,L2:L71),"")</f>
        <v>1.8085694788947376E-2</v>
      </c>
      <c r="M77" s="14">
        <f>IFERROR(AVERAGEIF($F2:$F71,$E77,M2:M71),"")</f>
        <v>1.7275333840640183E-2</v>
      </c>
      <c r="N77" s="14">
        <f>IFERROR(AVERAGEIF($F2:$F71,$E77,N2:N71),"")</f>
        <v>1.6200431933712151E-2</v>
      </c>
      <c r="O77" s="14">
        <f>IFERROR(AVERAGEIF($F2:$F71,$E77,O2:O71),"")</f>
        <v>1.5408064046615219E-2</v>
      </c>
      <c r="P77" s="14">
        <f>IFERROR(AVERAGEIF($F2:$F71,$E77,P2:P71),"")</f>
        <v>1.6039676273336783E-2</v>
      </c>
      <c r="Q77" s="14">
        <f>IFERROR(AVERAGEIF($F2:$F71,$E77,Q2:Q71),"")</f>
        <v>1.5757467612420393E-2</v>
      </c>
      <c r="R77" s="14">
        <f>IFERROR(AVERAGEIF($F2:$F71,$E77,R2:R71),"")</f>
        <v>1.5421467323525721E-2</v>
      </c>
      <c r="S77" s="14">
        <f>IFERROR(AVERAGEIF($F2:$F71,$E77,S2:S71),"")</f>
        <v>1.4958426642744972E-2</v>
      </c>
      <c r="T77" s="14">
        <f>IFERROR(AVERAGEIF($F2:$F71,$E77,T2:T71),"")</f>
        <v>1.5938141317716228E-2</v>
      </c>
      <c r="U77" s="14">
        <f>IFERROR(AVERAGEIF($F2:$F71,$E77,U2:U71),"")</f>
        <v>1.5777733371163807E-2</v>
      </c>
      <c r="V77" s="14">
        <f>IFERROR(AVERAGEIF($F2:$F71,$E77,V2:V71),"")</f>
        <v>1.6115095157697809E-2</v>
      </c>
      <c r="W77" s="14">
        <f>IFERROR(AVERAGEIF($F2:$F71,$E77,W2:W71),"")</f>
        <v>1.5480705732812829E-2</v>
      </c>
      <c r="X77" s="14">
        <f>IFERROR(AVERAGEIF($F2:$F71,$E77,X2:X71),"")</f>
        <v>1.5622796165958417E-2</v>
      </c>
      <c r="Y77" s="14">
        <f>IFERROR(AVERAGEIF($F2:$F71,$E77,Y2:Y71),"")</f>
        <v>1.5421235083896277E-2</v>
      </c>
      <c r="Z77" s="14">
        <f>IFERROR(AVERAGEIF($F2:$F71,$E77,Z2:Z71),"")</f>
        <v>1.6036793764046407E-2</v>
      </c>
      <c r="AA77" s="14">
        <f>IFERROR(AVERAGEIF($F2:$F71,$E77,AA2:AA71),"")</f>
        <v>1.5777155311759793E-2</v>
      </c>
      <c r="AB77" s="14">
        <f>IFERROR(AVERAGEIF($F2:$F71,$E77,AB2:AB71),"")</f>
        <v>1.7884813785662868E-2</v>
      </c>
      <c r="AC77" s="14">
        <f>IFERROR(AVERAGEIF($F2:$F71,$E77,AC2:AC71),"")</f>
        <v>1.7336682168830126E-2</v>
      </c>
      <c r="AD77" s="14">
        <f>IFERROR(AVERAGEIF($F2:$F71,$E77,AD2:AD71),"")</f>
        <v>1.7473424972701695E-2</v>
      </c>
      <c r="AE77" s="14">
        <f>IFERROR(AVERAGEIF($F2:$F71,$E77,AE2:AE71),"")</f>
        <v>1.6962417487749393E-2</v>
      </c>
      <c r="AF77" s="14">
        <f>IFERROR(AVERAGEIF($F2:$F71,$E77,AF2:AF71),"")</f>
        <v>1.7706083395372399E-2</v>
      </c>
      <c r="AG77" s="14">
        <f>IFERROR(AVERAGEIF($F2:$F71,$E77,AG2:AG71),"")</f>
        <v>1.7609544372245926E-2</v>
      </c>
      <c r="AH77" s="14">
        <f>IFERROR(AVERAGEIF($F2:$F71,$E77,AH2:AH71),"")</f>
        <v>1.6631313130208946E-2</v>
      </c>
    </row>
    <row r="78" spans="1:34" ht="15" hidden="1" x14ac:dyDescent="0.25">
      <c r="A78" t="str">
        <f t="shared" si="5"/>
        <v>纯H股逾期率</v>
      </c>
      <c r="B78" s="3" t="str">
        <f t="shared" ref="B78" si="8">D78&amp;G78</f>
        <v>纯H股逾期率</v>
      </c>
      <c r="C78" s="3"/>
      <c r="D78" s="5" t="s">
        <v>236</v>
      </c>
      <c r="E78" s="5" t="s">
        <v>236</v>
      </c>
      <c r="F78" s="3"/>
      <c r="G78" s="5" t="str">
        <f t="shared" ref="G78" si="9">G77</f>
        <v>逾期率</v>
      </c>
      <c r="H78" s="14">
        <f>IFERROR(AVERAGEIF($F2:$F71,$E78,H2:H71),"")</f>
        <v>2.9426996275996237E-2</v>
      </c>
      <c r="I78" s="14">
        <f>IFERROR(AVERAGEIF($F2:$F71,$E78,I2:I71),"")</f>
        <v>2.9426996275996237E-2</v>
      </c>
      <c r="J78" s="14">
        <f>IFERROR(AVERAGEIF($F2:$F71,$E78,J2:J71),"")</f>
        <v>3.450792719827267E-2</v>
      </c>
      <c r="K78" s="14">
        <f>IFERROR(AVERAGEIF($F2:$F71,$E78,K2:K71),"")</f>
        <v>3.434510198956317E-2</v>
      </c>
      <c r="L78" s="14">
        <f>IFERROR(AVERAGEIF($F2:$F71,$E78,L2:L71),"")</f>
        <v>2.7809405243499875E-2</v>
      </c>
      <c r="M78" s="14">
        <f>IFERROR(AVERAGEIF($F2:$F71,$E78,M2:M71),"")</f>
        <v>2.7809405243499875E-2</v>
      </c>
      <c r="N78" s="14">
        <f>IFERROR(AVERAGEIF($F2:$F71,$E78,N2:N71),"")</f>
        <v>3.0782871021510082E-2</v>
      </c>
      <c r="O78" s="14">
        <f>IFERROR(AVERAGEIF($F2:$F71,$E78,O2:O71),"")</f>
        <v>3.0627248536996273E-2</v>
      </c>
      <c r="P78" s="14">
        <f>IFERROR(AVERAGEIF($F2:$F71,$E78,P2:P71),"")</f>
        <v>3.1417563575980252E-2</v>
      </c>
      <c r="Q78" s="14">
        <f>IFERROR(AVERAGEIF($F2:$F71,$E78,Q2:Q71),"")</f>
        <v>3.1382510169638118E-2</v>
      </c>
      <c r="R78" s="14">
        <f>IFERROR(AVERAGEIF($F2:$F71,$E78,R2:R71),"")</f>
        <v>3.6436012932717886E-2</v>
      </c>
      <c r="S78" s="14">
        <f>IFERROR(AVERAGEIF($F2:$F71,$E78,S2:S71),"")</f>
        <v>3.6436012932717886E-2</v>
      </c>
      <c r="T78" s="14">
        <f>IFERROR(AVERAGEIF($F2:$F71,$E78,T2:T71),"")</f>
        <v>4.0017006397282388E-2</v>
      </c>
      <c r="U78" s="14">
        <f>IFERROR(AVERAGEIF($F2:$F71,$E78,U2:U71),"")</f>
        <v>4.0017006397282388E-2</v>
      </c>
      <c r="V78" s="14">
        <f>IFERROR(AVERAGEIF($F2:$F71,$E78,V2:V71),"")</f>
        <v>3.961404969251793E-2</v>
      </c>
      <c r="W78" s="14">
        <f>IFERROR(AVERAGEIF($F2:$F71,$E78,W2:W71),"")</f>
        <v>3.961404969251793E-2</v>
      </c>
      <c r="X78" s="14">
        <f>IFERROR(AVERAGEIF($F2:$F71,$E78,X2:X71),"")</f>
        <v>3.798568146010909E-2</v>
      </c>
      <c r="Y78" s="14">
        <f>IFERROR(AVERAGEIF($F2:$F71,$E78,Y2:Y71),"")</f>
        <v>3.8078729361550552E-2</v>
      </c>
      <c r="Z78" s="14">
        <f>IFERROR(AVERAGEIF($F2:$F71,$E78,Z2:Z71),"")</f>
        <v>3.5837624406281972E-2</v>
      </c>
      <c r="AA78" s="14">
        <f>IFERROR(AVERAGEIF($F2:$F71,$E78,AA2:AA71),"")</f>
        <v>3.5879268377157235E-2</v>
      </c>
      <c r="AB78" s="14">
        <f>IFERROR(AVERAGEIF($F2:$F71,$E78,AB2:AB71),"")</f>
        <v>3.7803839363066895E-2</v>
      </c>
      <c r="AC78" s="14">
        <f>IFERROR(AVERAGEIF($F2:$F71,$E78,AC2:AC71),"")</f>
        <v>3.7877937833926047E-2</v>
      </c>
      <c r="AD78" s="14">
        <f>IFERROR(AVERAGEIF($F2:$F71,$E78,AD2:AD71),"")</f>
        <v>3.3610385536257052E-2</v>
      </c>
      <c r="AE78" s="14">
        <f>IFERROR(AVERAGEIF($F2:$F71,$E78,AE2:AE71),"")</f>
        <v>3.3610385536257052E-2</v>
      </c>
      <c r="AF78" s="14">
        <f>IFERROR(AVERAGEIF($F2:$F71,$E78,AF2:AF71),"")</f>
        <v>3.6709831586311789E-2</v>
      </c>
      <c r="AG78" s="14">
        <f>IFERROR(AVERAGEIF($F2:$F71,$E78,AG2:AG71),"")</f>
        <v>3.6709831586311789E-2</v>
      </c>
      <c r="AH78" s="14">
        <f>IFERROR(AVERAGEIF($F2:$F71,$E78,AH2:AH71),"")</f>
        <v>3.2596739276369843E-2</v>
      </c>
    </row>
    <row r="79" spans="1:34" ht="15.6" hidden="1" x14ac:dyDescent="0.25">
      <c r="A79" t="str">
        <f t="shared" si="5"/>
        <v>重组贷款余额</v>
      </c>
      <c r="B79" s="3"/>
      <c r="C79" s="3"/>
      <c r="D79" s="3"/>
      <c r="E79" s="3"/>
      <c r="F79" s="1" t="s">
        <v>138</v>
      </c>
      <c r="G79" s="3" t="s">
        <v>145</v>
      </c>
    </row>
    <row r="80" spans="1:34" ht="15" hidden="1" x14ac:dyDescent="0.25">
      <c r="A80" t="str">
        <f t="shared" si="5"/>
        <v>工商重组贷款余额</v>
      </c>
      <c r="B80" s="3" t="str">
        <f>D80&amp;G80</f>
        <v>工商银行重组贷款余额</v>
      </c>
      <c r="C80" s="4" t="s">
        <v>5</v>
      </c>
      <c r="D80" s="4" t="s">
        <v>6</v>
      </c>
      <c r="E80" s="5" t="s">
        <v>7</v>
      </c>
      <c r="F80" s="5" t="s">
        <v>8</v>
      </c>
      <c r="G80" s="5" t="str">
        <f>G79</f>
        <v>重组贷款余额</v>
      </c>
      <c r="H80" s="23">
        <v>8022</v>
      </c>
      <c r="I80" s="23">
        <v>8022</v>
      </c>
      <c r="J80" s="23">
        <v>7319</v>
      </c>
      <c r="K80" s="23">
        <v>7319</v>
      </c>
      <c r="L80" s="23">
        <v>9682</v>
      </c>
      <c r="M80" s="23">
        <v>9682</v>
      </c>
      <c r="N80" s="23">
        <v>11960</v>
      </c>
      <c r="O80" s="23">
        <v>11960</v>
      </c>
      <c r="P80" s="23">
        <v>17602</v>
      </c>
      <c r="Q80" s="23">
        <v>17602</v>
      </c>
      <c r="R80" s="23">
        <v>19134</v>
      </c>
      <c r="S80" s="23">
        <v>19134</v>
      </c>
      <c r="T80" s="23">
        <v>23567</v>
      </c>
      <c r="U80" s="23">
        <v>23567</v>
      </c>
      <c r="V80" s="23">
        <v>26229</v>
      </c>
      <c r="W80" s="23">
        <v>26229</v>
      </c>
      <c r="X80" s="23">
        <v>34074</v>
      </c>
      <c r="Y80" s="23">
        <v>34074</v>
      </c>
      <c r="Z80" s="23">
        <v>82723</v>
      </c>
      <c r="AA80" s="23">
        <v>82723</v>
      </c>
      <c r="AB80" s="23">
        <v>118579</v>
      </c>
      <c r="AC80" s="23">
        <v>118579</v>
      </c>
      <c r="AD80" s="23">
        <v>139086</v>
      </c>
      <c r="AE80" s="23">
        <v>139086</v>
      </c>
      <c r="AF80" s="23">
        <v>140962</v>
      </c>
      <c r="AG80" s="23">
        <v>140962</v>
      </c>
      <c r="AH80" s="23">
        <v>156027</v>
      </c>
    </row>
    <row r="81" spans="1:34" ht="15" hidden="1" x14ac:dyDescent="0.25">
      <c r="A81" t="str">
        <f t="shared" si="5"/>
        <v>建设重组贷款余额</v>
      </c>
      <c r="B81" s="3" t="str">
        <f t="shared" ref="B81:B155" si="10">D81&amp;G81</f>
        <v>建设银行重组贷款余额</v>
      </c>
      <c r="C81" s="4" t="s">
        <v>9</v>
      </c>
      <c r="D81" s="4" t="s">
        <v>10</v>
      </c>
      <c r="E81" s="5" t="s">
        <v>11</v>
      </c>
      <c r="F81" s="5" t="s">
        <v>8</v>
      </c>
      <c r="G81" s="5" t="str">
        <f>G80</f>
        <v>重组贷款余额</v>
      </c>
      <c r="H81" s="23">
        <v>4846</v>
      </c>
      <c r="I81" s="23">
        <v>4846</v>
      </c>
      <c r="J81" s="23">
        <v>6030</v>
      </c>
      <c r="K81" s="23">
        <v>6030</v>
      </c>
      <c r="L81" s="23">
        <v>7169</v>
      </c>
      <c r="M81" s="23">
        <v>7169</v>
      </c>
      <c r="N81" s="23">
        <v>10090</v>
      </c>
      <c r="O81" s="23">
        <v>10090</v>
      </c>
      <c r="P81" s="23">
        <v>10066</v>
      </c>
      <c r="Q81" s="23">
        <v>10066</v>
      </c>
      <c r="R81" s="23">
        <v>9243</v>
      </c>
      <c r="S81" s="23">
        <v>9243</v>
      </c>
      <c r="T81" s="23">
        <v>8657</v>
      </c>
      <c r="U81" s="23">
        <v>8657</v>
      </c>
      <c r="V81" s="23">
        <v>13537</v>
      </c>
      <c r="W81" s="23">
        <v>13537</v>
      </c>
      <c r="X81" s="23">
        <v>10620</v>
      </c>
      <c r="Y81" s="23">
        <v>10620</v>
      </c>
      <c r="Z81" s="23">
        <v>53824</v>
      </c>
      <c r="AA81" s="23">
        <v>53824</v>
      </c>
      <c r="AB81" s="23">
        <v>92723</v>
      </c>
      <c r="AC81" s="23">
        <v>92723</v>
      </c>
      <c r="AD81" s="23">
        <v>120861</v>
      </c>
      <c r="AE81" s="23">
        <v>120861</v>
      </c>
      <c r="AF81" s="23">
        <v>120022</v>
      </c>
      <c r="AG81" s="23">
        <v>120022</v>
      </c>
      <c r="AH81" s="23">
        <v>126375</v>
      </c>
    </row>
    <row r="82" spans="1:34" ht="15" hidden="1" x14ac:dyDescent="0.25">
      <c r="A82" t="str">
        <f t="shared" si="5"/>
        <v>农业重组贷款余额</v>
      </c>
      <c r="B82" s="3" t="str">
        <f t="shared" si="10"/>
        <v>农业银行重组贷款余额</v>
      </c>
      <c r="C82" s="4" t="s">
        <v>12</v>
      </c>
      <c r="D82" s="4" t="s">
        <v>13</v>
      </c>
      <c r="E82" s="5" t="s">
        <v>14</v>
      </c>
      <c r="F82" s="5" t="s">
        <v>8</v>
      </c>
      <c r="G82" s="5" t="str">
        <f t="shared" ref="G82:G115" si="11">G81</f>
        <v>重组贷款余额</v>
      </c>
      <c r="H82" s="23">
        <v>55040</v>
      </c>
      <c r="I82" s="23">
        <v>55040</v>
      </c>
      <c r="J82" s="23">
        <v>57266</v>
      </c>
      <c r="K82" s="23">
        <v>57266</v>
      </c>
      <c r="L82" s="23">
        <v>54136</v>
      </c>
      <c r="M82" s="23">
        <v>54136</v>
      </c>
      <c r="N82" s="23">
        <v>14546</v>
      </c>
      <c r="O82" s="23">
        <v>14546</v>
      </c>
      <c r="P82" s="23">
        <v>16684</v>
      </c>
      <c r="Q82" s="23">
        <v>16684</v>
      </c>
      <c r="R82" s="23">
        <v>18307</v>
      </c>
      <c r="S82" s="23">
        <v>18307</v>
      </c>
      <c r="T82" s="23">
        <v>18669</v>
      </c>
      <c r="U82" s="23">
        <v>18669</v>
      </c>
      <c r="V82" s="23">
        <v>19625</v>
      </c>
      <c r="W82" s="23">
        <v>19625</v>
      </c>
      <c r="X82" s="23">
        <v>21613</v>
      </c>
      <c r="Y82" s="23">
        <v>21613</v>
      </c>
      <c r="Z82" s="23">
        <v>44525</v>
      </c>
      <c r="AA82" s="23">
        <v>44525</v>
      </c>
      <c r="AB82" s="23">
        <v>76884</v>
      </c>
      <c r="AC82" s="23">
        <v>76884</v>
      </c>
      <c r="AD82" s="23">
        <v>105510</v>
      </c>
      <c r="AE82" s="23">
        <v>105510</v>
      </c>
      <c r="AF82" s="23">
        <v>126201</v>
      </c>
      <c r="AG82" s="23">
        <v>126201</v>
      </c>
      <c r="AH82" s="23">
        <v>133966</v>
      </c>
    </row>
    <row r="83" spans="1:34" ht="15" hidden="1" x14ac:dyDescent="0.25">
      <c r="A83" t="str">
        <f t="shared" si="5"/>
        <v>中国重组贷款余额</v>
      </c>
      <c r="B83" s="3" t="str">
        <f t="shared" si="10"/>
        <v>中国银行重组贷款余额</v>
      </c>
      <c r="C83" s="4" t="s">
        <v>15</v>
      </c>
      <c r="D83" s="4" t="s">
        <v>16</v>
      </c>
      <c r="E83" s="5" t="s">
        <v>17</v>
      </c>
      <c r="F83" s="5" t="s">
        <v>8</v>
      </c>
      <c r="G83" s="5" t="str">
        <f t="shared" si="11"/>
        <v>重组贷款余额</v>
      </c>
      <c r="H83" s="23">
        <v>12721</v>
      </c>
      <c r="I83" s="23">
        <v>12721</v>
      </c>
      <c r="J83" s="23">
        <v>12378</v>
      </c>
      <c r="K83" s="23">
        <v>12378</v>
      </c>
      <c r="L83" s="23">
        <v>15251</v>
      </c>
      <c r="M83" s="23">
        <v>15251</v>
      </c>
      <c r="N83" s="23">
        <v>21692</v>
      </c>
      <c r="O83" s="23">
        <v>21692</v>
      </c>
      <c r="P83" s="23">
        <v>18940</v>
      </c>
      <c r="Q83" s="23">
        <v>18940</v>
      </c>
      <c r="R83" s="23">
        <v>23213</v>
      </c>
      <c r="S83" s="23">
        <v>23213</v>
      </c>
      <c r="T83" s="23">
        <v>25503</v>
      </c>
      <c r="U83" s="23">
        <v>25503</v>
      </c>
      <c r="V83" s="23">
        <v>28417</v>
      </c>
      <c r="W83" s="23">
        <v>28417</v>
      </c>
      <c r="X83" s="23">
        <v>42350</v>
      </c>
      <c r="Y83" s="23">
        <v>42350</v>
      </c>
      <c r="Z83" s="23">
        <v>58968</v>
      </c>
      <c r="AA83" s="23">
        <v>58968</v>
      </c>
      <c r="AB83" s="23">
        <v>80043</v>
      </c>
      <c r="AC83" s="23">
        <v>80043</v>
      </c>
      <c r="AD83" s="23">
        <v>98749</v>
      </c>
      <c r="AE83" s="23">
        <v>98749</v>
      </c>
      <c r="AF83" s="23">
        <v>112066</v>
      </c>
      <c r="AG83" s="23">
        <v>112066</v>
      </c>
      <c r="AH83" s="23">
        <v>120552</v>
      </c>
    </row>
    <row r="84" spans="1:34" ht="15" hidden="1" x14ac:dyDescent="0.25">
      <c r="A84" t="str">
        <f t="shared" si="5"/>
        <v>邮储重组贷款余额</v>
      </c>
      <c r="B84" s="3" t="str">
        <f t="shared" si="10"/>
        <v>邮储银行重组贷款余额</v>
      </c>
      <c r="C84" s="4" t="s">
        <v>18</v>
      </c>
      <c r="D84" s="4" t="s">
        <v>19</v>
      </c>
      <c r="E84" s="5" t="s">
        <v>20</v>
      </c>
      <c r="F84" s="5" t="s">
        <v>8</v>
      </c>
      <c r="G84" s="5" t="str">
        <f t="shared" si="11"/>
        <v>重组贷款余额</v>
      </c>
      <c r="H84" s="23">
        <v>620</v>
      </c>
      <c r="I84" s="23">
        <v>620</v>
      </c>
      <c r="J84" s="23">
        <v>491</v>
      </c>
      <c r="K84" s="23">
        <v>491</v>
      </c>
      <c r="L84" s="23">
        <v>429</v>
      </c>
      <c r="M84" s="23">
        <v>429</v>
      </c>
      <c r="N84" s="23">
        <v>339</v>
      </c>
      <c r="O84" s="23">
        <v>339</v>
      </c>
      <c r="P84" s="23">
        <v>232.83</v>
      </c>
      <c r="Q84" s="23">
        <v>232.83</v>
      </c>
      <c r="R84" s="23">
        <v>0</v>
      </c>
      <c r="S84" s="23">
        <v>0</v>
      </c>
      <c r="T84" s="23" t="s">
        <v>143</v>
      </c>
      <c r="U84" s="23" t="s">
        <v>143</v>
      </c>
      <c r="V84" s="23" t="s">
        <v>143</v>
      </c>
      <c r="W84" s="23" t="s">
        <v>143</v>
      </c>
      <c r="X84" s="23" t="s">
        <v>143</v>
      </c>
      <c r="Y84" s="23" t="s">
        <v>143</v>
      </c>
      <c r="Z84" s="23">
        <v>11335</v>
      </c>
      <c r="AA84" s="23">
        <v>11335</v>
      </c>
      <c r="AB84" s="23">
        <v>15746</v>
      </c>
      <c r="AC84" s="23">
        <v>15746</v>
      </c>
      <c r="AD84" s="23">
        <v>22379</v>
      </c>
      <c r="AE84" s="23">
        <v>22379</v>
      </c>
      <c r="AF84" s="23">
        <v>22631</v>
      </c>
      <c r="AG84" s="23">
        <v>22631</v>
      </c>
      <c r="AH84" s="23">
        <v>26487</v>
      </c>
    </row>
    <row r="85" spans="1:34" ht="15" hidden="1" x14ac:dyDescent="0.25">
      <c r="A85" t="str">
        <f t="shared" si="5"/>
        <v>交通重组贷款余额</v>
      </c>
      <c r="B85" s="3" t="str">
        <f t="shared" si="10"/>
        <v>交通银行重组贷款余额</v>
      </c>
      <c r="C85" s="4" t="s">
        <v>21</v>
      </c>
      <c r="D85" s="4" t="s">
        <v>22</v>
      </c>
      <c r="E85" s="5" t="s">
        <v>23</v>
      </c>
      <c r="F85" s="5" t="s">
        <v>8</v>
      </c>
      <c r="G85" s="5" t="str">
        <f t="shared" si="11"/>
        <v>重组贷款余额</v>
      </c>
      <c r="H85" s="23">
        <v>9325</v>
      </c>
      <c r="I85" s="23">
        <v>9325</v>
      </c>
      <c r="J85" s="23">
        <v>7634</v>
      </c>
      <c r="K85" s="23">
        <v>7634</v>
      </c>
      <c r="L85" s="23">
        <v>9178</v>
      </c>
      <c r="M85" s="23">
        <v>9178</v>
      </c>
      <c r="N85" s="23">
        <v>8299</v>
      </c>
      <c r="O85" s="23">
        <v>8299</v>
      </c>
      <c r="P85" s="23">
        <v>0</v>
      </c>
      <c r="Q85" s="23">
        <v>0</v>
      </c>
      <c r="R85" s="23">
        <v>8792</v>
      </c>
      <c r="S85" s="23">
        <v>8792</v>
      </c>
      <c r="T85" s="23">
        <v>12810</v>
      </c>
      <c r="U85" s="23">
        <v>12810</v>
      </c>
      <c r="V85" s="23">
        <v>13660</v>
      </c>
      <c r="W85" s="23">
        <v>13660</v>
      </c>
      <c r="X85" s="23">
        <v>14171</v>
      </c>
      <c r="Y85" s="23">
        <v>14171</v>
      </c>
      <c r="Z85" s="23">
        <v>40836</v>
      </c>
      <c r="AA85" s="23">
        <v>40836</v>
      </c>
      <c r="AB85" s="23">
        <v>60749</v>
      </c>
      <c r="AC85" s="23">
        <v>60749</v>
      </c>
      <c r="AD85" s="23">
        <v>66959</v>
      </c>
      <c r="AE85" s="23">
        <v>66959</v>
      </c>
      <c r="AF85" s="23">
        <v>74994</v>
      </c>
      <c r="AG85" s="23">
        <v>74994</v>
      </c>
      <c r="AH85" s="23">
        <v>77201</v>
      </c>
    </row>
    <row r="86" spans="1:34" ht="15" hidden="1" x14ac:dyDescent="0.25">
      <c r="A86" t="str">
        <f t="shared" si="5"/>
        <v>招商重组贷款余额</v>
      </c>
      <c r="B86" s="3" t="str">
        <f t="shared" si="10"/>
        <v>招商银行重组贷款余额</v>
      </c>
      <c r="C86" s="4" t="s">
        <v>24</v>
      </c>
      <c r="D86" s="4" t="s">
        <v>25</v>
      </c>
      <c r="E86" s="5" t="s">
        <v>26</v>
      </c>
      <c r="F86" s="5" t="s">
        <v>27</v>
      </c>
      <c r="G86" s="5" t="str">
        <f t="shared" si="11"/>
        <v>重组贷款余额</v>
      </c>
      <c r="H86" s="23">
        <v>24727</v>
      </c>
      <c r="I86" s="23">
        <v>24727</v>
      </c>
      <c r="J86" s="23">
        <v>25022</v>
      </c>
      <c r="K86" s="23">
        <v>25022</v>
      </c>
      <c r="L86" s="23">
        <v>23949</v>
      </c>
      <c r="M86" s="23">
        <v>23949</v>
      </c>
      <c r="N86" s="23">
        <v>24878</v>
      </c>
      <c r="O86" s="23">
        <v>24878</v>
      </c>
      <c r="P86" s="23">
        <v>20797</v>
      </c>
      <c r="Q86" s="23">
        <v>20797</v>
      </c>
      <c r="R86" s="23">
        <v>16517</v>
      </c>
      <c r="S86" s="23">
        <v>16517</v>
      </c>
      <c r="T86" s="23">
        <v>15428</v>
      </c>
      <c r="U86" s="23">
        <v>15428</v>
      </c>
      <c r="V86" s="23">
        <v>12076</v>
      </c>
      <c r="W86" s="23">
        <v>12076</v>
      </c>
      <c r="X86" s="23">
        <v>14130</v>
      </c>
      <c r="Y86" s="23">
        <v>14130</v>
      </c>
      <c r="Z86" s="23">
        <v>13007</v>
      </c>
      <c r="AA86" s="23">
        <v>13007</v>
      </c>
      <c r="AB86" s="23">
        <v>14166</v>
      </c>
      <c r="AC86" s="23">
        <v>14166</v>
      </c>
      <c r="AD86" s="23">
        <v>24826</v>
      </c>
      <c r="AE86" s="23">
        <v>24826</v>
      </c>
      <c r="AF86" s="23">
        <v>26123</v>
      </c>
      <c r="AG86" s="23">
        <v>26123</v>
      </c>
      <c r="AH86" s="23">
        <v>28307</v>
      </c>
    </row>
    <row r="87" spans="1:34" ht="15" hidden="1" x14ac:dyDescent="0.25">
      <c r="A87" t="str">
        <f t="shared" si="5"/>
        <v>兴业重组贷款余额</v>
      </c>
      <c r="B87" s="3" t="str">
        <f t="shared" si="10"/>
        <v>兴业银行重组贷款余额</v>
      </c>
      <c r="C87" s="4" t="s">
        <v>28</v>
      </c>
      <c r="D87" s="4" t="s">
        <v>29</v>
      </c>
      <c r="E87" s="5" t="s">
        <v>30</v>
      </c>
      <c r="F87" s="5" t="s">
        <v>27</v>
      </c>
      <c r="G87" s="5" t="str">
        <f t="shared" si="11"/>
        <v>重组贷款余额</v>
      </c>
      <c r="H87" s="23">
        <v>4503</v>
      </c>
      <c r="I87" s="23">
        <v>4503</v>
      </c>
      <c r="J87" s="23">
        <v>4769</v>
      </c>
      <c r="K87" s="23">
        <v>4769</v>
      </c>
      <c r="L87" s="23">
        <v>4253</v>
      </c>
      <c r="M87" s="23">
        <v>4253</v>
      </c>
      <c r="N87" s="23">
        <v>3840</v>
      </c>
      <c r="O87" s="23">
        <v>3840</v>
      </c>
      <c r="P87" s="23">
        <v>3644</v>
      </c>
      <c r="Q87" s="23">
        <v>3644</v>
      </c>
      <c r="R87" s="23">
        <v>5823</v>
      </c>
      <c r="S87" s="23">
        <v>5823</v>
      </c>
      <c r="T87" s="23">
        <v>3868</v>
      </c>
      <c r="U87" s="23">
        <v>3868</v>
      </c>
      <c r="V87" s="23">
        <v>2766</v>
      </c>
      <c r="W87" s="23">
        <v>2766</v>
      </c>
      <c r="X87" s="23">
        <v>3229</v>
      </c>
      <c r="Y87" s="23">
        <v>3229</v>
      </c>
      <c r="Z87" s="23">
        <v>3093</v>
      </c>
      <c r="AA87" s="23">
        <v>3093</v>
      </c>
      <c r="AB87" s="23">
        <v>27736</v>
      </c>
      <c r="AC87" s="23">
        <v>27736</v>
      </c>
      <c r="AD87" s="23">
        <v>27540</v>
      </c>
      <c r="AE87" s="23">
        <v>27540</v>
      </c>
      <c r="AF87" s="23">
        <v>33816</v>
      </c>
      <c r="AG87" s="23">
        <v>33816</v>
      </c>
      <c r="AH87" s="23">
        <v>37861</v>
      </c>
    </row>
    <row r="88" spans="1:34" ht="15" hidden="1" x14ac:dyDescent="0.25">
      <c r="A88" t="str">
        <f t="shared" si="5"/>
        <v>浦发重组贷款余额</v>
      </c>
      <c r="B88" s="3" t="str">
        <f t="shared" si="10"/>
        <v>浦发银行重组贷款余额</v>
      </c>
      <c r="C88" s="4" t="s">
        <v>31</v>
      </c>
      <c r="D88" s="4" t="s">
        <v>32</v>
      </c>
      <c r="E88" s="5" t="s">
        <v>33</v>
      </c>
      <c r="F88" s="5" t="s">
        <v>27</v>
      </c>
      <c r="G88" s="5" t="str">
        <f t="shared" si="11"/>
        <v>重组贷款余额</v>
      </c>
      <c r="H88" s="23">
        <v>4578</v>
      </c>
      <c r="I88" s="23">
        <v>4578</v>
      </c>
      <c r="J88" s="23">
        <v>4765</v>
      </c>
      <c r="K88" s="23">
        <v>4765</v>
      </c>
      <c r="L88" s="23">
        <v>4513</v>
      </c>
      <c r="M88" s="23">
        <v>4513</v>
      </c>
      <c r="N88" s="23">
        <v>2778</v>
      </c>
      <c r="O88" s="23">
        <v>2778</v>
      </c>
      <c r="P88" s="23">
        <v>3595</v>
      </c>
      <c r="Q88" s="23">
        <v>3595</v>
      </c>
      <c r="R88" s="23">
        <v>3784</v>
      </c>
      <c r="S88" s="23">
        <v>3784</v>
      </c>
      <c r="T88" s="23">
        <v>1979</v>
      </c>
      <c r="U88" s="23">
        <v>1979</v>
      </c>
      <c r="V88" s="23">
        <v>1253</v>
      </c>
      <c r="W88" s="23">
        <v>1253</v>
      </c>
      <c r="X88" s="23">
        <v>850</v>
      </c>
      <c r="Y88" s="23">
        <v>850</v>
      </c>
      <c r="Z88" s="23">
        <v>864</v>
      </c>
      <c r="AA88" s="23">
        <v>864</v>
      </c>
      <c r="AB88" s="23">
        <v>901</v>
      </c>
      <c r="AC88" s="23">
        <v>901</v>
      </c>
      <c r="AD88" s="23">
        <v>36932</v>
      </c>
      <c r="AE88" s="23">
        <v>36932</v>
      </c>
      <c r="AF88" s="23">
        <v>39552</v>
      </c>
      <c r="AG88" s="23">
        <v>39552</v>
      </c>
      <c r="AH88" s="23">
        <v>37932</v>
      </c>
    </row>
    <row r="89" spans="1:34" ht="15" hidden="1" x14ac:dyDescent="0.25">
      <c r="A89" t="str">
        <f t="shared" si="5"/>
        <v>中信重组贷款余额</v>
      </c>
      <c r="B89" s="3" t="str">
        <f t="shared" si="10"/>
        <v>中信银行重组贷款余额</v>
      </c>
      <c r="C89" s="4" t="s">
        <v>34</v>
      </c>
      <c r="D89" s="4" t="s">
        <v>35</v>
      </c>
      <c r="E89" s="5" t="s">
        <v>36</v>
      </c>
      <c r="F89" s="5" t="s">
        <v>27</v>
      </c>
      <c r="G89" s="5" t="str">
        <f t="shared" si="11"/>
        <v>重组贷款余额</v>
      </c>
      <c r="H89" s="23">
        <v>21063</v>
      </c>
      <c r="I89" s="23">
        <v>21063</v>
      </c>
      <c r="J89" s="23">
        <v>22792</v>
      </c>
      <c r="K89" s="23">
        <v>22792</v>
      </c>
      <c r="L89" s="23">
        <v>30228</v>
      </c>
      <c r="M89" s="23">
        <v>30228</v>
      </c>
      <c r="N89" s="23">
        <v>22030</v>
      </c>
      <c r="O89" s="23">
        <v>22030</v>
      </c>
      <c r="P89" s="23">
        <v>20814</v>
      </c>
      <c r="Q89" s="23">
        <v>20814</v>
      </c>
      <c r="R89" s="23">
        <v>16182</v>
      </c>
      <c r="S89" s="23">
        <v>16182</v>
      </c>
      <c r="T89" s="23">
        <v>15391</v>
      </c>
      <c r="U89" s="23">
        <v>15391</v>
      </c>
      <c r="V89" s="23">
        <v>12511</v>
      </c>
      <c r="W89" s="23">
        <v>12511</v>
      </c>
      <c r="X89" s="23">
        <v>11989</v>
      </c>
      <c r="Y89" s="23">
        <v>11989</v>
      </c>
      <c r="Z89" s="23">
        <v>17477</v>
      </c>
      <c r="AA89" s="23">
        <v>17477</v>
      </c>
      <c r="AB89" s="23">
        <v>22114</v>
      </c>
      <c r="AC89" s="23">
        <v>22114</v>
      </c>
      <c r="AD89" s="23">
        <v>29601</v>
      </c>
      <c r="AE89" s="23">
        <v>29601</v>
      </c>
      <c r="AF89" s="23">
        <v>30210</v>
      </c>
      <c r="AG89" s="23">
        <v>30210</v>
      </c>
      <c r="AH89" s="23">
        <v>37731</v>
      </c>
    </row>
    <row r="90" spans="1:34" ht="15" hidden="1" x14ac:dyDescent="0.25">
      <c r="A90" t="str">
        <f t="shared" si="5"/>
        <v>民生重组贷款余额</v>
      </c>
      <c r="B90" s="3" t="str">
        <f t="shared" si="10"/>
        <v>民生银行重组贷款余额</v>
      </c>
      <c r="C90" s="4" t="s">
        <v>37</v>
      </c>
      <c r="D90" s="4" t="s">
        <v>38</v>
      </c>
      <c r="E90" s="5" t="s">
        <v>39</v>
      </c>
      <c r="F90" s="5" t="s">
        <v>27</v>
      </c>
      <c r="G90" s="5" t="str">
        <f t="shared" si="11"/>
        <v>重组贷款余额</v>
      </c>
      <c r="H90" s="23">
        <v>18166</v>
      </c>
      <c r="I90" s="23">
        <v>18166</v>
      </c>
      <c r="J90" s="23">
        <v>16860</v>
      </c>
      <c r="K90" s="23">
        <v>16860</v>
      </c>
      <c r="L90" s="23">
        <v>19985</v>
      </c>
      <c r="M90" s="23">
        <v>19985</v>
      </c>
      <c r="N90" s="23">
        <v>18729</v>
      </c>
      <c r="O90" s="23">
        <v>18729</v>
      </c>
      <c r="P90" s="23">
        <v>20951</v>
      </c>
      <c r="Q90" s="23">
        <v>20951</v>
      </c>
      <c r="R90" s="23">
        <v>17743</v>
      </c>
      <c r="S90" s="23">
        <v>17743</v>
      </c>
      <c r="T90" s="23">
        <v>16321</v>
      </c>
      <c r="U90" s="23">
        <v>16321</v>
      </c>
      <c r="V90" s="23">
        <v>13554</v>
      </c>
      <c r="W90" s="23">
        <v>13554</v>
      </c>
      <c r="X90" s="23">
        <v>9787</v>
      </c>
      <c r="Y90" s="23">
        <v>9787</v>
      </c>
      <c r="Z90" s="23">
        <v>22958</v>
      </c>
      <c r="AA90" s="23">
        <v>22958</v>
      </c>
      <c r="AB90" s="23">
        <v>26057</v>
      </c>
      <c r="AC90" s="23">
        <v>26057</v>
      </c>
      <c r="AD90" s="23">
        <v>26401</v>
      </c>
      <c r="AE90" s="23">
        <v>26401</v>
      </c>
      <c r="AF90" s="23">
        <v>27226</v>
      </c>
      <c r="AG90" s="23">
        <v>27226</v>
      </c>
      <c r="AH90" s="23">
        <v>29007</v>
      </c>
    </row>
    <row r="91" spans="1:34" ht="15" hidden="1" x14ac:dyDescent="0.25">
      <c r="A91" t="str">
        <f t="shared" si="5"/>
        <v>光大重组贷款余额</v>
      </c>
      <c r="B91" s="3" t="str">
        <f t="shared" si="10"/>
        <v>光大银行重组贷款余额</v>
      </c>
      <c r="C91" s="4" t="s">
        <v>40</v>
      </c>
      <c r="D91" s="4" t="s">
        <v>41</v>
      </c>
      <c r="E91" s="5" t="s">
        <v>42</v>
      </c>
      <c r="F91" s="5" t="s">
        <v>27</v>
      </c>
      <c r="G91" s="5" t="str">
        <f t="shared" si="11"/>
        <v>重组贷款余额</v>
      </c>
      <c r="H91" s="23">
        <v>11888</v>
      </c>
      <c r="I91" s="23">
        <v>11888</v>
      </c>
      <c r="J91" s="23">
        <v>11888</v>
      </c>
      <c r="K91" s="23">
        <v>11888</v>
      </c>
      <c r="L91" s="23">
        <v>11454</v>
      </c>
      <c r="M91" s="23">
        <v>11454</v>
      </c>
      <c r="N91" s="23">
        <v>7659</v>
      </c>
      <c r="O91" s="23">
        <v>7659</v>
      </c>
      <c r="P91" s="23">
        <v>6981</v>
      </c>
      <c r="Q91" s="23">
        <v>6981</v>
      </c>
      <c r="R91" s="23">
        <v>4634</v>
      </c>
      <c r="S91" s="23">
        <v>4634</v>
      </c>
      <c r="T91" s="23">
        <v>4514</v>
      </c>
      <c r="U91" s="23">
        <v>4514</v>
      </c>
      <c r="V91" s="23">
        <v>4404</v>
      </c>
      <c r="W91" s="23">
        <v>4404</v>
      </c>
      <c r="X91" s="23">
        <v>4307</v>
      </c>
      <c r="Y91" s="23">
        <v>4307</v>
      </c>
      <c r="Z91" s="23">
        <v>6551</v>
      </c>
      <c r="AA91" s="23">
        <v>6551</v>
      </c>
      <c r="AB91" s="23">
        <v>18030</v>
      </c>
      <c r="AC91" s="23">
        <v>18030</v>
      </c>
      <c r="AD91" s="23">
        <v>21959</v>
      </c>
      <c r="AE91" s="23">
        <v>21959</v>
      </c>
      <c r="AF91" s="23">
        <v>24684</v>
      </c>
      <c r="AG91" s="23">
        <v>24684</v>
      </c>
      <c r="AH91" s="23">
        <v>24755</v>
      </c>
    </row>
    <row r="92" spans="1:34" ht="15" hidden="1" x14ac:dyDescent="0.25">
      <c r="A92" t="str">
        <f t="shared" si="5"/>
        <v>平安重组贷款余额</v>
      </c>
      <c r="B92" s="3" t="str">
        <f t="shared" si="10"/>
        <v>平安银行重组贷款余额</v>
      </c>
      <c r="C92" s="4" t="s">
        <v>43</v>
      </c>
      <c r="D92" s="4" t="s">
        <v>44</v>
      </c>
      <c r="E92" s="5" t="s">
        <v>45</v>
      </c>
      <c r="F92" s="5" t="s">
        <v>27</v>
      </c>
      <c r="G92" s="5" t="str">
        <f t="shared" si="11"/>
        <v>重组贷款余额</v>
      </c>
      <c r="H92" s="23">
        <v>21480</v>
      </c>
      <c r="I92" s="23">
        <v>21480</v>
      </c>
      <c r="J92" s="23">
        <v>19707</v>
      </c>
      <c r="K92" s="23">
        <v>19707</v>
      </c>
      <c r="L92" s="23">
        <v>17815</v>
      </c>
      <c r="M92" s="23">
        <v>17815</v>
      </c>
      <c r="N92" s="23">
        <v>15627</v>
      </c>
      <c r="O92" s="23">
        <v>15627</v>
      </c>
      <c r="P92" s="23">
        <v>14048</v>
      </c>
      <c r="Q92" s="23">
        <v>14048</v>
      </c>
      <c r="R92" s="23">
        <v>11417</v>
      </c>
      <c r="S92" s="23">
        <v>11417</v>
      </c>
      <c r="T92" s="23">
        <v>10596</v>
      </c>
      <c r="U92" s="23">
        <v>10596</v>
      </c>
      <c r="V92" s="23">
        <v>17107</v>
      </c>
      <c r="W92" s="23">
        <v>17107</v>
      </c>
      <c r="X92" s="23">
        <v>23904</v>
      </c>
      <c r="Y92" s="23">
        <v>23904</v>
      </c>
      <c r="Z92" s="23">
        <v>32030</v>
      </c>
      <c r="AA92" s="23">
        <v>32030</v>
      </c>
      <c r="AB92" s="23">
        <v>21445</v>
      </c>
      <c r="AC92" s="23">
        <v>21445</v>
      </c>
      <c r="AD92" s="23">
        <v>37664</v>
      </c>
      <c r="AE92" s="23">
        <v>37664</v>
      </c>
      <c r="AF92" s="23">
        <v>38281</v>
      </c>
      <c r="AG92" s="23">
        <v>38281</v>
      </c>
      <c r="AH92" s="23">
        <v>41118</v>
      </c>
    </row>
    <row r="93" spans="1:34" ht="15" hidden="1" x14ac:dyDescent="0.25">
      <c r="A93" t="str">
        <f t="shared" si="5"/>
        <v>华夏重组贷款余额</v>
      </c>
      <c r="B93" s="3" t="str">
        <f t="shared" si="10"/>
        <v>华夏银行重组贷款余额</v>
      </c>
      <c r="C93" s="4" t="s">
        <v>46</v>
      </c>
      <c r="D93" s="4" t="s">
        <v>47</v>
      </c>
      <c r="E93" s="5" t="s">
        <v>48</v>
      </c>
      <c r="F93" s="5" t="s">
        <v>27</v>
      </c>
      <c r="G93" s="5" t="str">
        <f t="shared" si="11"/>
        <v>重组贷款余额</v>
      </c>
      <c r="H93" s="23">
        <v>263</v>
      </c>
      <c r="I93" s="23">
        <v>263</v>
      </c>
      <c r="J93" s="23">
        <v>686</v>
      </c>
      <c r="K93" s="23">
        <v>686</v>
      </c>
      <c r="L93" s="23">
        <v>674</v>
      </c>
      <c r="M93" s="23">
        <v>674</v>
      </c>
      <c r="N93" s="23">
        <v>692</v>
      </c>
      <c r="O93" s="23">
        <v>692</v>
      </c>
      <c r="P93" s="23">
        <v>1493</v>
      </c>
      <c r="Q93" s="23">
        <v>1493</v>
      </c>
      <c r="R93" s="23">
        <v>1157</v>
      </c>
      <c r="S93" s="23">
        <v>1157</v>
      </c>
      <c r="T93" s="23">
        <v>2641</v>
      </c>
      <c r="U93" s="23">
        <v>2641</v>
      </c>
      <c r="V93" s="23">
        <v>2662</v>
      </c>
      <c r="W93" s="23">
        <v>2662</v>
      </c>
      <c r="X93" s="23">
        <v>2967</v>
      </c>
      <c r="Y93" s="23">
        <v>2967</v>
      </c>
      <c r="Z93" s="23">
        <v>7630</v>
      </c>
      <c r="AA93" s="23">
        <v>7630</v>
      </c>
      <c r="AB93" s="23">
        <v>8844</v>
      </c>
      <c r="AC93" s="23">
        <v>8844</v>
      </c>
      <c r="AD93" s="23">
        <v>10107</v>
      </c>
      <c r="AE93" s="23">
        <v>10107</v>
      </c>
      <c r="AF93" s="23">
        <v>9014</v>
      </c>
      <c r="AG93" s="23">
        <v>9014</v>
      </c>
      <c r="AH93" s="23">
        <v>11370</v>
      </c>
    </row>
    <row r="94" spans="1:34" ht="15" hidden="1" x14ac:dyDescent="0.25">
      <c r="A94" t="str">
        <f t="shared" si="5"/>
        <v>浙商重组贷款余额</v>
      </c>
      <c r="B94" s="3" t="str">
        <f t="shared" si="10"/>
        <v>浙商银行重组贷款余额</v>
      </c>
      <c r="C94" s="4" t="s">
        <v>49</v>
      </c>
      <c r="D94" s="4" t="s">
        <v>50</v>
      </c>
      <c r="E94" s="5" t="s">
        <v>51</v>
      </c>
      <c r="F94" s="5" t="s">
        <v>27</v>
      </c>
      <c r="G94" s="5" t="str">
        <f t="shared" si="11"/>
        <v>重组贷款余额</v>
      </c>
      <c r="H94" s="23">
        <v>0</v>
      </c>
      <c r="I94" s="23">
        <v>0</v>
      </c>
      <c r="J94" s="23">
        <v>467</v>
      </c>
      <c r="K94" s="23">
        <v>467</v>
      </c>
      <c r="L94" s="23">
        <v>544</v>
      </c>
      <c r="M94" s="23">
        <v>544</v>
      </c>
      <c r="N94" s="23">
        <v>563</v>
      </c>
      <c r="O94" s="23">
        <v>563</v>
      </c>
      <c r="P94" s="23">
        <v>563</v>
      </c>
      <c r="Q94" s="23">
        <v>563</v>
      </c>
      <c r="R94" s="23">
        <v>835</v>
      </c>
      <c r="S94" s="23">
        <v>835</v>
      </c>
      <c r="T94" s="23">
        <v>531</v>
      </c>
      <c r="U94" s="23">
        <v>531</v>
      </c>
      <c r="V94" s="23">
        <v>452</v>
      </c>
      <c r="W94" s="23">
        <v>452</v>
      </c>
      <c r="X94" s="23">
        <v>440</v>
      </c>
      <c r="Y94" s="23">
        <v>440</v>
      </c>
      <c r="Z94" s="23">
        <v>3664</v>
      </c>
      <c r="AA94" s="23">
        <v>3664</v>
      </c>
      <c r="AB94" s="23">
        <v>9945</v>
      </c>
      <c r="AC94" s="23">
        <v>9945</v>
      </c>
      <c r="AD94" s="23">
        <v>12875</v>
      </c>
      <c r="AE94" s="23">
        <v>12875</v>
      </c>
      <c r="AF94" s="23">
        <v>12859</v>
      </c>
      <c r="AG94" s="23">
        <v>12859</v>
      </c>
      <c r="AH94" s="23">
        <v>15531</v>
      </c>
    </row>
    <row r="95" spans="1:34" ht="15" hidden="1" x14ac:dyDescent="0.25">
      <c r="A95" t="str">
        <f t="shared" si="5"/>
        <v>北京重组贷款余额</v>
      </c>
      <c r="B95" s="3" t="str">
        <f t="shared" si="10"/>
        <v>北京银行重组贷款余额</v>
      </c>
      <c r="C95" s="4" t="s">
        <v>52</v>
      </c>
      <c r="D95" s="4" t="s">
        <v>53</v>
      </c>
      <c r="E95" s="5" t="s">
        <v>54</v>
      </c>
      <c r="F95" s="5" t="s">
        <v>55</v>
      </c>
      <c r="G95" s="5" t="str">
        <f t="shared" si="11"/>
        <v>重组贷款余额</v>
      </c>
      <c r="H95" s="23">
        <v>3085</v>
      </c>
      <c r="I95" s="23">
        <v>3085</v>
      </c>
      <c r="J95" s="23">
        <v>2995</v>
      </c>
      <c r="K95" s="23">
        <v>2995</v>
      </c>
      <c r="L95" s="23">
        <v>3194</v>
      </c>
      <c r="M95" s="23">
        <v>3194</v>
      </c>
      <c r="N95" s="23">
        <v>11735</v>
      </c>
      <c r="O95" s="23">
        <v>11735</v>
      </c>
      <c r="P95" s="23">
        <v>9983</v>
      </c>
      <c r="Q95" s="23">
        <v>9983</v>
      </c>
      <c r="R95" s="23">
        <v>11664</v>
      </c>
      <c r="S95" s="23">
        <v>11664</v>
      </c>
      <c r="T95" s="23">
        <v>10234.67</v>
      </c>
      <c r="U95" s="23">
        <v>10234.67</v>
      </c>
      <c r="V95" s="23">
        <v>11068.16</v>
      </c>
      <c r="W95" s="23">
        <v>11068.16</v>
      </c>
      <c r="X95" s="23">
        <v>18524.53</v>
      </c>
      <c r="Y95" s="23">
        <v>18524.53</v>
      </c>
      <c r="Z95" s="23">
        <v>15170.3</v>
      </c>
      <c r="AA95" s="23">
        <v>15170.3</v>
      </c>
      <c r="AB95" s="23">
        <v>15544.08</v>
      </c>
      <c r="AC95" s="23">
        <v>15544.08</v>
      </c>
      <c r="AD95" s="23">
        <v>14887.73</v>
      </c>
      <c r="AE95" s="23">
        <v>14887.73</v>
      </c>
      <c r="AF95" s="23">
        <v>15381.43</v>
      </c>
      <c r="AG95" s="23">
        <v>15381.43</v>
      </c>
      <c r="AH95" s="23" t="s">
        <v>143</v>
      </c>
    </row>
    <row r="96" spans="1:34" ht="15" hidden="1" x14ac:dyDescent="0.25">
      <c r="A96" t="str">
        <f t="shared" si="5"/>
        <v>江苏重组贷款余额</v>
      </c>
      <c r="B96" s="3" t="str">
        <f t="shared" si="10"/>
        <v>江苏银行重组贷款余额</v>
      </c>
      <c r="C96" s="4" t="s">
        <v>56</v>
      </c>
      <c r="D96" s="4" t="s">
        <v>57</v>
      </c>
      <c r="E96" s="5" t="s">
        <v>58</v>
      </c>
      <c r="F96" s="5" t="s">
        <v>55</v>
      </c>
      <c r="G96" s="5" t="str">
        <f t="shared" si="11"/>
        <v>重组贷款余额</v>
      </c>
      <c r="H96" s="23">
        <v>2643.0059999999999</v>
      </c>
      <c r="I96" s="23">
        <v>2643.0059999999999</v>
      </c>
      <c r="J96" s="23">
        <v>3037.2049999999999</v>
      </c>
      <c r="K96" s="23">
        <v>3037.2049999999999</v>
      </c>
      <c r="L96" s="23">
        <v>2396.1410000000001</v>
      </c>
      <c r="M96" s="23">
        <v>2396.1410000000001</v>
      </c>
      <c r="N96" s="23">
        <v>3152.7190000000001</v>
      </c>
      <c r="O96" s="23">
        <v>3152.7190000000001</v>
      </c>
      <c r="P96" s="23">
        <v>1947.0409999999999</v>
      </c>
      <c r="Q96" s="23">
        <v>1947.0409999999999</v>
      </c>
      <c r="R96" s="23">
        <v>1947.0409999999999</v>
      </c>
      <c r="S96" s="23">
        <v>1947.0409999999999</v>
      </c>
      <c r="T96" s="23">
        <v>2444.2449999999999</v>
      </c>
      <c r="U96" s="23">
        <v>2444.2449999999999</v>
      </c>
      <c r="V96" s="23">
        <v>2698.1590000000001</v>
      </c>
      <c r="W96" s="23">
        <v>2698.1590000000001</v>
      </c>
      <c r="X96" s="23">
        <v>2693.2370000000001</v>
      </c>
      <c r="Y96" s="23">
        <v>2693.2370000000001</v>
      </c>
      <c r="Z96" s="23">
        <v>2253.9270000000001</v>
      </c>
      <c r="AA96" s="23">
        <v>2253.9270000000001</v>
      </c>
      <c r="AB96" s="23">
        <v>2881.3130000000001</v>
      </c>
      <c r="AC96" s="23">
        <v>2881.3130000000001</v>
      </c>
      <c r="AD96" s="23">
        <v>1789.4670000000001</v>
      </c>
      <c r="AE96" s="23">
        <v>1789.4670000000001</v>
      </c>
      <c r="AF96" s="23">
        <v>2364.9540000000002</v>
      </c>
      <c r="AG96" s="23">
        <v>2364.9540000000002</v>
      </c>
      <c r="AH96" s="23" t="s">
        <v>143</v>
      </c>
    </row>
    <row r="97" spans="1:34" ht="15" hidden="1" x14ac:dyDescent="0.25">
      <c r="A97" t="str">
        <f t="shared" si="5"/>
        <v>上海重组贷款余额</v>
      </c>
      <c r="B97" s="3" t="str">
        <f t="shared" si="10"/>
        <v>上海银行重组贷款余额</v>
      </c>
      <c r="C97" s="4" t="s">
        <v>59</v>
      </c>
      <c r="D97" s="4" t="s">
        <v>60</v>
      </c>
      <c r="E97" s="5" t="s">
        <v>61</v>
      </c>
      <c r="F97" s="5" t="s">
        <v>55</v>
      </c>
      <c r="G97" s="5" t="str">
        <f t="shared" si="11"/>
        <v>重组贷款余额</v>
      </c>
      <c r="H97" s="23">
        <v>1159.6669999999999</v>
      </c>
      <c r="I97" s="23">
        <v>1159.6669999999999</v>
      </c>
      <c r="J97" s="23">
        <v>880.32299999999998</v>
      </c>
      <c r="K97" s="23">
        <v>880.32299999999998</v>
      </c>
      <c r="L97" s="23">
        <v>1018.2809999999999</v>
      </c>
      <c r="M97" s="23">
        <v>1018.2809999999999</v>
      </c>
      <c r="N97" s="23">
        <v>1009.0170000000001</v>
      </c>
      <c r="O97" s="23">
        <v>1009.0170000000001</v>
      </c>
      <c r="P97" s="23">
        <v>1678.4290000000001</v>
      </c>
      <c r="Q97" s="23">
        <v>1678.4290000000001</v>
      </c>
      <c r="R97" s="23">
        <v>1816.9480000000001</v>
      </c>
      <c r="S97" s="23">
        <v>1816.9480000000001</v>
      </c>
      <c r="T97" s="23">
        <v>1016.329</v>
      </c>
      <c r="U97" s="23">
        <v>1016.329</v>
      </c>
      <c r="V97" s="23">
        <v>897.77</v>
      </c>
      <c r="W97" s="23">
        <v>897.77</v>
      </c>
      <c r="X97" s="23">
        <v>796.05700000000002</v>
      </c>
      <c r="Y97" s="23">
        <v>796.05700000000002</v>
      </c>
      <c r="Z97" s="23">
        <v>28497.076000000001</v>
      </c>
      <c r="AA97" s="23">
        <v>28497.076000000001</v>
      </c>
      <c r="AB97" s="23">
        <v>4704.4380000000001</v>
      </c>
      <c r="AC97" s="23">
        <v>4704.4380000000001</v>
      </c>
      <c r="AD97" s="23">
        <v>3953.73</v>
      </c>
      <c r="AE97" s="23">
        <v>3953.73</v>
      </c>
      <c r="AF97" s="23">
        <v>4843.7160000000003</v>
      </c>
      <c r="AG97" s="23">
        <v>4843.7160000000003</v>
      </c>
      <c r="AH97" s="23" t="s">
        <v>143</v>
      </c>
    </row>
    <row r="98" spans="1:34" ht="15" hidden="1" x14ac:dyDescent="0.25">
      <c r="A98" t="str">
        <f t="shared" si="5"/>
        <v>宁波重组贷款余额</v>
      </c>
      <c r="B98" s="3" t="str">
        <f t="shared" si="10"/>
        <v>宁波银行重组贷款余额</v>
      </c>
      <c r="C98" s="4" t="s">
        <v>62</v>
      </c>
      <c r="D98" s="4" t="s">
        <v>63</v>
      </c>
      <c r="E98" s="5" t="s">
        <v>64</v>
      </c>
      <c r="F98" s="5" t="s">
        <v>55</v>
      </c>
      <c r="G98" s="5" t="str">
        <f t="shared" si="11"/>
        <v>重组贷款余额</v>
      </c>
      <c r="H98" s="23">
        <v>90.509</v>
      </c>
      <c r="I98" s="23">
        <v>90.509</v>
      </c>
      <c r="J98" s="23">
        <v>90.914000000000001</v>
      </c>
      <c r="K98" s="23">
        <v>90.914000000000001</v>
      </c>
      <c r="L98" s="23">
        <v>272.67099999999999</v>
      </c>
      <c r="M98" s="23">
        <v>272.67099999999999</v>
      </c>
      <c r="N98" s="23">
        <v>219</v>
      </c>
      <c r="O98" s="23">
        <v>219</v>
      </c>
      <c r="P98" s="23">
        <v>215</v>
      </c>
      <c r="Q98" s="23">
        <v>215</v>
      </c>
      <c r="R98" s="23">
        <v>596</v>
      </c>
      <c r="S98" s="23">
        <v>596</v>
      </c>
      <c r="T98" s="23">
        <v>862</v>
      </c>
      <c r="U98" s="23">
        <v>862</v>
      </c>
      <c r="V98" s="23">
        <v>1355</v>
      </c>
      <c r="W98" s="23">
        <v>1355</v>
      </c>
      <c r="X98" s="23">
        <v>1412</v>
      </c>
      <c r="Y98" s="23">
        <v>1412</v>
      </c>
      <c r="Z98" s="23">
        <v>1197</v>
      </c>
      <c r="AA98" s="23">
        <v>1197</v>
      </c>
      <c r="AB98" s="23">
        <v>1656</v>
      </c>
      <c r="AC98" s="23">
        <v>1656</v>
      </c>
      <c r="AD98" s="23">
        <v>2278</v>
      </c>
      <c r="AE98" s="23">
        <v>2278</v>
      </c>
      <c r="AF98" s="23">
        <v>3944</v>
      </c>
      <c r="AG98" s="23">
        <v>3944</v>
      </c>
      <c r="AH98" s="23" t="s">
        <v>143</v>
      </c>
    </row>
    <row r="99" spans="1:34" ht="15" hidden="1" x14ac:dyDescent="0.25">
      <c r="A99" t="str">
        <f t="shared" si="5"/>
        <v>南京重组贷款余额</v>
      </c>
      <c r="B99" s="3" t="str">
        <f t="shared" si="10"/>
        <v>南京银行重组贷款余额</v>
      </c>
      <c r="C99" s="4" t="s">
        <v>65</v>
      </c>
      <c r="D99" s="4" t="s">
        <v>66</v>
      </c>
      <c r="E99" s="5" t="s">
        <v>67</v>
      </c>
      <c r="F99" s="5" t="s">
        <v>55</v>
      </c>
      <c r="G99" s="5" t="str">
        <f t="shared" si="11"/>
        <v>重组贷款余额</v>
      </c>
      <c r="H99" s="23">
        <v>974.54300000000001</v>
      </c>
      <c r="I99" s="23">
        <v>974.54300000000001</v>
      </c>
      <c r="J99" s="23">
        <v>974.54300000000001</v>
      </c>
      <c r="K99" s="23">
        <v>974.54300000000001</v>
      </c>
      <c r="L99" s="23">
        <v>803.42200000000003</v>
      </c>
      <c r="M99" s="23">
        <v>803.42200000000003</v>
      </c>
      <c r="N99" s="23">
        <v>720.30499999999995</v>
      </c>
      <c r="O99" s="23">
        <v>720.30499999999995</v>
      </c>
      <c r="P99" s="23">
        <v>1322.383</v>
      </c>
      <c r="Q99" s="23">
        <v>1322.383</v>
      </c>
      <c r="R99" s="23">
        <v>2471.9409999999998</v>
      </c>
      <c r="S99" s="23">
        <v>2471.9409999999998</v>
      </c>
      <c r="T99" s="23">
        <v>1940.229</v>
      </c>
      <c r="U99" s="23">
        <v>1940.229</v>
      </c>
      <c r="V99" s="23">
        <v>2059.7370000000001</v>
      </c>
      <c r="W99" s="23">
        <v>2059.7370000000001</v>
      </c>
      <c r="X99" s="23">
        <v>1734.242</v>
      </c>
      <c r="Y99" s="23">
        <v>1734.242</v>
      </c>
      <c r="Z99" s="23">
        <v>5856.7830000000004</v>
      </c>
      <c r="AA99" s="23">
        <v>5856.7830000000004</v>
      </c>
      <c r="AB99" s="23">
        <v>6437.7089999999998</v>
      </c>
      <c r="AC99" s="23">
        <v>6437.7089999999998</v>
      </c>
      <c r="AD99" s="23">
        <v>8227.0490000000009</v>
      </c>
      <c r="AE99" s="23">
        <v>8227.0490000000009</v>
      </c>
      <c r="AF99" s="23">
        <v>8238.9269999999997</v>
      </c>
      <c r="AG99" s="23">
        <v>8238.9269999999997</v>
      </c>
      <c r="AH99" s="23" t="s">
        <v>143</v>
      </c>
    </row>
    <row r="100" spans="1:34" ht="15" hidden="1" x14ac:dyDescent="0.25">
      <c r="A100" t="str">
        <f t="shared" si="5"/>
        <v>杭州重组贷款余额</v>
      </c>
      <c r="B100" s="3" t="str">
        <f t="shared" si="10"/>
        <v>杭州银行重组贷款余额</v>
      </c>
      <c r="C100" s="4" t="s">
        <v>68</v>
      </c>
      <c r="D100" s="4" t="s">
        <v>69</v>
      </c>
      <c r="E100" s="5" t="s">
        <v>70</v>
      </c>
      <c r="F100" s="5" t="s">
        <v>55</v>
      </c>
      <c r="G100" s="5" t="str">
        <f t="shared" si="11"/>
        <v>重组贷款余额</v>
      </c>
      <c r="H100" s="23">
        <v>26.994</v>
      </c>
      <c r="I100" s="23">
        <v>26.994</v>
      </c>
      <c r="J100" s="23">
        <v>59.7</v>
      </c>
      <c r="K100" s="23">
        <v>59.7</v>
      </c>
      <c r="L100" s="23">
        <v>70.927999999999997</v>
      </c>
      <c r="M100" s="23">
        <v>70.927999999999997</v>
      </c>
      <c r="N100" s="23">
        <v>82.548000000000002</v>
      </c>
      <c r="O100" s="23">
        <v>82.548000000000002</v>
      </c>
      <c r="P100" s="23">
        <v>69.283000000000001</v>
      </c>
      <c r="Q100" s="23">
        <v>69.283000000000001</v>
      </c>
      <c r="R100" s="23">
        <v>8.5470000000000006</v>
      </c>
      <c r="S100" s="23">
        <v>8.5470000000000006</v>
      </c>
      <c r="T100" s="23">
        <v>9.3000000000000007</v>
      </c>
      <c r="U100" s="23">
        <v>9.3000000000000007</v>
      </c>
      <c r="V100" s="23">
        <v>11.09</v>
      </c>
      <c r="W100" s="23">
        <v>11.09</v>
      </c>
      <c r="X100" s="23">
        <v>53.792000000000002</v>
      </c>
      <c r="Y100" s="23">
        <v>53.792000000000002</v>
      </c>
      <c r="Z100" s="23">
        <v>3274.1840000000002</v>
      </c>
      <c r="AA100" s="23">
        <v>3274.1840000000002</v>
      </c>
      <c r="AB100" s="23">
        <v>2855.433</v>
      </c>
      <c r="AC100" s="23">
        <v>2855.433</v>
      </c>
      <c r="AD100" s="23">
        <v>2786.1</v>
      </c>
      <c r="AE100" s="23">
        <v>2786.1</v>
      </c>
      <c r="AF100" s="23">
        <v>2563.9839999999999</v>
      </c>
      <c r="AG100" s="23">
        <v>2563.9839999999999</v>
      </c>
      <c r="AH100" s="23" t="s">
        <v>143</v>
      </c>
    </row>
    <row r="101" spans="1:34" ht="15" hidden="1" x14ac:dyDescent="0.25">
      <c r="A101" t="str">
        <f t="shared" si="5"/>
        <v>成都重组贷款余额</v>
      </c>
      <c r="B101" s="3" t="str">
        <f t="shared" si="10"/>
        <v>成都银行重组贷款余额</v>
      </c>
      <c r="C101" s="4" t="s">
        <v>71</v>
      </c>
      <c r="D101" s="4" t="s">
        <v>72</v>
      </c>
      <c r="E101" s="5" t="s">
        <v>73</v>
      </c>
      <c r="F101" s="5" t="s">
        <v>55</v>
      </c>
      <c r="G101" s="5" t="str">
        <f t="shared" si="11"/>
        <v>重组贷款余额</v>
      </c>
      <c r="H101" s="23">
        <v>2061.5500000000002</v>
      </c>
      <c r="I101" s="23">
        <v>2061.5500000000002</v>
      </c>
      <c r="J101" s="23">
        <v>1967.143</v>
      </c>
      <c r="K101" s="23">
        <v>1967.143</v>
      </c>
      <c r="L101" s="23">
        <v>1820.164</v>
      </c>
      <c r="M101" s="23">
        <v>1820.164</v>
      </c>
      <c r="N101" s="23">
        <v>1770.546</v>
      </c>
      <c r="O101" s="23">
        <v>1770.546</v>
      </c>
      <c r="P101" s="23">
        <v>1725.1959999999999</v>
      </c>
      <c r="Q101" s="23">
        <v>1725.1959999999999</v>
      </c>
      <c r="R101" s="23">
        <v>1617.912</v>
      </c>
      <c r="S101" s="23">
        <v>1617.912</v>
      </c>
      <c r="T101" s="23">
        <v>1604.211</v>
      </c>
      <c r="U101" s="23">
        <v>1604.211</v>
      </c>
      <c r="V101" s="23">
        <v>1637.3869999999999</v>
      </c>
      <c r="W101" s="23">
        <v>1637.3869999999999</v>
      </c>
      <c r="X101" s="23">
        <v>1665.62</v>
      </c>
      <c r="Y101" s="23">
        <v>1665.62</v>
      </c>
      <c r="Z101" s="23">
        <v>1634.799</v>
      </c>
      <c r="AA101" s="23">
        <v>1634.799</v>
      </c>
      <c r="AB101" s="23">
        <v>1854.3019999999999</v>
      </c>
      <c r="AC101" s="23">
        <v>1854.3019999999999</v>
      </c>
      <c r="AD101" s="23">
        <v>1779.0219999999999</v>
      </c>
      <c r="AE101" s="23">
        <v>1779.0219999999999</v>
      </c>
      <c r="AF101" s="23">
        <v>1944.866</v>
      </c>
      <c r="AG101" s="23">
        <v>1944.866</v>
      </c>
      <c r="AH101" s="23" t="s">
        <v>143</v>
      </c>
    </row>
    <row r="102" spans="1:34" ht="15" hidden="1" x14ac:dyDescent="0.25">
      <c r="A102" t="str">
        <f t="shared" si="5"/>
        <v>长沙重组贷款余额</v>
      </c>
      <c r="B102" s="3" t="str">
        <f t="shared" si="10"/>
        <v>长沙银行重组贷款余额</v>
      </c>
      <c r="C102" s="4" t="s">
        <v>74</v>
      </c>
      <c r="D102" s="4" t="s">
        <v>75</v>
      </c>
      <c r="E102" s="5" t="s">
        <v>76</v>
      </c>
      <c r="F102" s="5" t="s">
        <v>55</v>
      </c>
      <c r="G102" s="5" t="str">
        <f t="shared" si="11"/>
        <v>重组贷款余额</v>
      </c>
      <c r="H102" s="23">
        <v>4378.4650000000001</v>
      </c>
      <c r="I102" s="23">
        <v>4378.4650000000001</v>
      </c>
      <c r="J102" s="23">
        <v>6767.6629999999996</v>
      </c>
      <c r="K102" s="23">
        <v>6767.6629999999996</v>
      </c>
      <c r="L102" s="23">
        <v>7581.7979999999998</v>
      </c>
      <c r="M102" s="23">
        <v>7581.7979999999998</v>
      </c>
      <c r="N102" s="23">
        <v>6100.8370000000004</v>
      </c>
      <c r="O102" s="23">
        <v>6100.8370000000004</v>
      </c>
      <c r="P102" s="23">
        <v>6889.7950000000001</v>
      </c>
      <c r="Q102" s="23">
        <v>6889.7950000000001</v>
      </c>
      <c r="R102" s="23">
        <v>3861.8919999999998</v>
      </c>
      <c r="S102" s="23">
        <v>3861.8919999999998</v>
      </c>
      <c r="T102" s="23">
        <v>3126.107</v>
      </c>
      <c r="U102" s="23">
        <v>3126.107</v>
      </c>
      <c r="V102" s="23">
        <v>3988.877</v>
      </c>
      <c r="W102" s="23">
        <v>3988.877</v>
      </c>
      <c r="X102" s="23">
        <v>5134.1689999999999</v>
      </c>
      <c r="Y102" s="23">
        <v>5134.1689999999999</v>
      </c>
      <c r="Z102" s="23">
        <v>4048.817</v>
      </c>
      <c r="AA102" s="23">
        <v>4048.817</v>
      </c>
      <c r="AB102" s="23">
        <v>4167.299</v>
      </c>
      <c r="AC102" s="23">
        <v>4167.299</v>
      </c>
      <c r="AD102" s="23">
        <v>3972.7379999999998</v>
      </c>
      <c r="AE102" s="23">
        <v>3972.7379999999998</v>
      </c>
      <c r="AF102" s="23">
        <v>3649.3960000000002</v>
      </c>
      <c r="AG102" s="23">
        <v>3649.3960000000002</v>
      </c>
      <c r="AH102" s="23" t="s">
        <v>143</v>
      </c>
    </row>
    <row r="103" spans="1:34" ht="15" hidden="1" x14ac:dyDescent="0.25">
      <c r="A103" t="str">
        <f t="shared" si="5"/>
        <v>重庆重组贷款余额</v>
      </c>
      <c r="B103" s="3" t="str">
        <f t="shared" si="10"/>
        <v>重庆银行重组贷款余额</v>
      </c>
      <c r="C103" s="4" t="s">
        <v>77</v>
      </c>
      <c r="D103" s="4" t="s">
        <v>78</v>
      </c>
      <c r="E103" s="5" t="s">
        <v>79</v>
      </c>
      <c r="F103" s="5" t="s">
        <v>55</v>
      </c>
      <c r="G103" s="5" t="str">
        <f t="shared" si="11"/>
        <v>重组贷款余额</v>
      </c>
      <c r="H103" s="23">
        <v>0</v>
      </c>
      <c r="I103" s="23">
        <v>0</v>
      </c>
      <c r="J103" s="23">
        <v>603.71199999999999</v>
      </c>
      <c r="K103" s="23">
        <v>603.71199999999999</v>
      </c>
      <c r="L103" s="23">
        <v>754.57100000000003</v>
      </c>
      <c r="M103" s="23">
        <v>754.57100000000003</v>
      </c>
      <c r="N103" s="23">
        <v>1041.5129999999999</v>
      </c>
      <c r="O103" s="23">
        <v>1041.5129999999999</v>
      </c>
      <c r="P103" s="23">
        <v>1012.014</v>
      </c>
      <c r="Q103" s="23">
        <v>1012.014</v>
      </c>
      <c r="R103" s="23">
        <v>1123.99</v>
      </c>
      <c r="S103" s="23">
        <v>1123.99</v>
      </c>
      <c r="T103" s="23">
        <v>555.36199999999997</v>
      </c>
      <c r="U103" s="23">
        <v>555.36199999999997</v>
      </c>
      <c r="V103" s="23">
        <v>383.13200000000001</v>
      </c>
      <c r="W103" s="23">
        <v>383.13200000000001</v>
      </c>
      <c r="X103" s="23">
        <v>447.834</v>
      </c>
      <c r="Y103" s="23">
        <v>447.834</v>
      </c>
      <c r="Z103" s="23">
        <v>329.16800000000001</v>
      </c>
      <c r="AA103" s="23">
        <v>329.16800000000001</v>
      </c>
      <c r="AB103" s="23">
        <v>1349.5170000000001</v>
      </c>
      <c r="AC103" s="23">
        <v>1349.5170000000001</v>
      </c>
      <c r="AD103" s="23">
        <v>1378.7570000000001</v>
      </c>
      <c r="AE103" s="23">
        <v>1378.7570000000001</v>
      </c>
      <c r="AF103" s="23">
        <v>1004.388</v>
      </c>
      <c r="AG103" s="23">
        <v>1004.388</v>
      </c>
      <c r="AH103" s="23">
        <v>913.50400000000002</v>
      </c>
    </row>
    <row r="104" spans="1:34" ht="15" hidden="1" x14ac:dyDescent="0.25">
      <c r="A104" t="str">
        <f t="shared" si="5"/>
        <v>贵阳重组贷款余额</v>
      </c>
      <c r="B104" s="3" t="str">
        <f t="shared" si="10"/>
        <v>贵阳银行重组贷款余额</v>
      </c>
      <c r="C104" s="4" t="s">
        <v>80</v>
      </c>
      <c r="D104" s="4" t="s">
        <v>81</v>
      </c>
      <c r="E104" s="5" t="s">
        <v>82</v>
      </c>
      <c r="F104" s="5" t="s">
        <v>55</v>
      </c>
      <c r="G104" s="5" t="str">
        <f t="shared" si="11"/>
        <v>重组贷款余额</v>
      </c>
      <c r="H104" s="23">
        <v>469.72399999999999</v>
      </c>
      <c r="I104" s="23">
        <v>469.72399999999999</v>
      </c>
      <c r="J104" s="23">
        <v>395.928</v>
      </c>
      <c r="K104" s="23">
        <v>395.928</v>
      </c>
      <c r="L104" s="23">
        <v>673.226</v>
      </c>
      <c r="M104" s="23">
        <v>673.226</v>
      </c>
      <c r="N104" s="23">
        <v>1290.885</v>
      </c>
      <c r="O104" s="23">
        <v>1290.885</v>
      </c>
      <c r="P104" s="23">
        <v>660.93499999999995</v>
      </c>
      <c r="Q104" s="23">
        <v>660.93499999999995</v>
      </c>
      <c r="R104" s="23">
        <v>313.59199999999998</v>
      </c>
      <c r="S104" s="23">
        <v>313.59199999999998</v>
      </c>
      <c r="T104" s="23">
        <v>386.49599999999998</v>
      </c>
      <c r="U104" s="23">
        <v>386.49599999999998</v>
      </c>
      <c r="V104" s="23">
        <v>169.45699999999999</v>
      </c>
      <c r="W104" s="23">
        <v>169.45699999999999</v>
      </c>
      <c r="X104" s="23">
        <v>378.35899999999998</v>
      </c>
      <c r="Y104" s="23">
        <v>378.35899999999998</v>
      </c>
      <c r="Z104" s="23">
        <v>232.44300000000001</v>
      </c>
      <c r="AA104" s="23">
        <v>232.44300000000001</v>
      </c>
      <c r="AB104" s="23">
        <v>245.15299999999999</v>
      </c>
      <c r="AC104" s="23">
        <v>245.15299999999999</v>
      </c>
      <c r="AD104" s="23">
        <v>5895.7120000000004</v>
      </c>
      <c r="AE104" s="23">
        <v>5895.7120000000004</v>
      </c>
      <c r="AF104" s="23">
        <v>4540.6779999999999</v>
      </c>
      <c r="AG104" s="23">
        <v>4540.6779999999999</v>
      </c>
      <c r="AH104" s="23" t="s">
        <v>143</v>
      </c>
    </row>
    <row r="105" spans="1:34" ht="15" hidden="1" x14ac:dyDescent="0.25">
      <c r="A105" t="str">
        <f t="shared" si="5"/>
        <v>郑州重组贷款余额</v>
      </c>
      <c r="B105" s="3" t="str">
        <f t="shared" si="10"/>
        <v>郑州银行重组贷款余额</v>
      </c>
      <c r="C105" s="4" t="s">
        <v>83</v>
      </c>
      <c r="D105" s="4" t="s">
        <v>84</v>
      </c>
      <c r="E105" s="5" t="s">
        <v>85</v>
      </c>
      <c r="F105" s="5" t="s">
        <v>55</v>
      </c>
      <c r="G105" s="5" t="str">
        <f t="shared" si="11"/>
        <v>重组贷款余额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 t="s">
        <v>143</v>
      </c>
      <c r="U105" s="23" t="s">
        <v>143</v>
      </c>
      <c r="V105" s="23" t="s">
        <v>143</v>
      </c>
      <c r="W105" s="23" t="s">
        <v>143</v>
      </c>
      <c r="X105" s="23" t="s">
        <v>143</v>
      </c>
      <c r="Y105" s="23" t="s">
        <v>143</v>
      </c>
      <c r="Z105" s="23" t="s">
        <v>143</v>
      </c>
      <c r="AA105" s="23" t="s">
        <v>143</v>
      </c>
      <c r="AB105" s="23" t="s">
        <v>143</v>
      </c>
      <c r="AC105" s="23" t="s">
        <v>143</v>
      </c>
      <c r="AD105" s="23" t="s">
        <v>143</v>
      </c>
      <c r="AE105" s="23" t="s">
        <v>143</v>
      </c>
      <c r="AF105" s="23" t="s">
        <v>143</v>
      </c>
      <c r="AG105" s="23" t="s">
        <v>143</v>
      </c>
      <c r="AH105" s="23" t="s">
        <v>143</v>
      </c>
    </row>
    <row r="106" spans="1:34" ht="15" hidden="1" x14ac:dyDescent="0.25">
      <c r="A106" t="str">
        <f t="shared" si="5"/>
        <v>青岛重组贷款余额</v>
      </c>
      <c r="B106" s="3" t="str">
        <f t="shared" si="10"/>
        <v>青岛银行重组贷款余额</v>
      </c>
      <c r="C106" s="4" t="s">
        <v>86</v>
      </c>
      <c r="D106" s="4" t="s">
        <v>87</v>
      </c>
      <c r="E106" s="5" t="s">
        <v>88</v>
      </c>
      <c r="F106" s="5" t="s">
        <v>55</v>
      </c>
      <c r="G106" s="5" t="str">
        <f t="shared" si="11"/>
        <v>重组贷款余额</v>
      </c>
      <c r="H106" s="23">
        <v>366.66399999999999</v>
      </c>
      <c r="I106" s="23">
        <v>366.66399999999999</v>
      </c>
      <c r="J106" s="23">
        <v>426.58800000000002</v>
      </c>
      <c r="K106" s="23">
        <v>426.58800000000002</v>
      </c>
      <c r="L106" s="23">
        <v>428.02699999999999</v>
      </c>
      <c r="M106" s="23">
        <v>428.02699999999999</v>
      </c>
      <c r="N106" s="23">
        <v>424.834</v>
      </c>
      <c r="O106" s="23">
        <v>424.834</v>
      </c>
      <c r="P106" s="23">
        <v>395.76499999999999</v>
      </c>
      <c r="Q106" s="23">
        <v>395.76499999999999</v>
      </c>
      <c r="R106" s="23">
        <v>275.58800000000002</v>
      </c>
      <c r="S106" s="23">
        <v>275.58800000000002</v>
      </c>
      <c r="T106" s="23">
        <v>275.49099999999999</v>
      </c>
      <c r="U106" s="23">
        <v>275.49099999999999</v>
      </c>
      <c r="V106" s="23">
        <v>133.28700000000001</v>
      </c>
      <c r="W106" s="23">
        <v>133.28700000000001</v>
      </c>
      <c r="X106" s="23">
        <v>108.738</v>
      </c>
      <c r="Y106" s="23">
        <v>108.738</v>
      </c>
      <c r="Z106" s="23">
        <v>103.128</v>
      </c>
      <c r="AA106" s="23">
        <v>103.128</v>
      </c>
      <c r="AB106" s="23">
        <v>98.046000000000006</v>
      </c>
      <c r="AC106" s="23">
        <v>98.046000000000006</v>
      </c>
      <c r="AD106" s="23">
        <v>137.928</v>
      </c>
      <c r="AE106" s="23">
        <v>137.928</v>
      </c>
      <c r="AF106" s="23">
        <v>191.958</v>
      </c>
      <c r="AG106" s="23">
        <v>191.958</v>
      </c>
      <c r="AH106" s="23">
        <v>175.40700000000001</v>
      </c>
    </row>
    <row r="107" spans="1:34" ht="15" hidden="1" x14ac:dyDescent="0.25">
      <c r="A107" t="str">
        <f t="shared" si="5"/>
        <v>苏州重组贷款余额</v>
      </c>
      <c r="B107" s="3" t="str">
        <f t="shared" si="10"/>
        <v>苏州银行重组贷款余额</v>
      </c>
      <c r="C107" s="4" t="s">
        <v>89</v>
      </c>
      <c r="D107" s="4" t="s">
        <v>90</v>
      </c>
      <c r="E107" s="5" t="s">
        <v>91</v>
      </c>
      <c r="F107" s="5" t="s">
        <v>55</v>
      </c>
      <c r="G107" s="5" t="str">
        <f t="shared" si="11"/>
        <v>重组贷款余额</v>
      </c>
      <c r="H107" s="23">
        <v>227.113</v>
      </c>
      <c r="I107" s="23">
        <v>227.113</v>
      </c>
      <c r="J107" s="23">
        <v>330.077</v>
      </c>
      <c r="K107" s="23">
        <v>330.077</v>
      </c>
      <c r="L107" s="23">
        <v>456.267</v>
      </c>
      <c r="M107" s="23">
        <v>456.267</v>
      </c>
      <c r="N107" s="23">
        <v>186.185</v>
      </c>
      <c r="O107" s="23">
        <v>186.185</v>
      </c>
      <c r="P107" s="23">
        <v>332.16699999999997</v>
      </c>
      <c r="Q107" s="23">
        <v>332.16699999999997</v>
      </c>
      <c r="R107" s="23">
        <v>281.48899999999998</v>
      </c>
      <c r="S107" s="23">
        <v>281.48899999999998</v>
      </c>
      <c r="T107" s="23">
        <v>209.10300000000001</v>
      </c>
      <c r="U107" s="23">
        <v>209.10300000000001</v>
      </c>
      <c r="V107" s="23">
        <v>159.227</v>
      </c>
      <c r="W107" s="23">
        <v>159.227</v>
      </c>
      <c r="X107" s="23">
        <v>125.173</v>
      </c>
      <c r="Y107" s="23">
        <v>125.173</v>
      </c>
      <c r="Z107" s="23">
        <v>741.37400000000002</v>
      </c>
      <c r="AA107" s="23">
        <v>741.37400000000002</v>
      </c>
      <c r="AB107" s="23">
        <v>1192.0319999999999</v>
      </c>
      <c r="AC107" s="23">
        <v>1192.0319999999999</v>
      </c>
      <c r="AD107" s="23">
        <v>1093.7329999999999</v>
      </c>
      <c r="AE107" s="23">
        <v>1093.7329999999999</v>
      </c>
      <c r="AF107" s="23">
        <v>1701.193</v>
      </c>
      <c r="AG107" s="23">
        <v>1701.193</v>
      </c>
      <c r="AH107" s="23" t="s">
        <v>143</v>
      </c>
    </row>
    <row r="108" spans="1:34" ht="15" hidden="1" x14ac:dyDescent="0.25">
      <c r="A108" t="str">
        <f t="shared" si="5"/>
        <v>齐鲁重组贷款余额</v>
      </c>
      <c r="B108" s="3" t="str">
        <f t="shared" si="10"/>
        <v>齐鲁银行重组贷款余额</v>
      </c>
      <c r="C108" s="4" t="s">
        <v>92</v>
      </c>
      <c r="D108" s="4" t="s">
        <v>93</v>
      </c>
      <c r="E108" s="5" t="s">
        <v>94</v>
      </c>
      <c r="F108" s="5" t="s">
        <v>55</v>
      </c>
      <c r="G108" s="5" t="str">
        <f t="shared" si="11"/>
        <v>重组贷款余额</v>
      </c>
      <c r="H108" s="23">
        <v>0</v>
      </c>
      <c r="I108" s="23">
        <v>0</v>
      </c>
      <c r="J108" s="23">
        <v>448</v>
      </c>
      <c r="K108" s="23">
        <v>448</v>
      </c>
      <c r="L108" s="23">
        <v>0</v>
      </c>
      <c r="M108" s="23">
        <v>0</v>
      </c>
      <c r="N108" s="23">
        <v>134.833</v>
      </c>
      <c r="O108" s="23">
        <v>134.833</v>
      </c>
      <c r="P108" s="23">
        <v>133.45599999999999</v>
      </c>
      <c r="Q108" s="23">
        <v>133.45599999999999</v>
      </c>
      <c r="R108" s="23">
        <v>201.60599999999999</v>
      </c>
      <c r="S108" s="23">
        <v>201.60599999999999</v>
      </c>
      <c r="T108" s="23">
        <v>219.63900000000001</v>
      </c>
      <c r="U108" s="23">
        <v>219.63900000000001</v>
      </c>
      <c r="V108" s="23">
        <v>208.75800000000001</v>
      </c>
      <c r="W108" s="23">
        <v>208.75800000000001</v>
      </c>
      <c r="X108" s="23">
        <v>270.51400000000001</v>
      </c>
      <c r="Y108" s="23">
        <v>270.51400000000001</v>
      </c>
      <c r="Z108" s="23">
        <v>276.13600000000002</v>
      </c>
      <c r="AA108" s="23">
        <v>276.13600000000002</v>
      </c>
      <c r="AB108" s="23">
        <v>657.12900000000002</v>
      </c>
      <c r="AC108" s="23">
        <v>657.12900000000002</v>
      </c>
      <c r="AD108" s="23">
        <v>698.77300000000002</v>
      </c>
      <c r="AE108" s="23">
        <v>698.77300000000002</v>
      </c>
      <c r="AF108" s="23">
        <v>581.50099999999998</v>
      </c>
      <c r="AG108" s="23">
        <v>581.50099999999998</v>
      </c>
      <c r="AH108" s="23" t="s">
        <v>143</v>
      </c>
    </row>
    <row r="109" spans="1:34" ht="15" hidden="1" x14ac:dyDescent="0.25">
      <c r="A109" t="str">
        <f t="shared" si="5"/>
        <v>兰州重组贷款余额</v>
      </c>
      <c r="B109" s="3" t="str">
        <f t="shared" si="10"/>
        <v>兰州银行重组贷款余额</v>
      </c>
      <c r="C109" s="4" t="s">
        <v>95</v>
      </c>
      <c r="D109" s="4" t="s">
        <v>96</v>
      </c>
      <c r="E109" s="5" t="s">
        <v>97</v>
      </c>
      <c r="F109" s="5" t="s">
        <v>55</v>
      </c>
      <c r="G109" s="5" t="str">
        <f t="shared" si="11"/>
        <v>重组贷款余额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920.42503997999995</v>
      </c>
      <c r="S109" s="23">
        <v>920.42503997999995</v>
      </c>
      <c r="T109" s="23">
        <v>1319.2559018500001</v>
      </c>
      <c r="U109" s="23">
        <v>1319.2559018500001</v>
      </c>
      <c r="V109" s="23">
        <v>1392.98055651</v>
      </c>
      <c r="W109" s="23">
        <v>1392.98055651</v>
      </c>
      <c r="X109" s="23">
        <v>1747.54652442</v>
      </c>
      <c r="Y109" s="23">
        <v>1747.54652442</v>
      </c>
      <c r="Z109" s="23">
        <v>1101.86382839</v>
      </c>
      <c r="AA109" s="23">
        <v>1101.86382839</v>
      </c>
      <c r="AB109" s="23" t="s">
        <v>143</v>
      </c>
      <c r="AC109" s="23" t="s">
        <v>143</v>
      </c>
      <c r="AD109" s="23">
        <v>1396.2149999999999</v>
      </c>
      <c r="AE109" s="23">
        <v>1396.2149999999999</v>
      </c>
      <c r="AF109" s="23">
        <v>1332.0519999999999</v>
      </c>
      <c r="AG109" s="23">
        <v>1332.0519999999999</v>
      </c>
      <c r="AH109" s="23" t="s">
        <v>143</v>
      </c>
    </row>
    <row r="110" spans="1:34" ht="15" hidden="1" x14ac:dyDescent="0.25">
      <c r="A110" t="str">
        <f t="shared" si="5"/>
        <v>西安重组贷款余额</v>
      </c>
      <c r="B110" s="3" t="str">
        <f t="shared" si="10"/>
        <v>西安银行重组贷款余额</v>
      </c>
      <c r="C110" s="4" t="s">
        <v>98</v>
      </c>
      <c r="D110" s="4" t="s">
        <v>99</v>
      </c>
      <c r="E110" s="5" t="s">
        <v>100</v>
      </c>
      <c r="F110" s="5" t="s">
        <v>55</v>
      </c>
      <c r="G110" s="5" t="str">
        <f t="shared" si="11"/>
        <v>重组贷款余额</v>
      </c>
      <c r="H110" s="23">
        <v>2546.9169999999999</v>
      </c>
      <c r="I110" s="23">
        <v>2546.9169999999999</v>
      </c>
      <c r="J110" s="23">
        <v>2941.0920000000001</v>
      </c>
      <c r="K110" s="23">
        <v>2941.0920000000001</v>
      </c>
      <c r="L110" s="23">
        <v>2820.77</v>
      </c>
      <c r="M110" s="23">
        <v>2820.77</v>
      </c>
      <c r="N110" s="23">
        <v>3059.6219999999998</v>
      </c>
      <c r="O110" s="23">
        <v>3059.6219999999998</v>
      </c>
      <c r="P110" s="23">
        <v>3286.828</v>
      </c>
      <c r="Q110" s="23">
        <v>3286.828</v>
      </c>
      <c r="R110" s="23">
        <v>3270.84</v>
      </c>
      <c r="S110" s="23">
        <v>3270.84</v>
      </c>
      <c r="T110" s="23">
        <v>4135.473</v>
      </c>
      <c r="U110" s="23">
        <v>4135.473</v>
      </c>
      <c r="V110" s="23">
        <v>4342.7879999999996</v>
      </c>
      <c r="W110" s="23">
        <v>4342.7879999999996</v>
      </c>
      <c r="X110" s="23">
        <v>6854.9340000000002</v>
      </c>
      <c r="Y110" s="23">
        <v>6854.9340000000002</v>
      </c>
      <c r="Z110" s="23">
        <v>4119.2430000000004</v>
      </c>
      <c r="AA110" s="23">
        <v>4119.2430000000004</v>
      </c>
      <c r="AB110" s="23">
        <v>8249.5239999999994</v>
      </c>
      <c r="AC110" s="23">
        <v>8249.5239999999994</v>
      </c>
      <c r="AD110" s="23">
        <v>6716.4380000000001</v>
      </c>
      <c r="AE110" s="23">
        <v>6716.4380000000001</v>
      </c>
      <c r="AF110" s="23">
        <v>7263.1270000000004</v>
      </c>
      <c r="AG110" s="23">
        <v>7263.1270000000004</v>
      </c>
      <c r="AH110" s="23" t="s">
        <v>143</v>
      </c>
    </row>
    <row r="111" spans="1:34" ht="15" hidden="1" x14ac:dyDescent="0.25">
      <c r="A111" t="str">
        <f t="shared" si="5"/>
        <v>厦门重组贷款余额</v>
      </c>
      <c r="B111" s="3" t="str">
        <f t="shared" si="10"/>
        <v>厦门银行重组贷款余额</v>
      </c>
      <c r="C111" s="4" t="s">
        <v>101</v>
      </c>
      <c r="D111" s="4" t="s">
        <v>102</v>
      </c>
      <c r="E111" s="5" t="s">
        <v>103</v>
      </c>
      <c r="F111" s="5" t="s">
        <v>55</v>
      </c>
      <c r="G111" s="5" t="str">
        <f t="shared" si="11"/>
        <v>重组贷款余额</v>
      </c>
      <c r="H111" s="23">
        <v>0</v>
      </c>
      <c r="I111" s="23">
        <v>0</v>
      </c>
      <c r="J111" s="23">
        <v>2.1150000000000002</v>
      </c>
      <c r="K111" s="23">
        <v>2.1150000000000002</v>
      </c>
      <c r="L111" s="23">
        <v>1.9510000000000001</v>
      </c>
      <c r="M111" s="23">
        <v>1.9510000000000001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 t="s">
        <v>143</v>
      </c>
      <c r="U111" s="23" t="s">
        <v>143</v>
      </c>
      <c r="V111" s="23" t="s">
        <v>143</v>
      </c>
      <c r="W111" s="23" t="s">
        <v>143</v>
      </c>
      <c r="X111" s="23" t="s">
        <v>143</v>
      </c>
      <c r="Y111" s="23" t="s">
        <v>143</v>
      </c>
      <c r="Z111" s="23">
        <v>1791.7660000000001</v>
      </c>
      <c r="AA111" s="23">
        <v>1791.7660000000001</v>
      </c>
      <c r="AB111" s="23">
        <v>2743.7550000000001</v>
      </c>
      <c r="AC111" s="23">
        <v>2743.7550000000001</v>
      </c>
      <c r="AD111" s="23">
        <v>3903.3290000000002</v>
      </c>
      <c r="AE111" s="23">
        <v>3903.3290000000002</v>
      </c>
      <c r="AF111" s="23">
        <v>5911</v>
      </c>
      <c r="AG111" s="23">
        <v>5911</v>
      </c>
      <c r="AH111" s="23" t="s">
        <v>143</v>
      </c>
    </row>
    <row r="112" spans="1:34" ht="15" hidden="1" x14ac:dyDescent="0.25">
      <c r="A112" t="str">
        <f t="shared" si="5"/>
        <v>渝农重组贷款余额</v>
      </c>
      <c r="B112" s="3" t="str">
        <f t="shared" si="10"/>
        <v>渝农商行重组贷款余额</v>
      </c>
      <c r="C112" s="4" t="s">
        <v>104</v>
      </c>
      <c r="D112" s="4" t="s">
        <v>105</v>
      </c>
      <c r="E112" s="5" t="s">
        <v>106</v>
      </c>
      <c r="F112" s="5" t="s">
        <v>107</v>
      </c>
      <c r="G112" s="5" t="str">
        <f t="shared" si="11"/>
        <v>重组贷款余额</v>
      </c>
      <c r="H112" s="23">
        <v>388.7</v>
      </c>
      <c r="I112" s="23">
        <v>388.7</v>
      </c>
      <c r="J112" s="23">
        <v>624</v>
      </c>
      <c r="K112" s="23">
        <v>624</v>
      </c>
      <c r="L112" s="23">
        <v>708</v>
      </c>
      <c r="M112" s="23">
        <v>708</v>
      </c>
      <c r="N112" s="23">
        <v>1540</v>
      </c>
      <c r="O112" s="23">
        <v>1540</v>
      </c>
      <c r="P112" s="23">
        <v>1053</v>
      </c>
      <c r="Q112" s="23">
        <v>1053</v>
      </c>
      <c r="R112" s="23">
        <v>1132</v>
      </c>
      <c r="S112" s="23">
        <v>1132</v>
      </c>
      <c r="T112" s="23">
        <v>252.6</v>
      </c>
      <c r="U112" s="23">
        <v>252.6</v>
      </c>
      <c r="V112" s="23">
        <v>213.2</v>
      </c>
      <c r="W112" s="23">
        <v>213.2</v>
      </c>
      <c r="X112" s="23">
        <v>250.7</v>
      </c>
      <c r="Y112" s="23">
        <v>250.7</v>
      </c>
      <c r="Z112" s="23">
        <v>614.5</v>
      </c>
      <c r="AA112" s="23">
        <v>614.5</v>
      </c>
      <c r="AB112" s="23">
        <v>3150.5</v>
      </c>
      <c r="AC112" s="23">
        <v>3150.5</v>
      </c>
      <c r="AD112" s="23">
        <v>3631</v>
      </c>
      <c r="AE112" s="23">
        <v>3631</v>
      </c>
      <c r="AF112" s="23">
        <v>3815.3</v>
      </c>
      <c r="AG112" s="23">
        <v>3815.3</v>
      </c>
      <c r="AH112" s="23">
        <v>3508.9</v>
      </c>
    </row>
    <row r="113" spans="1:34" ht="15" hidden="1" x14ac:dyDescent="0.25">
      <c r="A113" t="str">
        <f t="shared" si="5"/>
        <v>沪农重组贷款余额</v>
      </c>
      <c r="B113" s="3" t="str">
        <f t="shared" si="10"/>
        <v>沪农商行重组贷款余额</v>
      </c>
      <c r="C113" s="4" t="s">
        <v>108</v>
      </c>
      <c r="D113" s="4" t="s">
        <v>109</v>
      </c>
      <c r="E113" s="5" t="s">
        <v>110</v>
      </c>
      <c r="F113" s="5" t="s">
        <v>107</v>
      </c>
      <c r="G113" s="5" t="str">
        <f t="shared" si="11"/>
        <v>重组贷款余额</v>
      </c>
      <c r="H113" s="23">
        <v>0</v>
      </c>
      <c r="I113" s="23">
        <v>0</v>
      </c>
      <c r="J113" s="23">
        <v>101.459</v>
      </c>
      <c r="K113" s="23">
        <v>101.459</v>
      </c>
      <c r="L113" s="23">
        <v>0</v>
      </c>
      <c r="M113" s="23">
        <v>0</v>
      </c>
      <c r="N113" s="23">
        <v>247</v>
      </c>
      <c r="O113" s="23">
        <v>247</v>
      </c>
      <c r="P113" s="23">
        <v>0</v>
      </c>
      <c r="Q113" s="23">
        <v>0</v>
      </c>
      <c r="R113" s="23">
        <v>0</v>
      </c>
      <c r="S113" s="23">
        <v>0</v>
      </c>
      <c r="T113" s="23">
        <v>4.3810000000000002</v>
      </c>
      <c r="U113" s="23">
        <v>4.3810000000000002</v>
      </c>
      <c r="V113" s="23">
        <v>448.90199999999999</v>
      </c>
      <c r="W113" s="23">
        <v>448.90199999999999</v>
      </c>
      <c r="X113" s="23">
        <v>623.52800000000002</v>
      </c>
      <c r="Y113" s="23">
        <v>623.52800000000002</v>
      </c>
      <c r="Z113" s="23">
        <v>2213.4250000000002</v>
      </c>
      <c r="AA113" s="23">
        <v>2213.4250000000002</v>
      </c>
      <c r="AB113" s="23">
        <v>3360.8</v>
      </c>
      <c r="AC113" s="23">
        <v>3360.8</v>
      </c>
      <c r="AD113" s="23">
        <v>2669.4</v>
      </c>
      <c r="AE113" s="23">
        <v>2669.4</v>
      </c>
      <c r="AF113" s="23">
        <v>6847.0420000000004</v>
      </c>
      <c r="AG113" s="23">
        <v>6847.0420000000004</v>
      </c>
      <c r="AH113" s="23" t="s">
        <v>143</v>
      </c>
    </row>
    <row r="114" spans="1:34" ht="15" hidden="1" x14ac:dyDescent="0.25">
      <c r="A114" t="str">
        <f t="shared" si="5"/>
        <v>青农重组贷款余额</v>
      </c>
      <c r="B114" s="3" t="str">
        <f t="shared" si="10"/>
        <v>青农商行重组贷款余额</v>
      </c>
      <c r="C114" s="4" t="s">
        <v>111</v>
      </c>
      <c r="D114" s="4" t="s">
        <v>112</v>
      </c>
      <c r="E114" s="5" t="s">
        <v>113</v>
      </c>
      <c r="F114" s="5" t="s">
        <v>107</v>
      </c>
      <c r="G114" s="5" t="str">
        <f t="shared" si="11"/>
        <v>重组贷款余额</v>
      </c>
      <c r="H114" s="23">
        <v>26.25</v>
      </c>
      <c r="I114" s="23">
        <v>26.25</v>
      </c>
      <c r="J114" s="23">
        <v>26.279</v>
      </c>
      <c r="K114" s="23">
        <v>26.279</v>
      </c>
      <c r="L114" s="23">
        <v>29.792999999999999</v>
      </c>
      <c r="M114" s="23">
        <v>29.792999999999999</v>
      </c>
      <c r="N114" s="23">
        <v>29.67</v>
      </c>
      <c r="O114" s="23">
        <v>29.67</v>
      </c>
      <c r="P114" s="23">
        <v>29.225000000000001</v>
      </c>
      <c r="Q114" s="23">
        <v>29.225000000000001</v>
      </c>
      <c r="R114" s="23">
        <v>27.407</v>
      </c>
      <c r="S114" s="23">
        <v>27.407</v>
      </c>
      <c r="T114" s="23">
        <v>125.041</v>
      </c>
      <c r="U114" s="23">
        <v>125.041</v>
      </c>
      <c r="V114" s="23">
        <v>481.82600000000002</v>
      </c>
      <c r="W114" s="23">
        <v>481.82600000000002</v>
      </c>
      <c r="X114" s="23">
        <v>1324.299</v>
      </c>
      <c r="Y114" s="23">
        <v>1324.299</v>
      </c>
      <c r="Z114" s="23">
        <v>575.36500000000001</v>
      </c>
      <c r="AA114" s="23">
        <v>575.36500000000001</v>
      </c>
      <c r="AB114" s="23">
        <v>1192.4939999999999</v>
      </c>
      <c r="AC114" s="23">
        <v>1192.4939999999999</v>
      </c>
      <c r="AD114" s="23">
        <v>922.36900000000003</v>
      </c>
      <c r="AE114" s="23">
        <v>922.36900000000003</v>
      </c>
      <c r="AF114" s="23">
        <v>2372.8380000000002</v>
      </c>
      <c r="AG114" s="23">
        <v>2372.8380000000002</v>
      </c>
      <c r="AH114" s="23" t="s">
        <v>143</v>
      </c>
    </row>
    <row r="115" spans="1:34" ht="15" hidden="1" x14ac:dyDescent="0.25">
      <c r="A115" t="str">
        <f t="shared" si="5"/>
        <v>常熟重组贷款余额</v>
      </c>
      <c r="B115" s="3" t="str">
        <f t="shared" si="10"/>
        <v>常熟银行重组贷款余额</v>
      </c>
      <c r="C115" s="4" t="s">
        <v>114</v>
      </c>
      <c r="D115" s="4" t="s">
        <v>115</v>
      </c>
      <c r="E115" s="5" t="s">
        <v>116</v>
      </c>
      <c r="F115" s="5" t="s">
        <v>107</v>
      </c>
      <c r="G115" s="5" t="str">
        <f t="shared" si="11"/>
        <v>重组贷款余额</v>
      </c>
      <c r="H115" s="23">
        <v>527.37599999999998</v>
      </c>
      <c r="I115" s="23">
        <v>527.37599999999998</v>
      </c>
      <c r="J115" s="23">
        <v>981.61500000000001</v>
      </c>
      <c r="K115" s="23">
        <v>981.61500000000001</v>
      </c>
      <c r="L115" s="23">
        <v>1437.1110000000001</v>
      </c>
      <c r="M115" s="23">
        <v>1437.1110000000001</v>
      </c>
      <c r="N115" s="23">
        <v>1456.7149999999999</v>
      </c>
      <c r="O115" s="23">
        <v>1456.7149999999999</v>
      </c>
      <c r="P115" s="23">
        <v>1694.2349999999999</v>
      </c>
      <c r="Q115" s="23">
        <v>1694.2349999999999</v>
      </c>
      <c r="R115" s="23">
        <v>1538.7470000000001</v>
      </c>
      <c r="S115" s="23">
        <v>1538.7470000000001</v>
      </c>
      <c r="T115" s="23">
        <v>1519.3820000000001</v>
      </c>
      <c r="U115" s="23">
        <v>1519.3820000000001</v>
      </c>
      <c r="V115" s="23">
        <v>1670.24</v>
      </c>
      <c r="W115" s="23">
        <v>1670.24</v>
      </c>
      <c r="X115" s="23">
        <v>1606.1410000000001</v>
      </c>
      <c r="Y115" s="23">
        <v>1606.1410000000001</v>
      </c>
      <c r="Z115" s="23">
        <v>1981.52</v>
      </c>
      <c r="AA115" s="23">
        <v>1981.52</v>
      </c>
      <c r="AB115" s="23">
        <v>2634.3240000000001</v>
      </c>
      <c r="AC115" s="23">
        <v>2634.3240000000001</v>
      </c>
      <c r="AD115" s="23">
        <v>1368.1179999999999</v>
      </c>
      <c r="AE115" s="23">
        <v>1368.1179999999999</v>
      </c>
      <c r="AF115" s="23">
        <v>1469.2070000000001</v>
      </c>
      <c r="AG115" s="23">
        <v>1469.2070000000001</v>
      </c>
      <c r="AH115" s="23" t="s">
        <v>143</v>
      </c>
    </row>
    <row r="116" spans="1:34" ht="15" hidden="1" x14ac:dyDescent="0.25">
      <c r="A116" t="str">
        <f t="shared" si="5"/>
        <v>紫金重组贷款余额</v>
      </c>
      <c r="B116" s="3" t="str">
        <f t="shared" si="10"/>
        <v>紫金银行重组贷款余额</v>
      </c>
      <c r="C116" s="4" t="s">
        <v>117</v>
      </c>
      <c r="D116" s="4" t="s">
        <v>118</v>
      </c>
      <c r="E116" s="5" t="s">
        <v>119</v>
      </c>
      <c r="F116" s="5" t="s">
        <v>107</v>
      </c>
      <c r="G116" s="5" t="str">
        <f>G115</f>
        <v>重组贷款余额</v>
      </c>
      <c r="H116" s="23">
        <v>2486.4749999999999</v>
      </c>
      <c r="I116" s="23">
        <v>2486.4749999999999</v>
      </c>
      <c r="J116" s="23">
        <v>2133.0369999999998</v>
      </c>
      <c r="K116" s="23">
        <v>2133.0369999999998</v>
      </c>
      <c r="L116" s="23">
        <v>2262.5880000000002</v>
      </c>
      <c r="M116" s="23">
        <v>2262.5880000000002</v>
      </c>
      <c r="N116" s="23">
        <v>1919.8879999999999</v>
      </c>
      <c r="O116" s="23">
        <v>1919.8879999999999</v>
      </c>
      <c r="P116" s="23">
        <v>1900.0060000000001</v>
      </c>
      <c r="Q116" s="23">
        <v>1900.0060000000001</v>
      </c>
      <c r="R116" s="23">
        <v>1746.2425000000001</v>
      </c>
      <c r="S116" s="23">
        <v>1746.2425000000001</v>
      </c>
      <c r="T116" s="23">
        <v>2085.19</v>
      </c>
      <c r="U116" s="23">
        <v>2085.19</v>
      </c>
      <c r="V116" s="23">
        <v>2174.913</v>
      </c>
      <c r="W116" s="23">
        <v>2174.913</v>
      </c>
      <c r="X116" s="23">
        <v>2511.8049999999998</v>
      </c>
      <c r="Y116" s="23">
        <v>2511.8049999999998</v>
      </c>
      <c r="Z116" s="23">
        <v>3083.6759999999999</v>
      </c>
      <c r="AA116" s="23">
        <v>3083.6759999999999</v>
      </c>
      <c r="AB116" s="23">
        <v>3327.7449999999999</v>
      </c>
      <c r="AC116" s="23">
        <v>3327.7449999999999</v>
      </c>
      <c r="AD116" s="23">
        <v>2441.4349999999999</v>
      </c>
      <c r="AE116" s="23">
        <v>2441.4349999999999</v>
      </c>
      <c r="AF116" s="23">
        <v>2626.4160000000002</v>
      </c>
      <c r="AG116" s="23">
        <v>2626.4160000000002</v>
      </c>
      <c r="AH116" s="23" t="s">
        <v>143</v>
      </c>
    </row>
    <row r="117" spans="1:34" ht="15" hidden="1" x14ac:dyDescent="0.25">
      <c r="A117" t="str">
        <f t="shared" si="5"/>
        <v>无锡重组贷款余额</v>
      </c>
      <c r="B117" s="3" t="str">
        <f t="shared" si="10"/>
        <v>无锡银行重组贷款余额</v>
      </c>
      <c r="C117" s="4" t="s">
        <v>120</v>
      </c>
      <c r="D117" s="4" t="s">
        <v>121</v>
      </c>
      <c r="E117" s="5" t="s">
        <v>122</v>
      </c>
      <c r="F117" s="5" t="s">
        <v>107</v>
      </c>
      <c r="G117" s="5" t="str">
        <f t="shared" ref="G117:G121" si="12">G116</f>
        <v>重组贷款余额</v>
      </c>
      <c r="H117" s="23">
        <v>230.43600000000001</v>
      </c>
      <c r="I117" s="23">
        <v>230.43600000000001</v>
      </c>
      <c r="J117" s="23">
        <v>361.70699999999999</v>
      </c>
      <c r="K117" s="23">
        <v>361.70699999999999</v>
      </c>
      <c r="L117" s="23">
        <v>260.88</v>
      </c>
      <c r="M117" s="23">
        <v>260.88</v>
      </c>
      <c r="N117" s="23">
        <v>417.52</v>
      </c>
      <c r="O117" s="23">
        <v>417.52</v>
      </c>
      <c r="P117" s="23">
        <v>386.42</v>
      </c>
      <c r="Q117" s="23">
        <v>386.42</v>
      </c>
      <c r="R117" s="23">
        <v>400.46100000000001</v>
      </c>
      <c r="S117" s="23">
        <v>400.46100000000001</v>
      </c>
      <c r="T117" s="23">
        <v>386.70499999999998</v>
      </c>
      <c r="U117" s="23">
        <v>386.70499999999998</v>
      </c>
      <c r="V117" s="23">
        <v>296.44600000000003</v>
      </c>
      <c r="W117" s="23">
        <v>296.44600000000003</v>
      </c>
      <c r="X117" s="23">
        <v>328.51499999999999</v>
      </c>
      <c r="Y117" s="23">
        <v>328.51499999999999</v>
      </c>
      <c r="Z117" s="23">
        <v>303.16199999999998</v>
      </c>
      <c r="AA117" s="23">
        <v>303.16199999999998</v>
      </c>
      <c r="AB117" s="23">
        <v>272.67</v>
      </c>
      <c r="AC117" s="23">
        <v>272.67</v>
      </c>
      <c r="AD117" s="23">
        <v>321.85000000000002</v>
      </c>
      <c r="AE117" s="23">
        <v>321.85000000000002</v>
      </c>
      <c r="AF117" s="23">
        <v>633.697</v>
      </c>
      <c r="AG117" s="23">
        <v>633.697</v>
      </c>
      <c r="AH117" s="23">
        <v>631.89</v>
      </c>
    </row>
    <row r="118" spans="1:34" ht="15" hidden="1" x14ac:dyDescent="0.25">
      <c r="A118" t="str">
        <f t="shared" si="5"/>
        <v>张家港重组贷款余额</v>
      </c>
      <c r="B118" s="3" t="str">
        <f t="shared" si="10"/>
        <v>张家港行重组贷款余额</v>
      </c>
      <c r="C118" s="4" t="s">
        <v>123</v>
      </c>
      <c r="D118" s="4" t="s">
        <v>124</v>
      </c>
      <c r="E118" s="5" t="s">
        <v>125</v>
      </c>
      <c r="F118" s="5" t="s">
        <v>107</v>
      </c>
      <c r="G118" s="5" t="str">
        <f t="shared" si="12"/>
        <v>重组贷款余额</v>
      </c>
      <c r="H118" s="23">
        <v>871.80190000000005</v>
      </c>
      <c r="I118" s="23">
        <v>871.80190000000005</v>
      </c>
      <c r="J118" s="23">
        <v>184.39</v>
      </c>
      <c r="K118" s="23">
        <v>184.39</v>
      </c>
      <c r="L118" s="23">
        <v>162.709</v>
      </c>
      <c r="M118" s="23">
        <v>162.709</v>
      </c>
      <c r="N118" s="23">
        <v>78.373800000000003</v>
      </c>
      <c r="O118" s="23">
        <v>78.373800000000003</v>
      </c>
      <c r="P118" s="23">
        <v>62.801900000000003</v>
      </c>
      <c r="Q118" s="23">
        <v>62.801900000000003</v>
      </c>
      <c r="R118" s="23">
        <v>114.1096</v>
      </c>
      <c r="S118" s="23">
        <v>114.1096</v>
      </c>
      <c r="T118" s="23">
        <v>145.52850000000001</v>
      </c>
      <c r="U118" s="23">
        <v>145.52850000000001</v>
      </c>
      <c r="V118" s="23">
        <v>34.325299999999999</v>
      </c>
      <c r="W118" s="23">
        <v>34.325299999999999</v>
      </c>
      <c r="X118" s="23">
        <v>40.1449</v>
      </c>
      <c r="Y118" s="23">
        <v>40.1449</v>
      </c>
      <c r="Z118" s="23">
        <v>74.481200000000001</v>
      </c>
      <c r="AA118" s="23">
        <v>74.481200000000001</v>
      </c>
      <c r="AB118" s="23">
        <v>155.59190000000001</v>
      </c>
      <c r="AC118" s="23">
        <v>155.59190000000001</v>
      </c>
      <c r="AD118" s="23">
        <v>125.34399999999999</v>
      </c>
      <c r="AE118" s="23">
        <v>125.34399999999999</v>
      </c>
      <c r="AF118" s="23">
        <v>167.434</v>
      </c>
      <c r="AG118" s="23">
        <v>167.434</v>
      </c>
      <c r="AH118" s="23">
        <v>136.11680000000001</v>
      </c>
    </row>
    <row r="119" spans="1:34" ht="15" hidden="1" x14ac:dyDescent="0.25">
      <c r="A119" t="str">
        <f t="shared" si="5"/>
        <v>苏农重组贷款余额</v>
      </c>
      <c r="B119" s="3" t="str">
        <f t="shared" si="10"/>
        <v>苏农银行重组贷款余额</v>
      </c>
      <c r="C119" s="4" t="s">
        <v>126</v>
      </c>
      <c r="D119" s="4" t="s">
        <v>127</v>
      </c>
      <c r="E119" s="5" t="s">
        <v>128</v>
      </c>
      <c r="F119" s="5" t="s">
        <v>107</v>
      </c>
      <c r="G119" s="5" t="str">
        <f t="shared" si="12"/>
        <v>重组贷款余额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 t="s">
        <v>143</v>
      </c>
      <c r="U119" s="23" t="s">
        <v>143</v>
      </c>
      <c r="V119" s="23">
        <v>200.459</v>
      </c>
      <c r="W119" s="23">
        <v>200.459</v>
      </c>
      <c r="X119" s="23">
        <v>205.197</v>
      </c>
      <c r="Y119" s="23">
        <v>205.197</v>
      </c>
      <c r="Z119" s="23">
        <v>238.53</v>
      </c>
      <c r="AA119" s="23">
        <v>238.53</v>
      </c>
      <c r="AB119" s="23">
        <v>388.64299999999997</v>
      </c>
      <c r="AC119" s="23">
        <v>388.64299999999997</v>
      </c>
      <c r="AD119" s="23">
        <v>272.42599999999999</v>
      </c>
      <c r="AE119" s="23">
        <v>272.42599999999999</v>
      </c>
      <c r="AF119" s="23">
        <v>230.803</v>
      </c>
      <c r="AG119" s="23">
        <v>230.803</v>
      </c>
      <c r="AH119" s="23" t="s">
        <v>143</v>
      </c>
    </row>
    <row r="120" spans="1:34" ht="15" hidden="1" x14ac:dyDescent="0.25">
      <c r="A120" t="str">
        <f t="shared" si="5"/>
        <v>江阴重组贷款余额</v>
      </c>
      <c r="B120" s="3" t="str">
        <f t="shared" si="10"/>
        <v>江阴银行重组贷款余额</v>
      </c>
      <c r="C120" s="4" t="s">
        <v>129</v>
      </c>
      <c r="D120" s="4" t="s">
        <v>130</v>
      </c>
      <c r="E120" s="5" t="s">
        <v>131</v>
      </c>
      <c r="F120" s="5" t="s">
        <v>107</v>
      </c>
      <c r="G120" s="5" t="str">
        <f t="shared" si="12"/>
        <v>重组贷款余额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386.387</v>
      </c>
      <c r="O120" s="23">
        <v>386.387</v>
      </c>
      <c r="P120" s="23">
        <v>202.36600000000001</v>
      </c>
      <c r="Q120" s="23">
        <v>202.36600000000001</v>
      </c>
      <c r="R120" s="23">
        <v>202.36600000000001</v>
      </c>
      <c r="S120" s="23">
        <v>202.36600000000001</v>
      </c>
      <c r="T120" s="23">
        <v>492.63</v>
      </c>
      <c r="U120" s="23">
        <v>492.63</v>
      </c>
      <c r="V120" s="23">
        <v>178.381</v>
      </c>
      <c r="W120" s="23">
        <v>178.381</v>
      </c>
      <c r="X120" s="23">
        <v>191.29300000000001</v>
      </c>
      <c r="Y120" s="23">
        <v>191.29300000000001</v>
      </c>
      <c r="Z120" s="23" t="s">
        <v>143</v>
      </c>
      <c r="AA120" s="23" t="s">
        <v>143</v>
      </c>
      <c r="AB120" s="23">
        <v>37.011000000000003</v>
      </c>
      <c r="AC120" s="23">
        <v>37.011000000000003</v>
      </c>
      <c r="AD120" s="23">
        <v>310.86500000000001</v>
      </c>
      <c r="AE120" s="23">
        <v>310.86500000000001</v>
      </c>
      <c r="AF120" s="23">
        <v>513.29600000000005</v>
      </c>
      <c r="AG120" s="23">
        <v>513.29600000000005</v>
      </c>
      <c r="AH120" s="23" t="s">
        <v>143</v>
      </c>
    </row>
    <row r="121" spans="1:34" ht="15" hidden="1" x14ac:dyDescent="0.25">
      <c r="A121" t="str">
        <f t="shared" si="5"/>
        <v>瑞丰重组贷款余额</v>
      </c>
      <c r="B121" s="3" t="str">
        <f t="shared" si="10"/>
        <v>瑞丰银行重组贷款余额</v>
      </c>
      <c r="C121" s="4" t="s">
        <v>132</v>
      </c>
      <c r="D121" s="4" t="s">
        <v>133</v>
      </c>
      <c r="E121" s="5" t="s">
        <v>134</v>
      </c>
      <c r="F121" s="5" t="s">
        <v>107</v>
      </c>
      <c r="G121" s="5" t="str">
        <f t="shared" si="12"/>
        <v>重组贷款余额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854.61099999999999</v>
      </c>
      <c r="O121" s="23">
        <v>854.61099999999999</v>
      </c>
      <c r="P121" s="23">
        <v>496.57900000000001</v>
      </c>
      <c r="Q121" s="23">
        <v>496.57900000000001</v>
      </c>
      <c r="R121" s="23">
        <v>644.79300000000001</v>
      </c>
      <c r="S121" s="23">
        <v>644.79300000000001</v>
      </c>
      <c r="T121" s="23">
        <v>510.45699999999999</v>
      </c>
      <c r="U121" s="23">
        <v>510.45699999999999</v>
      </c>
      <c r="V121" s="23">
        <v>450.22399999999999</v>
      </c>
      <c r="W121" s="23">
        <v>450.22399999999999</v>
      </c>
      <c r="X121" s="23">
        <v>344.64600000000002</v>
      </c>
      <c r="Y121" s="23">
        <v>344.64600000000002</v>
      </c>
      <c r="Z121" s="23">
        <v>381.24299999999999</v>
      </c>
      <c r="AA121" s="23">
        <v>381.24299999999999</v>
      </c>
      <c r="AB121" s="23">
        <v>396.00599999999997</v>
      </c>
      <c r="AC121" s="23">
        <v>396.00599999999997</v>
      </c>
      <c r="AD121" s="23">
        <v>381.24299999999999</v>
      </c>
      <c r="AE121" s="23">
        <v>381.24299999999999</v>
      </c>
      <c r="AF121" s="23">
        <v>578.95399999999995</v>
      </c>
      <c r="AG121" s="23">
        <v>578.95399999999995</v>
      </c>
      <c r="AH121" s="23">
        <v>353.31099999999998</v>
      </c>
    </row>
    <row r="122" spans="1:34" s="19" customFormat="1" ht="15" hidden="1" x14ac:dyDescent="0.25">
      <c r="A122" t="str">
        <f t="shared" si="5"/>
        <v>农业(H)重组贷款余额</v>
      </c>
      <c r="B122" s="15" t="str">
        <f t="shared" si="10"/>
        <v>农业银行重组贷款余额</v>
      </c>
      <c r="C122" s="16" t="s">
        <v>179</v>
      </c>
      <c r="D122" s="16" t="s">
        <v>164</v>
      </c>
      <c r="E122" s="17" t="s">
        <v>149</v>
      </c>
      <c r="F122" s="17" t="s">
        <v>542</v>
      </c>
      <c r="G122" s="17" t="str">
        <f>G121</f>
        <v>重组贷款余额</v>
      </c>
      <c r="H122" s="23">
        <v>55040</v>
      </c>
      <c r="I122" s="23">
        <v>55040</v>
      </c>
      <c r="J122" s="23">
        <v>57266</v>
      </c>
      <c r="K122" s="23">
        <v>57266</v>
      </c>
      <c r="L122" s="23">
        <v>54136</v>
      </c>
      <c r="M122" s="23">
        <v>54136</v>
      </c>
      <c r="N122" s="23">
        <v>14546</v>
      </c>
      <c r="O122" s="23">
        <v>14546</v>
      </c>
      <c r="P122" s="23">
        <v>16684</v>
      </c>
      <c r="Q122" s="23">
        <v>16684</v>
      </c>
      <c r="R122" s="23">
        <v>18307</v>
      </c>
      <c r="S122" s="23">
        <v>18307</v>
      </c>
      <c r="T122" s="23">
        <v>18669</v>
      </c>
      <c r="U122" s="23">
        <v>18669</v>
      </c>
      <c r="V122" s="23">
        <v>19625</v>
      </c>
      <c r="W122" s="23">
        <v>19625</v>
      </c>
      <c r="X122" s="23">
        <v>21613</v>
      </c>
      <c r="Y122" s="23">
        <v>21613</v>
      </c>
      <c r="Z122" s="23">
        <v>44525</v>
      </c>
      <c r="AA122" s="23">
        <v>44525</v>
      </c>
      <c r="AB122" s="23">
        <v>76884</v>
      </c>
      <c r="AC122" s="23">
        <v>76884</v>
      </c>
      <c r="AD122" s="23">
        <v>105510</v>
      </c>
      <c r="AE122" s="23">
        <v>105510</v>
      </c>
      <c r="AF122" s="23">
        <v>126201</v>
      </c>
      <c r="AG122" s="23">
        <v>126201</v>
      </c>
      <c r="AH122" s="23">
        <v>133966</v>
      </c>
    </row>
    <row r="123" spans="1:34" ht="15" hidden="1" x14ac:dyDescent="0.25">
      <c r="A123" t="str">
        <f t="shared" si="5"/>
        <v>交通(H)重组贷款余额</v>
      </c>
      <c r="B123" s="3" t="str">
        <f t="shared" si="10"/>
        <v>交通银行重组贷款余额</v>
      </c>
      <c r="C123" s="4" t="s">
        <v>180</v>
      </c>
      <c r="D123" s="4" t="s">
        <v>165</v>
      </c>
      <c r="E123" s="5" t="s">
        <v>150</v>
      </c>
      <c r="F123" s="5" t="s">
        <v>542</v>
      </c>
      <c r="G123" s="5" t="str">
        <f t="shared" ref="G123:G149" si="13">G122</f>
        <v>重组贷款余额</v>
      </c>
      <c r="H123" s="23">
        <v>9325</v>
      </c>
      <c r="I123" s="23">
        <v>9325</v>
      </c>
      <c r="J123" s="23">
        <v>7634</v>
      </c>
      <c r="K123" s="23">
        <v>7634</v>
      </c>
      <c r="L123" s="23">
        <v>9178</v>
      </c>
      <c r="M123" s="23">
        <v>9178</v>
      </c>
      <c r="N123" s="23">
        <v>8299</v>
      </c>
      <c r="O123" s="23">
        <v>8299</v>
      </c>
      <c r="P123" s="23">
        <v>0</v>
      </c>
      <c r="Q123" s="23">
        <v>0</v>
      </c>
      <c r="R123" s="23">
        <v>8792</v>
      </c>
      <c r="S123" s="23">
        <v>8792</v>
      </c>
      <c r="T123" s="23">
        <v>12810</v>
      </c>
      <c r="U123" s="23">
        <v>12810</v>
      </c>
      <c r="V123" s="23">
        <v>13660</v>
      </c>
      <c r="W123" s="23">
        <v>13660</v>
      </c>
      <c r="X123" s="23">
        <v>14171</v>
      </c>
      <c r="Y123" s="23">
        <v>14171</v>
      </c>
      <c r="Z123" s="23">
        <v>40836</v>
      </c>
      <c r="AA123" s="23">
        <v>40836</v>
      </c>
      <c r="AB123" s="23">
        <v>60749</v>
      </c>
      <c r="AC123" s="23">
        <v>60749</v>
      </c>
      <c r="AD123" s="23">
        <v>66959</v>
      </c>
      <c r="AE123" s="23">
        <v>66959</v>
      </c>
      <c r="AF123" s="23">
        <v>74994</v>
      </c>
      <c r="AG123" s="23">
        <v>74994</v>
      </c>
      <c r="AH123" s="23">
        <v>77201</v>
      </c>
    </row>
    <row r="124" spans="1:34" ht="15" hidden="1" x14ac:dyDescent="0.25">
      <c r="A124" t="str">
        <f t="shared" si="5"/>
        <v>中国(H)重组贷款余额</v>
      </c>
      <c r="B124" s="3" t="str">
        <f t="shared" si="10"/>
        <v>中国银行重组贷款余额</v>
      </c>
      <c r="C124" s="4" t="s">
        <v>181</v>
      </c>
      <c r="D124" s="4" t="s">
        <v>166</v>
      </c>
      <c r="E124" s="5" t="s">
        <v>151</v>
      </c>
      <c r="F124" s="5" t="s">
        <v>542</v>
      </c>
      <c r="G124" s="5" t="str">
        <f t="shared" si="13"/>
        <v>重组贷款余额</v>
      </c>
      <c r="H124" s="23">
        <v>12721</v>
      </c>
      <c r="I124" s="23">
        <v>12721</v>
      </c>
      <c r="J124" s="23">
        <v>12378</v>
      </c>
      <c r="K124" s="23">
        <v>12378</v>
      </c>
      <c r="L124" s="23">
        <v>15251</v>
      </c>
      <c r="M124" s="23">
        <v>15251</v>
      </c>
      <c r="N124" s="23">
        <v>21692</v>
      </c>
      <c r="O124" s="23">
        <v>21692</v>
      </c>
      <c r="P124" s="23">
        <v>18940</v>
      </c>
      <c r="Q124" s="23">
        <v>18940</v>
      </c>
      <c r="R124" s="23">
        <v>23213</v>
      </c>
      <c r="S124" s="23">
        <v>23213</v>
      </c>
      <c r="T124" s="23">
        <v>25503</v>
      </c>
      <c r="U124" s="23">
        <v>25503</v>
      </c>
      <c r="V124" s="23">
        <v>28417</v>
      </c>
      <c r="W124" s="23">
        <v>28417</v>
      </c>
      <c r="X124" s="23">
        <v>42350</v>
      </c>
      <c r="Y124" s="23">
        <v>42350</v>
      </c>
      <c r="Z124" s="23">
        <v>58968</v>
      </c>
      <c r="AA124" s="23">
        <v>58968</v>
      </c>
      <c r="AB124" s="23">
        <v>80043</v>
      </c>
      <c r="AC124" s="23">
        <v>80043</v>
      </c>
      <c r="AD124" s="23">
        <v>98749</v>
      </c>
      <c r="AE124" s="23">
        <v>98749</v>
      </c>
      <c r="AF124" s="23">
        <v>112066</v>
      </c>
      <c r="AG124" s="23">
        <v>112066</v>
      </c>
      <c r="AH124" s="23">
        <v>120552</v>
      </c>
    </row>
    <row r="125" spans="1:34" ht="15" hidden="1" x14ac:dyDescent="0.25">
      <c r="A125" t="str">
        <f t="shared" si="5"/>
        <v>建设(H)重组贷款余额</v>
      </c>
      <c r="B125" s="3" t="str">
        <f t="shared" si="10"/>
        <v>建设银行重组贷款余额</v>
      </c>
      <c r="C125" s="4" t="s">
        <v>182</v>
      </c>
      <c r="D125" s="4" t="s">
        <v>167</v>
      </c>
      <c r="E125" s="5" t="s">
        <v>152</v>
      </c>
      <c r="F125" s="5" t="s">
        <v>542</v>
      </c>
      <c r="G125" s="5" t="str">
        <f t="shared" si="13"/>
        <v>重组贷款余额</v>
      </c>
      <c r="H125" s="23">
        <v>4846</v>
      </c>
      <c r="I125" s="23">
        <v>4846</v>
      </c>
      <c r="J125" s="23">
        <v>6030</v>
      </c>
      <c r="K125" s="23">
        <v>6030</v>
      </c>
      <c r="L125" s="23">
        <v>7169</v>
      </c>
      <c r="M125" s="23">
        <v>7169</v>
      </c>
      <c r="N125" s="23">
        <v>10090</v>
      </c>
      <c r="O125" s="23">
        <v>10090</v>
      </c>
      <c r="P125" s="23">
        <v>10066</v>
      </c>
      <c r="Q125" s="23">
        <v>10066</v>
      </c>
      <c r="R125" s="23">
        <v>9243</v>
      </c>
      <c r="S125" s="23">
        <v>9243</v>
      </c>
      <c r="T125" s="23">
        <v>8657</v>
      </c>
      <c r="U125" s="23">
        <v>8657</v>
      </c>
      <c r="V125" s="23">
        <v>13537</v>
      </c>
      <c r="W125" s="23">
        <v>13537</v>
      </c>
      <c r="X125" s="23">
        <v>10620</v>
      </c>
      <c r="Y125" s="23">
        <v>10620</v>
      </c>
      <c r="Z125" s="23">
        <v>53824</v>
      </c>
      <c r="AA125" s="23">
        <v>53824</v>
      </c>
      <c r="AB125" s="23">
        <v>92723</v>
      </c>
      <c r="AC125" s="23">
        <v>92723</v>
      </c>
      <c r="AD125" s="23">
        <v>120861</v>
      </c>
      <c r="AE125" s="23">
        <v>120861</v>
      </c>
      <c r="AF125" s="23">
        <v>120022</v>
      </c>
      <c r="AG125" s="23">
        <v>120022</v>
      </c>
      <c r="AH125" s="23">
        <v>126375</v>
      </c>
    </row>
    <row r="126" spans="1:34" ht="15" hidden="1" x14ac:dyDescent="0.25">
      <c r="A126" t="str">
        <f t="shared" si="5"/>
        <v>工商(H)重组贷款余额</v>
      </c>
      <c r="B126" s="3" t="str">
        <f t="shared" si="10"/>
        <v>工商银行重组贷款余额</v>
      </c>
      <c r="C126" s="4" t="s">
        <v>183</v>
      </c>
      <c r="D126" s="4" t="s">
        <v>168</v>
      </c>
      <c r="E126" s="5" t="s">
        <v>153</v>
      </c>
      <c r="F126" s="5" t="s">
        <v>542</v>
      </c>
      <c r="G126" s="5" t="str">
        <f t="shared" si="13"/>
        <v>重组贷款余额</v>
      </c>
      <c r="H126" s="23">
        <v>8022</v>
      </c>
      <c r="I126" s="23">
        <v>8022</v>
      </c>
      <c r="J126" s="23">
        <v>7319</v>
      </c>
      <c r="K126" s="23">
        <v>7319</v>
      </c>
      <c r="L126" s="23">
        <v>9682</v>
      </c>
      <c r="M126" s="23">
        <v>9682</v>
      </c>
      <c r="N126" s="23">
        <v>11960</v>
      </c>
      <c r="O126" s="23">
        <v>11960</v>
      </c>
      <c r="P126" s="23">
        <v>17602</v>
      </c>
      <c r="Q126" s="23">
        <v>17602</v>
      </c>
      <c r="R126" s="23">
        <v>19134</v>
      </c>
      <c r="S126" s="23">
        <v>19134</v>
      </c>
      <c r="T126" s="23">
        <v>23567</v>
      </c>
      <c r="U126" s="23">
        <v>23567</v>
      </c>
      <c r="V126" s="23">
        <v>26229</v>
      </c>
      <c r="W126" s="23">
        <v>26229</v>
      </c>
      <c r="X126" s="23">
        <v>34074</v>
      </c>
      <c r="Y126" s="23">
        <v>34074</v>
      </c>
      <c r="Z126" s="23">
        <v>82723</v>
      </c>
      <c r="AA126" s="23">
        <v>82723</v>
      </c>
      <c r="AB126" s="23">
        <v>118579</v>
      </c>
      <c r="AC126" s="23">
        <v>118579</v>
      </c>
      <c r="AD126" s="23">
        <v>139086</v>
      </c>
      <c r="AE126" s="23">
        <v>139086</v>
      </c>
      <c r="AF126" s="23">
        <v>140962</v>
      </c>
      <c r="AG126" s="23">
        <v>140962</v>
      </c>
      <c r="AH126" s="23">
        <v>156027</v>
      </c>
    </row>
    <row r="127" spans="1:34" ht="15" hidden="1" x14ac:dyDescent="0.25">
      <c r="A127" t="str">
        <f t="shared" si="5"/>
        <v>邮储(H)重组贷款余额</v>
      </c>
      <c r="B127" s="3" t="str">
        <f t="shared" si="10"/>
        <v>邮储银行重组贷款余额</v>
      </c>
      <c r="C127" s="4" t="s">
        <v>184</v>
      </c>
      <c r="D127" s="4" t="s">
        <v>169</v>
      </c>
      <c r="E127" s="5" t="s">
        <v>154</v>
      </c>
      <c r="F127" s="5" t="s">
        <v>542</v>
      </c>
      <c r="G127" s="5" t="str">
        <f t="shared" si="13"/>
        <v>重组贷款余额</v>
      </c>
      <c r="H127" s="23">
        <v>620</v>
      </c>
      <c r="I127" s="23">
        <v>620</v>
      </c>
      <c r="J127" s="23">
        <v>491</v>
      </c>
      <c r="K127" s="23">
        <v>491</v>
      </c>
      <c r="L127" s="23">
        <v>429</v>
      </c>
      <c r="M127" s="23">
        <v>429</v>
      </c>
      <c r="N127" s="23">
        <v>339</v>
      </c>
      <c r="O127" s="23">
        <v>339</v>
      </c>
      <c r="P127" s="23">
        <v>232.83</v>
      </c>
      <c r="Q127" s="23">
        <v>232.83</v>
      </c>
      <c r="R127" s="23">
        <v>0</v>
      </c>
      <c r="S127" s="23">
        <v>0</v>
      </c>
      <c r="T127" s="23" t="s">
        <v>143</v>
      </c>
      <c r="U127" s="23" t="s">
        <v>143</v>
      </c>
      <c r="V127" s="23" t="s">
        <v>143</v>
      </c>
      <c r="W127" s="23" t="s">
        <v>143</v>
      </c>
      <c r="X127" s="23" t="s">
        <v>143</v>
      </c>
      <c r="Y127" s="23" t="s">
        <v>143</v>
      </c>
      <c r="Z127" s="23">
        <v>11335</v>
      </c>
      <c r="AA127" s="23">
        <v>11335</v>
      </c>
      <c r="AB127" s="23">
        <v>15746</v>
      </c>
      <c r="AC127" s="23">
        <v>15746</v>
      </c>
      <c r="AD127" s="23">
        <v>22379</v>
      </c>
      <c r="AE127" s="23">
        <v>22379</v>
      </c>
      <c r="AF127" s="23">
        <v>22631</v>
      </c>
      <c r="AG127" s="23">
        <v>22631</v>
      </c>
      <c r="AH127" s="23">
        <v>26487</v>
      </c>
    </row>
    <row r="128" spans="1:34" ht="15" hidden="1" x14ac:dyDescent="0.25">
      <c r="A128" t="str">
        <f t="shared" si="5"/>
        <v>光大(H)重组贷款余额</v>
      </c>
      <c r="B128" s="3" t="str">
        <f t="shared" si="10"/>
        <v>光大银行重组贷款余额</v>
      </c>
      <c r="C128" s="4" t="s">
        <v>185</v>
      </c>
      <c r="D128" s="4" t="s">
        <v>170</v>
      </c>
      <c r="E128" s="5" t="s">
        <v>155</v>
      </c>
      <c r="F128" s="5" t="s">
        <v>542</v>
      </c>
      <c r="G128" s="5" t="str">
        <f t="shared" si="13"/>
        <v>重组贷款余额</v>
      </c>
      <c r="H128" s="23">
        <v>11888</v>
      </c>
      <c r="I128" s="23">
        <v>11888</v>
      </c>
      <c r="J128" s="23">
        <v>11888</v>
      </c>
      <c r="K128" s="23">
        <v>11888</v>
      </c>
      <c r="L128" s="23">
        <v>11454</v>
      </c>
      <c r="M128" s="23">
        <v>11454</v>
      </c>
      <c r="N128" s="23">
        <v>7659</v>
      </c>
      <c r="O128" s="23">
        <v>7659</v>
      </c>
      <c r="P128" s="23">
        <v>6981</v>
      </c>
      <c r="Q128" s="23">
        <v>6981</v>
      </c>
      <c r="R128" s="23">
        <v>4634</v>
      </c>
      <c r="S128" s="23">
        <v>4634</v>
      </c>
      <c r="T128" s="23">
        <v>4514</v>
      </c>
      <c r="U128" s="23">
        <v>4514</v>
      </c>
      <c r="V128" s="23">
        <v>4404</v>
      </c>
      <c r="W128" s="23">
        <v>4404</v>
      </c>
      <c r="X128" s="23">
        <v>4307</v>
      </c>
      <c r="Y128" s="23">
        <v>4307</v>
      </c>
      <c r="Z128" s="23">
        <v>6551</v>
      </c>
      <c r="AA128" s="23">
        <v>6551</v>
      </c>
      <c r="AB128" s="23">
        <v>18030</v>
      </c>
      <c r="AC128" s="23">
        <v>18030</v>
      </c>
      <c r="AD128" s="23">
        <v>21959</v>
      </c>
      <c r="AE128" s="23">
        <v>21959</v>
      </c>
      <c r="AF128" s="23">
        <v>24684</v>
      </c>
      <c r="AG128" s="23">
        <v>24684</v>
      </c>
      <c r="AH128" s="23">
        <v>24755</v>
      </c>
    </row>
    <row r="129" spans="1:34" ht="15" hidden="1" x14ac:dyDescent="0.25">
      <c r="A129" t="str">
        <f t="shared" si="5"/>
        <v>中信(H)重组贷款余额</v>
      </c>
      <c r="B129" s="3" t="str">
        <f t="shared" si="10"/>
        <v>中信银行重组贷款余额</v>
      </c>
      <c r="C129" s="4" t="s">
        <v>186</v>
      </c>
      <c r="D129" s="4" t="s">
        <v>171</v>
      </c>
      <c r="E129" s="5" t="s">
        <v>156</v>
      </c>
      <c r="F129" s="5" t="s">
        <v>542</v>
      </c>
      <c r="G129" s="5" t="str">
        <f t="shared" si="13"/>
        <v>重组贷款余额</v>
      </c>
      <c r="H129" s="23">
        <v>21063</v>
      </c>
      <c r="I129" s="23">
        <v>21063</v>
      </c>
      <c r="J129" s="23">
        <v>22792</v>
      </c>
      <c r="K129" s="23">
        <v>22792</v>
      </c>
      <c r="L129" s="23">
        <v>30228</v>
      </c>
      <c r="M129" s="23">
        <v>30228</v>
      </c>
      <c r="N129" s="23">
        <v>22030</v>
      </c>
      <c r="O129" s="23">
        <v>22030</v>
      </c>
      <c r="P129" s="23">
        <v>20814</v>
      </c>
      <c r="Q129" s="23">
        <v>20814</v>
      </c>
      <c r="R129" s="23">
        <v>16182</v>
      </c>
      <c r="S129" s="23">
        <v>16182</v>
      </c>
      <c r="T129" s="23">
        <v>15391</v>
      </c>
      <c r="U129" s="23">
        <v>15391</v>
      </c>
      <c r="V129" s="23">
        <v>12511</v>
      </c>
      <c r="W129" s="23">
        <v>12511</v>
      </c>
      <c r="X129" s="23">
        <v>11989</v>
      </c>
      <c r="Y129" s="23">
        <v>11989</v>
      </c>
      <c r="Z129" s="23">
        <v>17477</v>
      </c>
      <c r="AA129" s="23">
        <v>17477</v>
      </c>
      <c r="AB129" s="23">
        <v>22114</v>
      </c>
      <c r="AC129" s="23">
        <v>22114</v>
      </c>
      <c r="AD129" s="23">
        <v>29601</v>
      </c>
      <c r="AE129" s="23">
        <v>29601</v>
      </c>
      <c r="AF129" s="23">
        <v>30210</v>
      </c>
      <c r="AG129" s="23">
        <v>30210</v>
      </c>
      <c r="AH129" s="23">
        <v>37731</v>
      </c>
    </row>
    <row r="130" spans="1:34" ht="15" hidden="1" x14ac:dyDescent="0.25">
      <c r="A130" t="str">
        <f t="shared" ref="A130:A192" si="14">E130&amp;G130</f>
        <v>浙商(H)重组贷款余额</v>
      </c>
      <c r="B130" s="3" t="str">
        <f t="shared" si="10"/>
        <v>浙商银行重组贷款余额</v>
      </c>
      <c r="C130" s="4" t="s">
        <v>187</v>
      </c>
      <c r="D130" s="4" t="s">
        <v>172</v>
      </c>
      <c r="E130" s="5" t="s">
        <v>157</v>
      </c>
      <c r="F130" s="5" t="s">
        <v>542</v>
      </c>
      <c r="G130" s="5" t="str">
        <f t="shared" si="13"/>
        <v>重组贷款余额</v>
      </c>
      <c r="H130" s="23">
        <v>0</v>
      </c>
      <c r="I130" s="23">
        <v>0</v>
      </c>
      <c r="J130" s="23">
        <v>467</v>
      </c>
      <c r="K130" s="23">
        <v>467</v>
      </c>
      <c r="L130" s="23">
        <v>544</v>
      </c>
      <c r="M130" s="23">
        <v>544</v>
      </c>
      <c r="N130" s="23">
        <v>563</v>
      </c>
      <c r="O130" s="23">
        <v>563</v>
      </c>
      <c r="P130" s="23">
        <v>563</v>
      </c>
      <c r="Q130" s="23">
        <v>563</v>
      </c>
      <c r="R130" s="23">
        <v>835</v>
      </c>
      <c r="S130" s="23">
        <v>835</v>
      </c>
      <c r="T130" s="23">
        <v>531</v>
      </c>
      <c r="U130" s="23">
        <v>531</v>
      </c>
      <c r="V130" s="23">
        <v>452</v>
      </c>
      <c r="W130" s="23">
        <v>452</v>
      </c>
      <c r="X130" s="23">
        <v>440</v>
      </c>
      <c r="Y130" s="23">
        <v>440</v>
      </c>
      <c r="Z130" s="23">
        <v>3664</v>
      </c>
      <c r="AA130" s="23">
        <v>3664</v>
      </c>
      <c r="AB130" s="23">
        <v>9945</v>
      </c>
      <c r="AC130" s="23">
        <v>9945</v>
      </c>
      <c r="AD130" s="23">
        <v>12875</v>
      </c>
      <c r="AE130" s="23">
        <v>12875</v>
      </c>
      <c r="AF130" s="23">
        <v>12859</v>
      </c>
      <c r="AG130" s="23">
        <v>12859</v>
      </c>
      <c r="AH130" s="23">
        <v>15531</v>
      </c>
    </row>
    <row r="131" spans="1:34" ht="15" hidden="1" x14ac:dyDescent="0.25">
      <c r="A131" t="str">
        <f t="shared" si="14"/>
        <v>民生(H)重组贷款余额</v>
      </c>
      <c r="B131" s="3" t="str">
        <f t="shared" si="10"/>
        <v>民生银行重组贷款余额</v>
      </c>
      <c r="C131" s="4" t="s">
        <v>188</v>
      </c>
      <c r="D131" s="4" t="s">
        <v>173</v>
      </c>
      <c r="E131" s="5" t="s">
        <v>158</v>
      </c>
      <c r="F131" s="5" t="s">
        <v>542</v>
      </c>
      <c r="G131" s="5" t="str">
        <f t="shared" si="13"/>
        <v>重组贷款余额</v>
      </c>
      <c r="H131" s="23">
        <v>18166</v>
      </c>
      <c r="I131" s="23">
        <v>18166</v>
      </c>
      <c r="J131" s="23">
        <v>16860</v>
      </c>
      <c r="K131" s="23">
        <v>16860</v>
      </c>
      <c r="L131" s="23">
        <v>19985</v>
      </c>
      <c r="M131" s="23">
        <v>19985</v>
      </c>
      <c r="N131" s="23">
        <v>18729</v>
      </c>
      <c r="O131" s="23">
        <v>18729</v>
      </c>
      <c r="P131" s="23">
        <v>20951</v>
      </c>
      <c r="Q131" s="23">
        <v>20951</v>
      </c>
      <c r="R131" s="23">
        <v>17743</v>
      </c>
      <c r="S131" s="23">
        <v>17743</v>
      </c>
      <c r="T131" s="23">
        <v>16321</v>
      </c>
      <c r="U131" s="23">
        <v>16321</v>
      </c>
      <c r="V131" s="23">
        <v>13554</v>
      </c>
      <c r="W131" s="23">
        <v>13554</v>
      </c>
      <c r="X131" s="23">
        <v>9787</v>
      </c>
      <c r="Y131" s="23">
        <v>9787</v>
      </c>
      <c r="Z131" s="23">
        <v>22958</v>
      </c>
      <c r="AA131" s="23">
        <v>22958</v>
      </c>
      <c r="AB131" s="23">
        <v>26057</v>
      </c>
      <c r="AC131" s="23">
        <v>26057</v>
      </c>
      <c r="AD131" s="23">
        <v>26401</v>
      </c>
      <c r="AE131" s="23">
        <v>26401</v>
      </c>
      <c r="AF131" s="23">
        <v>27226</v>
      </c>
      <c r="AG131" s="23">
        <v>27226</v>
      </c>
      <c r="AH131" s="23">
        <v>29007</v>
      </c>
    </row>
    <row r="132" spans="1:34" ht="15" hidden="1" x14ac:dyDescent="0.25">
      <c r="A132" t="str">
        <f t="shared" si="14"/>
        <v>招商(H)重组贷款余额</v>
      </c>
      <c r="B132" s="3" t="str">
        <f t="shared" si="10"/>
        <v>招商银行重组贷款余额</v>
      </c>
      <c r="C132" s="4" t="s">
        <v>189</v>
      </c>
      <c r="D132" s="4" t="s">
        <v>174</v>
      </c>
      <c r="E132" s="5" t="s">
        <v>159</v>
      </c>
      <c r="F132" s="5" t="s">
        <v>542</v>
      </c>
      <c r="G132" s="5" t="str">
        <f t="shared" si="13"/>
        <v>重组贷款余额</v>
      </c>
      <c r="H132" s="23">
        <v>24727</v>
      </c>
      <c r="I132" s="23">
        <v>24727</v>
      </c>
      <c r="J132" s="23">
        <v>25022</v>
      </c>
      <c r="K132" s="23">
        <v>25022</v>
      </c>
      <c r="L132" s="23">
        <v>23949</v>
      </c>
      <c r="M132" s="23">
        <v>23949</v>
      </c>
      <c r="N132" s="23">
        <v>24878</v>
      </c>
      <c r="O132" s="23">
        <v>24878</v>
      </c>
      <c r="P132" s="23">
        <v>20797</v>
      </c>
      <c r="Q132" s="23">
        <v>20797</v>
      </c>
      <c r="R132" s="23">
        <v>16517</v>
      </c>
      <c r="S132" s="23">
        <v>16517</v>
      </c>
      <c r="T132" s="23">
        <v>15428</v>
      </c>
      <c r="U132" s="23">
        <v>15428</v>
      </c>
      <c r="V132" s="23">
        <v>12076</v>
      </c>
      <c r="W132" s="23">
        <v>12076</v>
      </c>
      <c r="X132" s="23">
        <v>14130</v>
      </c>
      <c r="Y132" s="23">
        <v>14130</v>
      </c>
      <c r="Z132" s="23">
        <v>13007</v>
      </c>
      <c r="AA132" s="23">
        <v>13007</v>
      </c>
      <c r="AB132" s="23">
        <v>14166</v>
      </c>
      <c r="AC132" s="23">
        <v>14166</v>
      </c>
      <c r="AD132" s="23">
        <v>24826</v>
      </c>
      <c r="AE132" s="23">
        <v>24826</v>
      </c>
      <c r="AF132" s="23">
        <v>26123</v>
      </c>
      <c r="AG132" s="23">
        <v>26123</v>
      </c>
      <c r="AH132" s="23">
        <v>28307</v>
      </c>
    </row>
    <row r="133" spans="1:34" ht="15" hidden="1" x14ac:dyDescent="0.25">
      <c r="A133" t="str">
        <f t="shared" si="14"/>
        <v>重庆(H)重组贷款余额</v>
      </c>
      <c r="B133" s="3" t="str">
        <f t="shared" si="10"/>
        <v>重庆银行重组贷款余额</v>
      </c>
      <c r="C133" s="4" t="s">
        <v>190</v>
      </c>
      <c r="D133" s="4" t="s">
        <v>175</v>
      </c>
      <c r="E133" s="5" t="s">
        <v>160</v>
      </c>
      <c r="F133" s="5" t="s">
        <v>542</v>
      </c>
      <c r="G133" s="5" t="str">
        <f t="shared" si="13"/>
        <v>重组贷款余额</v>
      </c>
      <c r="H133" s="23">
        <v>0</v>
      </c>
      <c r="I133" s="23">
        <v>0</v>
      </c>
      <c r="J133" s="23">
        <v>603.71199999999999</v>
      </c>
      <c r="K133" s="23">
        <v>603.71199999999999</v>
      </c>
      <c r="L133" s="23">
        <v>754.57100000000003</v>
      </c>
      <c r="M133" s="23">
        <v>754.57100000000003</v>
      </c>
      <c r="N133" s="23">
        <v>1041.5129999999999</v>
      </c>
      <c r="O133" s="23">
        <v>1041.5129999999999</v>
      </c>
      <c r="P133" s="23">
        <v>1012.014</v>
      </c>
      <c r="Q133" s="23">
        <v>1012.014</v>
      </c>
      <c r="R133" s="23">
        <v>1123.99</v>
      </c>
      <c r="S133" s="23">
        <v>1123.99</v>
      </c>
      <c r="T133" s="23">
        <v>555.36199999999997</v>
      </c>
      <c r="U133" s="23">
        <v>555.36199999999997</v>
      </c>
      <c r="V133" s="23">
        <v>383.13200000000001</v>
      </c>
      <c r="W133" s="23">
        <v>383.13200000000001</v>
      </c>
      <c r="X133" s="23">
        <v>447.834</v>
      </c>
      <c r="Y133" s="23">
        <v>447.834</v>
      </c>
      <c r="Z133" s="23">
        <v>329.16800000000001</v>
      </c>
      <c r="AA133" s="23">
        <v>329.16800000000001</v>
      </c>
      <c r="AB133" s="23">
        <v>1349.5170000000001</v>
      </c>
      <c r="AC133" s="23">
        <v>1349.5170000000001</v>
      </c>
      <c r="AD133" s="23">
        <v>1378.7570000000001</v>
      </c>
      <c r="AE133" s="23">
        <v>1378.7570000000001</v>
      </c>
      <c r="AF133" s="23">
        <v>1004.388</v>
      </c>
      <c r="AG133" s="23">
        <v>1004.388</v>
      </c>
      <c r="AH133" s="23">
        <v>913.50400000000002</v>
      </c>
    </row>
    <row r="134" spans="1:34" ht="15" hidden="1" x14ac:dyDescent="0.25">
      <c r="A134" t="str">
        <f t="shared" si="14"/>
        <v>青岛(H)重组贷款余额</v>
      </c>
      <c r="B134" s="3" t="str">
        <f t="shared" si="10"/>
        <v>青岛银行重组贷款余额</v>
      </c>
      <c r="C134" s="4" t="s">
        <v>191</v>
      </c>
      <c r="D134" s="4" t="s">
        <v>176</v>
      </c>
      <c r="E134" s="5" t="s">
        <v>161</v>
      </c>
      <c r="F134" s="5" t="s">
        <v>542</v>
      </c>
      <c r="G134" s="5" t="str">
        <f t="shared" si="13"/>
        <v>重组贷款余额</v>
      </c>
      <c r="H134" s="23">
        <v>366.66399999999999</v>
      </c>
      <c r="I134" s="23">
        <v>366.66399999999999</v>
      </c>
      <c r="J134" s="23">
        <v>426.58800000000002</v>
      </c>
      <c r="K134" s="23">
        <v>426.58800000000002</v>
      </c>
      <c r="L134" s="23">
        <v>428.02699999999999</v>
      </c>
      <c r="M134" s="23">
        <v>428.02699999999999</v>
      </c>
      <c r="N134" s="23">
        <v>424.834</v>
      </c>
      <c r="O134" s="23">
        <v>424.834</v>
      </c>
      <c r="P134" s="23">
        <v>395.76499999999999</v>
      </c>
      <c r="Q134" s="23">
        <v>395.76499999999999</v>
      </c>
      <c r="R134" s="23">
        <v>275.58800000000002</v>
      </c>
      <c r="S134" s="23">
        <v>275.58800000000002</v>
      </c>
      <c r="T134" s="23">
        <v>275.49099999999999</v>
      </c>
      <c r="U134" s="23">
        <v>275.49099999999999</v>
      </c>
      <c r="V134" s="23">
        <v>133.28700000000001</v>
      </c>
      <c r="W134" s="23">
        <v>133.28700000000001</v>
      </c>
      <c r="X134" s="23">
        <v>108.738</v>
      </c>
      <c r="Y134" s="23">
        <v>108.738</v>
      </c>
      <c r="Z134" s="23">
        <v>103.128</v>
      </c>
      <c r="AA134" s="23">
        <v>103.128</v>
      </c>
      <c r="AB134" s="23">
        <v>98.046000000000006</v>
      </c>
      <c r="AC134" s="23">
        <v>98.046000000000006</v>
      </c>
      <c r="AD134" s="23">
        <v>137.928</v>
      </c>
      <c r="AE134" s="23">
        <v>137.928</v>
      </c>
      <c r="AF134" s="23">
        <v>191.958</v>
      </c>
      <c r="AG134" s="23">
        <v>191.958</v>
      </c>
      <c r="AH134" s="23">
        <v>175.40700000000001</v>
      </c>
    </row>
    <row r="135" spans="1:34" ht="15" hidden="1" x14ac:dyDescent="0.25">
      <c r="A135" t="str">
        <f t="shared" si="14"/>
        <v>郑州(H)重组贷款余额</v>
      </c>
      <c r="B135" s="3" t="str">
        <f t="shared" si="10"/>
        <v>郑州银行重组贷款余额</v>
      </c>
      <c r="C135" s="4" t="s">
        <v>192</v>
      </c>
      <c r="D135" s="4" t="s">
        <v>177</v>
      </c>
      <c r="E135" s="5" t="s">
        <v>162</v>
      </c>
      <c r="F135" s="5" t="s">
        <v>542</v>
      </c>
      <c r="G135" s="5" t="str">
        <f t="shared" si="13"/>
        <v>重组贷款余额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 t="s">
        <v>143</v>
      </c>
      <c r="U135" s="23" t="s">
        <v>143</v>
      </c>
      <c r="V135" s="23" t="s">
        <v>143</v>
      </c>
      <c r="W135" s="23" t="s">
        <v>143</v>
      </c>
      <c r="X135" s="23" t="s">
        <v>143</v>
      </c>
      <c r="Y135" s="23" t="s">
        <v>143</v>
      </c>
      <c r="Z135" s="23" t="s">
        <v>143</v>
      </c>
      <c r="AA135" s="23" t="s">
        <v>143</v>
      </c>
      <c r="AB135" s="23" t="s">
        <v>143</v>
      </c>
      <c r="AC135" s="23" t="s">
        <v>143</v>
      </c>
      <c r="AD135" s="23" t="s">
        <v>143</v>
      </c>
      <c r="AE135" s="23" t="s">
        <v>143</v>
      </c>
      <c r="AF135" s="23" t="s">
        <v>143</v>
      </c>
      <c r="AG135" s="23" t="s">
        <v>143</v>
      </c>
      <c r="AH135" s="23" t="s">
        <v>143</v>
      </c>
    </row>
    <row r="136" spans="1:34" ht="15" hidden="1" x14ac:dyDescent="0.25">
      <c r="A136" t="str">
        <f t="shared" si="14"/>
        <v>渝农(H)重组贷款余额</v>
      </c>
      <c r="B136" s="3" t="str">
        <f t="shared" si="10"/>
        <v>渝农商行重组贷款余额</v>
      </c>
      <c r="C136" s="4" t="s">
        <v>193</v>
      </c>
      <c r="D136" s="4" t="s">
        <v>178</v>
      </c>
      <c r="E136" s="5" t="s">
        <v>163</v>
      </c>
      <c r="F136" s="5" t="s">
        <v>542</v>
      </c>
      <c r="G136" s="5" t="str">
        <f t="shared" si="13"/>
        <v>重组贷款余额</v>
      </c>
      <c r="H136" s="23">
        <v>388.7</v>
      </c>
      <c r="I136" s="23">
        <v>388.7</v>
      </c>
      <c r="J136" s="23">
        <v>624</v>
      </c>
      <c r="K136" s="23">
        <v>624</v>
      </c>
      <c r="L136" s="23">
        <v>708</v>
      </c>
      <c r="M136" s="23">
        <v>708</v>
      </c>
      <c r="N136" s="23">
        <v>1540</v>
      </c>
      <c r="O136" s="23">
        <v>1540</v>
      </c>
      <c r="P136" s="23">
        <v>1053</v>
      </c>
      <c r="Q136" s="23">
        <v>1053</v>
      </c>
      <c r="R136" s="23">
        <v>1132</v>
      </c>
      <c r="S136" s="23">
        <v>1132</v>
      </c>
      <c r="T136" s="23">
        <v>252.6</v>
      </c>
      <c r="U136" s="23">
        <v>252.6</v>
      </c>
      <c r="V136" s="23">
        <v>213.2</v>
      </c>
      <c r="W136" s="23">
        <v>213.2</v>
      </c>
      <c r="X136" s="23">
        <v>250.7</v>
      </c>
      <c r="Y136" s="23">
        <v>250.7</v>
      </c>
      <c r="Z136" s="23">
        <v>614.5</v>
      </c>
      <c r="AA136" s="23">
        <v>614.5</v>
      </c>
      <c r="AB136" s="23">
        <v>3150.5</v>
      </c>
      <c r="AC136" s="23">
        <v>3150.5</v>
      </c>
      <c r="AD136" s="23">
        <v>3631</v>
      </c>
      <c r="AE136" s="23">
        <v>3631</v>
      </c>
      <c r="AF136" s="23">
        <v>3815.3</v>
      </c>
      <c r="AG136" s="23">
        <v>3815.3</v>
      </c>
      <c r="AH136" s="23">
        <v>3508.9</v>
      </c>
    </row>
    <row r="137" spans="1:34" ht="15" hidden="1" x14ac:dyDescent="0.25">
      <c r="A137" t="str">
        <f t="shared" si="14"/>
        <v>中原重组贷款余额</v>
      </c>
      <c r="B137" s="15" t="str">
        <f t="shared" si="10"/>
        <v>中原银行重组贷款余额</v>
      </c>
      <c r="C137" s="16" t="s">
        <v>222</v>
      </c>
      <c r="D137" s="16" t="s">
        <v>194</v>
      </c>
      <c r="E137" s="17" t="s">
        <v>208</v>
      </c>
      <c r="F137" s="17" t="s">
        <v>236</v>
      </c>
      <c r="G137" s="17" t="str">
        <f t="shared" si="13"/>
        <v>重组贷款余额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</row>
    <row r="138" spans="1:34" ht="15" hidden="1" x14ac:dyDescent="0.25">
      <c r="A138" t="str">
        <f t="shared" si="14"/>
        <v>广州农商重组贷款余额</v>
      </c>
      <c r="B138" s="3" t="str">
        <f t="shared" si="10"/>
        <v>广州农商银行重组贷款余额</v>
      </c>
      <c r="C138" s="4" t="s">
        <v>223</v>
      </c>
      <c r="D138" s="4" t="s">
        <v>195</v>
      </c>
      <c r="E138" s="5" t="s">
        <v>209</v>
      </c>
      <c r="F138" s="5" t="s">
        <v>236</v>
      </c>
      <c r="G138" s="5" t="str">
        <f t="shared" si="13"/>
        <v>重组贷款余额</v>
      </c>
      <c r="H138" s="23">
        <v>8233.7000000000007</v>
      </c>
      <c r="I138" s="23">
        <v>8233.7000000000007</v>
      </c>
      <c r="J138" s="23">
        <v>10808.49</v>
      </c>
      <c r="K138" s="23">
        <v>10808.49</v>
      </c>
      <c r="L138" s="23">
        <v>9032.9</v>
      </c>
      <c r="M138" s="23">
        <v>9032.9</v>
      </c>
      <c r="N138" s="23">
        <v>6669.32</v>
      </c>
      <c r="O138" s="23">
        <v>6669.32</v>
      </c>
      <c r="P138" s="23">
        <v>6245.31</v>
      </c>
      <c r="Q138" s="23">
        <v>6245.31</v>
      </c>
      <c r="R138" s="23">
        <v>19530.39</v>
      </c>
      <c r="S138" s="23">
        <v>19530.39</v>
      </c>
      <c r="T138" s="23">
        <v>19297.02</v>
      </c>
      <c r="U138" s="23">
        <v>19297.02</v>
      </c>
      <c r="V138" s="23">
        <v>23003.54</v>
      </c>
      <c r="W138" s="23">
        <v>23003.54</v>
      </c>
      <c r="X138" s="23">
        <v>25234.294999999998</v>
      </c>
      <c r="Y138" s="23">
        <v>25234.294999999998</v>
      </c>
      <c r="Z138" s="23">
        <v>26077.919999999998</v>
      </c>
      <c r="AA138" s="23">
        <v>26077.919999999998</v>
      </c>
      <c r="AB138" s="23">
        <v>30575.466</v>
      </c>
      <c r="AC138" s="23">
        <v>30575.466</v>
      </c>
      <c r="AD138" s="23">
        <v>30328</v>
      </c>
      <c r="AE138" s="23">
        <v>30328</v>
      </c>
      <c r="AF138" s="23">
        <v>33681</v>
      </c>
      <c r="AG138" s="23">
        <v>33681</v>
      </c>
      <c r="AH138" s="23">
        <v>31681</v>
      </c>
    </row>
    <row r="139" spans="1:34" ht="15" hidden="1" x14ac:dyDescent="0.25">
      <c r="A139" t="str">
        <f t="shared" si="14"/>
        <v>天津重组贷款余额</v>
      </c>
      <c r="B139" s="3" t="str">
        <f t="shared" si="10"/>
        <v>天津银行重组贷款余额</v>
      </c>
      <c r="C139" s="4" t="s">
        <v>224</v>
      </c>
      <c r="D139" s="4" t="s">
        <v>196</v>
      </c>
      <c r="E139" s="5" t="s">
        <v>210</v>
      </c>
      <c r="F139" s="5" t="s">
        <v>236</v>
      </c>
      <c r="G139" s="5" t="str">
        <f t="shared" si="13"/>
        <v>重组贷款余额</v>
      </c>
      <c r="H139" s="23">
        <v>0</v>
      </c>
      <c r="I139" s="23">
        <v>0</v>
      </c>
      <c r="J139" s="23">
        <v>14394</v>
      </c>
      <c r="K139" s="23">
        <v>14394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</row>
    <row r="140" spans="1:34" ht="15" hidden="1" x14ac:dyDescent="0.25">
      <c r="A140" t="str">
        <f t="shared" si="14"/>
        <v>江西重组贷款余额</v>
      </c>
      <c r="B140" s="3" t="str">
        <f t="shared" si="10"/>
        <v>江西银行重组贷款余额</v>
      </c>
      <c r="C140" s="4" t="s">
        <v>225</v>
      </c>
      <c r="D140" s="4" t="s">
        <v>197</v>
      </c>
      <c r="E140" s="5" t="s">
        <v>211</v>
      </c>
      <c r="F140" s="5" t="s">
        <v>236</v>
      </c>
      <c r="G140" s="5" t="str">
        <f t="shared" si="13"/>
        <v>重组贷款余额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  <c r="AH140" s="23">
        <v>310.37099999999998</v>
      </c>
    </row>
    <row r="141" spans="1:34" ht="15" hidden="1" x14ac:dyDescent="0.25">
      <c r="A141" t="str">
        <f t="shared" si="14"/>
        <v>泸州重组贷款余额</v>
      </c>
      <c r="B141" s="3" t="str">
        <f t="shared" si="10"/>
        <v>泸州银行重组贷款余额</v>
      </c>
      <c r="C141" s="4" t="s">
        <v>226</v>
      </c>
      <c r="D141" s="4" t="s">
        <v>198</v>
      </c>
      <c r="E141" s="5" t="s">
        <v>212</v>
      </c>
      <c r="F141" s="5" t="s">
        <v>236</v>
      </c>
      <c r="G141" s="5" t="str">
        <f t="shared" si="13"/>
        <v>重组贷款余额</v>
      </c>
      <c r="H141" s="23">
        <v>0</v>
      </c>
      <c r="I141" s="23">
        <v>0</v>
      </c>
      <c r="J141" s="23">
        <v>127.432</v>
      </c>
      <c r="K141" s="23">
        <v>127.432</v>
      </c>
      <c r="L141" s="23">
        <v>441.971</v>
      </c>
      <c r="M141" s="23">
        <v>441.971</v>
      </c>
      <c r="N141" s="23">
        <v>390.14499999999998</v>
      </c>
      <c r="O141" s="23">
        <v>390.14499999999998</v>
      </c>
      <c r="P141" s="23">
        <v>199.708</v>
      </c>
      <c r="Q141" s="23">
        <v>199.708</v>
      </c>
      <c r="R141" s="23">
        <v>134.48099999999999</v>
      </c>
      <c r="S141" s="23">
        <v>134.48099999999999</v>
      </c>
      <c r="T141" s="23">
        <v>90.293999999999997</v>
      </c>
      <c r="U141" s="23">
        <v>90.293999999999997</v>
      </c>
      <c r="V141" s="23">
        <v>91.938000000000002</v>
      </c>
      <c r="W141" s="23">
        <v>91.938000000000002</v>
      </c>
      <c r="X141" s="23">
        <v>106.634</v>
      </c>
      <c r="Y141" s="23">
        <v>106.634</v>
      </c>
      <c r="Z141" s="23">
        <v>107.476</v>
      </c>
      <c r="AA141" s="23">
        <v>107.476</v>
      </c>
      <c r="AB141" s="23">
        <v>469.83699999999999</v>
      </c>
      <c r="AC141" s="23">
        <v>469.83699999999999</v>
      </c>
      <c r="AD141" s="23">
        <v>405.86900000000003</v>
      </c>
      <c r="AE141" s="23">
        <v>405.86900000000003</v>
      </c>
      <c r="AF141" s="23">
        <v>341.036</v>
      </c>
      <c r="AG141" s="23">
        <v>341.036</v>
      </c>
      <c r="AH141" s="23">
        <v>341.036</v>
      </c>
    </row>
    <row r="142" spans="1:34" ht="15" hidden="1" x14ac:dyDescent="0.25">
      <c r="A142" t="str">
        <f t="shared" si="14"/>
        <v>甘肃重组贷款余额</v>
      </c>
      <c r="B142" s="3" t="str">
        <f t="shared" si="10"/>
        <v>甘肃银行重组贷款余额</v>
      </c>
      <c r="C142" s="4" t="s">
        <v>228</v>
      </c>
      <c r="D142" s="4" t="s">
        <v>200</v>
      </c>
      <c r="E142" s="5" t="s">
        <v>214</v>
      </c>
      <c r="F142" s="5" t="s">
        <v>236</v>
      </c>
      <c r="G142" s="5" t="str">
        <f t="shared" si="13"/>
        <v>重组贷款余额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</row>
    <row r="143" spans="1:34" ht="15" hidden="1" x14ac:dyDescent="0.25">
      <c r="A143" t="str">
        <f t="shared" si="14"/>
        <v>晋商重组贷款余额</v>
      </c>
      <c r="B143" s="3" t="str">
        <f t="shared" si="10"/>
        <v>晋商银行重组贷款余额</v>
      </c>
      <c r="C143" s="4" t="s">
        <v>229</v>
      </c>
      <c r="D143" s="4" t="s">
        <v>201</v>
      </c>
      <c r="E143" s="5" t="s">
        <v>215</v>
      </c>
      <c r="F143" s="5" t="s">
        <v>236</v>
      </c>
      <c r="G143" s="5" t="str">
        <f t="shared" si="13"/>
        <v>重组贷款余额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</row>
    <row r="144" spans="1:34" ht="15" hidden="1" x14ac:dyDescent="0.25">
      <c r="A144" t="str">
        <f t="shared" si="14"/>
        <v>徽商重组贷款余额</v>
      </c>
      <c r="B144" s="3" t="str">
        <f t="shared" si="10"/>
        <v>徽商银行重组贷款余额</v>
      </c>
      <c r="C144" s="4" t="s">
        <v>230</v>
      </c>
      <c r="D144" s="4" t="s">
        <v>202</v>
      </c>
      <c r="E144" s="5" t="s">
        <v>216</v>
      </c>
      <c r="F144" s="5" t="s">
        <v>236</v>
      </c>
      <c r="G144" s="5" t="str">
        <f t="shared" si="13"/>
        <v>重组贷款余额</v>
      </c>
      <c r="H144" s="23">
        <v>333</v>
      </c>
      <c r="I144" s="23">
        <v>333</v>
      </c>
      <c r="J144" s="23">
        <v>392</v>
      </c>
      <c r="K144" s="23">
        <v>392</v>
      </c>
      <c r="L144" s="23">
        <v>448</v>
      </c>
      <c r="M144" s="23">
        <v>448</v>
      </c>
      <c r="N144" s="23">
        <v>444.69650000000001</v>
      </c>
      <c r="O144" s="23">
        <v>444.69650000000001</v>
      </c>
      <c r="P144" s="23">
        <v>1873</v>
      </c>
      <c r="Q144" s="23">
        <v>1873</v>
      </c>
      <c r="R144" s="23">
        <v>3708</v>
      </c>
      <c r="S144" s="23">
        <v>3708</v>
      </c>
      <c r="T144" s="23">
        <v>3659</v>
      </c>
      <c r="U144" s="23">
        <v>3659</v>
      </c>
      <c r="V144" s="23">
        <v>4129</v>
      </c>
      <c r="W144" s="23">
        <v>4129</v>
      </c>
      <c r="X144" s="23">
        <v>1891</v>
      </c>
      <c r="Y144" s="23">
        <v>1891</v>
      </c>
      <c r="Z144" s="23">
        <v>986</v>
      </c>
      <c r="AA144" s="23">
        <v>986</v>
      </c>
      <c r="AB144" s="23">
        <v>569.75660000000005</v>
      </c>
      <c r="AC144" s="23">
        <v>569.75660000000005</v>
      </c>
      <c r="AD144" s="23">
        <v>3611</v>
      </c>
      <c r="AE144" s="23">
        <v>3611</v>
      </c>
      <c r="AF144" s="23">
        <v>3437</v>
      </c>
      <c r="AG144" s="23">
        <v>3437</v>
      </c>
      <c r="AH144" s="23">
        <v>3437</v>
      </c>
    </row>
    <row r="145" spans="1:34" ht="15" hidden="1" x14ac:dyDescent="0.25">
      <c r="A145" t="str">
        <f t="shared" si="14"/>
        <v>哈尔滨重组贷款余额</v>
      </c>
      <c r="B145" s="3" t="str">
        <f t="shared" si="10"/>
        <v>哈尔滨银行重组贷款余额</v>
      </c>
      <c r="C145" s="4" t="s">
        <v>231</v>
      </c>
      <c r="D145" s="4" t="s">
        <v>203</v>
      </c>
      <c r="E145" s="5" t="s">
        <v>217</v>
      </c>
      <c r="F145" s="5" t="s">
        <v>236</v>
      </c>
      <c r="G145" s="5" t="str">
        <f t="shared" si="13"/>
        <v>重组贷款余额</v>
      </c>
      <c r="H145" s="23">
        <v>4555</v>
      </c>
      <c r="I145" s="23">
        <v>4555</v>
      </c>
      <c r="J145" s="23">
        <v>6693</v>
      </c>
      <c r="K145" s="23">
        <v>6693</v>
      </c>
      <c r="L145" s="23">
        <v>7544</v>
      </c>
      <c r="M145" s="23">
        <v>7544</v>
      </c>
      <c r="N145" s="23">
        <v>13429</v>
      </c>
      <c r="O145" s="23">
        <v>13429</v>
      </c>
      <c r="P145" s="23">
        <v>14068</v>
      </c>
      <c r="Q145" s="23">
        <v>14068</v>
      </c>
      <c r="R145" s="23">
        <v>15056</v>
      </c>
      <c r="S145" s="23">
        <v>15056</v>
      </c>
      <c r="T145" s="23">
        <v>15429</v>
      </c>
      <c r="U145" s="23">
        <v>15429</v>
      </c>
      <c r="V145" s="23">
        <v>16201</v>
      </c>
      <c r="W145" s="23">
        <v>16201</v>
      </c>
      <c r="X145" s="23">
        <v>14385</v>
      </c>
      <c r="Y145" s="23">
        <v>14385</v>
      </c>
      <c r="Z145" s="23">
        <v>17754</v>
      </c>
      <c r="AA145" s="23">
        <v>17754</v>
      </c>
      <c r="AB145" s="23">
        <v>17720</v>
      </c>
      <c r="AC145" s="23">
        <v>17720</v>
      </c>
      <c r="AD145" s="23">
        <v>21238</v>
      </c>
      <c r="AE145" s="23">
        <v>21238</v>
      </c>
      <c r="AF145" s="23">
        <v>27798</v>
      </c>
      <c r="AG145" s="23">
        <v>27798</v>
      </c>
      <c r="AH145" s="23">
        <v>27798</v>
      </c>
    </row>
    <row r="146" spans="1:34" ht="15" hidden="1" x14ac:dyDescent="0.25">
      <c r="A146" t="str">
        <f t="shared" si="14"/>
        <v>贵州重组贷款余额</v>
      </c>
      <c r="B146" s="3" t="str">
        <f t="shared" si="10"/>
        <v>贵州银行重组贷款余额</v>
      </c>
      <c r="C146" s="4" t="s">
        <v>232</v>
      </c>
      <c r="D146" s="4" t="s">
        <v>204</v>
      </c>
      <c r="E146" s="5" t="s">
        <v>218</v>
      </c>
      <c r="F146" s="5" t="s">
        <v>236</v>
      </c>
      <c r="G146" s="5" t="str">
        <f t="shared" si="13"/>
        <v>重组贷款余额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2309.2199999999998</v>
      </c>
      <c r="Q146" s="23">
        <v>2309.2199999999998</v>
      </c>
      <c r="R146" s="23">
        <v>3289.42</v>
      </c>
      <c r="S146" s="23">
        <v>3289.42</v>
      </c>
      <c r="T146" s="23">
        <v>2802.96</v>
      </c>
      <c r="U146" s="23">
        <v>2802.96</v>
      </c>
      <c r="V146" s="23">
        <v>1496.91</v>
      </c>
      <c r="W146" s="23">
        <v>1496.91</v>
      </c>
      <c r="X146" s="23">
        <v>1508.17</v>
      </c>
      <c r="Y146" s="23">
        <v>1508.17</v>
      </c>
      <c r="Z146" s="23">
        <v>1262.8</v>
      </c>
      <c r="AA146" s="23">
        <v>1262.8</v>
      </c>
      <c r="AB146" s="23">
        <v>2447.73</v>
      </c>
      <c r="AC146" s="23">
        <v>2447.73</v>
      </c>
      <c r="AD146" s="23">
        <v>2808.02</v>
      </c>
      <c r="AE146" s="23">
        <v>2808.02</v>
      </c>
      <c r="AF146" s="23">
        <v>3398.51</v>
      </c>
      <c r="AG146" s="23">
        <v>3398.51</v>
      </c>
      <c r="AH146" s="23">
        <v>3398.51</v>
      </c>
    </row>
    <row r="147" spans="1:34" ht="15" hidden="1" x14ac:dyDescent="0.25">
      <c r="A147" t="str">
        <f t="shared" si="14"/>
        <v>渤海重组贷款余额</v>
      </c>
      <c r="B147" s="3" t="str">
        <f t="shared" si="10"/>
        <v>渤海银行重组贷款余额</v>
      </c>
      <c r="C147" s="4" t="s">
        <v>233</v>
      </c>
      <c r="D147" s="4" t="s">
        <v>205</v>
      </c>
      <c r="E147" s="5" t="s">
        <v>219</v>
      </c>
      <c r="F147" s="5" t="s">
        <v>236</v>
      </c>
      <c r="G147" s="5" t="str">
        <f t="shared" si="13"/>
        <v>重组贷款余额</v>
      </c>
      <c r="H147" s="23">
        <v>0</v>
      </c>
      <c r="I147" s="23">
        <v>0</v>
      </c>
      <c r="J147" s="23">
        <v>6511</v>
      </c>
      <c r="K147" s="23">
        <v>6511</v>
      </c>
      <c r="L147" s="23">
        <v>6656.0973999999997</v>
      </c>
      <c r="M147" s="23">
        <v>6656.0973999999997</v>
      </c>
      <c r="N147" s="23">
        <v>4928.4141</v>
      </c>
      <c r="O147" s="23">
        <v>4928.4141</v>
      </c>
      <c r="P147" s="23">
        <v>3652</v>
      </c>
      <c r="Q147" s="23">
        <v>3652</v>
      </c>
      <c r="R147" s="23">
        <v>1386.1088999999999</v>
      </c>
      <c r="S147" s="23">
        <v>1386.1088999999999</v>
      </c>
      <c r="T147" s="23">
        <v>1219</v>
      </c>
      <c r="U147" s="23">
        <v>1219</v>
      </c>
      <c r="V147" s="23">
        <v>1214</v>
      </c>
      <c r="W147" s="23">
        <v>1214</v>
      </c>
      <c r="X147" s="23">
        <v>1096</v>
      </c>
      <c r="Y147" s="23">
        <v>1096</v>
      </c>
      <c r="Z147" s="23">
        <v>959.56650000000002</v>
      </c>
      <c r="AA147" s="23">
        <v>959.56650000000002</v>
      </c>
      <c r="AB147" s="23">
        <v>1270.5245</v>
      </c>
      <c r="AC147" s="23">
        <v>1270.5245</v>
      </c>
      <c r="AD147" s="23">
        <v>1620.5282999999999</v>
      </c>
      <c r="AE147" s="23">
        <v>1620.5282999999999</v>
      </c>
      <c r="AF147" s="23">
        <v>1713.9756</v>
      </c>
      <c r="AG147" s="23">
        <v>1713.9756</v>
      </c>
      <c r="AH147" s="23">
        <v>1713.9756</v>
      </c>
    </row>
    <row r="148" spans="1:34" ht="15" hidden="1" x14ac:dyDescent="0.25">
      <c r="A148" t="str">
        <f t="shared" si="14"/>
        <v>威海重组贷款余额</v>
      </c>
      <c r="B148" s="3" t="str">
        <f t="shared" si="10"/>
        <v>威海银行重组贷款余额</v>
      </c>
      <c r="C148" s="4" t="s">
        <v>234</v>
      </c>
      <c r="D148" s="4" t="s">
        <v>206</v>
      </c>
      <c r="E148" s="5" t="s">
        <v>220</v>
      </c>
      <c r="F148" s="5" t="s">
        <v>236</v>
      </c>
      <c r="G148" s="5" t="str">
        <f t="shared" si="13"/>
        <v>重组贷款余额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23">
        <v>0</v>
      </c>
      <c r="AH148" s="23">
        <v>0</v>
      </c>
    </row>
    <row r="149" spans="1:34" ht="15" hidden="1" x14ac:dyDescent="0.25">
      <c r="A149" t="str">
        <f t="shared" si="14"/>
        <v>东莞农商重组贷款余额</v>
      </c>
      <c r="B149" s="20" t="str">
        <f t="shared" si="10"/>
        <v>东莞农商银行重组贷款余额</v>
      </c>
      <c r="C149" s="21" t="s">
        <v>235</v>
      </c>
      <c r="D149" s="21" t="s">
        <v>207</v>
      </c>
      <c r="E149" s="6" t="s">
        <v>221</v>
      </c>
      <c r="F149" s="6" t="s">
        <v>236</v>
      </c>
      <c r="G149" s="6" t="str">
        <f t="shared" si="13"/>
        <v>重组贷款余额</v>
      </c>
      <c r="H149" s="23">
        <v>0</v>
      </c>
      <c r="I149" s="23">
        <v>0</v>
      </c>
      <c r="J149" s="23">
        <v>173</v>
      </c>
      <c r="K149" s="23">
        <v>173</v>
      </c>
      <c r="L149" s="23">
        <v>0</v>
      </c>
      <c r="M149" s="23">
        <v>0</v>
      </c>
      <c r="N149" s="23">
        <v>126</v>
      </c>
      <c r="O149" s="23">
        <v>126</v>
      </c>
      <c r="P149" s="23">
        <v>159.02000000000001</v>
      </c>
      <c r="Q149" s="23">
        <v>159.02000000000001</v>
      </c>
      <c r="R149" s="23">
        <v>145.01300000000001</v>
      </c>
      <c r="S149" s="23">
        <v>145.01300000000001</v>
      </c>
      <c r="T149" s="23">
        <v>62.268000000000001</v>
      </c>
      <c r="U149" s="23">
        <v>62.268000000000001</v>
      </c>
      <c r="V149" s="23">
        <v>57.783999999999999</v>
      </c>
      <c r="W149" s="23">
        <v>57.783999999999999</v>
      </c>
      <c r="X149" s="23">
        <v>39.795999999999999</v>
      </c>
      <c r="Y149" s="23">
        <v>39.795999999999999</v>
      </c>
      <c r="Z149" s="23">
        <v>33.993000000000002</v>
      </c>
      <c r="AA149" s="23">
        <v>33.993000000000002</v>
      </c>
      <c r="AB149" s="23">
        <v>70</v>
      </c>
      <c r="AC149" s="23">
        <v>70</v>
      </c>
      <c r="AD149" s="23">
        <v>78.879000000000005</v>
      </c>
      <c r="AE149" s="23">
        <v>78.879000000000005</v>
      </c>
      <c r="AF149" s="23">
        <v>885.67600000000004</v>
      </c>
      <c r="AG149" s="23">
        <v>885.67600000000004</v>
      </c>
      <c r="AH149" s="23">
        <v>885.67600000000004</v>
      </c>
    </row>
    <row r="150" spans="1:34" ht="15" hidden="1" x14ac:dyDescent="0.25">
      <c r="A150" t="str">
        <f t="shared" si="14"/>
        <v>国有行重组贷款余额</v>
      </c>
      <c r="B150" s="15" t="str">
        <f t="shared" si="10"/>
        <v>国有行重组贷款余额</v>
      </c>
      <c r="C150" s="16"/>
      <c r="D150" s="17" t="s">
        <v>8</v>
      </c>
      <c r="E150" s="17" t="s">
        <v>8</v>
      </c>
      <c r="F150" s="17"/>
      <c r="G150" s="17" t="str">
        <f>G149</f>
        <v>重组贷款余额</v>
      </c>
      <c r="H150" s="24">
        <f>IFERROR(SUMIF($F80:$F149,$E150,H80:H149),"")</f>
        <v>90574</v>
      </c>
      <c r="I150" s="24">
        <f>IFERROR(SUMIF($F80:$F149,$E150,I80:I149),"")</f>
        <v>90574</v>
      </c>
      <c r="J150" s="24">
        <f>IFERROR(SUMIF($F80:$F149,$E150,J80:J149),"")</f>
        <v>91118</v>
      </c>
      <c r="K150" s="24">
        <f>IFERROR(SUMIF($F80:$F149,$E150,K80:K149),"")</f>
        <v>91118</v>
      </c>
      <c r="L150" s="24">
        <f>IFERROR(SUMIF($F80:$F149,$E150,L80:L149),"")</f>
        <v>95845</v>
      </c>
      <c r="M150" s="24">
        <f>IFERROR(SUMIF($F80:$F149,$E150,M80:M149),"")</f>
        <v>95845</v>
      </c>
      <c r="N150" s="24">
        <f>IFERROR(SUMIF($F80:$F149,$E150,N80:N149),"")</f>
        <v>66926</v>
      </c>
      <c r="O150" s="24">
        <f>IFERROR(SUMIF($F80:$F149,$E150,O80:O149),"")</f>
        <v>66926</v>
      </c>
      <c r="P150" s="24">
        <f>IFERROR(SUMIF($F80:$F149,$E150,P80:P149),"")</f>
        <v>63524.83</v>
      </c>
      <c r="Q150" s="24">
        <f>IFERROR(SUMIF($F80:$F149,$E150,Q80:Q149),"")</f>
        <v>63524.83</v>
      </c>
      <c r="R150" s="24">
        <f>IFERROR(SUMIF($F80:$F149,$E150,R80:R149),"")</f>
        <v>78689</v>
      </c>
      <c r="S150" s="24">
        <f>IFERROR(SUMIF($F80:$F149,$E150,S80:S149),"")</f>
        <v>78689</v>
      </c>
      <c r="T150" s="24">
        <f>IFERROR(SUMIF($F80:$F149,$E150,T80:T149),"")</f>
        <v>89206</v>
      </c>
      <c r="U150" s="24">
        <f>IFERROR(SUMIF($F80:$F149,$E150,U80:U149),"")</f>
        <v>89206</v>
      </c>
      <c r="V150" s="24">
        <f>IFERROR(SUMIF($F80:$F149,$E150,V80:V149),"")</f>
        <v>101468</v>
      </c>
      <c r="W150" s="24">
        <f>IFERROR(SUMIF($F80:$F149,$E150,W80:W149),"")</f>
        <v>101468</v>
      </c>
      <c r="X150" s="24">
        <f>IFERROR(SUMIF($F80:$F149,$E150,X80:X149),"")</f>
        <v>122828</v>
      </c>
      <c r="Y150" s="24">
        <f>IFERROR(SUMIF($F80:$F149,$E150,Y80:Y149),"")</f>
        <v>122828</v>
      </c>
      <c r="Z150" s="24">
        <f>IFERROR(SUMIF($F80:$F149,$E150,Z80:Z149),"")</f>
        <v>292211</v>
      </c>
      <c r="AA150" s="24">
        <f>IFERROR(SUMIF($F80:$F149,$E150,AA80:AA149),"")</f>
        <v>292211</v>
      </c>
      <c r="AB150" s="24">
        <f>IFERROR(SUMIF($F80:$F149,$E150,AB80:AB149),"")</f>
        <v>444724</v>
      </c>
      <c r="AC150" s="24">
        <f>IFERROR(SUMIF($F80:$F149,$E150,AC80:AC149),"")</f>
        <v>444724</v>
      </c>
      <c r="AD150" s="24">
        <f>IFERROR(SUMIF($F80:$F149,$E150,AD80:AD149),"")</f>
        <v>553544</v>
      </c>
      <c r="AE150" s="24">
        <f>IFERROR(SUMIF($F80:$F149,$E150,AE80:AE149),"")</f>
        <v>553544</v>
      </c>
      <c r="AF150" s="24">
        <f>IFERROR(SUMIF($F80:$F149,$E150,AF80:AF149),"")</f>
        <v>596876</v>
      </c>
      <c r="AG150" s="24">
        <f>IFERROR(SUMIF($F80:$F149,$E150,AG80:AG149),"")</f>
        <v>596876</v>
      </c>
      <c r="AH150" s="24">
        <f>IFERROR(SUMIF($F80:$F149,$E150,AH80:AH149),"")</f>
        <v>640608</v>
      </c>
    </row>
    <row r="151" spans="1:34" ht="15" hidden="1" x14ac:dyDescent="0.25">
      <c r="A151" t="str">
        <f t="shared" si="14"/>
        <v>股份行重组贷款余额</v>
      </c>
      <c r="B151" s="3" t="str">
        <f t="shared" si="10"/>
        <v>股份行重组贷款余额</v>
      </c>
      <c r="C151" s="4"/>
      <c r="D151" s="5" t="s">
        <v>27</v>
      </c>
      <c r="E151" s="5" t="s">
        <v>27</v>
      </c>
      <c r="F151" s="5"/>
      <c r="G151" s="5" t="str">
        <f t="shared" ref="G151:G156" si="15">G150</f>
        <v>重组贷款余额</v>
      </c>
      <c r="H151" s="23">
        <f>IFERROR(SUMIF($F80:$F149,$E151,H80:H149),"")</f>
        <v>106668</v>
      </c>
      <c r="I151" s="23">
        <f>IFERROR(SUMIF($F80:$F149,$E151,I80:I149),"")</f>
        <v>106668</v>
      </c>
      <c r="J151" s="23">
        <f>IFERROR(SUMIF($F80:$F149,$E151,J80:J149),"")</f>
        <v>106956</v>
      </c>
      <c r="K151" s="23">
        <f>IFERROR(SUMIF($F80:$F149,$E151,K80:K149),"")</f>
        <v>106956</v>
      </c>
      <c r="L151" s="23">
        <f>IFERROR(SUMIF($F80:$F149,$E151,L80:L149),"")</f>
        <v>113415</v>
      </c>
      <c r="M151" s="23">
        <f>IFERROR(SUMIF($F80:$F149,$E151,M80:M149),"")</f>
        <v>113415</v>
      </c>
      <c r="N151" s="23">
        <f>IFERROR(SUMIF($F80:$F149,$E151,N80:N149),"")</f>
        <v>96796</v>
      </c>
      <c r="O151" s="23">
        <f>IFERROR(SUMIF($F80:$F149,$E151,O80:O149),"")</f>
        <v>96796</v>
      </c>
      <c r="P151" s="23">
        <f>IFERROR(SUMIF($F80:$F149,$E151,P80:P149),"")</f>
        <v>92886</v>
      </c>
      <c r="Q151" s="23">
        <f>IFERROR(SUMIF($F80:$F149,$E151,Q80:Q149),"")</f>
        <v>92886</v>
      </c>
      <c r="R151" s="23">
        <f>IFERROR(SUMIF($F80:$F149,$E151,R80:R149),"")</f>
        <v>78092</v>
      </c>
      <c r="S151" s="23">
        <f>IFERROR(SUMIF($F80:$F149,$E151,S80:S149),"")</f>
        <v>78092</v>
      </c>
      <c r="T151" s="23">
        <f>IFERROR(SUMIF($F80:$F149,$E151,T80:T149),"")</f>
        <v>71269</v>
      </c>
      <c r="U151" s="23">
        <f>IFERROR(SUMIF($F80:$F149,$E151,U80:U149),"")</f>
        <v>71269</v>
      </c>
      <c r="V151" s="23">
        <f>IFERROR(SUMIF($F80:$F149,$E151,V80:V149),"")</f>
        <v>66785</v>
      </c>
      <c r="W151" s="23">
        <f>IFERROR(SUMIF($F80:$F149,$E151,W80:W149),"")</f>
        <v>66785</v>
      </c>
      <c r="X151" s="23">
        <f>IFERROR(SUMIF($F80:$F149,$E151,X80:X149),"")</f>
        <v>71603</v>
      </c>
      <c r="Y151" s="23">
        <f>IFERROR(SUMIF($F80:$F149,$E151,Y80:Y149),"")</f>
        <v>71603</v>
      </c>
      <c r="Z151" s="23">
        <f>IFERROR(SUMIF($F80:$F149,$E151,Z80:Z149),"")</f>
        <v>107274</v>
      </c>
      <c r="AA151" s="23">
        <f>IFERROR(SUMIF($F80:$F149,$E151,AA80:AA149),"")</f>
        <v>107274</v>
      </c>
      <c r="AB151" s="23">
        <f>IFERROR(SUMIF($F80:$F149,$E151,AB80:AB149),"")</f>
        <v>149238</v>
      </c>
      <c r="AC151" s="23">
        <f>IFERROR(SUMIF($F80:$F149,$E151,AC80:AC149),"")</f>
        <v>149238</v>
      </c>
      <c r="AD151" s="23">
        <f>IFERROR(SUMIF($F80:$F149,$E151,AD80:AD149),"")</f>
        <v>227905</v>
      </c>
      <c r="AE151" s="23">
        <f>IFERROR(SUMIF($F80:$F149,$E151,AE80:AE149),"")</f>
        <v>227905</v>
      </c>
      <c r="AF151" s="23">
        <f>IFERROR(SUMIF($F80:$F149,$E151,AF80:AF149),"")</f>
        <v>241765</v>
      </c>
      <c r="AG151" s="23">
        <f>IFERROR(SUMIF($F80:$F149,$E151,AG80:AG149),"")</f>
        <v>241765</v>
      </c>
      <c r="AH151" s="23">
        <f>IFERROR(SUMIF($F80:$F149,$E151,AH80:AH149),"")</f>
        <v>263612</v>
      </c>
    </row>
    <row r="152" spans="1:34" ht="15" hidden="1" x14ac:dyDescent="0.25">
      <c r="A152" t="str">
        <f t="shared" si="14"/>
        <v>城商行重组贷款余额</v>
      </c>
      <c r="B152" s="3" t="str">
        <f t="shared" si="10"/>
        <v>城商行重组贷款余额</v>
      </c>
      <c r="C152" s="4"/>
      <c r="D152" s="5" t="s">
        <v>55</v>
      </c>
      <c r="E152" s="5" t="s">
        <v>55</v>
      </c>
      <c r="F152" s="5"/>
      <c r="G152" s="5" t="str">
        <f t="shared" si="15"/>
        <v>重组贷款余额</v>
      </c>
      <c r="H152" s="23">
        <f>IFERROR(SUMIF($F80:$F149,$E152,H80:H149),"")</f>
        <v>18030.151999999998</v>
      </c>
      <c r="I152" s="23">
        <f>IFERROR(SUMIF($F80:$F149,$E152,I80:I149),"")</f>
        <v>18030.151999999998</v>
      </c>
      <c r="J152" s="23">
        <f>IFERROR(SUMIF($F80:$F149,$E152,J80:J149),"")</f>
        <v>21920.003000000001</v>
      </c>
      <c r="K152" s="23">
        <f>IFERROR(SUMIF($F80:$F149,$E152,K80:K149),"")</f>
        <v>21920.003000000001</v>
      </c>
      <c r="L152" s="23">
        <f>IFERROR(SUMIF($F80:$F149,$E152,L80:L149),"")</f>
        <v>22292.216999999997</v>
      </c>
      <c r="M152" s="23">
        <f>IFERROR(SUMIF($F80:$F149,$E152,M80:M149),"")</f>
        <v>22292.216999999997</v>
      </c>
      <c r="N152" s="23">
        <f>IFERROR(SUMIF($F80:$F149,$E152,N80:N149),"")</f>
        <v>30927.843999999994</v>
      </c>
      <c r="O152" s="23">
        <f>IFERROR(SUMIF($F80:$F149,$E152,O80:O149),"")</f>
        <v>30927.843999999994</v>
      </c>
      <c r="P152" s="23">
        <f>IFERROR(SUMIF($F80:$F149,$E152,P80:P149),"")</f>
        <v>29651.292000000001</v>
      </c>
      <c r="Q152" s="23">
        <f>IFERROR(SUMIF($F80:$F149,$E152,Q80:Q149),"")</f>
        <v>29651.292000000001</v>
      </c>
      <c r="R152" s="23">
        <f>IFERROR(SUMIF($F80:$F149,$E152,R80:R149),"")</f>
        <v>30371.811039980003</v>
      </c>
      <c r="S152" s="23">
        <f>IFERROR(SUMIF($F80:$F149,$E152,S80:S149),"")</f>
        <v>30371.811039980003</v>
      </c>
      <c r="T152" s="23">
        <f>IFERROR(SUMIF($F80:$F149,$E152,T80:T149),"")</f>
        <v>28337.910901850002</v>
      </c>
      <c r="U152" s="23">
        <f>IFERROR(SUMIF($F80:$F149,$E152,U80:U149),"")</f>
        <v>28337.910901850002</v>
      </c>
      <c r="V152" s="23">
        <f>IFERROR(SUMIF($F80:$F149,$E152,V80:V149),"")</f>
        <v>30505.809556510001</v>
      </c>
      <c r="W152" s="23">
        <f>IFERROR(SUMIF($F80:$F149,$E152,W80:W149),"")</f>
        <v>30505.809556510001</v>
      </c>
      <c r="X152" s="23">
        <f>IFERROR(SUMIF($F80:$F149,$E152,X80:X149),"")</f>
        <v>41946.745524420003</v>
      </c>
      <c r="Y152" s="23">
        <f>IFERROR(SUMIF($F80:$F149,$E152,Y80:Y149),"")</f>
        <v>41946.745524420003</v>
      </c>
      <c r="Z152" s="23">
        <f>IFERROR(SUMIF($F80:$F149,$E152,Z80:Z149),"")</f>
        <v>70628.007828390007</v>
      </c>
      <c r="AA152" s="23">
        <f>IFERROR(SUMIF($F80:$F149,$E152,AA80:AA149),"")</f>
        <v>70628.007828390007</v>
      </c>
      <c r="AB152" s="23">
        <f>IFERROR(SUMIF($F80:$F149,$E152,AB80:AB149),"")</f>
        <v>54635.729999999996</v>
      </c>
      <c r="AC152" s="23">
        <f>IFERROR(SUMIF($F80:$F149,$E152,AC80:AC149),"")</f>
        <v>54635.729999999996</v>
      </c>
      <c r="AD152" s="23">
        <f>IFERROR(SUMIF($F80:$F149,$E152,AD80:AD149),"")</f>
        <v>60894.72099999999</v>
      </c>
      <c r="AE152" s="23">
        <f>IFERROR(SUMIF($F80:$F149,$E152,AE80:AE149),"")</f>
        <v>60894.72099999999</v>
      </c>
      <c r="AF152" s="23">
        <f>IFERROR(SUMIF($F80:$F149,$E152,AF80:AF149),"")</f>
        <v>65457.17</v>
      </c>
      <c r="AG152" s="23">
        <f>IFERROR(SUMIF($F80:$F149,$E152,AG80:AG149),"")</f>
        <v>65457.17</v>
      </c>
      <c r="AH152" s="23">
        <f>IFERROR(SUMIF($F80:$F149,$E152,AH80:AH149),"")</f>
        <v>1088.9110000000001</v>
      </c>
    </row>
    <row r="153" spans="1:34" ht="15" hidden="1" x14ac:dyDescent="0.25">
      <c r="A153" t="str">
        <f t="shared" si="14"/>
        <v>农商行重组贷款余额</v>
      </c>
      <c r="B153" s="3" t="str">
        <f t="shared" si="10"/>
        <v>农商行重组贷款余额</v>
      </c>
      <c r="C153" s="4"/>
      <c r="D153" s="5" t="s">
        <v>107</v>
      </c>
      <c r="E153" s="5" t="s">
        <v>107</v>
      </c>
      <c r="F153" s="5"/>
      <c r="G153" s="5" t="str">
        <f t="shared" si="15"/>
        <v>重组贷款余额</v>
      </c>
      <c r="H153" s="23">
        <f>IFERROR(SUMIF($F80:$F149,$E153,H80:H149),"")</f>
        <v>4531.0389000000005</v>
      </c>
      <c r="I153" s="23">
        <f>IFERROR(SUMIF($F80:$F149,$E153,I80:I149),"")</f>
        <v>4531.0389000000005</v>
      </c>
      <c r="J153" s="23">
        <f>IFERROR(SUMIF($F80:$F149,$E153,J80:J149),"")</f>
        <v>4412.4870000000001</v>
      </c>
      <c r="K153" s="23">
        <f>IFERROR(SUMIF($F80:$F149,$E153,K80:K149),"")</f>
        <v>4412.4870000000001</v>
      </c>
      <c r="L153" s="23">
        <f>IFERROR(SUMIF($F80:$F149,$E153,L80:L149),"")</f>
        <v>4861.0810000000001</v>
      </c>
      <c r="M153" s="23">
        <f>IFERROR(SUMIF($F80:$F149,$E153,M80:M149),"")</f>
        <v>4861.0810000000001</v>
      </c>
      <c r="N153" s="23">
        <f>IFERROR(SUMIF($F80:$F149,$E153,N80:N149),"")</f>
        <v>6930.1647999999996</v>
      </c>
      <c r="O153" s="23">
        <f>IFERROR(SUMIF($F80:$F149,$E153,O80:O149),"")</f>
        <v>6930.1647999999996</v>
      </c>
      <c r="P153" s="23">
        <f>IFERROR(SUMIF($F80:$F149,$E153,P80:P149),"")</f>
        <v>5824.6329000000005</v>
      </c>
      <c r="Q153" s="23">
        <f>IFERROR(SUMIF($F80:$F149,$E153,Q80:Q149),"")</f>
        <v>5824.6329000000005</v>
      </c>
      <c r="R153" s="23">
        <f>IFERROR(SUMIF($F80:$F149,$E153,R80:R149),"")</f>
        <v>5806.1260999999995</v>
      </c>
      <c r="S153" s="23">
        <f>IFERROR(SUMIF($F80:$F149,$E153,S80:S149),"")</f>
        <v>5806.1260999999995</v>
      </c>
      <c r="T153" s="23">
        <f>IFERROR(SUMIF($F80:$F149,$E153,T80:T149),"")</f>
        <v>5521.9145000000008</v>
      </c>
      <c r="U153" s="23">
        <f>IFERROR(SUMIF($F80:$F149,$E153,U80:U149),"")</f>
        <v>5521.9145000000008</v>
      </c>
      <c r="V153" s="23">
        <f>IFERROR(SUMIF($F80:$F149,$E153,V80:V149),"")</f>
        <v>6148.9163000000008</v>
      </c>
      <c r="W153" s="23">
        <f>IFERROR(SUMIF($F80:$F149,$E153,W80:W149),"")</f>
        <v>6148.9163000000008</v>
      </c>
      <c r="X153" s="23">
        <f>IFERROR(SUMIF($F80:$F149,$E153,X80:X149),"")</f>
        <v>7426.2689</v>
      </c>
      <c r="Y153" s="23">
        <f>IFERROR(SUMIF($F80:$F149,$E153,Y80:Y149),"")</f>
        <v>7426.2689</v>
      </c>
      <c r="Z153" s="23">
        <f>IFERROR(SUMIF($F80:$F149,$E153,Z80:Z149),"")</f>
        <v>9465.9022000000004</v>
      </c>
      <c r="AA153" s="23">
        <f>IFERROR(SUMIF($F80:$F149,$E153,AA80:AA149),"")</f>
        <v>9465.9022000000004</v>
      </c>
      <c r="AB153" s="23">
        <f>IFERROR(SUMIF($F80:$F149,$E153,AB80:AB149),"")</f>
        <v>14915.784900000001</v>
      </c>
      <c r="AC153" s="23">
        <f>IFERROR(SUMIF($F80:$F149,$E153,AC80:AC149),"")</f>
        <v>14915.784900000001</v>
      </c>
      <c r="AD153" s="23">
        <f>IFERROR(SUMIF($F80:$F149,$E153,AD80:AD149),"")</f>
        <v>12444.049999999997</v>
      </c>
      <c r="AE153" s="23">
        <f>IFERROR(SUMIF($F80:$F149,$E153,AE80:AE149),"")</f>
        <v>12444.049999999997</v>
      </c>
      <c r="AF153" s="23">
        <f>IFERROR(SUMIF($F80:$F149,$E153,AF80:AF149),"")</f>
        <v>19254.987000000001</v>
      </c>
      <c r="AG153" s="23">
        <f>IFERROR(SUMIF($F80:$F149,$E153,AG80:AG149),"")</f>
        <v>19254.987000000001</v>
      </c>
      <c r="AH153" s="23">
        <f>IFERROR(SUMIF($F80:$F149,$E153,AH80:AH149),"")</f>
        <v>4630.2177999999994</v>
      </c>
    </row>
    <row r="154" spans="1:34" ht="15" hidden="1" x14ac:dyDescent="0.25">
      <c r="A154" t="str">
        <f t="shared" si="14"/>
        <v>上市银行重组贷款余额</v>
      </c>
      <c r="B154" s="3" t="str">
        <f t="shared" si="10"/>
        <v>上市银行重组贷款余额</v>
      </c>
      <c r="C154" s="4"/>
      <c r="D154" s="5" t="s">
        <v>135</v>
      </c>
      <c r="E154" s="5" t="s">
        <v>135</v>
      </c>
      <c r="F154" s="5"/>
      <c r="G154" s="5" t="str">
        <f t="shared" si="15"/>
        <v>重组贷款余额</v>
      </c>
      <c r="H154" s="23">
        <f t="shared" ref="H154:AG154" si="16">IFERROR(SUM(H150:H153),"")</f>
        <v>219803.19090000002</v>
      </c>
      <c r="I154" s="23">
        <f t="shared" si="16"/>
        <v>219803.19090000002</v>
      </c>
      <c r="J154" s="23">
        <f t="shared" si="16"/>
        <v>224406.49</v>
      </c>
      <c r="K154" s="23">
        <f t="shared" si="16"/>
        <v>224406.49</v>
      </c>
      <c r="L154" s="23">
        <f t="shared" si="16"/>
        <v>236413.29800000001</v>
      </c>
      <c r="M154" s="23">
        <f t="shared" si="16"/>
        <v>236413.29800000001</v>
      </c>
      <c r="N154" s="23">
        <f t="shared" si="16"/>
        <v>201580.00879999998</v>
      </c>
      <c r="O154" s="23">
        <f t="shared" si="16"/>
        <v>201580.00879999998</v>
      </c>
      <c r="P154" s="23">
        <f t="shared" si="16"/>
        <v>191886.75490000003</v>
      </c>
      <c r="Q154" s="23">
        <f t="shared" si="16"/>
        <v>191886.75490000003</v>
      </c>
      <c r="R154" s="23">
        <f t="shared" si="16"/>
        <v>192958.93713998</v>
      </c>
      <c r="S154" s="23">
        <f t="shared" si="16"/>
        <v>192958.93713998</v>
      </c>
      <c r="T154" s="23">
        <f t="shared" si="16"/>
        <v>194334.82540185002</v>
      </c>
      <c r="U154" s="23">
        <f t="shared" si="16"/>
        <v>194334.82540185002</v>
      </c>
      <c r="V154" s="23">
        <f t="shared" si="16"/>
        <v>204907.72585651002</v>
      </c>
      <c r="W154" s="23">
        <f t="shared" si="16"/>
        <v>204907.72585651002</v>
      </c>
      <c r="X154" s="23">
        <f t="shared" si="16"/>
        <v>243804.01442441999</v>
      </c>
      <c r="Y154" s="23">
        <f t="shared" si="16"/>
        <v>243804.01442441999</v>
      </c>
      <c r="Z154" s="23">
        <f t="shared" si="16"/>
        <v>479578.91002839</v>
      </c>
      <c r="AA154" s="23">
        <f t="shared" si="16"/>
        <v>479578.91002839</v>
      </c>
      <c r="AB154" s="23">
        <f t="shared" si="16"/>
        <v>663513.51489999995</v>
      </c>
      <c r="AC154" s="23">
        <f t="shared" si="16"/>
        <v>663513.51489999995</v>
      </c>
      <c r="AD154" s="23">
        <f t="shared" si="16"/>
        <v>854787.77100000007</v>
      </c>
      <c r="AE154" s="23">
        <f t="shared" si="16"/>
        <v>854787.77100000007</v>
      </c>
      <c r="AF154" s="23">
        <f t="shared" si="16"/>
        <v>923353.15700000001</v>
      </c>
      <c r="AG154" s="23">
        <f t="shared" si="16"/>
        <v>923353.15700000001</v>
      </c>
      <c r="AH154" s="23">
        <f t="shared" ref="AH154" si="17">IFERROR(SUM(AH150:AH153),"")</f>
        <v>909939.12879999995</v>
      </c>
    </row>
    <row r="155" spans="1:34" ht="15" hidden="1" x14ac:dyDescent="0.25">
      <c r="A155" t="str">
        <f t="shared" si="14"/>
        <v>A+H股重组贷款余额</v>
      </c>
      <c r="B155" s="3" t="str">
        <f t="shared" si="10"/>
        <v>A+H股重组贷款余额</v>
      </c>
      <c r="C155" s="3"/>
      <c r="D155" s="5" t="s">
        <v>542</v>
      </c>
      <c r="E155" s="5" t="s">
        <v>542</v>
      </c>
      <c r="F155" s="3"/>
      <c r="G155" s="5" t="str">
        <f t="shared" si="15"/>
        <v>重组贷款余额</v>
      </c>
      <c r="H155" s="23">
        <f>IFERROR(SUMIF($F80:$F149,$E155,H80:H149),"")</f>
        <v>167173.364</v>
      </c>
      <c r="I155" s="23">
        <f>IFERROR(SUMIF($F80:$F149,$E155,I80:I149),"")</f>
        <v>167173.364</v>
      </c>
      <c r="J155" s="23">
        <f>IFERROR(SUMIF($F80:$F149,$E155,J80:J149),"")</f>
        <v>169801.3</v>
      </c>
      <c r="K155" s="23">
        <f>IFERROR(SUMIF($F80:$F149,$E155,K80:K149),"")</f>
        <v>169801.3</v>
      </c>
      <c r="L155" s="23">
        <f>IFERROR(SUMIF($F80:$F149,$E155,L80:L149),"")</f>
        <v>183895.598</v>
      </c>
      <c r="M155" s="23">
        <f>IFERROR(SUMIF($F80:$F149,$E155,M80:M149),"")</f>
        <v>183895.598</v>
      </c>
      <c r="N155" s="23">
        <f>IFERROR(SUMIF($F80:$F149,$E155,N80:N149),"")</f>
        <v>143791.34700000001</v>
      </c>
      <c r="O155" s="23">
        <f>IFERROR(SUMIF($F80:$F149,$E155,O80:O149),"")</f>
        <v>143791.34700000001</v>
      </c>
      <c r="P155" s="23">
        <f>IFERROR(SUMIF($F80:$F149,$E155,P80:P149),"")</f>
        <v>136091.60900000003</v>
      </c>
      <c r="Q155" s="23">
        <f>IFERROR(SUMIF($F80:$F149,$E155,Q80:Q149),"")</f>
        <v>136091.60900000003</v>
      </c>
      <c r="R155" s="23">
        <f>IFERROR(SUMIF($F80:$F149,$E155,R80:R149),"")</f>
        <v>137131.57799999998</v>
      </c>
      <c r="S155" s="23">
        <f>IFERROR(SUMIF($F80:$F149,$E155,S80:S149),"")</f>
        <v>137131.57799999998</v>
      </c>
      <c r="T155" s="23">
        <f>IFERROR(SUMIF($F80:$F149,$E155,T80:T149),"")</f>
        <v>142474.45300000001</v>
      </c>
      <c r="U155" s="23">
        <f>IFERROR(SUMIF($F80:$F149,$E155,U80:U149),"")</f>
        <v>142474.45300000001</v>
      </c>
      <c r="V155" s="23">
        <f>IFERROR(SUMIF($F80:$F149,$E155,V80:V149),"")</f>
        <v>145194.61900000004</v>
      </c>
      <c r="W155" s="23">
        <f>IFERROR(SUMIF($F80:$F149,$E155,W80:W149),"")</f>
        <v>145194.61900000004</v>
      </c>
      <c r="X155" s="23">
        <f>IFERROR(SUMIF($F80:$F149,$E155,X80:X149),"")</f>
        <v>164288.27200000003</v>
      </c>
      <c r="Y155" s="23">
        <f>IFERROR(SUMIF($F80:$F149,$E155,Y80:Y149),"")</f>
        <v>164288.27200000003</v>
      </c>
      <c r="Z155" s="23">
        <f>IFERROR(SUMIF($F80:$F149,$E155,Z80:Z149),"")</f>
        <v>356914.79600000003</v>
      </c>
      <c r="AA155" s="23">
        <f>IFERROR(SUMIF($F80:$F149,$E155,AA80:AA149),"")</f>
        <v>356914.79600000003</v>
      </c>
      <c r="AB155" s="23">
        <f>IFERROR(SUMIF($F80:$F149,$E155,AB80:AB149),"")</f>
        <v>539634.06299999997</v>
      </c>
      <c r="AC155" s="23">
        <f>IFERROR(SUMIF($F80:$F149,$E155,AC80:AC149),"")</f>
        <v>539634.06299999997</v>
      </c>
      <c r="AD155" s="23">
        <f>IFERROR(SUMIF($F80:$F149,$E155,AD80:AD149),"")</f>
        <v>674353.68499999994</v>
      </c>
      <c r="AE155" s="23">
        <f>IFERROR(SUMIF($F80:$F149,$E155,AE80:AE149),"")</f>
        <v>674353.68499999994</v>
      </c>
      <c r="AF155" s="23">
        <f>IFERROR(SUMIF($F80:$F149,$E155,AF80:AF149),"")</f>
        <v>722989.64600000007</v>
      </c>
      <c r="AG155" s="23">
        <f>IFERROR(SUMIF($F80:$F149,$E155,AG80:AG149),"")</f>
        <v>722989.64600000007</v>
      </c>
      <c r="AH155" s="23">
        <f>IFERROR(SUMIF($F80:$F149,$E155,AH80:AH149),"")</f>
        <v>780536.81099999999</v>
      </c>
    </row>
    <row r="156" spans="1:34" ht="15" hidden="1" x14ac:dyDescent="0.25">
      <c r="A156" t="str">
        <f t="shared" si="14"/>
        <v>纯H股重组贷款余额</v>
      </c>
      <c r="B156" s="3" t="str">
        <f t="shared" ref="B156" si="18">D156&amp;G156</f>
        <v>纯H股重组贷款余额</v>
      </c>
      <c r="C156" s="3"/>
      <c r="D156" s="5" t="s">
        <v>236</v>
      </c>
      <c r="E156" s="5" t="s">
        <v>236</v>
      </c>
      <c r="F156" s="3"/>
      <c r="G156" s="5" t="str">
        <f t="shared" si="15"/>
        <v>重组贷款余额</v>
      </c>
      <c r="H156" s="23">
        <f>IFERROR(SUMIF($F80:$F149,$E156,H80:H149),"")</f>
        <v>13121.7</v>
      </c>
      <c r="I156" s="23">
        <f>IFERROR(SUMIF($F80:$F149,$E156,I80:I149),"")</f>
        <v>13121.7</v>
      </c>
      <c r="J156" s="23">
        <f>IFERROR(SUMIF($F80:$F149,$E156,J80:J149),"")</f>
        <v>39098.921999999999</v>
      </c>
      <c r="K156" s="23">
        <f>IFERROR(SUMIF($F80:$F149,$E156,K80:K149),"")</f>
        <v>39098.921999999999</v>
      </c>
      <c r="L156" s="23">
        <f>IFERROR(SUMIF($F80:$F149,$E156,L80:L149),"")</f>
        <v>24122.968399999998</v>
      </c>
      <c r="M156" s="23">
        <f>IFERROR(SUMIF($F80:$F149,$E156,M80:M149),"")</f>
        <v>24122.968399999998</v>
      </c>
      <c r="N156" s="23">
        <f>IFERROR(SUMIF($F80:$F149,$E156,N80:N149),"")</f>
        <v>25987.575600000004</v>
      </c>
      <c r="O156" s="23">
        <f>IFERROR(SUMIF($F80:$F149,$E156,O80:O149),"")</f>
        <v>25987.575600000004</v>
      </c>
      <c r="P156" s="23">
        <f>IFERROR(SUMIF($F80:$F149,$E156,P80:P149),"")</f>
        <v>28506.258000000002</v>
      </c>
      <c r="Q156" s="23">
        <f>IFERROR(SUMIF($F80:$F149,$E156,Q80:Q149),"")</f>
        <v>28506.258000000002</v>
      </c>
      <c r="R156" s="23">
        <f>IFERROR(SUMIF($F80:$F149,$E156,R80:R149),"")</f>
        <v>43249.412899999996</v>
      </c>
      <c r="S156" s="23">
        <f>IFERROR(SUMIF($F80:$F149,$E156,S80:S149),"")</f>
        <v>43249.412899999996</v>
      </c>
      <c r="T156" s="23">
        <f>IFERROR(SUMIF($F80:$F149,$E156,T80:T149),"")</f>
        <v>42559.541999999994</v>
      </c>
      <c r="U156" s="23">
        <f>IFERROR(SUMIF($F80:$F149,$E156,U80:U149),"")</f>
        <v>42559.541999999994</v>
      </c>
      <c r="V156" s="23">
        <f>IFERROR(SUMIF($F80:$F149,$E156,V80:V149),"")</f>
        <v>46194.172000000006</v>
      </c>
      <c r="W156" s="23">
        <f>IFERROR(SUMIF($F80:$F149,$E156,W80:W149),"")</f>
        <v>46194.172000000006</v>
      </c>
      <c r="X156" s="23">
        <f>IFERROR(SUMIF($F80:$F149,$E156,X80:X149),"")</f>
        <v>44260.894999999997</v>
      </c>
      <c r="Y156" s="23">
        <f>IFERROR(SUMIF($F80:$F149,$E156,Y80:Y149),"")</f>
        <v>44260.894999999997</v>
      </c>
      <c r="Z156" s="23">
        <f>IFERROR(SUMIF($F80:$F149,$E156,Z80:Z149),"")</f>
        <v>47181.755499999999</v>
      </c>
      <c r="AA156" s="23">
        <f>IFERROR(SUMIF($F80:$F149,$E156,AA80:AA149),"")</f>
        <v>47181.755499999999</v>
      </c>
      <c r="AB156" s="23">
        <f>IFERROR(SUMIF($F80:$F149,$E156,AB80:AB149),"")</f>
        <v>53123.314100000003</v>
      </c>
      <c r="AC156" s="23">
        <f>IFERROR(SUMIF($F80:$F149,$E156,AC80:AC149),"")</f>
        <v>53123.314100000003</v>
      </c>
      <c r="AD156" s="23">
        <f>IFERROR(SUMIF($F80:$F149,$E156,AD80:AD149),"")</f>
        <v>60090.296299999995</v>
      </c>
      <c r="AE156" s="23">
        <f>IFERROR(SUMIF($F80:$F149,$E156,AE80:AE149),"")</f>
        <v>60090.296299999995</v>
      </c>
      <c r="AF156" s="23">
        <f>IFERROR(SUMIF($F80:$F149,$E156,AF80:AF149),"")</f>
        <v>71255.197600000014</v>
      </c>
      <c r="AG156" s="23">
        <f>IFERROR(SUMIF($F80:$F149,$E156,AG80:AG149),"")</f>
        <v>71255.197600000014</v>
      </c>
      <c r="AH156" s="23">
        <f>IFERROR(SUMIF($F80:$F149,$E156,AH80:AH149),"")</f>
        <v>69565.568600000013</v>
      </c>
    </row>
    <row r="157" spans="1:34" ht="15.6" hidden="1" x14ac:dyDescent="0.25">
      <c r="A157" t="str">
        <f t="shared" si="14"/>
        <v>贷款总额</v>
      </c>
      <c r="B157" s="3"/>
      <c r="C157" s="3"/>
      <c r="D157" s="3"/>
      <c r="E157" s="3"/>
      <c r="F157" s="1" t="s">
        <v>138</v>
      </c>
      <c r="G157" s="3" t="s">
        <v>141</v>
      </c>
    </row>
    <row r="158" spans="1:34" ht="15" hidden="1" x14ac:dyDescent="0.25">
      <c r="A158" t="str">
        <f t="shared" si="14"/>
        <v>工商贷款总额</v>
      </c>
      <c r="B158" s="3" t="str">
        <f>D158&amp;G158</f>
        <v>工商银行贷款总额</v>
      </c>
      <c r="C158" s="4" t="s">
        <v>5</v>
      </c>
      <c r="D158" s="4" t="s">
        <v>6</v>
      </c>
      <c r="E158" s="5" t="s">
        <v>7</v>
      </c>
      <c r="F158" s="5" t="s">
        <v>8</v>
      </c>
      <c r="G158" s="5" t="str">
        <f>G157</f>
        <v>贷款总额</v>
      </c>
      <c r="H158" s="23">
        <v>16271224</v>
      </c>
      <c r="I158" s="23">
        <v>16660486</v>
      </c>
      <c r="J158" s="23">
        <v>16761319</v>
      </c>
      <c r="K158" s="23">
        <v>17515921</v>
      </c>
      <c r="L158" s="23">
        <v>17975652</v>
      </c>
      <c r="M158" s="23">
        <v>18443307</v>
      </c>
      <c r="N158" s="23">
        <v>18624308</v>
      </c>
      <c r="O158" s="23">
        <v>19482410</v>
      </c>
      <c r="P158" s="23">
        <v>19996767</v>
      </c>
      <c r="Q158" s="23">
        <v>20425479</v>
      </c>
      <c r="R158" s="23">
        <v>20667245</v>
      </c>
      <c r="S158" s="23">
        <v>21602921</v>
      </c>
      <c r="T158" s="23">
        <v>22341360</v>
      </c>
      <c r="U158" s="23">
        <v>22909750</v>
      </c>
      <c r="V158" s="23">
        <v>23212312</v>
      </c>
      <c r="W158" s="23">
        <v>24525205</v>
      </c>
      <c r="X158" s="23">
        <v>25291921</v>
      </c>
      <c r="Y158" s="23">
        <v>25782254</v>
      </c>
      <c r="Z158" s="23">
        <v>26086482</v>
      </c>
      <c r="AA158" s="23">
        <v>27370160</v>
      </c>
      <c r="AB158" s="23">
        <v>27837550</v>
      </c>
      <c r="AC158" s="23">
        <v>28095905</v>
      </c>
      <c r="AD158" s="23">
        <v>28372229</v>
      </c>
      <c r="AE158" s="23">
        <v>29683041</v>
      </c>
      <c r="AF158" s="23">
        <v>30185659</v>
      </c>
      <c r="AG158" s="23">
        <v>30451929</v>
      </c>
      <c r="AH158" s="23">
        <v>30506114</v>
      </c>
    </row>
    <row r="159" spans="1:34" ht="15" hidden="1" x14ac:dyDescent="0.25">
      <c r="A159" t="str">
        <f t="shared" si="14"/>
        <v>建设贷款总额</v>
      </c>
      <c r="B159" s="3" t="str">
        <f t="shared" ref="B159:B233" si="19">D159&amp;G159</f>
        <v>建设银行贷款总额</v>
      </c>
      <c r="C159" s="4" t="s">
        <v>9</v>
      </c>
      <c r="D159" s="4" t="s">
        <v>10</v>
      </c>
      <c r="E159" s="5" t="s">
        <v>11</v>
      </c>
      <c r="F159" s="5" t="s">
        <v>8</v>
      </c>
      <c r="G159" s="5" t="str">
        <f>G158</f>
        <v>贷款总额</v>
      </c>
      <c r="H159" s="23">
        <v>14501935</v>
      </c>
      <c r="I159" s="23">
        <v>14832711</v>
      </c>
      <c r="J159" s="23">
        <v>14987906</v>
      </c>
      <c r="K159" s="23">
        <v>15942219</v>
      </c>
      <c r="L159" s="23">
        <v>16430460</v>
      </c>
      <c r="M159" s="23">
        <v>16660935</v>
      </c>
      <c r="N159" s="23">
        <v>16745768</v>
      </c>
      <c r="O159" s="23">
        <v>17626771</v>
      </c>
      <c r="P159" s="23">
        <v>18064739</v>
      </c>
      <c r="Q159" s="23">
        <v>18419629</v>
      </c>
      <c r="R159" s="23">
        <v>18764146</v>
      </c>
      <c r="S159" s="23">
        <v>19698949</v>
      </c>
      <c r="T159" s="23">
        <v>20340538</v>
      </c>
      <c r="U159" s="23">
        <v>20865218</v>
      </c>
      <c r="V159" s="23">
        <v>21150167</v>
      </c>
      <c r="W159" s="23">
        <v>22474900</v>
      </c>
      <c r="X159" s="23">
        <v>23078117</v>
      </c>
      <c r="Y159" s="23">
        <v>23601578</v>
      </c>
      <c r="Z159" s="23">
        <v>23810982</v>
      </c>
      <c r="AA159" s="23">
        <v>24977728</v>
      </c>
      <c r="AB159" s="23">
        <v>25392251</v>
      </c>
      <c r="AC159" s="23">
        <v>25695700</v>
      </c>
      <c r="AD159" s="23">
        <v>25793717</v>
      </c>
      <c r="AE159" s="23">
        <v>27019427</v>
      </c>
      <c r="AF159" s="23">
        <v>27444858</v>
      </c>
      <c r="AG159" s="23">
        <v>27679362</v>
      </c>
      <c r="AH159" s="23">
        <v>27772827</v>
      </c>
    </row>
    <row r="160" spans="1:34" ht="15" hidden="1" x14ac:dyDescent="0.25">
      <c r="A160" t="str">
        <f t="shared" si="14"/>
        <v>农业贷款总额</v>
      </c>
      <c r="B160" s="3" t="str">
        <f t="shared" si="19"/>
        <v>农业银行贷款总额</v>
      </c>
      <c r="C160" s="4" t="s">
        <v>12</v>
      </c>
      <c r="D160" s="4" t="s">
        <v>13</v>
      </c>
      <c r="E160" s="5" t="s">
        <v>14</v>
      </c>
      <c r="F160" s="5" t="s">
        <v>8</v>
      </c>
      <c r="G160" s="5" t="str">
        <f t="shared" ref="G160:G193" si="20">G159</f>
        <v>贷款总额</v>
      </c>
      <c r="H160" s="23">
        <v>12962302</v>
      </c>
      <c r="I160" s="23">
        <v>13288412</v>
      </c>
      <c r="J160" s="23">
        <v>13329546</v>
      </c>
      <c r="K160" s="23">
        <v>14138099</v>
      </c>
      <c r="L160" s="23">
        <v>14510797</v>
      </c>
      <c r="M160" s="23">
        <v>14928931</v>
      </c>
      <c r="N160" s="23">
        <v>15136121</v>
      </c>
      <c r="O160" s="23">
        <v>16027232</v>
      </c>
      <c r="P160" s="23">
        <v>16500711</v>
      </c>
      <c r="Q160" s="23">
        <v>16911540</v>
      </c>
      <c r="R160" s="23">
        <v>17135752</v>
      </c>
      <c r="S160" s="23">
        <v>18151723</v>
      </c>
      <c r="T160" s="23">
        <v>18770323</v>
      </c>
      <c r="U160" s="23">
        <v>19372929</v>
      </c>
      <c r="V160" s="23">
        <v>19722721</v>
      </c>
      <c r="W160" s="23">
        <v>21132461</v>
      </c>
      <c r="X160" s="23">
        <v>21742020</v>
      </c>
      <c r="Y160" s="23">
        <v>22337406</v>
      </c>
      <c r="Z160" s="23">
        <v>22564269</v>
      </c>
      <c r="AA160" s="23">
        <v>23807385</v>
      </c>
      <c r="AB160" s="23">
        <v>24333865</v>
      </c>
      <c r="AC160" s="23">
        <v>24688299</v>
      </c>
      <c r="AD160" s="23">
        <v>24856251</v>
      </c>
      <c r="AE160" s="23">
        <v>26135725</v>
      </c>
      <c r="AF160" s="23">
        <v>26676402</v>
      </c>
      <c r="AG160" s="23">
        <v>26987574</v>
      </c>
      <c r="AH160" s="23">
        <v>27134834</v>
      </c>
    </row>
    <row r="161" spans="1:34" ht="15" hidden="1" x14ac:dyDescent="0.25">
      <c r="A161" t="str">
        <f t="shared" si="14"/>
        <v>中国贷款总额</v>
      </c>
      <c r="B161" s="3" t="str">
        <f t="shared" si="19"/>
        <v>中国银行贷款总额</v>
      </c>
      <c r="C161" s="4" t="s">
        <v>15</v>
      </c>
      <c r="D161" s="4" t="s">
        <v>16</v>
      </c>
      <c r="E161" s="5" t="s">
        <v>17</v>
      </c>
      <c r="F161" s="5" t="s">
        <v>8</v>
      </c>
      <c r="G161" s="5" t="str">
        <f t="shared" si="20"/>
        <v>贷款总额</v>
      </c>
      <c r="H161" s="23">
        <v>12534980</v>
      </c>
      <c r="I161" s="23">
        <v>12888490</v>
      </c>
      <c r="J161" s="23">
        <v>13034189</v>
      </c>
      <c r="K161" s="23">
        <v>13804106</v>
      </c>
      <c r="L161" s="23">
        <v>14000757</v>
      </c>
      <c r="M161" s="23">
        <v>14307435</v>
      </c>
      <c r="N161" s="23">
        <v>14183385</v>
      </c>
      <c r="O161" s="23">
        <v>14977941</v>
      </c>
      <c r="P161" s="23">
        <v>15381488</v>
      </c>
      <c r="Q161" s="23">
        <v>15553179</v>
      </c>
      <c r="R161" s="23">
        <v>15674994</v>
      </c>
      <c r="S161" s="23">
        <v>16509713</v>
      </c>
      <c r="T161" s="23">
        <v>16911606</v>
      </c>
      <c r="U161" s="23">
        <v>17406699</v>
      </c>
      <c r="V161" s="23">
        <v>17507349</v>
      </c>
      <c r="W161" s="23">
        <v>18581729</v>
      </c>
      <c r="X161" s="23">
        <v>19212707</v>
      </c>
      <c r="Y161" s="23">
        <v>19747492</v>
      </c>
      <c r="Z161" s="23">
        <v>19907987</v>
      </c>
      <c r="AA161" s="23">
        <v>20882959</v>
      </c>
      <c r="AB161" s="23">
        <v>21088978</v>
      </c>
      <c r="AC161" s="23">
        <v>21435928</v>
      </c>
      <c r="AD161" s="23">
        <v>21543585</v>
      </c>
      <c r="AE161" s="23">
        <v>22608748</v>
      </c>
      <c r="AF161" s="23">
        <v>23006306</v>
      </c>
      <c r="AG161" s="23">
        <v>23353068</v>
      </c>
      <c r="AH161" s="23">
        <v>23407514</v>
      </c>
    </row>
    <row r="162" spans="1:34" ht="15" hidden="1" x14ac:dyDescent="0.25">
      <c r="A162" t="str">
        <f t="shared" si="14"/>
        <v>邮储贷款总额</v>
      </c>
      <c r="B162" s="3" t="str">
        <f t="shared" si="19"/>
        <v>邮储银行贷款总额</v>
      </c>
      <c r="C162" s="4" t="s">
        <v>18</v>
      </c>
      <c r="D162" s="4" t="s">
        <v>19</v>
      </c>
      <c r="E162" s="5" t="s">
        <v>20</v>
      </c>
      <c r="F162" s="5" t="s">
        <v>8</v>
      </c>
      <c r="G162" s="5" t="str">
        <f t="shared" si="20"/>
        <v>贷款总额</v>
      </c>
      <c r="H162" s="23">
        <v>4701673</v>
      </c>
      <c r="I162" s="23">
        <v>4846845</v>
      </c>
      <c r="J162" s="23">
        <v>4974186</v>
      </c>
      <c r="K162" s="23">
        <v>5242248</v>
      </c>
      <c r="L162" s="23">
        <v>5481104</v>
      </c>
      <c r="M162" s="23">
        <v>5652101</v>
      </c>
      <c r="N162" s="23">
        <v>5716258</v>
      </c>
      <c r="O162" s="23">
        <v>5988748</v>
      </c>
      <c r="P162" s="23">
        <v>6192400</v>
      </c>
      <c r="Q162" s="23">
        <v>6371353</v>
      </c>
      <c r="R162" s="23">
        <v>6454099</v>
      </c>
      <c r="S162" s="23">
        <v>6808773</v>
      </c>
      <c r="T162" s="23">
        <v>6991064</v>
      </c>
      <c r="U162" s="23">
        <v>7151869</v>
      </c>
      <c r="V162" s="23">
        <v>7210433</v>
      </c>
      <c r="W162" s="23">
        <v>7622902</v>
      </c>
      <c r="X162" s="23">
        <v>7822667</v>
      </c>
      <c r="Y162" s="23">
        <v>8020496</v>
      </c>
      <c r="Z162" s="23">
        <v>8148893</v>
      </c>
      <c r="AA162" s="23">
        <v>8522074</v>
      </c>
      <c r="AB162" s="23">
        <v>8658762</v>
      </c>
      <c r="AC162" s="23">
        <v>8779373</v>
      </c>
      <c r="AD162" s="23">
        <v>8913202</v>
      </c>
      <c r="AE162" s="23">
        <v>9356188</v>
      </c>
      <c r="AF162" s="23">
        <v>9536184</v>
      </c>
      <c r="AG162" s="23">
        <v>9655891</v>
      </c>
      <c r="AH162" s="23">
        <v>9648316</v>
      </c>
    </row>
    <row r="163" spans="1:34" ht="15" hidden="1" x14ac:dyDescent="0.25">
      <c r="A163" t="str">
        <f t="shared" si="14"/>
        <v>交通贷款总额</v>
      </c>
      <c r="B163" s="3" t="str">
        <f t="shared" si="19"/>
        <v>交通银行贷款总额</v>
      </c>
      <c r="C163" s="4" t="s">
        <v>21</v>
      </c>
      <c r="D163" s="4" t="s">
        <v>22</v>
      </c>
      <c r="E163" s="5" t="s">
        <v>23</v>
      </c>
      <c r="F163" s="5" t="s">
        <v>8</v>
      </c>
      <c r="G163" s="5" t="str">
        <f t="shared" si="20"/>
        <v>贷款总额</v>
      </c>
      <c r="H163" s="23">
        <v>5130612</v>
      </c>
      <c r="I163" s="23">
        <v>5206687</v>
      </c>
      <c r="J163" s="23">
        <v>5304275</v>
      </c>
      <c r="K163" s="23">
        <v>5568059</v>
      </c>
      <c r="L163" s="23">
        <v>5729513</v>
      </c>
      <c r="M163" s="23">
        <v>5816696</v>
      </c>
      <c r="N163" s="23">
        <v>5848424</v>
      </c>
      <c r="O163" s="23">
        <v>6165902</v>
      </c>
      <c r="P163" s="23">
        <v>6346703</v>
      </c>
      <c r="Q163" s="23">
        <v>6465756</v>
      </c>
      <c r="R163" s="23">
        <v>6560400</v>
      </c>
      <c r="S163" s="23">
        <v>6927971</v>
      </c>
      <c r="T163" s="23">
        <v>7087730</v>
      </c>
      <c r="U163" s="23">
        <v>7214926</v>
      </c>
      <c r="V163" s="23">
        <v>7296155</v>
      </c>
      <c r="W163" s="23">
        <v>7681405</v>
      </c>
      <c r="X163" s="23">
        <v>7795705</v>
      </c>
      <c r="Y163" s="23">
        <v>7908271</v>
      </c>
      <c r="Z163" s="23">
        <v>7957085</v>
      </c>
      <c r="AA163" s="23">
        <v>8203223</v>
      </c>
      <c r="AB163" s="23">
        <v>8267734</v>
      </c>
      <c r="AC163" s="23">
        <v>8442157</v>
      </c>
      <c r="AD163" s="23">
        <v>8555122</v>
      </c>
      <c r="AE163" s="23">
        <v>8918134</v>
      </c>
      <c r="AF163" s="23">
        <v>8998499</v>
      </c>
      <c r="AG163" s="23">
        <v>9071428</v>
      </c>
      <c r="AH163" s="23">
        <v>9123571</v>
      </c>
    </row>
    <row r="164" spans="1:34" ht="15" hidden="1" x14ac:dyDescent="0.25">
      <c r="A164" t="str">
        <f t="shared" si="14"/>
        <v>招商贷款总额</v>
      </c>
      <c r="B164" s="3" t="str">
        <f t="shared" si="19"/>
        <v>招商银行贷款总额</v>
      </c>
      <c r="C164" s="4" t="s">
        <v>24</v>
      </c>
      <c r="D164" s="4" t="s">
        <v>25</v>
      </c>
      <c r="E164" s="5" t="s">
        <v>26</v>
      </c>
      <c r="F164" s="5" t="s">
        <v>27</v>
      </c>
      <c r="G164" s="5" t="str">
        <f t="shared" si="20"/>
        <v>贷款总额</v>
      </c>
      <c r="H164" s="23">
        <v>4323530</v>
      </c>
      <c r="I164" s="23">
        <v>4462259</v>
      </c>
      <c r="J164" s="23">
        <v>4490650</v>
      </c>
      <c r="K164" s="23">
        <v>4732658</v>
      </c>
      <c r="L164" s="23">
        <v>4851715</v>
      </c>
      <c r="M164" s="23">
        <v>5006202</v>
      </c>
      <c r="N164" s="23">
        <v>5029128</v>
      </c>
      <c r="O164" s="23">
        <v>5312529</v>
      </c>
      <c r="P164" s="23">
        <v>5382998</v>
      </c>
      <c r="Q164" s="23">
        <v>5501177</v>
      </c>
      <c r="R164" s="23">
        <v>5570034</v>
      </c>
      <c r="S164" s="23">
        <v>5758105</v>
      </c>
      <c r="T164" s="23">
        <v>5931807</v>
      </c>
      <c r="U164" s="23">
        <v>5994374</v>
      </c>
      <c r="V164" s="23">
        <v>6051459</v>
      </c>
      <c r="W164" s="23">
        <v>6335975</v>
      </c>
      <c r="X164" s="23">
        <v>6355439</v>
      </c>
      <c r="Y164" s="23">
        <v>6455546</v>
      </c>
      <c r="Z164" s="23">
        <v>6508865</v>
      </c>
      <c r="AA164" s="23">
        <v>6815827</v>
      </c>
      <c r="AB164" s="23">
        <v>6747804</v>
      </c>
      <c r="AC164" s="23">
        <v>6758751</v>
      </c>
      <c r="AD164" s="23">
        <v>6888315</v>
      </c>
      <c r="AE164" s="23">
        <v>7125479</v>
      </c>
      <c r="AF164" s="23">
        <v>7116616</v>
      </c>
      <c r="AG164" s="23">
        <v>7136285</v>
      </c>
      <c r="AH164" s="23">
        <v>7258058</v>
      </c>
    </row>
    <row r="165" spans="1:34" ht="15" hidden="1" x14ac:dyDescent="0.25">
      <c r="A165" t="str">
        <f t="shared" si="14"/>
        <v>兴业贷款总额</v>
      </c>
      <c r="B165" s="3" t="str">
        <f t="shared" si="19"/>
        <v>兴业银行贷款总额</v>
      </c>
      <c r="C165" s="4" t="s">
        <v>28</v>
      </c>
      <c r="D165" s="4" t="s">
        <v>29</v>
      </c>
      <c r="E165" s="5" t="s">
        <v>30</v>
      </c>
      <c r="F165" s="5" t="s">
        <v>27</v>
      </c>
      <c r="G165" s="5" t="str">
        <f t="shared" si="20"/>
        <v>贷款总额</v>
      </c>
      <c r="H165" s="23">
        <v>3250490</v>
      </c>
      <c r="I165" s="23">
        <v>3386643</v>
      </c>
      <c r="J165" s="23">
        <v>3441451</v>
      </c>
      <c r="K165" s="23">
        <v>3629020</v>
      </c>
      <c r="L165" s="23">
        <v>3770820</v>
      </c>
      <c r="M165" s="23">
        <v>3863049</v>
      </c>
      <c r="N165" s="23">
        <v>3965674</v>
      </c>
      <c r="O165" s="23">
        <v>4175546</v>
      </c>
      <c r="P165" s="23">
        <v>4206045</v>
      </c>
      <c r="Q165" s="23">
        <v>4313351</v>
      </c>
      <c r="R165" s="23">
        <v>4428183</v>
      </c>
      <c r="S165" s="23">
        <v>4629373</v>
      </c>
      <c r="T165" s="23">
        <v>4775732</v>
      </c>
      <c r="U165" s="23">
        <v>4833931</v>
      </c>
      <c r="V165" s="23">
        <v>4982887</v>
      </c>
      <c r="W165" s="23">
        <v>5140416</v>
      </c>
      <c r="X165" s="23">
        <v>5222339</v>
      </c>
      <c r="Y165" s="23">
        <v>5313936</v>
      </c>
      <c r="Z165" s="23">
        <v>5460935</v>
      </c>
      <c r="AA165" s="23">
        <v>5547252</v>
      </c>
      <c r="AB165" s="23">
        <v>5669093</v>
      </c>
      <c r="AC165" s="23">
        <v>5741603</v>
      </c>
      <c r="AD165" s="23">
        <v>5736610</v>
      </c>
      <c r="AE165" s="23">
        <v>5815387</v>
      </c>
      <c r="AF165" s="23">
        <v>5903433</v>
      </c>
      <c r="AG165" s="23">
        <v>5989907</v>
      </c>
      <c r="AH165" s="23">
        <v>5948938</v>
      </c>
    </row>
    <row r="166" spans="1:34" ht="15" hidden="1" x14ac:dyDescent="0.25">
      <c r="A166" t="str">
        <f t="shared" si="14"/>
        <v>浦发贷款总额</v>
      </c>
      <c r="B166" s="3" t="str">
        <f t="shared" si="19"/>
        <v>浦发银行贷款总额</v>
      </c>
      <c r="C166" s="4" t="s">
        <v>31</v>
      </c>
      <c r="D166" s="4" t="s">
        <v>32</v>
      </c>
      <c r="E166" s="5" t="s">
        <v>33</v>
      </c>
      <c r="F166" s="5" t="s">
        <v>27</v>
      </c>
      <c r="G166" s="5" t="str">
        <f t="shared" si="20"/>
        <v>贷款总额</v>
      </c>
      <c r="H166" s="23">
        <v>3714895</v>
      </c>
      <c r="I166" s="23">
        <v>3837972</v>
      </c>
      <c r="J166" s="23">
        <v>3972086</v>
      </c>
      <c r="K166" s="23">
        <v>4074884</v>
      </c>
      <c r="L166" s="23">
        <v>4182222</v>
      </c>
      <c r="M166" s="23">
        <v>4290266</v>
      </c>
      <c r="N166" s="23">
        <v>4533973</v>
      </c>
      <c r="O166" s="23">
        <v>4696618</v>
      </c>
      <c r="P166" s="23">
        <v>4744826</v>
      </c>
      <c r="Q166" s="23">
        <v>4776526</v>
      </c>
      <c r="R166" s="23">
        <v>4786040</v>
      </c>
      <c r="S166" s="23">
        <v>4855535</v>
      </c>
      <c r="T166" s="23">
        <v>4878335</v>
      </c>
      <c r="U166" s="23">
        <v>4918005</v>
      </c>
      <c r="V166" s="23">
        <v>4900662</v>
      </c>
      <c r="W166" s="23">
        <v>4976209</v>
      </c>
      <c r="X166" s="23">
        <v>4977453</v>
      </c>
      <c r="Y166" s="23">
        <v>4921496</v>
      </c>
      <c r="Z166" s="23">
        <v>5017754</v>
      </c>
      <c r="AA166" s="23">
        <v>5186270</v>
      </c>
      <c r="AB166" s="23">
        <v>5314936</v>
      </c>
      <c r="AC166" s="23">
        <v>5365111</v>
      </c>
      <c r="AD166" s="23">
        <v>5391530</v>
      </c>
      <c r="AE166" s="23">
        <v>5579833</v>
      </c>
      <c r="AF166" s="23">
        <v>5634931</v>
      </c>
      <c r="AG166" s="23">
        <v>5672130</v>
      </c>
      <c r="AH166" s="23">
        <v>5703973</v>
      </c>
    </row>
    <row r="167" spans="1:34" ht="15" hidden="1" x14ac:dyDescent="0.25">
      <c r="A167" t="str">
        <f t="shared" si="14"/>
        <v>中信贷款总额</v>
      </c>
      <c r="B167" s="3" t="str">
        <f t="shared" si="19"/>
        <v>中信银行贷款总额</v>
      </c>
      <c r="C167" s="4" t="s">
        <v>34</v>
      </c>
      <c r="D167" s="4" t="s">
        <v>35</v>
      </c>
      <c r="E167" s="5" t="s">
        <v>36</v>
      </c>
      <c r="F167" s="5" t="s">
        <v>27</v>
      </c>
      <c r="G167" s="5" t="str">
        <f t="shared" si="20"/>
        <v>贷款总额</v>
      </c>
      <c r="H167" s="23">
        <v>3835876</v>
      </c>
      <c r="I167" s="23">
        <v>3956104</v>
      </c>
      <c r="J167" s="23">
        <v>3997987</v>
      </c>
      <c r="K167" s="23">
        <v>4154393</v>
      </c>
      <c r="L167" s="23">
        <v>4214523</v>
      </c>
      <c r="M167" s="23">
        <v>4362042</v>
      </c>
      <c r="N167" s="23">
        <v>4473307</v>
      </c>
      <c r="O167" s="23">
        <v>4645088</v>
      </c>
      <c r="P167" s="23">
        <v>4708621</v>
      </c>
      <c r="Q167" s="23">
        <v>4750405</v>
      </c>
      <c r="R167" s="23">
        <v>4855969</v>
      </c>
      <c r="S167" s="23">
        <v>4953095</v>
      </c>
      <c r="T167" s="23">
        <v>5011244</v>
      </c>
      <c r="U167" s="23">
        <v>5098228</v>
      </c>
      <c r="V167" s="23">
        <v>5152772</v>
      </c>
      <c r="W167" s="23">
        <v>5345943</v>
      </c>
      <c r="X167" s="23">
        <v>5380101</v>
      </c>
      <c r="Y167" s="23">
        <v>5465228</v>
      </c>
      <c r="Z167" s="23">
        <v>5498344</v>
      </c>
      <c r="AA167" s="23">
        <v>5582313</v>
      </c>
      <c r="AB167" s="23">
        <v>5593671</v>
      </c>
      <c r="AC167" s="23">
        <v>5631809</v>
      </c>
      <c r="AD167" s="23">
        <v>5720128</v>
      </c>
      <c r="AE167" s="23">
        <v>5866027</v>
      </c>
      <c r="AF167" s="23">
        <v>5801900</v>
      </c>
      <c r="AG167" s="23">
        <v>5782481</v>
      </c>
      <c r="AH167" s="23">
        <v>5862172</v>
      </c>
    </row>
    <row r="168" spans="1:34" ht="15" hidden="1" x14ac:dyDescent="0.25">
      <c r="A168" t="str">
        <f t="shared" si="14"/>
        <v>民生贷款总额</v>
      </c>
      <c r="B168" s="3" t="str">
        <f t="shared" si="19"/>
        <v>民生银行贷款总额</v>
      </c>
      <c r="C168" s="4" t="s">
        <v>37</v>
      </c>
      <c r="D168" s="4" t="s">
        <v>38</v>
      </c>
      <c r="E168" s="5" t="s">
        <v>39</v>
      </c>
      <c r="F168" s="5" t="s">
        <v>27</v>
      </c>
      <c r="G168" s="5" t="str">
        <f t="shared" si="20"/>
        <v>贷款总额</v>
      </c>
      <c r="H168" s="23">
        <v>3183961</v>
      </c>
      <c r="I168" s="23">
        <v>3311028</v>
      </c>
      <c r="J168" s="23">
        <v>3487601</v>
      </c>
      <c r="K168" s="23">
        <v>3698733</v>
      </c>
      <c r="L168" s="23">
        <v>3798459</v>
      </c>
      <c r="M168" s="23">
        <v>3827421</v>
      </c>
      <c r="N168" s="23">
        <v>3853931</v>
      </c>
      <c r="O168" s="23">
        <v>4012773</v>
      </c>
      <c r="P168" s="23">
        <v>4031900</v>
      </c>
      <c r="Q168" s="23">
        <v>4041139</v>
      </c>
      <c r="R168" s="23">
        <v>4045692</v>
      </c>
      <c r="S168" s="23">
        <v>4189399</v>
      </c>
      <c r="T168" s="23">
        <v>4205536</v>
      </c>
      <c r="U168" s="23">
        <v>4131418</v>
      </c>
      <c r="V168" s="23">
        <v>4141144</v>
      </c>
      <c r="W168" s="23">
        <v>4336793</v>
      </c>
      <c r="X168" s="23">
        <v>4390942</v>
      </c>
      <c r="Y168" s="23">
        <v>4383813</v>
      </c>
      <c r="Z168" s="23">
        <v>4384877</v>
      </c>
      <c r="AA168" s="23">
        <v>4498726</v>
      </c>
      <c r="AB168" s="23">
        <v>4423227</v>
      </c>
      <c r="AC168" s="23">
        <v>4441038</v>
      </c>
      <c r="AD168" s="23">
        <v>4450480</v>
      </c>
      <c r="AE168" s="23">
        <v>4520467</v>
      </c>
      <c r="AF168" s="23">
        <v>4469874</v>
      </c>
      <c r="AG168" s="23">
        <v>4436759</v>
      </c>
      <c r="AH168" s="23">
        <v>4430610</v>
      </c>
    </row>
    <row r="169" spans="1:34" ht="15" hidden="1" x14ac:dyDescent="0.25">
      <c r="A169" t="str">
        <f t="shared" si="14"/>
        <v>光大贷款总额</v>
      </c>
      <c r="B169" s="3" t="str">
        <f t="shared" si="19"/>
        <v>光大银行贷款总额</v>
      </c>
      <c r="C169" s="4" t="s">
        <v>40</v>
      </c>
      <c r="D169" s="4" t="s">
        <v>41</v>
      </c>
      <c r="E169" s="5" t="s">
        <v>42</v>
      </c>
      <c r="F169" s="5" t="s">
        <v>27</v>
      </c>
      <c r="G169" s="5" t="str">
        <f t="shared" si="20"/>
        <v>贷款总额</v>
      </c>
      <c r="H169" s="23">
        <v>2592970</v>
      </c>
      <c r="I169" s="23">
        <v>2657253</v>
      </c>
      <c r="J169" s="23">
        <v>2712204</v>
      </c>
      <c r="K169" s="23">
        <v>2895027</v>
      </c>
      <c r="L169" s="23">
        <v>2921562</v>
      </c>
      <c r="M169" s="23">
        <v>2962788</v>
      </c>
      <c r="N169" s="23">
        <v>3009482</v>
      </c>
      <c r="O169" s="23">
        <v>3158860</v>
      </c>
      <c r="P169" s="23">
        <v>3238622</v>
      </c>
      <c r="Q169" s="23">
        <v>3287038</v>
      </c>
      <c r="R169" s="23">
        <v>3307304</v>
      </c>
      <c r="S169" s="23">
        <v>3453957</v>
      </c>
      <c r="T169" s="23">
        <v>3512531</v>
      </c>
      <c r="U169" s="23">
        <v>3564634</v>
      </c>
      <c r="V169" s="23">
        <v>3572276</v>
      </c>
      <c r="W169" s="23">
        <v>3713733</v>
      </c>
      <c r="X169" s="23">
        <v>3743747</v>
      </c>
      <c r="Y169" s="23">
        <v>3761257</v>
      </c>
      <c r="Z169" s="23">
        <v>3786954</v>
      </c>
      <c r="AA169" s="23">
        <v>3906197</v>
      </c>
      <c r="AB169" s="23">
        <v>3893444</v>
      </c>
      <c r="AC169" s="23">
        <v>3897235</v>
      </c>
      <c r="AD169" s="23">
        <v>3933902</v>
      </c>
      <c r="AE169" s="23">
        <v>4110950</v>
      </c>
      <c r="AF169" s="23">
        <v>4084070</v>
      </c>
      <c r="AG169" s="23">
        <v>4026943</v>
      </c>
      <c r="AH169" s="23">
        <v>3980218</v>
      </c>
    </row>
    <row r="170" spans="1:34" ht="15" hidden="1" x14ac:dyDescent="0.25">
      <c r="A170" t="str">
        <f t="shared" si="14"/>
        <v>平安贷款总额</v>
      </c>
      <c r="B170" s="3" t="str">
        <f t="shared" si="19"/>
        <v>平安银行贷款总额</v>
      </c>
      <c r="C170" s="4" t="s">
        <v>43</v>
      </c>
      <c r="D170" s="4" t="s">
        <v>44</v>
      </c>
      <c r="E170" s="5" t="s">
        <v>45</v>
      </c>
      <c r="F170" s="5" t="s">
        <v>27</v>
      </c>
      <c r="G170" s="5" t="str">
        <f t="shared" si="20"/>
        <v>贷款总额</v>
      </c>
      <c r="H170" s="23">
        <v>2081896</v>
      </c>
      <c r="I170" s="23">
        <v>2151167</v>
      </c>
      <c r="J170" s="23">
        <v>2323205</v>
      </c>
      <c r="K170" s="23">
        <v>2444176</v>
      </c>
      <c r="L170" s="23">
        <v>2508408</v>
      </c>
      <c r="M170" s="23">
        <v>2585004</v>
      </c>
      <c r="N170" s="23">
        <v>2666297</v>
      </c>
      <c r="O170" s="23">
        <v>2778510</v>
      </c>
      <c r="P170" s="23">
        <v>2874893</v>
      </c>
      <c r="Q170" s="23">
        <v>2978587</v>
      </c>
      <c r="R170" s="23">
        <v>3063448</v>
      </c>
      <c r="S170" s="23">
        <v>3154495</v>
      </c>
      <c r="T170" s="23">
        <v>3225095</v>
      </c>
      <c r="U170" s="23">
        <v>3301343</v>
      </c>
      <c r="V170" s="23">
        <v>3329161</v>
      </c>
      <c r="W170" s="23">
        <v>3439484</v>
      </c>
      <c r="X170" s="23">
        <v>3439131</v>
      </c>
      <c r="Y170" s="23">
        <v>3426092</v>
      </c>
      <c r="Z170" s="23">
        <v>3407509</v>
      </c>
      <c r="AA170" s="23">
        <v>3482088</v>
      </c>
      <c r="AB170" s="23">
        <v>3413474</v>
      </c>
      <c r="AC170" s="23">
        <v>3383271</v>
      </c>
      <c r="AD170" s="23">
        <v>3374103</v>
      </c>
      <c r="AE170" s="23">
        <v>3411713</v>
      </c>
      <c r="AF170" s="23">
        <v>3408498</v>
      </c>
      <c r="AG170" s="23">
        <v>3417753</v>
      </c>
      <c r="AH170" s="23">
        <v>3390840</v>
      </c>
    </row>
    <row r="171" spans="1:34" ht="15" hidden="1" x14ac:dyDescent="0.25">
      <c r="A171" t="str">
        <f t="shared" si="14"/>
        <v>华夏贷款总额</v>
      </c>
      <c r="B171" s="3" t="str">
        <f t="shared" si="19"/>
        <v>华夏银行贷款总额</v>
      </c>
      <c r="C171" s="4" t="s">
        <v>46</v>
      </c>
      <c r="D171" s="4" t="s">
        <v>47</v>
      </c>
      <c r="E171" s="5" t="s">
        <v>48</v>
      </c>
      <c r="F171" s="5" t="s">
        <v>27</v>
      </c>
      <c r="G171" s="5" t="str">
        <f t="shared" si="20"/>
        <v>贷款总额</v>
      </c>
      <c r="H171" s="23">
        <v>1779805</v>
      </c>
      <c r="I171" s="23">
        <v>1829512</v>
      </c>
      <c r="J171" s="23">
        <v>1872602</v>
      </c>
      <c r="K171" s="23">
        <v>1953354</v>
      </c>
      <c r="L171" s="23">
        <v>2039567</v>
      </c>
      <c r="M171" s="23">
        <v>2093079</v>
      </c>
      <c r="N171" s="23">
        <v>2108993</v>
      </c>
      <c r="O171" s="23">
        <v>2160770</v>
      </c>
      <c r="P171" s="23">
        <v>2166885</v>
      </c>
      <c r="Q171" s="23">
        <v>2179211</v>
      </c>
      <c r="R171" s="23">
        <v>2213529</v>
      </c>
      <c r="S171" s="23">
        <v>2296014</v>
      </c>
      <c r="T171" s="23">
        <v>2300469</v>
      </c>
      <c r="U171" s="23">
        <v>2285116</v>
      </c>
      <c r="V171" s="23">
        <v>2272973</v>
      </c>
      <c r="W171" s="23">
        <v>2352988</v>
      </c>
      <c r="X171" s="23">
        <v>2342604</v>
      </c>
      <c r="Y171" s="23">
        <v>2315948</v>
      </c>
      <c r="Z171" s="23">
        <v>2309583</v>
      </c>
      <c r="AA171" s="23">
        <v>2409445</v>
      </c>
      <c r="AB171" s="23">
        <v>2362563</v>
      </c>
      <c r="AC171" s="23">
        <v>2348588</v>
      </c>
      <c r="AD171" s="23">
        <v>2366317</v>
      </c>
      <c r="AE171" s="23">
        <v>2474978</v>
      </c>
      <c r="AF171" s="23">
        <v>2417095</v>
      </c>
      <c r="AG171" s="23">
        <v>2435594</v>
      </c>
      <c r="AH171" s="23">
        <v>2566666</v>
      </c>
    </row>
    <row r="172" spans="1:34" ht="15" hidden="1" x14ac:dyDescent="0.25">
      <c r="A172" t="str">
        <f t="shared" si="14"/>
        <v>浙商贷款总额</v>
      </c>
      <c r="B172" s="3" t="str">
        <f t="shared" si="19"/>
        <v>浙商银行贷款总额</v>
      </c>
      <c r="C172" s="4" t="s">
        <v>49</v>
      </c>
      <c r="D172" s="4" t="s">
        <v>50</v>
      </c>
      <c r="E172" s="5" t="s">
        <v>51</v>
      </c>
      <c r="F172" s="5" t="s">
        <v>27</v>
      </c>
      <c r="G172" s="5" t="str">
        <f t="shared" si="20"/>
        <v>贷款总额</v>
      </c>
      <c r="H172" s="23">
        <v>930214.38300000003</v>
      </c>
      <c r="I172" s="23">
        <v>930214.38300000003</v>
      </c>
      <c r="J172" s="23">
        <v>1027130.956</v>
      </c>
      <c r="K172" s="23">
        <v>1079288.6780000001</v>
      </c>
      <c r="L172" s="23">
        <v>1126171</v>
      </c>
      <c r="M172" s="23">
        <v>1162538</v>
      </c>
      <c r="N172" s="23">
        <v>1194110</v>
      </c>
      <c r="O172" s="23">
        <v>1245350</v>
      </c>
      <c r="P172" s="23">
        <v>1272137</v>
      </c>
      <c r="Q172" s="23">
        <v>1311393</v>
      </c>
      <c r="R172" s="23">
        <v>1343577</v>
      </c>
      <c r="S172" s="23">
        <v>1427251</v>
      </c>
      <c r="T172" s="23">
        <v>1469862</v>
      </c>
      <c r="U172" s="23">
        <v>1506280</v>
      </c>
      <c r="V172" s="23">
        <v>1519939</v>
      </c>
      <c r="W172" s="23">
        <v>1594669</v>
      </c>
      <c r="X172" s="23">
        <v>1646880</v>
      </c>
      <c r="Y172" s="23">
        <v>1697621</v>
      </c>
      <c r="Z172" s="23">
        <v>1708474</v>
      </c>
      <c r="AA172" s="23">
        <v>1769460</v>
      </c>
      <c r="AB172" s="23">
        <v>1803893</v>
      </c>
      <c r="AC172" s="23">
        <v>1826183</v>
      </c>
      <c r="AD172" s="23">
        <v>1848621</v>
      </c>
      <c r="AE172" s="23">
        <v>1890698</v>
      </c>
      <c r="AF172" s="23">
        <v>1879688</v>
      </c>
      <c r="AG172" s="23">
        <v>1896272</v>
      </c>
      <c r="AH172" s="23">
        <v>1913489</v>
      </c>
    </row>
    <row r="173" spans="1:34" ht="15" hidden="1" x14ac:dyDescent="0.25">
      <c r="A173" t="str">
        <f t="shared" si="14"/>
        <v>北京贷款总额</v>
      </c>
      <c r="B173" s="3" t="str">
        <f t="shared" si="19"/>
        <v>北京银行贷款总额</v>
      </c>
      <c r="C173" s="4" t="s">
        <v>52</v>
      </c>
      <c r="D173" s="4" t="s">
        <v>53</v>
      </c>
      <c r="E173" s="5" t="s">
        <v>54</v>
      </c>
      <c r="F173" s="5" t="s">
        <v>55</v>
      </c>
      <c r="G173" s="5" t="str">
        <f t="shared" si="20"/>
        <v>贷款总额</v>
      </c>
      <c r="H173" s="23">
        <v>1358538</v>
      </c>
      <c r="I173" s="23">
        <v>1358538</v>
      </c>
      <c r="J173" s="23">
        <v>1446398</v>
      </c>
      <c r="K173" s="23">
        <v>1446398</v>
      </c>
      <c r="L173" s="23">
        <v>1529595</v>
      </c>
      <c r="M173" s="23">
        <v>1560000</v>
      </c>
      <c r="N173" s="23">
        <v>1567721</v>
      </c>
      <c r="O173" s="23">
        <v>1630000</v>
      </c>
      <c r="P173" s="23">
        <v>1654389</v>
      </c>
      <c r="Q173" s="23">
        <v>1680000</v>
      </c>
      <c r="R173" s="23">
        <v>1673238</v>
      </c>
      <c r="S173" s="23">
        <v>1749177</v>
      </c>
      <c r="T173" s="23">
        <v>1776966</v>
      </c>
      <c r="U173" s="23">
        <v>1756300</v>
      </c>
      <c r="V173" s="23">
        <v>1797319</v>
      </c>
      <c r="W173" s="23">
        <v>1899077</v>
      </c>
      <c r="X173" s="23">
        <v>1977695</v>
      </c>
      <c r="Y173" s="23">
        <v>1993267</v>
      </c>
      <c r="Z173" s="23">
        <v>2015552</v>
      </c>
      <c r="AA173" s="23">
        <v>2120000</v>
      </c>
      <c r="AB173" s="23">
        <v>2167886</v>
      </c>
      <c r="AC173" s="23">
        <v>2170482</v>
      </c>
      <c r="AD173" s="23">
        <v>2209975</v>
      </c>
      <c r="AE173" s="23">
        <v>2340000</v>
      </c>
      <c r="AF173" s="23">
        <v>2390856</v>
      </c>
      <c r="AG173" s="23">
        <v>2373046</v>
      </c>
      <c r="AH173" s="23">
        <v>2373046</v>
      </c>
    </row>
    <row r="174" spans="1:34" ht="15" hidden="1" x14ac:dyDescent="0.25">
      <c r="A174" t="str">
        <f t="shared" si="14"/>
        <v>江苏贷款总额</v>
      </c>
      <c r="B174" s="3" t="str">
        <f t="shared" si="19"/>
        <v>江苏银行贷款总额</v>
      </c>
      <c r="C174" s="4" t="s">
        <v>56</v>
      </c>
      <c r="D174" s="4" t="s">
        <v>57</v>
      </c>
      <c r="E174" s="5" t="s">
        <v>58</v>
      </c>
      <c r="F174" s="5" t="s">
        <v>55</v>
      </c>
      <c r="G174" s="5" t="str">
        <f t="shared" si="20"/>
        <v>贷款总额</v>
      </c>
      <c r="H174" s="23">
        <v>966190.74600000004</v>
      </c>
      <c r="I174" s="23">
        <v>1007391.296</v>
      </c>
      <c r="J174" s="23">
        <v>1040497.278</v>
      </c>
      <c r="K174" s="23">
        <v>1096846.456</v>
      </c>
      <c r="L174" s="23">
        <v>1138679.612</v>
      </c>
      <c r="M174" s="23">
        <v>1176319.0660000001</v>
      </c>
      <c r="N174" s="23">
        <v>1201609.429</v>
      </c>
      <c r="O174" s="23">
        <v>1270436.3419999999</v>
      </c>
      <c r="P174" s="23">
        <v>1332006.541</v>
      </c>
      <c r="Q174" s="23">
        <v>1376930.267</v>
      </c>
      <c r="R174" s="23">
        <v>1400171.754</v>
      </c>
      <c r="S174" s="23">
        <v>1465559.7509999999</v>
      </c>
      <c r="T174" s="23">
        <v>1534416.9680000001</v>
      </c>
      <c r="U174" s="23">
        <v>1584640.4469999999</v>
      </c>
      <c r="V174" s="23">
        <v>1604189.41</v>
      </c>
      <c r="W174" s="23">
        <v>1682573.477</v>
      </c>
      <c r="X174" s="23">
        <v>1746048.656</v>
      </c>
      <c r="Y174" s="23">
        <v>1789412.6540000001</v>
      </c>
      <c r="Z174" s="23">
        <v>1801797.0160000001</v>
      </c>
      <c r="AA174" s="23">
        <v>1903669.8049999999</v>
      </c>
      <c r="AB174" s="23">
        <v>2053534.594</v>
      </c>
      <c r="AC174" s="23">
        <v>2093969.7150000001</v>
      </c>
      <c r="AD174" s="23">
        <v>2095202.7039999999</v>
      </c>
      <c r="AE174" s="23">
        <v>2262047.9750000001</v>
      </c>
      <c r="AF174" s="23">
        <v>2430010.1540000001</v>
      </c>
      <c r="AG174" s="23">
        <v>2469584.2200000002</v>
      </c>
      <c r="AH174" s="23">
        <v>2469584.2200000002</v>
      </c>
    </row>
    <row r="175" spans="1:34" ht="15" hidden="1" x14ac:dyDescent="0.25">
      <c r="A175" t="str">
        <f t="shared" si="14"/>
        <v>上海贷款总额</v>
      </c>
      <c r="B175" s="3" t="str">
        <f t="shared" si="19"/>
        <v>上海银行贷款总额</v>
      </c>
      <c r="C175" s="4" t="s">
        <v>59</v>
      </c>
      <c r="D175" s="4" t="s">
        <v>60</v>
      </c>
      <c r="E175" s="5" t="s">
        <v>61</v>
      </c>
      <c r="F175" s="5" t="s">
        <v>55</v>
      </c>
      <c r="G175" s="5" t="str">
        <f t="shared" si="20"/>
        <v>贷款总额</v>
      </c>
      <c r="H175" s="23">
        <v>925490.92700000003</v>
      </c>
      <c r="I175" s="23">
        <v>958551.65500000003</v>
      </c>
      <c r="J175" s="23">
        <v>972504.67799999996</v>
      </c>
      <c r="K175" s="23">
        <v>992362.04500000004</v>
      </c>
      <c r="L175" s="23">
        <v>1028865.086</v>
      </c>
      <c r="M175" s="23">
        <v>1066736.642</v>
      </c>
      <c r="N175" s="23">
        <v>1098124.0719999999</v>
      </c>
      <c r="O175" s="23">
        <v>1147792.0249999999</v>
      </c>
      <c r="P175" s="23">
        <v>1185260.327</v>
      </c>
      <c r="Q175" s="23">
        <v>1212501.2050000001</v>
      </c>
      <c r="R175" s="23">
        <v>1223747.7660000001</v>
      </c>
      <c r="S175" s="23">
        <v>1256680.7309999999</v>
      </c>
      <c r="T175" s="23">
        <v>1277476.3799999999</v>
      </c>
      <c r="U175" s="23">
        <v>1294424.5360000001</v>
      </c>
      <c r="V175" s="23">
        <v>1304592.5900000001</v>
      </c>
      <c r="W175" s="23">
        <v>1343961.9029999999</v>
      </c>
      <c r="X175" s="23">
        <v>1359139.135</v>
      </c>
      <c r="Y175" s="23">
        <v>1366913.6640000001</v>
      </c>
      <c r="Z175" s="23">
        <v>1377034.923</v>
      </c>
      <c r="AA175" s="23">
        <v>1416593.4680000001</v>
      </c>
      <c r="AB175" s="23">
        <v>1424482.243</v>
      </c>
      <c r="AC175" s="23">
        <v>1414018.0530000001</v>
      </c>
      <c r="AD175" s="23">
        <v>1405755.8160000001</v>
      </c>
      <c r="AE175" s="23">
        <v>1423749.9080000001</v>
      </c>
      <c r="AF175" s="23">
        <v>1436983.713</v>
      </c>
      <c r="AG175" s="23">
        <v>1441646.0549999999</v>
      </c>
      <c r="AH175" s="23">
        <v>1441646.0549999999</v>
      </c>
    </row>
    <row r="176" spans="1:34" ht="15" hidden="1" x14ac:dyDescent="0.25">
      <c r="A176" t="str">
        <f t="shared" si="14"/>
        <v>宁波贷款总额</v>
      </c>
      <c r="B176" s="3" t="str">
        <f t="shared" si="19"/>
        <v>宁波银行贷款总额</v>
      </c>
      <c r="C176" s="4" t="s">
        <v>62</v>
      </c>
      <c r="D176" s="4" t="s">
        <v>63</v>
      </c>
      <c r="E176" s="5" t="s">
        <v>64</v>
      </c>
      <c r="F176" s="5" t="s">
        <v>55</v>
      </c>
      <c r="G176" s="5" t="str">
        <f t="shared" si="20"/>
        <v>贷款总额</v>
      </c>
      <c r="H176" s="23">
        <v>471032.33299999998</v>
      </c>
      <c r="I176" s="23">
        <v>500610.99</v>
      </c>
      <c r="J176" s="23">
        <v>529101.79700000002</v>
      </c>
      <c r="K176" s="23">
        <v>585073.84100000001</v>
      </c>
      <c r="L176" s="23">
        <v>626542.89300000004</v>
      </c>
      <c r="M176" s="23">
        <v>655275.71799999999</v>
      </c>
      <c r="N176" s="23">
        <v>687715</v>
      </c>
      <c r="O176" s="23">
        <v>736472</v>
      </c>
      <c r="P176" s="23">
        <v>795856</v>
      </c>
      <c r="Q176" s="23">
        <v>836411</v>
      </c>
      <c r="R176" s="23">
        <v>862709</v>
      </c>
      <c r="S176" s="23">
        <v>929914</v>
      </c>
      <c r="T176" s="23">
        <v>989481</v>
      </c>
      <c r="U176" s="23">
        <v>1023151</v>
      </c>
      <c r="V176" s="23">
        <v>1046002</v>
      </c>
      <c r="W176" s="23">
        <v>1096873</v>
      </c>
      <c r="X176" s="23">
        <v>1168660</v>
      </c>
      <c r="Y176" s="23">
        <v>1216784</v>
      </c>
      <c r="Z176" s="23">
        <v>1252718</v>
      </c>
      <c r="AA176" s="23">
        <v>1362110</v>
      </c>
      <c r="AB176" s="23">
        <v>1409328</v>
      </c>
      <c r="AC176" s="23">
        <v>1455705</v>
      </c>
      <c r="AD176" s="23">
        <v>1476063</v>
      </c>
      <c r="AE176" s="23">
        <v>1640169</v>
      </c>
      <c r="AF176" s="23">
        <v>1673213</v>
      </c>
      <c r="AG176" s="23">
        <v>1716823</v>
      </c>
      <c r="AH176" s="23">
        <v>1716823</v>
      </c>
    </row>
    <row r="177" spans="1:34" ht="15" hidden="1" x14ac:dyDescent="0.25">
      <c r="A177" t="str">
        <f t="shared" si="14"/>
        <v>南京贷款总额</v>
      </c>
      <c r="B177" s="3" t="str">
        <f t="shared" si="19"/>
        <v>南京银行贷款总额</v>
      </c>
      <c r="C177" s="4" t="s">
        <v>65</v>
      </c>
      <c r="D177" s="4" t="s">
        <v>66</v>
      </c>
      <c r="E177" s="5" t="s">
        <v>67</v>
      </c>
      <c r="F177" s="5" t="s">
        <v>55</v>
      </c>
      <c r="G177" s="5" t="str">
        <f t="shared" si="20"/>
        <v>贷款总额</v>
      </c>
      <c r="H177" s="23">
        <v>539012.41599999997</v>
      </c>
      <c r="I177" s="23">
        <v>564458.53200000001</v>
      </c>
      <c r="J177" s="23">
        <v>568864.25699999998</v>
      </c>
      <c r="K177" s="23">
        <v>629641.37899999996</v>
      </c>
      <c r="L177" s="23">
        <v>655189.38600000006</v>
      </c>
      <c r="M177" s="23">
        <v>674469.91399999999</v>
      </c>
      <c r="N177" s="23">
        <v>674586.70299999998</v>
      </c>
      <c r="O177" s="23">
        <v>741940.28599999996</v>
      </c>
      <c r="P177" s="23">
        <v>768234.74300000002</v>
      </c>
      <c r="Q177" s="23">
        <v>782118.80900000001</v>
      </c>
      <c r="R177" s="23">
        <v>790321.92200000002</v>
      </c>
      <c r="S177" s="23">
        <v>873552.18700000003</v>
      </c>
      <c r="T177" s="23">
        <v>903617.37899999996</v>
      </c>
      <c r="U177" s="23">
        <v>927236.20200000005</v>
      </c>
      <c r="V177" s="23">
        <v>945912.68</v>
      </c>
      <c r="W177" s="23">
        <v>1024007.834</v>
      </c>
      <c r="X177" s="23">
        <v>1062845.8419999999</v>
      </c>
      <c r="Y177" s="23">
        <v>1087555.1850000001</v>
      </c>
      <c r="Z177" s="23">
        <v>1099073.3060000001</v>
      </c>
      <c r="AA177" s="23">
        <v>1173726.6270000001</v>
      </c>
      <c r="AB177" s="23">
        <v>1206706.7549999999</v>
      </c>
      <c r="AC177" s="23">
        <v>1236696.9720000001</v>
      </c>
      <c r="AD177" s="23">
        <v>1256398.078</v>
      </c>
      <c r="AE177" s="23">
        <v>1346120.1270000001</v>
      </c>
      <c r="AF177" s="23">
        <v>1387173.41</v>
      </c>
      <c r="AG177" s="23">
        <v>1411481.3259999999</v>
      </c>
      <c r="AH177" s="23">
        <v>1411481.3259999999</v>
      </c>
    </row>
    <row r="178" spans="1:34" ht="15" hidden="1" x14ac:dyDescent="0.25">
      <c r="A178" t="str">
        <f t="shared" si="14"/>
        <v>杭州贷款总额</v>
      </c>
      <c r="B178" s="3" t="str">
        <f t="shared" si="19"/>
        <v>杭州银行贷款总额</v>
      </c>
      <c r="C178" s="4" t="s">
        <v>68</v>
      </c>
      <c r="D178" s="4" t="s">
        <v>69</v>
      </c>
      <c r="E178" s="5" t="s">
        <v>70</v>
      </c>
      <c r="F178" s="5" t="s">
        <v>55</v>
      </c>
      <c r="G178" s="5" t="str">
        <f t="shared" si="20"/>
        <v>贷款总额</v>
      </c>
      <c r="H178" s="23">
        <v>387471.64899999998</v>
      </c>
      <c r="I178" s="23">
        <v>402559.67599999998</v>
      </c>
      <c r="J178" s="23">
        <v>414055.89299999998</v>
      </c>
      <c r="K178" s="23">
        <v>435852.179</v>
      </c>
      <c r="L178" s="23">
        <v>452619.92200000002</v>
      </c>
      <c r="M178" s="23">
        <v>471124.52299999999</v>
      </c>
      <c r="N178" s="23">
        <v>483648.96799999999</v>
      </c>
      <c r="O178" s="23">
        <v>519484.609</v>
      </c>
      <c r="P178" s="23">
        <v>539983.505</v>
      </c>
      <c r="Q178" s="23">
        <v>563462.31400000001</v>
      </c>
      <c r="R178" s="23">
        <v>588563.18299999996</v>
      </c>
      <c r="S178" s="23">
        <v>630409.951</v>
      </c>
      <c r="T178" s="23">
        <v>661627.28700000001</v>
      </c>
      <c r="U178" s="23">
        <v>677645.15899999999</v>
      </c>
      <c r="V178" s="23">
        <v>702203.38600000006</v>
      </c>
      <c r="W178" s="23">
        <v>750339.79500000004</v>
      </c>
      <c r="X178" s="23">
        <v>773857.46699999995</v>
      </c>
      <c r="Y178" s="23">
        <v>785226.39500000002</v>
      </c>
      <c r="Z178" s="23">
        <v>807095.57200000004</v>
      </c>
      <c r="AA178" s="23">
        <v>870779.84400000004</v>
      </c>
      <c r="AB178" s="23">
        <v>901332.87600000005</v>
      </c>
      <c r="AC178" s="23">
        <v>910167.01399999997</v>
      </c>
      <c r="AD178" s="23">
        <v>937498.70900000003</v>
      </c>
      <c r="AE178" s="23">
        <v>995196.39399999997</v>
      </c>
      <c r="AF178" s="23">
        <v>1009418.206</v>
      </c>
      <c r="AG178" s="23">
        <v>1025573.433</v>
      </c>
      <c r="AH178" s="23">
        <v>1025573.433</v>
      </c>
    </row>
    <row r="179" spans="1:34" ht="15" hidden="1" x14ac:dyDescent="0.25">
      <c r="A179" t="str">
        <f t="shared" si="14"/>
        <v>成都贷款总额</v>
      </c>
      <c r="B179" s="3" t="str">
        <f t="shared" si="19"/>
        <v>成都银行贷款总额</v>
      </c>
      <c r="C179" s="4" t="s">
        <v>71</v>
      </c>
      <c r="D179" s="4" t="s">
        <v>72</v>
      </c>
      <c r="E179" s="5" t="s">
        <v>73</v>
      </c>
      <c r="F179" s="5" t="s">
        <v>55</v>
      </c>
      <c r="G179" s="5" t="str">
        <f t="shared" si="20"/>
        <v>贷款总额</v>
      </c>
      <c r="H179" s="23">
        <v>213930.514</v>
      </c>
      <c r="I179" s="23">
        <v>222253.71100000001</v>
      </c>
      <c r="J179" s="23">
        <v>231030.43900000001</v>
      </c>
      <c r="K179" s="23">
        <v>243891.80499999999</v>
      </c>
      <c r="L179" s="23">
        <v>254445.71400000001</v>
      </c>
      <c r="M179" s="23">
        <v>268360.58399999997</v>
      </c>
      <c r="N179" s="23">
        <v>283093.53200000001</v>
      </c>
      <c r="O179" s="23">
        <v>314177.00099999999</v>
      </c>
      <c r="P179" s="23">
        <v>343624.35600000003</v>
      </c>
      <c r="Q179" s="23">
        <v>357179.511</v>
      </c>
      <c r="R179" s="23">
        <v>388536.935</v>
      </c>
      <c r="S179" s="23">
        <v>419149.60700000002</v>
      </c>
      <c r="T179" s="23">
        <v>455747.75099999999</v>
      </c>
      <c r="U179" s="23">
        <v>468816.63900000002</v>
      </c>
      <c r="V179" s="23">
        <v>486584.10700000002</v>
      </c>
      <c r="W179" s="23">
        <v>543075.79099999997</v>
      </c>
      <c r="X179" s="23">
        <v>575374.98699999996</v>
      </c>
      <c r="Y179" s="23">
        <v>590000.70499999996</v>
      </c>
      <c r="Z179" s="23">
        <v>624448.38899999997</v>
      </c>
      <c r="AA179" s="23">
        <v>689572.85900000005</v>
      </c>
      <c r="AB179" s="23">
        <v>706494.09400000004</v>
      </c>
      <c r="AC179" s="23">
        <v>721097.39099999995</v>
      </c>
      <c r="AD179" s="23">
        <v>741319.08400000003</v>
      </c>
      <c r="AE179" s="23">
        <v>806186.31</v>
      </c>
      <c r="AF179" s="23">
        <v>833415.16399999999</v>
      </c>
      <c r="AG179" s="23">
        <v>846247.08</v>
      </c>
      <c r="AH179" s="23">
        <v>846247.08</v>
      </c>
    </row>
    <row r="180" spans="1:34" ht="15" hidden="1" x14ac:dyDescent="0.25">
      <c r="A180" t="str">
        <f t="shared" si="14"/>
        <v>长沙贷款总额</v>
      </c>
      <c r="B180" s="3" t="str">
        <f t="shared" si="19"/>
        <v>长沙银行贷款总额</v>
      </c>
      <c r="C180" s="4" t="s">
        <v>74</v>
      </c>
      <c r="D180" s="4" t="s">
        <v>75</v>
      </c>
      <c r="E180" s="5" t="s">
        <v>76</v>
      </c>
      <c r="F180" s="5" t="s">
        <v>55</v>
      </c>
      <c r="G180" s="5" t="str">
        <f t="shared" si="20"/>
        <v>贷款总额</v>
      </c>
      <c r="H180" s="23">
        <v>234848.65</v>
      </c>
      <c r="I180" s="23">
        <v>251054.99299999999</v>
      </c>
      <c r="J180" s="23">
        <v>260322.83199999999</v>
      </c>
      <c r="K180" s="23">
        <v>276948.03200000001</v>
      </c>
      <c r="L180" s="23">
        <v>291802.96399999998</v>
      </c>
      <c r="M180" s="23">
        <v>309266.984</v>
      </c>
      <c r="N180" s="23">
        <v>314997.03100000002</v>
      </c>
      <c r="O180" s="23">
        <v>332725.51400000002</v>
      </c>
      <c r="P180" s="23">
        <v>346743.29300000001</v>
      </c>
      <c r="Q180" s="23">
        <v>353859.11300000001</v>
      </c>
      <c r="R180" s="23">
        <v>369615.24800000002</v>
      </c>
      <c r="S180" s="23">
        <v>387762.21600000001</v>
      </c>
      <c r="T180" s="23">
        <v>403011.26899999997</v>
      </c>
      <c r="U180" s="23">
        <v>423825.45699999999</v>
      </c>
      <c r="V180" s="23">
        <v>426038.39199999999</v>
      </c>
      <c r="W180" s="23">
        <v>457142.04200000002</v>
      </c>
      <c r="X180" s="23">
        <v>477775.85399999999</v>
      </c>
      <c r="Y180" s="23">
        <v>488073.19500000001</v>
      </c>
      <c r="Z180" s="23">
        <v>488391.05300000001</v>
      </c>
      <c r="AA180" s="23">
        <v>522317.08100000001</v>
      </c>
      <c r="AB180" s="23">
        <v>533591.18500000006</v>
      </c>
      <c r="AC180" s="23">
        <v>543229.88600000006</v>
      </c>
      <c r="AD180" s="23">
        <v>545108.56099999999</v>
      </c>
      <c r="AE180" s="23">
        <v>587940.51100000006</v>
      </c>
      <c r="AF180" s="23">
        <v>602691.59400000004</v>
      </c>
      <c r="AG180" s="23">
        <v>606525.64500000002</v>
      </c>
      <c r="AH180" s="23">
        <v>606525.64500000002</v>
      </c>
    </row>
    <row r="181" spans="1:34" ht="15" hidden="1" x14ac:dyDescent="0.25">
      <c r="A181" t="str">
        <f t="shared" si="14"/>
        <v>重庆贷款总额</v>
      </c>
      <c r="B181" s="3" t="str">
        <f t="shared" si="19"/>
        <v>重庆银行贷款总额</v>
      </c>
      <c r="C181" s="4" t="s">
        <v>77</v>
      </c>
      <c r="D181" s="4" t="s">
        <v>78</v>
      </c>
      <c r="E181" s="5" t="s">
        <v>79</v>
      </c>
      <c r="F181" s="5" t="s">
        <v>55</v>
      </c>
      <c r="G181" s="5" t="str">
        <f t="shared" si="20"/>
        <v>贷款总额</v>
      </c>
      <c r="H181" s="23">
        <v>227135.64300000001</v>
      </c>
      <c r="I181" s="23">
        <v>227135.64300000001</v>
      </c>
      <c r="J181" s="23">
        <v>245831.59299999999</v>
      </c>
      <c r="K181" s="23">
        <v>256243.092</v>
      </c>
      <c r="L181" s="23">
        <v>263420.234</v>
      </c>
      <c r="M181" s="23">
        <v>266399.58600000001</v>
      </c>
      <c r="N181" s="23">
        <v>281220.076</v>
      </c>
      <c r="O181" s="23">
        <v>298772.11099999998</v>
      </c>
      <c r="P181" s="23">
        <v>308123.549</v>
      </c>
      <c r="Q181" s="23">
        <v>312316</v>
      </c>
      <c r="R181" s="23">
        <v>315955.79300000001</v>
      </c>
      <c r="S181" s="23">
        <v>327462</v>
      </c>
      <c r="T181" s="23">
        <v>337363.40399999998</v>
      </c>
      <c r="U181" s="23">
        <v>341064</v>
      </c>
      <c r="V181" s="23">
        <v>350551.22100000002</v>
      </c>
      <c r="W181" s="23">
        <v>366710.09600000002</v>
      </c>
      <c r="X181" s="23">
        <v>375863.34299999999</v>
      </c>
      <c r="Y181" s="23">
        <v>383593</v>
      </c>
      <c r="Z181" s="23">
        <v>390200.397</v>
      </c>
      <c r="AA181" s="23">
        <v>407502.08100000001</v>
      </c>
      <c r="AB181" s="23">
        <v>417016.23499999999</v>
      </c>
      <c r="AC181" s="23">
        <v>430492</v>
      </c>
      <c r="AD181" s="23">
        <v>438295.48100000003</v>
      </c>
      <c r="AE181" s="23">
        <v>473589.22600000002</v>
      </c>
      <c r="AF181" s="23">
        <v>498645.08399999997</v>
      </c>
      <c r="AG181" s="23">
        <v>518459</v>
      </c>
      <c r="AH181" s="23">
        <v>529120.18599999999</v>
      </c>
    </row>
    <row r="182" spans="1:34" ht="15" hidden="1" x14ac:dyDescent="0.25">
      <c r="A182" t="str">
        <f t="shared" si="14"/>
        <v>贵阳贷款总额</v>
      </c>
      <c r="B182" s="3" t="str">
        <f t="shared" si="19"/>
        <v>贵阳银行贷款总额</v>
      </c>
      <c r="C182" s="4" t="s">
        <v>80</v>
      </c>
      <c r="D182" s="4" t="s">
        <v>81</v>
      </c>
      <c r="E182" s="5" t="s">
        <v>82</v>
      </c>
      <c r="F182" s="5" t="s">
        <v>55</v>
      </c>
      <c r="G182" s="5" t="str">
        <f t="shared" si="20"/>
        <v>贷款总额</v>
      </c>
      <c r="H182" s="23">
        <v>193732.91899999999</v>
      </c>
      <c r="I182" s="23">
        <v>199523.274</v>
      </c>
      <c r="J182" s="23">
        <v>204515.28200000001</v>
      </c>
      <c r="K182" s="23">
        <v>212513.486</v>
      </c>
      <c r="L182" s="23">
        <v>214559.93299999999</v>
      </c>
      <c r="M182" s="23">
        <v>217136.43700000001</v>
      </c>
      <c r="N182" s="23">
        <v>231009.095</v>
      </c>
      <c r="O182" s="23">
        <v>238595.46299999999</v>
      </c>
      <c r="P182" s="23">
        <v>246693.40599999999</v>
      </c>
      <c r="Q182" s="23">
        <v>246619.2</v>
      </c>
      <c r="R182" s="23">
        <v>254989.245</v>
      </c>
      <c r="S182" s="23">
        <v>260942.08600000001</v>
      </c>
      <c r="T182" s="23">
        <v>268866.42300000001</v>
      </c>
      <c r="U182" s="23">
        <v>274363.36499999999</v>
      </c>
      <c r="V182" s="23">
        <v>285289.04800000001</v>
      </c>
      <c r="W182" s="23">
        <v>296051.08299999998</v>
      </c>
      <c r="X182" s="23">
        <v>312532.25699999998</v>
      </c>
      <c r="Y182" s="23">
        <v>318521.53899999999</v>
      </c>
      <c r="Z182" s="23">
        <v>324040.61499999999</v>
      </c>
      <c r="AA182" s="23">
        <v>330502.15000000002</v>
      </c>
      <c r="AB182" s="23">
        <v>339401.38699999999</v>
      </c>
      <c r="AC182" s="23">
        <v>344139.397</v>
      </c>
      <c r="AD182" s="23">
        <v>339141.652</v>
      </c>
      <c r="AE182" s="23">
        <v>344026.71799999999</v>
      </c>
      <c r="AF182" s="23">
        <v>343461.03600000002</v>
      </c>
      <c r="AG182" s="23">
        <v>345740.842</v>
      </c>
      <c r="AH182" s="23">
        <v>345740.842</v>
      </c>
    </row>
    <row r="183" spans="1:34" ht="15" hidden="1" x14ac:dyDescent="0.25">
      <c r="A183" t="str">
        <f t="shared" si="14"/>
        <v>郑州贷款总额</v>
      </c>
      <c r="B183" s="3" t="str">
        <f t="shared" si="19"/>
        <v>郑州银行贷款总额</v>
      </c>
      <c r="C183" s="4" t="s">
        <v>83</v>
      </c>
      <c r="D183" s="4" t="s">
        <v>84</v>
      </c>
      <c r="E183" s="5" t="s">
        <v>85</v>
      </c>
      <c r="F183" s="5" t="s">
        <v>55</v>
      </c>
      <c r="G183" s="5" t="str">
        <f t="shared" si="20"/>
        <v>贷款总额</v>
      </c>
      <c r="H183" s="23">
        <v>177557.152</v>
      </c>
      <c r="I183" s="23">
        <v>188993.13399999999</v>
      </c>
      <c r="J183" s="23">
        <v>195911.66500000001</v>
      </c>
      <c r="K183" s="23">
        <v>208667.31299999999</v>
      </c>
      <c r="L183" s="23">
        <v>215609.45199999999</v>
      </c>
      <c r="M183" s="23">
        <v>229519.95</v>
      </c>
      <c r="N183" s="23">
        <v>237959.19</v>
      </c>
      <c r="O183" s="23">
        <v>253555.283</v>
      </c>
      <c r="P183" s="23">
        <v>268175.63299999997</v>
      </c>
      <c r="Q183" s="23">
        <v>282600.17499999999</v>
      </c>
      <c r="R183" s="23">
        <v>289027.66800000001</v>
      </c>
      <c r="S183" s="23">
        <v>306544.89600000001</v>
      </c>
      <c r="T183" s="23">
        <v>316481.91399999999</v>
      </c>
      <c r="U183" s="23">
        <v>327192.82799999998</v>
      </c>
      <c r="V183" s="23">
        <v>330921.09700000001</v>
      </c>
      <c r="W183" s="23">
        <v>342374.05</v>
      </c>
      <c r="X183" s="23">
        <v>351144.06300000002</v>
      </c>
      <c r="Y183" s="23">
        <v>353657.64399999997</v>
      </c>
      <c r="Z183" s="23">
        <v>360608.20600000001</v>
      </c>
      <c r="AA183" s="23">
        <v>364889.26</v>
      </c>
      <c r="AB183" s="23">
        <v>372827.94300000003</v>
      </c>
      <c r="AC183" s="23">
        <v>383710.88799999998</v>
      </c>
      <c r="AD183" s="23">
        <v>387690.45199999999</v>
      </c>
      <c r="AE183" s="23">
        <v>400235.53899999999</v>
      </c>
      <c r="AF183" s="23">
        <v>406094.46299999999</v>
      </c>
      <c r="AG183" s="23">
        <v>406716.65700000001</v>
      </c>
      <c r="AH183" s="23">
        <v>410263.57199999999</v>
      </c>
    </row>
    <row r="184" spans="1:34" ht="15" hidden="1" x14ac:dyDescent="0.25">
      <c r="A184" t="str">
        <f t="shared" si="14"/>
        <v>青岛贷款总额</v>
      </c>
      <c r="B184" s="3" t="str">
        <f t="shared" si="19"/>
        <v>青岛银行贷款总额</v>
      </c>
      <c r="C184" s="4" t="s">
        <v>86</v>
      </c>
      <c r="D184" s="4" t="s">
        <v>87</v>
      </c>
      <c r="E184" s="5" t="s">
        <v>88</v>
      </c>
      <c r="F184" s="5" t="s">
        <v>55</v>
      </c>
      <c r="G184" s="5" t="str">
        <f t="shared" si="20"/>
        <v>贷款总额</v>
      </c>
      <c r="H184" s="23">
        <v>146392.35800000001</v>
      </c>
      <c r="I184" s="23">
        <v>160630.23800000001</v>
      </c>
      <c r="J184" s="23">
        <v>172795.443</v>
      </c>
      <c r="K184" s="23">
        <v>187802.351</v>
      </c>
      <c r="L184" s="23">
        <v>202801.47</v>
      </c>
      <c r="M184" s="23">
        <v>208205.223</v>
      </c>
      <c r="N184" s="23">
        <v>206747.22099999999</v>
      </c>
      <c r="O184" s="23">
        <v>224005.90599999999</v>
      </c>
      <c r="P184" s="23">
        <v>234915.965</v>
      </c>
      <c r="Q184" s="23">
        <v>241895.93</v>
      </c>
      <c r="R184" s="23">
        <v>244205.48</v>
      </c>
      <c r="S184" s="23">
        <v>255673.78200000001</v>
      </c>
      <c r="T184" s="23">
        <v>265268.03600000002</v>
      </c>
      <c r="U184" s="23">
        <v>270215.80599999998</v>
      </c>
      <c r="V184" s="23">
        <v>269029.45199999999</v>
      </c>
      <c r="W184" s="23">
        <v>283187.109</v>
      </c>
      <c r="X184" s="23">
        <v>288835.55699999997</v>
      </c>
      <c r="Y184" s="23">
        <v>297553.228</v>
      </c>
      <c r="Z184" s="23">
        <v>300089.54100000003</v>
      </c>
      <c r="AA184" s="23">
        <v>317040.71999999997</v>
      </c>
      <c r="AB184" s="23">
        <v>324394.23200000002</v>
      </c>
      <c r="AC184" s="23">
        <v>331127.141</v>
      </c>
      <c r="AD184" s="23">
        <v>340689.72499999998</v>
      </c>
      <c r="AE184" s="23">
        <v>359117.58500000002</v>
      </c>
      <c r="AF184" s="23">
        <v>368405.82699999999</v>
      </c>
      <c r="AG184" s="23">
        <v>375298.1</v>
      </c>
      <c r="AH184" s="23">
        <v>397008.29200000002</v>
      </c>
    </row>
    <row r="185" spans="1:34" ht="15" hidden="1" x14ac:dyDescent="0.25">
      <c r="A185" t="str">
        <f t="shared" si="14"/>
        <v>苏州贷款总额</v>
      </c>
      <c r="B185" s="3" t="str">
        <f t="shared" si="19"/>
        <v>苏州银行贷款总额</v>
      </c>
      <c r="C185" s="4" t="s">
        <v>89</v>
      </c>
      <c r="D185" s="4" t="s">
        <v>90</v>
      </c>
      <c r="E185" s="5" t="s">
        <v>91</v>
      </c>
      <c r="F185" s="5" t="s">
        <v>55</v>
      </c>
      <c r="G185" s="5" t="str">
        <f t="shared" si="20"/>
        <v>贷款总额</v>
      </c>
      <c r="H185" s="23">
        <v>153394.914453</v>
      </c>
      <c r="I185" s="23">
        <v>155757.69200000001</v>
      </c>
      <c r="J185" s="23">
        <v>160417.53589500001</v>
      </c>
      <c r="K185" s="23">
        <v>170239.038</v>
      </c>
      <c r="L185" s="23">
        <v>180520.82990300001</v>
      </c>
      <c r="M185" s="23">
        <v>184329.88399999999</v>
      </c>
      <c r="N185" s="23">
        <v>188117.25255100001</v>
      </c>
      <c r="O185" s="23">
        <v>198464.66800000001</v>
      </c>
      <c r="P185" s="23">
        <v>206093.855404</v>
      </c>
      <c r="Q185" s="23">
        <v>208313.33100000001</v>
      </c>
      <c r="R185" s="23">
        <v>213282.065053</v>
      </c>
      <c r="S185" s="23">
        <v>229189.177</v>
      </c>
      <c r="T185" s="23">
        <v>238299.11624100001</v>
      </c>
      <c r="U185" s="23">
        <v>245238.47700000001</v>
      </c>
      <c r="V185" s="23">
        <v>250633.64075200001</v>
      </c>
      <c r="W185" s="23">
        <v>268640.80499999999</v>
      </c>
      <c r="X185" s="23">
        <v>283863.58529100002</v>
      </c>
      <c r="Y185" s="23">
        <v>289369.995</v>
      </c>
      <c r="Z185" s="23">
        <v>293400.73755700001</v>
      </c>
      <c r="AA185" s="23">
        <v>321879.179</v>
      </c>
      <c r="AB185" s="23">
        <v>325116.22867600003</v>
      </c>
      <c r="AC185" s="23">
        <v>330287.88099999999</v>
      </c>
      <c r="AD185" s="23">
        <v>333358.540866</v>
      </c>
      <c r="AE185" s="23">
        <v>362889.77799999999</v>
      </c>
      <c r="AF185" s="23">
        <v>363497.14902700001</v>
      </c>
      <c r="AG185" s="23">
        <v>368552.27899999998</v>
      </c>
      <c r="AH185" s="23" t="s">
        <v>143</v>
      </c>
    </row>
    <row r="186" spans="1:34" ht="15" hidden="1" x14ac:dyDescent="0.25">
      <c r="A186" t="str">
        <f t="shared" si="14"/>
        <v>齐鲁贷款总额</v>
      </c>
      <c r="B186" s="3" t="str">
        <f t="shared" si="19"/>
        <v>齐鲁银行贷款总额</v>
      </c>
      <c r="C186" s="4" t="s">
        <v>92</v>
      </c>
      <c r="D186" s="4" t="s">
        <v>93</v>
      </c>
      <c r="E186" s="5" t="s">
        <v>94</v>
      </c>
      <c r="F186" s="5" t="s">
        <v>55</v>
      </c>
      <c r="G186" s="5" t="str">
        <f t="shared" si="20"/>
        <v>贷款总额</v>
      </c>
      <c r="H186" s="23">
        <v>132032.94500000001</v>
      </c>
      <c r="I186" s="23">
        <v>132032.94500000001</v>
      </c>
      <c r="J186" s="23">
        <v>140141.046</v>
      </c>
      <c r="K186" s="23">
        <v>140141.046</v>
      </c>
      <c r="L186" s="23">
        <v>159464.50470699999</v>
      </c>
      <c r="M186" s="23">
        <v>159464.50470699999</v>
      </c>
      <c r="N186" s="23">
        <v>171824.41899999999</v>
      </c>
      <c r="O186" s="23">
        <v>188380.484</v>
      </c>
      <c r="P186" s="23">
        <v>203686.19899999999</v>
      </c>
      <c r="Q186" s="23">
        <v>212490.628</v>
      </c>
      <c r="R186" s="23">
        <v>216622.4</v>
      </c>
      <c r="S186" s="23">
        <v>232670.55600000001</v>
      </c>
      <c r="T186" s="23">
        <v>241843.16800000001</v>
      </c>
      <c r="U186" s="23">
        <v>253641.72</v>
      </c>
      <c r="V186" s="23">
        <v>257261.568</v>
      </c>
      <c r="W186" s="23">
        <v>274251.15700000001</v>
      </c>
      <c r="X186" s="23">
        <v>283258.95199999999</v>
      </c>
      <c r="Y186" s="23">
        <v>293384.01299999998</v>
      </c>
      <c r="Z186" s="23">
        <v>300193.11300000001</v>
      </c>
      <c r="AA186" s="23">
        <v>317652.261</v>
      </c>
      <c r="AB186" s="23">
        <v>326638.83799999999</v>
      </c>
      <c r="AC186" s="23">
        <v>332479.55900000001</v>
      </c>
      <c r="AD186" s="23">
        <v>337141.85600000003</v>
      </c>
      <c r="AE186" s="23">
        <v>357670.72600000002</v>
      </c>
      <c r="AF186" s="23">
        <v>371410.185</v>
      </c>
      <c r="AG186" s="23">
        <v>383006.59399999998</v>
      </c>
      <c r="AH186" s="23">
        <v>383006.59399999998</v>
      </c>
    </row>
    <row r="187" spans="1:34" ht="15" hidden="1" x14ac:dyDescent="0.25">
      <c r="A187" t="str">
        <f t="shared" si="14"/>
        <v>兰州贷款总额</v>
      </c>
      <c r="B187" s="3" t="str">
        <f t="shared" si="19"/>
        <v>兰州银行贷款总额</v>
      </c>
      <c r="C187" s="4" t="s">
        <v>95</v>
      </c>
      <c r="D187" s="4" t="s">
        <v>96</v>
      </c>
      <c r="E187" s="5" t="s">
        <v>97</v>
      </c>
      <c r="F187" s="5" t="s">
        <v>55</v>
      </c>
      <c r="G187" s="5" t="str">
        <f t="shared" si="20"/>
        <v>贷款总额</v>
      </c>
      <c r="H187" s="23">
        <v>0</v>
      </c>
      <c r="I187" s="23">
        <v>0</v>
      </c>
      <c r="J187" s="23">
        <v>176231.87902940999</v>
      </c>
      <c r="K187" s="23">
        <v>176231.87902940999</v>
      </c>
      <c r="L187" s="23">
        <v>0</v>
      </c>
      <c r="M187" s="23">
        <v>0</v>
      </c>
      <c r="N187" s="23">
        <v>194209.69147744999</v>
      </c>
      <c r="O187" s="23">
        <v>194209.69147744999</v>
      </c>
      <c r="P187" s="23">
        <v>213992.48909084001</v>
      </c>
      <c r="Q187" s="23">
        <v>214672.85257083</v>
      </c>
      <c r="R187" s="23">
        <v>216186.12510485001</v>
      </c>
      <c r="S187" s="23">
        <v>215231.12700000001</v>
      </c>
      <c r="T187" s="23">
        <v>218753.09614392</v>
      </c>
      <c r="U187" s="23">
        <v>225537.20300000001</v>
      </c>
      <c r="V187" s="23">
        <v>226545.91317786</v>
      </c>
      <c r="W187" s="23">
        <v>236350.81099999999</v>
      </c>
      <c r="X187" s="23">
        <v>244007.63569016001</v>
      </c>
      <c r="Y187" s="23">
        <v>236054.77</v>
      </c>
      <c r="Z187" s="23">
        <v>245176.51923571</v>
      </c>
      <c r="AA187" s="23">
        <v>255001.01800000001</v>
      </c>
      <c r="AB187" s="23">
        <v>253405.10497239002</v>
      </c>
      <c r="AC187" s="23">
        <v>247825.29399999999</v>
      </c>
      <c r="AD187" s="23">
        <v>253408.76335419001</v>
      </c>
      <c r="AE187" s="23">
        <v>271179.66600000003</v>
      </c>
      <c r="AF187" s="23">
        <v>265680.03632558999</v>
      </c>
      <c r="AG187" s="23">
        <v>267615.087</v>
      </c>
      <c r="AH187" s="23">
        <v>267615.087</v>
      </c>
    </row>
    <row r="188" spans="1:34" ht="15" hidden="1" x14ac:dyDescent="0.25">
      <c r="A188" t="str">
        <f t="shared" si="14"/>
        <v>西安贷款总额</v>
      </c>
      <c r="B188" s="3" t="str">
        <f t="shared" si="19"/>
        <v>西安银行贷款总额</v>
      </c>
      <c r="C188" s="4" t="s">
        <v>98</v>
      </c>
      <c r="D188" s="4" t="s">
        <v>99</v>
      </c>
      <c r="E188" s="5" t="s">
        <v>100</v>
      </c>
      <c r="F188" s="5" t="s">
        <v>55</v>
      </c>
      <c r="G188" s="5" t="str">
        <f t="shared" si="20"/>
        <v>贷款总额</v>
      </c>
      <c r="H188" s="23">
        <v>143560.57399999999</v>
      </c>
      <c r="I188" s="23">
        <v>147643.80799999999</v>
      </c>
      <c r="J188" s="23">
        <v>153031.83600000001</v>
      </c>
      <c r="K188" s="23">
        <v>158194.42300000001</v>
      </c>
      <c r="L188" s="23">
        <v>165042.31599999999</v>
      </c>
      <c r="M188" s="23">
        <v>169170.37599999999</v>
      </c>
      <c r="N188" s="23">
        <v>171971.79800000001</v>
      </c>
      <c r="O188" s="23">
        <v>175185.386</v>
      </c>
      <c r="P188" s="23">
        <v>177425.99</v>
      </c>
      <c r="Q188" s="23">
        <v>178344.1</v>
      </c>
      <c r="R188" s="23">
        <v>181800.94399999999</v>
      </c>
      <c r="S188" s="23">
        <v>184237.58799999999</v>
      </c>
      <c r="T188" s="23">
        <v>187093.96</v>
      </c>
      <c r="U188" s="23">
        <v>188019.85399999999</v>
      </c>
      <c r="V188" s="23">
        <v>189688.15100000001</v>
      </c>
      <c r="W188" s="23">
        <v>196423.253</v>
      </c>
      <c r="X188" s="23">
        <v>198945.32399999999</v>
      </c>
      <c r="Y188" s="23">
        <v>196913.67300000001</v>
      </c>
      <c r="Z188" s="23">
        <v>202922.01</v>
      </c>
      <c r="AA188" s="23">
        <v>216664.318</v>
      </c>
      <c r="AB188" s="23">
        <v>214785.58100000001</v>
      </c>
      <c r="AC188" s="23">
        <v>220068.71400000001</v>
      </c>
      <c r="AD188" s="23">
        <v>237254.098</v>
      </c>
      <c r="AE188" s="23">
        <v>267653.61599999998</v>
      </c>
      <c r="AF188" s="23">
        <v>291686.62300000002</v>
      </c>
      <c r="AG188" s="23">
        <v>301759.886</v>
      </c>
      <c r="AH188" s="23">
        <v>301759.886</v>
      </c>
    </row>
    <row r="189" spans="1:34" ht="15" hidden="1" x14ac:dyDescent="0.25">
      <c r="A189" t="str">
        <f t="shared" si="14"/>
        <v>厦门贷款总额</v>
      </c>
      <c r="B189" s="3" t="str">
        <f t="shared" si="19"/>
        <v>厦门银行贷款总额</v>
      </c>
      <c r="C189" s="4" t="s">
        <v>101</v>
      </c>
      <c r="D189" s="4" t="s">
        <v>102</v>
      </c>
      <c r="E189" s="5" t="s">
        <v>103</v>
      </c>
      <c r="F189" s="5" t="s">
        <v>55</v>
      </c>
      <c r="G189" s="5" t="str">
        <f t="shared" si="20"/>
        <v>贷款总额</v>
      </c>
      <c r="H189" s="23">
        <v>94945.481383949998</v>
      </c>
      <c r="I189" s="23">
        <v>94945.481383949998</v>
      </c>
      <c r="J189" s="23">
        <v>108169.57411925</v>
      </c>
      <c r="K189" s="23">
        <v>115073.34</v>
      </c>
      <c r="L189" s="23">
        <v>124686.49651474001</v>
      </c>
      <c r="M189" s="23">
        <v>124686.49651474001</v>
      </c>
      <c r="N189" s="23">
        <v>140646.89036657999</v>
      </c>
      <c r="O189" s="23">
        <v>149960.53599999999</v>
      </c>
      <c r="P189" s="23">
        <v>161402.39188872001</v>
      </c>
      <c r="Q189" s="23">
        <v>169074.03099999999</v>
      </c>
      <c r="R189" s="23">
        <v>175039.81833762</v>
      </c>
      <c r="S189" s="23">
        <v>181089.89799999999</v>
      </c>
      <c r="T189" s="23">
        <v>184720.08410596999</v>
      </c>
      <c r="U189" s="23">
        <v>190196.91699999999</v>
      </c>
      <c r="V189" s="23">
        <v>200385.13385867001</v>
      </c>
      <c r="W189" s="23">
        <v>202453.36799999999</v>
      </c>
      <c r="X189" s="23">
        <v>201258.55389969001</v>
      </c>
      <c r="Y189" s="23">
        <v>202814.05300000001</v>
      </c>
      <c r="Z189" s="23">
        <v>209701.22589557001</v>
      </c>
      <c r="AA189" s="23">
        <v>210326.18599999999</v>
      </c>
      <c r="AB189" s="23">
        <v>213286.50928283</v>
      </c>
      <c r="AC189" s="23">
        <v>206133.75</v>
      </c>
      <c r="AD189" s="23">
        <v>205455.07192064001</v>
      </c>
      <c r="AE189" s="23">
        <v>210578.223</v>
      </c>
      <c r="AF189" s="23">
        <v>220914.17520829997</v>
      </c>
      <c r="AG189" s="23">
        <v>234523.639</v>
      </c>
      <c r="AH189" s="23">
        <v>234523.639</v>
      </c>
    </row>
    <row r="190" spans="1:34" ht="15" hidden="1" x14ac:dyDescent="0.25">
      <c r="A190" t="str">
        <f t="shared" si="14"/>
        <v>渝农贷款总额</v>
      </c>
      <c r="B190" s="3" t="str">
        <f t="shared" si="19"/>
        <v>渝农商行贷款总额</v>
      </c>
      <c r="C190" s="4" t="s">
        <v>104</v>
      </c>
      <c r="D190" s="4" t="s">
        <v>105</v>
      </c>
      <c r="E190" s="5" t="s">
        <v>106</v>
      </c>
      <c r="F190" s="5" t="s">
        <v>107</v>
      </c>
      <c r="G190" s="5" t="str">
        <f t="shared" si="20"/>
        <v>贷款总额</v>
      </c>
      <c r="H190" s="23">
        <v>415125.97100000002</v>
      </c>
      <c r="I190" s="23">
        <v>415125.97100000002</v>
      </c>
      <c r="J190" s="23">
        <v>437084.88799999998</v>
      </c>
      <c r="K190" s="23">
        <v>450402.4</v>
      </c>
      <c r="L190" s="23">
        <v>473461.30599999998</v>
      </c>
      <c r="M190" s="23">
        <v>495656</v>
      </c>
      <c r="N190" s="23">
        <v>507885.87</v>
      </c>
      <c r="O190" s="23">
        <v>538615</v>
      </c>
      <c r="P190" s="23">
        <v>561881.44200000004</v>
      </c>
      <c r="Q190" s="23">
        <v>578396.30000000005</v>
      </c>
      <c r="R190" s="23">
        <v>582166.49800000002</v>
      </c>
      <c r="S190" s="23">
        <v>607946.4</v>
      </c>
      <c r="T190" s="23">
        <v>616580.44700000004</v>
      </c>
      <c r="U190" s="23">
        <v>630038.1</v>
      </c>
      <c r="V190" s="23">
        <v>632677.08400000003</v>
      </c>
      <c r="W190" s="23">
        <v>664664.4</v>
      </c>
      <c r="X190" s="23">
        <v>673736.027</v>
      </c>
      <c r="Y190" s="23">
        <v>679258.4</v>
      </c>
      <c r="Z190" s="23">
        <v>676710.63899999997</v>
      </c>
      <c r="AA190" s="23">
        <v>696970.7</v>
      </c>
      <c r="AB190" s="23">
        <v>706864.576</v>
      </c>
      <c r="AC190" s="23">
        <v>715376.1</v>
      </c>
      <c r="AD190" s="23">
        <v>714273.01500000001</v>
      </c>
      <c r="AE190" s="23">
        <v>744443.9</v>
      </c>
      <c r="AF190" s="23">
        <v>765244.96900000004</v>
      </c>
      <c r="AG190" s="23">
        <v>777973.3</v>
      </c>
      <c r="AH190" s="23">
        <v>797287.04299999995</v>
      </c>
    </row>
    <row r="191" spans="1:34" ht="15" hidden="1" x14ac:dyDescent="0.25">
      <c r="A191" t="str">
        <f t="shared" si="14"/>
        <v>沪农贷款总额</v>
      </c>
      <c r="B191" s="3" t="str">
        <f t="shared" si="19"/>
        <v>沪农商行贷款总额</v>
      </c>
      <c r="C191" s="4" t="s">
        <v>108</v>
      </c>
      <c r="D191" s="4" t="s">
        <v>109</v>
      </c>
      <c r="E191" s="5" t="s">
        <v>110</v>
      </c>
      <c r="F191" s="5" t="s">
        <v>107</v>
      </c>
      <c r="G191" s="5" t="str">
        <f t="shared" si="20"/>
        <v>贷款总额</v>
      </c>
      <c r="H191" s="23">
        <v>0</v>
      </c>
      <c r="I191" s="23">
        <v>0</v>
      </c>
      <c r="J191" s="23">
        <v>466868.10499999998</v>
      </c>
      <c r="K191" s="23">
        <v>466868.10499999998</v>
      </c>
      <c r="L191" s="23">
        <v>0</v>
      </c>
      <c r="M191" s="23">
        <v>0</v>
      </c>
      <c r="N191" s="23">
        <v>530672.63500000001</v>
      </c>
      <c r="O191" s="23">
        <v>559597.34699999995</v>
      </c>
      <c r="P191" s="23">
        <v>577935.68799999997</v>
      </c>
      <c r="Q191" s="23">
        <v>594212.86600000004</v>
      </c>
      <c r="R191" s="23">
        <v>613576.56599999999</v>
      </c>
      <c r="S191" s="23">
        <v>627258.60400000005</v>
      </c>
      <c r="T191" s="23">
        <v>635491.60400000005</v>
      </c>
      <c r="U191" s="23">
        <v>650030.11199999996</v>
      </c>
      <c r="V191" s="23">
        <v>670623.03500000003</v>
      </c>
      <c r="W191" s="23">
        <v>681508.19099999999</v>
      </c>
      <c r="X191" s="23">
        <v>696514.13399999996</v>
      </c>
      <c r="Y191" s="23">
        <v>701100.76500000001</v>
      </c>
      <c r="Z191" s="23">
        <v>711483.31200000003</v>
      </c>
      <c r="AA191" s="23">
        <v>723374.647</v>
      </c>
      <c r="AB191" s="23">
        <v>735875.95499999996</v>
      </c>
      <c r="AC191" s="23">
        <v>743316.97400000005</v>
      </c>
      <c r="AD191" s="23">
        <v>755218.66</v>
      </c>
      <c r="AE191" s="23">
        <v>771126.83900000004</v>
      </c>
      <c r="AF191" s="23">
        <v>774164.13399999996</v>
      </c>
      <c r="AG191" s="23">
        <v>767304.14</v>
      </c>
      <c r="AH191" s="23">
        <v>767304.14</v>
      </c>
    </row>
    <row r="192" spans="1:34" ht="15" hidden="1" x14ac:dyDescent="0.25">
      <c r="A192" t="str">
        <f t="shared" si="14"/>
        <v>青农贷款总额</v>
      </c>
      <c r="B192" s="3" t="str">
        <f t="shared" si="19"/>
        <v>青农商行贷款总额</v>
      </c>
      <c r="C192" s="4" t="s">
        <v>111</v>
      </c>
      <c r="D192" s="4" t="s">
        <v>112</v>
      </c>
      <c r="E192" s="5" t="s">
        <v>113</v>
      </c>
      <c r="F192" s="5" t="s">
        <v>107</v>
      </c>
      <c r="G192" s="5" t="str">
        <f t="shared" si="20"/>
        <v>贷款总额</v>
      </c>
      <c r="H192" s="23">
        <v>167313.31200000001</v>
      </c>
      <c r="I192" s="23">
        <v>172436.95699999999</v>
      </c>
      <c r="J192" s="23">
        <v>178709.00599999999</v>
      </c>
      <c r="K192" s="23">
        <v>194591.38200000001</v>
      </c>
      <c r="L192" s="23">
        <v>202221.02799999999</v>
      </c>
      <c r="M192" s="23">
        <v>211480.95</v>
      </c>
      <c r="N192" s="23">
        <v>217849.52</v>
      </c>
      <c r="O192" s="23">
        <v>233030.90700000001</v>
      </c>
      <c r="P192" s="23">
        <v>234392.046</v>
      </c>
      <c r="Q192" s="23">
        <v>232217.93100000001</v>
      </c>
      <c r="R192" s="23">
        <v>232561.20699999999</v>
      </c>
      <c r="S192" s="23">
        <v>238083.77900000001</v>
      </c>
      <c r="T192" s="23">
        <v>243032.20600000001</v>
      </c>
      <c r="U192" s="23">
        <v>238389.40299999999</v>
      </c>
      <c r="V192" s="23">
        <v>240181.796</v>
      </c>
      <c r="W192" s="23">
        <v>245072.13</v>
      </c>
      <c r="X192" s="23">
        <v>251725.10200000001</v>
      </c>
      <c r="Y192" s="23">
        <v>253099.905</v>
      </c>
      <c r="Z192" s="23">
        <v>255844.853</v>
      </c>
      <c r="AA192" s="23">
        <v>259780.046</v>
      </c>
      <c r="AB192" s="23">
        <v>260844.42300000001</v>
      </c>
      <c r="AC192" s="23">
        <v>262964.663</v>
      </c>
      <c r="AD192" s="23">
        <v>266582.90700000001</v>
      </c>
      <c r="AE192" s="23">
        <v>274277.14500000002</v>
      </c>
      <c r="AF192" s="23">
        <v>272198.58199999999</v>
      </c>
      <c r="AG192" s="23">
        <v>268121.77399999998</v>
      </c>
      <c r="AH192" s="23">
        <v>268121.77399999998</v>
      </c>
    </row>
    <row r="193" spans="1:34" ht="15" hidden="1" x14ac:dyDescent="0.25">
      <c r="A193" t="str">
        <f t="shared" ref="A193:A255" si="21">E193&amp;G193</f>
        <v>常熟贷款总额</v>
      </c>
      <c r="B193" s="3" t="str">
        <f t="shared" si="19"/>
        <v>常熟银行贷款总额</v>
      </c>
      <c r="C193" s="4" t="s">
        <v>114</v>
      </c>
      <c r="D193" s="4" t="s">
        <v>115</v>
      </c>
      <c r="E193" s="5" t="s">
        <v>116</v>
      </c>
      <c r="F193" s="5" t="s">
        <v>107</v>
      </c>
      <c r="G193" s="5" t="str">
        <f t="shared" si="20"/>
        <v>贷款总额</v>
      </c>
      <c r="H193" s="23">
        <v>103533.80100000001</v>
      </c>
      <c r="I193" s="23">
        <v>107463.995</v>
      </c>
      <c r="J193" s="23">
        <v>109944.416</v>
      </c>
      <c r="K193" s="23">
        <v>118705.484</v>
      </c>
      <c r="L193" s="23">
        <v>125504.886</v>
      </c>
      <c r="M193" s="23">
        <v>130860.227</v>
      </c>
      <c r="N193" s="23">
        <v>131722.07500000001</v>
      </c>
      <c r="O193" s="23">
        <v>139546.89600000001</v>
      </c>
      <c r="P193" s="23">
        <v>151390.478</v>
      </c>
      <c r="Q193" s="23">
        <v>162312.264</v>
      </c>
      <c r="R193" s="23">
        <v>162797.32800000001</v>
      </c>
      <c r="S193" s="23">
        <v>173120.55</v>
      </c>
      <c r="T193" s="23">
        <v>185262.52299999999</v>
      </c>
      <c r="U193" s="23">
        <v>187295.82199999999</v>
      </c>
      <c r="V193" s="23">
        <v>193433.049</v>
      </c>
      <c r="W193" s="23">
        <v>204540.272</v>
      </c>
      <c r="X193" s="23">
        <v>214669.6</v>
      </c>
      <c r="Y193" s="23">
        <v>218509.99100000001</v>
      </c>
      <c r="Z193" s="23">
        <v>222439.155</v>
      </c>
      <c r="AA193" s="23">
        <v>235242.93299999999</v>
      </c>
      <c r="AB193" s="23">
        <v>238934.33799999999</v>
      </c>
      <c r="AC193" s="23">
        <v>239685.81700000001</v>
      </c>
      <c r="AD193" s="23">
        <v>240862.10200000001</v>
      </c>
      <c r="AE193" s="23">
        <v>249643.02</v>
      </c>
      <c r="AF193" s="23">
        <v>251470.66500000001</v>
      </c>
      <c r="AG193" s="23">
        <v>256764.42199999999</v>
      </c>
      <c r="AH193" s="23">
        <v>256764.42199999999</v>
      </c>
    </row>
    <row r="194" spans="1:34" ht="15" hidden="1" x14ac:dyDescent="0.25">
      <c r="A194" t="str">
        <f t="shared" si="21"/>
        <v>紫金贷款总额</v>
      </c>
      <c r="B194" s="3" t="str">
        <f t="shared" si="19"/>
        <v>紫金银行贷款总额</v>
      </c>
      <c r="C194" s="4" t="s">
        <v>117</v>
      </c>
      <c r="D194" s="4" t="s">
        <v>118</v>
      </c>
      <c r="E194" s="5" t="s">
        <v>119</v>
      </c>
      <c r="F194" s="5" t="s">
        <v>107</v>
      </c>
      <c r="G194" s="5" t="str">
        <f>G193</f>
        <v>贷款总额</v>
      </c>
      <c r="H194" s="23">
        <v>99615.399000000005</v>
      </c>
      <c r="I194" s="23">
        <v>100588.01700000001</v>
      </c>
      <c r="J194" s="23">
        <v>101956.243</v>
      </c>
      <c r="K194" s="23">
        <v>107769.807</v>
      </c>
      <c r="L194" s="23">
        <v>115761.747</v>
      </c>
      <c r="M194" s="23">
        <v>117817.997</v>
      </c>
      <c r="N194" s="23">
        <v>120689.85</v>
      </c>
      <c r="O194" s="23">
        <v>127204.486</v>
      </c>
      <c r="P194" s="23">
        <v>134534.867</v>
      </c>
      <c r="Q194" s="23">
        <v>137596.31599999999</v>
      </c>
      <c r="R194" s="23">
        <v>140059.315</v>
      </c>
      <c r="S194" s="23">
        <v>149705.04500000001</v>
      </c>
      <c r="T194" s="23">
        <v>154318.77799999999</v>
      </c>
      <c r="U194" s="23">
        <v>157723.32500000001</v>
      </c>
      <c r="V194" s="23">
        <v>160295.78200000001</v>
      </c>
      <c r="W194" s="23">
        <v>166877.70600000001</v>
      </c>
      <c r="X194" s="23">
        <v>170730.32399999999</v>
      </c>
      <c r="Y194" s="23">
        <v>174899.198</v>
      </c>
      <c r="Z194" s="23">
        <v>177221.78200000001</v>
      </c>
      <c r="AA194" s="23">
        <v>183314.52100000001</v>
      </c>
      <c r="AB194" s="23">
        <v>185705.06899999999</v>
      </c>
      <c r="AC194" s="23">
        <v>187691.859</v>
      </c>
      <c r="AD194" s="23">
        <v>188851.78200000001</v>
      </c>
      <c r="AE194" s="23">
        <v>191166.049</v>
      </c>
      <c r="AF194" s="23">
        <v>191792.64799999999</v>
      </c>
      <c r="AG194" s="23">
        <v>192372.601</v>
      </c>
      <c r="AH194" s="23">
        <v>192372.601</v>
      </c>
    </row>
    <row r="195" spans="1:34" ht="15" hidden="1" x14ac:dyDescent="0.25">
      <c r="A195" t="str">
        <f t="shared" si="21"/>
        <v>无锡贷款总额</v>
      </c>
      <c r="B195" s="3" t="str">
        <f t="shared" si="19"/>
        <v>无锡银行贷款总额</v>
      </c>
      <c r="C195" s="4" t="s">
        <v>120</v>
      </c>
      <c r="D195" s="4" t="s">
        <v>121</v>
      </c>
      <c r="E195" s="5" t="s">
        <v>122</v>
      </c>
      <c r="F195" s="5" t="s">
        <v>107</v>
      </c>
      <c r="G195" s="5" t="str">
        <f t="shared" ref="G195:G199" si="22">G194</f>
        <v>贷款总额</v>
      </c>
      <c r="H195" s="23">
        <v>82394.289000000004</v>
      </c>
      <c r="I195" s="23">
        <v>83864.255000000005</v>
      </c>
      <c r="J195" s="23">
        <v>84930.665999999997</v>
      </c>
      <c r="K195" s="23">
        <v>90888.198999999993</v>
      </c>
      <c r="L195" s="23">
        <v>94218.721000000005</v>
      </c>
      <c r="M195" s="23">
        <v>98570.53</v>
      </c>
      <c r="N195" s="23">
        <v>99693.248999999996</v>
      </c>
      <c r="O195" s="23">
        <v>108252.795</v>
      </c>
      <c r="P195" s="23">
        <v>113217.81299999999</v>
      </c>
      <c r="Q195" s="23">
        <v>116305.306</v>
      </c>
      <c r="R195" s="23">
        <v>117810.314</v>
      </c>
      <c r="S195" s="23">
        <v>122303.42</v>
      </c>
      <c r="T195" s="23">
        <v>124719.35400000001</v>
      </c>
      <c r="U195" s="23">
        <v>126997.704</v>
      </c>
      <c r="V195" s="23">
        <v>128609.194</v>
      </c>
      <c r="W195" s="23">
        <v>134202.13800000001</v>
      </c>
      <c r="X195" s="23">
        <v>137737.391</v>
      </c>
      <c r="Y195" s="23">
        <v>141092.603</v>
      </c>
      <c r="Z195" s="23">
        <v>143037.53200000001</v>
      </c>
      <c r="AA195" s="23">
        <v>150032.96299999999</v>
      </c>
      <c r="AB195" s="23">
        <v>152647.24799999999</v>
      </c>
      <c r="AC195" s="23">
        <v>154152.78</v>
      </c>
      <c r="AD195" s="23">
        <v>156619.334</v>
      </c>
      <c r="AE195" s="23">
        <v>166062.269</v>
      </c>
      <c r="AF195" s="23">
        <v>167540.20300000001</v>
      </c>
      <c r="AG195" s="23">
        <v>168910.734</v>
      </c>
      <c r="AH195" s="23">
        <v>170628.73499999999</v>
      </c>
    </row>
    <row r="196" spans="1:34" ht="15" hidden="1" x14ac:dyDescent="0.25">
      <c r="A196" t="str">
        <f t="shared" si="21"/>
        <v>张家港贷款总额</v>
      </c>
      <c r="B196" s="3" t="str">
        <f t="shared" si="19"/>
        <v>张家港行贷款总额</v>
      </c>
      <c r="C196" s="4" t="s">
        <v>123</v>
      </c>
      <c r="D196" s="4" t="s">
        <v>124</v>
      </c>
      <c r="E196" s="5" t="s">
        <v>125</v>
      </c>
      <c r="F196" s="5" t="s">
        <v>107</v>
      </c>
      <c r="G196" s="5" t="str">
        <f t="shared" si="22"/>
        <v>贷款总额</v>
      </c>
      <c r="H196" s="23">
        <v>65906.240173500002</v>
      </c>
      <c r="I196" s="23">
        <v>69133.720302910006</v>
      </c>
      <c r="J196" s="23">
        <v>71405.979878939994</v>
      </c>
      <c r="K196" s="23">
        <v>73952.374235359996</v>
      </c>
      <c r="L196" s="23">
        <v>78469.585482940005</v>
      </c>
      <c r="M196" s="23">
        <v>82040.614913219993</v>
      </c>
      <c r="N196" s="23">
        <v>84855.628516340003</v>
      </c>
      <c r="O196" s="23">
        <v>87896.394486300007</v>
      </c>
      <c r="P196" s="23">
        <v>93541.801547309995</v>
      </c>
      <c r="Q196" s="23">
        <v>97455.131397870005</v>
      </c>
      <c r="R196" s="23">
        <v>99816.806670029997</v>
      </c>
      <c r="S196" s="23">
        <v>106652.35520338001</v>
      </c>
      <c r="T196" s="23">
        <v>109246.87177</v>
      </c>
      <c r="U196" s="23">
        <v>112757.18229288999</v>
      </c>
      <c r="V196" s="23">
        <v>115028.22231766001</v>
      </c>
      <c r="W196" s="23">
        <v>118662.49529266999</v>
      </c>
      <c r="X196" s="23">
        <v>121661.46425103</v>
      </c>
      <c r="Y196" s="23">
        <v>125678.62538438001</v>
      </c>
      <c r="Z196" s="23">
        <v>127099.52790765</v>
      </c>
      <c r="AA196" s="23">
        <v>133766.73034166999</v>
      </c>
      <c r="AB196" s="23">
        <v>135844.74353295</v>
      </c>
      <c r="AC196" s="23">
        <v>136156.93089103</v>
      </c>
      <c r="AD196" s="23">
        <v>137315.77410901</v>
      </c>
      <c r="AE196" s="23">
        <v>144358.33617419002</v>
      </c>
      <c r="AF196" s="23">
        <v>146122.17804860999</v>
      </c>
      <c r="AG196" s="23">
        <v>146311.26313474</v>
      </c>
      <c r="AH196" s="23">
        <v>148358.45495982998</v>
      </c>
    </row>
    <row r="197" spans="1:34" ht="15" hidden="1" x14ac:dyDescent="0.25">
      <c r="A197" t="str">
        <f t="shared" si="21"/>
        <v>苏农贷款总额</v>
      </c>
      <c r="B197" s="3" t="str">
        <f t="shared" si="19"/>
        <v>苏农银行贷款总额</v>
      </c>
      <c r="C197" s="4" t="s">
        <v>126</v>
      </c>
      <c r="D197" s="4" t="s">
        <v>127</v>
      </c>
      <c r="E197" s="5" t="s">
        <v>128</v>
      </c>
      <c r="F197" s="5" t="s">
        <v>107</v>
      </c>
      <c r="G197" s="5" t="str">
        <f t="shared" si="22"/>
        <v>贷款总额</v>
      </c>
      <c r="H197" s="23">
        <v>62933.385000000002</v>
      </c>
      <c r="I197" s="23">
        <v>67093.854999999996</v>
      </c>
      <c r="J197" s="23">
        <v>68230.107999999993</v>
      </c>
      <c r="K197" s="23">
        <v>70429.134999999995</v>
      </c>
      <c r="L197" s="23">
        <v>73488.822</v>
      </c>
      <c r="M197" s="23">
        <v>76096.114000000001</v>
      </c>
      <c r="N197" s="23">
        <v>78558.536999999997</v>
      </c>
      <c r="O197" s="23">
        <v>80976.164999999994</v>
      </c>
      <c r="P197" s="23">
        <v>86829.695999999996</v>
      </c>
      <c r="Q197" s="23">
        <v>92107.027000000002</v>
      </c>
      <c r="R197" s="23">
        <v>95261.263000000006</v>
      </c>
      <c r="S197" s="23">
        <v>98588.73</v>
      </c>
      <c r="T197" s="23">
        <v>104442.132</v>
      </c>
      <c r="U197" s="23">
        <v>106707.371</v>
      </c>
      <c r="V197" s="23">
        <v>109047.067</v>
      </c>
      <c r="W197" s="23">
        <v>111776.193</v>
      </c>
      <c r="X197" s="23">
        <v>120306.912</v>
      </c>
      <c r="Y197" s="23">
        <v>121143.84</v>
      </c>
      <c r="Z197" s="23">
        <v>122290.912</v>
      </c>
      <c r="AA197" s="23">
        <v>129007.514</v>
      </c>
      <c r="AB197" s="23">
        <v>130872.83900000001</v>
      </c>
      <c r="AC197" s="23">
        <v>126983.303</v>
      </c>
      <c r="AD197" s="23">
        <v>129334.128</v>
      </c>
      <c r="AE197" s="23">
        <v>133220.12299999999</v>
      </c>
      <c r="AF197" s="23">
        <v>136331.337</v>
      </c>
      <c r="AG197" s="23">
        <v>137969.12299999999</v>
      </c>
      <c r="AH197" s="23" t="s">
        <v>143</v>
      </c>
    </row>
    <row r="198" spans="1:34" ht="15" hidden="1" x14ac:dyDescent="0.25">
      <c r="A198" t="str">
        <f t="shared" si="21"/>
        <v>江阴贷款总额</v>
      </c>
      <c r="B198" s="3" t="str">
        <f t="shared" si="19"/>
        <v>江阴银行贷款总额</v>
      </c>
      <c r="C198" s="4" t="s">
        <v>129</v>
      </c>
      <c r="D198" s="4" t="s">
        <v>130</v>
      </c>
      <c r="E198" s="5" t="s">
        <v>131</v>
      </c>
      <c r="F198" s="5" t="s">
        <v>107</v>
      </c>
      <c r="G198" s="5" t="str">
        <f t="shared" si="22"/>
        <v>贷款总额</v>
      </c>
      <c r="H198" s="23">
        <v>67512.467000000004</v>
      </c>
      <c r="I198" s="23">
        <v>69135.168000000005</v>
      </c>
      <c r="J198" s="23">
        <v>70197.725000000006</v>
      </c>
      <c r="K198" s="23">
        <v>73323.823999999993</v>
      </c>
      <c r="L198" s="23">
        <v>76755.73</v>
      </c>
      <c r="M198" s="23">
        <v>78884.53</v>
      </c>
      <c r="N198" s="23">
        <v>80229.111000000004</v>
      </c>
      <c r="O198" s="23">
        <v>84308.754000000001</v>
      </c>
      <c r="P198" s="23">
        <v>90746.462</v>
      </c>
      <c r="Q198" s="23">
        <v>91417.243000000002</v>
      </c>
      <c r="R198" s="23">
        <v>91470.972999999998</v>
      </c>
      <c r="S198" s="23">
        <v>96640.99</v>
      </c>
      <c r="T198" s="23">
        <v>99666.554000000004</v>
      </c>
      <c r="U198" s="23">
        <v>102165.783</v>
      </c>
      <c r="V198" s="23">
        <v>103128.878</v>
      </c>
      <c r="W198" s="23">
        <v>108276.31600000001</v>
      </c>
      <c r="X198" s="23">
        <v>111920.698</v>
      </c>
      <c r="Y198" s="23">
        <v>114452.435</v>
      </c>
      <c r="Z198" s="23">
        <v>115352.49099999999</v>
      </c>
      <c r="AA198" s="23">
        <v>120895.539</v>
      </c>
      <c r="AB198" s="23">
        <v>122806.67</v>
      </c>
      <c r="AC198" s="23">
        <v>121543.928</v>
      </c>
      <c r="AD198" s="23">
        <v>124129.58900000001</v>
      </c>
      <c r="AE198" s="23">
        <v>129605.34</v>
      </c>
      <c r="AF198" s="23">
        <v>131419.69500000001</v>
      </c>
      <c r="AG198" s="23">
        <v>131957.13399999999</v>
      </c>
      <c r="AH198" s="23">
        <v>131957.13399999999</v>
      </c>
    </row>
    <row r="199" spans="1:34" ht="15" hidden="1" x14ac:dyDescent="0.25">
      <c r="A199" t="str">
        <f t="shared" si="21"/>
        <v>瑞丰贷款总额</v>
      </c>
      <c r="B199" s="3" t="str">
        <f t="shared" si="19"/>
        <v>瑞丰银行贷款总额</v>
      </c>
      <c r="C199" s="4" t="s">
        <v>132</v>
      </c>
      <c r="D199" s="4" t="s">
        <v>133</v>
      </c>
      <c r="E199" s="5" t="s">
        <v>134</v>
      </c>
      <c r="F199" s="5" t="s">
        <v>107</v>
      </c>
      <c r="G199" s="5" t="str">
        <f t="shared" si="22"/>
        <v>贷款总额</v>
      </c>
      <c r="H199" s="23">
        <v>0</v>
      </c>
      <c r="I199" s="23">
        <v>0</v>
      </c>
      <c r="J199" s="23">
        <v>63846.096327790001</v>
      </c>
      <c r="K199" s="23">
        <v>63846.096327790001</v>
      </c>
      <c r="L199" s="23">
        <v>0</v>
      </c>
      <c r="M199" s="23">
        <v>0</v>
      </c>
      <c r="N199" s="23">
        <v>76629.387161120001</v>
      </c>
      <c r="O199" s="23">
        <v>80147.536322429994</v>
      </c>
      <c r="P199" s="23">
        <v>82920.982000000004</v>
      </c>
      <c r="Q199" s="23">
        <v>85738.880999999994</v>
      </c>
      <c r="R199" s="23">
        <v>85034.312000000005</v>
      </c>
      <c r="S199" s="23">
        <v>89366.793000000005</v>
      </c>
      <c r="T199" s="23">
        <v>93297.845000000001</v>
      </c>
      <c r="U199" s="23">
        <v>99059.297999999995</v>
      </c>
      <c r="V199" s="23">
        <v>102895.59299999999</v>
      </c>
      <c r="W199" s="23">
        <v>108813.064</v>
      </c>
      <c r="X199" s="23">
        <v>111778.719</v>
      </c>
      <c r="Y199" s="23">
        <v>113833.821</v>
      </c>
      <c r="Z199" s="23">
        <v>113382.14</v>
      </c>
      <c r="AA199" s="23">
        <v>122490.802</v>
      </c>
      <c r="AB199" s="23">
        <v>121695.916</v>
      </c>
      <c r="AC199" s="23">
        <v>125042.03599999999</v>
      </c>
      <c r="AD199" s="23">
        <v>130959.628</v>
      </c>
      <c r="AE199" s="23">
        <v>136780.71</v>
      </c>
      <c r="AF199" s="23">
        <v>134204.61600000001</v>
      </c>
      <c r="AG199" s="23">
        <v>133544.27299999999</v>
      </c>
      <c r="AH199" s="23">
        <v>141205.88699999999</v>
      </c>
    </row>
    <row r="200" spans="1:34" s="19" customFormat="1" ht="15" hidden="1" x14ac:dyDescent="0.25">
      <c r="A200" s="19" t="str">
        <f t="shared" si="21"/>
        <v>农业(H)贷款总额</v>
      </c>
      <c r="B200" s="15" t="str">
        <f t="shared" si="19"/>
        <v>农业银行贷款总额</v>
      </c>
      <c r="C200" s="16" t="s">
        <v>179</v>
      </c>
      <c r="D200" s="16" t="s">
        <v>164</v>
      </c>
      <c r="E200" s="17" t="s">
        <v>149</v>
      </c>
      <c r="F200" s="17" t="s">
        <v>542</v>
      </c>
      <c r="G200" s="17" t="str">
        <f>G199</f>
        <v>贷款总额</v>
      </c>
      <c r="H200" s="23">
        <v>12962302</v>
      </c>
      <c r="I200" s="23">
        <v>13288412</v>
      </c>
      <c r="J200" s="23">
        <v>13329546</v>
      </c>
      <c r="K200" s="23">
        <v>14138099</v>
      </c>
      <c r="L200" s="23">
        <v>14510797</v>
      </c>
      <c r="M200" s="23">
        <v>14928931</v>
      </c>
      <c r="N200" s="23">
        <v>15136121</v>
      </c>
      <c r="O200" s="23">
        <v>16027232</v>
      </c>
      <c r="P200" s="23">
        <v>16500711</v>
      </c>
      <c r="Q200" s="23">
        <v>16911540</v>
      </c>
      <c r="R200" s="23">
        <v>17135752</v>
      </c>
      <c r="S200" s="23">
        <v>18151723</v>
      </c>
      <c r="T200" s="23">
        <v>18770323</v>
      </c>
      <c r="U200" s="23">
        <v>19372929</v>
      </c>
      <c r="V200" s="23">
        <v>19722721</v>
      </c>
      <c r="W200" s="23">
        <v>21132461</v>
      </c>
      <c r="X200" s="23">
        <v>21742020</v>
      </c>
      <c r="Y200" s="23">
        <v>22337406</v>
      </c>
      <c r="Z200" s="23">
        <v>22564269</v>
      </c>
      <c r="AA200" s="23">
        <v>23807385</v>
      </c>
      <c r="AB200" s="23">
        <v>24333865</v>
      </c>
      <c r="AC200" s="23">
        <v>24688299</v>
      </c>
      <c r="AD200" s="23">
        <v>24856251</v>
      </c>
      <c r="AE200" s="23">
        <v>26135725</v>
      </c>
      <c r="AF200" s="23">
        <v>26676402</v>
      </c>
      <c r="AG200" s="23">
        <v>26987574</v>
      </c>
      <c r="AH200" s="23">
        <v>27134834</v>
      </c>
    </row>
    <row r="201" spans="1:34" ht="15" hidden="1" x14ac:dyDescent="0.25">
      <c r="A201" t="str">
        <f t="shared" si="21"/>
        <v>交通(H)贷款总额</v>
      </c>
      <c r="B201" s="3" t="str">
        <f t="shared" si="19"/>
        <v>交通银行贷款总额</v>
      </c>
      <c r="C201" s="4" t="s">
        <v>180</v>
      </c>
      <c r="D201" s="4" t="s">
        <v>165</v>
      </c>
      <c r="E201" s="5" t="s">
        <v>150</v>
      </c>
      <c r="F201" s="5" t="s">
        <v>542</v>
      </c>
      <c r="G201" s="5" t="str">
        <f t="shared" ref="G201:G227" si="23">G200</f>
        <v>贷款总额</v>
      </c>
      <c r="H201" s="23">
        <v>5130612</v>
      </c>
      <c r="I201" s="23">
        <v>5206687</v>
      </c>
      <c r="J201" s="23">
        <v>5304275</v>
      </c>
      <c r="K201" s="23">
        <v>5568059</v>
      </c>
      <c r="L201" s="23">
        <v>5729513</v>
      </c>
      <c r="M201" s="23">
        <v>5816696</v>
      </c>
      <c r="N201" s="23">
        <v>5848424</v>
      </c>
      <c r="O201" s="23">
        <v>6165902</v>
      </c>
      <c r="P201" s="23">
        <v>6346703</v>
      </c>
      <c r="Q201" s="23">
        <v>6465756</v>
      </c>
      <c r="R201" s="23">
        <v>6560400</v>
      </c>
      <c r="S201" s="23">
        <v>6927971</v>
      </c>
      <c r="T201" s="23">
        <v>7087730</v>
      </c>
      <c r="U201" s="23">
        <v>7214926</v>
      </c>
      <c r="V201" s="23">
        <v>7296155</v>
      </c>
      <c r="W201" s="23">
        <v>7681405</v>
      </c>
      <c r="X201" s="23">
        <v>7795705</v>
      </c>
      <c r="Y201" s="23">
        <v>7908271</v>
      </c>
      <c r="Z201" s="23">
        <v>7957085</v>
      </c>
      <c r="AA201" s="23">
        <v>8203223</v>
      </c>
      <c r="AB201" s="23">
        <v>8267734</v>
      </c>
      <c r="AC201" s="23">
        <v>8442157</v>
      </c>
      <c r="AD201" s="23">
        <v>8555122</v>
      </c>
      <c r="AE201" s="23">
        <v>8918134</v>
      </c>
      <c r="AF201" s="23">
        <v>8998499</v>
      </c>
      <c r="AG201" s="23">
        <v>9071428</v>
      </c>
      <c r="AH201" s="23">
        <v>9123571</v>
      </c>
    </row>
    <row r="202" spans="1:34" ht="15" hidden="1" x14ac:dyDescent="0.25">
      <c r="A202" t="str">
        <f t="shared" si="21"/>
        <v>中国(H)贷款总额</v>
      </c>
      <c r="B202" s="3" t="str">
        <f t="shared" si="19"/>
        <v>中国银行贷款总额</v>
      </c>
      <c r="C202" s="4" t="s">
        <v>181</v>
      </c>
      <c r="D202" s="4" t="s">
        <v>166</v>
      </c>
      <c r="E202" s="5" t="s">
        <v>151</v>
      </c>
      <c r="F202" s="5" t="s">
        <v>542</v>
      </c>
      <c r="G202" s="5" t="str">
        <f t="shared" si="23"/>
        <v>贷款总额</v>
      </c>
      <c r="H202" s="23">
        <v>12534980</v>
      </c>
      <c r="I202" s="23">
        <v>12888490</v>
      </c>
      <c r="J202" s="23">
        <v>13034189</v>
      </c>
      <c r="K202" s="23">
        <v>13804106</v>
      </c>
      <c r="L202" s="23">
        <v>14000757</v>
      </c>
      <c r="M202" s="23">
        <v>14307435</v>
      </c>
      <c r="N202" s="23">
        <v>14183385</v>
      </c>
      <c r="O202" s="23">
        <v>14977941</v>
      </c>
      <c r="P202" s="23">
        <v>15381488</v>
      </c>
      <c r="Q202" s="23">
        <v>15553179</v>
      </c>
      <c r="R202" s="23">
        <v>15674994</v>
      </c>
      <c r="S202" s="23">
        <v>16509713</v>
      </c>
      <c r="T202" s="23">
        <v>16911606</v>
      </c>
      <c r="U202" s="23">
        <v>17406699</v>
      </c>
      <c r="V202" s="23">
        <v>17507349</v>
      </c>
      <c r="W202" s="23">
        <v>18581729</v>
      </c>
      <c r="X202" s="23">
        <v>19212707</v>
      </c>
      <c r="Y202" s="23">
        <v>19747492</v>
      </c>
      <c r="Z202" s="23">
        <v>19907987</v>
      </c>
      <c r="AA202" s="23">
        <v>20882959</v>
      </c>
      <c r="AB202" s="23">
        <v>21088978</v>
      </c>
      <c r="AC202" s="23">
        <v>21435928</v>
      </c>
      <c r="AD202" s="23">
        <v>21543585</v>
      </c>
      <c r="AE202" s="23">
        <v>22608748</v>
      </c>
      <c r="AF202" s="23">
        <v>23006306</v>
      </c>
      <c r="AG202" s="23">
        <v>23353068</v>
      </c>
      <c r="AH202" s="23">
        <v>23407514</v>
      </c>
    </row>
    <row r="203" spans="1:34" ht="15" hidden="1" x14ac:dyDescent="0.25">
      <c r="A203" t="str">
        <f t="shared" si="21"/>
        <v>建设(H)贷款总额</v>
      </c>
      <c r="B203" s="3" t="str">
        <f t="shared" si="19"/>
        <v>建设银行贷款总额</v>
      </c>
      <c r="C203" s="4" t="s">
        <v>182</v>
      </c>
      <c r="D203" s="4" t="s">
        <v>167</v>
      </c>
      <c r="E203" s="5" t="s">
        <v>152</v>
      </c>
      <c r="F203" s="5" t="s">
        <v>542</v>
      </c>
      <c r="G203" s="5" t="str">
        <f t="shared" si="23"/>
        <v>贷款总额</v>
      </c>
      <c r="H203" s="23">
        <v>14501935</v>
      </c>
      <c r="I203" s="23">
        <v>14832711</v>
      </c>
      <c r="J203" s="23">
        <v>14987906</v>
      </c>
      <c r="K203" s="23">
        <v>15942219</v>
      </c>
      <c r="L203" s="23">
        <v>16430460</v>
      </c>
      <c r="M203" s="23">
        <v>16660935</v>
      </c>
      <c r="N203" s="23">
        <v>16745768</v>
      </c>
      <c r="O203" s="23">
        <v>17626771</v>
      </c>
      <c r="P203" s="23">
        <v>18064739</v>
      </c>
      <c r="Q203" s="23">
        <v>18419629</v>
      </c>
      <c r="R203" s="23">
        <v>18764146</v>
      </c>
      <c r="S203" s="23">
        <v>19698949</v>
      </c>
      <c r="T203" s="23">
        <v>20340538</v>
      </c>
      <c r="U203" s="23">
        <v>20865218</v>
      </c>
      <c r="V203" s="23">
        <v>21150167</v>
      </c>
      <c r="W203" s="23">
        <v>22474900</v>
      </c>
      <c r="X203" s="23">
        <v>23078117</v>
      </c>
      <c r="Y203" s="23">
        <v>23601578</v>
      </c>
      <c r="Z203" s="23">
        <v>23810982</v>
      </c>
      <c r="AA203" s="23">
        <v>24977728</v>
      </c>
      <c r="AB203" s="23">
        <v>25392251</v>
      </c>
      <c r="AC203" s="23">
        <v>25695700</v>
      </c>
      <c r="AD203" s="23">
        <v>25793717</v>
      </c>
      <c r="AE203" s="23">
        <v>27019427</v>
      </c>
      <c r="AF203" s="23">
        <v>27444858</v>
      </c>
      <c r="AG203" s="23">
        <v>27679362</v>
      </c>
      <c r="AH203" s="23">
        <v>27772827</v>
      </c>
    </row>
    <row r="204" spans="1:34" ht="15" hidden="1" x14ac:dyDescent="0.25">
      <c r="A204" t="str">
        <f t="shared" si="21"/>
        <v>工商(H)贷款总额</v>
      </c>
      <c r="B204" s="3" t="str">
        <f t="shared" si="19"/>
        <v>工商银行贷款总额</v>
      </c>
      <c r="C204" s="4" t="s">
        <v>183</v>
      </c>
      <c r="D204" s="4" t="s">
        <v>168</v>
      </c>
      <c r="E204" s="5" t="s">
        <v>153</v>
      </c>
      <c r="F204" s="5" t="s">
        <v>542</v>
      </c>
      <c r="G204" s="5" t="str">
        <f t="shared" si="23"/>
        <v>贷款总额</v>
      </c>
      <c r="H204" s="23">
        <v>16271224</v>
      </c>
      <c r="I204" s="23">
        <v>16660486</v>
      </c>
      <c r="J204" s="23">
        <v>16761319</v>
      </c>
      <c r="K204" s="23">
        <v>17515921</v>
      </c>
      <c r="L204" s="23">
        <v>17975652</v>
      </c>
      <c r="M204" s="23">
        <v>18443307</v>
      </c>
      <c r="N204" s="23">
        <v>18624308</v>
      </c>
      <c r="O204" s="23">
        <v>19482410</v>
      </c>
      <c r="P204" s="23">
        <v>19996767</v>
      </c>
      <c r="Q204" s="23">
        <v>20425479</v>
      </c>
      <c r="R204" s="23">
        <v>20667245</v>
      </c>
      <c r="S204" s="23">
        <v>21602921</v>
      </c>
      <c r="T204" s="23">
        <v>22341360</v>
      </c>
      <c r="U204" s="23">
        <v>22909750</v>
      </c>
      <c r="V204" s="23">
        <v>23212312</v>
      </c>
      <c r="W204" s="23">
        <v>24525205</v>
      </c>
      <c r="X204" s="23">
        <v>25291921</v>
      </c>
      <c r="Y204" s="23">
        <v>25782254</v>
      </c>
      <c r="Z204" s="23">
        <v>26086482</v>
      </c>
      <c r="AA204" s="23">
        <v>27370160</v>
      </c>
      <c r="AB204" s="23">
        <v>27837550</v>
      </c>
      <c r="AC204" s="23">
        <v>28095905</v>
      </c>
      <c r="AD204" s="23">
        <v>28372229</v>
      </c>
      <c r="AE204" s="23">
        <v>29683041</v>
      </c>
      <c r="AF204" s="23">
        <v>30185659</v>
      </c>
      <c r="AG204" s="23">
        <v>30451929</v>
      </c>
      <c r="AH204" s="23">
        <v>30506114</v>
      </c>
    </row>
    <row r="205" spans="1:34" ht="15" hidden="1" x14ac:dyDescent="0.25">
      <c r="A205" t="str">
        <f t="shared" si="21"/>
        <v>邮储(H)贷款总额</v>
      </c>
      <c r="B205" s="3" t="str">
        <f t="shared" si="19"/>
        <v>邮储银行贷款总额</v>
      </c>
      <c r="C205" s="4" t="s">
        <v>184</v>
      </c>
      <c r="D205" s="4" t="s">
        <v>169</v>
      </c>
      <c r="E205" s="5" t="s">
        <v>154</v>
      </c>
      <c r="F205" s="5" t="s">
        <v>542</v>
      </c>
      <c r="G205" s="5" t="str">
        <f t="shared" si="23"/>
        <v>贷款总额</v>
      </c>
      <c r="H205" s="23">
        <v>4701673</v>
      </c>
      <c r="I205" s="23">
        <v>4846845</v>
      </c>
      <c r="J205" s="23">
        <v>4974186</v>
      </c>
      <c r="K205" s="23">
        <v>5242248</v>
      </c>
      <c r="L205" s="23">
        <v>5481104</v>
      </c>
      <c r="M205" s="23">
        <v>5652101</v>
      </c>
      <c r="N205" s="23">
        <v>5716258</v>
      </c>
      <c r="O205" s="23">
        <v>5988748</v>
      </c>
      <c r="P205" s="23">
        <v>6192400</v>
      </c>
      <c r="Q205" s="23">
        <v>6371353</v>
      </c>
      <c r="R205" s="23">
        <v>6454099</v>
      </c>
      <c r="S205" s="23">
        <v>6808773</v>
      </c>
      <c r="T205" s="23">
        <v>6991064</v>
      </c>
      <c r="U205" s="23">
        <v>7151869</v>
      </c>
      <c r="V205" s="23">
        <v>7210433</v>
      </c>
      <c r="W205" s="23">
        <v>7622902</v>
      </c>
      <c r="X205" s="23">
        <v>7822667</v>
      </c>
      <c r="Y205" s="23">
        <v>8020496</v>
      </c>
      <c r="Z205" s="23">
        <v>8148893</v>
      </c>
      <c r="AA205" s="23">
        <v>8522074</v>
      </c>
      <c r="AB205" s="23">
        <v>8658762</v>
      </c>
      <c r="AC205" s="23">
        <v>8779373</v>
      </c>
      <c r="AD205" s="23">
        <v>8913202</v>
      </c>
      <c r="AE205" s="23">
        <v>9356188</v>
      </c>
      <c r="AF205" s="23">
        <v>9536184</v>
      </c>
      <c r="AG205" s="23">
        <v>9655891</v>
      </c>
      <c r="AH205" s="23">
        <v>9648316</v>
      </c>
    </row>
    <row r="206" spans="1:34" ht="15" hidden="1" x14ac:dyDescent="0.25">
      <c r="A206" t="str">
        <f t="shared" si="21"/>
        <v>光大(H)贷款总额</v>
      </c>
      <c r="B206" s="3" t="str">
        <f t="shared" si="19"/>
        <v>光大银行贷款总额</v>
      </c>
      <c r="C206" s="4" t="s">
        <v>185</v>
      </c>
      <c r="D206" s="4" t="s">
        <v>170</v>
      </c>
      <c r="E206" s="5" t="s">
        <v>155</v>
      </c>
      <c r="F206" s="5" t="s">
        <v>542</v>
      </c>
      <c r="G206" s="5" t="str">
        <f t="shared" si="23"/>
        <v>贷款总额</v>
      </c>
      <c r="H206" s="23">
        <v>2592970</v>
      </c>
      <c r="I206" s="23">
        <v>2657253</v>
      </c>
      <c r="J206" s="23">
        <v>2712204</v>
      </c>
      <c r="K206" s="23">
        <v>2895027</v>
      </c>
      <c r="L206" s="23">
        <v>2921562</v>
      </c>
      <c r="M206" s="23">
        <v>2962788</v>
      </c>
      <c r="N206" s="23">
        <v>3009482</v>
      </c>
      <c r="O206" s="23">
        <v>3158860</v>
      </c>
      <c r="P206" s="23">
        <v>3238622</v>
      </c>
      <c r="Q206" s="23">
        <v>3287038</v>
      </c>
      <c r="R206" s="23">
        <v>3307304</v>
      </c>
      <c r="S206" s="23">
        <v>3453957</v>
      </c>
      <c r="T206" s="23">
        <v>3512531</v>
      </c>
      <c r="U206" s="23">
        <v>3564634</v>
      </c>
      <c r="V206" s="23">
        <v>3572276</v>
      </c>
      <c r="W206" s="23">
        <v>3713733</v>
      </c>
      <c r="X206" s="23">
        <v>3743747</v>
      </c>
      <c r="Y206" s="23">
        <v>3761257</v>
      </c>
      <c r="Z206" s="23">
        <v>3786954</v>
      </c>
      <c r="AA206" s="23">
        <v>3906197</v>
      </c>
      <c r="AB206" s="23">
        <v>3893444</v>
      </c>
      <c r="AC206" s="23">
        <v>3897235</v>
      </c>
      <c r="AD206" s="23">
        <v>3933902</v>
      </c>
      <c r="AE206" s="23">
        <v>4110950</v>
      </c>
      <c r="AF206" s="23">
        <v>4084070</v>
      </c>
      <c r="AG206" s="23">
        <v>4026943</v>
      </c>
      <c r="AH206" s="23">
        <v>3980218</v>
      </c>
    </row>
    <row r="207" spans="1:34" ht="15" hidden="1" x14ac:dyDescent="0.25">
      <c r="A207" t="str">
        <f t="shared" si="21"/>
        <v>中信(H)贷款总额</v>
      </c>
      <c r="B207" s="3" t="str">
        <f t="shared" si="19"/>
        <v>中信银行贷款总额</v>
      </c>
      <c r="C207" s="4" t="s">
        <v>186</v>
      </c>
      <c r="D207" s="4" t="s">
        <v>171</v>
      </c>
      <c r="E207" s="5" t="s">
        <v>156</v>
      </c>
      <c r="F207" s="5" t="s">
        <v>542</v>
      </c>
      <c r="G207" s="5" t="str">
        <f t="shared" si="23"/>
        <v>贷款总额</v>
      </c>
      <c r="H207" s="23">
        <v>3835876</v>
      </c>
      <c r="I207" s="23">
        <v>3956104</v>
      </c>
      <c r="J207" s="23">
        <v>3997987</v>
      </c>
      <c r="K207" s="23">
        <v>4154393</v>
      </c>
      <c r="L207" s="23">
        <v>4214523</v>
      </c>
      <c r="M207" s="23">
        <v>4362042</v>
      </c>
      <c r="N207" s="23">
        <v>4473307</v>
      </c>
      <c r="O207" s="23">
        <v>4645088</v>
      </c>
      <c r="P207" s="23">
        <v>4708621</v>
      </c>
      <c r="Q207" s="23">
        <v>4750405</v>
      </c>
      <c r="R207" s="23">
        <v>4855969</v>
      </c>
      <c r="S207" s="23">
        <v>4953095</v>
      </c>
      <c r="T207" s="23">
        <v>5011244</v>
      </c>
      <c r="U207" s="23">
        <v>5098228</v>
      </c>
      <c r="V207" s="23">
        <v>5152772</v>
      </c>
      <c r="W207" s="23">
        <v>5345943</v>
      </c>
      <c r="X207" s="23">
        <v>5380101</v>
      </c>
      <c r="Y207" s="23">
        <v>5465228</v>
      </c>
      <c r="Z207" s="23">
        <v>5498344</v>
      </c>
      <c r="AA207" s="23">
        <v>5582313</v>
      </c>
      <c r="AB207" s="23">
        <v>5593671</v>
      </c>
      <c r="AC207" s="23">
        <v>5631809</v>
      </c>
      <c r="AD207" s="23">
        <v>5720128</v>
      </c>
      <c r="AE207" s="23">
        <v>5866027</v>
      </c>
      <c r="AF207" s="23">
        <v>5801900</v>
      </c>
      <c r="AG207" s="23">
        <v>5782481</v>
      </c>
      <c r="AH207" s="23">
        <v>5862172</v>
      </c>
    </row>
    <row r="208" spans="1:34" ht="15" hidden="1" x14ac:dyDescent="0.25">
      <c r="A208" t="str">
        <f t="shared" si="21"/>
        <v>浙商(H)贷款总额</v>
      </c>
      <c r="B208" s="3" t="str">
        <f t="shared" si="19"/>
        <v>浙商银行贷款总额</v>
      </c>
      <c r="C208" s="4" t="s">
        <v>187</v>
      </c>
      <c r="D208" s="4" t="s">
        <v>172</v>
      </c>
      <c r="E208" s="5" t="s">
        <v>157</v>
      </c>
      <c r="F208" s="5" t="s">
        <v>542</v>
      </c>
      <c r="G208" s="5" t="str">
        <f t="shared" si="23"/>
        <v>贷款总额</v>
      </c>
      <c r="H208" s="23">
        <v>930214.38300000003</v>
      </c>
      <c r="I208" s="23">
        <v>930214.38300000003</v>
      </c>
      <c r="J208" s="23">
        <v>1027130.956</v>
      </c>
      <c r="K208" s="23">
        <v>1079288.6780000001</v>
      </c>
      <c r="L208" s="23">
        <v>1126171</v>
      </c>
      <c r="M208" s="23">
        <v>1162538</v>
      </c>
      <c r="N208" s="23">
        <v>1194110</v>
      </c>
      <c r="O208" s="23">
        <v>1245350</v>
      </c>
      <c r="P208" s="23">
        <v>1272137</v>
      </c>
      <c r="Q208" s="23">
        <v>1311393</v>
      </c>
      <c r="R208" s="23">
        <v>1343577</v>
      </c>
      <c r="S208" s="23">
        <v>1427251</v>
      </c>
      <c r="T208" s="23">
        <v>1469862</v>
      </c>
      <c r="U208" s="23">
        <v>1506280</v>
      </c>
      <c r="V208" s="23">
        <v>1519939</v>
      </c>
      <c r="W208" s="23">
        <v>1594669</v>
      </c>
      <c r="X208" s="23">
        <v>1646880</v>
      </c>
      <c r="Y208" s="23">
        <v>1697621</v>
      </c>
      <c r="Z208" s="23">
        <v>1708474</v>
      </c>
      <c r="AA208" s="23">
        <v>1769460</v>
      </c>
      <c r="AB208" s="23">
        <v>1803893</v>
      </c>
      <c r="AC208" s="23">
        <v>1826183</v>
      </c>
      <c r="AD208" s="23">
        <v>1848621</v>
      </c>
      <c r="AE208" s="23">
        <v>1890698</v>
      </c>
      <c r="AF208" s="23">
        <v>1879688</v>
      </c>
      <c r="AG208" s="23">
        <v>1896272</v>
      </c>
      <c r="AH208" s="23">
        <v>1913489</v>
      </c>
    </row>
    <row r="209" spans="1:34" ht="15" hidden="1" x14ac:dyDescent="0.25">
      <c r="A209" t="str">
        <f t="shared" si="21"/>
        <v>民生(H)贷款总额</v>
      </c>
      <c r="B209" s="3" t="str">
        <f t="shared" si="19"/>
        <v>民生银行贷款总额</v>
      </c>
      <c r="C209" s="4" t="s">
        <v>188</v>
      </c>
      <c r="D209" s="4" t="s">
        <v>173</v>
      </c>
      <c r="E209" s="5" t="s">
        <v>158</v>
      </c>
      <c r="F209" s="5" t="s">
        <v>542</v>
      </c>
      <c r="G209" s="5" t="str">
        <f t="shared" si="23"/>
        <v>贷款总额</v>
      </c>
      <c r="H209" s="23">
        <v>3183961</v>
      </c>
      <c r="I209" s="23">
        <v>3311028</v>
      </c>
      <c r="J209" s="23">
        <v>3487601</v>
      </c>
      <c r="K209" s="23">
        <v>3698733</v>
      </c>
      <c r="L209" s="23">
        <v>3798459</v>
      </c>
      <c r="M209" s="23">
        <v>3827421</v>
      </c>
      <c r="N209" s="23">
        <v>3853931</v>
      </c>
      <c r="O209" s="23">
        <v>4012773</v>
      </c>
      <c r="P209" s="23">
        <v>4031900</v>
      </c>
      <c r="Q209" s="23">
        <v>4041139</v>
      </c>
      <c r="R209" s="23">
        <v>4045692</v>
      </c>
      <c r="S209" s="23">
        <v>4189399</v>
      </c>
      <c r="T209" s="23">
        <v>4205536</v>
      </c>
      <c r="U209" s="23">
        <v>4131418</v>
      </c>
      <c r="V209" s="23">
        <v>4141144</v>
      </c>
      <c r="W209" s="23">
        <v>4336793</v>
      </c>
      <c r="X209" s="23">
        <v>4390942</v>
      </c>
      <c r="Y209" s="23">
        <v>4383813</v>
      </c>
      <c r="Z209" s="23">
        <v>4384877</v>
      </c>
      <c r="AA209" s="23">
        <v>4498726</v>
      </c>
      <c r="AB209" s="23">
        <v>4423227</v>
      </c>
      <c r="AC209" s="23">
        <v>4441038</v>
      </c>
      <c r="AD209" s="23">
        <v>4450480</v>
      </c>
      <c r="AE209" s="23">
        <v>4520467</v>
      </c>
      <c r="AF209" s="23">
        <v>4469874</v>
      </c>
      <c r="AG209" s="23">
        <v>4436759</v>
      </c>
      <c r="AH209" s="23">
        <v>4430610</v>
      </c>
    </row>
    <row r="210" spans="1:34" ht="15" hidden="1" x14ac:dyDescent="0.25">
      <c r="A210" t="str">
        <f t="shared" si="21"/>
        <v>招商(H)贷款总额</v>
      </c>
      <c r="B210" s="3" t="str">
        <f t="shared" si="19"/>
        <v>招商银行贷款总额</v>
      </c>
      <c r="C210" s="4" t="s">
        <v>189</v>
      </c>
      <c r="D210" s="4" t="s">
        <v>174</v>
      </c>
      <c r="E210" s="5" t="s">
        <v>159</v>
      </c>
      <c r="F210" s="5" t="s">
        <v>542</v>
      </c>
      <c r="G210" s="5" t="str">
        <f t="shared" si="23"/>
        <v>贷款总额</v>
      </c>
      <c r="H210" s="23">
        <v>4323530</v>
      </c>
      <c r="I210" s="23">
        <v>4462259</v>
      </c>
      <c r="J210" s="23">
        <v>4490650</v>
      </c>
      <c r="K210" s="23">
        <v>4732658</v>
      </c>
      <c r="L210" s="23">
        <v>4851715</v>
      </c>
      <c r="M210" s="23">
        <v>5006202</v>
      </c>
      <c r="N210" s="23">
        <v>5029128</v>
      </c>
      <c r="O210" s="23">
        <v>5312529</v>
      </c>
      <c r="P210" s="23">
        <v>5382998</v>
      </c>
      <c r="Q210" s="23">
        <v>5501177</v>
      </c>
      <c r="R210" s="23">
        <v>5570034</v>
      </c>
      <c r="S210" s="23">
        <v>5758105</v>
      </c>
      <c r="T210" s="23">
        <v>5931807</v>
      </c>
      <c r="U210" s="23">
        <v>5994374</v>
      </c>
      <c r="V210" s="23">
        <v>6051459</v>
      </c>
      <c r="W210" s="23">
        <v>6335975</v>
      </c>
      <c r="X210" s="23">
        <v>6355439</v>
      </c>
      <c r="Y210" s="23">
        <v>6455546</v>
      </c>
      <c r="Z210" s="23">
        <v>6508865</v>
      </c>
      <c r="AA210" s="23">
        <v>6815827</v>
      </c>
      <c r="AB210" s="23">
        <v>6747804</v>
      </c>
      <c r="AC210" s="23">
        <v>6758751</v>
      </c>
      <c r="AD210" s="23">
        <v>6888315</v>
      </c>
      <c r="AE210" s="23">
        <v>7125479</v>
      </c>
      <c r="AF210" s="23">
        <v>7116616</v>
      </c>
      <c r="AG210" s="23">
        <v>7136285</v>
      </c>
      <c r="AH210" s="23">
        <v>7258058</v>
      </c>
    </row>
    <row r="211" spans="1:34" ht="15" hidden="1" x14ac:dyDescent="0.25">
      <c r="A211" t="str">
        <f t="shared" si="21"/>
        <v>重庆(H)贷款总额</v>
      </c>
      <c r="B211" s="3" t="str">
        <f t="shared" si="19"/>
        <v>重庆银行贷款总额</v>
      </c>
      <c r="C211" s="4" t="s">
        <v>190</v>
      </c>
      <c r="D211" s="4" t="s">
        <v>175</v>
      </c>
      <c r="E211" s="5" t="s">
        <v>160</v>
      </c>
      <c r="F211" s="5" t="s">
        <v>542</v>
      </c>
      <c r="G211" s="5" t="str">
        <f t="shared" si="23"/>
        <v>贷款总额</v>
      </c>
      <c r="H211" s="23">
        <v>227135.64300000001</v>
      </c>
      <c r="I211" s="23">
        <v>227135.64300000001</v>
      </c>
      <c r="J211" s="23">
        <v>245831.59299999999</v>
      </c>
      <c r="K211" s="23">
        <v>256243.092</v>
      </c>
      <c r="L211" s="23">
        <v>263420.234</v>
      </c>
      <c r="M211" s="23">
        <v>266399.58600000001</v>
      </c>
      <c r="N211" s="23">
        <v>281220.076</v>
      </c>
      <c r="O211" s="23">
        <v>298772.11099999998</v>
      </c>
      <c r="P211" s="23">
        <v>308123.549</v>
      </c>
      <c r="Q211" s="23">
        <v>312316</v>
      </c>
      <c r="R211" s="23">
        <v>315955.79300000001</v>
      </c>
      <c r="S211" s="23">
        <v>327462</v>
      </c>
      <c r="T211" s="23">
        <v>337363.40399999998</v>
      </c>
      <c r="U211" s="23">
        <v>341064</v>
      </c>
      <c r="V211" s="23">
        <v>350551.22100000002</v>
      </c>
      <c r="W211" s="23">
        <v>366710.09600000002</v>
      </c>
      <c r="X211" s="23">
        <v>375863.34299999999</v>
      </c>
      <c r="Y211" s="23">
        <v>383593</v>
      </c>
      <c r="Z211" s="23">
        <v>390200.397</v>
      </c>
      <c r="AA211" s="23">
        <v>407502.08100000001</v>
      </c>
      <c r="AB211" s="23">
        <v>417016.23499999999</v>
      </c>
      <c r="AC211" s="23">
        <v>430492</v>
      </c>
      <c r="AD211" s="23">
        <v>438295.48100000003</v>
      </c>
      <c r="AE211" s="23">
        <v>473589.22600000002</v>
      </c>
      <c r="AF211" s="23">
        <v>498645.08399999997</v>
      </c>
      <c r="AG211" s="23">
        <v>518459</v>
      </c>
      <c r="AH211" s="23">
        <v>529120.18599999999</v>
      </c>
    </row>
    <row r="212" spans="1:34" ht="15" hidden="1" x14ac:dyDescent="0.25">
      <c r="A212" t="str">
        <f t="shared" si="21"/>
        <v>青岛(H)贷款总额</v>
      </c>
      <c r="B212" s="3" t="str">
        <f t="shared" si="19"/>
        <v>青岛银行贷款总额</v>
      </c>
      <c r="C212" s="4" t="s">
        <v>191</v>
      </c>
      <c r="D212" s="4" t="s">
        <v>176</v>
      </c>
      <c r="E212" s="5" t="s">
        <v>161</v>
      </c>
      <c r="F212" s="5" t="s">
        <v>542</v>
      </c>
      <c r="G212" s="5" t="str">
        <f t="shared" si="23"/>
        <v>贷款总额</v>
      </c>
      <c r="H212" s="23">
        <v>146392.35800000001</v>
      </c>
      <c r="I212" s="23">
        <v>160630.23800000001</v>
      </c>
      <c r="J212" s="23">
        <v>172795.443</v>
      </c>
      <c r="K212" s="23">
        <v>187802.351</v>
      </c>
      <c r="L212" s="23">
        <v>202801.47</v>
      </c>
      <c r="M212" s="23">
        <v>208205.223</v>
      </c>
      <c r="N212" s="23">
        <v>206747.22099999999</v>
      </c>
      <c r="O212" s="23">
        <v>224005.90599999999</v>
      </c>
      <c r="P212" s="23">
        <v>234915.965</v>
      </c>
      <c r="Q212" s="23">
        <v>241895.93</v>
      </c>
      <c r="R212" s="23">
        <v>244205.48</v>
      </c>
      <c r="S212" s="23">
        <v>255673.78200000001</v>
      </c>
      <c r="T212" s="23">
        <v>265268.03600000002</v>
      </c>
      <c r="U212" s="23">
        <v>270215.80599999998</v>
      </c>
      <c r="V212" s="23">
        <v>269029.45199999999</v>
      </c>
      <c r="W212" s="23">
        <v>283187.109</v>
      </c>
      <c r="X212" s="23">
        <v>288835.55699999997</v>
      </c>
      <c r="Y212" s="23">
        <v>297553.228</v>
      </c>
      <c r="Z212" s="23">
        <v>300089.54100000003</v>
      </c>
      <c r="AA212" s="23">
        <v>317040.71999999997</v>
      </c>
      <c r="AB212" s="23">
        <v>324394.23200000002</v>
      </c>
      <c r="AC212" s="23">
        <v>331127.141</v>
      </c>
      <c r="AD212" s="23">
        <v>340689.72499999998</v>
      </c>
      <c r="AE212" s="23">
        <v>359117.58500000002</v>
      </c>
      <c r="AF212" s="23">
        <v>368405.82699999999</v>
      </c>
      <c r="AG212" s="23">
        <v>375298.1</v>
      </c>
      <c r="AH212" s="23">
        <v>397008.29200000002</v>
      </c>
    </row>
    <row r="213" spans="1:34" ht="15" hidden="1" x14ac:dyDescent="0.25">
      <c r="A213" t="str">
        <f t="shared" si="21"/>
        <v>郑州(H)贷款总额</v>
      </c>
      <c r="B213" s="3" t="str">
        <f t="shared" si="19"/>
        <v>郑州银行贷款总额</v>
      </c>
      <c r="C213" s="4" t="s">
        <v>192</v>
      </c>
      <c r="D213" s="4" t="s">
        <v>177</v>
      </c>
      <c r="E213" s="5" t="s">
        <v>162</v>
      </c>
      <c r="F213" s="5" t="s">
        <v>542</v>
      </c>
      <c r="G213" s="5" t="str">
        <f t="shared" si="23"/>
        <v>贷款总额</v>
      </c>
      <c r="H213" s="23">
        <v>177557.152</v>
      </c>
      <c r="I213" s="23">
        <v>188993.13399999999</v>
      </c>
      <c r="J213" s="23">
        <v>195911.66500000001</v>
      </c>
      <c r="K213" s="23">
        <v>208667.31299999999</v>
      </c>
      <c r="L213" s="23">
        <v>215609.45199999999</v>
      </c>
      <c r="M213" s="23">
        <v>229519.95</v>
      </c>
      <c r="N213" s="23">
        <v>237959.19</v>
      </c>
      <c r="O213" s="23">
        <v>253555.283</v>
      </c>
      <c r="P213" s="23">
        <v>268175.63299999997</v>
      </c>
      <c r="Q213" s="23">
        <v>282600.17499999999</v>
      </c>
      <c r="R213" s="23">
        <v>289027.66800000001</v>
      </c>
      <c r="S213" s="23">
        <v>306544.89600000001</v>
      </c>
      <c r="T213" s="23">
        <v>316481.91399999999</v>
      </c>
      <c r="U213" s="23">
        <v>327192.82799999998</v>
      </c>
      <c r="V213" s="23">
        <v>330921.09700000001</v>
      </c>
      <c r="W213" s="23">
        <v>342374.05</v>
      </c>
      <c r="X213" s="23">
        <v>351144.06300000002</v>
      </c>
      <c r="Y213" s="23">
        <v>353657.64399999997</v>
      </c>
      <c r="Z213" s="23">
        <v>360608.20600000001</v>
      </c>
      <c r="AA213" s="23">
        <v>364889.26</v>
      </c>
      <c r="AB213" s="23">
        <v>372827.94300000003</v>
      </c>
      <c r="AC213" s="23">
        <v>383710.88799999998</v>
      </c>
      <c r="AD213" s="23">
        <v>387690.45199999999</v>
      </c>
      <c r="AE213" s="23">
        <v>400235.53899999999</v>
      </c>
      <c r="AF213" s="23">
        <v>406094.46299999999</v>
      </c>
      <c r="AG213" s="23">
        <v>406716.65700000001</v>
      </c>
      <c r="AH213" s="23">
        <v>410263.57199999999</v>
      </c>
    </row>
    <row r="214" spans="1:34" ht="15" hidden="1" x14ac:dyDescent="0.25">
      <c r="A214" t="str">
        <f t="shared" si="21"/>
        <v>渝农(H)贷款总额</v>
      </c>
      <c r="B214" s="3" t="str">
        <f t="shared" si="19"/>
        <v>渝农商行贷款总额</v>
      </c>
      <c r="C214" s="4" t="s">
        <v>193</v>
      </c>
      <c r="D214" s="4" t="s">
        <v>178</v>
      </c>
      <c r="E214" s="5" t="s">
        <v>163</v>
      </c>
      <c r="F214" s="5" t="s">
        <v>542</v>
      </c>
      <c r="G214" s="5" t="str">
        <f t="shared" si="23"/>
        <v>贷款总额</v>
      </c>
      <c r="H214" s="23">
        <v>415125.97100000002</v>
      </c>
      <c r="I214" s="23">
        <v>415125.97100000002</v>
      </c>
      <c r="J214" s="23">
        <v>437084.88799999998</v>
      </c>
      <c r="K214" s="23">
        <v>450402.4</v>
      </c>
      <c r="L214" s="23">
        <v>473461.30599999998</v>
      </c>
      <c r="M214" s="23">
        <v>495656</v>
      </c>
      <c r="N214" s="23">
        <v>507885.87</v>
      </c>
      <c r="O214" s="23">
        <v>538615</v>
      </c>
      <c r="P214" s="23">
        <v>561881.44200000004</v>
      </c>
      <c r="Q214" s="23">
        <v>578396.30000000005</v>
      </c>
      <c r="R214" s="23">
        <v>582166.49800000002</v>
      </c>
      <c r="S214" s="23">
        <v>607946.4</v>
      </c>
      <c r="T214" s="23">
        <v>616580.44700000004</v>
      </c>
      <c r="U214" s="23">
        <v>630038.1</v>
      </c>
      <c r="V214" s="23">
        <v>632677.08400000003</v>
      </c>
      <c r="W214" s="23">
        <v>664664.4</v>
      </c>
      <c r="X214" s="23">
        <v>673736.027</v>
      </c>
      <c r="Y214" s="23">
        <v>679258.4</v>
      </c>
      <c r="Z214" s="23">
        <v>676710.63899999997</v>
      </c>
      <c r="AA214" s="23">
        <v>696970.7</v>
      </c>
      <c r="AB214" s="23">
        <v>706864.576</v>
      </c>
      <c r="AC214" s="23">
        <v>715376.1</v>
      </c>
      <c r="AD214" s="23">
        <v>714273.01500000001</v>
      </c>
      <c r="AE214" s="23">
        <v>744443.9</v>
      </c>
      <c r="AF214" s="23">
        <v>765244.96900000004</v>
      </c>
      <c r="AG214" s="23">
        <v>777973.3</v>
      </c>
      <c r="AH214" s="23">
        <v>797287.04299999995</v>
      </c>
    </row>
    <row r="215" spans="1:34" s="19" customFormat="1" ht="15" hidden="1" x14ac:dyDescent="0.25">
      <c r="A215" s="19" t="str">
        <f t="shared" si="21"/>
        <v>中原贷款总额</v>
      </c>
      <c r="B215" s="15" t="str">
        <f t="shared" si="19"/>
        <v>中原银行贷款总额</v>
      </c>
      <c r="C215" s="16" t="s">
        <v>222</v>
      </c>
      <c r="D215" s="16" t="s">
        <v>194</v>
      </c>
      <c r="E215" s="17" t="s">
        <v>208</v>
      </c>
      <c r="F215" s="17" t="s">
        <v>236</v>
      </c>
      <c r="G215" s="17" t="str">
        <f t="shared" si="23"/>
        <v>贷款总额</v>
      </c>
      <c r="H215" s="23">
        <v>291803.92</v>
      </c>
      <c r="I215" s="23">
        <v>291803.92</v>
      </c>
      <c r="J215" s="23">
        <v>299204.70600000001</v>
      </c>
      <c r="K215" s="23">
        <v>299204.70600000001</v>
      </c>
      <c r="L215" s="23">
        <v>337610.17200000002</v>
      </c>
      <c r="M215" s="23">
        <v>337610.17200000002</v>
      </c>
      <c r="N215" s="23">
        <v>357025.87300000002</v>
      </c>
      <c r="O215" s="23">
        <v>357025.87300000002</v>
      </c>
      <c r="P215" s="23">
        <v>384994.03600000002</v>
      </c>
      <c r="Q215" s="23">
        <v>384994.03600000002</v>
      </c>
      <c r="R215" s="23">
        <v>388159.51400000002</v>
      </c>
      <c r="S215" s="23">
        <v>388159.51400000002</v>
      </c>
      <c r="T215" s="23">
        <v>657035.27099999995</v>
      </c>
      <c r="U215" s="23">
        <v>657035.27099999995</v>
      </c>
      <c r="V215" s="23">
        <v>684074.68500000006</v>
      </c>
      <c r="W215" s="23">
        <v>684074.68500000006</v>
      </c>
      <c r="X215" s="23">
        <v>723590.02399999998</v>
      </c>
      <c r="Y215" s="23">
        <v>691749</v>
      </c>
      <c r="Z215" s="23">
        <v>707462.17099999997</v>
      </c>
      <c r="AA215" s="23">
        <v>697964</v>
      </c>
      <c r="AB215" s="23">
        <v>699563.05</v>
      </c>
      <c r="AC215" s="23">
        <v>673744</v>
      </c>
      <c r="AD215" s="23">
        <v>714455.25600000005</v>
      </c>
      <c r="AE215" s="23">
        <v>714455.25600000005</v>
      </c>
      <c r="AF215" s="23">
        <v>715016.24800000002</v>
      </c>
      <c r="AG215" s="23">
        <v>715016.24800000002</v>
      </c>
      <c r="AH215" s="23">
        <v>733905.13399999996</v>
      </c>
    </row>
    <row r="216" spans="1:34" ht="15" hidden="1" x14ac:dyDescent="0.25">
      <c r="A216" t="str">
        <f t="shared" si="21"/>
        <v>广州农商贷款总额</v>
      </c>
      <c r="B216" s="3" t="str">
        <f t="shared" si="19"/>
        <v>广州农商银行贷款总额</v>
      </c>
      <c r="C216" s="4" t="s">
        <v>223</v>
      </c>
      <c r="D216" s="4" t="s">
        <v>195</v>
      </c>
      <c r="E216" s="5" t="s">
        <v>209</v>
      </c>
      <c r="F216" s="5" t="s">
        <v>236</v>
      </c>
      <c r="G216" s="5" t="str">
        <f t="shared" si="23"/>
        <v>贷款总额</v>
      </c>
      <c r="H216" s="23">
        <v>448600.24599999998</v>
      </c>
      <c r="I216" s="23">
        <v>448600.24599999998</v>
      </c>
      <c r="J216" s="23">
        <v>479968.12599999999</v>
      </c>
      <c r="K216" s="23">
        <v>479968.12599999999</v>
      </c>
      <c r="L216" s="23">
        <v>551979.56900000002</v>
      </c>
      <c r="M216" s="23">
        <v>551979.56900000002</v>
      </c>
      <c r="N216" s="23">
        <v>568926.17000000004</v>
      </c>
      <c r="O216" s="23">
        <v>568926.17000000004</v>
      </c>
      <c r="P216" s="23">
        <v>636824.99</v>
      </c>
      <c r="Q216" s="23">
        <v>636824.99</v>
      </c>
      <c r="R216" s="23">
        <v>657662.93000000005</v>
      </c>
      <c r="S216" s="23">
        <v>657662.93000000005</v>
      </c>
      <c r="T216" s="23">
        <v>690940.61199999996</v>
      </c>
      <c r="U216" s="23">
        <v>690940.61199999996</v>
      </c>
      <c r="V216" s="23">
        <v>691971.91599999997</v>
      </c>
      <c r="W216" s="23">
        <v>691971.91599999997</v>
      </c>
      <c r="X216" s="23">
        <v>713251.21400000004</v>
      </c>
      <c r="Y216" s="23">
        <v>713251.21400000004</v>
      </c>
      <c r="Z216" s="23">
        <v>731318.24800000002</v>
      </c>
      <c r="AA216" s="23">
        <v>731318.24800000002</v>
      </c>
      <c r="AB216" s="23">
        <v>744026.11300000001</v>
      </c>
      <c r="AC216" s="23">
        <v>744026.11300000001</v>
      </c>
      <c r="AD216" s="23">
        <v>720234.22600000002</v>
      </c>
      <c r="AE216" s="23">
        <v>720234.22600000002</v>
      </c>
      <c r="AF216" s="23">
        <v>717344.43900000001</v>
      </c>
      <c r="AG216" s="23">
        <v>717344.43900000001</v>
      </c>
      <c r="AH216" s="23">
        <v>706058.32200000004</v>
      </c>
    </row>
    <row r="217" spans="1:34" ht="15" hidden="1" x14ac:dyDescent="0.25">
      <c r="A217" t="str">
        <f t="shared" si="21"/>
        <v>天津贷款总额</v>
      </c>
      <c r="B217" s="3" t="str">
        <f t="shared" si="19"/>
        <v>天津银行贷款总额</v>
      </c>
      <c r="C217" s="4" t="s">
        <v>224</v>
      </c>
      <c r="D217" s="4" t="s">
        <v>196</v>
      </c>
      <c r="E217" s="5" t="s">
        <v>210</v>
      </c>
      <c r="F217" s="5" t="s">
        <v>236</v>
      </c>
      <c r="G217" s="5" t="str">
        <f t="shared" si="23"/>
        <v>贷款总额</v>
      </c>
      <c r="H217" s="23">
        <v>315789.90000000002</v>
      </c>
      <c r="I217" s="23">
        <v>315789.90000000002</v>
      </c>
      <c r="J217" s="23">
        <v>293945.68400000001</v>
      </c>
      <c r="K217" s="23">
        <v>293945.68400000001</v>
      </c>
      <c r="L217" s="23">
        <v>305473.38400000002</v>
      </c>
      <c r="M217" s="23">
        <v>305473.38400000002</v>
      </c>
      <c r="N217" s="23">
        <v>307822.40500000003</v>
      </c>
      <c r="O217" s="23">
        <v>307822.40500000003</v>
      </c>
      <c r="P217" s="23">
        <v>317892.7</v>
      </c>
      <c r="Q217" s="23">
        <v>317892.7</v>
      </c>
      <c r="R217" s="23">
        <v>337019.77399999998</v>
      </c>
      <c r="S217" s="23">
        <v>337019.77399999998</v>
      </c>
      <c r="T217" s="23">
        <v>348486.76</v>
      </c>
      <c r="U217" s="23">
        <v>348486.76</v>
      </c>
      <c r="V217" s="23">
        <v>347428.80800000002</v>
      </c>
      <c r="W217" s="23">
        <v>347428.80800000002</v>
      </c>
      <c r="X217" s="23">
        <v>384331.46500000003</v>
      </c>
      <c r="Y217" s="23">
        <v>384331.46500000003</v>
      </c>
      <c r="Z217" s="23">
        <v>407450.52</v>
      </c>
      <c r="AA217" s="23">
        <v>407450.52</v>
      </c>
      <c r="AB217" s="23">
        <v>453945.83799999999</v>
      </c>
      <c r="AC217" s="23">
        <v>453945.83799999999</v>
      </c>
      <c r="AD217" s="23">
        <v>453655.45299999998</v>
      </c>
      <c r="AE217" s="23">
        <v>453655.45299999998</v>
      </c>
      <c r="AF217" s="23">
        <v>484968.97700000001</v>
      </c>
      <c r="AG217" s="23">
        <v>484968.97700000001</v>
      </c>
      <c r="AH217" s="23">
        <v>493622.14199999999</v>
      </c>
    </row>
    <row r="218" spans="1:34" ht="15" hidden="1" x14ac:dyDescent="0.25">
      <c r="A218" t="str">
        <f t="shared" si="21"/>
        <v>江西贷款总额</v>
      </c>
      <c r="B218" s="3" t="str">
        <f t="shared" si="19"/>
        <v>江西银行贷款总额</v>
      </c>
      <c r="C218" s="4" t="s">
        <v>225</v>
      </c>
      <c r="D218" s="4" t="s">
        <v>197</v>
      </c>
      <c r="E218" s="5" t="s">
        <v>211</v>
      </c>
      <c r="F218" s="5" t="s">
        <v>236</v>
      </c>
      <c r="G218" s="5" t="str">
        <f t="shared" si="23"/>
        <v>贷款总额</v>
      </c>
      <c r="H218" s="23">
        <v>200322.337</v>
      </c>
      <c r="I218" s="23">
        <v>200322.337</v>
      </c>
      <c r="J218" s="23">
        <v>210017.12899999999</v>
      </c>
      <c r="K218" s="23">
        <v>210017.12899999999</v>
      </c>
      <c r="L218" s="23">
        <v>217304.51699999999</v>
      </c>
      <c r="M218" s="23">
        <v>217304.51699999999</v>
      </c>
      <c r="N218" s="23">
        <v>223422.05799999999</v>
      </c>
      <c r="O218" s="23">
        <v>223422.05799999999</v>
      </c>
      <c r="P218" s="23">
        <v>254603.174</v>
      </c>
      <c r="Q218" s="23">
        <v>254603.174</v>
      </c>
      <c r="R218" s="23">
        <v>277714.31199999998</v>
      </c>
      <c r="S218" s="23">
        <v>277714.31199999998</v>
      </c>
      <c r="T218" s="23">
        <v>300127.72499999998</v>
      </c>
      <c r="U218" s="23">
        <v>300127.72499999998</v>
      </c>
      <c r="V218" s="23">
        <v>311481.16899999999</v>
      </c>
      <c r="W218" s="23">
        <v>311481.16899999999</v>
      </c>
      <c r="X218" s="23">
        <v>330101.00400000002</v>
      </c>
      <c r="Y218" s="23">
        <v>330101.00400000002</v>
      </c>
      <c r="Z218" s="23">
        <v>336889.50199999998</v>
      </c>
      <c r="AA218" s="23">
        <v>336889.50199999998</v>
      </c>
      <c r="AB218" s="23">
        <v>350795.223</v>
      </c>
      <c r="AC218" s="23">
        <v>350795.223</v>
      </c>
      <c r="AD218" s="23">
        <v>352940.25599999999</v>
      </c>
      <c r="AE218" s="23">
        <v>352940.25599999999</v>
      </c>
      <c r="AF218" s="23">
        <v>364903.07400000002</v>
      </c>
      <c r="AG218" s="23">
        <v>364903.07400000002</v>
      </c>
      <c r="AH218" s="23">
        <v>363367.47899999999</v>
      </c>
    </row>
    <row r="219" spans="1:34" ht="15" hidden="1" x14ac:dyDescent="0.25">
      <c r="A219" t="str">
        <f t="shared" si="21"/>
        <v>泸州贷款总额</v>
      </c>
      <c r="B219" s="3" t="str">
        <f t="shared" si="19"/>
        <v>泸州银行贷款总额</v>
      </c>
      <c r="C219" s="4" t="s">
        <v>226</v>
      </c>
      <c r="D219" s="4" t="s">
        <v>198</v>
      </c>
      <c r="E219" s="5" t="s">
        <v>212</v>
      </c>
      <c r="F219" s="5" t="s">
        <v>236</v>
      </c>
      <c r="G219" s="5" t="str">
        <f t="shared" si="23"/>
        <v>贷款总额</v>
      </c>
      <c r="H219" s="23">
        <v>39972.353000000003</v>
      </c>
      <c r="I219" s="23">
        <v>39972.353000000003</v>
      </c>
      <c r="J219" s="23">
        <v>44577.824000000001</v>
      </c>
      <c r="K219" s="23">
        <v>52010.15</v>
      </c>
      <c r="L219" s="23">
        <v>53531.233</v>
      </c>
      <c r="M219" s="23">
        <v>53531.233</v>
      </c>
      <c r="N219" s="23">
        <v>59352.877</v>
      </c>
      <c r="O219" s="23">
        <v>66288</v>
      </c>
      <c r="P219" s="23">
        <v>69326.095000000001</v>
      </c>
      <c r="Q219" s="23">
        <v>69326.095000000001</v>
      </c>
      <c r="R219" s="23">
        <v>74652.740000000005</v>
      </c>
      <c r="S219" s="23">
        <v>74652.740000000005</v>
      </c>
      <c r="T219" s="23">
        <v>80523.195999999996</v>
      </c>
      <c r="U219" s="23">
        <v>80523.195999999996</v>
      </c>
      <c r="V219" s="23">
        <v>82825.911999999997</v>
      </c>
      <c r="W219" s="23">
        <v>82825.911999999997</v>
      </c>
      <c r="X219" s="23">
        <v>88349.684999999998</v>
      </c>
      <c r="Y219" s="23">
        <v>90203</v>
      </c>
      <c r="Z219" s="23">
        <v>92456.592999999993</v>
      </c>
      <c r="AA219" s="23">
        <v>92456.592999999993</v>
      </c>
      <c r="AB219" s="23">
        <v>99814.760999999999</v>
      </c>
      <c r="AC219" s="23">
        <v>102186</v>
      </c>
      <c r="AD219" s="23">
        <v>103270.67</v>
      </c>
      <c r="AE219" s="23">
        <v>103270.67</v>
      </c>
      <c r="AF219" s="23">
        <v>116829.495</v>
      </c>
      <c r="AG219" s="23">
        <v>116829.495</v>
      </c>
      <c r="AH219" s="23">
        <v>124126.683</v>
      </c>
    </row>
    <row r="220" spans="1:34" ht="15" hidden="1" x14ac:dyDescent="0.25">
      <c r="A220" t="str">
        <f t="shared" si="21"/>
        <v>甘肃贷款总额</v>
      </c>
      <c r="B220" s="3" t="str">
        <f t="shared" si="19"/>
        <v>甘肃银行贷款总额</v>
      </c>
      <c r="C220" s="4" t="s">
        <v>228</v>
      </c>
      <c r="D220" s="4" t="s">
        <v>200</v>
      </c>
      <c r="E220" s="5" t="s">
        <v>214</v>
      </c>
      <c r="F220" s="5" t="s">
        <v>236</v>
      </c>
      <c r="G220" s="5" t="str">
        <f t="shared" si="23"/>
        <v>贷款总额</v>
      </c>
      <c r="H220" s="23">
        <v>170826.1</v>
      </c>
      <c r="I220" s="23">
        <v>170826.1</v>
      </c>
      <c r="J220" s="23">
        <v>170449.24124692002</v>
      </c>
      <c r="K220" s="23">
        <v>170449.24124692002</v>
      </c>
      <c r="L220" s="23">
        <v>173522.78085367999</v>
      </c>
      <c r="M220" s="23">
        <v>173522.78085367999</v>
      </c>
      <c r="N220" s="23">
        <v>181825.65700000001</v>
      </c>
      <c r="O220" s="23">
        <v>181825.65700000001</v>
      </c>
      <c r="P220" s="23">
        <v>194465.72200000001</v>
      </c>
      <c r="Q220" s="23">
        <v>194465.72200000001</v>
      </c>
      <c r="R220" s="23">
        <v>198595.30300000001</v>
      </c>
      <c r="S220" s="23">
        <v>198595.30300000001</v>
      </c>
      <c r="T220" s="23">
        <v>207428.50700000001</v>
      </c>
      <c r="U220" s="23">
        <v>207428.50700000001</v>
      </c>
      <c r="V220" s="23">
        <v>210063.37700000001</v>
      </c>
      <c r="W220" s="23">
        <v>210063.37700000001</v>
      </c>
      <c r="X220" s="23">
        <v>223672.81899999999</v>
      </c>
      <c r="Y220" s="23">
        <v>223672.81899999999</v>
      </c>
      <c r="Z220" s="23">
        <v>217117.36300000001</v>
      </c>
      <c r="AA220" s="23">
        <v>217117.36300000001</v>
      </c>
      <c r="AB220" s="23">
        <v>234132.91399999999</v>
      </c>
      <c r="AC220" s="23">
        <v>234132.91399999999</v>
      </c>
      <c r="AD220" s="23">
        <v>224859.497</v>
      </c>
      <c r="AE220" s="23">
        <v>224859.497</v>
      </c>
      <c r="AF220" s="23">
        <v>234829.04800000001</v>
      </c>
      <c r="AG220" s="23">
        <v>234829.04800000001</v>
      </c>
      <c r="AH220" s="23">
        <v>223546.28599999999</v>
      </c>
    </row>
    <row r="221" spans="1:34" ht="15" hidden="1" x14ac:dyDescent="0.25">
      <c r="A221" t="str">
        <f t="shared" si="21"/>
        <v>晋商贷款总额</v>
      </c>
      <c r="B221" s="3" t="str">
        <f t="shared" si="19"/>
        <v>晋商银行贷款总额</v>
      </c>
      <c r="C221" s="4" t="s">
        <v>229</v>
      </c>
      <c r="D221" s="4" t="s">
        <v>201</v>
      </c>
      <c r="E221" s="5" t="s">
        <v>215</v>
      </c>
      <c r="F221" s="5" t="s">
        <v>236</v>
      </c>
      <c r="G221" s="5" t="str">
        <f t="shared" si="23"/>
        <v>贷款总额</v>
      </c>
      <c r="H221" s="23">
        <v>110815.056</v>
      </c>
      <c r="I221" s="23">
        <v>110815.056</v>
      </c>
      <c r="J221" s="23">
        <v>115482.489</v>
      </c>
      <c r="K221" s="23">
        <v>115482.489</v>
      </c>
      <c r="L221" s="23">
        <v>135327.533</v>
      </c>
      <c r="M221" s="23">
        <v>135327.533</v>
      </c>
      <c r="N221" s="23">
        <v>136104.83900000001</v>
      </c>
      <c r="O221" s="23">
        <v>136104.83900000001</v>
      </c>
      <c r="P221" s="23">
        <v>148550.39199999999</v>
      </c>
      <c r="Q221" s="23">
        <v>148550.39199999999</v>
      </c>
      <c r="R221" s="23">
        <v>155740.45199999999</v>
      </c>
      <c r="S221" s="23">
        <v>155740.45199999999</v>
      </c>
      <c r="T221" s="23">
        <v>174612.54800000001</v>
      </c>
      <c r="U221" s="23">
        <v>174612.54800000001</v>
      </c>
      <c r="V221" s="23">
        <v>186051.921</v>
      </c>
      <c r="W221" s="23">
        <v>186051.921</v>
      </c>
      <c r="X221" s="23">
        <v>194385.12400000001</v>
      </c>
      <c r="Y221" s="23">
        <v>194385.12400000001</v>
      </c>
      <c r="Z221" s="23">
        <v>191436.11600000001</v>
      </c>
      <c r="AA221" s="23">
        <v>191436.11600000001</v>
      </c>
      <c r="AB221" s="23">
        <v>202018.91099999999</v>
      </c>
      <c r="AC221" s="23">
        <v>202018.91099999999</v>
      </c>
      <c r="AD221" s="23">
        <v>201414.13099999999</v>
      </c>
      <c r="AE221" s="23">
        <v>201414.13099999999</v>
      </c>
      <c r="AF221" s="23">
        <v>208638.32</v>
      </c>
      <c r="AG221" s="23">
        <v>208638.32</v>
      </c>
      <c r="AH221" s="23">
        <v>217626.40700000001</v>
      </c>
    </row>
    <row r="222" spans="1:34" ht="15" hidden="1" x14ac:dyDescent="0.25">
      <c r="A222" t="str">
        <f t="shared" si="21"/>
        <v>徽商贷款总额</v>
      </c>
      <c r="B222" s="3" t="str">
        <f t="shared" si="19"/>
        <v>徽商银行贷款总额</v>
      </c>
      <c r="C222" s="4" t="s">
        <v>230</v>
      </c>
      <c r="D222" s="4" t="s">
        <v>202</v>
      </c>
      <c r="E222" s="5" t="s">
        <v>216</v>
      </c>
      <c r="F222" s="5" t="s">
        <v>236</v>
      </c>
      <c r="G222" s="5" t="str">
        <f t="shared" si="23"/>
        <v>贷款总额</v>
      </c>
      <c r="H222" s="23">
        <v>434557.00300000003</v>
      </c>
      <c r="I222" s="23">
        <v>434557.00300000003</v>
      </c>
      <c r="J222" s="23">
        <v>463985.11900000001</v>
      </c>
      <c r="K222" s="23">
        <v>463985.11900000001</v>
      </c>
      <c r="L222" s="23">
        <v>526350.66899999999</v>
      </c>
      <c r="M222" s="23">
        <v>526350.66899999999</v>
      </c>
      <c r="N222" s="23">
        <v>572953.64099999995</v>
      </c>
      <c r="O222" s="23">
        <v>572953.64099999995</v>
      </c>
      <c r="P222" s="23">
        <v>637973.12399999995</v>
      </c>
      <c r="Q222" s="23">
        <v>637973.12399999995</v>
      </c>
      <c r="R222" s="23">
        <v>654795.12100000004</v>
      </c>
      <c r="S222" s="23">
        <v>654795.12100000004</v>
      </c>
      <c r="T222" s="23">
        <v>743928.58400000003</v>
      </c>
      <c r="U222" s="23">
        <v>743928.58400000003</v>
      </c>
      <c r="V222" s="23">
        <v>764309.054</v>
      </c>
      <c r="W222" s="23">
        <v>764309.054</v>
      </c>
      <c r="X222" s="23">
        <v>853124.42299999995</v>
      </c>
      <c r="Y222" s="23">
        <v>853124.42299999995</v>
      </c>
      <c r="Z222" s="23">
        <v>874222.59499999997</v>
      </c>
      <c r="AA222" s="23">
        <v>874222.59499999997</v>
      </c>
      <c r="AB222" s="23">
        <v>954545.97400000005</v>
      </c>
      <c r="AC222" s="23">
        <v>966086</v>
      </c>
      <c r="AD222" s="23">
        <v>1002166.422</v>
      </c>
      <c r="AE222" s="23">
        <v>1002166.422</v>
      </c>
      <c r="AF222" s="23">
        <v>1100532.9110000001</v>
      </c>
      <c r="AG222" s="23">
        <v>1100532.9110000001</v>
      </c>
      <c r="AH222" s="23">
        <v>1130491.55</v>
      </c>
    </row>
    <row r="223" spans="1:34" ht="15" hidden="1" x14ac:dyDescent="0.25">
      <c r="A223" t="str">
        <f t="shared" si="21"/>
        <v>哈尔滨贷款总额</v>
      </c>
      <c r="B223" s="3" t="str">
        <f t="shared" si="19"/>
        <v>哈尔滨银行贷款总额</v>
      </c>
      <c r="C223" s="4" t="s">
        <v>231</v>
      </c>
      <c r="D223" s="4" t="s">
        <v>203</v>
      </c>
      <c r="E223" s="5" t="s">
        <v>217</v>
      </c>
      <c r="F223" s="5" t="s">
        <v>236</v>
      </c>
      <c r="G223" s="5" t="str">
        <f t="shared" si="23"/>
        <v>贷款总额</v>
      </c>
      <c r="H223" s="23">
        <v>260836.77100000001</v>
      </c>
      <c r="I223" s="23">
        <v>260836.77100000001</v>
      </c>
      <c r="J223" s="23">
        <v>263604.11099999998</v>
      </c>
      <c r="K223" s="23">
        <v>263604.11099999998</v>
      </c>
      <c r="L223" s="23">
        <v>279675.64799999999</v>
      </c>
      <c r="M223" s="23">
        <v>279675.64799999999</v>
      </c>
      <c r="N223" s="23">
        <v>280567.17599999998</v>
      </c>
      <c r="O223" s="23">
        <v>280567.17599999998</v>
      </c>
      <c r="P223" s="23">
        <v>294398.68599999999</v>
      </c>
      <c r="Q223" s="23">
        <v>294398.68599999999</v>
      </c>
      <c r="R223" s="23">
        <v>294359.15600000002</v>
      </c>
      <c r="S223" s="23">
        <v>294359.15600000002</v>
      </c>
      <c r="T223" s="23">
        <v>287047.64500000002</v>
      </c>
      <c r="U223" s="23">
        <v>287047.64500000002</v>
      </c>
      <c r="V223" s="23">
        <v>284414.86900000001</v>
      </c>
      <c r="W223" s="23">
        <v>284414.86900000001</v>
      </c>
      <c r="X223" s="23">
        <v>308711.7</v>
      </c>
      <c r="Y223" s="23">
        <v>308711.7</v>
      </c>
      <c r="Z223" s="23">
        <v>323182.70400000003</v>
      </c>
      <c r="AA223" s="23">
        <v>323182.70400000003</v>
      </c>
      <c r="AB223" s="23">
        <v>352237.31099999999</v>
      </c>
      <c r="AC223" s="23">
        <v>352237.31099999999</v>
      </c>
      <c r="AD223" s="23">
        <v>379093.9</v>
      </c>
      <c r="AE223" s="23">
        <v>379093.9</v>
      </c>
      <c r="AF223" s="23">
        <v>397566.26299999998</v>
      </c>
      <c r="AG223" s="23">
        <v>397566.26299999998</v>
      </c>
      <c r="AH223" s="23">
        <v>410625.429</v>
      </c>
    </row>
    <row r="224" spans="1:34" ht="15" hidden="1" x14ac:dyDescent="0.25">
      <c r="A224" t="str">
        <f t="shared" si="21"/>
        <v>贵州贷款总额</v>
      </c>
      <c r="B224" s="3" t="str">
        <f t="shared" si="19"/>
        <v>贵州银行贷款总额</v>
      </c>
      <c r="C224" s="4" t="s">
        <v>232</v>
      </c>
      <c r="D224" s="4" t="s">
        <v>204</v>
      </c>
      <c r="E224" s="5" t="s">
        <v>218</v>
      </c>
      <c r="F224" s="5" t="s">
        <v>236</v>
      </c>
      <c r="G224" s="5" t="str">
        <f t="shared" si="23"/>
        <v>贷款总额</v>
      </c>
      <c r="H224" s="23">
        <v>0</v>
      </c>
      <c r="I224" s="23">
        <v>0</v>
      </c>
      <c r="J224" s="23">
        <v>179867.72</v>
      </c>
      <c r="K224" s="23">
        <v>179867.72</v>
      </c>
      <c r="L224" s="23">
        <v>197214.58900000001</v>
      </c>
      <c r="M224" s="23">
        <v>197214.58900000001</v>
      </c>
      <c r="N224" s="23">
        <v>213922.90400000001</v>
      </c>
      <c r="O224" s="23">
        <v>213922.90400000001</v>
      </c>
      <c r="P224" s="23">
        <v>232843.546</v>
      </c>
      <c r="Q224" s="23">
        <v>244468.5</v>
      </c>
      <c r="R224" s="23">
        <v>250486.579</v>
      </c>
      <c r="S224" s="23">
        <v>250486.579</v>
      </c>
      <c r="T224" s="23">
        <v>278554.82500000001</v>
      </c>
      <c r="U224" s="23">
        <v>278554.82500000001</v>
      </c>
      <c r="V224" s="23">
        <v>293527.57199999999</v>
      </c>
      <c r="W224" s="23">
        <v>293527.57199999999</v>
      </c>
      <c r="X224" s="23">
        <v>320991.28000000003</v>
      </c>
      <c r="Y224" s="23">
        <v>320991.28000000003</v>
      </c>
      <c r="Z224" s="23">
        <v>331948.53600000002</v>
      </c>
      <c r="AA224" s="23">
        <v>331948.53600000002</v>
      </c>
      <c r="AB224" s="23">
        <v>348653.94099999999</v>
      </c>
      <c r="AC224" s="23">
        <v>348653.94099999999</v>
      </c>
      <c r="AD224" s="23">
        <v>347085.00199999998</v>
      </c>
      <c r="AE224" s="23">
        <v>347085.00199999998</v>
      </c>
      <c r="AF224" s="23">
        <v>364347.054</v>
      </c>
      <c r="AG224" s="23">
        <v>364347.054</v>
      </c>
      <c r="AH224" s="271">
        <v>379165.83</v>
      </c>
    </row>
    <row r="225" spans="1:34" ht="15" hidden="1" x14ac:dyDescent="0.25">
      <c r="A225" t="str">
        <f t="shared" si="21"/>
        <v>渤海贷款总额</v>
      </c>
      <c r="B225" s="3" t="str">
        <f t="shared" si="19"/>
        <v>渤海银行贷款总额</v>
      </c>
      <c r="C225" s="4" t="s">
        <v>233</v>
      </c>
      <c r="D225" s="4" t="s">
        <v>205</v>
      </c>
      <c r="E225" s="5" t="s">
        <v>219</v>
      </c>
      <c r="F225" s="5" t="s">
        <v>236</v>
      </c>
      <c r="G225" s="5" t="str">
        <f t="shared" si="23"/>
        <v>贷款总额</v>
      </c>
      <c r="H225" s="23">
        <v>639123.93299999996</v>
      </c>
      <c r="I225" s="23">
        <v>639123.93299999996</v>
      </c>
      <c r="J225" s="23">
        <v>708057.53</v>
      </c>
      <c r="K225" s="23">
        <v>708057.53</v>
      </c>
      <c r="L225" s="23">
        <v>818635.88199999998</v>
      </c>
      <c r="M225" s="23">
        <v>818635.88199999998</v>
      </c>
      <c r="N225" s="23">
        <v>887537.54500000004</v>
      </c>
      <c r="O225" s="23">
        <v>887537.54500000004</v>
      </c>
      <c r="P225" s="23">
        <v>953838.63</v>
      </c>
      <c r="Q225" s="23">
        <v>953838.63</v>
      </c>
      <c r="R225" s="23">
        <v>955355.24699999997</v>
      </c>
      <c r="S225" s="23">
        <v>955355.24699999997</v>
      </c>
      <c r="T225" s="23">
        <v>987180.451</v>
      </c>
      <c r="U225" s="23">
        <v>987180.451</v>
      </c>
      <c r="V225" s="23">
        <v>957216.978</v>
      </c>
      <c r="W225" s="23">
        <v>957216.978</v>
      </c>
      <c r="X225" s="23">
        <v>955012.74600000004</v>
      </c>
      <c r="Y225" s="23">
        <v>955012.74600000004</v>
      </c>
      <c r="Z225" s="23">
        <v>932644.43500000006</v>
      </c>
      <c r="AA225" s="23">
        <v>932644.43500000006</v>
      </c>
      <c r="AB225" s="23">
        <v>947852.11300000001</v>
      </c>
      <c r="AC225" s="23">
        <v>947852.11300000001</v>
      </c>
      <c r="AD225" s="23">
        <v>936490.69099999999</v>
      </c>
      <c r="AE225" s="23">
        <v>936490.69099999999</v>
      </c>
      <c r="AF225" s="23">
        <v>954421.978</v>
      </c>
      <c r="AG225" s="23">
        <v>954421.978</v>
      </c>
      <c r="AH225" s="23">
        <v>961732.24100000004</v>
      </c>
    </row>
    <row r="226" spans="1:34" ht="15" hidden="1" x14ac:dyDescent="0.25">
      <c r="A226" t="str">
        <f t="shared" si="21"/>
        <v>威海贷款总额</v>
      </c>
      <c r="B226" s="3" t="str">
        <f t="shared" si="19"/>
        <v>威海银行贷款总额</v>
      </c>
      <c r="C226" s="4" t="s">
        <v>234</v>
      </c>
      <c r="D226" s="4" t="s">
        <v>206</v>
      </c>
      <c r="E226" s="5" t="s">
        <v>220</v>
      </c>
      <c r="F226" s="5" t="s">
        <v>236</v>
      </c>
      <c r="G226" s="5" t="str">
        <f t="shared" si="23"/>
        <v>贷款总额</v>
      </c>
      <c r="H226" s="23">
        <v>87730.251999999993</v>
      </c>
      <c r="I226" s="23">
        <v>87730.251999999993</v>
      </c>
      <c r="J226" s="23">
        <v>92453.802375899992</v>
      </c>
      <c r="K226" s="23">
        <v>92453.802375899992</v>
      </c>
      <c r="L226" s="23">
        <v>108575.712</v>
      </c>
      <c r="M226" s="23">
        <v>108575.712</v>
      </c>
      <c r="N226" s="23">
        <v>120293.42410925</v>
      </c>
      <c r="O226" s="23">
        <v>120293.42410925</v>
      </c>
      <c r="P226" s="23">
        <v>139647.549</v>
      </c>
      <c r="Q226" s="23">
        <v>139647.549</v>
      </c>
      <c r="R226" s="23">
        <v>143292.69916223999</v>
      </c>
      <c r="S226" s="23">
        <v>143292.69916223999</v>
      </c>
      <c r="T226" s="23">
        <v>159077.79999999999</v>
      </c>
      <c r="U226" s="23">
        <v>159077.79999999999</v>
      </c>
      <c r="V226" s="23">
        <v>164297.19399742002</v>
      </c>
      <c r="W226" s="23">
        <v>164297.19399742002</v>
      </c>
      <c r="X226" s="23">
        <v>181420.95600000001</v>
      </c>
      <c r="Y226" s="23">
        <v>181420.95600000001</v>
      </c>
      <c r="Z226" s="23">
        <v>189965.12830955</v>
      </c>
      <c r="AA226" s="23">
        <v>189965.12830955</v>
      </c>
      <c r="AB226" s="23">
        <v>205424.87400000001</v>
      </c>
      <c r="AC226" s="23">
        <v>205424.87400000001</v>
      </c>
      <c r="AD226" s="23">
        <v>210331.18201337001</v>
      </c>
      <c r="AE226" s="23">
        <v>210331.18201337001</v>
      </c>
      <c r="AF226" s="23">
        <v>229282.47899999999</v>
      </c>
      <c r="AG226" s="23">
        <v>229282.47899999999</v>
      </c>
      <c r="AH226" s="23">
        <v>226998.595</v>
      </c>
    </row>
    <row r="227" spans="1:34" ht="15" hidden="1" x14ac:dyDescent="0.25">
      <c r="A227" t="str">
        <f t="shared" si="21"/>
        <v>东莞农商贷款总额</v>
      </c>
      <c r="B227" s="3" t="str">
        <f t="shared" si="19"/>
        <v>东莞农商银行贷款总额</v>
      </c>
      <c r="C227" s="4" t="s">
        <v>235</v>
      </c>
      <c r="D227" s="4" t="s">
        <v>207</v>
      </c>
      <c r="E227" s="5" t="s">
        <v>221</v>
      </c>
      <c r="F227" s="5" t="s">
        <v>236</v>
      </c>
      <c r="G227" s="5" t="str">
        <f t="shared" si="23"/>
        <v>贷款总额</v>
      </c>
      <c r="H227" s="23">
        <v>179503</v>
      </c>
      <c r="I227" s="23">
        <v>186204.79240000001</v>
      </c>
      <c r="J227" s="23">
        <v>205826.80650000001</v>
      </c>
      <c r="K227" s="23">
        <v>205826.80650000001</v>
      </c>
      <c r="L227" s="23">
        <v>229332.17180000001</v>
      </c>
      <c r="M227" s="23">
        <v>229332.17180000001</v>
      </c>
      <c r="N227" s="23">
        <v>261450.611</v>
      </c>
      <c r="O227" s="23">
        <v>261450.611</v>
      </c>
      <c r="P227" s="23">
        <v>0</v>
      </c>
      <c r="Q227" s="23">
        <v>0</v>
      </c>
      <c r="R227" s="23">
        <v>298114.97200000001</v>
      </c>
      <c r="S227" s="23">
        <v>298114.97200000001</v>
      </c>
      <c r="T227" s="23">
        <v>316883.06900000002</v>
      </c>
      <c r="U227" s="23">
        <v>316883.06900000002</v>
      </c>
      <c r="V227" s="23">
        <v>331997.701</v>
      </c>
      <c r="W227" s="23">
        <v>331997.701</v>
      </c>
      <c r="X227" s="23">
        <v>355061.57900000003</v>
      </c>
      <c r="Y227" s="23">
        <v>355061.57900000003</v>
      </c>
      <c r="Z227" s="23">
        <v>355073.34</v>
      </c>
      <c r="AA227" s="23">
        <v>355073.34</v>
      </c>
      <c r="AB227" s="23">
        <v>379922.75400000002</v>
      </c>
      <c r="AC227" s="23">
        <v>379922.75400000002</v>
      </c>
      <c r="AD227" s="23">
        <v>381044.89299999998</v>
      </c>
      <c r="AE227" s="23">
        <v>381044.89299999998</v>
      </c>
      <c r="AF227" s="23">
        <v>394415.17599999998</v>
      </c>
      <c r="AG227" s="23">
        <v>394415.17599999998</v>
      </c>
      <c r="AH227" s="23">
        <v>409031.22499999998</v>
      </c>
    </row>
    <row r="228" spans="1:34" s="19" customFormat="1" ht="15" hidden="1" x14ac:dyDescent="0.25">
      <c r="A228" s="19" t="str">
        <f t="shared" si="21"/>
        <v>国有行贷款总额</v>
      </c>
      <c r="B228" s="15" t="str">
        <f t="shared" si="19"/>
        <v>国有行贷款总额</v>
      </c>
      <c r="C228" s="16"/>
      <c r="D228" s="17" t="s">
        <v>8</v>
      </c>
      <c r="E228" s="17" t="s">
        <v>8</v>
      </c>
      <c r="F228" s="17"/>
      <c r="G228" s="17" t="str">
        <f>G227</f>
        <v>贷款总额</v>
      </c>
      <c r="H228" s="23">
        <f>IFERROR(SUMIF($F158:$F227,$E228,H158:H227),"")</f>
        <v>66102726</v>
      </c>
      <c r="I228" s="24">
        <f>IFERROR(SUMIF($F158:$F227,$E228,I158:I227),"")</f>
        <v>67723631</v>
      </c>
      <c r="J228" s="24">
        <f>IFERROR(SUMIF($F158:$F227,$E228,J158:J227),"")</f>
        <v>68391421</v>
      </c>
      <c r="K228" s="24">
        <f>IFERROR(SUMIF($F158:$F227,$E228,K158:K227),"")</f>
        <v>72210652</v>
      </c>
      <c r="L228" s="24">
        <f>IFERROR(SUMIF($F158:$F227,$E228,L158:L227),"")</f>
        <v>74128283</v>
      </c>
      <c r="M228" s="24">
        <f>IFERROR(SUMIF($F158:$F227,$E228,M158:M227),"")</f>
        <v>75809405</v>
      </c>
      <c r="N228" s="24">
        <f>IFERROR(SUMIF($F158:$F227,$E228,N158:N227),"")</f>
        <v>76254264</v>
      </c>
      <c r="O228" s="24">
        <f>IFERROR(SUMIF($F158:$F227,$E228,O158:O227),"")</f>
        <v>80269004</v>
      </c>
      <c r="P228" s="24">
        <f>IFERROR(SUMIF($F158:$F227,$E228,P158:P227),"")</f>
        <v>82482808</v>
      </c>
      <c r="Q228" s="24">
        <f>IFERROR(SUMIF($F158:$F227,$E228,Q158:Q227),"")</f>
        <v>84146936</v>
      </c>
      <c r="R228" s="24">
        <f>IFERROR(SUMIF($F158:$F227,$E228,R158:R227),"")</f>
        <v>85256636</v>
      </c>
      <c r="S228" s="24">
        <f>IFERROR(SUMIF($F158:$F227,$E228,S158:S227),"")</f>
        <v>89700050</v>
      </c>
      <c r="T228" s="24">
        <f>IFERROR(SUMIF($F158:$F227,$E228,T158:T227),"")</f>
        <v>92442621</v>
      </c>
      <c r="U228" s="24">
        <f>IFERROR(SUMIF($F158:$F227,$E228,U158:U227),"")</f>
        <v>94921391</v>
      </c>
      <c r="V228" s="24">
        <f>IFERROR(SUMIF($F158:$F227,$E228,V158:V227),"")</f>
        <v>96099137</v>
      </c>
      <c r="W228" s="24">
        <f>IFERROR(SUMIF($F158:$F227,$E228,W158:W227),"")</f>
        <v>102018602</v>
      </c>
      <c r="X228" s="24">
        <f>IFERROR(SUMIF($F158:$F227,$E228,X158:X227),"")</f>
        <v>104943137</v>
      </c>
      <c r="Y228" s="24">
        <f>IFERROR(SUMIF($F158:$F227,$E228,Y158:Y227),"")</f>
        <v>107397497</v>
      </c>
      <c r="Z228" s="24">
        <f>IFERROR(SUMIF($F158:$F227,$E228,Z158:Z227),"")</f>
        <v>108475698</v>
      </c>
      <c r="AA228" s="24">
        <f>IFERROR(SUMIF($F158:$F227,$E228,AA158:AA227),"")</f>
        <v>113763529</v>
      </c>
      <c r="AB228" s="24">
        <f>IFERROR(SUMIF($F158:$F227,$E228,AB158:AB227),"")</f>
        <v>115579140</v>
      </c>
      <c r="AC228" s="24">
        <f>IFERROR(SUMIF($F158:$F227,$E228,AC158:AC227),"")</f>
        <v>117137362</v>
      </c>
      <c r="AD228" s="24">
        <f>IFERROR(SUMIF($F158:$F227,$E228,AD158:AD227),"")</f>
        <v>118034106</v>
      </c>
      <c r="AE228" s="24">
        <f>IFERROR(SUMIF($F158:$F227,$E228,AE158:AE227),"")</f>
        <v>123721263</v>
      </c>
      <c r="AF228" s="24">
        <f>IFERROR(SUMIF($F158:$F227,$E228,AF158:AF227),"")</f>
        <v>125847908</v>
      </c>
      <c r="AG228" s="24">
        <f>IFERROR(SUMIF($F158:$F227,$E228,AG158:AG227),"")</f>
        <v>127199252</v>
      </c>
      <c r="AH228" s="24">
        <f>IFERROR(SUMIF($F158:$F227,$E228,AH158:AH227),"")</f>
        <v>127593176</v>
      </c>
    </row>
    <row r="229" spans="1:34" ht="15" hidden="1" x14ac:dyDescent="0.25">
      <c r="A229" t="str">
        <f t="shared" si="21"/>
        <v>股份行贷款总额</v>
      </c>
      <c r="B229" s="3" t="str">
        <f t="shared" si="19"/>
        <v>股份行贷款总额</v>
      </c>
      <c r="C229" s="4"/>
      <c r="D229" s="5" t="s">
        <v>27</v>
      </c>
      <c r="E229" s="5" t="s">
        <v>27</v>
      </c>
      <c r="F229" s="5"/>
      <c r="G229" s="5" t="str">
        <f t="shared" ref="G229:G234" si="24">G228</f>
        <v>贷款总额</v>
      </c>
      <c r="H229" s="23">
        <f>IFERROR(SUMIF($F158:$F227,$E229,H158:H227),"")</f>
        <v>25693637.383000001</v>
      </c>
      <c r="I229" s="23">
        <f>IFERROR(SUMIF($F158:$F227,$E229,I158:I227),"")</f>
        <v>26522152.383000001</v>
      </c>
      <c r="J229" s="23">
        <f>IFERROR(SUMIF($F158:$F227,$E229,J158:J227),"")</f>
        <v>27324916.956</v>
      </c>
      <c r="K229" s="23">
        <f>IFERROR(SUMIF($F158:$F227,$E229,K158:K227),"")</f>
        <v>28661533.677999999</v>
      </c>
      <c r="L229" s="23">
        <f>IFERROR(SUMIF($F158:$F227,$E229,L158:L227),"")</f>
        <v>29413447</v>
      </c>
      <c r="M229" s="23">
        <f>IFERROR(SUMIF($F158:$F227,$E229,M158:M227),"")</f>
        <v>30152389</v>
      </c>
      <c r="N229" s="23">
        <f>IFERROR(SUMIF($F158:$F227,$E229,N158:N227),"")</f>
        <v>30834895</v>
      </c>
      <c r="O229" s="23">
        <f>IFERROR(SUMIF($F158:$F227,$E229,O158:O227),"")</f>
        <v>32186044</v>
      </c>
      <c r="P229" s="23">
        <f>IFERROR(SUMIF($F158:$F227,$E229,P158:P227),"")</f>
        <v>32626927</v>
      </c>
      <c r="Q229" s="23">
        <f>IFERROR(SUMIF($F158:$F227,$E229,Q158:Q227),"")</f>
        <v>33138827</v>
      </c>
      <c r="R229" s="23">
        <f>IFERROR(SUMIF($F158:$F227,$E229,R158:R227),"")</f>
        <v>33613776</v>
      </c>
      <c r="S229" s="23">
        <f>IFERROR(SUMIF($F158:$F227,$E229,S158:S227),"")</f>
        <v>34717224</v>
      </c>
      <c r="T229" s="23">
        <f>IFERROR(SUMIF($F158:$F227,$E229,T158:T227),"")</f>
        <v>35310611</v>
      </c>
      <c r="U229" s="23">
        <f>IFERROR(SUMIF($F158:$F227,$E229,U158:U227),"")</f>
        <v>35633329</v>
      </c>
      <c r="V229" s="23">
        <f>IFERROR(SUMIF($F158:$F227,$E229,V158:V227),"")</f>
        <v>35923273</v>
      </c>
      <c r="W229" s="23">
        <f>IFERROR(SUMIF($F158:$F227,$E229,W158:W227),"")</f>
        <v>37236210</v>
      </c>
      <c r="X229" s="23">
        <f>IFERROR(SUMIF($F158:$F227,$E229,X158:X227),"")</f>
        <v>37498636</v>
      </c>
      <c r="Y229" s="23">
        <f>IFERROR(SUMIF($F158:$F227,$E229,Y158:Y227),"")</f>
        <v>37740937</v>
      </c>
      <c r="Z229" s="23">
        <f>IFERROR(SUMIF($F158:$F227,$E229,Z158:Z227),"")</f>
        <v>38083295</v>
      </c>
      <c r="AA229" s="23">
        <f>IFERROR(SUMIF($F158:$F227,$E229,AA158:AA227),"")</f>
        <v>39197578</v>
      </c>
      <c r="AB229" s="23">
        <f>IFERROR(SUMIF($F158:$F227,$E229,AB158:AB227),"")</f>
        <v>39222105</v>
      </c>
      <c r="AC229" s="23">
        <f>IFERROR(SUMIF($F158:$F227,$E229,AC158:AC227),"")</f>
        <v>39393589</v>
      </c>
      <c r="AD229" s="23">
        <f>IFERROR(SUMIF($F158:$F227,$E229,AD158:AD227),"")</f>
        <v>39710006</v>
      </c>
      <c r="AE229" s="23">
        <f>IFERROR(SUMIF($F158:$F227,$E229,AE158:AE227),"")</f>
        <v>40795532</v>
      </c>
      <c r="AF229" s="23">
        <f>IFERROR(SUMIF($F158:$F227,$E229,AF158:AF227),"")</f>
        <v>40716105</v>
      </c>
      <c r="AG229" s="23">
        <f>IFERROR(SUMIF($F158:$F227,$E229,AG158:AG227),"")</f>
        <v>40794124</v>
      </c>
      <c r="AH229" s="23">
        <f>IFERROR(SUMIF($F158:$F227,$E229,AH158:AH227),"")</f>
        <v>41054964</v>
      </c>
    </row>
    <row r="230" spans="1:34" ht="15" hidden="1" x14ac:dyDescent="0.25">
      <c r="A230" t="str">
        <f t="shared" si="21"/>
        <v>城商行贷款总额</v>
      </c>
      <c r="B230" s="3" t="str">
        <f t="shared" si="19"/>
        <v>城商行贷款总额</v>
      </c>
      <c r="C230" s="4"/>
      <c r="D230" s="5" t="s">
        <v>55</v>
      </c>
      <c r="E230" s="5" t="s">
        <v>55</v>
      </c>
      <c r="F230" s="5"/>
      <c r="G230" s="5" t="str">
        <f t="shared" si="24"/>
        <v>贷款总额</v>
      </c>
      <c r="H230" s="23">
        <f>IFERROR(SUMIF($F158:$F227,$E230,H158:H227),"")</f>
        <v>6365267.2218369516</v>
      </c>
      <c r="I230" s="23">
        <f>IFERROR(SUMIF($F158:$F227,$E230,I158:I227),"")</f>
        <v>6572081.0683839507</v>
      </c>
      <c r="J230" s="23">
        <f>IFERROR(SUMIF($F158:$F227,$E230,J158:J227),"")</f>
        <v>7019821.0280436613</v>
      </c>
      <c r="K230" s="23">
        <f>IFERROR(SUMIF($F158:$F227,$E230,K158:K227),"")</f>
        <v>7332119.7050294094</v>
      </c>
      <c r="L230" s="23">
        <f>IFERROR(SUMIF($F158:$F227,$E230,L158:L227),"")</f>
        <v>7503845.8131247396</v>
      </c>
      <c r="M230" s="23">
        <f>IFERROR(SUMIF($F158:$F227,$E230,M158:M227),"")</f>
        <v>7740465.8882217407</v>
      </c>
      <c r="N230" s="23">
        <f>IFERROR(SUMIF($F158:$F227,$E230,N158:N227),"")</f>
        <v>8135201.3683950305</v>
      </c>
      <c r="O230" s="23">
        <f>IFERROR(SUMIF($F158:$F227,$E230,O158:O227),"")</f>
        <v>8614157.3054774515</v>
      </c>
      <c r="P230" s="23">
        <f>IFERROR(SUMIF($F158:$F227,$E230,P158:P227),"")</f>
        <v>8986607.2433835603</v>
      </c>
      <c r="Q230" s="23">
        <f>IFERROR(SUMIF($F158:$F227,$E230,Q158:Q227),"")</f>
        <v>9228788.46657083</v>
      </c>
      <c r="R230" s="23">
        <f>IFERROR(SUMIF($F158:$F227,$E230,R158:R227),"")</f>
        <v>9404013.3464954682</v>
      </c>
      <c r="S230" s="23">
        <f>IFERROR(SUMIF($F158:$F227,$E230,S158:S227),"")</f>
        <v>9905246.5529999994</v>
      </c>
      <c r="T230" s="23">
        <f>IFERROR(SUMIF($F158:$F227,$E230,T158:T227),"")</f>
        <v>10261033.235490894</v>
      </c>
      <c r="U230" s="23">
        <f>IFERROR(SUMIF($F158:$F227,$E230,U158:U227),"")</f>
        <v>10471509.610000001</v>
      </c>
      <c r="V230" s="23">
        <f>IFERROR(SUMIF($F158:$F227,$E230,V158:V227),"")</f>
        <v>10673146.789788531</v>
      </c>
      <c r="W230" s="23">
        <f>IFERROR(SUMIF($F158:$F227,$E230,W158:W227),"")</f>
        <v>11263492.574000003</v>
      </c>
      <c r="X230" s="23">
        <f>IFERROR(SUMIF($F158:$F227,$E230,X158:X227),"")</f>
        <v>11681106.21188085</v>
      </c>
      <c r="Y230" s="23">
        <f>IFERROR(SUMIF($F158:$F227,$E230,Y158:Y227),"")</f>
        <v>11889094.713</v>
      </c>
      <c r="Z230" s="23">
        <f>IFERROR(SUMIF($F158:$F227,$E230,Z158:Z227),"")</f>
        <v>12092442.623688277</v>
      </c>
      <c r="AA230" s="23">
        <f>IFERROR(SUMIF($F158:$F227,$E230,AA158:AA227),"")</f>
        <v>12800226.857000001</v>
      </c>
      <c r="AB230" s="23">
        <f>IFERROR(SUMIF($F158:$F227,$E230,AB158:AB227),"")</f>
        <v>13190227.805931222</v>
      </c>
      <c r="AC230" s="23">
        <f>IFERROR(SUMIF($F158:$F227,$E230,AC158:AC227),"")</f>
        <v>13371630.655000001</v>
      </c>
      <c r="AD230" s="23">
        <f>IFERROR(SUMIF($F158:$F227,$E230,AD158:AD227),"")</f>
        <v>13539756.592140833</v>
      </c>
      <c r="AE230" s="23">
        <f>IFERROR(SUMIF($F158:$F227,$E230,AE158:AE227),"")</f>
        <v>14448351.302000001</v>
      </c>
      <c r="AF230" s="23">
        <f>IFERROR(SUMIF($F158:$F227,$E230,AF158:AF227),"")</f>
        <v>14893555.819560893</v>
      </c>
      <c r="AG230" s="23">
        <f>IFERROR(SUMIF($F158:$F227,$E230,AG158:AG227),"")</f>
        <v>15092598.842999998</v>
      </c>
      <c r="AH230" s="23">
        <f>IFERROR(SUMIF($F158:$F227,$E230,AH158:AH227),"")</f>
        <v>14759964.857000001</v>
      </c>
    </row>
    <row r="231" spans="1:34" ht="15" hidden="1" x14ac:dyDescent="0.25">
      <c r="A231" t="str">
        <f t="shared" si="21"/>
        <v>农商行贷款总额</v>
      </c>
      <c r="B231" s="3" t="str">
        <f t="shared" si="19"/>
        <v>农商行贷款总额</v>
      </c>
      <c r="C231" s="4"/>
      <c r="D231" s="5" t="s">
        <v>107</v>
      </c>
      <c r="E231" s="5" t="s">
        <v>107</v>
      </c>
      <c r="F231" s="5"/>
      <c r="G231" s="5" t="str">
        <f t="shared" si="24"/>
        <v>贷款总额</v>
      </c>
      <c r="H231" s="23">
        <f>IFERROR(SUMIF($F158:$F227,$E231,H158:H227),"")</f>
        <v>1064334.8641735001</v>
      </c>
      <c r="I231" s="23">
        <f>IFERROR(SUMIF($F158:$F227,$E231,I158:I227),"")</f>
        <v>1084841.93830291</v>
      </c>
      <c r="J231" s="23">
        <f>IFERROR(SUMIF($F158:$F227,$E231,J158:J227),"")</f>
        <v>1653173.2332067301</v>
      </c>
      <c r="K231" s="23">
        <f>IFERROR(SUMIF($F158:$F227,$E231,K158:K227),"")</f>
        <v>1710776.8065631501</v>
      </c>
      <c r="L231" s="23">
        <f>IFERROR(SUMIF($F158:$F227,$E231,L158:L227),"")</f>
        <v>1239881.8254829398</v>
      </c>
      <c r="M231" s="23">
        <f>IFERROR(SUMIF($F158:$F227,$E231,M158:M227),"")</f>
        <v>1291406.96291322</v>
      </c>
      <c r="N231" s="23">
        <f>IFERROR(SUMIF($F158:$F227,$E231,N158:N227),"")</f>
        <v>1928785.8626774601</v>
      </c>
      <c r="O231" s="23">
        <f>IFERROR(SUMIF($F158:$F227,$E231,O158:O227),"")</f>
        <v>2039576.2808087301</v>
      </c>
      <c r="P231" s="23">
        <f>IFERROR(SUMIF($F158:$F227,$E231,P158:P227),"")</f>
        <v>2127391.2755473102</v>
      </c>
      <c r="Q231" s="23">
        <f>IFERROR(SUMIF($F158:$F227,$E231,Q158:Q227),"")</f>
        <v>2187759.26539787</v>
      </c>
      <c r="R231" s="23">
        <f>IFERROR(SUMIF($F158:$F227,$E231,R158:R227),"")</f>
        <v>2220554.5826700297</v>
      </c>
      <c r="S231" s="23">
        <f>IFERROR(SUMIF($F158:$F227,$E231,S158:S227),"")</f>
        <v>2309666.6662033806</v>
      </c>
      <c r="T231" s="23">
        <f>IFERROR(SUMIF($F158:$F227,$E231,T158:T227),"")</f>
        <v>2366058.3147700005</v>
      </c>
      <c r="U231" s="23">
        <f>IFERROR(SUMIF($F158:$F227,$E231,U158:U227),"")</f>
        <v>2411164.1002928889</v>
      </c>
      <c r="V231" s="23">
        <f>IFERROR(SUMIF($F158:$F227,$E231,V158:V227),"")</f>
        <v>2455919.7003176599</v>
      </c>
      <c r="W231" s="23">
        <f>IFERROR(SUMIF($F158:$F227,$E231,W158:W227),"")</f>
        <v>2544392.9052926698</v>
      </c>
      <c r="X231" s="23">
        <f>IFERROR(SUMIF($F158:$F227,$E231,X158:X227),"")</f>
        <v>2610780.3712510299</v>
      </c>
      <c r="Y231" s="23">
        <f>IFERROR(SUMIF($F158:$F227,$E231,Y158:Y227),"")</f>
        <v>2643069.5833843802</v>
      </c>
      <c r="Z231" s="23">
        <f>IFERROR(SUMIF($F158:$F227,$E231,Z158:Z227),"")</f>
        <v>2664862.3439076501</v>
      </c>
      <c r="AA231" s="23">
        <f>IFERROR(SUMIF($F158:$F227,$E231,AA158:AA227),"")</f>
        <v>2754876.3953416701</v>
      </c>
      <c r="AB231" s="23">
        <f>IFERROR(SUMIF($F158:$F227,$E231,AB158:AB227),"")</f>
        <v>2792091.7775329505</v>
      </c>
      <c r="AC231" s="23">
        <f>IFERROR(SUMIF($F158:$F227,$E231,AC158:AC227),"")</f>
        <v>2812914.3908910295</v>
      </c>
      <c r="AD231" s="23">
        <f>IFERROR(SUMIF($F158:$F227,$E231,AD158:AD227),"")</f>
        <v>2844146.9191090101</v>
      </c>
      <c r="AE231" s="23">
        <f>IFERROR(SUMIF($F158:$F227,$E231,AE158:AE227),"")</f>
        <v>2940683.7311741901</v>
      </c>
      <c r="AF231" s="23">
        <f>IFERROR(SUMIF($F158:$F227,$E231,AF158:AF227),"")</f>
        <v>2970489.0270486097</v>
      </c>
      <c r="AG231" s="23">
        <f>IFERROR(SUMIF($F158:$F227,$E231,AG158:AG227),"")</f>
        <v>2981228.76413474</v>
      </c>
      <c r="AH231" s="23">
        <f>IFERROR(SUMIF($F158:$F227,$E231,AH158:AH227),"")</f>
        <v>2874000.1909598298</v>
      </c>
    </row>
    <row r="232" spans="1:34" ht="15" hidden="1" x14ac:dyDescent="0.25">
      <c r="A232" t="str">
        <f t="shared" si="21"/>
        <v>上市银行贷款总额</v>
      </c>
      <c r="B232" s="3" t="str">
        <f t="shared" si="19"/>
        <v>上市银行贷款总额</v>
      </c>
      <c r="C232" s="4"/>
      <c r="D232" s="5" t="s">
        <v>135</v>
      </c>
      <c r="E232" s="5" t="s">
        <v>135</v>
      </c>
      <c r="F232" s="5"/>
      <c r="G232" s="5" t="str">
        <f t="shared" si="24"/>
        <v>贷款总额</v>
      </c>
      <c r="H232" s="23">
        <f t="shared" ref="H232:AG232" si="25">IFERROR(SUM(H228:H231),"")</f>
        <v>99225965.469010457</v>
      </c>
      <c r="I232" s="23">
        <f t="shared" si="25"/>
        <v>101902706.38968685</v>
      </c>
      <c r="J232" s="23">
        <f t="shared" si="25"/>
        <v>104389332.21725039</v>
      </c>
      <c r="K232" s="23">
        <f t="shared" si="25"/>
        <v>109915082.18959257</v>
      </c>
      <c r="L232" s="23">
        <f t="shared" si="25"/>
        <v>112285457.63860768</v>
      </c>
      <c r="M232" s="23">
        <f t="shared" si="25"/>
        <v>114993666.85113496</v>
      </c>
      <c r="N232" s="23">
        <f t="shared" si="25"/>
        <v>117153146.23107249</v>
      </c>
      <c r="O232" s="23">
        <f t="shared" si="25"/>
        <v>123108781.58628619</v>
      </c>
      <c r="P232" s="23">
        <f t="shared" si="25"/>
        <v>126223733.51893087</v>
      </c>
      <c r="Q232" s="23">
        <f t="shared" si="25"/>
        <v>128702310.7319687</v>
      </c>
      <c r="R232" s="23">
        <f t="shared" si="25"/>
        <v>130494979.9291655</v>
      </c>
      <c r="S232" s="23">
        <f t="shared" si="25"/>
        <v>136632187.21920338</v>
      </c>
      <c r="T232" s="23">
        <f t="shared" si="25"/>
        <v>140380323.5502609</v>
      </c>
      <c r="U232" s="23">
        <f t="shared" si="25"/>
        <v>143437393.71029291</v>
      </c>
      <c r="V232" s="23">
        <f t="shared" si="25"/>
        <v>145151476.4901062</v>
      </c>
      <c r="W232" s="23">
        <f t="shared" si="25"/>
        <v>153062697.47929266</v>
      </c>
      <c r="X232" s="23">
        <f t="shared" si="25"/>
        <v>156733659.58313188</v>
      </c>
      <c r="Y232" s="23">
        <f t="shared" si="25"/>
        <v>159670598.29638439</v>
      </c>
      <c r="Z232" s="23">
        <f t="shared" si="25"/>
        <v>161316297.96759593</v>
      </c>
      <c r="AA232" s="23">
        <f t="shared" si="25"/>
        <v>168516210.25234166</v>
      </c>
      <c r="AB232" s="23">
        <f t="shared" si="25"/>
        <v>170783564.58346418</v>
      </c>
      <c r="AC232" s="23">
        <f t="shared" si="25"/>
        <v>172715496.04589102</v>
      </c>
      <c r="AD232" s="23">
        <f t="shared" si="25"/>
        <v>174128015.51124984</v>
      </c>
      <c r="AE232" s="23">
        <f t="shared" si="25"/>
        <v>181905830.03317419</v>
      </c>
      <c r="AF232" s="23">
        <f t="shared" si="25"/>
        <v>184428057.8466095</v>
      </c>
      <c r="AG232" s="23">
        <f t="shared" si="25"/>
        <v>186067203.60713473</v>
      </c>
      <c r="AH232" s="23">
        <f t="shared" ref="AH232" si="26">IFERROR(SUM(AH228:AH231),"")</f>
        <v>186282105.04795983</v>
      </c>
    </row>
    <row r="233" spans="1:34" ht="15" hidden="1" x14ac:dyDescent="0.25">
      <c r="A233" t="str">
        <f t="shared" si="21"/>
        <v>A+H股贷款总额</v>
      </c>
      <c r="B233" s="3" t="str">
        <f t="shared" si="19"/>
        <v>A+H股贷款总额</v>
      </c>
      <c r="C233" s="3"/>
      <c r="D233" s="5" t="s">
        <v>542</v>
      </c>
      <c r="E233" s="5" t="s">
        <v>542</v>
      </c>
      <c r="F233" s="3"/>
      <c r="G233" s="5" t="str">
        <f t="shared" si="24"/>
        <v>贷款总额</v>
      </c>
      <c r="H233" s="23">
        <f>IFERROR(SUMIF($F158:$F227,$E233,H158:H227),"")</f>
        <v>81935488.506999999</v>
      </c>
      <c r="I233" s="23">
        <f>IFERROR(SUMIF($F158:$F227,$E233,I158:I227),"")</f>
        <v>84032374.369000018</v>
      </c>
      <c r="J233" s="23">
        <f>IFERROR(SUMIF($F158:$F227,$E233,J158:J227),"")</f>
        <v>85158617.545000002</v>
      </c>
      <c r="K233" s="23">
        <f>IFERROR(SUMIF($F158:$F227,$E233,K158:K227),"")</f>
        <v>89873866.833999991</v>
      </c>
      <c r="L233" s="23">
        <f>IFERROR(SUMIF($F158:$F227,$E233,L158:L227),"")</f>
        <v>92196005.461999997</v>
      </c>
      <c r="M233" s="23">
        <f>IFERROR(SUMIF($F158:$F227,$E233,M158:M227),"")</f>
        <v>94330176.759000003</v>
      </c>
      <c r="N233" s="23">
        <f>IFERROR(SUMIF($F158:$F227,$E233,N158:N227),"")</f>
        <v>95048034.357000008</v>
      </c>
      <c r="O233" s="23">
        <f>IFERROR(SUMIF($F158:$F227,$E233,O158:O227),"")</f>
        <v>99958552.300000012</v>
      </c>
      <c r="P233" s="23">
        <f>IFERROR(SUMIF($F158:$F227,$E233,P158:P227),"")</f>
        <v>102490182.589</v>
      </c>
      <c r="Q233" s="23">
        <f>IFERROR(SUMIF($F158:$F227,$E233,Q158:Q227),"")</f>
        <v>104453296.405</v>
      </c>
      <c r="R233" s="23">
        <f>IFERROR(SUMIF($F158:$F227,$E233,R158:R227),"")</f>
        <v>105810567.439</v>
      </c>
      <c r="S233" s="23">
        <f>IFERROR(SUMIF($F158:$F227,$E233,S158:S227),"")</f>
        <v>110979484.07800001</v>
      </c>
      <c r="T233" s="23">
        <f>IFERROR(SUMIF($F158:$F227,$E233,T158:T227),"")</f>
        <v>114109294.801</v>
      </c>
      <c r="U233" s="23">
        <f>IFERROR(SUMIF($F158:$F227,$E233,U158:U227),"")</f>
        <v>116784835.73399998</v>
      </c>
      <c r="V233" s="23">
        <f>IFERROR(SUMIF($F158:$F227,$E233,V158:V227),"")</f>
        <v>118119905.85400002</v>
      </c>
      <c r="W233" s="23">
        <f>IFERROR(SUMIF($F158:$F227,$E233,W158:W227),"")</f>
        <v>125002650.655</v>
      </c>
      <c r="X233" s="23">
        <f>IFERROR(SUMIF($F158:$F227,$E233,X158:X227),"")</f>
        <v>128149824.98999998</v>
      </c>
      <c r="Y233" s="23">
        <f>IFERROR(SUMIF($F158:$F227,$E233,Y158:Y227),"")</f>
        <v>130875024.272</v>
      </c>
      <c r="Z233" s="23">
        <f>IFERROR(SUMIF($F158:$F227,$E233,Z158:Z227),"")</f>
        <v>132090820.78299999</v>
      </c>
      <c r="AA233" s="23">
        <f>IFERROR(SUMIF($F158:$F227,$E233,AA158:AA227),"")</f>
        <v>138122454.76099998</v>
      </c>
      <c r="AB233" s="23">
        <f>IFERROR(SUMIF($F158:$F227,$E233,AB158:AB227),"")</f>
        <v>139862281.986</v>
      </c>
      <c r="AC233" s="23">
        <f>IFERROR(SUMIF($F158:$F227,$E233,AC158:AC227),"")</f>
        <v>141553084.12900001</v>
      </c>
      <c r="AD233" s="23">
        <f>IFERROR(SUMIF($F158:$F227,$E233,AD158:AD227),"")</f>
        <v>142756500.67299998</v>
      </c>
      <c r="AE233" s="23">
        <f>IFERROR(SUMIF($F158:$F227,$E233,AE158:AE227),"")</f>
        <v>149212270.25000003</v>
      </c>
      <c r="AF233" s="23">
        <f>IFERROR(SUMIF($F158:$F227,$E233,AF158:AF227),"")</f>
        <v>151238446.34299999</v>
      </c>
      <c r="AG233" s="23">
        <f>IFERROR(SUMIF($F158:$F227,$E233,AG158:AG227),"")</f>
        <v>152556439.05700001</v>
      </c>
      <c r="AH233" s="23">
        <f>IFERROR(SUMIF($F158:$F227,$E233,AH158:AH227),"")</f>
        <v>153171402.09299999</v>
      </c>
    </row>
    <row r="234" spans="1:34" ht="15" hidden="1" x14ac:dyDescent="0.25">
      <c r="A234" t="str">
        <f t="shared" si="21"/>
        <v>纯H股贷款总额</v>
      </c>
      <c r="B234" s="3" t="str">
        <f t="shared" ref="B234" si="27">D234&amp;G234</f>
        <v>纯H股贷款总额</v>
      </c>
      <c r="C234" s="3"/>
      <c r="D234" s="5" t="s">
        <v>236</v>
      </c>
      <c r="E234" s="5" t="s">
        <v>236</v>
      </c>
      <c r="F234" s="3"/>
      <c r="G234" s="5" t="str">
        <f t="shared" si="24"/>
        <v>贷款总额</v>
      </c>
      <c r="H234" s="23">
        <f>IFERROR(SUMIF($F158:$F227,$E234,H158:H227),"")</f>
        <v>3179880.8709999998</v>
      </c>
      <c r="I234" s="23">
        <f>IFERROR(SUMIF($F158:$F227,$E234,I158:I227),"")</f>
        <v>3186582.6634</v>
      </c>
      <c r="J234" s="23">
        <f>IFERROR(SUMIF($F158:$F227,$E234,J158:J227),"")</f>
        <v>3527440.2881228202</v>
      </c>
      <c r="K234" s="23">
        <f>IFERROR(SUMIF($F158:$F227,$E234,K158:K227),"")</f>
        <v>3534872.6141228196</v>
      </c>
      <c r="L234" s="23">
        <f>IFERROR(SUMIF($F158:$F227,$E234,L158:L227),"")</f>
        <v>3934533.8606536798</v>
      </c>
      <c r="M234" s="23">
        <f>IFERROR(SUMIF($F158:$F227,$E234,M158:M227),"")</f>
        <v>3934533.8606536798</v>
      </c>
      <c r="N234" s="23">
        <f>IFERROR(SUMIF($F158:$F227,$E234,N158:N227),"")</f>
        <v>4171205.1801092499</v>
      </c>
      <c r="O234" s="23">
        <f>IFERROR(SUMIF($F158:$F227,$E234,O158:O227),"")</f>
        <v>4178140.30310925</v>
      </c>
      <c r="P234" s="23">
        <f>IFERROR(SUMIF($F158:$F227,$E234,P158:P227),"")</f>
        <v>4265358.6439999994</v>
      </c>
      <c r="Q234" s="23">
        <f>IFERROR(SUMIF($F158:$F227,$E234,Q158:Q227),"")</f>
        <v>4276983.5979999993</v>
      </c>
      <c r="R234" s="23">
        <f>IFERROR(SUMIF($F158:$F227,$E234,R158:R227),"")</f>
        <v>4685948.7991622407</v>
      </c>
      <c r="S234" s="23">
        <f>IFERROR(SUMIF($F158:$F227,$E234,S158:S227),"")</f>
        <v>4685948.7991622407</v>
      </c>
      <c r="T234" s="23">
        <f>IFERROR(SUMIF($F158:$F227,$E234,T158:T227),"")</f>
        <v>5231826.9929999998</v>
      </c>
      <c r="U234" s="23">
        <f>IFERROR(SUMIF($F158:$F227,$E234,U158:U227),"")</f>
        <v>5231826.9929999998</v>
      </c>
      <c r="V234" s="23">
        <f>IFERROR(SUMIF($F158:$F227,$E234,V158:V227),"")</f>
        <v>5309661.1559974207</v>
      </c>
      <c r="W234" s="23">
        <f>IFERROR(SUMIF($F158:$F227,$E234,W158:W227),"")</f>
        <v>5309661.1559974207</v>
      </c>
      <c r="X234" s="23">
        <f>IFERROR(SUMIF($F158:$F227,$E234,X158:X227),"")</f>
        <v>5632004.0190000003</v>
      </c>
      <c r="Y234" s="23">
        <f>IFERROR(SUMIF($F158:$F227,$E234,Y158:Y227),"")</f>
        <v>5602016.3100000005</v>
      </c>
      <c r="Z234" s="23">
        <f>IFERROR(SUMIF($F158:$F227,$E234,Z158:Z227),"")</f>
        <v>5691167.2513095494</v>
      </c>
      <c r="AA234" s="23">
        <f>IFERROR(SUMIF($F158:$F227,$E234,AA158:AA227),"")</f>
        <v>5681669.0803095493</v>
      </c>
      <c r="AB234" s="23">
        <f>IFERROR(SUMIF($F158:$F227,$E234,AB158:AB227),"")</f>
        <v>5972933.7769999988</v>
      </c>
      <c r="AC234" s="23">
        <f>IFERROR(SUMIF($F158:$F227,$E234,AC158:AC227),"")</f>
        <v>5961025.9919999987</v>
      </c>
      <c r="AD234" s="23">
        <f>IFERROR(SUMIF($F158:$F227,$E234,AD158:AD227),"")</f>
        <v>6027041.57901337</v>
      </c>
      <c r="AE234" s="23">
        <f>IFERROR(SUMIF($F158:$F227,$E234,AE158:AE227),"")</f>
        <v>6027041.57901337</v>
      </c>
      <c r="AF234" s="23">
        <f>IFERROR(SUMIF($F158:$F227,$E234,AF158:AF227),"")</f>
        <v>6283095.4620000003</v>
      </c>
      <c r="AG234" s="23">
        <f>IFERROR(SUMIF($F158:$F227,$E234,AG158:AG227),"")</f>
        <v>6283095.4620000003</v>
      </c>
      <c r="AH234" s="23">
        <f>IFERROR(SUMIF($F158:$F227,$E234,AH158:AH227),"")</f>
        <v>6380297.3229999999</v>
      </c>
    </row>
    <row r="235" spans="1:34" ht="15.6" hidden="1" x14ac:dyDescent="0.25">
      <c r="A235" t="str">
        <f t="shared" si="21"/>
        <v>逾期贷款余额</v>
      </c>
      <c r="B235" s="3"/>
      <c r="C235" s="3"/>
      <c r="D235" s="3"/>
      <c r="E235" s="3"/>
      <c r="F235" s="1" t="s">
        <v>138</v>
      </c>
      <c r="G235" s="3" t="s">
        <v>237</v>
      </c>
    </row>
    <row r="236" spans="1:34" ht="15" hidden="1" x14ac:dyDescent="0.25">
      <c r="A236" t="str">
        <f t="shared" si="21"/>
        <v>工商逾期贷款余额</v>
      </c>
      <c r="B236" s="3" t="str">
        <f>D236&amp;G236</f>
        <v>工商银行逾期贷款余额</v>
      </c>
      <c r="C236" s="4" t="s">
        <v>5</v>
      </c>
      <c r="D236" s="4" t="s">
        <v>6</v>
      </c>
      <c r="E236" s="5" t="s">
        <v>7</v>
      </c>
      <c r="F236" s="5" t="s">
        <v>8</v>
      </c>
      <c r="G236" s="5" t="str">
        <f>G235</f>
        <v>逾期贷款余额</v>
      </c>
      <c r="H236" s="23">
        <v>273242</v>
      </c>
      <c r="I236" s="23">
        <v>273242</v>
      </c>
      <c r="J236" s="23">
        <v>268216</v>
      </c>
      <c r="K236" s="23">
        <v>268216</v>
      </c>
      <c r="L236" s="23">
        <v>245477</v>
      </c>
      <c r="M236" s="23">
        <v>245477</v>
      </c>
      <c r="N236" s="23">
        <v>267507</v>
      </c>
      <c r="O236" s="23">
        <v>267507</v>
      </c>
      <c r="P236" s="23">
        <v>266779</v>
      </c>
      <c r="Q236" s="23">
        <v>266779</v>
      </c>
      <c r="R236" s="23">
        <v>254901</v>
      </c>
      <c r="S236" s="23">
        <v>254901</v>
      </c>
      <c r="T236" s="23">
        <v>268663</v>
      </c>
      <c r="U236" s="23">
        <v>268663</v>
      </c>
      <c r="V236" s="23">
        <v>284031</v>
      </c>
      <c r="W236" s="23">
        <v>284031</v>
      </c>
      <c r="X236" s="23">
        <v>297549</v>
      </c>
      <c r="Y236" s="23">
        <v>297549</v>
      </c>
      <c r="Z236" s="23">
        <v>330424</v>
      </c>
      <c r="AA236" s="23">
        <v>330424</v>
      </c>
      <c r="AB236" s="23">
        <v>373366</v>
      </c>
      <c r="AC236" s="23">
        <v>373366</v>
      </c>
      <c r="AD236" s="23">
        <v>406739</v>
      </c>
      <c r="AE236" s="23">
        <v>406739</v>
      </c>
      <c r="AF236" s="23">
        <v>459000</v>
      </c>
      <c r="AG236" s="23">
        <v>459000</v>
      </c>
      <c r="AH236" s="23">
        <v>462735</v>
      </c>
    </row>
    <row r="237" spans="1:34" ht="15" hidden="1" x14ac:dyDescent="0.25">
      <c r="A237" t="str">
        <f t="shared" si="21"/>
        <v>建设逾期贷款余额</v>
      </c>
      <c r="B237" s="3" t="str">
        <f t="shared" ref="B237:B311" si="28">D237&amp;G237</f>
        <v>建设银行逾期贷款余额</v>
      </c>
      <c r="C237" s="4" t="s">
        <v>9</v>
      </c>
      <c r="D237" s="4" t="s">
        <v>10</v>
      </c>
      <c r="E237" s="5" t="s">
        <v>11</v>
      </c>
      <c r="F237" s="5" t="s">
        <v>8</v>
      </c>
      <c r="G237" s="5" t="str">
        <f>G236</f>
        <v>逾期贷款余额</v>
      </c>
      <c r="H237" s="23">
        <v>207770</v>
      </c>
      <c r="I237" s="23">
        <v>207770</v>
      </c>
      <c r="J237" s="23">
        <v>172883</v>
      </c>
      <c r="K237" s="23">
        <v>172883</v>
      </c>
      <c r="L237" s="23">
        <v>186592</v>
      </c>
      <c r="M237" s="23">
        <v>186592</v>
      </c>
      <c r="N237" s="23">
        <v>182223</v>
      </c>
      <c r="O237" s="23">
        <v>182223</v>
      </c>
      <c r="P237" s="23">
        <v>195000</v>
      </c>
      <c r="Q237" s="23">
        <v>195000</v>
      </c>
      <c r="R237" s="23">
        <v>176461</v>
      </c>
      <c r="S237" s="23">
        <v>176461</v>
      </c>
      <c r="T237" s="23">
        <v>197651</v>
      </c>
      <c r="U237" s="23">
        <v>197651</v>
      </c>
      <c r="V237" s="23">
        <v>218812</v>
      </c>
      <c r="W237" s="23">
        <v>218812</v>
      </c>
      <c r="X237" s="23">
        <v>261855</v>
      </c>
      <c r="Y237" s="23">
        <v>261855</v>
      </c>
      <c r="Z237" s="23">
        <v>265856</v>
      </c>
      <c r="AA237" s="23">
        <v>265856</v>
      </c>
      <c r="AB237" s="23">
        <v>323745</v>
      </c>
      <c r="AC237" s="23">
        <v>323745</v>
      </c>
      <c r="AD237" s="23">
        <v>331196</v>
      </c>
      <c r="AE237" s="23">
        <v>331196</v>
      </c>
      <c r="AF237" s="23">
        <v>363634</v>
      </c>
      <c r="AG237" s="23">
        <v>363634</v>
      </c>
      <c r="AH237" s="23">
        <v>367814</v>
      </c>
    </row>
    <row r="238" spans="1:34" ht="15" hidden="1" x14ac:dyDescent="0.25">
      <c r="A238" t="str">
        <f t="shared" si="21"/>
        <v>农业逾期贷款余额</v>
      </c>
      <c r="B238" s="3" t="str">
        <f t="shared" si="28"/>
        <v>农业银行逾期贷款余额</v>
      </c>
      <c r="C238" s="4" t="s">
        <v>12</v>
      </c>
      <c r="D238" s="4" t="s">
        <v>13</v>
      </c>
      <c r="E238" s="5" t="s">
        <v>14</v>
      </c>
      <c r="F238" s="5" t="s">
        <v>8</v>
      </c>
      <c r="G238" s="5" t="str">
        <f t="shared" ref="G238:G271" si="29">G237</f>
        <v>逾期贷款余额</v>
      </c>
      <c r="H238" s="23">
        <v>194172</v>
      </c>
      <c r="I238" s="23">
        <v>194172</v>
      </c>
      <c r="J238" s="23">
        <v>182993</v>
      </c>
      <c r="K238" s="23">
        <v>182993</v>
      </c>
      <c r="L238" s="23">
        <v>193194</v>
      </c>
      <c r="M238" s="23">
        <v>193194</v>
      </c>
      <c r="N238" s="23">
        <v>195433</v>
      </c>
      <c r="O238" s="23">
        <v>195433</v>
      </c>
      <c r="P238" s="23">
        <v>182269</v>
      </c>
      <c r="Q238" s="23">
        <v>182269</v>
      </c>
      <c r="R238" s="23">
        <v>184921</v>
      </c>
      <c r="S238" s="23">
        <v>184921</v>
      </c>
      <c r="T238" s="23">
        <v>187568</v>
      </c>
      <c r="U238" s="23">
        <v>187568</v>
      </c>
      <c r="V238" s="23">
        <v>212839</v>
      </c>
      <c r="W238" s="23">
        <v>212839</v>
      </c>
      <c r="X238" s="23">
        <v>214758</v>
      </c>
      <c r="Y238" s="23">
        <v>214758</v>
      </c>
      <c r="Z238" s="23">
        <v>244530</v>
      </c>
      <c r="AA238" s="23">
        <v>244530</v>
      </c>
      <c r="AB238" s="23">
        <v>259622</v>
      </c>
      <c r="AC238" s="23">
        <v>259622</v>
      </c>
      <c r="AD238" s="23">
        <v>293097</v>
      </c>
      <c r="AE238" s="23">
        <v>293097</v>
      </c>
      <c r="AF238" s="23">
        <v>324576</v>
      </c>
      <c r="AG238" s="23">
        <v>324576</v>
      </c>
      <c r="AH238" s="23">
        <v>339547</v>
      </c>
    </row>
    <row r="239" spans="1:34" ht="15" hidden="1" x14ac:dyDescent="0.25">
      <c r="A239" t="str">
        <f t="shared" si="21"/>
        <v>中国逾期贷款余额</v>
      </c>
      <c r="B239" s="3" t="str">
        <f t="shared" si="28"/>
        <v>中国银行逾期贷款余额</v>
      </c>
      <c r="C239" s="4" t="s">
        <v>15</v>
      </c>
      <c r="D239" s="4" t="s">
        <v>16</v>
      </c>
      <c r="E239" s="5" t="s">
        <v>17</v>
      </c>
      <c r="F239" s="5" t="s">
        <v>8</v>
      </c>
      <c r="G239" s="5" t="str">
        <f t="shared" si="29"/>
        <v>逾期贷款余额</v>
      </c>
      <c r="H239" s="23">
        <v>178582</v>
      </c>
      <c r="I239" s="23">
        <v>178582</v>
      </c>
      <c r="J239" s="23">
        <v>162629</v>
      </c>
      <c r="K239" s="23">
        <v>162629</v>
      </c>
      <c r="L239" s="23">
        <v>189745</v>
      </c>
      <c r="M239" s="23">
        <v>189745</v>
      </c>
      <c r="N239" s="23">
        <v>179384</v>
      </c>
      <c r="O239" s="23">
        <v>179384</v>
      </c>
      <c r="P239" s="23">
        <v>178848</v>
      </c>
      <c r="Q239" s="23">
        <v>178848</v>
      </c>
      <c r="R239" s="23">
        <v>167737</v>
      </c>
      <c r="S239" s="23">
        <v>167737</v>
      </c>
      <c r="T239" s="23">
        <v>194846</v>
      </c>
      <c r="U239" s="23">
        <v>194846</v>
      </c>
      <c r="V239" s="23">
        <v>192101</v>
      </c>
      <c r="W239" s="23">
        <v>192101</v>
      </c>
      <c r="X239" s="23">
        <v>187378</v>
      </c>
      <c r="Y239" s="23">
        <v>187378</v>
      </c>
      <c r="Z239" s="23">
        <v>210629</v>
      </c>
      <c r="AA239" s="23">
        <v>210629</v>
      </c>
      <c r="AB239" s="23">
        <v>255019</v>
      </c>
      <c r="AC239" s="23">
        <v>255019</v>
      </c>
      <c r="AD239" s="23">
        <v>256099</v>
      </c>
      <c r="AE239" s="23">
        <v>256099</v>
      </c>
      <c r="AF239" s="23">
        <v>302565</v>
      </c>
      <c r="AG239" s="23">
        <v>302565</v>
      </c>
      <c r="AH239" s="23">
        <v>295944</v>
      </c>
    </row>
    <row r="240" spans="1:34" ht="15" hidden="1" x14ac:dyDescent="0.25">
      <c r="A240" t="str">
        <f t="shared" si="21"/>
        <v>邮储逾期贷款余额</v>
      </c>
      <c r="B240" s="3" t="str">
        <f t="shared" si="28"/>
        <v>邮储银行逾期贷款余额</v>
      </c>
      <c r="C240" s="4" t="s">
        <v>18</v>
      </c>
      <c r="D240" s="4" t="s">
        <v>19</v>
      </c>
      <c r="E240" s="5" t="s">
        <v>20</v>
      </c>
      <c r="F240" s="5" t="s">
        <v>8</v>
      </c>
      <c r="G240" s="5" t="str">
        <f t="shared" si="29"/>
        <v>逾期贷款余额</v>
      </c>
      <c r="H240" s="23">
        <v>45801</v>
      </c>
      <c r="I240" s="23">
        <v>45801</v>
      </c>
      <c r="J240" s="23">
        <v>51083</v>
      </c>
      <c r="K240" s="23">
        <v>51083</v>
      </c>
      <c r="L240" s="23">
        <v>47966</v>
      </c>
      <c r="M240" s="23">
        <v>47966</v>
      </c>
      <c r="N240" s="23">
        <v>45379</v>
      </c>
      <c r="O240" s="23">
        <v>47159</v>
      </c>
      <c r="P240" s="23">
        <v>54879</v>
      </c>
      <c r="Q240" s="23">
        <v>56404</v>
      </c>
      <c r="R240" s="23">
        <v>57359</v>
      </c>
      <c r="S240" s="23">
        <v>63089</v>
      </c>
      <c r="T240" s="23">
        <v>63601</v>
      </c>
      <c r="U240" s="23">
        <v>67249</v>
      </c>
      <c r="V240" s="23">
        <v>68238</v>
      </c>
      <c r="W240" s="23">
        <v>72223</v>
      </c>
      <c r="X240" s="23">
        <v>74870</v>
      </c>
      <c r="Y240" s="23">
        <v>73781</v>
      </c>
      <c r="Z240" s="23">
        <v>74138</v>
      </c>
      <c r="AA240" s="23">
        <v>84055</v>
      </c>
      <c r="AB240" s="23">
        <v>91566</v>
      </c>
      <c r="AC240" s="23">
        <v>73781</v>
      </c>
      <c r="AD240" s="23">
        <v>105691</v>
      </c>
      <c r="AE240" s="23">
        <v>115143</v>
      </c>
      <c r="AF240" s="23">
        <v>117653</v>
      </c>
      <c r="AG240" s="23">
        <v>122736</v>
      </c>
      <c r="AH240" s="23">
        <v>125491</v>
      </c>
    </row>
    <row r="241" spans="1:34" ht="15" hidden="1" x14ac:dyDescent="0.25">
      <c r="A241" t="str">
        <f t="shared" si="21"/>
        <v>交通逾期贷款余额</v>
      </c>
      <c r="B241" s="3" t="str">
        <f t="shared" si="28"/>
        <v>交通银行逾期贷款余额</v>
      </c>
      <c r="C241" s="4" t="s">
        <v>21</v>
      </c>
      <c r="D241" s="4" t="s">
        <v>22</v>
      </c>
      <c r="E241" s="5" t="s">
        <v>23</v>
      </c>
      <c r="F241" s="5" t="s">
        <v>8</v>
      </c>
      <c r="G241" s="5" t="str">
        <f t="shared" si="29"/>
        <v>逾期贷款余额</v>
      </c>
      <c r="H241" s="23">
        <v>93482</v>
      </c>
      <c r="I241" s="23">
        <v>93482</v>
      </c>
      <c r="J241" s="23">
        <v>90520</v>
      </c>
      <c r="K241" s="23">
        <v>90520</v>
      </c>
      <c r="L241" s="23">
        <v>99880</v>
      </c>
      <c r="M241" s="23">
        <v>99880</v>
      </c>
      <c r="N241" s="23">
        <v>90203</v>
      </c>
      <c r="O241" s="23">
        <v>91989</v>
      </c>
      <c r="P241" s="23">
        <v>94240</v>
      </c>
      <c r="Q241" s="23">
        <v>98258</v>
      </c>
      <c r="R241" s="23">
        <v>87162</v>
      </c>
      <c r="S241" s="23">
        <v>97316</v>
      </c>
      <c r="T241" s="23">
        <v>89621</v>
      </c>
      <c r="U241" s="23">
        <v>95157</v>
      </c>
      <c r="V241" s="23">
        <v>84828</v>
      </c>
      <c r="W241" s="23">
        <v>93916</v>
      </c>
      <c r="X241" s="23">
        <v>99827</v>
      </c>
      <c r="Y241" s="23">
        <v>105467</v>
      </c>
      <c r="Z241" s="23">
        <v>110121</v>
      </c>
      <c r="AA241" s="23">
        <v>114397</v>
      </c>
      <c r="AB241" s="23">
        <v>119521</v>
      </c>
      <c r="AC241" s="23">
        <v>105467</v>
      </c>
      <c r="AD241" s="23">
        <v>118098</v>
      </c>
      <c r="AE241" s="23">
        <v>122698</v>
      </c>
      <c r="AF241" s="23">
        <v>127102</v>
      </c>
      <c r="AG241" s="23">
        <v>126645</v>
      </c>
      <c r="AH241" s="23">
        <v>132958</v>
      </c>
    </row>
    <row r="242" spans="1:34" ht="15" hidden="1" x14ac:dyDescent="0.25">
      <c r="A242" t="str">
        <f t="shared" si="21"/>
        <v>招商逾期贷款余额</v>
      </c>
      <c r="B242" s="3" t="str">
        <f t="shared" si="28"/>
        <v>招商银行逾期贷款余额</v>
      </c>
      <c r="C242" s="4" t="s">
        <v>24</v>
      </c>
      <c r="D242" s="4" t="s">
        <v>25</v>
      </c>
      <c r="E242" s="5" t="s">
        <v>26</v>
      </c>
      <c r="F242" s="5" t="s">
        <v>27</v>
      </c>
      <c r="G242" s="5" t="str">
        <f t="shared" si="29"/>
        <v>逾期贷款余额</v>
      </c>
      <c r="H242" s="23">
        <v>67234</v>
      </c>
      <c r="I242" s="23">
        <v>67234</v>
      </c>
      <c r="J242" s="23">
        <v>63363</v>
      </c>
      <c r="K242" s="23">
        <v>63363</v>
      </c>
      <c r="L242" s="23">
        <v>65693</v>
      </c>
      <c r="M242" s="23">
        <v>65693</v>
      </c>
      <c r="N242" s="23">
        <v>56568</v>
      </c>
      <c r="O242" s="23">
        <v>56568</v>
      </c>
      <c r="P242" s="23">
        <v>54842</v>
      </c>
      <c r="Q242" s="23">
        <v>56295</v>
      </c>
      <c r="R242" s="23">
        <v>57426</v>
      </c>
      <c r="S242" s="23">
        <v>62647</v>
      </c>
      <c r="T242" s="23">
        <v>68811</v>
      </c>
      <c r="U242" s="23">
        <v>72292</v>
      </c>
      <c r="V242" s="23">
        <v>78285</v>
      </c>
      <c r="W242" s="23">
        <v>77870</v>
      </c>
      <c r="X242" s="23">
        <v>79721</v>
      </c>
      <c r="Y242" s="23">
        <v>80477</v>
      </c>
      <c r="Z242" s="23">
        <v>73568</v>
      </c>
      <c r="AA242" s="23">
        <v>89300</v>
      </c>
      <c r="AB242" s="23">
        <v>95577</v>
      </c>
      <c r="AC242" s="23">
        <v>91950</v>
      </c>
      <c r="AD242" s="23">
        <v>91875</v>
      </c>
      <c r="AE242" s="23">
        <v>98325</v>
      </c>
      <c r="AF242" s="23">
        <v>97084</v>
      </c>
      <c r="AG242" s="23">
        <v>95626.218999999997</v>
      </c>
      <c r="AH242" s="23">
        <v>90646</v>
      </c>
    </row>
    <row r="243" spans="1:34" ht="15" hidden="1" x14ac:dyDescent="0.25">
      <c r="A243" t="str">
        <f t="shared" si="21"/>
        <v>兴业逾期贷款余额</v>
      </c>
      <c r="B243" s="3" t="str">
        <f t="shared" si="28"/>
        <v>兴业银行逾期贷款余额</v>
      </c>
      <c r="C243" s="4" t="s">
        <v>28</v>
      </c>
      <c r="D243" s="4" t="s">
        <v>29</v>
      </c>
      <c r="E243" s="5" t="s">
        <v>30</v>
      </c>
      <c r="F243" s="5" t="s">
        <v>27</v>
      </c>
      <c r="G243" s="5" t="str">
        <f t="shared" si="29"/>
        <v>逾期贷款余额</v>
      </c>
      <c r="H243" s="23">
        <v>65119</v>
      </c>
      <c r="I243" s="23">
        <v>65119</v>
      </c>
      <c r="J243" s="23">
        <v>63993</v>
      </c>
      <c r="K243" s="23">
        <v>63993</v>
      </c>
      <c r="L243" s="23">
        <v>72421</v>
      </c>
      <c r="M243" s="23">
        <v>72421</v>
      </c>
      <c r="N243" s="23">
        <v>52319</v>
      </c>
      <c r="O243" s="23">
        <v>52319</v>
      </c>
      <c r="P243" s="23">
        <v>60178</v>
      </c>
      <c r="Q243" s="23">
        <v>60178</v>
      </c>
      <c r="R243" s="23">
        <v>64983</v>
      </c>
      <c r="S243" s="23">
        <v>64983</v>
      </c>
      <c r="T243" s="23">
        <v>78224</v>
      </c>
      <c r="U243" s="23">
        <v>78224</v>
      </c>
      <c r="V243" s="23">
        <v>83237</v>
      </c>
      <c r="W243" s="23">
        <v>83237</v>
      </c>
      <c r="X243" s="23">
        <v>74754</v>
      </c>
      <c r="Y243" s="23">
        <v>74754</v>
      </c>
      <c r="Z243" s="23">
        <v>74283</v>
      </c>
      <c r="AA243" s="23">
        <v>74283</v>
      </c>
      <c r="AB243" s="23">
        <v>82404</v>
      </c>
      <c r="AC243" s="23">
        <v>82404</v>
      </c>
      <c r="AD243" s="23">
        <v>91230</v>
      </c>
      <c r="AE243" s="23">
        <v>91230</v>
      </c>
      <c r="AF243" s="23">
        <v>90398</v>
      </c>
      <c r="AG243" s="23">
        <v>90398</v>
      </c>
      <c r="AH243" s="23">
        <v>88867</v>
      </c>
    </row>
    <row r="244" spans="1:34" ht="15" hidden="1" x14ac:dyDescent="0.25">
      <c r="A244" t="str">
        <f t="shared" si="21"/>
        <v>浦发逾期贷款余额</v>
      </c>
      <c r="B244" s="3" t="str">
        <f t="shared" si="28"/>
        <v>浦发银行逾期贷款余额</v>
      </c>
      <c r="C244" s="4" t="s">
        <v>31</v>
      </c>
      <c r="D244" s="4" t="s">
        <v>32</v>
      </c>
      <c r="E244" s="5" t="s">
        <v>33</v>
      </c>
      <c r="F244" s="5" t="s">
        <v>27</v>
      </c>
      <c r="G244" s="5" t="str">
        <f t="shared" si="29"/>
        <v>逾期贷款余额</v>
      </c>
      <c r="H244" s="23">
        <v>90164</v>
      </c>
      <c r="I244" s="23">
        <v>90164</v>
      </c>
      <c r="J244" s="23">
        <v>87796</v>
      </c>
      <c r="K244" s="23">
        <v>87796</v>
      </c>
      <c r="L244" s="23">
        <v>105968</v>
      </c>
      <c r="M244" s="23">
        <v>105968</v>
      </c>
      <c r="N244" s="23">
        <v>96894</v>
      </c>
      <c r="O244" s="23">
        <v>96894</v>
      </c>
      <c r="P244" s="23">
        <v>103037</v>
      </c>
      <c r="Q244" s="23">
        <v>103037</v>
      </c>
      <c r="R244" s="23">
        <v>99480</v>
      </c>
      <c r="S244" s="23">
        <v>99480</v>
      </c>
      <c r="T244" s="23">
        <v>104788</v>
      </c>
      <c r="U244" s="23">
        <v>104788</v>
      </c>
      <c r="V244" s="23">
        <v>107907</v>
      </c>
      <c r="W244" s="23">
        <v>107907</v>
      </c>
      <c r="X244" s="23">
        <v>103006</v>
      </c>
      <c r="Y244" s="23">
        <v>103006</v>
      </c>
      <c r="Z244" s="23">
        <v>101327</v>
      </c>
      <c r="AA244" s="23">
        <v>101327</v>
      </c>
      <c r="AB244" s="23">
        <v>112679</v>
      </c>
      <c r="AC244" s="23">
        <v>112679</v>
      </c>
      <c r="AD244" s="23">
        <v>110896</v>
      </c>
      <c r="AE244" s="23">
        <v>110896</v>
      </c>
      <c r="AF244" s="23">
        <v>107327</v>
      </c>
      <c r="AG244" s="23">
        <v>107327</v>
      </c>
      <c r="AH244" s="23">
        <v>107547</v>
      </c>
    </row>
    <row r="245" spans="1:34" ht="15" hidden="1" x14ac:dyDescent="0.25">
      <c r="A245" t="str">
        <f t="shared" si="21"/>
        <v>中信逾期贷款余额</v>
      </c>
      <c r="B245" s="3" t="str">
        <f t="shared" si="28"/>
        <v>中信银行逾期贷款余额</v>
      </c>
      <c r="C245" s="4" t="s">
        <v>34</v>
      </c>
      <c r="D245" s="4" t="s">
        <v>35</v>
      </c>
      <c r="E245" s="5" t="s">
        <v>36</v>
      </c>
      <c r="F245" s="5" t="s">
        <v>27</v>
      </c>
      <c r="G245" s="5" t="str">
        <f t="shared" si="29"/>
        <v>逾期贷款余额</v>
      </c>
      <c r="H245" s="23">
        <v>100906</v>
      </c>
      <c r="I245" s="23">
        <v>100906</v>
      </c>
      <c r="J245" s="23">
        <v>104009</v>
      </c>
      <c r="K245" s="23">
        <v>104009</v>
      </c>
      <c r="L245" s="23">
        <v>131042</v>
      </c>
      <c r="M245" s="23">
        <v>131042</v>
      </c>
      <c r="N245" s="23">
        <v>90960</v>
      </c>
      <c r="O245" s="23">
        <v>90960</v>
      </c>
      <c r="P245" s="23">
        <v>97308</v>
      </c>
      <c r="Q245" s="23">
        <v>97308</v>
      </c>
      <c r="R245" s="23">
        <v>90373</v>
      </c>
      <c r="S245" s="23">
        <v>90373</v>
      </c>
      <c r="T245" s="23">
        <v>81813</v>
      </c>
      <c r="U245" s="23">
        <v>81813</v>
      </c>
      <c r="V245" s="23">
        <v>82189</v>
      </c>
      <c r="W245" s="23">
        <v>82189</v>
      </c>
      <c r="X245" s="23">
        <v>76844</v>
      </c>
      <c r="Y245" s="23">
        <v>76844</v>
      </c>
      <c r="Z245" s="23">
        <v>89426</v>
      </c>
      <c r="AA245" s="23">
        <v>89426</v>
      </c>
      <c r="AB245" s="23">
        <v>104132</v>
      </c>
      <c r="AC245" s="23">
        <v>104132</v>
      </c>
      <c r="AD245" s="23">
        <v>102636</v>
      </c>
      <c r="AE245" s="23">
        <v>102636</v>
      </c>
      <c r="AF245" s="23">
        <v>86697</v>
      </c>
      <c r="AG245" s="23">
        <v>86697</v>
      </c>
      <c r="AH245" s="23">
        <v>83598</v>
      </c>
    </row>
    <row r="246" spans="1:34" ht="15" hidden="1" x14ac:dyDescent="0.25">
      <c r="A246" t="str">
        <f t="shared" si="21"/>
        <v>民生逾期贷款余额</v>
      </c>
      <c r="B246" s="3" t="str">
        <f t="shared" si="28"/>
        <v>民生银行逾期贷款余额</v>
      </c>
      <c r="C246" s="4" t="s">
        <v>37</v>
      </c>
      <c r="D246" s="4" t="s">
        <v>38</v>
      </c>
      <c r="E246" s="5" t="s">
        <v>39</v>
      </c>
      <c r="F246" s="5" t="s">
        <v>27</v>
      </c>
      <c r="G246" s="5" t="str">
        <f t="shared" si="29"/>
        <v>逾期贷款余额</v>
      </c>
      <c r="H246" s="23">
        <v>75541</v>
      </c>
      <c r="I246" s="23">
        <v>75541</v>
      </c>
      <c r="J246" s="23">
        <v>70547</v>
      </c>
      <c r="K246" s="23">
        <v>70547</v>
      </c>
      <c r="L246" s="23">
        <v>74270</v>
      </c>
      <c r="M246" s="23">
        <v>74270</v>
      </c>
      <c r="N246" s="23">
        <v>78088</v>
      </c>
      <c r="O246" s="23">
        <v>78088</v>
      </c>
      <c r="P246" s="23">
        <v>82688</v>
      </c>
      <c r="Q246" s="23">
        <v>82688</v>
      </c>
      <c r="R246" s="23">
        <v>87725</v>
      </c>
      <c r="S246" s="23">
        <v>87725</v>
      </c>
      <c r="T246" s="23">
        <v>88334</v>
      </c>
      <c r="U246" s="23">
        <v>88334</v>
      </c>
      <c r="V246" s="23">
        <v>82361</v>
      </c>
      <c r="W246" s="23">
        <v>82361</v>
      </c>
      <c r="X246" s="23">
        <v>87988</v>
      </c>
      <c r="Y246" s="23">
        <v>87988</v>
      </c>
      <c r="Z246" s="23">
        <v>87904</v>
      </c>
      <c r="AA246" s="23">
        <v>87904</v>
      </c>
      <c r="AB246" s="23">
        <v>96283</v>
      </c>
      <c r="AC246" s="23">
        <v>96283</v>
      </c>
      <c r="AD246" s="23">
        <v>92959</v>
      </c>
      <c r="AE246" s="23">
        <v>92959</v>
      </c>
      <c r="AF246" s="23">
        <v>98067</v>
      </c>
      <c r="AG246" s="23">
        <v>98067</v>
      </c>
      <c r="AH246" s="23">
        <v>95803</v>
      </c>
    </row>
    <row r="247" spans="1:34" ht="15" hidden="1" x14ac:dyDescent="0.25">
      <c r="A247" t="str">
        <f t="shared" si="21"/>
        <v>光大逾期贷款余额</v>
      </c>
      <c r="B247" s="3" t="str">
        <f t="shared" si="28"/>
        <v>光大银行逾期贷款余额</v>
      </c>
      <c r="C247" s="4" t="s">
        <v>40</v>
      </c>
      <c r="D247" s="4" t="s">
        <v>41</v>
      </c>
      <c r="E247" s="5" t="s">
        <v>42</v>
      </c>
      <c r="F247" s="5" t="s">
        <v>27</v>
      </c>
      <c r="G247" s="5" t="str">
        <f t="shared" si="29"/>
        <v>逾期贷款余额</v>
      </c>
      <c r="H247" s="23">
        <v>67461</v>
      </c>
      <c r="I247" s="23">
        <v>67461</v>
      </c>
      <c r="J247" s="23">
        <v>61544</v>
      </c>
      <c r="K247" s="23">
        <v>61544</v>
      </c>
      <c r="L247" s="23">
        <v>64717</v>
      </c>
      <c r="M247" s="23">
        <v>64717</v>
      </c>
      <c r="N247" s="23">
        <v>64596</v>
      </c>
      <c r="O247" s="23">
        <v>64596</v>
      </c>
      <c r="P247" s="23">
        <v>66281</v>
      </c>
      <c r="Q247" s="23">
        <v>66281</v>
      </c>
      <c r="R247" s="23">
        <v>65704</v>
      </c>
      <c r="S247" s="23">
        <v>65704</v>
      </c>
      <c r="T247" s="23">
        <v>68850</v>
      </c>
      <c r="U247" s="23">
        <v>68850</v>
      </c>
      <c r="V247" s="23">
        <v>69903</v>
      </c>
      <c r="W247" s="23">
        <v>69903</v>
      </c>
      <c r="X247" s="23">
        <v>72333</v>
      </c>
      <c r="Y247" s="23">
        <v>72333</v>
      </c>
      <c r="Z247" s="23">
        <v>73714</v>
      </c>
      <c r="AA247" s="23">
        <v>73714</v>
      </c>
      <c r="AB247" s="23">
        <v>85824</v>
      </c>
      <c r="AC247" s="23">
        <v>85824</v>
      </c>
      <c r="AD247" s="23">
        <v>79307</v>
      </c>
      <c r="AE247" s="23">
        <v>79307</v>
      </c>
      <c r="AF247" s="23">
        <v>79483</v>
      </c>
      <c r="AG247" s="23">
        <v>79483</v>
      </c>
      <c r="AH247" s="23">
        <v>84746</v>
      </c>
    </row>
    <row r="248" spans="1:34" ht="15" hidden="1" x14ac:dyDescent="0.25">
      <c r="A248" t="str">
        <f t="shared" si="21"/>
        <v>平安逾期贷款余额</v>
      </c>
      <c r="B248" s="3" t="str">
        <f t="shared" si="28"/>
        <v>平安银行逾期贷款余额</v>
      </c>
      <c r="C248" s="4" t="s">
        <v>43</v>
      </c>
      <c r="D248" s="4" t="s">
        <v>44</v>
      </c>
      <c r="E248" s="5" t="s">
        <v>45</v>
      </c>
      <c r="F248" s="5" t="s">
        <v>27</v>
      </c>
      <c r="G248" s="5" t="str">
        <f t="shared" si="29"/>
        <v>逾期贷款余额</v>
      </c>
      <c r="H248" s="23">
        <v>52149</v>
      </c>
      <c r="I248" s="23">
        <v>50395</v>
      </c>
      <c r="J248" s="23">
        <v>48550</v>
      </c>
      <c r="K248" s="23">
        <v>48550</v>
      </c>
      <c r="L248" s="23">
        <v>57168</v>
      </c>
      <c r="M248" s="23">
        <v>45628</v>
      </c>
      <c r="N248" s="23">
        <v>37864</v>
      </c>
      <c r="O248" s="23">
        <v>39804</v>
      </c>
      <c r="P248" s="23">
        <v>35798</v>
      </c>
      <c r="Q248" s="23">
        <v>41632</v>
      </c>
      <c r="R248" s="23">
        <v>49349</v>
      </c>
      <c r="S248" s="23">
        <v>49349</v>
      </c>
      <c r="T248" s="23">
        <v>55113</v>
      </c>
      <c r="U248" s="23">
        <v>55113</v>
      </c>
      <c r="V248" s="23">
        <v>63098</v>
      </c>
      <c r="W248" s="23">
        <v>63098</v>
      </c>
      <c r="X248" s="23">
        <v>58890</v>
      </c>
      <c r="Y248" s="23">
        <v>58890</v>
      </c>
      <c r="Z248" s="23">
        <v>59901</v>
      </c>
      <c r="AA248" s="23">
        <v>59901</v>
      </c>
      <c r="AB248" s="23">
        <v>58756</v>
      </c>
      <c r="AC248" s="23">
        <v>58756</v>
      </c>
      <c r="AD248" s="23">
        <v>61134</v>
      </c>
      <c r="AE248" s="23">
        <v>61134</v>
      </c>
      <c r="AF248" s="23">
        <v>56053</v>
      </c>
      <c r="AG248" s="23">
        <v>56053</v>
      </c>
      <c r="AH248" s="23">
        <v>54548</v>
      </c>
    </row>
    <row r="249" spans="1:34" ht="15" hidden="1" x14ac:dyDescent="0.25">
      <c r="A249" t="str">
        <f t="shared" si="21"/>
        <v>华夏逾期贷款余额</v>
      </c>
      <c r="B249" s="3" t="str">
        <f t="shared" si="28"/>
        <v>华夏银行逾期贷款余额</v>
      </c>
      <c r="C249" s="4" t="s">
        <v>46</v>
      </c>
      <c r="D249" s="4" t="s">
        <v>47</v>
      </c>
      <c r="E249" s="5" t="s">
        <v>48</v>
      </c>
      <c r="F249" s="5" t="s">
        <v>27</v>
      </c>
      <c r="G249" s="5" t="str">
        <f t="shared" si="29"/>
        <v>逾期贷款余额</v>
      </c>
      <c r="H249" s="23">
        <v>44858</v>
      </c>
      <c r="I249" s="23">
        <v>44858</v>
      </c>
      <c r="J249" s="23">
        <v>41167</v>
      </c>
      <c r="K249" s="23">
        <v>41167</v>
      </c>
      <c r="L249" s="23">
        <v>38401</v>
      </c>
      <c r="M249" s="23">
        <v>38401</v>
      </c>
      <c r="N249" s="23">
        <v>41247</v>
      </c>
      <c r="O249" s="23">
        <v>41247</v>
      </c>
      <c r="P249" s="23">
        <v>44140</v>
      </c>
      <c r="Q249" s="23">
        <v>44140</v>
      </c>
      <c r="R249" s="23">
        <v>41557</v>
      </c>
      <c r="S249" s="23">
        <v>41557</v>
      </c>
      <c r="T249" s="23">
        <v>47401</v>
      </c>
      <c r="U249" s="23">
        <v>47401</v>
      </c>
      <c r="V249" s="23">
        <v>42436</v>
      </c>
      <c r="W249" s="23">
        <v>42436</v>
      </c>
      <c r="X249" s="23">
        <v>51346</v>
      </c>
      <c r="Y249" s="23">
        <v>51346</v>
      </c>
      <c r="Z249" s="23">
        <v>45307</v>
      </c>
      <c r="AA249" s="23">
        <v>45307</v>
      </c>
      <c r="AB249" s="23">
        <v>46520</v>
      </c>
      <c r="AC249" s="23">
        <v>46520</v>
      </c>
      <c r="AD249" s="23">
        <v>40277</v>
      </c>
      <c r="AE249" s="23">
        <v>40277</v>
      </c>
      <c r="AF249" s="23">
        <v>40976</v>
      </c>
      <c r="AG249" s="23">
        <v>40976</v>
      </c>
      <c r="AH249" s="23">
        <v>41427</v>
      </c>
    </row>
    <row r="250" spans="1:34" ht="15" hidden="1" x14ac:dyDescent="0.25">
      <c r="A250" t="str">
        <f t="shared" si="21"/>
        <v>浙商逾期贷款余额</v>
      </c>
      <c r="B250" s="3" t="str">
        <f t="shared" si="28"/>
        <v>浙商银行逾期贷款余额</v>
      </c>
      <c r="C250" s="4" t="s">
        <v>49</v>
      </c>
      <c r="D250" s="4" t="s">
        <v>50</v>
      </c>
      <c r="E250" s="5" t="s">
        <v>51</v>
      </c>
      <c r="F250" s="5" t="s">
        <v>27</v>
      </c>
      <c r="G250" s="5" t="str">
        <f t="shared" si="29"/>
        <v>逾期贷款余额</v>
      </c>
      <c r="H250" s="23">
        <v>13584.083000000001</v>
      </c>
      <c r="I250" s="23">
        <v>13584.083000000001</v>
      </c>
      <c r="J250" s="23">
        <v>21067.886999999999</v>
      </c>
      <c r="K250" s="23">
        <v>21067.886999999999</v>
      </c>
      <c r="L250" s="23">
        <v>18427</v>
      </c>
      <c r="M250" s="23">
        <v>18427</v>
      </c>
      <c r="N250" s="23">
        <v>21659</v>
      </c>
      <c r="O250" s="23">
        <v>21659</v>
      </c>
      <c r="P250" s="23">
        <v>23215</v>
      </c>
      <c r="Q250" s="23">
        <v>23215</v>
      </c>
      <c r="R250" s="23">
        <v>22416</v>
      </c>
      <c r="S250" s="23">
        <v>22416</v>
      </c>
      <c r="T250" s="23">
        <v>27442</v>
      </c>
      <c r="U250" s="23">
        <v>27442</v>
      </c>
      <c r="V250" s="23">
        <v>29942</v>
      </c>
      <c r="W250" s="23">
        <v>29942</v>
      </c>
      <c r="X250" s="23">
        <v>29221</v>
      </c>
      <c r="Y250" s="23">
        <v>29221</v>
      </c>
      <c r="Z250" s="23">
        <v>27786</v>
      </c>
      <c r="AA250" s="23">
        <v>27786</v>
      </c>
      <c r="AB250" s="23">
        <v>39113</v>
      </c>
      <c r="AC250" s="23">
        <v>39113</v>
      </c>
      <c r="AD250" s="23">
        <v>33511</v>
      </c>
      <c r="AE250" s="23">
        <v>33511</v>
      </c>
      <c r="AF250" s="23">
        <v>39891</v>
      </c>
      <c r="AG250" s="23">
        <v>39891</v>
      </c>
      <c r="AH250" s="23">
        <v>34713</v>
      </c>
    </row>
    <row r="251" spans="1:34" ht="15" hidden="1" x14ac:dyDescent="0.25">
      <c r="A251" t="str">
        <f t="shared" si="21"/>
        <v>北京逾期贷款余额</v>
      </c>
      <c r="B251" s="3" t="str">
        <f t="shared" si="28"/>
        <v>北京银行逾期贷款余额</v>
      </c>
      <c r="C251" s="4" t="s">
        <v>52</v>
      </c>
      <c r="D251" s="4" t="s">
        <v>53</v>
      </c>
      <c r="E251" s="5" t="s">
        <v>54</v>
      </c>
      <c r="F251" s="5" t="s">
        <v>55</v>
      </c>
      <c r="G251" s="5" t="str">
        <f t="shared" si="29"/>
        <v>逾期贷款余额</v>
      </c>
      <c r="H251" s="23">
        <v>27320</v>
      </c>
      <c r="I251" s="23">
        <v>27320</v>
      </c>
      <c r="J251" s="23">
        <v>26762</v>
      </c>
      <c r="K251" s="23">
        <v>26762</v>
      </c>
      <c r="L251" s="23">
        <v>31246</v>
      </c>
      <c r="M251" s="23">
        <v>31246</v>
      </c>
      <c r="N251" s="23">
        <v>29655</v>
      </c>
      <c r="O251" s="23">
        <v>29655</v>
      </c>
      <c r="P251" s="23">
        <v>25890</v>
      </c>
      <c r="Q251" s="23">
        <v>25890</v>
      </c>
      <c r="R251" s="23">
        <v>29249</v>
      </c>
      <c r="S251" s="23">
        <v>29249</v>
      </c>
      <c r="T251" s="23">
        <v>45331</v>
      </c>
      <c r="U251" s="23">
        <v>45331</v>
      </c>
      <c r="V251" s="23">
        <v>40625</v>
      </c>
      <c r="W251" s="23">
        <v>40625</v>
      </c>
      <c r="X251" s="23">
        <v>33066</v>
      </c>
      <c r="Y251" s="23">
        <v>33066</v>
      </c>
      <c r="Z251" s="23">
        <v>34648</v>
      </c>
      <c r="AA251" s="23">
        <v>34648</v>
      </c>
      <c r="AB251" s="23">
        <v>39526</v>
      </c>
      <c r="AC251" s="23">
        <v>39526</v>
      </c>
      <c r="AD251" s="23">
        <v>35849</v>
      </c>
      <c r="AE251" s="23">
        <v>35849</v>
      </c>
      <c r="AF251" s="23">
        <v>36614</v>
      </c>
      <c r="AG251" s="23">
        <v>36614</v>
      </c>
      <c r="AH251" s="23" t="s">
        <v>143</v>
      </c>
    </row>
    <row r="252" spans="1:34" ht="15" hidden="1" x14ac:dyDescent="0.25">
      <c r="A252" t="str">
        <f t="shared" si="21"/>
        <v>江苏逾期贷款余额</v>
      </c>
      <c r="B252" s="3" t="str">
        <f t="shared" si="28"/>
        <v>江苏银行逾期贷款余额</v>
      </c>
      <c r="C252" s="4" t="s">
        <v>56</v>
      </c>
      <c r="D252" s="4" t="s">
        <v>57</v>
      </c>
      <c r="E252" s="5" t="s">
        <v>58</v>
      </c>
      <c r="F252" s="5" t="s">
        <v>55</v>
      </c>
      <c r="G252" s="5" t="str">
        <f t="shared" si="29"/>
        <v>逾期贷款余额</v>
      </c>
      <c r="H252" s="23">
        <v>16392.239000000001</v>
      </c>
      <c r="I252" s="23">
        <v>16392.239000000001</v>
      </c>
      <c r="J252" s="23">
        <v>15497.966</v>
      </c>
      <c r="K252" s="23">
        <v>15497.966</v>
      </c>
      <c r="L252" s="23">
        <v>17298.981</v>
      </c>
      <c r="M252" s="23">
        <v>17298.981</v>
      </c>
      <c r="N252" s="23">
        <v>14454.537</v>
      </c>
      <c r="O252" s="23">
        <v>14454.537</v>
      </c>
      <c r="P252" s="23">
        <v>17321.245999999999</v>
      </c>
      <c r="Q252" s="23">
        <v>17321.245999999999</v>
      </c>
      <c r="R252" s="23">
        <v>16433.996999999999</v>
      </c>
      <c r="S252" s="23">
        <v>16433.996999999999</v>
      </c>
      <c r="T252" s="23">
        <v>16096.482</v>
      </c>
      <c r="U252" s="23">
        <v>16096.482</v>
      </c>
      <c r="V252" s="23">
        <v>16285.754999999999</v>
      </c>
      <c r="W252" s="23">
        <v>16285.754999999999</v>
      </c>
      <c r="X252" s="23">
        <v>17337.731</v>
      </c>
      <c r="Y252" s="23">
        <v>17337.731</v>
      </c>
      <c r="Z252" s="23">
        <v>19229.907999999999</v>
      </c>
      <c r="AA252" s="23">
        <v>19229.907999999999</v>
      </c>
      <c r="AB252" s="23">
        <v>22982.123</v>
      </c>
      <c r="AC252" s="23">
        <v>22982.123</v>
      </c>
      <c r="AD252" s="23">
        <v>23552.192999999999</v>
      </c>
      <c r="AE252" s="23">
        <v>25108.732522500002</v>
      </c>
      <c r="AF252" s="23">
        <v>26641.413</v>
      </c>
      <c r="AG252" s="23">
        <v>26641.413</v>
      </c>
      <c r="AH252" s="23" t="s">
        <v>143</v>
      </c>
    </row>
    <row r="253" spans="1:34" ht="15" hidden="1" x14ac:dyDescent="0.25">
      <c r="A253" t="str">
        <f t="shared" si="21"/>
        <v>上海逾期贷款余额</v>
      </c>
      <c r="B253" s="3" t="str">
        <f t="shared" si="28"/>
        <v>上海银行逾期贷款余额</v>
      </c>
      <c r="C253" s="4" t="s">
        <v>59</v>
      </c>
      <c r="D253" s="4" t="s">
        <v>60</v>
      </c>
      <c r="E253" s="5" t="s">
        <v>61</v>
      </c>
      <c r="F253" s="5" t="s">
        <v>55</v>
      </c>
      <c r="G253" s="5" t="str">
        <f t="shared" si="29"/>
        <v>逾期贷款余额</v>
      </c>
      <c r="H253" s="23">
        <v>14931.072</v>
      </c>
      <c r="I253" s="23">
        <v>14931.072</v>
      </c>
      <c r="J253" s="23">
        <v>16024.081</v>
      </c>
      <c r="K253" s="23">
        <v>16024.081</v>
      </c>
      <c r="L253" s="23">
        <v>22051.513999999999</v>
      </c>
      <c r="M253" s="23">
        <v>22051.513999999999</v>
      </c>
      <c r="N253" s="23">
        <v>17537.316999999999</v>
      </c>
      <c r="O253" s="23">
        <v>17537.316999999999</v>
      </c>
      <c r="P253" s="23">
        <v>18465.416000000001</v>
      </c>
      <c r="Q253" s="23">
        <v>18465.416000000001</v>
      </c>
      <c r="R253" s="23">
        <v>25411.256000000001</v>
      </c>
      <c r="S253" s="23">
        <v>25411.256000000001</v>
      </c>
      <c r="T253" s="23">
        <v>23708.553</v>
      </c>
      <c r="U253" s="23">
        <v>23708.553</v>
      </c>
      <c r="V253" s="23">
        <v>22146.100999999999</v>
      </c>
      <c r="W253" s="23">
        <v>22146.100999999999</v>
      </c>
      <c r="X253" s="23">
        <v>22822.093000000001</v>
      </c>
      <c r="Y253" s="23">
        <v>22822.093000000001</v>
      </c>
      <c r="Z253" s="23">
        <v>23515.153999999999</v>
      </c>
      <c r="AA253" s="23">
        <v>23515.153999999999</v>
      </c>
      <c r="AB253" s="23">
        <v>24485.974999999999</v>
      </c>
      <c r="AC253" s="23">
        <v>24485.974999999999</v>
      </c>
      <c r="AD253" s="23">
        <v>24249.412</v>
      </c>
      <c r="AE253" s="23">
        <v>24249.412</v>
      </c>
      <c r="AF253" s="23">
        <v>22932.856</v>
      </c>
      <c r="AG253" s="23">
        <v>22932.856</v>
      </c>
      <c r="AH253" s="23" t="s">
        <v>143</v>
      </c>
    </row>
    <row r="254" spans="1:34" ht="15" hidden="1" x14ac:dyDescent="0.25">
      <c r="A254" t="str">
        <f t="shared" si="21"/>
        <v>宁波逾期贷款余额</v>
      </c>
      <c r="B254" s="3" t="str">
        <f t="shared" si="28"/>
        <v>宁波银行逾期贷款余额</v>
      </c>
      <c r="C254" s="4" t="s">
        <v>62</v>
      </c>
      <c r="D254" s="4" t="s">
        <v>63</v>
      </c>
      <c r="E254" s="5" t="s">
        <v>64</v>
      </c>
      <c r="F254" s="5" t="s">
        <v>55</v>
      </c>
      <c r="G254" s="5" t="str">
        <f t="shared" si="29"/>
        <v>逾期贷款余额</v>
      </c>
      <c r="H254" s="23">
        <v>4333.7820000000002</v>
      </c>
      <c r="I254" s="23">
        <v>4333.7820000000002</v>
      </c>
      <c r="J254" s="23">
        <v>4567.8130000000001</v>
      </c>
      <c r="K254" s="23">
        <v>4567.8130000000001</v>
      </c>
      <c r="L254" s="23">
        <v>5663.6629999999996</v>
      </c>
      <c r="M254" s="23">
        <v>5663.6629999999996</v>
      </c>
      <c r="N254" s="23">
        <v>5484</v>
      </c>
      <c r="O254" s="23">
        <v>5484</v>
      </c>
      <c r="P254" s="23">
        <v>6680</v>
      </c>
      <c r="Q254" s="23">
        <v>6680</v>
      </c>
      <c r="R254" s="23">
        <v>6520</v>
      </c>
      <c r="S254" s="23">
        <v>6520</v>
      </c>
      <c r="T254" s="23">
        <v>7515</v>
      </c>
      <c r="U254" s="23">
        <v>7515</v>
      </c>
      <c r="V254" s="23">
        <v>8437</v>
      </c>
      <c r="W254" s="23">
        <v>8437</v>
      </c>
      <c r="X254" s="23">
        <v>9957</v>
      </c>
      <c r="Y254" s="23">
        <v>9957</v>
      </c>
      <c r="Z254" s="23">
        <v>11684</v>
      </c>
      <c r="AA254" s="23">
        <v>11684</v>
      </c>
      <c r="AB254" s="23">
        <v>13008</v>
      </c>
      <c r="AC254" s="23">
        <v>13008</v>
      </c>
      <c r="AD254" s="23">
        <v>14001</v>
      </c>
      <c r="AE254" s="23">
        <v>14001</v>
      </c>
      <c r="AF254" s="23">
        <v>14822</v>
      </c>
      <c r="AG254" s="23">
        <v>14822</v>
      </c>
      <c r="AH254" s="23" t="s">
        <v>143</v>
      </c>
    </row>
    <row r="255" spans="1:34" ht="15" hidden="1" x14ac:dyDescent="0.25">
      <c r="A255" t="str">
        <f t="shared" si="21"/>
        <v>南京逾期贷款余额</v>
      </c>
      <c r="B255" s="3" t="str">
        <f t="shared" si="28"/>
        <v>南京银行逾期贷款余额</v>
      </c>
      <c r="C255" s="4" t="s">
        <v>65</v>
      </c>
      <c r="D255" s="4" t="s">
        <v>66</v>
      </c>
      <c r="E255" s="5" t="s">
        <v>67</v>
      </c>
      <c r="F255" s="5" t="s">
        <v>55</v>
      </c>
      <c r="G255" s="5" t="str">
        <f t="shared" si="29"/>
        <v>逾期贷款余额</v>
      </c>
      <c r="H255" s="23">
        <v>7577.2539999999999</v>
      </c>
      <c r="I255" s="23">
        <v>7577.2539999999999</v>
      </c>
      <c r="J255" s="23">
        <v>7265.7240000000002</v>
      </c>
      <c r="K255" s="23">
        <v>7265.7240000000002</v>
      </c>
      <c r="L255" s="23">
        <v>8152.3739999999998</v>
      </c>
      <c r="M255" s="23">
        <v>8152.3739999999998</v>
      </c>
      <c r="N255" s="23">
        <v>7846.6189999999997</v>
      </c>
      <c r="O255" s="23">
        <v>7846.6189999999997</v>
      </c>
      <c r="P255" s="23">
        <v>9760.2579999999998</v>
      </c>
      <c r="Q255" s="23">
        <v>9760.2579999999998</v>
      </c>
      <c r="R255" s="23">
        <v>9975.4770000000008</v>
      </c>
      <c r="S255" s="23">
        <v>9975.4770000000008</v>
      </c>
      <c r="T255" s="23">
        <v>10642.084999999999</v>
      </c>
      <c r="U255" s="23">
        <v>10642.084999999999</v>
      </c>
      <c r="V255" s="23">
        <v>11448.352999999999</v>
      </c>
      <c r="W255" s="23">
        <v>11448.352999999999</v>
      </c>
      <c r="X255" s="23">
        <v>13274.286</v>
      </c>
      <c r="Y255" s="23">
        <v>13274.286</v>
      </c>
      <c r="Z255" s="23">
        <v>14382.504000000001</v>
      </c>
      <c r="AA255" s="23">
        <v>14382.504000000001</v>
      </c>
      <c r="AB255" s="23">
        <v>15116.538</v>
      </c>
      <c r="AC255" s="23">
        <v>15116.538</v>
      </c>
      <c r="AD255" s="23">
        <v>15920.833000000001</v>
      </c>
      <c r="AE255" s="23">
        <v>15920.833000000001</v>
      </c>
      <c r="AF255" s="23">
        <v>17606.706999999999</v>
      </c>
      <c r="AG255" s="23">
        <v>17606.706999999999</v>
      </c>
      <c r="AH255" s="23" t="s">
        <v>143</v>
      </c>
    </row>
    <row r="256" spans="1:34" ht="15" hidden="1" x14ac:dyDescent="0.25">
      <c r="A256" t="str">
        <f t="shared" ref="A256:A318" si="30">E256&amp;G256</f>
        <v>杭州逾期贷款余额</v>
      </c>
      <c r="B256" s="3" t="str">
        <f t="shared" si="28"/>
        <v>杭州银行逾期贷款余额</v>
      </c>
      <c r="C256" s="4" t="s">
        <v>68</v>
      </c>
      <c r="D256" s="4" t="s">
        <v>69</v>
      </c>
      <c r="E256" s="5" t="s">
        <v>70</v>
      </c>
      <c r="F256" s="5" t="s">
        <v>55</v>
      </c>
      <c r="G256" s="5" t="str">
        <f t="shared" si="29"/>
        <v>逾期贷款余额</v>
      </c>
      <c r="H256" s="23">
        <v>4638.7619999999997</v>
      </c>
      <c r="I256" s="23">
        <v>4638.7619999999997</v>
      </c>
      <c r="J256" s="23">
        <v>5268.4570000000003</v>
      </c>
      <c r="K256" s="23">
        <v>5268.4570000000003</v>
      </c>
      <c r="L256" s="23">
        <v>5294.6719999999996</v>
      </c>
      <c r="M256" s="23">
        <v>4607.8000807999997</v>
      </c>
      <c r="N256" s="23">
        <v>4045.163</v>
      </c>
      <c r="O256" s="23">
        <v>4045.163</v>
      </c>
      <c r="P256" s="23">
        <v>4057.855</v>
      </c>
      <c r="Q256" s="23">
        <v>3936.3607308000001</v>
      </c>
      <c r="R256" s="23">
        <v>3619.5039999999999</v>
      </c>
      <c r="S256" s="23">
        <v>3619.5039999999999</v>
      </c>
      <c r="T256" s="23">
        <v>4406.1850000000004</v>
      </c>
      <c r="U256" s="23">
        <v>4406.1850000000004</v>
      </c>
      <c r="V256" s="23">
        <v>4133.1260000000002</v>
      </c>
      <c r="W256" s="23">
        <v>4133.1260000000002</v>
      </c>
      <c r="X256" s="23">
        <v>4567.5889999999999</v>
      </c>
      <c r="Y256" s="23">
        <v>4567.5889999999999</v>
      </c>
      <c r="Z256" s="23">
        <v>5042.3370000000004</v>
      </c>
      <c r="AA256" s="23">
        <v>5042.3370000000004</v>
      </c>
      <c r="AB256" s="23">
        <v>6328.9449999999997</v>
      </c>
      <c r="AC256" s="23">
        <v>6278.9351999999999</v>
      </c>
      <c r="AD256" s="23">
        <v>5174.3639999999996</v>
      </c>
      <c r="AE256" s="23">
        <v>6865.5010000000002</v>
      </c>
      <c r="AF256" s="23">
        <v>6122.9210000000003</v>
      </c>
      <c r="AG256" s="23">
        <v>6339.3460000000005</v>
      </c>
      <c r="AH256" s="23" t="s">
        <v>143</v>
      </c>
    </row>
    <row r="257" spans="1:34" ht="15" hidden="1" x14ac:dyDescent="0.25">
      <c r="A257" t="str">
        <f t="shared" si="30"/>
        <v>成都逾期贷款余额</v>
      </c>
      <c r="B257" s="3" t="str">
        <f t="shared" si="28"/>
        <v>成都银行逾期贷款余额</v>
      </c>
      <c r="C257" s="4" t="s">
        <v>71</v>
      </c>
      <c r="D257" s="4" t="s">
        <v>72</v>
      </c>
      <c r="E257" s="5" t="s">
        <v>73</v>
      </c>
      <c r="F257" s="5" t="s">
        <v>55</v>
      </c>
      <c r="G257" s="5" t="str">
        <f t="shared" si="29"/>
        <v>逾期贷款余额</v>
      </c>
      <c r="H257" s="23">
        <v>3901.51</v>
      </c>
      <c r="I257" s="23">
        <v>3901.51</v>
      </c>
      <c r="J257" s="23">
        <v>3796.2379999999998</v>
      </c>
      <c r="K257" s="23">
        <v>3796.2379999999998</v>
      </c>
      <c r="L257" s="23">
        <v>3724.19</v>
      </c>
      <c r="M257" s="23">
        <v>3724.19</v>
      </c>
      <c r="N257" s="23">
        <v>3911.7890000000002</v>
      </c>
      <c r="O257" s="23">
        <v>3911.7890000000002</v>
      </c>
      <c r="P257" s="23">
        <v>4073.895</v>
      </c>
      <c r="Q257" s="23">
        <v>4073.895</v>
      </c>
      <c r="R257" s="23">
        <v>3719.95</v>
      </c>
      <c r="S257" s="23">
        <v>3719.95</v>
      </c>
      <c r="T257" s="23">
        <v>3824.8139999999999</v>
      </c>
      <c r="U257" s="23">
        <v>3824.8139999999999</v>
      </c>
      <c r="V257" s="23">
        <v>3938.9110000000001</v>
      </c>
      <c r="W257" s="23">
        <v>3938.9110000000001</v>
      </c>
      <c r="X257" s="23">
        <v>4719.9309999999996</v>
      </c>
      <c r="Y257" s="23">
        <v>4719.9309999999996</v>
      </c>
      <c r="Z257" s="23">
        <v>4987.8959999999997</v>
      </c>
      <c r="AA257" s="23">
        <v>4987.8959999999997</v>
      </c>
      <c r="AB257" s="23">
        <v>6353.4279999999999</v>
      </c>
      <c r="AC257" s="23">
        <v>6353.4279999999999</v>
      </c>
      <c r="AD257" s="23">
        <v>5216.2809999999999</v>
      </c>
      <c r="AE257" s="23">
        <v>5216.2809999999999</v>
      </c>
      <c r="AF257" s="23">
        <v>6401.7449999999999</v>
      </c>
      <c r="AG257" s="23">
        <v>6401.7449999999999</v>
      </c>
      <c r="AH257" s="23" t="s">
        <v>143</v>
      </c>
    </row>
    <row r="258" spans="1:34" ht="15" hidden="1" x14ac:dyDescent="0.25">
      <c r="A258" t="str">
        <f t="shared" si="30"/>
        <v>长沙逾期贷款余额</v>
      </c>
      <c r="B258" s="3" t="str">
        <f t="shared" si="28"/>
        <v>长沙银行逾期贷款余额</v>
      </c>
      <c r="C258" s="4" t="s">
        <v>74</v>
      </c>
      <c r="D258" s="4" t="s">
        <v>75</v>
      </c>
      <c r="E258" s="5" t="s">
        <v>76</v>
      </c>
      <c r="F258" s="5" t="s">
        <v>55</v>
      </c>
      <c r="G258" s="5" t="str">
        <f t="shared" si="29"/>
        <v>逾期贷款余额</v>
      </c>
      <c r="H258" s="23">
        <v>4734.424</v>
      </c>
      <c r="I258" s="23">
        <v>4734.424</v>
      </c>
      <c r="J258" s="23">
        <v>3990.9810000000002</v>
      </c>
      <c r="K258" s="23">
        <v>3990.9810000000002</v>
      </c>
      <c r="L258" s="23">
        <v>5250.7280000000001</v>
      </c>
      <c r="M258" s="23">
        <v>5250.7280000000001</v>
      </c>
      <c r="N258" s="23">
        <v>5199.9340000000002</v>
      </c>
      <c r="O258" s="23">
        <v>5199.9340000000002</v>
      </c>
      <c r="P258" s="23">
        <v>5962.3680000000004</v>
      </c>
      <c r="Q258" s="23">
        <v>5962.3680000000004</v>
      </c>
      <c r="R258" s="23">
        <v>6590.0839999999998</v>
      </c>
      <c r="S258" s="23">
        <v>6590.0839999999998</v>
      </c>
      <c r="T258" s="23">
        <v>6550.33</v>
      </c>
      <c r="U258" s="23">
        <v>6550.33</v>
      </c>
      <c r="V258" s="23">
        <v>6385.6670000000004</v>
      </c>
      <c r="W258" s="23">
        <v>6385.6670000000004</v>
      </c>
      <c r="X258" s="23">
        <v>7590.2290000000003</v>
      </c>
      <c r="Y258" s="23">
        <v>7590.2290000000003</v>
      </c>
      <c r="Z258" s="23">
        <v>7480.9639999999999</v>
      </c>
      <c r="AA258" s="23">
        <v>7480.9639999999999</v>
      </c>
      <c r="AB258" s="23">
        <v>10562.841</v>
      </c>
      <c r="AC258" s="23">
        <v>10562.841</v>
      </c>
      <c r="AD258" s="23">
        <v>9803.32</v>
      </c>
      <c r="AE258" s="23">
        <v>9803.32</v>
      </c>
      <c r="AF258" s="23">
        <v>13404.603999999999</v>
      </c>
      <c r="AG258" s="23">
        <v>13404.603999999999</v>
      </c>
      <c r="AH258" s="23" t="s">
        <v>143</v>
      </c>
    </row>
    <row r="259" spans="1:34" ht="15" hidden="1" x14ac:dyDescent="0.25">
      <c r="A259" t="str">
        <f t="shared" si="30"/>
        <v>重庆逾期贷款余额</v>
      </c>
      <c r="B259" s="3" t="str">
        <f t="shared" si="28"/>
        <v>重庆银行逾期贷款余额</v>
      </c>
      <c r="C259" s="4" t="s">
        <v>77</v>
      </c>
      <c r="D259" s="4" t="s">
        <v>78</v>
      </c>
      <c r="E259" s="5" t="s">
        <v>79</v>
      </c>
      <c r="F259" s="5" t="s">
        <v>55</v>
      </c>
      <c r="G259" s="5" t="str">
        <f t="shared" si="29"/>
        <v>逾期贷款余额</v>
      </c>
      <c r="H259" s="23">
        <v>0</v>
      </c>
      <c r="I259" s="23">
        <v>0</v>
      </c>
      <c r="J259" s="23">
        <v>6752.2759999999998</v>
      </c>
      <c r="K259" s="23">
        <v>6752.2759999999998</v>
      </c>
      <c r="L259" s="23">
        <v>7951.45</v>
      </c>
      <c r="M259" s="23">
        <v>6688.5119999999997</v>
      </c>
      <c r="N259" s="23">
        <v>6669.5770000000002</v>
      </c>
      <c r="O259" s="23">
        <v>6669.5770000000002</v>
      </c>
      <c r="P259" s="23">
        <v>7009.8220000000001</v>
      </c>
      <c r="Q259" s="23">
        <v>7009.8220000000001</v>
      </c>
      <c r="R259" s="23">
        <v>8451.3130000000001</v>
      </c>
      <c r="S259" s="23">
        <v>8451.3130000000001</v>
      </c>
      <c r="T259" s="23">
        <v>8719.857</v>
      </c>
      <c r="U259" s="23">
        <v>8719.857</v>
      </c>
      <c r="V259" s="23">
        <v>10421.272999999999</v>
      </c>
      <c r="W259" s="23">
        <v>10421.272999999999</v>
      </c>
      <c r="X259" s="23">
        <v>9656.0290000000005</v>
      </c>
      <c r="Y259" s="23">
        <v>9656.0290000000005</v>
      </c>
      <c r="Z259" s="23">
        <v>7623.25</v>
      </c>
      <c r="AA259" s="23">
        <v>7623.25</v>
      </c>
      <c r="AB259" s="23">
        <v>7904.8059999999996</v>
      </c>
      <c r="AC259" s="23">
        <v>7904.8059999999996</v>
      </c>
      <c r="AD259" s="23">
        <v>7602.15</v>
      </c>
      <c r="AE259" s="23">
        <v>7602.15</v>
      </c>
      <c r="AF259" s="23">
        <v>7857.1639999999998</v>
      </c>
      <c r="AG259" s="23">
        <v>7857.1639999999998</v>
      </c>
      <c r="AH259" s="23">
        <v>7206.1859999999997</v>
      </c>
    </row>
    <row r="260" spans="1:34" ht="15" hidden="1" x14ac:dyDescent="0.25">
      <c r="A260" t="str">
        <f t="shared" si="30"/>
        <v>贵阳逾期贷款余额</v>
      </c>
      <c r="B260" s="3" t="str">
        <f t="shared" si="28"/>
        <v>贵阳银行逾期贷款余额</v>
      </c>
      <c r="C260" s="4" t="s">
        <v>80</v>
      </c>
      <c r="D260" s="4" t="s">
        <v>81</v>
      </c>
      <c r="E260" s="5" t="s">
        <v>82</v>
      </c>
      <c r="F260" s="5" t="s">
        <v>55</v>
      </c>
      <c r="G260" s="5" t="str">
        <f t="shared" si="29"/>
        <v>逾期贷款余额</v>
      </c>
      <c r="H260" s="23">
        <v>8699.0750000000007</v>
      </c>
      <c r="I260" s="23">
        <v>8699.0750000000007</v>
      </c>
      <c r="J260" s="23">
        <v>9049.2180000000008</v>
      </c>
      <c r="K260" s="23">
        <v>9049.2180000000008</v>
      </c>
      <c r="L260" s="23">
        <v>12917.755999999999</v>
      </c>
      <c r="M260" s="23">
        <v>12917.755999999999</v>
      </c>
      <c r="N260" s="23">
        <v>7838.6769999999997</v>
      </c>
      <c r="O260" s="23">
        <v>7838.6769999999997</v>
      </c>
      <c r="P260" s="23">
        <v>14592.348</v>
      </c>
      <c r="Q260" s="23">
        <v>14592.348</v>
      </c>
      <c r="R260" s="23">
        <v>7603.165</v>
      </c>
      <c r="S260" s="23">
        <v>7603.165</v>
      </c>
      <c r="T260" s="23">
        <v>23735.594000000001</v>
      </c>
      <c r="U260" s="23">
        <v>23735.594000000001</v>
      </c>
      <c r="V260" s="23">
        <v>11811.769</v>
      </c>
      <c r="W260" s="23">
        <v>11811.769</v>
      </c>
      <c r="X260" s="23">
        <v>9109.9959999999992</v>
      </c>
      <c r="Y260" s="23">
        <v>9109.9959999999992</v>
      </c>
      <c r="Z260" s="23">
        <v>8155.4930000000004</v>
      </c>
      <c r="AA260" s="23">
        <v>8155.4930000000004</v>
      </c>
      <c r="AB260" s="23">
        <v>10075.687</v>
      </c>
      <c r="AC260" s="23">
        <v>10075.687</v>
      </c>
      <c r="AD260" s="23">
        <v>7732.7030000000004</v>
      </c>
      <c r="AE260" s="23">
        <v>7732.7030000000004</v>
      </c>
      <c r="AF260" s="23">
        <v>9728.6550000000007</v>
      </c>
      <c r="AG260" s="23">
        <v>9728.6550000000007</v>
      </c>
      <c r="AH260" s="23" t="s">
        <v>143</v>
      </c>
    </row>
    <row r="261" spans="1:34" ht="15" hidden="1" x14ac:dyDescent="0.25">
      <c r="A261" t="str">
        <f t="shared" si="30"/>
        <v>郑州逾期贷款余额</v>
      </c>
      <c r="B261" s="3" t="str">
        <f t="shared" si="28"/>
        <v>郑州银行逾期贷款余额</v>
      </c>
      <c r="C261" s="4" t="s">
        <v>83</v>
      </c>
      <c r="D261" s="4" t="s">
        <v>84</v>
      </c>
      <c r="E261" s="5" t="s">
        <v>85</v>
      </c>
      <c r="F261" s="5" t="s">
        <v>55</v>
      </c>
      <c r="G261" s="5" t="str">
        <f t="shared" si="29"/>
        <v>逾期贷款余额</v>
      </c>
      <c r="H261" s="23">
        <v>6445.4139999999998</v>
      </c>
      <c r="I261" s="23">
        <v>6445.4139999999998</v>
      </c>
      <c r="J261" s="23">
        <v>7143.527</v>
      </c>
      <c r="K261" s="23">
        <v>7143.527</v>
      </c>
      <c r="L261" s="23">
        <v>7038.3729999999996</v>
      </c>
      <c r="M261" s="23">
        <v>7038.3729999999996</v>
      </c>
      <c r="N261" s="23">
        <v>7240.8909999999996</v>
      </c>
      <c r="O261" s="23">
        <v>7240.8909999999996</v>
      </c>
      <c r="P261" s="23">
        <v>8488.2489999999998</v>
      </c>
      <c r="Q261" s="23">
        <v>8488.2489999999998</v>
      </c>
      <c r="R261" s="23">
        <v>8350.2980000000007</v>
      </c>
      <c r="S261" s="23">
        <v>8350.2980000000007</v>
      </c>
      <c r="T261" s="23">
        <v>9953.5889999999999</v>
      </c>
      <c r="U261" s="23">
        <v>9953.5889999999999</v>
      </c>
      <c r="V261" s="23">
        <v>9839.2060000000001</v>
      </c>
      <c r="W261" s="23">
        <v>9839.2060000000001</v>
      </c>
      <c r="X261" s="23">
        <v>10687.148999999999</v>
      </c>
      <c r="Y261" s="23">
        <v>10687.148999999999</v>
      </c>
      <c r="Z261" s="23">
        <v>14823.665999999999</v>
      </c>
      <c r="AA261" s="23">
        <v>14823.665999999999</v>
      </c>
      <c r="AB261" s="23">
        <v>17323.687000000002</v>
      </c>
      <c r="AC261" s="23">
        <v>17323.687000000002</v>
      </c>
      <c r="AD261" s="23">
        <v>19537.636999999999</v>
      </c>
      <c r="AE261" s="23">
        <v>19537.636999999999</v>
      </c>
      <c r="AF261" s="23">
        <v>21088.098000000002</v>
      </c>
      <c r="AG261" s="23">
        <v>21088.098000000002</v>
      </c>
      <c r="AH261" s="23">
        <v>17664.363000000001</v>
      </c>
    </row>
    <row r="262" spans="1:34" ht="15" hidden="1" x14ac:dyDescent="0.25">
      <c r="A262" t="str">
        <f t="shared" si="30"/>
        <v>青岛逾期贷款余额</v>
      </c>
      <c r="B262" s="3" t="str">
        <f t="shared" si="28"/>
        <v>青岛银行逾期贷款余额</v>
      </c>
      <c r="C262" s="4" t="s">
        <v>86</v>
      </c>
      <c r="D262" s="4" t="s">
        <v>87</v>
      </c>
      <c r="E262" s="5" t="s">
        <v>88</v>
      </c>
      <c r="F262" s="5" t="s">
        <v>55</v>
      </c>
      <c r="G262" s="5" t="str">
        <f t="shared" si="29"/>
        <v>逾期贷款余额</v>
      </c>
      <c r="H262" s="23">
        <v>3470.3150000000001</v>
      </c>
      <c r="I262" s="23">
        <v>3470.3150000000001</v>
      </c>
      <c r="J262" s="23">
        <v>2495.4499999999998</v>
      </c>
      <c r="K262" s="23">
        <v>2495.4499999999998</v>
      </c>
      <c r="L262" s="23">
        <v>2926.8449999999998</v>
      </c>
      <c r="M262" s="23">
        <v>2926.8449999999998</v>
      </c>
      <c r="N262" s="23">
        <v>2533.7330000000002</v>
      </c>
      <c r="O262" s="23">
        <v>2533.7330000000002</v>
      </c>
      <c r="P262" s="23">
        <v>3079.5390000000002</v>
      </c>
      <c r="Q262" s="23">
        <v>3079.5390000000002</v>
      </c>
      <c r="R262" s="23">
        <v>2756.3139999999999</v>
      </c>
      <c r="S262" s="23">
        <v>2756.3139999999999</v>
      </c>
      <c r="T262" s="23">
        <v>4080.1210000000001</v>
      </c>
      <c r="U262" s="23">
        <v>4080.1210000000001</v>
      </c>
      <c r="V262" s="23">
        <v>4166.0039999999999</v>
      </c>
      <c r="W262" s="23">
        <v>4166.0039999999999</v>
      </c>
      <c r="X262" s="23">
        <v>4379.6109999999999</v>
      </c>
      <c r="Y262" s="23">
        <v>4379.6109999999999</v>
      </c>
      <c r="Z262" s="23">
        <v>4257.1639999999998</v>
      </c>
      <c r="AA262" s="23">
        <v>4257.1639999999998</v>
      </c>
      <c r="AB262" s="23">
        <v>5002.4769999999999</v>
      </c>
      <c r="AC262" s="23">
        <v>5002.4769999999999</v>
      </c>
      <c r="AD262" s="23">
        <v>4822.9230000000007</v>
      </c>
      <c r="AE262" s="23">
        <v>4822.9230000000007</v>
      </c>
      <c r="AF262" s="23">
        <v>4564.9250000000002</v>
      </c>
      <c r="AG262" s="23">
        <v>4564.9250000000002</v>
      </c>
      <c r="AH262" s="23">
        <v>4749.7640000000001</v>
      </c>
    </row>
    <row r="263" spans="1:34" ht="15" hidden="1" x14ac:dyDescent="0.25">
      <c r="A263" t="str">
        <f t="shared" si="30"/>
        <v>苏州逾期贷款余额</v>
      </c>
      <c r="B263" s="3" t="str">
        <f t="shared" si="28"/>
        <v>苏州银行逾期贷款余额</v>
      </c>
      <c r="C263" s="4" t="s">
        <v>89</v>
      </c>
      <c r="D263" s="4" t="s">
        <v>90</v>
      </c>
      <c r="E263" s="5" t="s">
        <v>91</v>
      </c>
      <c r="F263" s="5" t="s">
        <v>55</v>
      </c>
      <c r="G263" s="5" t="str">
        <f t="shared" si="29"/>
        <v>逾期贷款余额</v>
      </c>
      <c r="H263" s="23">
        <v>2914.382666</v>
      </c>
      <c r="I263" s="23">
        <v>2914.382666</v>
      </c>
      <c r="J263" s="23">
        <v>2662.4379999999901</v>
      </c>
      <c r="K263" s="23">
        <v>2662.4379999999901</v>
      </c>
      <c r="L263" s="23">
        <v>3190.9116250000002</v>
      </c>
      <c r="M263" s="23">
        <v>3190.9116250000002</v>
      </c>
      <c r="N263" s="23">
        <v>2455.8620000000001</v>
      </c>
      <c r="O263" s="23">
        <v>2455.8620000000001</v>
      </c>
      <c r="P263" s="23">
        <v>3190.9116250000002</v>
      </c>
      <c r="Q263" s="23">
        <v>3190.9116250000002</v>
      </c>
      <c r="R263" s="23">
        <v>1782.4666830000001</v>
      </c>
      <c r="S263" s="23">
        <v>1782.4666830000001</v>
      </c>
      <c r="T263" s="23">
        <v>1736.832621</v>
      </c>
      <c r="U263" s="23">
        <v>1736.832621</v>
      </c>
      <c r="V263" s="23">
        <v>1704.8964289999999</v>
      </c>
      <c r="W263" s="23">
        <v>1704.8964289999999</v>
      </c>
      <c r="X263" s="23">
        <v>2078.3057269999999</v>
      </c>
      <c r="Y263" s="23">
        <v>2078.3057269999999</v>
      </c>
      <c r="Z263" s="23">
        <v>2122.5933460000001</v>
      </c>
      <c r="AA263" s="23">
        <v>2122.5933460000001</v>
      </c>
      <c r="AB263" s="23">
        <v>3019.0847349999999</v>
      </c>
      <c r="AC263" s="23">
        <v>3019.0847349999999</v>
      </c>
      <c r="AD263" s="23">
        <v>3451.0318080000002</v>
      </c>
      <c r="AE263" s="23">
        <v>3451.0318080000002</v>
      </c>
      <c r="AF263" s="23">
        <v>3590.6119709999998</v>
      </c>
      <c r="AG263" s="23">
        <v>3590.6119709999998</v>
      </c>
      <c r="AH263" s="23" t="s">
        <v>143</v>
      </c>
    </row>
    <row r="264" spans="1:34" ht="15" hidden="1" x14ac:dyDescent="0.25">
      <c r="A264" t="str">
        <f t="shared" si="30"/>
        <v>齐鲁逾期贷款余额</v>
      </c>
      <c r="B264" s="3" t="str">
        <f t="shared" si="28"/>
        <v>齐鲁银行逾期贷款余额</v>
      </c>
      <c r="C264" s="4" t="s">
        <v>92</v>
      </c>
      <c r="D264" s="4" t="s">
        <v>93</v>
      </c>
      <c r="E264" s="5" t="s">
        <v>94</v>
      </c>
      <c r="F264" s="5" t="s">
        <v>55</v>
      </c>
      <c r="G264" s="5" t="str">
        <f t="shared" si="29"/>
        <v>逾期贷款余额</v>
      </c>
      <c r="H264" s="23">
        <v>2053.107</v>
      </c>
      <c r="I264" s="23">
        <v>2053.107</v>
      </c>
      <c r="J264" s="23">
        <v>1474.1000240000001</v>
      </c>
      <c r="K264" s="23">
        <v>1474.1000240000001</v>
      </c>
      <c r="L264" s="23">
        <v>0</v>
      </c>
      <c r="M264" s="23">
        <v>0</v>
      </c>
      <c r="N264" s="23">
        <v>1475.5229159999999</v>
      </c>
      <c r="O264" s="23">
        <v>1808.43</v>
      </c>
      <c r="P264" s="23">
        <v>1958.53</v>
      </c>
      <c r="Q264" s="23">
        <v>1958.53</v>
      </c>
      <c r="R264" s="23">
        <v>1957.145</v>
      </c>
      <c r="S264" s="23">
        <v>1957.145</v>
      </c>
      <c r="T264" s="23">
        <v>2247.7510000000002</v>
      </c>
      <c r="U264" s="23">
        <v>2247.7510000000002</v>
      </c>
      <c r="V264" s="23">
        <v>2551.3919999999998</v>
      </c>
      <c r="W264" s="23">
        <v>2551.3919999999998</v>
      </c>
      <c r="X264" s="23">
        <v>3000.3580000000002</v>
      </c>
      <c r="Y264" s="23">
        <v>3000.3580000000002</v>
      </c>
      <c r="Z264" s="23">
        <v>3015.45</v>
      </c>
      <c r="AA264" s="23">
        <v>3015.45</v>
      </c>
      <c r="AB264" s="23">
        <v>3232.1959999999999</v>
      </c>
      <c r="AC264" s="23">
        <v>3232.1959999999999</v>
      </c>
      <c r="AD264" s="23">
        <v>3294.9450000000002</v>
      </c>
      <c r="AE264" s="23">
        <v>3294.9450000000002</v>
      </c>
      <c r="AF264" s="23">
        <v>3838.2069999999999</v>
      </c>
      <c r="AG264" s="23">
        <v>3838.2069999999999</v>
      </c>
      <c r="AH264" s="23" t="s">
        <v>143</v>
      </c>
    </row>
    <row r="265" spans="1:34" ht="15" hidden="1" x14ac:dyDescent="0.25">
      <c r="A265" t="str">
        <f t="shared" si="30"/>
        <v>兰州逾期贷款余额</v>
      </c>
      <c r="B265" s="3" t="str">
        <f t="shared" si="28"/>
        <v>兰州银行逾期贷款余额</v>
      </c>
      <c r="C265" s="4" t="s">
        <v>95</v>
      </c>
      <c r="D265" s="4" t="s">
        <v>96</v>
      </c>
      <c r="E265" s="5" t="s">
        <v>97</v>
      </c>
      <c r="F265" s="5" t="s">
        <v>55</v>
      </c>
      <c r="G265" s="5" t="str">
        <f t="shared" si="29"/>
        <v>逾期贷款余额</v>
      </c>
      <c r="H265" s="23">
        <v>0</v>
      </c>
      <c r="I265" s="23">
        <v>0</v>
      </c>
      <c r="J265" s="23">
        <v>7904.5709999999999</v>
      </c>
      <c r="K265" s="23">
        <v>7904.5709999999999</v>
      </c>
      <c r="L265" s="23">
        <v>0</v>
      </c>
      <c r="M265" s="23">
        <v>0</v>
      </c>
      <c r="N265" s="23">
        <v>10777.584000000001</v>
      </c>
      <c r="O265" s="23">
        <v>10777.584000000001</v>
      </c>
      <c r="P265" s="23">
        <v>9490.8240000000005</v>
      </c>
      <c r="Q265" s="23">
        <v>9490.8240000000005</v>
      </c>
      <c r="R265" s="23">
        <v>10488.754999999999</v>
      </c>
      <c r="S265" s="23">
        <v>10488.754999999999</v>
      </c>
      <c r="T265" s="23">
        <v>5259.7678157099999</v>
      </c>
      <c r="U265" s="23">
        <v>5259.7678157099999</v>
      </c>
      <c r="V265" s="23">
        <v>5108.3604310000001</v>
      </c>
      <c r="W265" s="23">
        <v>5108.3604310000001</v>
      </c>
      <c r="X265" s="23">
        <v>5838.7729488599998</v>
      </c>
      <c r="Y265" s="23">
        <v>5838.7729488599998</v>
      </c>
      <c r="Z265" s="23">
        <v>4586.8902997799996</v>
      </c>
      <c r="AA265" s="23">
        <v>4586.8902997799996</v>
      </c>
      <c r="AB265" s="23">
        <v>6612.6710314600004</v>
      </c>
      <c r="AC265" s="23">
        <v>6612.6710314600004</v>
      </c>
      <c r="AD265" s="23">
        <v>8428.241</v>
      </c>
      <c r="AE265" s="23">
        <v>8428.241</v>
      </c>
      <c r="AF265" s="23">
        <v>10456.361000000001</v>
      </c>
      <c r="AG265" s="23">
        <v>10456.361000000001</v>
      </c>
      <c r="AH265" s="23" t="s">
        <v>143</v>
      </c>
    </row>
    <row r="266" spans="1:34" ht="15" hidden="1" x14ac:dyDescent="0.25">
      <c r="A266" t="str">
        <f t="shared" si="30"/>
        <v>西安逾期贷款余额</v>
      </c>
      <c r="B266" s="3" t="str">
        <f t="shared" si="28"/>
        <v>西安银行逾期贷款余额</v>
      </c>
      <c r="C266" s="4" t="s">
        <v>98</v>
      </c>
      <c r="D266" s="4" t="s">
        <v>99</v>
      </c>
      <c r="E266" s="5" t="s">
        <v>100</v>
      </c>
      <c r="F266" s="5" t="s">
        <v>55</v>
      </c>
      <c r="G266" s="5" t="str">
        <f t="shared" si="29"/>
        <v>逾期贷款余额</v>
      </c>
      <c r="H266" s="23">
        <v>2622.5030000000002</v>
      </c>
      <c r="I266" s="23">
        <v>2622.5030000000002</v>
      </c>
      <c r="J266" s="23">
        <v>2320.6930000000002</v>
      </c>
      <c r="K266" s="23">
        <v>2320.6930000000002</v>
      </c>
      <c r="L266" s="23">
        <v>3109.5659999999998</v>
      </c>
      <c r="M266" s="23">
        <v>3109.5659999999998</v>
      </c>
      <c r="N266" s="23">
        <v>2616.2130000000002</v>
      </c>
      <c r="O266" s="23">
        <v>2616.2130000000002</v>
      </c>
      <c r="P266" s="23">
        <v>4027.8020000000001</v>
      </c>
      <c r="Q266" s="23">
        <v>4027.8020000000001</v>
      </c>
      <c r="R266" s="23">
        <v>3705.8690000000001</v>
      </c>
      <c r="S266" s="23">
        <v>3705.8690000000001</v>
      </c>
      <c r="T266" s="23">
        <v>3208.924</v>
      </c>
      <c r="U266" s="23">
        <v>3208.924</v>
      </c>
      <c r="V266" s="23">
        <v>4538.0739999999996</v>
      </c>
      <c r="W266" s="23">
        <v>4538.0739999999996</v>
      </c>
      <c r="X266" s="23">
        <v>4012.1060000000002</v>
      </c>
      <c r="Y266" s="23">
        <v>4012.1060000000002</v>
      </c>
      <c r="Z266" s="23">
        <v>4638.0420000000004</v>
      </c>
      <c r="AA266" s="23">
        <v>4638.0420000000004</v>
      </c>
      <c r="AB266" s="23">
        <v>10807.473</v>
      </c>
      <c r="AC266" s="23">
        <v>10807.473</v>
      </c>
      <c r="AD266" s="23">
        <v>5587.5929999999998</v>
      </c>
      <c r="AE266" s="23">
        <v>5587.5929999999998</v>
      </c>
      <c r="AF266" s="23">
        <v>8098.5730000000003</v>
      </c>
      <c r="AG266" s="23">
        <v>8098.5730000000003</v>
      </c>
      <c r="AH266" s="23" t="s">
        <v>143</v>
      </c>
    </row>
    <row r="267" spans="1:34" ht="15" hidden="1" x14ac:dyDescent="0.25">
      <c r="A267" t="str">
        <f t="shared" si="30"/>
        <v>厦门逾期贷款余额</v>
      </c>
      <c r="B267" s="3" t="str">
        <f t="shared" si="28"/>
        <v>厦门银行逾期贷款余额</v>
      </c>
      <c r="C267" s="4" t="s">
        <v>101</v>
      </c>
      <c r="D267" s="4" t="s">
        <v>102</v>
      </c>
      <c r="E267" s="5" t="s">
        <v>103</v>
      </c>
      <c r="F267" s="5" t="s">
        <v>55</v>
      </c>
      <c r="G267" s="5" t="str">
        <f t="shared" si="29"/>
        <v>逾期贷款余额</v>
      </c>
      <c r="H267" s="23">
        <v>1355.1724978</v>
      </c>
      <c r="I267" s="23">
        <v>1355.1724978</v>
      </c>
      <c r="J267" s="23">
        <v>1138.4718929799999</v>
      </c>
      <c r="K267" s="23">
        <v>1138.4718929799999</v>
      </c>
      <c r="L267" s="23">
        <v>1425.3708032100001</v>
      </c>
      <c r="M267" s="23">
        <v>1425.3708032100001</v>
      </c>
      <c r="N267" s="23">
        <v>1335.6466845299999</v>
      </c>
      <c r="O267" s="23">
        <v>1335.6466845299999</v>
      </c>
      <c r="P267" s="23">
        <v>1442.068</v>
      </c>
      <c r="Q267" s="23">
        <v>1442.068</v>
      </c>
      <c r="R267" s="23">
        <v>1592.8810000000001</v>
      </c>
      <c r="S267" s="23">
        <v>1592.8810000000001</v>
      </c>
      <c r="T267" s="23">
        <v>2163.07765105</v>
      </c>
      <c r="U267" s="23">
        <v>2163.07765105</v>
      </c>
      <c r="V267" s="23">
        <v>2392.09859289</v>
      </c>
      <c r="W267" s="23">
        <v>2392.09859289</v>
      </c>
      <c r="X267" s="23">
        <v>3018.1249088700001</v>
      </c>
      <c r="Y267" s="23">
        <v>3018.1249088700001</v>
      </c>
      <c r="Z267" s="23">
        <v>2307.50724722</v>
      </c>
      <c r="AA267" s="23">
        <v>2307.50724722</v>
      </c>
      <c r="AB267" s="23">
        <v>3203.1920115600001</v>
      </c>
      <c r="AC267" s="23">
        <v>3203.1920115600001</v>
      </c>
      <c r="AD267" s="23">
        <v>2991.3939999999998</v>
      </c>
      <c r="AE267" s="23">
        <v>2991.3939999999998</v>
      </c>
      <c r="AF267" s="23">
        <v>3147.4839999999999</v>
      </c>
      <c r="AG267" s="23">
        <v>3147.4839999999999</v>
      </c>
      <c r="AH267" s="23" t="s">
        <v>143</v>
      </c>
    </row>
    <row r="268" spans="1:34" ht="15" hidden="1" x14ac:dyDescent="0.25">
      <c r="A268" t="str">
        <f t="shared" si="30"/>
        <v>渝农逾期贷款余额</v>
      </c>
      <c r="B268" s="3" t="str">
        <f t="shared" si="28"/>
        <v>渝农商行逾期贷款余额</v>
      </c>
      <c r="C268" s="4" t="s">
        <v>104</v>
      </c>
      <c r="D268" s="4" t="s">
        <v>105</v>
      </c>
      <c r="E268" s="5" t="s">
        <v>106</v>
      </c>
      <c r="F268" s="5" t="s">
        <v>107</v>
      </c>
      <c r="G268" s="5" t="str">
        <f t="shared" si="29"/>
        <v>逾期贷款余额</v>
      </c>
      <c r="H268" s="23">
        <v>9320.2669999999998</v>
      </c>
      <c r="I268" s="23">
        <v>9320.2669999999998</v>
      </c>
      <c r="J268" s="23">
        <v>5062</v>
      </c>
      <c r="K268" s="23">
        <v>5062</v>
      </c>
      <c r="L268" s="23">
        <v>6278.8</v>
      </c>
      <c r="M268" s="23">
        <v>6278.8</v>
      </c>
      <c r="N268" s="23">
        <v>5583.1790000000001</v>
      </c>
      <c r="O268" s="23">
        <v>5583.1790000000001</v>
      </c>
      <c r="P268" s="23">
        <v>7016.2</v>
      </c>
      <c r="Q268" s="23">
        <v>7016.2</v>
      </c>
      <c r="R268" s="23">
        <v>6891.7</v>
      </c>
      <c r="S268" s="23">
        <v>6891.7</v>
      </c>
      <c r="T268" s="23">
        <v>8751.1329999999998</v>
      </c>
      <c r="U268" s="23">
        <v>8751.1329999999998</v>
      </c>
      <c r="V268" s="23">
        <v>8415.0830000000005</v>
      </c>
      <c r="W268" s="23">
        <v>8415.0830000000005</v>
      </c>
      <c r="X268" s="23">
        <v>9436.49</v>
      </c>
      <c r="Y268" s="23">
        <v>9436.49</v>
      </c>
      <c r="Z268" s="23">
        <v>9604.1139999999996</v>
      </c>
      <c r="AA268" s="23">
        <v>9604.1139999999996</v>
      </c>
      <c r="AB268" s="23">
        <v>10745.313</v>
      </c>
      <c r="AC268" s="23">
        <v>10745.313</v>
      </c>
      <c r="AD268" s="23">
        <v>9451.5</v>
      </c>
      <c r="AE268" s="23">
        <v>9451.5</v>
      </c>
      <c r="AF268" s="23">
        <v>10766.7</v>
      </c>
      <c r="AG268" s="23">
        <v>10766.7</v>
      </c>
      <c r="AH268" s="23">
        <v>9469.1</v>
      </c>
    </row>
    <row r="269" spans="1:34" ht="15" hidden="1" x14ac:dyDescent="0.25">
      <c r="A269" t="str">
        <f t="shared" si="30"/>
        <v>沪农逾期贷款余额</v>
      </c>
      <c r="B269" s="3" t="str">
        <f t="shared" si="28"/>
        <v>沪农商行逾期贷款余额</v>
      </c>
      <c r="C269" s="4" t="s">
        <v>108</v>
      </c>
      <c r="D269" s="4" t="s">
        <v>109</v>
      </c>
      <c r="E269" s="5" t="s">
        <v>110</v>
      </c>
      <c r="F269" s="5" t="s">
        <v>107</v>
      </c>
      <c r="G269" s="5" t="str">
        <f t="shared" si="29"/>
        <v>逾期贷款余额</v>
      </c>
      <c r="H269" s="23">
        <v>0</v>
      </c>
      <c r="I269" s="23">
        <v>0</v>
      </c>
      <c r="J269" s="23">
        <v>5349.4409999999998</v>
      </c>
      <c r="K269" s="23">
        <v>5349.4409999999998</v>
      </c>
      <c r="L269" s="23">
        <v>0</v>
      </c>
      <c r="M269" s="23">
        <v>0</v>
      </c>
      <c r="N269" s="23">
        <v>7111.9769999999999</v>
      </c>
      <c r="O269" s="23">
        <v>7111.9769999999999</v>
      </c>
      <c r="P269" s="23">
        <v>0</v>
      </c>
      <c r="Q269" s="23">
        <v>0</v>
      </c>
      <c r="R269" s="23">
        <v>6648.1580000000004</v>
      </c>
      <c r="S269" s="23">
        <v>6648.1580000000004</v>
      </c>
      <c r="T269" s="23">
        <v>8386.6389999999992</v>
      </c>
      <c r="U269" s="23">
        <v>8386.6389999999992</v>
      </c>
      <c r="V269" s="23">
        <v>9636.19</v>
      </c>
      <c r="W269" s="23">
        <v>9636.19</v>
      </c>
      <c r="X269" s="23">
        <v>9492.4570000000003</v>
      </c>
      <c r="Y269" s="23">
        <v>9492.4570000000003</v>
      </c>
      <c r="Z269" s="23">
        <v>8899.4230000000007</v>
      </c>
      <c r="AA269" s="23">
        <v>8899.4230000000007</v>
      </c>
      <c r="AB269" s="23">
        <v>9606.5239999999994</v>
      </c>
      <c r="AC269" s="23">
        <v>9606.5239999999994</v>
      </c>
      <c r="AD269" s="23">
        <v>10979.768</v>
      </c>
      <c r="AE269" s="23">
        <v>10979.768</v>
      </c>
      <c r="AF269" s="23">
        <v>10966.009</v>
      </c>
      <c r="AG269" s="23">
        <v>10966.009</v>
      </c>
      <c r="AH269" s="23" t="s">
        <v>143</v>
      </c>
    </row>
    <row r="270" spans="1:34" ht="15" hidden="1" x14ac:dyDescent="0.25">
      <c r="A270" t="str">
        <f t="shared" si="30"/>
        <v>青农逾期贷款余额</v>
      </c>
      <c r="B270" s="3" t="str">
        <f t="shared" si="28"/>
        <v>青农商行逾期贷款余额</v>
      </c>
      <c r="C270" s="4" t="s">
        <v>111</v>
      </c>
      <c r="D270" s="4" t="s">
        <v>112</v>
      </c>
      <c r="E270" s="5" t="s">
        <v>113</v>
      </c>
      <c r="F270" s="5" t="s">
        <v>107</v>
      </c>
      <c r="G270" s="5" t="str">
        <f t="shared" si="29"/>
        <v>逾期贷款余额</v>
      </c>
      <c r="H270" s="23">
        <v>3309.0749999999998</v>
      </c>
      <c r="I270" s="23">
        <v>3309.0749999999998</v>
      </c>
      <c r="J270" s="23">
        <v>5416.5410000000002</v>
      </c>
      <c r="K270" s="23">
        <v>5416.5410000000002</v>
      </c>
      <c r="L270" s="23">
        <v>3596.915</v>
      </c>
      <c r="M270" s="23">
        <v>3596.915</v>
      </c>
      <c r="N270" s="23">
        <v>3833.87</v>
      </c>
      <c r="O270" s="23">
        <v>3833.87</v>
      </c>
      <c r="P270" s="23">
        <v>4302.2160000000003</v>
      </c>
      <c r="Q270" s="23">
        <v>4302.2160000000003</v>
      </c>
      <c r="R270" s="23">
        <v>4953.7089999999998</v>
      </c>
      <c r="S270" s="23">
        <v>4953.7089999999998</v>
      </c>
      <c r="T270" s="23">
        <v>4204.5290000000005</v>
      </c>
      <c r="U270" s="23">
        <v>4204.5290000000005</v>
      </c>
      <c r="V270" s="23">
        <v>7202.4629999999997</v>
      </c>
      <c r="W270" s="23">
        <v>7202.4629999999997</v>
      </c>
      <c r="X270" s="23">
        <v>6026.9759999999997</v>
      </c>
      <c r="Y270" s="23">
        <v>6026.9759999999997</v>
      </c>
      <c r="Z270" s="23">
        <v>9077.5540000000001</v>
      </c>
      <c r="AA270" s="23">
        <v>9077.5540000000001</v>
      </c>
      <c r="AB270" s="23">
        <v>7472.665</v>
      </c>
      <c r="AC270" s="23">
        <v>7472.665</v>
      </c>
      <c r="AD270" s="23">
        <v>7715.43</v>
      </c>
      <c r="AE270" s="23">
        <v>7715.43</v>
      </c>
      <c r="AF270" s="23">
        <v>7823.6440000000002</v>
      </c>
      <c r="AG270" s="23">
        <v>7823.6440000000002</v>
      </c>
      <c r="AH270" s="23" t="s">
        <v>143</v>
      </c>
    </row>
    <row r="271" spans="1:34" ht="15" hidden="1" x14ac:dyDescent="0.25">
      <c r="A271" t="str">
        <f t="shared" si="30"/>
        <v>常熟逾期贷款余额</v>
      </c>
      <c r="B271" s="3" t="str">
        <f t="shared" si="28"/>
        <v>常熟银行逾期贷款余额</v>
      </c>
      <c r="C271" s="4" t="s">
        <v>114</v>
      </c>
      <c r="D271" s="4" t="s">
        <v>115</v>
      </c>
      <c r="E271" s="5" t="s">
        <v>116</v>
      </c>
      <c r="F271" s="5" t="s">
        <v>107</v>
      </c>
      <c r="G271" s="5" t="str">
        <f t="shared" si="29"/>
        <v>逾期贷款余额</v>
      </c>
      <c r="H271" s="23">
        <v>899.45100000000002</v>
      </c>
      <c r="I271" s="23">
        <v>899.45100000000002</v>
      </c>
      <c r="J271" s="23">
        <v>1370.9459999999999</v>
      </c>
      <c r="K271" s="23">
        <v>1370.9459999999999</v>
      </c>
      <c r="L271" s="23">
        <v>1635.2</v>
      </c>
      <c r="M271" s="23">
        <v>1635.2</v>
      </c>
      <c r="N271" s="23">
        <v>1272.5060000000001</v>
      </c>
      <c r="O271" s="23">
        <v>1272.5060000000001</v>
      </c>
      <c r="P271" s="23">
        <v>1463.319</v>
      </c>
      <c r="Q271" s="23">
        <v>1463.319</v>
      </c>
      <c r="R271" s="23">
        <v>1467.2059999999999</v>
      </c>
      <c r="S271" s="23">
        <v>1467.2059999999999</v>
      </c>
      <c r="T271" s="23">
        <v>1748.463</v>
      </c>
      <c r="U271" s="23">
        <v>1748.463</v>
      </c>
      <c r="V271" s="23">
        <v>2047.143</v>
      </c>
      <c r="W271" s="23">
        <v>2047.143</v>
      </c>
      <c r="X271" s="23">
        <v>2188.7240000000002</v>
      </c>
      <c r="Y271" s="23">
        <v>2188.7240000000002</v>
      </c>
      <c r="Z271" s="23">
        <v>2728.886</v>
      </c>
      <c r="AA271" s="23">
        <v>2728.886</v>
      </c>
      <c r="AB271" s="23">
        <v>3686.953</v>
      </c>
      <c r="AC271" s="23">
        <v>3686.953</v>
      </c>
      <c r="AD271" s="23">
        <v>3433.8879999999999</v>
      </c>
      <c r="AE271" s="23">
        <v>3433.8879999999999</v>
      </c>
      <c r="AF271" s="23">
        <v>4080.212</v>
      </c>
      <c r="AG271" s="23">
        <v>4080.212</v>
      </c>
      <c r="AH271" s="23" t="s">
        <v>143</v>
      </c>
    </row>
    <row r="272" spans="1:34" ht="15" hidden="1" x14ac:dyDescent="0.25">
      <c r="A272" t="str">
        <f t="shared" si="30"/>
        <v>紫金逾期贷款余额</v>
      </c>
      <c r="B272" s="3" t="str">
        <f t="shared" si="28"/>
        <v>紫金银行逾期贷款余额</v>
      </c>
      <c r="C272" s="4" t="s">
        <v>117</v>
      </c>
      <c r="D272" s="4" t="s">
        <v>118</v>
      </c>
      <c r="E272" s="5" t="s">
        <v>119</v>
      </c>
      <c r="F272" s="5" t="s">
        <v>107</v>
      </c>
      <c r="G272" s="5" t="str">
        <f>G271</f>
        <v>逾期贷款余额</v>
      </c>
      <c r="H272" s="23">
        <v>995.44500000000005</v>
      </c>
      <c r="I272" s="23">
        <v>995.44500000000005</v>
      </c>
      <c r="J272" s="23">
        <v>1603.2570000000001</v>
      </c>
      <c r="K272" s="23">
        <v>1603.2570000000001</v>
      </c>
      <c r="L272" s="23">
        <v>1799.086</v>
      </c>
      <c r="M272" s="23">
        <v>1799.086</v>
      </c>
      <c r="N272" s="23">
        <v>1161.7739999999999</v>
      </c>
      <c r="O272" s="23">
        <v>1161.7739999999999</v>
      </c>
      <c r="P272" s="23">
        <v>2059.1750000000002</v>
      </c>
      <c r="Q272" s="23">
        <v>2059.1750000000002</v>
      </c>
      <c r="R272" s="23">
        <v>1624.9480000000001</v>
      </c>
      <c r="S272" s="23">
        <v>1624.9480000000001</v>
      </c>
      <c r="T272" s="23">
        <v>1475.7739999999999</v>
      </c>
      <c r="U272" s="23">
        <v>1475.7739999999999</v>
      </c>
      <c r="V272" s="23">
        <v>1917.643</v>
      </c>
      <c r="W272" s="23">
        <v>1917.643</v>
      </c>
      <c r="X272" s="23">
        <v>2085.6849999999999</v>
      </c>
      <c r="Y272" s="23">
        <v>2085.6849999999999</v>
      </c>
      <c r="Z272" s="23">
        <v>2293.6289999999999</v>
      </c>
      <c r="AA272" s="23">
        <v>2293.6289999999999</v>
      </c>
      <c r="AB272" s="23">
        <v>2609.33</v>
      </c>
      <c r="AC272" s="23">
        <v>2609.33</v>
      </c>
      <c r="AD272" s="23">
        <v>2680.4740000000002</v>
      </c>
      <c r="AE272" s="23">
        <v>2680.4740000000002</v>
      </c>
      <c r="AF272" s="23">
        <v>2814.4160000000002</v>
      </c>
      <c r="AG272" s="23">
        <v>2814.4160000000002</v>
      </c>
      <c r="AH272" s="23" t="s">
        <v>143</v>
      </c>
    </row>
    <row r="273" spans="1:34" ht="15" hidden="1" x14ac:dyDescent="0.25">
      <c r="A273" t="str">
        <f t="shared" si="30"/>
        <v>无锡逾期贷款余额</v>
      </c>
      <c r="B273" s="3" t="str">
        <f t="shared" si="28"/>
        <v>无锡银行逾期贷款余额</v>
      </c>
      <c r="C273" s="4" t="s">
        <v>120</v>
      </c>
      <c r="D273" s="4" t="s">
        <v>121</v>
      </c>
      <c r="E273" s="5" t="s">
        <v>122</v>
      </c>
      <c r="F273" s="5" t="s">
        <v>107</v>
      </c>
      <c r="G273" s="5" t="str">
        <f t="shared" ref="G273:G277" si="31">G272</f>
        <v>逾期贷款余额</v>
      </c>
      <c r="H273" s="23">
        <v>892.63400000000001</v>
      </c>
      <c r="I273" s="23">
        <v>892.63400000000001</v>
      </c>
      <c r="J273" s="23">
        <v>788.34</v>
      </c>
      <c r="K273" s="23">
        <v>788.34</v>
      </c>
      <c r="L273" s="23">
        <v>463.46300000000002</v>
      </c>
      <c r="M273" s="23">
        <v>463.46300000000002</v>
      </c>
      <c r="N273" s="23">
        <v>894.36400000000003</v>
      </c>
      <c r="O273" s="23">
        <v>894.36400000000003</v>
      </c>
      <c r="P273" s="23">
        <v>1039.42</v>
      </c>
      <c r="Q273" s="23">
        <v>1039.42</v>
      </c>
      <c r="R273" s="23">
        <v>1099.412</v>
      </c>
      <c r="S273" s="23">
        <v>1099.412</v>
      </c>
      <c r="T273" s="23">
        <v>1107.481</v>
      </c>
      <c r="U273" s="23">
        <v>1107.481</v>
      </c>
      <c r="V273" s="23">
        <v>972.83900000000006</v>
      </c>
      <c r="W273" s="23">
        <v>972.83900000000006</v>
      </c>
      <c r="X273" s="23">
        <v>931.06700000000001</v>
      </c>
      <c r="Y273" s="23">
        <v>931.06700000000001</v>
      </c>
      <c r="Z273" s="23">
        <v>946.86099999999999</v>
      </c>
      <c r="AA273" s="23">
        <v>946.86099999999999</v>
      </c>
      <c r="AB273" s="23">
        <v>1197.798</v>
      </c>
      <c r="AC273" s="23">
        <v>1197.798</v>
      </c>
      <c r="AD273" s="23">
        <v>1391.32</v>
      </c>
      <c r="AE273" s="23">
        <v>1391.32</v>
      </c>
      <c r="AF273" s="23">
        <v>1449.402</v>
      </c>
      <c r="AG273" s="23">
        <v>1449.402</v>
      </c>
      <c r="AH273" s="23">
        <v>1446.777</v>
      </c>
    </row>
    <row r="274" spans="1:34" ht="15" hidden="1" x14ac:dyDescent="0.25">
      <c r="A274" t="str">
        <f t="shared" si="30"/>
        <v>张家港逾期贷款余额</v>
      </c>
      <c r="B274" s="3" t="str">
        <f t="shared" si="28"/>
        <v>张家港行逾期贷款余额</v>
      </c>
      <c r="C274" s="4" t="s">
        <v>123</v>
      </c>
      <c r="D274" s="4" t="s">
        <v>124</v>
      </c>
      <c r="E274" s="5" t="s">
        <v>125</v>
      </c>
      <c r="F274" s="5" t="s">
        <v>107</v>
      </c>
      <c r="G274" s="5" t="str">
        <f t="shared" si="31"/>
        <v>逾期贷款余额</v>
      </c>
      <c r="H274" s="23">
        <v>440.41898940999999</v>
      </c>
      <c r="I274" s="23">
        <v>440.41898940999999</v>
      </c>
      <c r="J274" s="23">
        <v>972.91405243999998</v>
      </c>
      <c r="K274" s="23">
        <v>972.91405243999998</v>
      </c>
      <c r="L274" s="23">
        <v>927.95870365999997</v>
      </c>
      <c r="M274" s="23">
        <v>927.95870365999997</v>
      </c>
      <c r="N274" s="23">
        <v>602.44111715999998</v>
      </c>
      <c r="O274" s="23">
        <v>602.44111715999998</v>
      </c>
      <c r="P274" s="23">
        <v>938.50403262999998</v>
      </c>
      <c r="Q274" s="23">
        <v>938.50403262999998</v>
      </c>
      <c r="R274" s="23">
        <v>897.70178615999998</v>
      </c>
      <c r="S274" s="23">
        <v>897.70178615999998</v>
      </c>
      <c r="T274" s="23">
        <v>1258.9722974700001</v>
      </c>
      <c r="U274" s="23">
        <v>1258.9722974700001</v>
      </c>
      <c r="V274" s="23">
        <v>1403.8183932100001</v>
      </c>
      <c r="W274" s="23">
        <v>1403.8183932100001</v>
      </c>
      <c r="X274" s="23">
        <v>1737.5263179200001</v>
      </c>
      <c r="Y274" s="23">
        <v>1737.5263179200001</v>
      </c>
      <c r="Z274" s="23">
        <v>2164.37107182</v>
      </c>
      <c r="AA274" s="23">
        <v>2164.37107182</v>
      </c>
      <c r="AB274" s="23">
        <v>2575.1520238799999</v>
      </c>
      <c r="AC274" s="23">
        <v>2575.1520238799999</v>
      </c>
      <c r="AD274" s="23">
        <v>2635.51495204</v>
      </c>
      <c r="AE274" s="23">
        <v>2635.51495204</v>
      </c>
      <c r="AF274" s="23">
        <v>2394.95536881</v>
      </c>
      <c r="AG274" s="23">
        <v>2394.95536881</v>
      </c>
      <c r="AH274" s="23">
        <v>2675.4417334699997</v>
      </c>
    </row>
    <row r="275" spans="1:34" ht="15" hidden="1" x14ac:dyDescent="0.25">
      <c r="A275" t="str">
        <f t="shared" si="30"/>
        <v>苏农逾期贷款余额</v>
      </c>
      <c r="B275" s="3" t="str">
        <f t="shared" si="28"/>
        <v>苏农银行逾期贷款余额</v>
      </c>
      <c r="C275" s="4" t="s">
        <v>126</v>
      </c>
      <c r="D275" s="4" t="s">
        <v>127</v>
      </c>
      <c r="E275" s="5" t="s">
        <v>128</v>
      </c>
      <c r="F275" s="5" t="s">
        <v>107</v>
      </c>
      <c r="G275" s="5" t="str">
        <f t="shared" si="31"/>
        <v>逾期贷款余额</v>
      </c>
      <c r="H275" s="23">
        <v>1290.239</v>
      </c>
      <c r="I275" s="23">
        <v>1290.239</v>
      </c>
      <c r="J275" s="23">
        <v>765.49800000000005</v>
      </c>
      <c r="K275" s="23">
        <v>765.49800000000005</v>
      </c>
      <c r="L275" s="23">
        <v>837.91</v>
      </c>
      <c r="M275" s="23">
        <v>837.91</v>
      </c>
      <c r="N275" s="23">
        <v>446.95400000000001</v>
      </c>
      <c r="O275" s="23">
        <v>446.95400000000001</v>
      </c>
      <c r="P275" s="23">
        <v>425.45699999999999</v>
      </c>
      <c r="Q275" s="23">
        <v>425.45699999999999</v>
      </c>
      <c r="R275" s="23">
        <v>468.803</v>
      </c>
      <c r="S275" s="23">
        <v>468.803</v>
      </c>
      <c r="T275" s="23">
        <v>650.774</v>
      </c>
      <c r="U275" s="23">
        <v>650.774</v>
      </c>
      <c r="V275" s="23">
        <v>713.49</v>
      </c>
      <c r="W275" s="23">
        <v>713.49</v>
      </c>
      <c r="X275" s="23">
        <v>751.81799999999998</v>
      </c>
      <c r="Y275" s="23">
        <v>751.81799999999998</v>
      </c>
      <c r="Z275" s="23">
        <v>895.20399999999995</v>
      </c>
      <c r="AA275" s="23">
        <v>895.20399999999995</v>
      </c>
      <c r="AB275" s="23">
        <v>1349.1130000000001</v>
      </c>
      <c r="AC275" s="23">
        <v>1349.1130000000001</v>
      </c>
      <c r="AD275" s="23">
        <v>1484.6020000000001</v>
      </c>
      <c r="AE275" s="23">
        <v>1484.6020000000001</v>
      </c>
      <c r="AF275" s="23">
        <v>1660.8130000000001</v>
      </c>
      <c r="AG275" s="23">
        <v>1660.8130000000001</v>
      </c>
      <c r="AH275" s="23" t="s">
        <v>143</v>
      </c>
    </row>
    <row r="276" spans="1:34" ht="15" hidden="1" x14ac:dyDescent="0.25">
      <c r="A276" t="str">
        <f t="shared" si="30"/>
        <v>江阴逾期贷款余额</v>
      </c>
      <c r="B276" s="3" t="str">
        <f t="shared" si="28"/>
        <v>江阴银行逾期贷款余额</v>
      </c>
      <c r="C276" s="4" t="s">
        <v>129</v>
      </c>
      <c r="D276" s="4" t="s">
        <v>130</v>
      </c>
      <c r="E276" s="5" t="s">
        <v>131</v>
      </c>
      <c r="F276" s="5" t="s">
        <v>107</v>
      </c>
      <c r="G276" s="5" t="str">
        <f t="shared" si="31"/>
        <v>逾期贷款余额</v>
      </c>
      <c r="H276" s="23">
        <v>1533.566</v>
      </c>
      <c r="I276" s="23">
        <v>1533.566</v>
      </c>
      <c r="J276" s="23">
        <v>1734.4369999999999</v>
      </c>
      <c r="K276" s="23">
        <v>1734.4369999999999</v>
      </c>
      <c r="L276" s="23">
        <v>2249.9580000000001</v>
      </c>
      <c r="M276" s="23">
        <v>2249.9580000000001</v>
      </c>
      <c r="N276" s="23">
        <v>1200.951</v>
      </c>
      <c r="O276" s="23">
        <v>1200.951</v>
      </c>
      <c r="P276" s="23">
        <v>1367.8389999999999</v>
      </c>
      <c r="Q276" s="23">
        <v>1367.8389999999999</v>
      </c>
      <c r="R276" s="23">
        <v>1181.5730000000001</v>
      </c>
      <c r="S276" s="23">
        <v>1181.5730000000001</v>
      </c>
      <c r="T276" s="23">
        <v>889.33100000000002</v>
      </c>
      <c r="U276" s="23">
        <v>889.33100000000002</v>
      </c>
      <c r="V276" s="23">
        <v>1096.4280000000001</v>
      </c>
      <c r="W276" s="23">
        <v>1096.4280000000001</v>
      </c>
      <c r="X276" s="23">
        <v>1631.098</v>
      </c>
      <c r="Y276" s="23">
        <v>1631.098</v>
      </c>
      <c r="Z276" s="23">
        <v>1377.27</v>
      </c>
      <c r="AA276" s="23">
        <v>1377.27</v>
      </c>
      <c r="AB276" s="23">
        <v>1562.885</v>
      </c>
      <c r="AC276" s="23">
        <v>1562.885</v>
      </c>
      <c r="AD276" s="23">
        <v>1678.2809999999999</v>
      </c>
      <c r="AE276" s="23">
        <v>1678.2809999999999</v>
      </c>
      <c r="AF276" s="23">
        <v>1399.0229999999999</v>
      </c>
      <c r="AG276" s="23">
        <v>1399.0229999999999</v>
      </c>
      <c r="AH276" s="23" t="s">
        <v>143</v>
      </c>
    </row>
    <row r="277" spans="1:34" ht="15" hidden="1" x14ac:dyDescent="0.25">
      <c r="A277" t="str">
        <f t="shared" si="30"/>
        <v>瑞丰逾期贷款余额</v>
      </c>
      <c r="B277" s="3" t="str">
        <f t="shared" si="28"/>
        <v>瑞丰银行逾期贷款余额</v>
      </c>
      <c r="C277" s="4" t="s">
        <v>132</v>
      </c>
      <c r="D277" s="4" t="s">
        <v>133</v>
      </c>
      <c r="E277" s="5" t="s">
        <v>134</v>
      </c>
      <c r="F277" s="5" t="s">
        <v>107</v>
      </c>
      <c r="G277" s="5" t="str">
        <f t="shared" si="31"/>
        <v>逾期贷款余额</v>
      </c>
      <c r="H277" s="23">
        <v>0</v>
      </c>
      <c r="I277" s="23">
        <v>0</v>
      </c>
      <c r="J277" s="23">
        <v>644.17167015999996</v>
      </c>
      <c r="K277" s="23">
        <v>644.17167015999996</v>
      </c>
      <c r="L277" s="23">
        <v>0</v>
      </c>
      <c r="M277" s="23">
        <v>0</v>
      </c>
      <c r="N277" s="23">
        <v>743.18891057999997</v>
      </c>
      <c r="O277" s="23">
        <v>996.65770321000002</v>
      </c>
      <c r="P277" s="23">
        <v>1111.645</v>
      </c>
      <c r="Q277" s="23">
        <v>1111.645</v>
      </c>
      <c r="R277" s="23">
        <v>837.18399999999997</v>
      </c>
      <c r="S277" s="23">
        <v>837.18399999999997</v>
      </c>
      <c r="T277" s="23">
        <v>1098.2280000000001</v>
      </c>
      <c r="U277" s="23">
        <v>1098.2280000000001</v>
      </c>
      <c r="V277" s="23">
        <v>1088.597</v>
      </c>
      <c r="W277" s="23">
        <v>1088.597</v>
      </c>
      <c r="X277" s="23">
        <v>995.56600000000003</v>
      </c>
      <c r="Y277" s="23">
        <v>995.56600000000003</v>
      </c>
      <c r="Z277" s="23">
        <v>2082.0230000000001</v>
      </c>
      <c r="AA277" s="23">
        <v>2082.0230000000001</v>
      </c>
      <c r="AB277" s="23">
        <v>2155.4189999999999</v>
      </c>
      <c r="AC277" s="23">
        <v>2155.4189999999999</v>
      </c>
      <c r="AD277" s="23">
        <v>2208.8519999999999</v>
      </c>
      <c r="AE277" s="23">
        <v>2208.8519999999999</v>
      </c>
      <c r="AF277" s="23">
        <v>2599.6089999999999</v>
      </c>
      <c r="AG277" s="23">
        <v>2599.6089999999999</v>
      </c>
      <c r="AH277" s="23">
        <v>2836.5050000000001</v>
      </c>
    </row>
    <row r="278" spans="1:34" s="19" customFormat="1" ht="15" hidden="1" x14ac:dyDescent="0.25">
      <c r="A278" t="str">
        <f t="shared" si="30"/>
        <v>农业(H)逾期贷款余额</v>
      </c>
      <c r="B278" s="15" t="str">
        <f t="shared" si="28"/>
        <v>农业银行逾期贷款余额</v>
      </c>
      <c r="C278" s="16" t="s">
        <v>179</v>
      </c>
      <c r="D278" s="16" t="s">
        <v>164</v>
      </c>
      <c r="E278" s="17" t="s">
        <v>149</v>
      </c>
      <c r="F278" s="17" t="s">
        <v>542</v>
      </c>
      <c r="G278" s="17" t="str">
        <f>G277</f>
        <v>逾期贷款余额</v>
      </c>
      <c r="H278" s="23">
        <v>194172</v>
      </c>
      <c r="I278" s="23">
        <v>194172</v>
      </c>
      <c r="J278" s="23">
        <v>182993</v>
      </c>
      <c r="K278" s="23">
        <v>182993</v>
      </c>
      <c r="L278" s="23">
        <v>193194</v>
      </c>
      <c r="M278" s="23">
        <v>193194</v>
      </c>
      <c r="N278" s="23">
        <v>195433</v>
      </c>
      <c r="O278" s="23">
        <v>195433</v>
      </c>
      <c r="P278" s="23">
        <v>182269</v>
      </c>
      <c r="Q278" s="23">
        <v>182269</v>
      </c>
      <c r="R278" s="23">
        <v>184921</v>
      </c>
      <c r="S278" s="23">
        <v>184921</v>
      </c>
      <c r="T278" s="23">
        <v>187568</v>
      </c>
      <c r="U278" s="23">
        <v>187568</v>
      </c>
      <c r="V278" s="23">
        <v>212839</v>
      </c>
      <c r="W278" s="23">
        <v>212839</v>
      </c>
      <c r="X278" s="23">
        <v>214758</v>
      </c>
      <c r="Y278" s="23">
        <v>214758</v>
      </c>
      <c r="Z278" s="23">
        <v>244530</v>
      </c>
      <c r="AA278" s="23">
        <v>244530</v>
      </c>
      <c r="AB278" s="23">
        <v>259622</v>
      </c>
      <c r="AC278" s="23">
        <v>259622</v>
      </c>
      <c r="AD278" s="23">
        <v>293097</v>
      </c>
      <c r="AE278" s="23">
        <v>293097</v>
      </c>
      <c r="AF278" s="23">
        <v>324576</v>
      </c>
      <c r="AG278" s="23">
        <v>324576</v>
      </c>
      <c r="AH278" s="23">
        <v>339547</v>
      </c>
    </row>
    <row r="279" spans="1:34" ht="15" hidden="1" x14ac:dyDescent="0.25">
      <c r="A279" t="str">
        <f t="shared" si="30"/>
        <v>交通(H)逾期贷款余额</v>
      </c>
      <c r="B279" s="3" t="str">
        <f t="shared" si="28"/>
        <v>交通银行逾期贷款余额</v>
      </c>
      <c r="C279" s="4" t="s">
        <v>180</v>
      </c>
      <c r="D279" s="4" t="s">
        <v>165</v>
      </c>
      <c r="E279" s="5" t="s">
        <v>150</v>
      </c>
      <c r="F279" s="5" t="s">
        <v>542</v>
      </c>
      <c r="G279" s="5" t="str">
        <f t="shared" ref="G279:G305" si="32">G278</f>
        <v>逾期贷款余额</v>
      </c>
      <c r="H279" s="23">
        <v>93482</v>
      </c>
      <c r="I279" s="23">
        <v>93482</v>
      </c>
      <c r="J279" s="23">
        <v>90520</v>
      </c>
      <c r="K279" s="23">
        <v>90520</v>
      </c>
      <c r="L279" s="23">
        <v>99880</v>
      </c>
      <c r="M279" s="23">
        <v>99880</v>
      </c>
      <c r="N279" s="23">
        <v>90203</v>
      </c>
      <c r="O279" s="23">
        <v>91989</v>
      </c>
      <c r="P279" s="23">
        <v>94240</v>
      </c>
      <c r="Q279" s="23">
        <v>98258</v>
      </c>
      <c r="R279" s="23">
        <v>87162</v>
      </c>
      <c r="S279" s="23">
        <v>97316</v>
      </c>
      <c r="T279" s="23">
        <v>89621</v>
      </c>
      <c r="U279" s="23">
        <v>95157</v>
      </c>
      <c r="V279" s="23">
        <v>84828</v>
      </c>
      <c r="W279" s="23">
        <v>93916</v>
      </c>
      <c r="X279" s="23">
        <v>99827</v>
      </c>
      <c r="Y279" s="23">
        <v>105467</v>
      </c>
      <c r="Z279" s="23">
        <v>110121</v>
      </c>
      <c r="AA279" s="23">
        <v>114397</v>
      </c>
      <c r="AB279" s="23">
        <v>119521</v>
      </c>
      <c r="AC279" s="23">
        <v>105467</v>
      </c>
      <c r="AD279" s="23">
        <v>118098</v>
      </c>
      <c r="AE279" s="23">
        <v>122698</v>
      </c>
      <c r="AF279" s="23">
        <v>127102</v>
      </c>
      <c r="AG279" s="23">
        <v>126645</v>
      </c>
      <c r="AH279" s="23">
        <v>132958</v>
      </c>
    </row>
    <row r="280" spans="1:34" ht="15" hidden="1" x14ac:dyDescent="0.25">
      <c r="A280" t="str">
        <f t="shared" si="30"/>
        <v>中国(H)逾期贷款余额</v>
      </c>
      <c r="B280" s="3" t="str">
        <f t="shared" si="28"/>
        <v>中国银行逾期贷款余额</v>
      </c>
      <c r="C280" s="4" t="s">
        <v>181</v>
      </c>
      <c r="D280" s="4" t="s">
        <v>166</v>
      </c>
      <c r="E280" s="5" t="s">
        <v>151</v>
      </c>
      <c r="F280" s="5" t="s">
        <v>542</v>
      </c>
      <c r="G280" s="5" t="str">
        <f t="shared" si="32"/>
        <v>逾期贷款余额</v>
      </c>
      <c r="H280" s="23">
        <v>178582</v>
      </c>
      <c r="I280" s="23">
        <v>178582</v>
      </c>
      <c r="J280" s="23">
        <v>162629</v>
      </c>
      <c r="K280" s="23">
        <v>162629</v>
      </c>
      <c r="L280" s="23">
        <v>189745</v>
      </c>
      <c r="M280" s="23">
        <v>189745</v>
      </c>
      <c r="N280" s="23">
        <v>179384</v>
      </c>
      <c r="O280" s="23">
        <v>179384</v>
      </c>
      <c r="P280" s="23">
        <v>178848</v>
      </c>
      <c r="Q280" s="23">
        <v>178848</v>
      </c>
      <c r="R280" s="23">
        <v>167737</v>
      </c>
      <c r="S280" s="23">
        <v>167737</v>
      </c>
      <c r="T280" s="23">
        <v>194846</v>
      </c>
      <c r="U280" s="23">
        <v>194846</v>
      </c>
      <c r="V280" s="23">
        <v>192101</v>
      </c>
      <c r="W280" s="23">
        <v>192101</v>
      </c>
      <c r="X280" s="23">
        <v>187378</v>
      </c>
      <c r="Y280" s="23">
        <v>187378</v>
      </c>
      <c r="Z280" s="23">
        <v>210629</v>
      </c>
      <c r="AA280" s="23">
        <v>210629</v>
      </c>
      <c r="AB280" s="23">
        <v>255019</v>
      </c>
      <c r="AC280" s="23">
        <v>255019</v>
      </c>
      <c r="AD280" s="23">
        <v>256099</v>
      </c>
      <c r="AE280" s="23">
        <v>256099</v>
      </c>
      <c r="AF280" s="23">
        <v>302565</v>
      </c>
      <c r="AG280" s="23">
        <v>302565</v>
      </c>
      <c r="AH280" s="23">
        <v>295944</v>
      </c>
    </row>
    <row r="281" spans="1:34" ht="15" hidden="1" x14ac:dyDescent="0.25">
      <c r="A281" t="str">
        <f t="shared" si="30"/>
        <v>建设(H)逾期贷款余额</v>
      </c>
      <c r="B281" s="3" t="str">
        <f t="shared" si="28"/>
        <v>建设银行逾期贷款余额</v>
      </c>
      <c r="C281" s="4" t="s">
        <v>182</v>
      </c>
      <c r="D281" s="4" t="s">
        <v>167</v>
      </c>
      <c r="E281" s="5" t="s">
        <v>152</v>
      </c>
      <c r="F281" s="5" t="s">
        <v>542</v>
      </c>
      <c r="G281" s="5" t="str">
        <f t="shared" si="32"/>
        <v>逾期贷款余额</v>
      </c>
      <c r="H281" s="23">
        <v>207770</v>
      </c>
      <c r="I281" s="23">
        <v>207770</v>
      </c>
      <c r="J281" s="23">
        <v>172883</v>
      </c>
      <c r="K281" s="23">
        <v>172883</v>
      </c>
      <c r="L281" s="23">
        <v>186592</v>
      </c>
      <c r="M281" s="23">
        <v>186592</v>
      </c>
      <c r="N281" s="23">
        <v>182223</v>
      </c>
      <c r="O281" s="23">
        <v>182223</v>
      </c>
      <c r="P281" s="23">
        <v>195000</v>
      </c>
      <c r="Q281" s="23">
        <v>195000</v>
      </c>
      <c r="R281" s="23">
        <v>176461</v>
      </c>
      <c r="S281" s="23">
        <v>176461</v>
      </c>
      <c r="T281" s="23">
        <v>197651</v>
      </c>
      <c r="U281" s="23">
        <v>197651</v>
      </c>
      <c r="V281" s="23">
        <v>218812</v>
      </c>
      <c r="W281" s="23">
        <v>218812</v>
      </c>
      <c r="X281" s="23">
        <v>261855</v>
      </c>
      <c r="Y281" s="23">
        <v>261855</v>
      </c>
      <c r="Z281" s="23">
        <v>265856</v>
      </c>
      <c r="AA281" s="23">
        <v>265856</v>
      </c>
      <c r="AB281" s="23">
        <v>323745</v>
      </c>
      <c r="AC281" s="23">
        <v>323745</v>
      </c>
      <c r="AD281" s="23">
        <v>331196</v>
      </c>
      <c r="AE281" s="23">
        <v>331196</v>
      </c>
      <c r="AF281" s="23">
        <v>363634</v>
      </c>
      <c r="AG281" s="23">
        <v>363634</v>
      </c>
      <c r="AH281" s="23">
        <v>367814</v>
      </c>
    </row>
    <row r="282" spans="1:34" ht="15" hidden="1" x14ac:dyDescent="0.25">
      <c r="A282" t="str">
        <f t="shared" si="30"/>
        <v>工商(H)逾期贷款余额</v>
      </c>
      <c r="B282" s="3" t="str">
        <f t="shared" si="28"/>
        <v>工商银行逾期贷款余额</v>
      </c>
      <c r="C282" s="4" t="s">
        <v>183</v>
      </c>
      <c r="D282" s="4" t="s">
        <v>168</v>
      </c>
      <c r="E282" s="5" t="s">
        <v>153</v>
      </c>
      <c r="F282" s="5" t="s">
        <v>542</v>
      </c>
      <c r="G282" s="5" t="str">
        <f t="shared" si="32"/>
        <v>逾期贷款余额</v>
      </c>
      <c r="H282" s="23">
        <v>273242</v>
      </c>
      <c r="I282" s="23">
        <v>273242</v>
      </c>
      <c r="J282" s="23">
        <v>268216</v>
      </c>
      <c r="K282" s="23">
        <v>268216</v>
      </c>
      <c r="L282" s="23">
        <v>245477</v>
      </c>
      <c r="M282" s="23">
        <v>245477</v>
      </c>
      <c r="N282" s="23">
        <v>267507</v>
      </c>
      <c r="O282" s="23">
        <v>267507</v>
      </c>
      <c r="P282" s="23">
        <v>266779</v>
      </c>
      <c r="Q282" s="23">
        <v>266779</v>
      </c>
      <c r="R282" s="23">
        <v>254901</v>
      </c>
      <c r="S282" s="23">
        <v>254901</v>
      </c>
      <c r="T282" s="23">
        <v>268663</v>
      </c>
      <c r="U282" s="23">
        <v>268663</v>
      </c>
      <c r="V282" s="23">
        <v>284031</v>
      </c>
      <c r="W282" s="23">
        <v>284031</v>
      </c>
      <c r="X282" s="23">
        <v>297549</v>
      </c>
      <c r="Y282" s="23">
        <v>297549</v>
      </c>
      <c r="Z282" s="23">
        <v>330424</v>
      </c>
      <c r="AA282" s="23">
        <v>330424</v>
      </c>
      <c r="AB282" s="23">
        <v>373366</v>
      </c>
      <c r="AC282" s="23">
        <v>373366</v>
      </c>
      <c r="AD282" s="23">
        <v>406739</v>
      </c>
      <c r="AE282" s="23">
        <v>406739</v>
      </c>
      <c r="AF282" s="23">
        <v>459000</v>
      </c>
      <c r="AG282" s="23">
        <v>459000</v>
      </c>
      <c r="AH282" s="23">
        <v>462735</v>
      </c>
    </row>
    <row r="283" spans="1:34" ht="15" hidden="1" x14ac:dyDescent="0.25">
      <c r="A283" t="str">
        <f t="shared" si="30"/>
        <v>邮储(H)逾期贷款余额</v>
      </c>
      <c r="B283" s="3" t="str">
        <f t="shared" si="28"/>
        <v>邮储银行逾期贷款余额</v>
      </c>
      <c r="C283" s="4" t="s">
        <v>184</v>
      </c>
      <c r="D283" s="4" t="s">
        <v>169</v>
      </c>
      <c r="E283" s="5" t="s">
        <v>154</v>
      </c>
      <c r="F283" s="5" t="s">
        <v>542</v>
      </c>
      <c r="G283" s="5" t="str">
        <f t="shared" si="32"/>
        <v>逾期贷款余额</v>
      </c>
      <c r="H283" s="23">
        <v>45801</v>
      </c>
      <c r="I283" s="23">
        <v>45801</v>
      </c>
      <c r="J283" s="23">
        <v>51083</v>
      </c>
      <c r="K283" s="23">
        <v>51083</v>
      </c>
      <c r="L283" s="23">
        <v>47966</v>
      </c>
      <c r="M283" s="23">
        <v>47966</v>
      </c>
      <c r="N283" s="23">
        <v>45379</v>
      </c>
      <c r="O283" s="23">
        <v>47159</v>
      </c>
      <c r="P283" s="23">
        <v>54879</v>
      </c>
      <c r="Q283" s="23">
        <v>56404</v>
      </c>
      <c r="R283" s="23">
        <v>57359</v>
      </c>
      <c r="S283" s="23">
        <v>63089</v>
      </c>
      <c r="T283" s="23">
        <v>63601</v>
      </c>
      <c r="U283" s="23">
        <v>67249</v>
      </c>
      <c r="V283" s="23">
        <v>68238</v>
      </c>
      <c r="W283" s="23">
        <v>72223</v>
      </c>
      <c r="X283" s="23">
        <v>74870</v>
      </c>
      <c r="Y283" s="23">
        <v>73781</v>
      </c>
      <c r="Z283" s="23">
        <v>74138</v>
      </c>
      <c r="AA283" s="23">
        <v>84055</v>
      </c>
      <c r="AB283" s="23">
        <v>91566</v>
      </c>
      <c r="AC283" s="23">
        <v>73781</v>
      </c>
      <c r="AD283" s="23">
        <v>105691</v>
      </c>
      <c r="AE283" s="23">
        <v>115143</v>
      </c>
      <c r="AF283" s="23">
        <v>117653</v>
      </c>
      <c r="AG283" s="23">
        <v>122736</v>
      </c>
      <c r="AH283" s="23">
        <v>125491</v>
      </c>
    </row>
    <row r="284" spans="1:34" ht="15" hidden="1" x14ac:dyDescent="0.25">
      <c r="A284" t="str">
        <f t="shared" si="30"/>
        <v>光大(H)逾期贷款余额</v>
      </c>
      <c r="B284" s="3" t="str">
        <f t="shared" si="28"/>
        <v>光大银行逾期贷款余额</v>
      </c>
      <c r="C284" s="4" t="s">
        <v>185</v>
      </c>
      <c r="D284" s="4" t="s">
        <v>170</v>
      </c>
      <c r="E284" s="5" t="s">
        <v>155</v>
      </c>
      <c r="F284" s="5" t="s">
        <v>542</v>
      </c>
      <c r="G284" s="5" t="str">
        <f t="shared" si="32"/>
        <v>逾期贷款余额</v>
      </c>
      <c r="H284" s="23">
        <v>67461</v>
      </c>
      <c r="I284" s="23">
        <v>67461</v>
      </c>
      <c r="J284" s="23">
        <v>61544</v>
      </c>
      <c r="K284" s="23">
        <v>61544</v>
      </c>
      <c r="L284" s="23">
        <v>64717</v>
      </c>
      <c r="M284" s="23">
        <v>64717</v>
      </c>
      <c r="N284" s="23">
        <v>64596</v>
      </c>
      <c r="O284" s="23">
        <v>64596</v>
      </c>
      <c r="P284" s="23">
        <v>66281</v>
      </c>
      <c r="Q284" s="23">
        <v>66281</v>
      </c>
      <c r="R284" s="23">
        <v>65704</v>
      </c>
      <c r="S284" s="23">
        <v>65704</v>
      </c>
      <c r="T284" s="23">
        <v>68850</v>
      </c>
      <c r="U284" s="23">
        <v>68850</v>
      </c>
      <c r="V284" s="23">
        <v>69903</v>
      </c>
      <c r="W284" s="23">
        <v>69903</v>
      </c>
      <c r="X284" s="23">
        <v>72333</v>
      </c>
      <c r="Y284" s="23">
        <v>72333</v>
      </c>
      <c r="Z284" s="23">
        <v>73714</v>
      </c>
      <c r="AA284" s="23">
        <v>73714</v>
      </c>
      <c r="AB284" s="23">
        <v>85824</v>
      </c>
      <c r="AC284" s="23">
        <v>85824</v>
      </c>
      <c r="AD284" s="23">
        <v>79307</v>
      </c>
      <c r="AE284" s="23">
        <v>79307</v>
      </c>
      <c r="AF284" s="23">
        <v>79483</v>
      </c>
      <c r="AG284" s="23">
        <v>79483</v>
      </c>
      <c r="AH284" s="23">
        <v>84746</v>
      </c>
    </row>
    <row r="285" spans="1:34" ht="15" hidden="1" x14ac:dyDescent="0.25">
      <c r="A285" t="str">
        <f t="shared" si="30"/>
        <v>中信(H)逾期贷款余额</v>
      </c>
      <c r="B285" s="3" t="str">
        <f t="shared" si="28"/>
        <v>中信银行逾期贷款余额</v>
      </c>
      <c r="C285" s="4" t="s">
        <v>186</v>
      </c>
      <c r="D285" s="4" t="s">
        <v>171</v>
      </c>
      <c r="E285" s="5" t="s">
        <v>156</v>
      </c>
      <c r="F285" s="5" t="s">
        <v>542</v>
      </c>
      <c r="G285" s="5" t="str">
        <f t="shared" si="32"/>
        <v>逾期贷款余额</v>
      </c>
      <c r="H285" s="23">
        <v>100906</v>
      </c>
      <c r="I285" s="23">
        <v>100906</v>
      </c>
      <c r="J285" s="23">
        <v>104009</v>
      </c>
      <c r="K285" s="23">
        <v>104009</v>
      </c>
      <c r="L285" s="23">
        <v>131042</v>
      </c>
      <c r="M285" s="23">
        <v>131042</v>
      </c>
      <c r="N285" s="23">
        <v>90960</v>
      </c>
      <c r="O285" s="23">
        <v>90960</v>
      </c>
      <c r="P285" s="23">
        <v>97308</v>
      </c>
      <c r="Q285" s="23">
        <v>97308</v>
      </c>
      <c r="R285" s="23">
        <v>90373</v>
      </c>
      <c r="S285" s="23">
        <v>90373</v>
      </c>
      <c r="T285" s="23">
        <v>81813</v>
      </c>
      <c r="U285" s="23">
        <v>81813</v>
      </c>
      <c r="V285" s="23">
        <v>82189</v>
      </c>
      <c r="W285" s="23">
        <v>82189</v>
      </c>
      <c r="X285" s="23">
        <v>76844</v>
      </c>
      <c r="Y285" s="23">
        <v>76844</v>
      </c>
      <c r="Z285" s="23">
        <v>89426</v>
      </c>
      <c r="AA285" s="23">
        <v>89426</v>
      </c>
      <c r="AB285" s="23">
        <v>104132</v>
      </c>
      <c r="AC285" s="23">
        <v>104132</v>
      </c>
      <c r="AD285" s="23">
        <v>102636</v>
      </c>
      <c r="AE285" s="23">
        <v>102636</v>
      </c>
      <c r="AF285" s="23">
        <v>86697</v>
      </c>
      <c r="AG285" s="23">
        <v>86697</v>
      </c>
      <c r="AH285" s="23">
        <v>83598</v>
      </c>
    </row>
    <row r="286" spans="1:34" ht="15" hidden="1" x14ac:dyDescent="0.25">
      <c r="A286" t="str">
        <f t="shared" si="30"/>
        <v>浙商(H)逾期贷款余额</v>
      </c>
      <c r="B286" s="3" t="str">
        <f t="shared" si="28"/>
        <v>浙商银行逾期贷款余额</v>
      </c>
      <c r="C286" s="4" t="s">
        <v>187</v>
      </c>
      <c r="D286" s="4" t="s">
        <v>172</v>
      </c>
      <c r="E286" s="5" t="s">
        <v>157</v>
      </c>
      <c r="F286" s="5" t="s">
        <v>542</v>
      </c>
      <c r="G286" s="5" t="str">
        <f t="shared" si="32"/>
        <v>逾期贷款余额</v>
      </c>
      <c r="H286" s="23">
        <v>13584.083000000001</v>
      </c>
      <c r="I286" s="23">
        <v>13584.083000000001</v>
      </c>
      <c r="J286" s="23">
        <v>21067.886999999999</v>
      </c>
      <c r="K286" s="23">
        <v>21067.886999999999</v>
      </c>
      <c r="L286" s="23">
        <v>18427</v>
      </c>
      <c r="M286" s="23">
        <v>18427</v>
      </c>
      <c r="N286" s="23">
        <v>21659</v>
      </c>
      <c r="O286" s="23">
        <v>21659</v>
      </c>
      <c r="P286" s="23">
        <v>23215</v>
      </c>
      <c r="Q286" s="23">
        <v>23215</v>
      </c>
      <c r="R286" s="23">
        <v>22416</v>
      </c>
      <c r="S286" s="23">
        <v>22416</v>
      </c>
      <c r="T286" s="23">
        <v>27442</v>
      </c>
      <c r="U286" s="23">
        <v>27442</v>
      </c>
      <c r="V286" s="23">
        <v>29942</v>
      </c>
      <c r="W286" s="23">
        <v>29942</v>
      </c>
      <c r="X286" s="23">
        <v>29221</v>
      </c>
      <c r="Y286" s="23">
        <v>29221</v>
      </c>
      <c r="Z286" s="23">
        <v>27786</v>
      </c>
      <c r="AA286" s="23">
        <v>27786</v>
      </c>
      <c r="AB286" s="23">
        <v>39113</v>
      </c>
      <c r="AC286" s="23">
        <v>39113</v>
      </c>
      <c r="AD286" s="23">
        <v>33511</v>
      </c>
      <c r="AE286" s="23">
        <v>33511</v>
      </c>
      <c r="AF286" s="23">
        <v>39891</v>
      </c>
      <c r="AG286" s="23">
        <v>39891</v>
      </c>
      <c r="AH286" s="23">
        <v>34713</v>
      </c>
    </row>
    <row r="287" spans="1:34" ht="15" hidden="1" x14ac:dyDescent="0.25">
      <c r="A287" t="str">
        <f t="shared" si="30"/>
        <v>民生(H)逾期贷款余额</v>
      </c>
      <c r="B287" s="3" t="str">
        <f t="shared" si="28"/>
        <v>民生银行逾期贷款余额</v>
      </c>
      <c r="C287" s="4" t="s">
        <v>188</v>
      </c>
      <c r="D287" s="4" t="s">
        <v>173</v>
      </c>
      <c r="E287" s="5" t="s">
        <v>158</v>
      </c>
      <c r="F287" s="5" t="s">
        <v>542</v>
      </c>
      <c r="G287" s="5" t="str">
        <f t="shared" si="32"/>
        <v>逾期贷款余额</v>
      </c>
      <c r="H287" s="23">
        <v>75541</v>
      </c>
      <c r="I287" s="23">
        <v>75541</v>
      </c>
      <c r="J287" s="23">
        <v>70547</v>
      </c>
      <c r="K287" s="23">
        <v>70547</v>
      </c>
      <c r="L287" s="23">
        <v>74270</v>
      </c>
      <c r="M287" s="23">
        <v>74270</v>
      </c>
      <c r="N287" s="23">
        <v>78088</v>
      </c>
      <c r="O287" s="23">
        <v>78088</v>
      </c>
      <c r="P287" s="23">
        <v>82688</v>
      </c>
      <c r="Q287" s="23">
        <v>82688</v>
      </c>
      <c r="R287" s="23">
        <v>87725</v>
      </c>
      <c r="S287" s="23">
        <v>87725</v>
      </c>
      <c r="T287" s="23">
        <v>88334</v>
      </c>
      <c r="U287" s="23">
        <v>88334</v>
      </c>
      <c r="V287" s="23">
        <v>82361</v>
      </c>
      <c r="W287" s="23">
        <v>82361</v>
      </c>
      <c r="X287" s="23">
        <v>87988</v>
      </c>
      <c r="Y287" s="23">
        <v>87988</v>
      </c>
      <c r="Z287" s="23">
        <v>87904</v>
      </c>
      <c r="AA287" s="23">
        <v>87904</v>
      </c>
      <c r="AB287" s="23">
        <v>96283</v>
      </c>
      <c r="AC287" s="23">
        <v>96283</v>
      </c>
      <c r="AD287" s="23">
        <v>92959</v>
      </c>
      <c r="AE287" s="23">
        <v>92959</v>
      </c>
      <c r="AF287" s="23">
        <v>98067</v>
      </c>
      <c r="AG287" s="23">
        <v>98067</v>
      </c>
      <c r="AH287" s="23">
        <v>95803</v>
      </c>
    </row>
    <row r="288" spans="1:34" ht="15" hidden="1" x14ac:dyDescent="0.25">
      <c r="A288" t="str">
        <f t="shared" si="30"/>
        <v>招商(H)逾期贷款余额</v>
      </c>
      <c r="B288" s="3" t="str">
        <f t="shared" si="28"/>
        <v>招商银行逾期贷款余额</v>
      </c>
      <c r="C288" s="4" t="s">
        <v>189</v>
      </c>
      <c r="D288" s="4" t="s">
        <v>174</v>
      </c>
      <c r="E288" s="5" t="s">
        <v>159</v>
      </c>
      <c r="F288" s="5" t="s">
        <v>542</v>
      </c>
      <c r="G288" s="5" t="str">
        <f t="shared" si="32"/>
        <v>逾期贷款余额</v>
      </c>
      <c r="H288" s="23">
        <v>67234</v>
      </c>
      <c r="I288" s="23">
        <v>67234</v>
      </c>
      <c r="J288" s="23">
        <v>63363</v>
      </c>
      <c r="K288" s="23">
        <v>63363</v>
      </c>
      <c r="L288" s="23">
        <v>65693</v>
      </c>
      <c r="M288" s="23">
        <v>65693</v>
      </c>
      <c r="N288" s="23">
        <v>56568</v>
      </c>
      <c r="O288" s="23">
        <v>56568</v>
      </c>
      <c r="P288" s="23">
        <v>54842</v>
      </c>
      <c r="Q288" s="23">
        <v>56295</v>
      </c>
      <c r="R288" s="23">
        <v>57426</v>
      </c>
      <c r="S288" s="23">
        <v>62647</v>
      </c>
      <c r="T288" s="23">
        <v>68811</v>
      </c>
      <c r="U288" s="23">
        <v>72292</v>
      </c>
      <c r="V288" s="23">
        <v>78285</v>
      </c>
      <c r="W288" s="23">
        <v>77870</v>
      </c>
      <c r="X288" s="23">
        <v>79721</v>
      </c>
      <c r="Y288" s="23">
        <v>80477</v>
      </c>
      <c r="Z288" s="23">
        <v>73568</v>
      </c>
      <c r="AA288" s="23">
        <v>89300</v>
      </c>
      <c r="AB288" s="23">
        <v>95577</v>
      </c>
      <c r="AC288" s="23">
        <v>91950</v>
      </c>
      <c r="AD288" s="23">
        <v>91875</v>
      </c>
      <c r="AE288" s="23">
        <v>98325</v>
      </c>
      <c r="AF288" s="23">
        <v>97084</v>
      </c>
      <c r="AG288" s="23">
        <v>95626.218999999997</v>
      </c>
      <c r="AH288" s="23">
        <v>90646</v>
      </c>
    </row>
    <row r="289" spans="1:34" ht="15" hidden="1" x14ac:dyDescent="0.25">
      <c r="A289" t="str">
        <f t="shared" si="30"/>
        <v>重庆(H)逾期贷款余额</v>
      </c>
      <c r="B289" s="3" t="str">
        <f t="shared" si="28"/>
        <v>重庆银行逾期贷款余额</v>
      </c>
      <c r="C289" s="4" t="s">
        <v>190</v>
      </c>
      <c r="D289" s="4" t="s">
        <v>175</v>
      </c>
      <c r="E289" s="5" t="s">
        <v>160</v>
      </c>
      <c r="F289" s="5" t="s">
        <v>542</v>
      </c>
      <c r="G289" s="5" t="str">
        <f t="shared" si="32"/>
        <v>逾期贷款余额</v>
      </c>
      <c r="H289" s="23">
        <v>0</v>
      </c>
      <c r="I289" s="23">
        <v>0</v>
      </c>
      <c r="J289" s="23">
        <v>6752.2759999999998</v>
      </c>
      <c r="K289" s="23">
        <v>6752.2759999999998</v>
      </c>
      <c r="L289" s="23">
        <v>7951.45</v>
      </c>
      <c r="M289" s="23">
        <v>6688.5119999999997</v>
      </c>
      <c r="N289" s="23">
        <v>6669.5770000000002</v>
      </c>
      <c r="O289" s="23">
        <v>6669.5770000000002</v>
      </c>
      <c r="P289" s="23">
        <v>7009.8220000000001</v>
      </c>
      <c r="Q289" s="23">
        <v>7009.8220000000001</v>
      </c>
      <c r="R289" s="23">
        <v>8451.3130000000001</v>
      </c>
      <c r="S289" s="23">
        <v>8451.3130000000001</v>
      </c>
      <c r="T289" s="23">
        <v>8719.857</v>
      </c>
      <c r="U289" s="23">
        <v>8719.857</v>
      </c>
      <c r="V289" s="23">
        <v>10421.272999999999</v>
      </c>
      <c r="W289" s="23">
        <v>10421.272999999999</v>
      </c>
      <c r="X289" s="23">
        <v>9656.0290000000005</v>
      </c>
      <c r="Y289" s="23">
        <v>9656.0290000000005</v>
      </c>
      <c r="Z289" s="23">
        <v>7623.25</v>
      </c>
      <c r="AA289" s="23">
        <v>7623.25</v>
      </c>
      <c r="AB289" s="23">
        <v>7904.8059999999996</v>
      </c>
      <c r="AC289" s="23">
        <v>7904.8059999999996</v>
      </c>
      <c r="AD289" s="23">
        <v>7602.15</v>
      </c>
      <c r="AE289" s="23">
        <v>7602.15</v>
      </c>
      <c r="AF289" s="23">
        <v>7857.1639999999998</v>
      </c>
      <c r="AG289" s="23">
        <v>7857.1639999999998</v>
      </c>
      <c r="AH289" s="23">
        <v>7206.1859999999997</v>
      </c>
    </row>
    <row r="290" spans="1:34" ht="15" hidden="1" x14ac:dyDescent="0.25">
      <c r="A290" t="str">
        <f t="shared" si="30"/>
        <v>青岛(H)逾期贷款余额</v>
      </c>
      <c r="B290" s="3" t="str">
        <f t="shared" si="28"/>
        <v>青岛银行逾期贷款余额</v>
      </c>
      <c r="C290" s="4" t="s">
        <v>191</v>
      </c>
      <c r="D290" s="4" t="s">
        <v>176</v>
      </c>
      <c r="E290" s="5" t="s">
        <v>161</v>
      </c>
      <c r="F290" s="5" t="s">
        <v>542</v>
      </c>
      <c r="G290" s="5" t="str">
        <f t="shared" si="32"/>
        <v>逾期贷款余额</v>
      </c>
      <c r="H290" s="23">
        <v>3470.3150000000001</v>
      </c>
      <c r="I290" s="23">
        <v>3470.3150000000001</v>
      </c>
      <c r="J290" s="23">
        <v>2495.4499999999998</v>
      </c>
      <c r="K290" s="23">
        <v>2495.4499999999998</v>
      </c>
      <c r="L290" s="23">
        <v>2926.8449999999998</v>
      </c>
      <c r="M290" s="23">
        <v>2926.8449999999998</v>
      </c>
      <c r="N290" s="23">
        <v>2533.7330000000002</v>
      </c>
      <c r="O290" s="23">
        <v>2533.7330000000002</v>
      </c>
      <c r="P290" s="23">
        <v>3079.5390000000002</v>
      </c>
      <c r="Q290" s="23">
        <v>3079.5390000000002</v>
      </c>
      <c r="R290" s="23">
        <v>2756.3139999999999</v>
      </c>
      <c r="S290" s="23">
        <v>2756.3139999999999</v>
      </c>
      <c r="T290" s="23">
        <v>4080.1210000000001</v>
      </c>
      <c r="U290" s="23">
        <v>4080.1210000000001</v>
      </c>
      <c r="V290" s="23">
        <v>4166.0039999999999</v>
      </c>
      <c r="W290" s="23">
        <v>4166.0039999999999</v>
      </c>
      <c r="X290" s="23">
        <v>4379.6109999999999</v>
      </c>
      <c r="Y290" s="23">
        <v>4379.6109999999999</v>
      </c>
      <c r="Z290" s="23">
        <v>4257.1639999999998</v>
      </c>
      <c r="AA290" s="23">
        <v>4257.1639999999998</v>
      </c>
      <c r="AB290" s="23">
        <v>5002.4769999999999</v>
      </c>
      <c r="AC290" s="23">
        <v>5002.4769999999999</v>
      </c>
      <c r="AD290" s="23">
        <v>4822.9230000000007</v>
      </c>
      <c r="AE290" s="23">
        <v>4822.9230000000007</v>
      </c>
      <c r="AF290" s="23">
        <v>4564.9250000000002</v>
      </c>
      <c r="AG290" s="23">
        <v>4564.9250000000002</v>
      </c>
      <c r="AH290" s="23">
        <v>4749.7640000000001</v>
      </c>
    </row>
    <row r="291" spans="1:34" ht="15" hidden="1" x14ac:dyDescent="0.25">
      <c r="A291" t="str">
        <f t="shared" si="30"/>
        <v>郑州(H)逾期贷款余额</v>
      </c>
      <c r="B291" s="3" t="str">
        <f t="shared" si="28"/>
        <v>郑州银行逾期贷款余额</v>
      </c>
      <c r="C291" s="4" t="s">
        <v>192</v>
      </c>
      <c r="D291" s="4" t="s">
        <v>177</v>
      </c>
      <c r="E291" s="5" t="s">
        <v>162</v>
      </c>
      <c r="F291" s="5" t="s">
        <v>542</v>
      </c>
      <c r="G291" s="5" t="str">
        <f t="shared" si="32"/>
        <v>逾期贷款余额</v>
      </c>
      <c r="H291" s="23">
        <v>6445.4139999999998</v>
      </c>
      <c r="I291" s="23">
        <v>6445.4139999999998</v>
      </c>
      <c r="J291" s="23">
        <v>7143.527</v>
      </c>
      <c r="K291" s="23">
        <v>7143.527</v>
      </c>
      <c r="L291" s="23">
        <v>7038.3729999999996</v>
      </c>
      <c r="M291" s="23">
        <v>7038.3729999999996</v>
      </c>
      <c r="N291" s="23">
        <v>7240.8909999999996</v>
      </c>
      <c r="O291" s="23">
        <v>7240.8909999999996</v>
      </c>
      <c r="P291" s="23">
        <v>8488.2489999999998</v>
      </c>
      <c r="Q291" s="23">
        <v>8488.2489999999998</v>
      </c>
      <c r="R291" s="23">
        <v>8350.2980000000007</v>
      </c>
      <c r="S291" s="23">
        <v>8350.2980000000007</v>
      </c>
      <c r="T291" s="23">
        <v>9953.5889999999999</v>
      </c>
      <c r="U291" s="23">
        <v>9953.5889999999999</v>
      </c>
      <c r="V291" s="23">
        <v>9839.2060000000001</v>
      </c>
      <c r="W291" s="23">
        <v>9839.2060000000001</v>
      </c>
      <c r="X291" s="23">
        <v>10687.148999999999</v>
      </c>
      <c r="Y291" s="23">
        <v>10687.148999999999</v>
      </c>
      <c r="Z291" s="23">
        <v>14823.665999999999</v>
      </c>
      <c r="AA291" s="23">
        <v>14823.665999999999</v>
      </c>
      <c r="AB291" s="23">
        <v>17323.687000000002</v>
      </c>
      <c r="AC291" s="23">
        <v>17323.687000000002</v>
      </c>
      <c r="AD291" s="23">
        <v>19537.636999999999</v>
      </c>
      <c r="AE291" s="23">
        <v>19537.636999999999</v>
      </c>
      <c r="AF291" s="23">
        <v>21088.098000000002</v>
      </c>
      <c r="AG291" s="23">
        <v>21088.098000000002</v>
      </c>
      <c r="AH291" s="23">
        <v>17664.363000000001</v>
      </c>
    </row>
    <row r="292" spans="1:34" ht="15" hidden="1" x14ac:dyDescent="0.25">
      <c r="A292" t="str">
        <f t="shared" si="30"/>
        <v>渝农(H)逾期贷款余额</v>
      </c>
      <c r="B292" s="3" t="str">
        <f t="shared" si="28"/>
        <v>渝农商行逾期贷款余额</v>
      </c>
      <c r="C292" s="4" t="s">
        <v>193</v>
      </c>
      <c r="D292" s="4" t="s">
        <v>178</v>
      </c>
      <c r="E292" s="5" t="s">
        <v>163</v>
      </c>
      <c r="F292" s="5" t="s">
        <v>542</v>
      </c>
      <c r="G292" s="5" t="str">
        <f t="shared" si="32"/>
        <v>逾期贷款余额</v>
      </c>
      <c r="H292" s="23">
        <v>9320.2669999999998</v>
      </c>
      <c r="I292" s="23">
        <v>9320.2669999999998</v>
      </c>
      <c r="J292" s="23">
        <v>5062</v>
      </c>
      <c r="K292" s="23">
        <v>5062</v>
      </c>
      <c r="L292" s="23">
        <v>6278.8</v>
      </c>
      <c r="M292" s="23">
        <v>6278.8</v>
      </c>
      <c r="N292" s="23">
        <v>5583.1790000000001</v>
      </c>
      <c r="O292" s="23">
        <v>5583.1790000000001</v>
      </c>
      <c r="P292" s="23">
        <v>7016.2</v>
      </c>
      <c r="Q292" s="23">
        <v>7016.2</v>
      </c>
      <c r="R292" s="23">
        <v>6891.7</v>
      </c>
      <c r="S292" s="23">
        <v>6891.7</v>
      </c>
      <c r="T292" s="23">
        <v>8751.1329999999998</v>
      </c>
      <c r="U292" s="23">
        <v>8751.1329999999998</v>
      </c>
      <c r="V292" s="23">
        <v>8415.0830000000005</v>
      </c>
      <c r="W292" s="23">
        <v>8415.0830000000005</v>
      </c>
      <c r="X292" s="23">
        <v>9436.49</v>
      </c>
      <c r="Y292" s="23">
        <v>9436.49</v>
      </c>
      <c r="Z292" s="23">
        <v>9604.1139999999996</v>
      </c>
      <c r="AA292" s="23">
        <v>9604.1139999999996</v>
      </c>
      <c r="AB292" s="23">
        <v>10745.313</v>
      </c>
      <c r="AC292" s="23">
        <v>10745.313</v>
      </c>
      <c r="AD292" s="23">
        <v>9451.5</v>
      </c>
      <c r="AE292" s="23">
        <v>9451.5</v>
      </c>
      <c r="AF292" s="23">
        <v>10766.7</v>
      </c>
      <c r="AG292" s="23">
        <v>10766.7</v>
      </c>
      <c r="AH292" s="23">
        <v>9469.1</v>
      </c>
    </row>
    <row r="293" spans="1:34" ht="15" hidden="1" x14ac:dyDescent="0.25">
      <c r="A293" t="str">
        <f t="shared" si="30"/>
        <v>中原逾期贷款余额</v>
      </c>
      <c r="B293" s="15" t="str">
        <f t="shared" si="28"/>
        <v>中原银行逾期贷款余额</v>
      </c>
      <c r="C293" s="16" t="s">
        <v>222</v>
      </c>
      <c r="D293" s="16" t="s">
        <v>194</v>
      </c>
      <c r="E293" s="17" t="s">
        <v>208</v>
      </c>
      <c r="F293" s="17" t="s">
        <v>236</v>
      </c>
      <c r="G293" s="17" t="str">
        <f t="shared" si="32"/>
        <v>逾期贷款余额</v>
      </c>
      <c r="H293" s="23">
        <v>9159.4169999999995</v>
      </c>
      <c r="I293" s="23">
        <v>9159.4169999999995</v>
      </c>
      <c r="J293" s="23">
        <v>9942.2160000000003</v>
      </c>
      <c r="K293" s="23">
        <v>9942.2160000000003</v>
      </c>
      <c r="L293" s="23">
        <v>10522.811</v>
      </c>
      <c r="M293" s="23">
        <v>10522.811</v>
      </c>
      <c r="N293" s="23">
        <v>11209.221</v>
      </c>
      <c r="O293" s="23">
        <v>11209.221</v>
      </c>
      <c r="P293" s="23">
        <v>12840.493</v>
      </c>
      <c r="Q293" s="23">
        <v>12840.493</v>
      </c>
      <c r="R293" s="23">
        <v>14702.133</v>
      </c>
      <c r="S293" s="23">
        <v>14702.133</v>
      </c>
      <c r="T293" s="23">
        <v>21732.651000000002</v>
      </c>
      <c r="U293" s="23">
        <v>21732.651000000002</v>
      </c>
      <c r="V293" s="23">
        <v>24570.418000000001</v>
      </c>
      <c r="W293" s="23">
        <v>24570.418000000001</v>
      </c>
      <c r="X293" s="23">
        <v>26016.437000000002</v>
      </c>
      <c r="Y293" s="23">
        <v>26016.437000000002</v>
      </c>
      <c r="Z293" s="23">
        <v>28144.383999999998</v>
      </c>
      <c r="AA293" s="23">
        <v>28144.383999999998</v>
      </c>
      <c r="AB293" s="23">
        <v>26819.893</v>
      </c>
      <c r="AC293" s="23">
        <v>26819.893</v>
      </c>
      <c r="AD293" s="23">
        <v>29250.454000000002</v>
      </c>
      <c r="AE293" s="23">
        <v>29250.454000000002</v>
      </c>
      <c r="AF293" s="23">
        <v>28763.146000000001</v>
      </c>
      <c r="AG293" s="23">
        <v>28763.146000000001</v>
      </c>
      <c r="AH293" s="23">
        <v>28666.6</v>
      </c>
    </row>
    <row r="294" spans="1:34" ht="15" hidden="1" x14ac:dyDescent="0.25">
      <c r="A294" t="str">
        <f t="shared" si="30"/>
        <v>广州农商逾期贷款余额</v>
      </c>
      <c r="B294" s="3" t="str">
        <f t="shared" si="28"/>
        <v>广州农商银行逾期贷款余额</v>
      </c>
      <c r="C294" s="4" t="s">
        <v>223</v>
      </c>
      <c r="D294" s="4" t="s">
        <v>195</v>
      </c>
      <c r="E294" s="5" t="s">
        <v>209</v>
      </c>
      <c r="F294" s="5" t="s">
        <v>236</v>
      </c>
      <c r="G294" s="5" t="str">
        <f t="shared" si="32"/>
        <v>逾期贷款余额</v>
      </c>
      <c r="H294" s="23">
        <v>9680.8760000000002</v>
      </c>
      <c r="I294" s="23">
        <v>9680.8760000000002</v>
      </c>
      <c r="J294" s="23">
        <v>14223.37</v>
      </c>
      <c r="K294" s="23">
        <v>14223.37</v>
      </c>
      <c r="L294" s="23">
        <v>18882.561000000002</v>
      </c>
      <c r="M294" s="23">
        <v>18882.561000000002</v>
      </c>
      <c r="N294" s="23">
        <v>12542.501</v>
      </c>
      <c r="O294" s="23">
        <v>12542.501</v>
      </c>
      <c r="P294" s="23">
        <v>19360.439999999999</v>
      </c>
      <c r="Q294" s="23">
        <v>19360.439999999999</v>
      </c>
      <c r="R294" s="23">
        <v>31748.974999999999</v>
      </c>
      <c r="S294" s="23">
        <v>31748.974999999999</v>
      </c>
      <c r="T294" s="23">
        <v>26605.602999999999</v>
      </c>
      <c r="U294" s="23">
        <v>26605.602999999999</v>
      </c>
      <c r="V294" s="23">
        <v>26935.621999999999</v>
      </c>
      <c r="W294" s="23">
        <v>26935.621999999999</v>
      </c>
      <c r="X294" s="23">
        <v>34774.620000000003</v>
      </c>
      <c r="Y294" s="23">
        <v>34774.620000000003</v>
      </c>
      <c r="Z294" s="23">
        <v>42783.803</v>
      </c>
      <c r="AA294" s="23">
        <v>42783.803</v>
      </c>
      <c r="AB294" s="23">
        <v>49116.093000000001</v>
      </c>
      <c r="AC294" s="23">
        <v>49116.093000000001</v>
      </c>
      <c r="AD294" s="23">
        <v>32072.885999999999</v>
      </c>
      <c r="AE294" s="23">
        <v>32072.885999999999</v>
      </c>
      <c r="AF294" s="23">
        <v>51093.050999999999</v>
      </c>
      <c r="AG294" s="23">
        <v>51093.050999999999</v>
      </c>
      <c r="AH294" s="23">
        <v>30886.07</v>
      </c>
    </row>
    <row r="295" spans="1:34" ht="15" hidden="1" x14ac:dyDescent="0.25">
      <c r="A295" t="str">
        <f t="shared" si="30"/>
        <v>天津逾期贷款余额</v>
      </c>
      <c r="B295" s="3" t="str">
        <f t="shared" si="28"/>
        <v>天津银行逾期贷款余额</v>
      </c>
      <c r="C295" s="4" t="s">
        <v>224</v>
      </c>
      <c r="D295" s="4" t="s">
        <v>196</v>
      </c>
      <c r="E295" s="5" t="s">
        <v>210</v>
      </c>
      <c r="F295" s="5" t="s">
        <v>236</v>
      </c>
      <c r="G295" s="5" t="str">
        <f t="shared" si="32"/>
        <v>逾期贷款余额</v>
      </c>
      <c r="H295" s="23">
        <v>18554.383999999998</v>
      </c>
      <c r="I295" s="23">
        <v>18554.383999999998</v>
      </c>
      <c r="J295" s="23">
        <v>9377.1970000000001</v>
      </c>
      <c r="K295" s="23">
        <v>9377.1970000000001</v>
      </c>
      <c r="L295" s="23">
        <v>11183.659</v>
      </c>
      <c r="M295" s="23">
        <v>11183.659</v>
      </c>
      <c r="N295" s="23">
        <v>12284.755999999999</v>
      </c>
      <c r="O295" s="23">
        <v>12284.755999999999</v>
      </c>
      <c r="P295" s="23">
        <v>13887.315000000001</v>
      </c>
      <c r="Q295" s="23">
        <v>13887.315000000001</v>
      </c>
      <c r="R295" s="23">
        <v>12576.477000000001</v>
      </c>
      <c r="S295" s="23">
        <v>12576.477000000001</v>
      </c>
      <c r="T295" s="23">
        <v>12504.041999999999</v>
      </c>
      <c r="U295" s="23">
        <v>12504.041999999999</v>
      </c>
      <c r="V295" s="23">
        <v>10187.638000000001</v>
      </c>
      <c r="W295" s="23">
        <v>10187.638000000001</v>
      </c>
      <c r="X295" s="23">
        <v>12080.628000000001</v>
      </c>
      <c r="Y295" s="23">
        <v>12080.628000000001</v>
      </c>
      <c r="Z295" s="23">
        <v>8938.9030000000002</v>
      </c>
      <c r="AA295" s="23">
        <v>8938.9030000000002</v>
      </c>
      <c r="AB295" s="23">
        <v>9359.2520000000004</v>
      </c>
      <c r="AC295" s="23">
        <v>9359.2520000000004</v>
      </c>
      <c r="AD295" s="23">
        <v>12689.351000000001</v>
      </c>
      <c r="AE295" s="23">
        <v>12689.351000000001</v>
      </c>
      <c r="AF295" s="23">
        <v>12833.316999999999</v>
      </c>
      <c r="AG295" s="23">
        <v>12833.316999999999</v>
      </c>
      <c r="AH295" s="23">
        <v>12833.316999999999</v>
      </c>
    </row>
    <row r="296" spans="1:34" ht="15" hidden="1" x14ac:dyDescent="0.25">
      <c r="A296" t="str">
        <f t="shared" si="30"/>
        <v>江西逾期贷款余额</v>
      </c>
      <c r="B296" s="3" t="str">
        <f t="shared" si="28"/>
        <v>江西银行逾期贷款余额</v>
      </c>
      <c r="C296" s="4" t="s">
        <v>225</v>
      </c>
      <c r="D296" s="4" t="s">
        <v>197</v>
      </c>
      <c r="E296" s="5" t="s">
        <v>211</v>
      </c>
      <c r="F296" s="5" t="s">
        <v>236</v>
      </c>
      <c r="G296" s="5" t="str">
        <f t="shared" si="32"/>
        <v>逾期贷款余额</v>
      </c>
      <c r="H296" s="23">
        <v>9225.8809999999994</v>
      </c>
      <c r="I296" s="23">
        <v>9225.8809999999994</v>
      </c>
      <c r="J296" s="23">
        <v>9143.4920000000002</v>
      </c>
      <c r="K296" s="23">
        <v>9143.4920000000002</v>
      </c>
      <c r="L296" s="23">
        <v>8839.5229999999992</v>
      </c>
      <c r="M296" s="23">
        <v>8839.5229999999992</v>
      </c>
      <c r="N296" s="23">
        <v>4299.2550000000001</v>
      </c>
      <c r="O296" s="23">
        <v>4299.2550000000001</v>
      </c>
      <c r="P296" s="23">
        <v>4971.5879999999997</v>
      </c>
      <c r="Q296" s="23">
        <v>4971.5879999999997</v>
      </c>
      <c r="R296" s="23">
        <v>5842.8950000000004</v>
      </c>
      <c r="S296" s="23">
        <v>5842.8950000000004</v>
      </c>
      <c r="T296" s="23">
        <v>8985.1239999999998</v>
      </c>
      <c r="U296" s="23">
        <v>8985.1239999999998</v>
      </c>
      <c r="V296" s="23">
        <v>14822.257</v>
      </c>
      <c r="W296" s="23">
        <v>14822.257</v>
      </c>
      <c r="X296" s="23">
        <v>13618.172</v>
      </c>
      <c r="Y296" s="23">
        <v>13618.172</v>
      </c>
      <c r="Z296" s="23">
        <v>12273.456</v>
      </c>
      <c r="AA296" s="23">
        <v>12273.456</v>
      </c>
      <c r="AB296" s="23">
        <v>18908.406999999999</v>
      </c>
      <c r="AC296" s="23">
        <v>18908.406999999999</v>
      </c>
      <c r="AD296" s="23">
        <v>9982.0470000000005</v>
      </c>
      <c r="AE296" s="23">
        <v>9982.0470000000005</v>
      </c>
      <c r="AF296" s="23">
        <v>13170.501</v>
      </c>
      <c r="AG296" s="23">
        <v>13170.501</v>
      </c>
      <c r="AH296" s="23">
        <v>9289.8799999999992</v>
      </c>
    </row>
    <row r="297" spans="1:34" ht="15" hidden="1" x14ac:dyDescent="0.25">
      <c r="A297" t="str">
        <f t="shared" si="30"/>
        <v>泸州逾期贷款余额</v>
      </c>
      <c r="B297" s="3" t="str">
        <f t="shared" si="28"/>
        <v>泸州银行逾期贷款余额</v>
      </c>
      <c r="C297" s="4" t="s">
        <v>226</v>
      </c>
      <c r="D297" s="4" t="s">
        <v>198</v>
      </c>
      <c r="E297" s="5" t="s">
        <v>212</v>
      </c>
      <c r="F297" s="5" t="s">
        <v>236</v>
      </c>
      <c r="G297" s="5" t="str">
        <f t="shared" si="32"/>
        <v>逾期贷款余额</v>
      </c>
      <c r="H297" s="23">
        <v>505.71499999999997</v>
      </c>
      <c r="I297" s="23">
        <v>505.71499999999997</v>
      </c>
      <c r="J297" s="23">
        <v>660.30899999999997</v>
      </c>
      <c r="K297" s="23">
        <v>660.30899999999997</v>
      </c>
      <c r="L297" s="23">
        <v>959.83</v>
      </c>
      <c r="M297" s="23">
        <v>959.83</v>
      </c>
      <c r="N297" s="23">
        <v>1147.7260000000001</v>
      </c>
      <c r="O297" s="23">
        <v>1147.7260000000001</v>
      </c>
      <c r="P297" s="23">
        <v>581.23099999999999</v>
      </c>
      <c r="Q297" s="23">
        <v>581.23099999999999</v>
      </c>
      <c r="R297" s="23">
        <v>1689.68</v>
      </c>
      <c r="S297" s="23">
        <v>1689.68</v>
      </c>
      <c r="T297" s="23">
        <v>2118.384</v>
      </c>
      <c r="U297" s="23">
        <v>2118.384</v>
      </c>
      <c r="V297" s="23">
        <v>1574.981</v>
      </c>
      <c r="W297" s="23">
        <v>1574.981</v>
      </c>
      <c r="X297" s="23">
        <v>1915.0889999999999</v>
      </c>
      <c r="Y297" s="23">
        <v>1915.0889999999999</v>
      </c>
      <c r="Z297" s="23">
        <v>1339.4970000000001</v>
      </c>
      <c r="AA297" s="23">
        <v>1339.4970000000001</v>
      </c>
      <c r="AB297" s="23">
        <v>1532.0219999999999</v>
      </c>
      <c r="AC297" s="23">
        <v>1532.0219999999999</v>
      </c>
      <c r="AD297" s="23">
        <v>1550.2809999999999</v>
      </c>
      <c r="AE297" s="23">
        <v>1550.2809999999999</v>
      </c>
      <c r="AF297" s="23">
        <v>1788.028</v>
      </c>
      <c r="AG297" s="23">
        <v>1788.028</v>
      </c>
      <c r="AH297" s="23">
        <v>1729.5160000000001</v>
      </c>
    </row>
    <row r="298" spans="1:34" ht="15" hidden="1" x14ac:dyDescent="0.25">
      <c r="A298" t="str">
        <f t="shared" si="30"/>
        <v>甘肃逾期贷款余额</v>
      </c>
      <c r="B298" s="3" t="str">
        <f t="shared" si="28"/>
        <v>甘肃银行逾期贷款余额</v>
      </c>
      <c r="C298" s="4" t="s">
        <v>228</v>
      </c>
      <c r="D298" s="4" t="s">
        <v>200</v>
      </c>
      <c r="E298" s="5" t="s">
        <v>214</v>
      </c>
      <c r="F298" s="5" t="s">
        <v>236</v>
      </c>
      <c r="G298" s="5" t="str">
        <f t="shared" si="32"/>
        <v>逾期贷款余额</v>
      </c>
      <c r="H298" s="23">
        <v>14361</v>
      </c>
      <c r="I298" s="23">
        <v>14361</v>
      </c>
      <c r="J298" s="23">
        <v>15645.974</v>
      </c>
      <c r="K298" s="23">
        <v>15645.974</v>
      </c>
      <c r="L298" s="23">
        <v>7741.6</v>
      </c>
      <c r="M298" s="23">
        <v>7741.6</v>
      </c>
      <c r="N298" s="23">
        <v>10742.919</v>
      </c>
      <c r="O298" s="23">
        <v>10742.919</v>
      </c>
      <c r="P298" s="23">
        <v>8616.7999999999993</v>
      </c>
      <c r="Q298" s="23">
        <v>8616.7999999999993</v>
      </c>
      <c r="R298" s="23">
        <v>8754.0779999999995</v>
      </c>
      <c r="S298" s="23">
        <v>8754.0779999999995</v>
      </c>
      <c r="T298" s="23">
        <v>7620</v>
      </c>
      <c r="U298" s="23">
        <v>7620</v>
      </c>
      <c r="V298" s="23">
        <v>5808.7889999999998</v>
      </c>
      <c r="W298" s="23">
        <v>5808.7889999999998</v>
      </c>
      <c r="X298" s="23">
        <v>7189.3</v>
      </c>
      <c r="Y298" s="23">
        <v>7189.3</v>
      </c>
      <c r="Z298" s="23">
        <v>5957.0730000000003</v>
      </c>
      <c r="AA298" s="23">
        <v>5957.0730000000003</v>
      </c>
      <c r="AB298" s="23">
        <v>5866</v>
      </c>
      <c r="AC298" s="23">
        <v>5866</v>
      </c>
      <c r="AD298" s="23">
        <v>6380.7489999999998</v>
      </c>
      <c r="AE298" s="23">
        <v>6380.7489999999998</v>
      </c>
      <c r="AF298" s="23">
        <v>6133.5</v>
      </c>
      <c r="AG298" s="23">
        <v>6133.5</v>
      </c>
      <c r="AH298" s="23">
        <v>6133.5</v>
      </c>
    </row>
    <row r="299" spans="1:34" ht="15" hidden="1" x14ac:dyDescent="0.25">
      <c r="A299" t="str">
        <f t="shared" si="30"/>
        <v>晋商逾期贷款余额</v>
      </c>
      <c r="B299" s="3" t="str">
        <f t="shared" si="28"/>
        <v>晋商银行逾期贷款余额</v>
      </c>
      <c r="C299" s="4" t="s">
        <v>229</v>
      </c>
      <c r="D299" s="4" t="s">
        <v>201</v>
      </c>
      <c r="E299" s="5" t="s">
        <v>215</v>
      </c>
      <c r="F299" s="5" t="s">
        <v>236</v>
      </c>
      <c r="G299" s="5" t="str">
        <f t="shared" si="32"/>
        <v>逾期贷款余额</v>
      </c>
      <c r="H299" s="23">
        <v>2273.7420000000002</v>
      </c>
      <c r="I299" s="23">
        <v>2273.7420000000002</v>
      </c>
      <c r="J299" s="23">
        <v>4655.3280000000004</v>
      </c>
      <c r="K299" s="23">
        <v>4655.3280000000004</v>
      </c>
      <c r="L299" s="23">
        <v>3495.88</v>
      </c>
      <c r="M299" s="23">
        <v>3495.88</v>
      </c>
      <c r="N299" s="23">
        <v>2674.627</v>
      </c>
      <c r="O299" s="23">
        <v>2674.627</v>
      </c>
      <c r="P299" s="23">
        <v>5629.1270000000004</v>
      </c>
      <c r="Q299" s="23">
        <v>5629.1270000000004</v>
      </c>
      <c r="R299" s="23">
        <v>3119.3069999999998</v>
      </c>
      <c r="S299" s="23">
        <v>3119.3069999999998</v>
      </c>
      <c r="T299" s="23">
        <v>3688.8429999999998</v>
      </c>
      <c r="U299" s="23">
        <v>3688.8429999999998</v>
      </c>
      <c r="V299" s="23">
        <v>3725.1019999999999</v>
      </c>
      <c r="W299" s="23">
        <v>3725.1019999999999</v>
      </c>
      <c r="X299" s="23">
        <v>3346.2730000000001</v>
      </c>
      <c r="Y299" s="23">
        <v>3346.2730000000001</v>
      </c>
      <c r="Z299" s="23">
        <v>3990.701</v>
      </c>
      <c r="AA299" s="23">
        <v>3990.701</v>
      </c>
      <c r="AB299" s="23">
        <v>4246.8779999999997</v>
      </c>
      <c r="AC299" s="23">
        <v>4246.8779999999997</v>
      </c>
      <c r="AD299" s="23">
        <v>3480.585</v>
      </c>
      <c r="AE299" s="23">
        <v>3480.585</v>
      </c>
      <c r="AF299" s="23">
        <v>4240.3519999999999</v>
      </c>
      <c r="AG299" s="23">
        <v>4240.3519999999999</v>
      </c>
      <c r="AH299" s="23">
        <v>4240.3519999999999</v>
      </c>
    </row>
    <row r="300" spans="1:34" ht="15" hidden="1" x14ac:dyDescent="0.25">
      <c r="A300" t="str">
        <f t="shared" si="30"/>
        <v>徽商逾期贷款余额</v>
      </c>
      <c r="B300" s="3" t="str">
        <f t="shared" si="28"/>
        <v>徽商银行逾期贷款余额</v>
      </c>
      <c r="C300" s="4" t="s">
        <v>230</v>
      </c>
      <c r="D300" s="4" t="s">
        <v>202</v>
      </c>
      <c r="E300" s="5" t="s">
        <v>216</v>
      </c>
      <c r="F300" s="5" t="s">
        <v>236</v>
      </c>
      <c r="G300" s="5" t="str">
        <f t="shared" si="32"/>
        <v>逾期贷款余额</v>
      </c>
      <c r="H300" s="23">
        <v>6553.2879999999996</v>
      </c>
      <c r="I300" s="23">
        <v>6553.2879999999996</v>
      </c>
      <c r="J300" s="23">
        <v>6448.0690000000004</v>
      </c>
      <c r="K300" s="23">
        <v>6448.0690000000004</v>
      </c>
      <c r="L300" s="23">
        <v>7902.3980000000001</v>
      </c>
      <c r="M300" s="23">
        <v>7902.3980000000001</v>
      </c>
      <c r="N300" s="23">
        <v>12747.995999999999</v>
      </c>
      <c r="O300" s="23">
        <v>12747.995999999999</v>
      </c>
      <c r="P300" s="23">
        <v>11523.977000000001</v>
      </c>
      <c r="Q300" s="23">
        <v>11523.977000000001</v>
      </c>
      <c r="R300" s="23">
        <v>12718.071</v>
      </c>
      <c r="S300" s="23">
        <v>12718.071</v>
      </c>
      <c r="T300" s="23">
        <v>13184.683000000001</v>
      </c>
      <c r="U300" s="23">
        <v>13184.683000000001</v>
      </c>
      <c r="V300" s="23">
        <v>13201.641</v>
      </c>
      <c r="W300" s="23">
        <v>13201.641</v>
      </c>
      <c r="X300" s="23">
        <v>11123.342000000001</v>
      </c>
      <c r="Y300" s="23">
        <v>11123.342000000001</v>
      </c>
      <c r="Z300" s="23">
        <v>10652.815000000001</v>
      </c>
      <c r="AA300" s="23">
        <v>10652.815000000001</v>
      </c>
      <c r="AB300" s="23">
        <v>11965.393</v>
      </c>
      <c r="AC300" s="23">
        <v>11965.393</v>
      </c>
      <c r="AD300" s="23">
        <v>12658.529</v>
      </c>
      <c r="AE300" s="23">
        <v>12658.529</v>
      </c>
      <c r="AF300" s="23">
        <v>13346.406000000001</v>
      </c>
      <c r="AG300" s="23">
        <v>13346.406000000001</v>
      </c>
      <c r="AH300" s="23">
        <v>13346.406000000001</v>
      </c>
    </row>
    <row r="301" spans="1:34" ht="15" hidden="1" x14ac:dyDescent="0.25">
      <c r="A301" t="str">
        <f t="shared" si="30"/>
        <v>哈尔滨逾期贷款余额</v>
      </c>
      <c r="B301" s="3" t="str">
        <f t="shared" si="28"/>
        <v>哈尔滨银行逾期贷款余额</v>
      </c>
      <c r="C301" s="4" t="s">
        <v>231</v>
      </c>
      <c r="D301" s="4" t="s">
        <v>203</v>
      </c>
      <c r="E301" s="5" t="s">
        <v>217</v>
      </c>
      <c r="F301" s="5" t="s">
        <v>236</v>
      </c>
      <c r="G301" s="5" t="str">
        <f t="shared" si="32"/>
        <v>逾期贷款余额</v>
      </c>
      <c r="H301" s="23">
        <v>16439.465</v>
      </c>
      <c r="I301" s="23">
        <v>16439.465</v>
      </c>
      <c r="J301" s="23">
        <v>13740.698</v>
      </c>
      <c r="K301" s="23">
        <v>13740.698</v>
      </c>
      <c r="L301" s="23">
        <v>19247.206999999999</v>
      </c>
      <c r="M301" s="23">
        <v>19247.206999999999</v>
      </c>
      <c r="N301" s="23">
        <v>25528.315999999999</v>
      </c>
      <c r="O301" s="23">
        <v>25528.315999999999</v>
      </c>
      <c r="P301" s="23">
        <v>28574.421999999999</v>
      </c>
      <c r="Q301" s="23">
        <v>28574.421999999999</v>
      </c>
      <c r="R301" s="23">
        <v>42501.478000000003</v>
      </c>
      <c r="S301" s="23">
        <v>42501.478000000003</v>
      </c>
      <c r="T301" s="23">
        <v>57101.544999999998</v>
      </c>
      <c r="U301" s="23">
        <v>57101.544999999998</v>
      </c>
      <c r="V301" s="23">
        <v>53663.428999999996</v>
      </c>
      <c r="W301" s="23">
        <v>53663.428999999996</v>
      </c>
      <c r="X301" s="23">
        <v>52015.205999999998</v>
      </c>
      <c r="Y301" s="23">
        <v>52015.205999999998</v>
      </c>
      <c r="Z301" s="23">
        <v>47784.07</v>
      </c>
      <c r="AA301" s="23">
        <v>47784.07</v>
      </c>
      <c r="AB301" s="23">
        <v>47921.158000000003</v>
      </c>
      <c r="AC301" s="23">
        <v>47921.158000000003</v>
      </c>
      <c r="AD301" s="23">
        <v>51606.569000000003</v>
      </c>
      <c r="AE301" s="23">
        <v>51606.569000000003</v>
      </c>
      <c r="AF301" s="23">
        <v>51641.792999999998</v>
      </c>
      <c r="AG301" s="23">
        <v>51641.792999999998</v>
      </c>
      <c r="AH301" s="23">
        <v>51641.792999999998</v>
      </c>
    </row>
    <row r="302" spans="1:34" ht="15" hidden="1" x14ac:dyDescent="0.25">
      <c r="A302" t="str">
        <f t="shared" si="30"/>
        <v>贵州逾期贷款余额</v>
      </c>
      <c r="B302" s="3" t="str">
        <f t="shared" si="28"/>
        <v>贵州银行逾期贷款余额</v>
      </c>
      <c r="C302" s="4" t="s">
        <v>232</v>
      </c>
      <c r="D302" s="4" t="s">
        <v>204</v>
      </c>
      <c r="E302" s="5" t="s">
        <v>218</v>
      </c>
      <c r="F302" s="5" t="s">
        <v>236</v>
      </c>
      <c r="G302" s="5" t="str">
        <f t="shared" si="32"/>
        <v>逾期贷款余额</v>
      </c>
      <c r="H302" s="23">
        <v>1024.385</v>
      </c>
      <c r="I302" s="23">
        <v>1024.385</v>
      </c>
      <c r="J302" s="23">
        <v>1419.7840000000001</v>
      </c>
      <c r="K302" s="23">
        <v>1419.7840000000001</v>
      </c>
      <c r="L302" s="23">
        <v>2231.7979999999998</v>
      </c>
      <c r="M302" s="23">
        <v>2231.7979999999998</v>
      </c>
      <c r="N302" s="23">
        <v>1780.1769999999999</v>
      </c>
      <c r="O302" s="23">
        <v>1780.1769999999999</v>
      </c>
      <c r="P302" s="23">
        <v>2231.3589999999999</v>
      </c>
      <c r="Q302" s="23">
        <v>2231.3589999999999</v>
      </c>
      <c r="R302" s="23">
        <v>1814.164</v>
      </c>
      <c r="S302" s="23">
        <v>1814.164</v>
      </c>
      <c r="T302" s="23">
        <v>4813.1899999999996</v>
      </c>
      <c r="U302" s="23">
        <v>4813.1899999999996</v>
      </c>
      <c r="V302" s="23">
        <v>5497.9139999999998</v>
      </c>
      <c r="W302" s="23">
        <v>5497.9139999999998</v>
      </c>
      <c r="X302" s="23">
        <v>5976.1570000000002</v>
      </c>
      <c r="Y302" s="23">
        <v>5976.1570000000002</v>
      </c>
      <c r="Z302" s="23">
        <v>6445.8530000000001</v>
      </c>
      <c r="AA302" s="23">
        <v>6445.8530000000001</v>
      </c>
      <c r="AB302" s="23">
        <v>8901.0390000000007</v>
      </c>
      <c r="AC302" s="23">
        <v>8901.0390000000007</v>
      </c>
      <c r="AD302" s="23">
        <v>5786.3680000000004</v>
      </c>
      <c r="AE302" s="23">
        <v>5786.3680000000004</v>
      </c>
      <c r="AF302" s="23">
        <v>10122.117</v>
      </c>
      <c r="AG302" s="23">
        <v>10122.117</v>
      </c>
      <c r="AH302" s="23">
        <v>10122.117</v>
      </c>
    </row>
    <row r="303" spans="1:34" ht="15" hidden="1" x14ac:dyDescent="0.25">
      <c r="A303" t="str">
        <f t="shared" si="30"/>
        <v>渤海逾期贷款余额</v>
      </c>
      <c r="B303" s="3" t="str">
        <f t="shared" si="28"/>
        <v>渤海银行逾期贷款余额</v>
      </c>
      <c r="C303" s="4" t="s">
        <v>233</v>
      </c>
      <c r="D303" s="4" t="s">
        <v>205</v>
      </c>
      <c r="E303" s="5" t="s">
        <v>219</v>
      </c>
      <c r="F303" s="5" t="s">
        <v>236</v>
      </c>
      <c r="G303" s="5" t="str">
        <f t="shared" si="32"/>
        <v>逾期贷款余额</v>
      </c>
      <c r="H303" s="23">
        <v>0</v>
      </c>
      <c r="I303" s="23">
        <v>0</v>
      </c>
      <c r="J303" s="23">
        <v>21677.62</v>
      </c>
      <c r="K303" s="23">
        <v>21677.62</v>
      </c>
      <c r="L303" s="23">
        <v>28921.383000000002</v>
      </c>
      <c r="M303" s="23">
        <v>28921.383000000002</v>
      </c>
      <c r="N303" s="23">
        <v>24650.212</v>
      </c>
      <c r="O303" s="23">
        <v>24650.212</v>
      </c>
      <c r="P303" s="23">
        <v>32975.976999999999</v>
      </c>
      <c r="Q303" s="23">
        <v>32975.976999999999</v>
      </c>
      <c r="R303" s="23">
        <v>38555.767</v>
      </c>
      <c r="S303" s="23">
        <v>38555.767</v>
      </c>
      <c r="T303" s="23">
        <v>24978.208999999999</v>
      </c>
      <c r="U303" s="23">
        <v>24978.208999999999</v>
      </c>
      <c r="V303" s="23">
        <v>26650.473000000002</v>
      </c>
      <c r="W303" s="23">
        <v>26650.473000000002</v>
      </c>
      <c r="X303" s="23">
        <v>28833.409</v>
      </c>
      <c r="Y303" s="23">
        <v>28833.409</v>
      </c>
      <c r="Z303" s="23">
        <v>28887.322</v>
      </c>
      <c r="AA303" s="23">
        <v>28887.322</v>
      </c>
      <c r="AB303" s="23">
        <v>25957.403999999999</v>
      </c>
      <c r="AC303" s="23">
        <v>25957.403999999999</v>
      </c>
      <c r="AD303" s="23">
        <v>26154.227999999999</v>
      </c>
      <c r="AE303" s="23">
        <v>26154.227999999999</v>
      </c>
      <c r="AF303" s="23">
        <v>29161.037</v>
      </c>
      <c r="AG303" s="23">
        <v>29161.037</v>
      </c>
      <c r="AH303" s="23">
        <v>22926.896000000001</v>
      </c>
    </row>
    <row r="304" spans="1:34" ht="15" hidden="1" x14ac:dyDescent="0.25">
      <c r="A304" t="str">
        <f t="shared" si="30"/>
        <v>威海逾期贷款余额</v>
      </c>
      <c r="B304" s="3" t="str">
        <f t="shared" si="28"/>
        <v>威海银行逾期贷款余额</v>
      </c>
      <c r="C304" s="4" t="s">
        <v>234</v>
      </c>
      <c r="D304" s="4" t="s">
        <v>206</v>
      </c>
      <c r="E304" s="5" t="s">
        <v>220</v>
      </c>
      <c r="F304" s="5" t="s">
        <v>236</v>
      </c>
      <c r="G304" s="5" t="str">
        <f t="shared" si="32"/>
        <v>逾期贷款余额</v>
      </c>
      <c r="H304" s="23">
        <v>0</v>
      </c>
      <c r="I304" s="23">
        <v>0</v>
      </c>
      <c r="J304" s="23">
        <v>4100.6989999999996</v>
      </c>
      <c r="K304" s="23">
        <v>4100.6989999999996</v>
      </c>
      <c r="L304" s="23">
        <v>0</v>
      </c>
      <c r="M304" s="23">
        <v>0</v>
      </c>
      <c r="N304" s="23">
        <v>3660.7820000000002</v>
      </c>
      <c r="O304" s="23">
        <v>3660.7820000000002</v>
      </c>
      <c r="P304" s="23">
        <v>3051.1559999999999</v>
      </c>
      <c r="Q304" s="23">
        <v>3051.1559999999999</v>
      </c>
      <c r="R304" s="23">
        <v>2945.5729999999999</v>
      </c>
      <c r="S304" s="23">
        <v>2945.5729999999999</v>
      </c>
      <c r="T304" s="23">
        <v>3692.33</v>
      </c>
      <c r="U304" s="23">
        <v>3692.33</v>
      </c>
      <c r="V304" s="23">
        <v>4160.2520000000004</v>
      </c>
      <c r="W304" s="23">
        <v>4160.2520000000004</v>
      </c>
      <c r="X304" s="23">
        <v>3901.9389999999999</v>
      </c>
      <c r="Y304" s="23">
        <v>3901.9389999999999</v>
      </c>
      <c r="Z304" s="23">
        <v>3457.107</v>
      </c>
      <c r="AA304" s="23">
        <v>3457.107</v>
      </c>
      <c r="AB304" s="23">
        <v>3512.58</v>
      </c>
      <c r="AC304" s="23">
        <v>3512.58</v>
      </c>
      <c r="AD304" s="23">
        <v>3663.047</v>
      </c>
      <c r="AE304" s="23">
        <v>3663.047</v>
      </c>
      <c r="AF304" s="23">
        <v>3918.498</v>
      </c>
      <c r="AG304" s="23">
        <v>3918.498</v>
      </c>
      <c r="AH304" s="23">
        <v>3918.498</v>
      </c>
    </row>
    <row r="305" spans="1:34" ht="15" hidden="1" x14ac:dyDescent="0.25">
      <c r="A305" t="str">
        <f t="shared" si="30"/>
        <v>东莞农商逾期贷款余额</v>
      </c>
      <c r="B305" s="20" t="str">
        <f t="shared" si="28"/>
        <v>东莞农商银行逾期贷款余额</v>
      </c>
      <c r="C305" s="21" t="s">
        <v>235</v>
      </c>
      <c r="D305" s="21" t="s">
        <v>207</v>
      </c>
      <c r="E305" s="6" t="s">
        <v>221</v>
      </c>
      <c r="F305" s="6" t="s">
        <v>236</v>
      </c>
      <c r="G305" s="6" t="str">
        <f t="shared" si="32"/>
        <v>逾期贷款余额</v>
      </c>
      <c r="H305" s="23">
        <v>0</v>
      </c>
      <c r="I305" s="23">
        <v>0</v>
      </c>
      <c r="J305" s="23">
        <v>2984.2089999999998</v>
      </c>
      <c r="K305" s="23">
        <v>2984.2089999999998</v>
      </c>
      <c r="L305" s="23">
        <v>0</v>
      </c>
      <c r="M305" s="23">
        <v>0</v>
      </c>
      <c r="N305" s="23">
        <v>2548.2359999999999</v>
      </c>
      <c r="O305" s="23">
        <v>2548.2359999999999</v>
      </c>
      <c r="P305" s="23">
        <v>3026.875</v>
      </c>
      <c r="Q305" s="23">
        <v>3026.875</v>
      </c>
      <c r="R305" s="23">
        <v>3115.7910000000002</v>
      </c>
      <c r="S305" s="23">
        <v>3115.7910000000002</v>
      </c>
      <c r="T305" s="23">
        <v>5135.8509999999997</v>
      </c>
      <c r="U305" s="23">
        <v>5135.8509999999997</v>
      </c>
      <c r="V305" s="23">
        <v>6206.1570000000002</v>
      </c>
      <c r="W305" s="23">
        <v>6206.1570000000002</v>
      </c>
      <c r="X305" s="23">
        <v>4806.5050000000001</v>
      </c>
      <c r="Y305" s="23">
        <v>4806.5050000000001</v>
      </c>
      <c r="Z305" s="23">
        <v>6331.9049999999997</v>
      </c>
      <c r="AA305" s="23">
        <v>6331.9049999999997</v>
      </c>
      <c r="AB305" s="23">
        <v>12368.92</v>
      </c>
      <c r="AC305" s="23">
        <v>12368.92</v>
      </c>
      <c r="AD305" s="23">
        <v>9054.5709999999999</v>
      </c>
      <c r="AE305" s="23">
        <v>9054.5709999999999</v>
      </c>
      <c r="AF305" s="23">
        <v>9475.8369999999995</v>
      </c>
      <c r="AG305" s="23">
        <v>9475.8369999999995</v>
      </c>
      <c r="AH305" s="23">
        <v>9475.8369999999995</v>
      </c>
    </row>
    <row r="306" spans="1:34" ht="15" hidden="1" x14ac:dyDescent="0.25">
      <c r="A306" t="str">
        <f t="shared" si="30"/>
        <v>国有行逾期贷款余额</v>
      </c>
      <c r="B306" s="15" t="str">
        <f t="shared" si="28"/>
        <v>国有行逾期贷款余额</v>
      </c>
      <c r="C306" s="16"/>
      <c r="D306" s="17" t="s">
        <v>8</v>
      </c>
      <c r="E306" s="17" t="s">
        <v>8</v>
      </c>
      <c r="F306" s="17"/>
      <c r="G306" s="17" t="str">
        <f>G305</f>
        <v>逾期贷款余额</v>
      </c>
      <c r="H306" s="23">
        <f>IFERROR(SUMIF($F236:$F305,$E306,H236:H305),"")</f>
        <v>993049</v>
      </c>
      <c r="I306" s="23">
        <f>IFERROR(SUMIF($F236:$F305,$E306,I236:I305),"")</f>
        <v>993049</v>
      </c>
      <c r="J306" s="23">
        <f>IFERROR(SUMIF($F236:$F305,$E306,J236:J305),"")</f>
        <v>928324</v>
      </c>
      <c r="K306" s="23">
        <f>IFERROR(SUMIF($F236:$F305,$E306,K236:K305),"")</f>
        <v>928324</v>
      </c>
      <c r="L306" s="23">
        <f>IFERROR(SUMIF($F236:$F305,$E306,L236:L305),"")</f>
        <v>962854</v>
      </c>
      <c r="M306" s="23">
        <f>IFERROR(SUMIF($F236:$F305,$E306,M236:M305),"")</f>
        <v>962854</v>
      </c>
      <c r="N306" s="23">
        <f>IFERROR(SUMIF($F236:$F305,$E306,N236:N305),"")</f>
        <v>960129</v>
      </c>
      <c r="O306" s="23">
        <f>IFERROR(SUMIF($F236:$F305,$E306,O236:O305),"")</f>
        <v>963695</v>
      </c>
      <c r="P306" s="23">
        <f>IFERROR(SUMIF($F236:$F305,$E306,P236:P305),"")</f>
        <v>972015</v>
      </c>
      <c r="Q306" s="23">
        <f>IFERROR(SUMIF($F236:$F305,$E306,Q236:Q305),"")</f>
        <v>977558</v>
      </c>
      <c r="R306" s="23">
        <f>IFERROR(SUMIF($F236:$F305,$E306,R236:R305),"")</f>
        <v>928541</v>
      </c>
      <c r="S306" s="23">
        <f>IFERROR(SUMIF($F236:$F305,$E306,S236:S305),"")</f>
        <v>944425</v>
      </c>
      <c r="T306" s="23">
        <f>IFERROR(SUMIF($F236:$F305,$E306,T236:T305),"")</f>
        <v>1001950</v>
      </c>
      <c r="U306" s="23">
        <f>IFERROR(SUMIF($F236:$F305,$E306,U236:U305),"")</f>
        <v>1011134</v>
      </c>
      <c r="V306" s="23">
        <f>IFERROR(SUMIF($F236:$F305,$E306,V236:V305),"")</f>
        <v>1060849</v>
      </c>
      <c r="W306" s="23">
        <f>IFERROR(SUMIF($F236:$F305,$E306,W236:W305),"")</f>
        <v>1073922</v>
      </c>
      <c r="X306" s="23">
        <f>IFERROR(SUMIF($F236:$F305,$E306,X236:X305),"")</f>
        <v>1136237</v>
      </c>
      <c r="Y306" s="23">
        <f>IFERROR(SUMIF($F236:$F305,$E306,Y236:Y305),"")</f>
        <v>1140788</v>
      </c>
      <c r="Z306" s="23">
        <f>IFERROR(SUMIF($F236:$F305,$E306,Z236:Z305),"")</f>
        <v>1235698</v>
      </c>
      <c r="AA306" s="23">
        <f>IFERROR(SUMIF($F236:$F305,$E306,AA236:AA305),"")</f>
        <v>1249891</v>
      </c>
      <c r="AB306" s="23">
        <f>IFERROR(SUMIF($F236:$F305,$E306,AB236:AB305),"")</f>
        <v>1422839</v>
      </c>
      <c r="AC306" s="23">
        <f>IFERROR(SUMIF($F236:$F305,$E306,AC236:AC305),"")</f>
        <v>1391000</v>
      </c>
      <c r="AD306" s="23">
        <f>IFERROR(SUMIF($F236:$F305,$E306,AD236:AD305),"")</f>
        <v>1510920</v>
      </c>
      <c r="AE306" s="23">
        <f>IFERROR(SUMIF($F236:$F305,$E306,AE236:AE305),"")</f>
        <v>1524972</v>
      </c>
      <c r="AF306" s="23">
        <f>IFERROR(SUMIF($F236:$F305,$E306,AF236:AF305),"")</f>
        <v>1694530</v>
      </c>
      <c r="AG306" s="23">
        <f>IFERROR(SUMIF($F236:$F305,$E306,AG236:AG305),"")</f>
        <v>1699156</v>
      </c>
      <c r="AH306" s="23">
        <f>IFERROR(SUMIF($F236:$F305,$E306,AH236:AH305),"")</f>
        <v>1724489</v>
      </c>
    </row>
    <row r="307" spans="1:34" ht="15" hidden="1" x14ac:dyDescent="0.25">
      <c r="A307" t="str">
        <f t="shared" si="30"/>
        <v>股份行逾期贷款余额</v>
      </c>
      <c r="B307" s="3" t="str">
        <f t="shared" si="28"/>
        <v>股份行逾期贷款余额</v>
      </c>
      <c r="C307" s="4"/>
      <c r="D307" s="5" t="s">
        <v>27</v>
      </c>
      <c r="E307" s="5" t="s">
        <v>27</v>
      </c>
      <c r="F307" s="5"/>
      <c r="G307" s="5" t="str">
        <f t="shared" ref="G307:G312" si="33">G306</f>
        <v>逾期贷款余额</v>
      </c>
      <c r="H307" s="23">
        <f>IFERROR(SUMIF($F236:$F305,$E307,H236:H305),"")</f>
        <v>577016.08299999998</v>
      </c>
      <c r="I307" s="23">
        <f>IFERROR(SUMIF($F236:$F305,$E307,I236:I305),"")</f>
        <v>575262.08299999998</v>
      </c>
      <c r="J307" s="23">
        <f>IFERROR(SUMIF($F236:$F305,$E307,J236:J305),"")</f>
        <v>562036.88699999999</v>
      </c>
      <c r="K307" s="23">
        <f>IFERROR(SUMIF($F236:$F305,$E307,K236:K305),"")</f>
        <v>562036.88699999999</v>
      </c>
      <c r="L307" s="23">
        <f>IFERROR(SUMIF($F236:$F305,$E307,L236:L305),"")</f>
        <v>628107</v>
      </c>
      <c r="M307" s="23">
        <f>IFERROR(SUMIF($F236:$F305,$E307,M236:M305),"")</f>
        <v>616567</v>
      </c>
      <c r="N307" s="23">
        <f>IFERROR(SUMIF($F236:$F305,$E307,N236:N305),"")</f>
        <v>540195</v>
      </c>
      <c r="O307" s="23">
        <f>IFERROR(SUMIF($F236:$F305,$E307,O236:O305),"")</f>
        <v>542135</v>
      </c>
      <c r="P307" s="23">
        <f>IFERROR(SUMIF($F236:$F305,$E307,P236:P305),"")</f>
        <v>567487</v>
      </c>
      <c r="Q307" s="23">
        <f>IFERROR(SUMIF($F236:$F305,$E307,Q236:Q305),"")</f>
        <v>574774</v>
      </c>
      <c r="R307" s="23">
        <f>IFERROR(SUMIF($F236:$F305,$E307,R236:R305),"")</f>
        <v>579013</v>
      </c>
      <c r="S307" s="23">
        <f>IFERROR(SUMIF($F236:$F305,$E307,S236:S305),"")</f>
        <v>584234</v>
      </c>
      <c r="T307" s="23">
        <f>IFERROR(SUMIF($F236:$F305,$E307,T236:T305),"")</f>
        <v>620776</v>
      </c>
      <c r="U307" s="23">
        <f>IFERROR(SUMIF($F236:$F305,$E307,U236:U305),"")</f>
        <v>624257</v>
      </c>
      <c r="V307" s="23">
        <f>IFERROR(SUMIF($F236:$F305,$E307,V236:V305),"")</f>
        <v>639358</v>
      </c>
      <c r="W307" s="23">
        <f>IFERROR(SUMIF($F236:$F305,$E307,W236:W305),"")</f>
        <v>638943</v>
      </c>
      <c r="X307" s="23">
        <f>IFERROR(SUMIF($F236:$F305,$E307,X236:X305),"")</f>
        <v>634103</v>
      </c>
      <c r="Y307" s="23">
        <f>IFERROR(SUMIF($F236:$F305,$E307,Y236:Y305),"")</f>
        <v>634859</v>
      </c>
      <c r="Z307" s="23">
        <f>IFERROR(SUMIF($F236:$F305,$E307,Z236:Z305),"")</f>
        <v>633216</v>
      </c>
      <c r="AA307" s="23">
        <f>IFERROR(SUMIF($F236:$F305,$E307,AA236:AA305),"")</f>
        <v>648948</v>
      </c>
      <c r="AB307" s="23">
        <f>IFERROR(SUMIF($F236:$F305,$E307,AB236:AB305),"")</f>
        <v>721288</v>
      </c>
      <c r="AC307" s="23">
        <f>IFERROR(SUMIF($F236:$F305,$E307,AC236:AC305),"")</f>
        <v>717661</v>
      </c>
      <c r="AD307" s="23">
        <f>IFERROR(SUMIF($F236:$F305,$E307,AD236:AD305),"")</f>
        <v>703825</v>
      </c>
      <c r="AE307" s="23">
        <f>IFERROR(SUMIF($F236:$F305,$E307,AE236:AE305),"")</f>
        <v>710275</v>
      </c>
      <c r="AF307" s="23">
        <f>IFERROR(SUMIF($F236:$F305,$E307,AF236:AF305),"")</f>
        <v>695976</v>
      </c>
      <c r="AG307" s="23">
        <f>IFERROR(SUMIF($F236:$F305,$E307,AG236:AG305),"")</f>
        <v>694518.21900000004</v>
      </c>
      <c r="AH307" s="23">
        <f>IFERROR(SUMIF($F236:$F305,$E307,AH236:AH305),"")</f>
        <v>681895</v>
      </c>
    </row>
    <row r="308" spans="1:34" ht="15" hidden="1" x14ac:dyDescent="0.25">
      <c r="A308" t="str">
        <f t="shared" si="30"/>
        <v>城商行逾期贷款余额</v>
      </c>
      <c r="B308" s="3" t="str">
        <f t="shared" si="28"/>
        <v>城商行逾期贷款余额</v>
      </c>
      <c r="C308" s="4"/>
      <c r="D308" s="5" t="s">
        <v>55</v>
      </c>
      <c r="E308" s="5" t="s">
        <v>55</v>
      </c>
      <c r="F308" s="5"/>
      <c r="G308" s="5" t="str">
        <f t="shared" si="33"/>
        <v>逾期贷款余额</v>
      </c>
      <c r="H308" s="23">
        <f>IFERROR(SUMIF($F236:$F305,$E308,H236:H305),"")</f>
        <v>111389.0121638</v>
      </c>
      <c r="I308" s="23">
        <f>IFERROR(SUMIF($F236:$F305,$E308,I236:I305),"")</f>
        <v>111389.0121638</v>
      </c>
      <c r="J308" s="23">
        <f>IFERROR(SUMIF($F236:$F305,$E308,J236:J305),"")</f>
        <v>124114.00491697997</v>
      </c>
      <c r="K308" s="23">
        <f>IFERROR(SUMIF($F236:$F305,$E308,K236:K305),"")</f>
        <v>124114.00491697997</v>
      </c>
      <c r="L308" s="23">
        <f>IFERROR(SUMIF($F236:$F305,$E308,L236:L305),"")</f>
        <v>137242.39442821001</v>
      </c>
      <c r="M308" s="23">
        <f>IFERROR(SUMIF($F236:$F305,$E308,M236:M305),"")</f>
        <v>135292.58450901002</v>
      </c>
      <c r="N308" s="23">
        <f>IFERROR(SUMIF($F236:$F305,$E308,N236:N305),"")</f>
        <v>131078.06560052998</v>
      </c>
      <c r="O308" s="23">
        <f>IFERROR(SUMIF($F236:$F305,$E308,O236:O305),"")</f>
        <v>131410.97268452999</v>
      </c>
      <c r="P308" s="23">
        <f>IFERROR(SUMIF($F236:$F305,$E308,P236:P305),"")</f>
        <v>145491.13162499998</v>
      </c>
      <c r="Q308" s="23">
        <f>IFERROR(SUMIF($F236:$F305,$E308,Q236:Q305),"")</f>
        <v>145369.63735579999</v>
      </c>
      <c r="R308" s="23">
        <f>IFERROR(SUMIF($F236:$F305,$E308,R236:R305),"")</f>
        <v>148207.47468299998</v>
      </c>
      <c r="S308" s="23">
        <f>IFERROR(SUMIF($F236:$F305,$E308,S236:S305),"")</f>
        <v>148207.47468299998</v>
      </c>
      <c r="T308" s="23">
        <f>IFERROR(SUMIF($F236:$F305,$E308,T236:T305),"")</f>
        <v>179179.96308776</v>
      </c>
      <c r="U308" s="23">
        <f>IFERROR(SUMIF($F236:$F305,$E308,U236:U305),"")</f>
        <v>179179.96308776</v>
      </c>
      <c r="V308" s="23">
        <f>IFERROR(SUMIF($F236:$F305,$E308,V236:V305),"")</f>
        <v>165932.98645288998</v>
      </c>
      <c r="W308" s="23">
        <f>IFERROR(SUMIF($F236:$F305,$E308,W236:W305),"")</f>
        <v>165932.98645288998</v>
      </c>
      <c r="X308" s="23">
        <f>IFERROR(SUMIF($F236:$F305,$E308,X236:X305),"")</f>
        <v>165115.31158472999</v>
      </c>
      <c r="Y308" s="23">
        <f>IFERROR(SUMIF($F236:$F305,$E308,Y236:Y305),"")</f>
        <v>165115.31158472999</v>
      </c>
      <c r="Z308" s="23">
        <f>IFERROR(SUMIF($F236:$F305,$E308,Z236:Z305),"")</f>
        <v>172500.81889299996</v>
      </c>
      <c r="AA308" s="23">
        <f>IFERROR(SUMIF($F236:$F305,$E308,AA236:AA305),"")</f>
        <v>172500.81889299996</v>
      </c>
      <c r="AB308" s="23">
        <f>IFERROR(SUMIF($F236:$F305,$E308,AB236:AB305),"")</f>
        <v>205545.12377802003</v>
      </c>
      <c r="AC308" s="23">
        <f>IFERROR(SUMIF($F236:$F305,$E308,AC236:AC305),"")</f>
        <v>205495.11397802003</v>
      </c>
      <c r="AD308" s="23">
        <f>IFERROR(SUMIF($F236:$F305,$E308,AD236:AD305),"")</f>
        <v>197215.020808</v>
      </c>
      <c r="AE308" s="23">
        <f>IFERROR(SUMIF($F236:$F305,$E308,AE236:AE305),"")</f>
        <v>200462.69733050003</v>
      </c>
      <c r="AF308" s="23">
        <f>IFERROR(SUMIF($F236:$F305,$E308,AF236:AF305),"")</f>
        <v>216916.32497099997</v>
      </c>
      <c r="AG308" s="23">
        <f>IFERROR(SUMIF($F236:$F305,$E308,AG236:AG305),"")</f>
        <v>217132.74997099998</v>
      </c>
      <c r="AH308" s="23">
        <f>IFERROR(SUMIF($F236:$F305,$E308,AH236:AH305),"")</f>
        <v>29620.312999999998</v>
      </c>
    </row>
    <row r="309" spans="1:34" ht="15" hidden="1" x14ac:dyDescent="0.25">
      <c r="A309" t="str">
        <f t="shared" si="30"/>
        <v>农商行逾期贷款余额</v>
      </c>
      <c r="B309" s="3" t="str">
        <f t="shared" si="28"/>
        <v>农商行逾期贷款余额</v>
      </c>
      <c r="C309" s="4"/>
      <c r="D309" s="5" t="s">
        <v>107</v>
      </c>
      <c r="E309" s="5" t="s">
        <v>107</v>
      </c>
      <c r="F309" s="5"/>
      <c r="G309" s="5" t="str">
        <f t="shared" si="33"/>
        <v>逾期贷款余额</v>
      </c>
      <c r="H309" s="23">
        <f>IFERROR(SUMIF($F236:$F305,$E309,H236:H305),"")</f>
        <v>18681.095989410001</v>
      </c>
      <c r="I309" s="23">
        <f>IFERROR(SUMIF($F236:$F305,$E309,I236:I305),"")</f>
        <v>18681.095989410001</v>
      </c>
      <c r="J309" s="23">
        <f>IFERROR(SUMIF($F236:$F305,$E309,J236:J305),"")</f>
        <v>23707.5457226</v>
      </c>
      <c r="K309" s="23">
        <f>IFERROR(SUMIF($F236:$F305,$E309,K236:K305),"")</f>
        <v>23707.5457226</v>
      </c>
      <c r="L309" s="23">
        <f>IFERROR(SUMIF($F236:$F305,$E309,L236:L305),"")</f>
        <v>17789.290703660001</v>
      </c>
      <c r="M309" s="23">
        <f>IFERROR(SUMIF($F236:$F305,$E309,M236:M305),"")</f>
        <v>17789.290703660001</v>
      </c>
      <c r="N309" s="23">
        <f>IFERROR(SUMIF($F236:$F305,$E309,N236:N305),"")</f>
        <v>22851.205027740005</v>
      </c>
      <c r="O309" s="23">
        <f>IFERROR(SUMIF($F236:$F305,$E309,O236:O305),"")</f>
        <v>23104.673820370004</v>
      </c>
      <c r="P309" s="23">
        <f>IFERROR(SUMIF($F236:$F305,$E309,P236:P305),"")</f>
        <v>19723.775032629997</v>
      </c>
      <c r="Q309" s="23">
        <f>IFERROR(SUMIF($F236:$F305,$E309,Q236:Q305),"")</f>
        <v>19723.775032629997</v>
      </c>
      <c r="R309" s="23">
        <f>IFERROR(SUMIF($F236:$F305,$E309,R236:R305),"")</f>
        <v>26070.394786159999</v>
      </c>
      <c r="S309" s="23">
        <f>IFERROR(SUMIF($F236:$F305,$E309,S236:S305),"")</f>
        <v>26070.394786159999</v>
      </c>
      <c r="T309" s="23">
        <f>IFERROR(SUMIF($F236:$F305,$E309,T236:T305),"")</f>
        <v>29571.324297470001</v>
      </c>
      <c r="U309" s="23">
        <f>IFERROR(SUMIF($F236:$F305,$E309,U236:U305),"")</f>
        <v>29571.324297470001</v>
      </c>
      <c r="V309" s="23">
        <f>IFERROR(SUMIF($F236:$F305,$E309,V236:V305),"")</f>
        <v>34493.694393210004</v>
      </c>
      <c r="W309" s="23">
        <f>IFERROR(SUMIF($F236:$F305,$E309,W236:W305),"")</f>
        <v>34493.694393210004</v>
      </c>
      <c r="X309" s="23">
        <f>IFERROR(SUMIF($F236:$F305,$E309,X236:X305),"")</f>
        <v>35277.407317919999</v>
      </c>
      <c r="Y309" s="23">
        <f>IFERROR(SUMIF($F236:$F305,$E309,Y236:Y305),"")</f>
        <v>35277.407317919999</v>
      </c>
      <c r="Z309" s="23">
        <f>IFERROR(SUMIF($F236:$F305,$E309,Z236:Z305),"")</f>
        <v>40069.335071819994</v>
      </c>
      <c r="AA309" s="23">
        <f>IFERROR(SUMIF($F236:$F305,$E309,AA236:AA305),"")</f>
        <v>40069.335071819994</v>
      </c>
      <c r="AB309" s="23">
        <f>IFERROR(SUMIF($F236:$F305,$E309,AB236:AB305),"")</f>
        <v>42961.152023880008</v>
      </c>
      <c r="AC309" s="23">
        <f>IFERROR(SUMIF($F236:$F305,$E309,AC236:AC305),"")</f>
        <v>42961.152023880008</v>
      </c>
      <c r="AD309" s="23">
        <f>IFERROR(SUMIF($F236:$F305,$E309,AD236:AD305),"")</f>
        <v>43659.629952039999</v>
      </c>
      <c r="AE309" s="23">
        <f>IFERROR(SUMIF($F236:$F305,$E309,AE236:AE305),"")</f>
        <v>43659.629952039999</v>
      </c>
      <c r="AF309" s="23">
        <f>IFERROR(SUMIF($F236:$F305,$E309,AF236:AF305),"")</f>
        <v>45954.78336881</v>
      </c>
      <c r="AG309" s="23">
        <f>IFERROR(SUMIF($F236:$F305,$E309,AG236:AG305),"")</f>
        <v>45954.78336881</v>
      </c>
      <c r="AH309" s="23">
        <f>IFERROR(SUMIF($F236:$F305,$E309,AH236:AH305),"")</f>
        <v>16427.823733469999</v>
      </c>
    </row>
    <row r="310" spans="1:34" ht="15" hidden="1" x14ac:dyDescent="0.25">
      <c r="A310" t="str">
        <f t="shared" si="30"/>
        <v>上市银行逾期贷款余额</v>
      </c>
      <c r="B310" s="3" t="str">
        <f t="shared" si="28"/>
        <v>上市银行逾期贷款余额</v>
      </c>
      <c r="C310" s="4"/>
      <c r="D310" s="5" t="s">
        <v>135</v>
      </c>
      <c r="E310" s="5" t="s">
        <v>135</v>
      </c>
      <c r="F310" s="5"/>
      <c r="G310" s="5" t="str">
        <f t="shared" si="33"/>
        <v>逾期贷款余额</v>
      </c>
      <c r="H310" s="23">
        <f t="shared" ref="H310:AG310" si="34">IFERROR(SUM(H306:H309),"")</f>
        <v>1700135.1911532101</v>
      </c>
      <c r="I310" s="23">
        <f t="shared" si="34"/>
        <v>1698381.1911532101</v>
      </c>
      <c r="J310" s="23">
        <f t="shared" si="34"/>
        <v>1638182.4376395801</v>
      </c>
      <c r="K310" s="23">
        <f t="shared" si="34"/>
        <v>1638182.4376395801</v>
      </c>
      <c r="L310" s="23">
        <f t="shared" si="34"/>
        <v>1745992.6851318702</v>
      </c>
      <c r="M310" s="23">
        <f t="shared" si="34"/>
        <v>1732502.8752126701</v>
      </c>
      <c r="N310" s="23">
        <f t="shared" si="34"/>
        <v>1654253.27062827</v>
      </c>
      <c r="O310" s="23">
        <f t="shared" si="34"/>
        <v>1660345.6465049002</v>
      </c>
      <c r="P310" s="23">
        <f t="shared" si="34"/>
        <v>1704716.9066576299</v>
      </c>
      <c r="Q310" s="23">
        <f t="shared" si="34"/>
        <v>1717425.41238843</v>
      </c>
      <c r="R310" s="23">
        <f t="shared" si="34"/>
        <v>1681831.86946916</v>
      </c>
      <c r="S310" s="23">
        <f t="shared" si="34"/>
        <v>1702936.86946916</v>
      </c>
      <c r="T310" s="23">
        <f t="shared" si="34"/>
        <v>1831477.28738523</v>
      </c>
      <c r="U310" s="23">
        <f t="shared" si="34"/>
        <v>1844142.28738523</v>
      </c>
      <c r="V310" s="23">
        <f t="shared" si="34"/>
        <v>1900633.6808461002</v>
      </c>
      <c r="W310" s="23">
        <f t="shared" si="34"/>
        <v>1913291.6808461002</v>
      </c>
      <c r="X310" s="23">
        <f t="shared" si="34"/>
        <v>1970732.7189026498</v>
      </c>
      <c r="Y310" s="23">
        <f t="shared" si="34"/>
        <v>1976039.7189026498</v>
      </c>
      <c r="Z310" s="23">
        <f t="shared" si="34"/>
        <v>2081484.1539648201</v>
      </c>
      <c r="AA310" s="23">
        <f t="shared" si="34"/>
        <v>2111409.1539648199</v>
      </c>
      <c r="AB310" s="23">
        <f t="shared" si="34"/>
        <v>2392633.2758018998</v>
      </c>
      <c r="AC310" s="23">
        <f t="shared" si="34"/>
        <v>2357117.2660018997</v>
      </c>
      <c r="AD310" s="23">
        <f t="shared" si="34"/>
        <v>2455619.6507600402</v>
      </c>
      <c r="AE310" s="23">
        <f t="shared" si="34"/>
        <v>2479369.32728254</v>
      </c>
      <c r="AF310" s="23">
        <f t="shared" si="34"/>
        <v>2653377.1083398098</v>
      </c>
      <c r="AG310" s="23">
        <f t="shared" si="34"/>
        <v>2656761.7523398101</v>
      </c>
      <c r="AH310" s="23">
        <f t="shared" ref="AH310" si="35">IFERROR(SUM(AH306:AH309),"")</f>
        <v>2452432.13673347</v>
      </c>
    </row>
    <row r="311" spans="1:34" ht="15" hidden="1" x14ac:dyDescent="0.25">
      <c r="A311" t="str">
        <f t="shared" si="30"/>
        <v>A+H股逾期贷款余额</v>
      </c>
      <c r="B311" s="3" t="str">
        <f t="shared" si="28"/>
        <v>A+H股逾期贷款余额</v>
      </c>
      <c r="C311" s="3"/>
      <c r="D311" s="5" t="s">
        <v>542</v>
      </c>
      <c r="E311" s="5" t="s">
        <v>542</v>
      </c>
      <c r="F311" s="3"/>
      <c r="G311" s="5" t="str">
        <f t="shared" si="33"/>
        <v>逾期贷款余额</v>
      </c>
      <c r="H311" s="23">
        <f>IFERROR(SUMIF($F236:$F305,$E311,H236:H305),"")</f>
        <v>1337011.0790000001</v>
      </c>
      <c r="I311" s="23">
        <f>IFERROR(SUMIF($F236:$F305,$E311,I236:I305),"")</f>
        <v>1337011.0790000001</v>
      </c>
      <c r="J311" s="23">
        <f>IFERROR(SUMIF($F236:$F305,$E311,J236:J305),"")</f>
        <v>1270308.1400000001</v>
      </c>
      <c r="K311" s="23">
        <f>IFERROR(SUMIF($F236:$F305,$E311,K236:K305),"")</f>
        <v>1270308.1400000001</v>
      </c>
      <c r="L311" s="23">
        <f>IFERROR(SUMIF($F236:$F305,$E311,L236:L305),"")</f>
        <v>1341198.4679999999</v>
      </c>
      <c r="M311" s="23">
        <f>IFERROR(SUMIF($F236:$F305,$E311,M236:M305),"")</f>
        <v>1339935.53</v>
      </c>
      <c r="N311" s="23">
        <f>IFERROR(SUMIF($F236:$F305,$E311,N236:N305),"")</f>
        <v>1294027.3800000001</v>
      </c>
      <c r="O311" s="23">
        <f>IFERROR(SUMIF($F236:$F305,$E311,O236:O305),"")</f>
        <v>1297593.3800000001</v>
      </c>
      <c r="P311" s="23">
        <f>IFERROR(SUMIF($F236:$F305,$E311,P236:P305),"")</f>
        <v>1321942.81</v>
      </c>
      <c r="Q311" s="23">
        <f>IFERROR(SUMIF($F236:$F305,$E311,Q236:Q305),"")</f>
        <v>1328938.81</v>
      </c>
      <c r="R311" s="23">
        <f>IFERROR(SUMIF($F236:$F305,$E311,R236:R305),"")</f>
        <v>1278634.625</v>
      </c>
      <c r="S311" s="23">
        <f>IFERROR(SUMIF($F236:$F305,$E311,S236:S305),"")</f>
        <v>1299739.625</v>
      </c>
      <c r="T311" s="23">
        <f>IFERROR(SUMIF($F236:$F305,$E311,T236:T305),"")</f>
        <v>1368704.7</v>
      </c>
      <c r="U311" s="23">
        <f>IFERROR(SUMIF($F236:$F305,$E311,U236:U305),"")</f>
        <v>1381369.7</v>
      </c>
      <c r="V311" s="23">
        <f>IFERROR(SUMIF($F236:$F305,$E311,V236:V305),"")</f>
        <v>1436370.5660000001</v>
      </c>
      <c r="W311" s="23">
        <f>IFERROR(SUMIF($F236:$F305,$E311,W236:W305),"")</f>
        <v>1449028.5660000001</v>
      </c>
      <c r="X311" s="23">
        <f>IFERROR(SUMIF($F236:$F305,$E311,X236:X305),"")</f>
        <v>1516503.2790000001</v>
      </c>
      <c r="Y311" s="23">
        <f>IFERROR(SUMIF($F236:$F305,$E311,Y236:Y305),"")</f>
        <v>1521810.2790000001</v>
      </c>
      <c r="Z311" s="23">
        <f>IFERROR(SUMIF($F236:$F305,$E311,Z236:Z305),"")</f>
        <v>1624404.1940000001</v>
      </c>
      <c r="AA311" s="23">
        <f>IFERROR(SUMIF($F236:$F305,$E311,AA236:AA305),"")</f>
        <v>1654329.1940000001</v>
      </c>
      <c r="AB311" s="23">
        <f>IFERROR(SUMIF($F236:$F305,$E311,AB236:AB305),"")</f>
        <v>1884744.2830000001</v>
      </c>
      <c r="AC311" s="23">
        <f>IFERROR(SUMIF($F236:$F305,$E311,AC236:AC305),"")</f>
        <v>1849278.2830000001</v>
      </c>
      <c r="AD311" s="23">
        <f>IFERROR(SUMIF($F236:$F305,$E311,AD236:AD305),"")</f>
        <v>1952622.21</v>
      </c>
      <c r="AE311" s="23">
        <f>IFERROR(SUMIF($F236:$F305,$E311,AE236:AE305),"")</f>
        <v>1973124.21</v>
      </c>
      <c r="AF311" s="23">
        <f>IFERROR(SUMIF($F236:$F305,$E311,AF236:AF305),"")</f>
        <v>2140028.8870000001</v>
      </c>
      <c r="AG311" s="23">
        <f>IFERROR(SUMIF($F236:$F305,$E311,AG236:AG305),"")</f>
        <v>2143197.1060000001</v>
      </c>
      <c r="AH311" s="23">
        <f>IFERROR(SUMIF($F236:$F305,$E311,AH236:AH305),"")</f>
        <v>2153084.4130000002</v>
      </c>
    </row>
    <row r="312" spans="1:34" ht="15" hidden="1" x14ac:dyDescent="0.25">
      <c r="A312" t="str">
        <f t="shared" si="30"/>
        <v>纯H股逾期贷款余额</v>
      </c>
      <c r="B312" s="3" t="str">
        <f t="shared" ref="B312" si="36">D312&amp;G312</f>
        <v>纯H股逾期贷款余额</v>
      </c>
      <c r="C312" s="3"/>
      <c r="D312" s="5" t="s">
        <v>236</v>
      </c>
      <c r="E312" s="5" t="s">
        <v>236</v>
      </c>
      <c r="F312" s="3"/>
      <c r="G312" s="5" t="str">
        <f t="shared" si="33"/>
        <v>逾期贷款余额</v>
      </c>
      <c r="H312" s="23">
        <f>IFERROR(SUMIF($F236:$F305,$E312,H236:H305),"")</f>
        <v>87778.152999999977</v>
      </c>
      <c r="I312" s="23">
        <f>IFERROR(SUMIF($F236:$F305,$E312,I236:I305),"")</f>
        <v>87778.152999999977</v>
      </c>
      <c r="J312" s="23">
        <f>IFERROR(SUMIF($F236:$F305,$E312,J236:J305),"")</f>
        <v>114018.965</v>
      </c>
      <c r="K312" s="23">
        <f>IFERROR(SUMIF($F236:$F305,$E312,K236:K305),"")</f>
        <v>114018.965</v>
      </c>
      <c r="L312" s="23">
        <f>IFERROR(SUMIF($F236:$F305,$E312,L236:L305),"")</f>
        <v>119928.65</v>
      </c>
      <c r="M312" s="23">
        <f>IFERROR(SUMIF($F236:$F305,$E312,M236:M305),"")</f>
        <v>119928.65</v>
      </c>
      <c r="N312" s="23">
        <f>IFERROR(SUMIF($F236:$F305,$E312,N236:N305),"")</f>
        <v>125816.72400000002</v>
      </c>
      <c r="O312" s="23">
        <f>IFERROR(SUMIF($F236:$F305,$E312,O236:O305),"")</f>
        <v>125816.72400000002</v>
      </c>
      <c r="P312" s="23">
        <f>IFERROR(SUMIF($F236:$F305,$E312,P236:P305),"")</f>
        <v>147270.75999999998</v>
      </c>
      <c r="Q312" s="23">
        <f>IFERROR(SUMIF($F236:$F305,$E312,Q236:Q305),"")</f>
        <v>147270.75999999998</v>
      </c>
      <c r="R312" s="23">
        <f>IFERROR(SUMIF($F236:$F305,$E312,R236:R305),"")</f>
        <v>180084.38899999997</v>
      </c>
      <c r="S312" s="23">
        <f>IFERROR(SUMIF($F236:$F305,$E312,S236:S305),"")</f>
        <v>180084.38899999997</v>
      </c>
      <c r="T312" s="23">
        <f>IFERROR(SUMIF($F236:$F305,$E312,T236:T305),"")</f>
        <v>192160.45499999999</v>
      </c>
      <c r="U312" s="23">
        <f>IFERROR(SUMIF($F236:$F305,$E312,U236:U305),"")</f>
        <v>192160.45499999999</v>
      </c>
      <c r="V312" s="23">
        <f>IFERROR(SUMIF($F236:$F305,$E312,V236:V305),"")</f>
        <v>197004.67300000001</v>
      </c>
      <c r="W312" s="23">
        <f>IFERROR(SUMIF($F236:$F305,$E312,W236:W305),"")</f>
        <v>197004.67300000001</v>
      </c>
      <c r="X312" s="23">
        <f>IFERROR(SUMIF($F236:$F305,$E312,X236:X305),"")</f>
        <v>205597.07700000005</v>
      </c>
      <c r="Y312" s="23">
        <f>IFERROR(SUMIF($F236:$F305,$E312,Y236:Y305),"")</f>
        <v>205597.07700000005</v>
      </c>
      <c r="Z312" s="23">
        <f>IFERROR(SUMIF($F236:$F305,$E312,Z236:Z305),"")</f>
        <v>206986.88900000002</v>
      </c>
      <c r="AA312" s="23">
        <f>IFERROR(SUMIF($F236:$F305,$E312,AA236:AA305),"")</f>
        <v>206986.88900000002</v>
      </c>
      <c r="AB312" s="23">
        <f>IFERROR(SUMIF($F236:$F305,$E312,AB236:AB305),"")</f>
        <v>226475.03900000002</v>
      </c>
      <c r="AC312" s="23">
        <f>IFERROR(SUMIF($F236:$F305,$E312,AC236:AC305),"")</f>
        <v>226475.03900000002</v>
      </c>
      <c r="AD312" s="23">
        <f>IFERROR(SUMIF($F236:$F305,$E312,AD236:AD305),"")</f>
        <v>204329.66499999998</v>
      </c>
      <c r="AE312" s="23">
        <f>IFERROR(SUMIF($F236:$F305,$E312,AE236:AE305),"")</f>
        <v>204329.66499999998</v>
      </c>
      <c r="AF312" s="23">
        <f>IFERROR(SUMIF($F236:$F305,$E312,AF236:AF305),"")</f>
        <v>235687.58300000001</v>
      </c>
      <c r="AG312" s="23">
        <f>IFERROR(SUMIF($F236:$F305,$E312,AG236:AG305),"")</f>
        <v>235687.58300000001</v>
      </c>
      <c r="AH312" s="23">
        <f>IFERROR(SUMIF($F236:$F305,$E312,AH236:AH305),"")</f>
        <v>205210.78200000001</v>
      </c>
    </row>
    <row r="313" spans="1:34" ht="15.6" hidden="1" x14ac:dyDescent="0.25">
      <c r="A313" t="str">
        <f t="shared" si="30"/>
        <v>重组率</v>
      </c>
      <c r="B313" s="3"/>
      <c r="C313" s="3"/>
      <c r="D313" s="3"/>
      <c r="E313" s="3"/>
      <c r="F313" s="1"/>
      <c r="G313" s="3" t="s">
        <v>241</v>
      </c>
    </row>
    <row r="314" spans="1:34" ht="15" hidden="1" x14ac:dyDescent="0.25">
      <c r="A314" t="str">
        <f t="shared" si="30"/>
        <v>工商重组率</v>
      </c>
      <c r="B314" s="3" t="str">
        <f>D314&amp;G314</f>
        <v>工商银行重组率</v>
      </c>
      <c r="C314" s="4" t="s">
        <v>5</v>
      </c>
      <c r="D314" s="4" t="s">
        <v>6</v>
      </c>
      <c r="E314" s="5" t="s">
        <v>7</v>
      </c>
      <c r="F314" s="5" t="s">
        <v>8</v>
      </c>
      <c r="G314" s="5" t="str">
        <f>G313</f>
        <v>重组率</v>
      </c>
      <c r="H314" s="14">
        <f>IFERROR(H80/H158,"")</f>
        <v>4.9301761195101243E-4</v>
      </c>
      <c r="I314" s="14">
        <f>IFERROR(I80/I158,"")</f>
        <v>4.8149855892559197E-4</v>
      </c>
      <c r="J314" s="14">
        <f>IFERROR(J80/J158,"")</f>
        <v>4.3666014589901906E-4</v>
      </c>
      <c r="K314" s="14">
        <f>IFERROR(K80/K158,"")</f>
        <v>4.1784842487015101E-4</v>
      </c>
      <c r="L314" s="14">
        <f>IFERROR(L80/L158,"")</f>
        <v>5.3861745877145379E-4</v>
      </c>
      <c r="M314" s="14">
        <f>IFERROR(M80/M158,"")</f>
        <v>5.2496008443605048E-4</v>
      </c>
      <c r="N314" s="14">
        <f>IFERROR(N80/N158,"")</f>
        <v>6.4217151047974504E-4</v>
      </c>
      <c r="O314" s="14">
        <f>IFERROR(O80/O158,"")</f>
        <v>6.1388709097077825E-4</v>
      </c>
      <c r="P314" s="14">
        <f>IFERROR(P80/P158,"")</f>
        <v>8.80242291166367E-4</v>
      </c>
      <c r="Q314" s="14">
        <f>IFERROR(Q80/Q158,"")</f>
        <v>8.6176681584799065E-4</v>
      </c>
      <c r="R314" s="14">
        <f>IFERROR(R80/R158,"")</f>
        <v>9.2581280185143207E-4</v>
      </c>
      <c r="S314" s="14">
        <f>IFERROR(S80/S158,"")</f>
        <v>8.8571355697685515E-4</v>
      </c>
      <c r="T314" s="14">
        <f>IFERROR(T80/T158,"")</f>
        <v>1.0548596862500761E-3</v>
      </c>
      <c r="U314" s="14">
        <f>IFERROR(U80/U158,"")</f>
        <v>1.0286886587588253E-3</v>
      </c>
      <c r="V314" s="14">
        <f>IFERROR(V80/V158,"")</f>
        <v>1.1299606863805726E-3</v>
      </c>
      <c r="W314" s="14">
        <f>IFERROR(W80/W158,"")</f>
        <v>1.0694711828096849E-3</v>
      </c>
      <c r="X314" s="14">
        <f>IFERROR(X80/X158,"")</f>
        <v>1.3472286268804967E-3</v>
      </c>
      <c r="Y314" s="14">
        <f>IFERROR(Y80/Y158,"")</f>
        <v>1.3216067144478524E-3</v>
      </c>
      <c r="Z314" s="14">
        <f>IFERROR(Z80/Z158,"")</f>
        <v>3.1711060157517601E-3</v>
      </c>
      <c r="AA314" s="14">
        <f>IFERROR(AA80/AA158,"")</f>
        <v>3.022379116526904E-3</v>
      </c>
      <c r="AB314" s="14">
        <f>IFERROR(AB80/AB158,"")</f>
        <v>4.2596780248261787E-3</v>
      </c>
      <c r="AC314" s="14">
        <f>IFERROR(AC80/AC158,"")</f>
        <v>4.2205082911548853E-3</v>
      </c>
      <c r="AD314" s="14">
        <f>IFERROR(AD80/AD158,"")</f>
        <v>4.9021879810712083E-3</v>
      </c>
      <c r="AE314" s="14">
        <f>IFERROR(AE80/AE158,"")</f>
        <v>4.6857058884229551E-3</v>
      </c>
      <c r="AF314" s="14">
        <f>IFERROR(AF80/AF158,"")</f>
        <v>4.6698334464057916E-3</v>
      </c>
      <c r="AG314" s="14">
        <f>IFERROR(AG80/AG158,"")</f>
        <v>4.6290006784135088E-3</v>
      </c>
      <c r="AH314" s="14">
        <f>IFERROR(AH80/AH158,"")</f>
        <v>5.1146140737558382E-3</v>
      </c>
    </row>
    <row r="315" spans="1:34" ht="15" hidden="1" x14ac:dyDescent="0.25">
      <c r="A315" t="str">
        <f t="shared" si="30"/>
        <v>建设重组率</v>
      </c>
      <c r="B315" s="3" t="str">
        <f t="shared" ref="B315:B389" si="37">D315&amp;G315</f>
        <v>建设银行重组率</v>
      </c>
      <c r="C315" s="4" t="s">
        <v>9</v>
      </c>
      <c r="D315" s="4" t="s">
        <v>10</v>
      </c>
      <c r="E315" s="5" t="s">
        <v>11</v>
      </c>
      <c r="F315" s="5" t="s">
        <v>8</v>
      </c>
      <c r="G315" s="5" t="str">
        <f>G314</f>
        <v>重组率</v>
      </c>
      <c r="H315" s="14">
        <f>IFERROR(H81/H159,"")</f>
        <v>3.3416230316850819E-4</v>
      </c>
      <c r="I315" s="14">
        <f>IFERROR(I81/I159,"")</f>
        <v>3.2671033636399983E-4</v>
      </c>
      <c r="J315" s="14">
        <f>IFERROR(J81/J159,"")</f>
        <v>4.0232438073737584E-4</v>
      </c>
      <c r="K315" s="14">
        <f>IFERROR(K81/K159,"")</f>
        <v>3.7824094625723057E-4</v>
      </c>
      <c r="L315" s="14">
        <f>IFERROR(L81/L159,"")</f>
        <v>4.3632375478227636E-4</v>
      </c>
      <c r="M315" s="14">
        <f>IFERROR(M81/M159,"")</f>
        <v>4.3028797603495843E-4</v>
      </c>
      <c r="N315" s="14">
        <f>IFERROR(N81/N159,"")</f>
        <v>6.025402955540767E-4</v>
      </c>
      <c r="O315" s="14">
        <f>IFERROR(O81/O159,"")</f>
        <v>5.7242475096544909E-4</v>
      </c>
      <c r="P315" s="14">
        <f>IFERROR(P81/P159,"")</f>
        <v>5.5721812532137887E-4</v>
      </c>
      <c r="Q315" s="14">
        <f>IFERROR(Q81/Q159,"")</f>
        <v>5.4648223370839881E-4</v>
      </c>
      <c r="R315" s="14">
        <f>IFERROR(R81/R159,"")</f>
        <v>4.9258836506601471E-4</v>
      </c>
      <c r="S315" s="14">
        <f>IFERROR(S81/S159,"")</f>
        <v>4.6921284988351409E-4</v>
      </c>
      <c r="T315" s="14">
        <f>IFERROR(T81/T159,"")</f>
        <v>4.256032952520725E-4</v>
      </c>
      <c r="U315" s="14">
        <f>IFERROR(U81/U159,"")</f>
        <v>4.1490100894225022E-4</v>
      </c>
      <c r="V315" s="14">
        <f>IFERROR(V81/V159,"")</f>
        <v>6.4004222756255307E-4</v>
      </c>
      <c r="W315" s="14">
        <f>IFERROR(W81/W159,"")</f>
        <v>6.0231636180806147E-4</v>
      </c>
      <c r="X315" s="14">
        <f>IFERROR(X81/X159,"")</f>
        <v>4.6017619201774564E-4</v>
      </c>
      <c r="Y315" s="14">
        <f>IFERROR(Y81/Y159,"")</f>
        <v>4.4996991302869663E-4</v>
      </c>
      <c r="Z315" s="14">
        <f>IFERROR(Z81/Z159,"")</f>
        <v>2.2604695598022794E-3</v>
      </c>
      <c r="AA315" s="14">
        <f>IFERROR(AA81/AA159,"")</f>
        <v>2.1548797392621139E-3</v>
      </c>
      <c r="AB315" s="14">
        <f>IFERROR(AB81/AB159,"")</f>
        <v>3.6516258444357691E-3</v>
      </c>
      <c r="AC315" s="14">
        <f>IFERROR(AC81/AC159,"")</f>
        <v>3.6085025899274975E-3</v>
      </c>
      <c r="AD315" s="14">
        <f>IFERROR(AD81/AD159,"")</f>
        <v>4.6856759729510871E-3</v>
      </c>
      <c r="AE315" s="14">
        <f>IFERROR(AE81/AE159,"")</f>
        <v>4.4731148443673506E-3</v>
      </c>
      <c r="AF315" s="14">
        <f>IFERROR(AF81/AF159,"")</f>
        <v>4.3732053559905467E-3</v>
      </c>
      <c r="AG315" s="14">
        <f>IFERROR(AG81/AG159,"")</f>
        <v>4.3361548579046007E-3</v>
      </c>
      <c r="AH315" s="14">
        <f>IFERROR(AH81/AH159,"")</f>
        <v>4.5503109928276293E-3</v>
      </c>
    </row>
    <row r="316" spans="1:34" ht="15" hidden="1" x14ac:dyDescent="0.25">
      <c r="A316" t="str">
        <f t="shared" si="30"/>
        <v>农业重组率</v>
      </c>
      <c r="B316" s="3" t="str">
        <f t="shared" si="37"/>
        <v>农业银行重组率</v>
      </c>
      <c r="C316" s="4" t="s">
        <v>12</v>
      </c>
      <c r="D316" s="4" t="s">
        <v>13</v>
      </c>
      <c r="E316" s="5" t="s">
        <v>14</v>
      </c>
      <c r="F316" s="5" t="s">
        <v>8</v>
      </c>
      <c r="G316" s="5" t="str">
        <f t="shared" ref="G316:G349" si="38">G315</f>
        <v>重组率</v>
      </c>
      <c r="H316" s="14">
        <f>IFERROR(H82/H160,"")</f>
        <v>4.2461593627428212E-3</v>
      </c>
      <c r="I316" s="14">
        <f>IFERROR(I82/I160,"")</f>
        <v>4.1419546594431301E-3</v>
      </c>
      <c r="J316" s="14">
        <f>IFERROR(J82/J160,"")</f>
        <v>4.2961703271814358E-3</v>
      </c>
      <c r="K316" s="14">
        <f>IFERROR(K82/K160,"")</f>
        <v>4.0504738296145756E-3</v>
      </c>
      <c r="L316" s="14">
        <f>IFERROR(L82/L160,"")</f>
        <v>3.7307392557417761E-3</v>
      </c>
      <c r="M316" s="14">
        <f>IFERROR(M82/M160,"")</f>
        <v>3.626247585979197E-3</v>
      </c>
      <c r="N316" s="14">
        <f>IFERROR(N82/N160,"")</f>
        <v>9.6101240205466118E-4</v>
      </c>
      <c r="O316" s="14">
        <f>IFERROR(O82/O160,"")</f>
        <v>9.0758029833223853E-4</v>
      </c>
      <c r="P316" s="14">
        <f>IFERROR(P82/P160,"")</f>
        <v>1.0111079455909506E-3</v>
      </c>
      <c r="Q316" s="14">
        <f>IFERROR(Q82/Q160,"")</f>
        <v>9.8654528209731352E-4</v>
      </c>
      <c r="R316" s="14">
        <f>IFERROR(R82/R160,"")</f>
        <v>1.0683511292647093E-3</v>
      </c>
      <c r="S316" s="14">
        <f>IFERROR(S82/S160,"")</f>
        <v>1.0085543945332351E-3</v>
      </c>
      <c r="T316" s="14">
        <f>IFERROR(T82/T160,"")</f>
        <v>9.9460195756887089E-4</v>
      </c>
      <c r="U316" s="14">
        <f>IFERROR(U82/U160,"")</f>
        <v>9.6366429671011539E-4</v>
      </c>
      <c r="V316" s="14">
        <f>IFERROR(V82/V160,"")</f>
        <v>9.9504525770049675E-4</v>
      </c>
      <c r="W316" s="14">
        <f>IFERROR(W82/W160,"")</f>
        <v>9.2866609336224488E-4</v>
      </c>
      <c r="X316" s="14">
        <f>IFERROR(X82/X160,"")</f>
        <v>9.9406586876472371E-4</v>
      </c>
      <c r="Y316" s="14">
        <f>IFERROR(Y82/Y160,"")</f>
        <v>9.6756982435650769E-4</v>
      </c>
      <c r="Z316" s="14">
        <f>IFERROR(Z82/Z160,"")</f>
        <v>1.9732524904750959E-3</v>
      </c>
      <c r="AA316" s="14">
        <f>IFERROR(AA82/AA160,"")</f>
        <v>1.8702180016830913E-3</v>
      </c>
      <c r="AB316" s="14">
        <f>IFERROR(AB82/AB160,"")</f>
        <v>3.1595474044094516E-3</v>
      </c>
      <c r="AC316" s="14">
        <f>IFERROR(AC82/AC160,"")</f>
        <v>3.1141878182859013E-3</v>
      </c>
      <c r="AD316" s="14">
        <f>IFERROR(AD82/AD160,"")</f>
        <v>4.2448074731784771E-3</v>
      </c>
      <c r="AE316" s="14">
        <f>IFERROR(AE82/AE160,"")</f>
        <v>4.0370029911165652E-3</v>
      </c>
      <c r="AF316" s="14">
        <f>IFERROR(AF82/AF160,"")</f>
        <v>4.7308103993934413E-3</v>
      </c>
      <c r="AG316" s="14">
        <f>IFERROR(AG82/AG160,"")</f>
        <v>4.6762632313671467E-3</v>
      </c>
      <c r="AH316" s="14">
        <f>IFERROR(AH82/AH160,"")</f>
        <v>4.9370488133445006E-3</v>
      </c>
    </row>
    <row r="317" spans="1:34" ht="15" hidden="1" x14ac:dyDescent="0.25">
      <c r="A317" t="str">
        <f t="shared" si="30"/>
        <v>中国重组率</v>
      </c>
      <c r="B317" s="3" t="str">
        <f t="shared" si="37"/>
        <v>中国银行重组率</v>
      </c>
      <c r="C317" s="4" t="s">
        <v>15</v>
      </c>
      <c r="D317" s="4" t="s">
        <v>16</v>
      </c>
      <c r="E317" s="5" t="s">
        <v>17</v>
      </c>
      <c r="F317" s="5" t="s">
        <v>8</v>
      </c>
      <c r="G317" s="5" t="str">
        <f t="shared" si="38"/>
        <v>重组率</v>
      </c>
      <c r="H317" s="14">
        <f>IFERROR(H83/H161,"")</f>
        <v>1.0148400715437919E-3</v>
      </c>
      <c r="I317" s="14">
        <f>IFERROR(I83/I161,"")</f>
        <v>9.8700468402427286E-4</v>
      </c>
      <c r="J317" s="14">
        <f>IFERROR(J83/J161,"")</f>
        <v>9.4965632307464625E-4</v>
      </c>
      <c r="K317" s="14">
        <f>IFERROR(K83/K161,"")</f>
        <v>8.9668972405746524E-4</v>
      </c>
      <c r="L317" s="14">
        <f>IFERROR(L83/L161,"")</f>
        <v>1.0892982429450064E-3</v>
      </c>
      <c r="M317" s="14">
        <f>IFERROR(M83/M161,"")</f>
        <v>1.0659492774211449E-3</v>
      </c>
      <c r="N317" s="14">
        <f>IFERROR(N83/N161,"")</f>
        <v>1.5293951338132611E-3</v>
      </c>
      <c r="O317" s="14">
        <f>IFERROR(O83/O161,"")</f>
        <v>1.4482631491204297E-3</v>
      </c>
      <c r="P317" s="14">
        <f>IFERROR(P83/P161,"")</f>
        <v>1.2313503088907914E-3</v>
      </c>
      <c r="Q317" s="14">
        <f>IFERROR(Q83/Q161,"")</f>
        <v>1.2177574758189306E-3</v>
      </c>
      <c r="R317" s="14">
        <f>IFERROR(R83/R161,"")</f>
        <v>1.4808937087950401E-3</v>
      </c>
      <c r="S317" s="14">
        <f>IFERROR(S83/S161,"")</f>
        <v>1.4060208072666073E-3</v>
      </c>
      <c r="T317" s="14">
        <f>IFERROR(T83/T161,"")</f>
        <v>1.5080176300228377E-3</v>
      </c>
      <c r="U317" s="14">
        <f>IFERROR(U83/U161,"")</f>
        <v>1.4651255818234118E-3</v>
      </c>
      <c r="V317" s="14">
        <f>IFERROR(V83/V161,"")</f>
        <v>1.6231469424639903E-3</v>
      </c>
      <c r="W317" s="14">
        <f>IFERROR(W83/W161,"")</f>
        <v>1.5292979463859364E-3</v>
      </c>
      <c r="X317" s="14">
        <f>IFERROR(X83/X161,"")</f>
        <v>2.2042703300477126E-3</v>
      </c>
      <c r="Y317" s="14">
        <f>IFERROR(Y83/Y161,"")</f>
        <v>2.1445761314905203E-3</v>
      </c>
      <c r="Z317" s="14">
        <f>IFERROR(Z83/Z161,"")</f>
        <v>2.9620272506707987E-3</v>
      </c>
      <c r="AA317" s="14">
        <f>IFERROR(AA83/AA161,"")</f>
        <v>2.82373776628111E-3</v>
      </c>
      <c r="AB317" s="14">
        <f>IFERROR(AB83/AB161,"")</f>
        <v>3.7954897577303177E-3</v>
      </c>
      <c r="AC317" s="14">
        <f>IFERROR(AC83/AC161,"")</f>
        <v>3.7340580729698291E-3</v>
      </c>
      <c r="AD317" s="14">
        <f>IFERROR(AD83/AD161,"")</f>
        <v>4.5836846560124512E-3</v>
      </c>
      <c r="AE317" s="14">
        <f>IFERROR(AE83/AE161,"")</f>
        <v>4.3677341177848503E-3</v>
      </c>
      <c r="AF317" s="14">
        <f>IFERROR(AF83/AF161,"")</f>
        <v>4.8710992542653304E-3</v>
      </c>
      <c r="AG317" s="14">
        <f>IFERROR(AG83/AG161,"")</f>
        <v>4.7987699089472955E-3</v>
      </c>
      <c r="AH317" s="14">
        <f>IFERROR(AH83/AH161,"")</f>
        <v>5.1501411042625027E-3</v>
      </c>
    </row>
    <row r="318" spans="1:34" ht="15" hidden="1" x14ac:dyDescent="0.25">
      <c r="A318" t="str">
        <f t="shared" si="30"/>
        <v>邮储重组率</v>
      </c>
      <c r="B318" s="3" t="str">
        <f t="shared" si="37"/>
        <v>邮储银行重组率</v>
      </c>
      <c r="C318" s="4" t="s">
        <v>18</v>
      </c>
      <c r="D318" s="4" t="s">
        <v>19</v>
      </c>
      <c r="E318" s="5" t="s">
        <v>20</v>
      </c>
      <c r="F318" s="5" t="s">
        <v>8</v>
      </c>
      <c r="G318" s="5" t="str">
        <f t="shared" si="38"/>
        <v>重组率</v>
      </c>
      <c r="H318" s="14">
        <f>IFERROR(H84/H162,"")</f>
        <v>1.3186795423671531E-4</v>
      </c>
      <c r="I318" s="14">
        <f>IFERROR(I84/I162,"")</f>
        <v>1.2791826435547247E-4</v>
      </c>
      <c r="J318" s="14">
        <f>IFERROR(J84/J162,"")</f>
        <v>9.8709618015892456E-5</v>
      </c>
      <c r="K318" s="14">
        <f>IFERROR(K84/K162,"")</f>
        <v>9.3662108316890002E-5</v>
      </c>
      <c r="L318" s="14">
        <f>IFERROR(L84/L162,"")</f>
        <v>7.8268903490975547E-5</v>
      </c>
      <c r="M318" s="14">
        <f>IFERROR(M84/M162,"")</f>
        <v>7.5900979122630685E-5</v>
      </c>
      <c r="N318" s="14">
        <f>IFERROR(N84/N162,"")</f>
        <v>5.9304531041111163E-5</v>
      </c>
      <c r="O318" s="14">
        <f>IFERROR(O84/O162,"")</f>
        <v>5.6606155410112432E-5</v>
      </c>
      <c r="P318" s="14">
        <f>IFERROR(P84/P162,"")</f>
        <v>3.7599315289709966E-5</v>
      </c>
      <c r="Q318" s="14">
        <f>IFERROR(Q84/Q162,"")</f>
        <v>3.6543258551205686E-5</v>
      </c>
      <c r="R318" s="14">
        <f>IFERROR(R84/R162,"")</f>
        <v>0</v>
      </c>
      <c r="S318" s="14">
        <f>IFERROR(S84/S162,"")</f>
        <v>0</v>
      </c>
      <c r="T318" s="14" t="str">
        <f>IFERROR(T84/T162,"")</f>
        <v/>
      </c>
      <c r="U318" s="14" t="str">
        <f>IFERROR(U84/U162,"")</f>
        <v/>
      </c>
      <c r="V318" s="14" t="str">
        <f>IFERROR(V84/V162,"")</f>
        <v/>
      </c>
      <c r="W318" s="14" t="str">
        <f>IFERROR(W84/W162,"")</f>
        <v/>
      </c>
      <c r="X318" s="14" t="str">
        <f>IFERROR(X84/X162,"")</f>
        <v/>
      </c>
      <c r="Y318" s="14" t="str">
        <f>IFERROR(Y84/Y162,"")</f>
        <v/>
      </c>
      <c r="Z318" s="14">
        <f>IFERROR(Z84/Z162,"")</f>
        <v>1.3909864812312544E-3</v>
      </c>
      <c r="AA318" s="14">
        <f>IFERROR(AA84/AA162,"")</f>
        <v>1.3300752844906064E-3</v>
      </c>
      <c r="AB318" s="14">
        <f>IFERROR(AB84/AB162,"")</f>
        <v>1.8185047700814505E-3</v>
      </c>
      <c r="AC318" s="14">
        <f>IFERROR(AC84/AC162,"")</f>
        <v>1.7935221569923047E-3</v>
      </c>
      <c r="AD318" s="14">
        <f>IFERROR(AD84/AD162,"")</f>
        <v>2.5107699791836872E-3</v>
      </c>
      <c r="AE318" s="14">
        <f>IFERROR(AE84/AE162,"")</f>
        <v>2.3918929375938147E-3</v>
      </c>
      <c r="AF318" s="14">
        <f>IFERROR(AF84/AF162,"")</f>
        <v>2.3731714908185497E-3</v>
      </c>
      <c r="AG318" s="14">
        <f>IFERROR(AG84/AG162,"")</f>
        <v>2.3437505663640983E-3</v>
      </c>
      <c r="AH318" s="14">
        <f>IFERROR(AH84/AH162,"")</f>
        <v>2.7452459061249653E-3</v>
      </c>
    </row>
    <row r="319" spans="1:34" ht="15" hidden="1" x14ac:dyDescent="0.25">
      <c r="A319" t="str">
        <f t="shared" ref="A319:A381" si="39">E319&amp;G319</f>
        <v>交通重组率</v>
      </c>
      <c r="B319" s="3" t="str">
        <f t="shared" si="37"/>
        <v>交通银行重组率</v>
      </c>
      <c r="C319" s="4" t="s">
        <v>21</v>
      </c>
      <c r="D319" s="4" t="s">
        <v>22</v>
      </c>
      <c r="E319" s="5" t="s">
        <v>23</v>
      </c>
      <c r="F319" s="5" t="s">
        <v>8</v>
      </c>
      <c r="G319" s="5" t="str">
        <f t="shared" si="38"/>
        <v>重组率</v>
      </c>
      <c r="H319" s="14">
        <f>IFERROR(H85/H163,"")</f>
        <v>1.817521964241303E-3</v>
      </c>
      <c r="I319" s="14">
        <f>IFERROR(I85/I163,"")</f>
        <v>1.7909661172257907E-3</v>
      </c>
      <c r="J319" s="14">
        <f>IFERROR(J85/J163,"")</f>
        <v>1.4392164810459488E-3</v>
      </c>
      <c r="K319" s="14">
        <f>IFERROR(K85/K163,"")</f>
        <v>1.3710343227325717E-3</v>
      </c>
      <c r="L319" s="14">
        <f>IFERROR(L85/L163,"")</f>
        <v>1.601881346634522E-3</v>
      </c>
      <c r="M319" s="14">
        <f>IFERROR(M85/M163,"")</f>
        <v>1.5778716989851282E-3</v>
      </c>
      <c r="N319" s="14">
        <f>IFERROR(N85/N163,"")</f>
        <v>1.4190147636354684E-3</v>
      </c>
      <c r="O319" s="14">
        <f>IFERROR(O85/O163,"")</f>
        <v>1.3459506816683106E-3</v>
      </c>
      <c r="P319" s="14">
        <f>IFERROR(P85/P163,"")</f>
        <v>0</v>
      </c>
      <c r="Q319" s="14">
        <f>IFERROR(Q85/Q163,"")</f>
        <v>0</v>
      </c>
      <c r="R319" s="14">
        <f>IFERROR(R85/R163,"")</f>
        <v>1.3401621852326077E-3</v>
      </c>
      <c r="S319" s="14">
        <f>IFERROR(S85/S163,"")</f>
        <v>1.2690584299501254E-3</v>
      </c>
      <c r="T319" s="14">
        <f>IFERROR(T85/T163,"")</f>
        <v>1.8073487562308384E-3</v>
      </c>
      <c r="U319" s="14">
        <f>IFERROR(U85/U163,"")</f>
        <v>1.775485985580448E-3</v>
      </c>
      <c r="V319" s="14">
        <f>IFERROR(V85/V163,"")</f>
        <v>1.8722189975404855E-3</v>
      </c>
      <c r="W319" s="14">
        <f>IFERROR(W85/W163,"")</f>
        <v>1.7783205025643095E-3</v>
      </c>
      <c r="X319" s="14">
        <f>IFERROR(X85/X163,"")</f>
        <v>1.8177958247522193E-3</v>
      </c>
      <c r="Y319" s="14">
        <f>IFERROR(Y85/Y163,"")</f>
        <v>1.7919213947018254E-3</v>
      </c>
      <c r="Z319" s="14">
        <f>IFERROR(Z85/Z163,"")</f>
        <v>5.1320301341508858E-3</v>
      </c>
      <c r="AA319" s="14">
        <f>IFERROR(AA85/AA163,"")</f>
        <v>4.9780433861178709E-3</v>
      </c>
      <c r="AB319" s="14">
        <f>IFERROR(AB85/AB163,"")</f>
        <v>7.3477206692910049E-3</v>
      </c>
      <c r="AC319" s="14">
        <f>IFERROR(AC85/AC163,"")</f>
        <v>7.1959097657150889E-3</v>
      </c>
      <c r="AD319" s="14">
        <f>IFERROR(AD85/AD163,"")</f>
        <v>7.8267732476521076E-3</v>
      </c>
      <c r="AE319" s="14">
        <f>IFERROR(AE85/AE163,"")</f>
        <v>7.5081850082091162E-3</v>
      </c>
      <c r="AF319" s="14">
        <f>IFERROR(AF85/AF163,"")</f>
        <v>8.33405660210664E-3</v>
      </c>
      <c r="AG319" s="14">
        <f>IFERROR(AG85/AG163,"")</f>
        <v>8.267055638869647E-3</v>
      </c>
      <c r="AH319" s="14">
        <f>IFERROR(AH85/AH163,"")</f>
        <v>8.4617086884072046E-3</v>
      </c>
    </row>
    <row r="320" spans="1:34" ht="15" hidden="1" x14ac:dyDescent="0.25">
      <c r="A320" t="str">
        <f t="shared" si="39"/>
        <v>招商重组率</v>
      </c>
      <c r="B320" s="3" t="str">
        <f t="shared" si="37"/>
        <v>招商银行重组率</v>
      </c>
      <c r="C320" s="4" t="s">
        <v>24</v>
      </c>
      <c r="D320" s="4" t="s">
        <v>25</v>
      </c>
      <c r="E320" s="5" t="s">
        <v>26</v>
      </c>
      <c r="F320" s="5" t="s">
        <v>27</v>
      </c>
      <c r="G320" s="5" t="str">
        <f t="shared" si="38"/>
        <v>重组率</v>
      </c>
      <c r="H320" s="14">
        <f>IFERROR(H86/H164,"")</f>
        <v>5.7191692899089402E-3</v>
      </c>
      <c r="I320" s="14">
        <f>IFERROR(I86/I164,"")</f>
        <v>5.5413636904536471E-3</v>
      </c>
      <c r="J320" s="14">
        <f>IFERROR(J86/J164,"")</f>
        <v>5.5720218676583565E-3</v>
      </c>
      <c r="K320" s="14">
        <f>IFERROR(K86/K164,"")</f>
        <v>5.2870923696578115E-3</v>
      </c>
      <c r="L320" s="14">
        <f>IFERROR(L86/L164,"")</f>
        <v>4.9361926658923697E-3</v>
      </c>
      <c r="M320" s="14">
        <f>IFERROR(M86/M164,"")</f>
        <v>4.7838660924988648E-3</v>
      </c>
      <c r="N320" s="14">
        <f>IFERROR(N86/N164,"")</f>
        <v>4.9467820266256898E-3</v>
      </c>
      <c r="O320" s="14">
        <f>IFERROR(O86/O164,"")</f>
        <v>4.6828920839773296E-3</v>
      </c>
      <c r="P320" s="14">
        <f>IFERROR(P86/P164,"")</f>
        <v>3.8634604731415468E-3</v>
      </c>
      <c r="Q320" s="14">
        <f>IFERROR(Q86/Q164,"")</f>
        <v>3.7804637080392071E-3</v>
      </c>
      <c r="R320" s="14">
        <f>IFERROR(R86/R164,"")</f>
        <v>2.9653319889968357E-3</v>
      </c>
      <c r="S320" s="14">
        <f>IFERROR(S86/S164,"")</f>
        <v>2.8684784317062643E-3</v>
      </c>
      <c r="T320" s="14">
        <f>IFERROR(T86/T164,"")</f>
        <v>2.6008937917231631E-3</v>
      </c>
      <c r="U320" s="14">
        <f>IFERROR(U86/U164,"")</f>
        <v>2.5737466497752727E-3</v>
      </c>
      <c r="V320" s="14">
        <f>IFERROR(V86/V164,"")</f>
        <v>1.9955518165123485E-3</v>
      </c>
      <c r="W320" s="14">
        <f>IFERROR(W86/W164,"")</f>
        <v>1.9059418637226316E-3</v>
      </c>
      <c r="X320" s="14">
        <f>IFERROR(X86/X164,"")</f>
        <v>2.2232925215708937E-3</v>
      </c>
      <c r="Y320" s="14">
        <f>IFERROR(Y86/Y164,"")</f>
        <v>2.188815632326065E-3</v>
      </c>
      <c r="Z320" s="14">
        <f>IFERROR(Z86/Z164,"")</f>
        <v>1.9983514790981225E-3</v>
      </c>
      <c r="AA320" s="14">
        <f>IFERROR(AA86/AA164,"")</f>
        <v>1.9083524273723496E-3</v>
      </c>
      <c r="AB320" s="14">
        <f>IFERROR(AB86/AB164,"")</f>
        <v>2.0993496550877886E-3</v>
      </c>
      <c r="AC320" s="14">
        <f>IFERROR(AC86/AC164,"")</f>
        <v>2.0959493847309955E-3</v>
      </c>
      <c r="AD320" s="14">
        <f>IFERROR(AD86/AD164,"")</f>
        <v>3.6040744362010159E-3</v>
      </c>
      <c r="AE320" s="14">
        <f>IFERROR(AE86/AE164,"")</f>
        <v>3.4841166467545551E-3</v>
      </c>
      <c r="AF320" s="14">
        <f>IFERROR(AF86/AF164,"")</f>
        <v>3.6707052902671721E-3</v>
      </c>
      <c r="AG320" s="14">
        <f>IFERROR(AG86/AG164,"")</f>
        <v>3.6605881071173586E-3</v>
      </c>
      <c r="AH320" s="14">
        <f>IFERROR(AH86/AH164,"")</f>
        <v>3.9000790569598646E-3</v>
      </c>
    </row>
    <row r="321" spans="1:34" ht="15" hidden="1" x14ac:dyDescent="0.25">
      <c r="A321" t="str">
        <f t="shared" si="39"/>
        <v>兴业重组率</v>
      </c>
      <c r="B321" s="3" t="str">
        <f t="shared" si="37"/>
        <v>兴业银行重组率</v>
      </c>
      <c r="C321" s="4" t="s">
        <v>28</v>
      </c>
      <c r="D321" s="4" t="s">
        <v>29</v>
      </c>
      <c r="E321" s="5" t="s">
        <v>30</v>
      </c>
      <c r="F321" s="5" t="s">
        <v>27</v>
      </c>
      <c r="G321" s="5" t="str">
        <f t="shared" si="38"/>
        <v>重组率</v>
      </c>
      <c r="H321" s="14">
        <f>IFERROR(H87/H165,"")</f>
        <v>1.3853295964608413E-3</v>
      </c>
      <c r="I321" s="14">
        <f>IFERROR(I87/I165,"")</f>
        <v>1.3296352759945469E-3</v>
      </c>
      <c r="J321" s="14">
        <f>IFERROR(J87/J165,"")</f>
        <v>1.3857526955926439E-3</v>
      </c>
      <c r="K321" s="14">
        <f>IFERROR(K87/K165,"")</f>
        <v>1.3141288832797834E-3</v>
      </c>
      <c r="L321" s="14">
        <f>IFERROR(L87/L165,"")</f>
        <v>1.1278713913684556E-3</v>
      </c>
      <c r="M321" s="14">
        <f>IFERROR(M87/M165,"")</f>
        <v>1.1009438399564697E-3</v>
      </c>
      <c r="N321" s="14">
        <f>IFERROR(N87/N165,"")</f>
        <v>9.6830954838950458E-4</v>
      </c>
      <c r="O321" s="14">
        <f>IFERROR(O87/O165,"")</f>
        <v>9.1964020992703712E-4</v>
      </c>
      <c r="P321" s="14">
        <f>IFERROR(P87/P165,"")</f>
        <v>8.6637209064572543E-4</v>
      </c>
      <c r="Q321" s="14">
        <f>IFERROR(Q87/Q165,"")</f>
        <v>8.4481879633723292E-4</v>
      </c>
      <c r="R321" s="14">
        <f>IFERROR(R87/R165,"")</f>
        <v>1.3149863047665375E-3</v>
      </c>
      <c r="S321" s="14">
        <f>IFERROR(S87/S165,"")</f>
        <v>1.2578377244607424E-3</v>
      </c>
      <c r="T321" s="14">
        <f>IFERROR(T87/T165,"")</f>
        <v>8.0992819530074131E-4</v>
      </c>
      <c r="U321" s="14">
        <f>IFERROR(U87/U165,"")</f>
        <v>8.001769160544493E-4</v>
      </c>
      <c r="V321" s="14">
        <f>IFERROR(V87/V165,"")</f>
        <v>5.5509988486594222E-4</v>
      </c>
      <c r="W321" s="14">
        <f>IFERROR(W87/W165,"")</f>
        <v>5.3808874612482722E-4</v>
      </c>
      <c r="X321" s="14">
        <f>IFERROR(X87/X165,"")</f>
        <v>6.183053225767228E-4</v>
      </c>
      <c r="Y321" s="14">
        <f>IFERROR(Y87/Y165,"")</f>
        <v>6.0764751400844876E-4</v>
      </c>
      <c r="Z321" s="14">
        <f>IFERROR(Z87/Z165,"")</f>
        <v>5.6638652538438931E-4</v>
      </c>
      <c r="AA321" s="14">
        <f>IFERROR(AA87/AA165,"")</f>
        <v>5.5757337146392484E-4</v>
      </c>
      <c r="AB321" s="14">
        <f>IFERROR(AB87/AB165,"")</f>
        <v>4.892493384744262E-3</v>
      </c>
      <c r="AC321" s="14">
        <f>IFERROR(AC87/AC165,"")</f>
        <v>4.8307066859202908E-3</v>
      </c>
      <c r="AD321" s="14">
        <f>IFERROR(AD87/AD165,"")</f>
        <v>4.8007446906796871E-3</v>
      </c>
      <c r="AE321" s="14">
        <f>IFERROR(AE87/AE165,"")</f>
        <v>4.7357123438216582E-3</v>
      </c>
      <c r="AF321" s="14">
        <f>IFERROR(AF87/AF165,"")</f>
        <v>5.7281923924604548E-3</v>
      </c>
      <c r="AG321" s="14">
        <f>IFERROR(AG87/AG165,"")</f>
        <v>5.6454966663088421E-3</v>
      </c>
      <c r="AH321" s="14">
        <f>IFERROR(AH87/AH165,"")</f>
        <v>6.364329229855816E-3</v>
      </c>
    </row>
    <row r="322" spans="1:34" ht="15" hidden="1" x14ac:dyDescent="0.25">
      <c r="A322" t="str">
        <f t="shared" si="39"/>
        <v>浦发重组率</v>
      </c>
      <c r="B322" s="3" t="str">
        <f t="shared" si="37"/>
        <v>浦发银行重组率</v>
      </c>
      <c r="C322" s="4" t="s">
        <v>31</v>
      </c>
      <c r="D322" s="4" t="s">
        <v>32</v>
      </c>
      <c r="E322" s="5" t="s">
        <v>33</v>
      </c>
      <c r="F322" s="5" t="s">
        <v>27</v>
      </c>
      <c r="G322" s="5" t="str">
        <f t="shared" si="38"/>
        <v>重组率</v>
      </c>
      <c r="H322" s="14">
        <f>IFERROR(H88/H166,"")</f>
        <v>1.2323363109859094E-3</v>
      </c>
      <c r="I322" s="14">
        <f>IFERROR(I88/I166,"")</f>
        <v>1.19281745671933E-3</v>
      </c>
      <c r="J322" s="14">
        <f>IFERROR(J88/J166,"")</f>
        <v>1.1996215590498293E-3</v>
      </c>
      <c r="K322" s="14">
        <f>IFERROR(K88/K166,"")</f>
        <v>1.1693584406329114E-3</v>
      </c>
      <c r="L322" s="14">
        <f>IFERROR(L88/L166,"")</f>
        <v>1.0790914494735095E-3</v>
      </c>
      <c r="M322" s="14">
        <f>IFERROR(M88/M166,"")</f>
        <v>1.0519161282773609E-3</v>
      </c>
      <c r="N322" s="14">
        <f>IFERROR(N88/N166,"")</f>
        <v>6.1270766279375726E-4</v>
      </c>
      <c r="O322" s="14">
        <f>IFERROR(O88/O166,"")</f>
        <v>5.9148945049395123E-4</v>
      </c>
      <c r="P322" s="14">
        <f>IFERROR(P88/P166,"")</f>
        <v>7.5766740445276605E-4</v>
      </c>
      <c r="Q322" s="14">
        <f>IFERROR(Q88/Q166,"")</f>
        <v>7.5263905189671321E-4</v>
      </c>
      <c r="R322" s="14">
        <f>IFERROR(R88/R166,"")</f>
        <v>7.9063275693475195E-4</v>
      </c>
      <c r="S322" s="14">
        <f>IFERROR(S88/S166,"")</f>
        <v>7.7931680031139718E-4</v>
      </c>
      <c r="T322" s="14">
        <f>IFERROR(T88/T166,"")</f>
        <v>4.0567119724250182E-4</v>
      </c>
      <c r="U322" s="14">
        <f>IFERROR(U88/U166,"")</f>
        <v>4.0239894022067892E-4</v>
      </c>
      <c r="V322" s="14">
        <f>IFERROR(V88/V166,"")</f>
        <v>2.5567974285923005E-4</v>
      </c>
      <c r="W322" s="14">
        <f>IFERROR(W88/W166,"")</f>
        <v>2.5179810574676423E-4</v>
      </c>
      <c r="X322" s="14">
        <f>IFERROR(X88/X166,"")</f>
        <v>1.7077007055616596E-4</v>
      </c>
      <c r="Y322" s="14">
        <f>IFERROR(Y88/Y166,"")</f>
        <v>1.7271171204853158E-4</v>
      </c>
      <c r="Z322" s="14">
        <f>IFERROR(Z88/Z166,"")</f>
        <v>1.7218859274488148E-4</v>
      </c>
      <c r="AA322" s="14">
        <f>IFERROR(AA88/AA166,"")</f>
        <v>1.6659371764293028E-4</v>
      </c>
      <c r="AB322" s="14">
        <f>IFERROR(AB88/AB166,"")</f>
        <v>1.6952226706022424E-4</v>
      </c>
      <c r="AC322" s="14">
        <f>IFERROR(AC88/AC166,"")</f>
        <v>1.6793687959112122E-4</v>
      </c>
      <c r="AD322" s="14">
        <f>IFERROR(AD88/AD166,"")</f>
        <v>6.8500036167841042E-3</v>
      </c>
      <c r="AE322" s="14">
        <f>IFERROR(AE88/AE166,"")</f>
        <v>6.6188360834455078E-3</v>
      </c>
      <c r="AF322" s="14">
        <f>IFERROR(AF88/AF166,"")</f>
        <v>7.0190744128011502E-3</v>
      </c>
      <c r="AG322" s="14">
        <f>IFERROR(AG88/AG166,"")</f>
        <v>6.9730418731587607E-3</v>
      </c>
      <c r="AH322" s="14">
        <f>IFERROR(AH88/AH166,"")</f>
        <v>6.6501016046183947E-3</v>
      </c>
    </row>
    <row r="323" spans="1:34" ht="15" hidden="1" x14ac:dyDescent="0.25">
      <c r="A323" t="str">
        <f t="shared" si="39"/>
        <v>中信重组率</v>
      </c>
      <c r="B323" s="3" t="str">
        <f t="shared" si="37"/>
        <v>中信银行重组率</v>
      </c>
      <c r="C323" s="4" t="s">
        <v>34</v>
      </c>
      <c r="D323" s="4" t="s">
        <v>35</v>
      </c>
      <c r="E323" s="5" t="s">
        <v>36</v>
      </c>
      <c r="F323" s="5" t="s">
        <v>27</v>
      </c>
      <c r="G323" s="5" t="str">
        <f t="shared" si="38"/>
        <v>重组率</v>
      </c>
      <c r="H323" s="14">
        <f>IFERROR(H89/H167,"")</f>
        <v>5.491053412571209E-3</v>
      </c>
      <c r="I323" s="14">
        <f>IFERROR(I89/I167,"")</f>
        <v>5.3241775241500222E-3</v>
      </c>
      <c r="J323" s="14">
        <f>IFERROR(J89/J167,"")</f>
        <v>5.7008689623052802E-3</v>
      </c>
      <c r="K323" s="14">
        <f>IFERROR(K89/K167,"")</f>
        <v>5.4862407095332575E-3</v>
      </c>
      <c r="L323" s="14">
        <f>IFERROR(L89/L167,"")</f>
        <v>7.1723419233920421E-3</v>
      </c>
      <c r="M323" s="14">
        <f>IFERROR(M89/M167,"")</f>
        <v>6.9297819690869551E-3</v>
      </c>
      <c r="N323" s="14">
        <f>IFERROR(N89/N167,"")</f>
        <v>4.924768186042228E-3</v>
      </c>
      <c r="O323" s="14">
        <f>IFERROR(O89/O167,"")</f>
        <v>4.7426442728318603E-3</v>
      </c>
      <c r="P323" s="14">
        <f>IFERROR(P89/P167,"")</f>
        <v>4.4204024915150313E-3</v>
      </c>
      <c r="Q323" s="14">
        <f>IFERROR(Q89/Q167,"")</f>
        <v>4.3815211545120891E-3</v>
      </c>
      <c r="R323" s="14">
        <f>IFERROR(R89/R167,"")</f>
        <v>3.3323935964171105E-3</v>
      </c>
      <c r="S323" s="14">
        <f>IFERROR(S89/S167,"")</f>
        <v>3.2670481789668884E-3</v>
      </c>
      <c r="T323" s="14">
        <f>IFERROR(T89/T167,"")</f>
        <v>3.0712932756816473E-3</v>
      </c>
      <c r="U323" s="14">
        <f>IFERROR(U89/U167,"")</f>
        <v>3.0188920542588522E-3</v>
      </c>
      <c r="V323" s="14">
        <f>IFERROR(V89/V167,"")</f>
        <v>2.4280135041876488E-3</v>
      </c>
      <c r="W323" s="14">
        <f>IFERROR(W89/W167,"")</f>
        <v>2.3402793482833616E-3</v>
      </c>
      <c r="X323" s="14">
        <f>IFERROR(X89/X167,"")</f>
        <v>2.2283968274945023E-3</v>
      </c>
      <c r="Y323" s="14">
        <f>IFERROR(Y89/Y167,"")</f>
        <v>2.1936870703289963E-3</v>
      </c>
      <c r="Z323" s="14">
        <f>IFERROR(Z89/Z167,"")</f>
        <v>3.1785934092155746E-3</v>
      </c>
      <c r="AA323" s="14">
        <f>IFERROR(AA89/AA167,"")</f>
        <v>3.130781093786751E-3</v>
      </c>
      <c r="AB323" s="14">
        <f>IFERROR(AB89/AB167,"")</f>
        <v>3.9533966155678446E-3</v>
      </c>
      <c r="AC323" s="14">
        <f>IFERROR(AC89/AC167,"")</f>
        <v>3.9266246422774639E-3</v>
      </c>
      <c r="AD323" s="14">
        <f>IFERROR(AD89/AD167,"")</f>
        <v>5.1748841983955607E-3</v>
      </c>
      <c r="AE323" s="14">
        <f>IFERROR(AE89/AE167,"")</f>
        <v>5.0461752051260593E-3</v>
      </c>
      <c r="AF323" s="14">
        <f>IFERROR(AF89/AF167,"")</f>
        <v>5.2069149761285096E-3</v>
      </c>
      <c r="AG323" s="14">
        <f>IFERROR(AG89/AG167,"")</f>
        <v>5.2244010832028674E-3</v>
      </c>
      <c r="AH323" s="14">
        <f>IFERROR(AH89/AH167,"")</f>
        <v>6.4363515775381552E-3</v>
      </c>
    </row>
    <row r="324" spans="1:34" ht="15" hidden="1" x14ac:dyDescent="0.25">
      <c r="A324" t="str">
        <f t="shared" si="39"/>
        <v>民生重组率</v>
      </c>
      <c r="B324" s="3" t="str">
        <f t="shared" si="37"/>
        <v>民生银行重组率</v>
      </c>
      <c r="C324" s="4" t="s">
        <v>37</v>
      </c>
      <c r="D324" s="4" t="s">
        <v>38</v>
      </c>
      <c r="E324" s="5" t="s">
        <v>39</v>
      </c>
      <c r="F324" s="5" t="s">
        <v>27</v>
      </c>
      <c r="G324" s="5" t="str">
        <f t="shared" si="38"/>
        <v>重组率</v>
      </c>
      <c r="H324" s="14">
        <f>IFERROR(H90/H168,"")</f>
        <v>5.705471894913286E-3</v>
      </c>
      <c r="I324" s="14">
        <f>IFERROR(I90/I168,"")</f>
        <v>5.4865135540986066E-3</v>
      </c>
      <c r="J324" s="14">
        <f>IFERROR(J90/J168,"")</f>
        <v>4.8342685989595712E-3</v>
      </c>
      <c r="K324" s="14">
        <f>IFERROR(K90/K168,"")</f>
        <v>4.5583176725651729E-3</v>
      </c>
      <c r="L324" s="14">
        <f>IFERROR(L90/L168,"")</f>
        <v>5.2613441398209112E-3</v>
      </c>
      <c r="M324" s="14">
        <f>IFERROR(M90/M168,"")</f>
        <v>5.2215316789033664E-3</v>
      </c>
      <c r="N324" s="14">
        <f>IFERROR(N90/N168,"")</f>
        <v>4.8597133679871276E-3</v>
      </c>
      <c r="O324" s="14">
        <f>IFERROR(O90/O168,"")</f>
        <v>4.6673459973938219E-3</v>
      </c>
      <c r="P324" s="14">
        <f>IFERROR(P90/P168,"")</f>
        <v>5.1963094322775866E-3</v>
      </c>
      <c r="Q324" s="14">
        <f>IFERROR(Q90/Q168,"")</f>
        <v>5.1844294393239131E-3</v>
      </c>
      <c r="R324" s="14">
        <f>IFERROR(R90/R168,"")</f>
        <v>4.3856526893297863E-3</v>
      </c>
      <c r="S324" s="14">
        <f>IFERROR(S90/S168,"")</f>
        <v>4.2352136905556143E-3</v>
      </c>
      <c r="T324" s="14">
        <f>IFERROR(T90/T168,"")</f>
        <v>3.8808370680931039E-3</v>
      </c>
      <c r="U324" s="14">
        <f>IFERROR(U90/U168,"")</f>
        <v>3.9504596242742806E-3</v>
      </c>
      <c r="V324" s="14">
        <f>IFERROR(V90/V168,"")</f>
        <v>3.2730086179084813E-3</v>
      </c>
      <c r="W324" s="14">
        <f>IFERROR(W90/W168,"")</f>
        <v>3.1253509217525487E-3</v>
      </c>
      <c r="X324" s="14">
        <f>IFERROR(X90/X168,"")</f>
        <v>2.2289066901817422E-3</v>
      </c>
      <c r="Y324" s="14">
        <f>IFERROR(Y90/Y168,"")</f>
        <v>2.2325313602564708E-3</v>
      </c>
      <c r="Z324" s="14">
        <f>IFERROR(Z90/Z168,"")</f>
        <v>5.235722689598819E-3</v>
      </c>
      <c r="AA324" s="14">
        <f>IFERROR(AA90/AA168,"")</f>
        <v>5.1032225567860766E-3</v>
      </c>
      <c r="AB324" s="14">
        <f>IFERROR(AB90/AB168,"")</f>
        <v>5.890947943661946E-3</v>
      </c>
      <c r="AC324" s="14">
        <f>IFERROR(AC90/AC168,"")</f>
        <v>5.8673220089537625E-3</v>
      </c>
      <c r="AD324" s="14">
        <f>IFERROR(AD90/AD168,"")</f>
        <v>5.9321691143427229E-3</v>
      </c>
      <c r="AE324" s="14">
        <f>IFERROR(AE90/AE168,"")</f>
        <v>5.8403257893487551E-3</v>
      </c>
      <c r="AF324" s="14">
        <f>IFERROR(AF90/AF168,"")</f>
        <v>6.0909994330936397E-3</v>
      </c>
      <c r="AG324" s="14">
        <f>IFERROR(AG90/AG168,"")</f>
        <v>6.1364613223301064E-3</v>
      </c>
      <c r="AH324" s="14">
        <f>IFERROR(AH90/AH168,"")</f>
        <v>6.546954031160495E-3</v>
      </c>
    </row>
    <row r="325" spans="1:34" ht="15" hidden="1" x14ac:dyDescent="0.25">
      <c r="A325" t="str">
        <f t="shared" si="39"/>
        <v>光大重组率</v>
      </c>
      <c r="B325" s="3" t="str">
        <f t="shared" si="37"/>
        <v>光大银行重组率</v>
      </c>
      <c r="C325" s="4" t="s">
        <v>40</v>
      </c>
      <c r="D325" s="4" t="s">
        <v>41</v>
      </c>
      <c r="E325" s="5" t="s">
        <v>42</v>
      </c>
      <c r="F325" s="5" t="s">
        <v>27</v>
      </c>
      <c r="G325" s="5" t="str">
        <f t="shared" si="38"/>
        <v>重组率</v>
      </c>
      <c r="H325" s="14">
        <f>IFERROR(H91/H169,"")</f>
        <v>4.584704026656691E-3</v>
      </c>
      <c r="I325" s="14">
        <f>IFERROR(I91/I169,"")</f>
        <v>4.473793048685993E-3</v>
      </c>
      <c r="J325" s="14">
        <f>IFERROR(J91/J169,"")</f>
        <v>4.3831511199010102E-3</v>
      </c>
      <c r="K325" s="14">
        <f>IFERROR(K91/K169,"")</f>
        <v>4.1063520305682812E-3</v>
      </c>
      <c r="L325" s="14">
        <f>IFERROR(L91/L169,"")</f>
        <v>3.9205055377910854E-3</v>
      </c>
      <c r="M325" s="14">
        <f>IFERROR(M91/M169,"")</f>
        <v>3.8659532845414521E-3</v>
      </c>
      <c r="N325" s="14">
        <f>IFERROR(N91/N169,"")</f>
        <v>2.5449562416389264E-3</v>
      </c>
      <c r="O325" s="14">
        <f>IFERROR(O91/O169,"")</f>
        <v>2.4246088778863261E-3</v>
      </c>
      <c r="P325" s="14">
        <f>IFERROR(P91/P169,"")</f>
        <v>2.1555464021426399E-3</v>
      </c>
      <c r="Q325" s="14">
        <f>IFERROR(Q91/Q169,"")</f>
        <v>2.1237965609159372E-3</v>
      </c>
      <c r="R325" s="14">
        <f>IFERROR(R91/R169,"")</f>
        <v>1.4011412316497062E-3</v>
      </c>
      <c r="S325" s="14">
        <f>IFERROR(S91/S169,"")</f>
        <v>1.3416495920476137E-3</v>
      </c>
      <c r="T325" s="14">
        <f>IFERROR(T91/T169,"")</f>
        <v>1.285113213235698E-3</v>
      </c>
      <c r="U325" s="14">
        <f>IFERROR(U91/U169,"")</f>
        <v>1.2663291659115634E-3</v>
      </c>
      <c r="V325" s="14">
        <f>IFERROR(V91/V169,"")</f>
        <v>1.2328274746968039E-3</v>
      </c>
      <c r="W325" s="14">
        <f>IFERROR(W91/W169,"")</f>
        <v>1.1858687740879594E-3</v>
      </c>
      <c r="X325" s="14">
        <f>IFERROR(X91/X169,"")</f>
        <v>1.1504516731499217E-3</v>
      </c>
      <c r="Y325" s="14">
        <f>IFERROR(Y91/Y169,"")</f>
        <v>1.1450959080966815E-3</v>
      </c>
      <c r="Z325" s="14">
        <f>IFERROR(Z91/Z169,"")</f>
        <v>1.7298863413709278E-3</v>
      </c>
      <c r="AA325" s="14">
        <f>IFERROR(AA91/AA169,"")</f>
        <v>1.6770787546045425E-3</v>
      </c>
      <c r="AB325" s="14">
        <f>IFERROR(AB91/AB169,"")</f>
        <v>4.6308615200321363E-3</v>
      </c>
      <c r="AC325" s="14">
        <f>IFERROR(AC91/AC169,"")</f>
        <v>4.6263568914884524E-3</v>
      </c>
      <c r="AD325" s="14">
        <f>IFERROR(AD91/AD169,"")</f>
        <v>5.5819895869292117E-3</v>
      </c>
      <c r="AE325" s="14">
        <f>IFERROR(AE91/AE169,"")</f>
        <v>5.3415877108697503E-3</v>
      </c>
      <c r="AF325" s="14">
        <f>IFERROR(AF91/AF169,"")</f>
        <v>6.043970842811215E-3</v>
      </c>
      <c r="AG325" s="14">
        <f>IFERROR(AG91/AG169,"")</f>
        <v>6.1297117937850129E-3</v>
      </c>
      <c r="AH325" s="14">
        <f>IFERROR(AH91/AH169,"")</f>
        <v>6.2195085796808115E-3</v>
      </c>
    </row>
    <row r="326" spans="1:34" ht="15" hidden="1" x14ac:dyDescent="0.25">
      <c r="A326" t="str">
        <f t="shared" si="39"/>
        <v>平安重组率</v>
      </c>
      <c r="B326" s="3" t="str">
        <f t="shared" si="37"/>
        <v>平安银行重组率</v>
      </c>
      <c r="C326" s="4" t="s">
        <v>43</v>
      </c>
      <c r="D326" s="4" t="s">
        <v>44</v>
      </c>
      <c r="E326" s="5" t="s">
        <v>45</v>
      </c>
      <c r="F326" s="5" t="s">
        <v>27</v>
      </c>
      <c r="G326" s="5" t="str">
        <f t="shared" si="38"/>
        <v>重组率</v>
      </c>
      <c r="H326" s="14">
        <f>IFERROR(H92/H170,"")</f>
        <v>1.0317518262199456E-2</v>
      </c>
      <c r="I326" s="14">
        <f>IFERROR(I92/I170,"")</f>
        <v>9.9852777585375755E-3</v>
      </c>
      <c r="J326" s="14">
        <f>IFERROR(J92/J170,"")</f>
        <v>8.4826780245393762E-3</v>
      </c>
      <c r="K326" s="14">
        <f>IFERROR(K92/K170,"")</f>
        <v>8.0628399918827448E-3</v>
      </c>
      <c r="L326" s="14">
        <f>IFERROR(L92/L170,"")</f>
        <v>7.1021141696247184E-3</v>
      </c>
      <c r="M326" s="14">
        <f>IFERROR(M92/M170,"")</f>
        <v>6.8916721212036805E-3</v>
      </c>
      <c r="N326" s="14">
        <f>IFERROR(N92/N170,"")</f>
        <v>5.8609374724571195E-3</v>
      </c>
      <c r="O326" s="14">
        <f>IFERROR(O92/O170,"")</f>
        <v>5.624237451007914E-3</v>
      </c>
      <c r="P326" s="14">
        <f>IFERROR(P92/P170,"")</f>
        <v>4.8864427302163938E-3</v>
      </c>
      <c r="Q326" s="14">
        <f>IFERROR(Q92/Q170,"")</f>
        <v>4.7163302599521183E-3</v>
      </c>
      <c r="R326" s="14">
        <f>IFERROR(R92/R170,"")</f>
        <v>3.7268463509091718E-3</v>
      </c>
      <c r="S326" s="14">
        <f>IFERROR(S92/S170,"")</f>
        <v>3.6192797896335231E-3</v>
      </c>
      <c r="T326" s="14">
        <f>IFERROR(T92/T170,"")</f>
        <v>3.2854846136315366E-3</v>
      </c>
      <c r="U326" s="14">
        <f>IFERROR(U92/U170,"")</f>
        <v>3.2096028797977067E-3</v>
      </c>
      <c r="V326" s="14">
        <f>IFERROR(V92/V170,"")</f>
        <v>5.1385319003797057E-3</v>
      </c>
      <c r="W326" s="14">
        <f>IFERROR(W92/W170,"")</f>
        <v>4.9737111729550127E-3</v>
      </c>
      <c r="X326" s="14">
        <f>IFERROR(X92/X170,"")</f>
        <v>6.9505930422539882E-3</v>
      </c>
      <c r="Y326" s="14">
        <f>IFERROR(Y92/Y170,"")</f>
        <v>6.9770455667857141E-3</v>
      </c>
      <c r="Z326" s="14">
        <f>IFERROR(Z92/Z170,"")</f>
        <v>9.3998284377238631E-3</v>
      </c>
      <c r="AA326" s="14">
        <f>IFERROR(AA92/AA170,"")</f>
        <v>9.1985038861740424E-3</v>
      </c>
      <c r="AB326" s="14">
        <f>IFERROR(AB92/AB170,"")</f>
        <v>6.2824559378509984E-3</v>
      </c>
      <c r="AC326" s="14">
        <f>IFERROR(AC92/AC170,"")</f>
        <v>6.338540424340823E-3</v>
      </c>
      <c r="AD326" s="14">
        <f>IFERROR(AD92/AD170,"")</f>
        <v>1.1162670493461521E-2</v>
      </c>
      <c r="AE326" s="14">
        <f>IFERROR(AE92/AE170,"")</f>
        <v>1.1039615583139614E-2</v>
      </c>
      <c r="AF326" s="14">
        <f>IFERROR(AF92/AF170,"")</f>
        <v>1.1231046636964434E-2</v>
      </c>
      <c r="AG326" s="14">
        <f>IFERROR(AG92/AG170,"")</f>
        <v>1.1200633866753976E-2</v>
      </c>
      <c r="AH326" s="14">
        <f>IFERROR(AH92/AH170,"")</f>
        <v>1.2126198817992002E-2</v>
      </c>
    </row>
    <row r="327" spans="1:34" ht="15" hidden="1" x14ac:dyDescent="0.25">
      <c r="A327" t="str">
        <f t="shared" si="39"/>
        <v>华夏重组率</v>
      </c>
      <c r="B327" s="3" t="str">
        <f t="shared" si="37"/>
        <v>华夏银行重组率</v>
      </c>
      <c r="C327" s="4" t="s">
        <v>46</v>
      </c>
      <c r="D327" s="4" t="s">
        <v>47</v>
      </c>
      <c r="E327" s="5" t="s">
        <v>48</v>
      </c>
      <c r="F327" s="5" t="s">
        <v>27</v>
      </c>
      <c r="G327" s="5" t="str">
        <f t="shared" si="38"/>
        <v>重组率</v>
      </c>
      <c r="H327" s="14">
        <f>IFERROR(H93/H171,"")</f>
        <v>1.4776899716541981E-4</v>
      </c>
      <c r="I327" s="14">
        <f>IFERROR(I93/I171,"")</f>
        <v>1.4375418144292029E-4</v>
      </c>
      <c r="J327" s="14">
        <f>IFERROR(J93/J171,"")</f>
        <v>3.6633518494586675E-4</v>
      </c>
      <c r="K327" s="14">
        <f>IFERROR(K93/K171,"")</f>
        <v>3.5119082357831707E-4</v>
      </c>
      <c r="L327" s="14">
        <f>IFERROR(L93/L171,"")</f>
        <v>3.3046229910564353E-4</v>
      </c>
      <c r="M327" s="14">
        <f>IFERROR(M93/M171,"")</f>
        <v>3.220136459254524E-4</v>
      </c>
      <c r="N327" s="14">
        <f>IFERROR(N93/N171,"")</f>
        <v>3.281186803370139E-4</v>
      </c>
      <c r="O327" s="14">
        <f>IFERROR(O93/O171,"")</f>
        <v>3.2025620496397119E-4</v>
      </c>
      <c r="P327" s="14">
        <f>IFERROR(P93/P171,"")</f>
        <v>6.8900749232192753E-4</v>
      </c>
      <c r="Q327" s="14">
        <f>IFERROR(Q93/Q171,"")</f>
        <v>6.8511034498265654E-4</v>
      </c>
      <c r="R327" s="14">
        <f>IFERROR(R93/R171,"")</f>
        <v>5.2269475574975529E-4</v>
      </c>
      <c r="S327" s="14">
        <f>IFERROR(S93/S171,"")</f>
        <v>5.0391678796383641E-4</v>
      </c>
      <c r="T327" s="14">
        <f>IFERROR(T93/T171,"")</f>
        <v>1.1480267719321581E-3</v>
      </c>
      <c r="U327" s="14">
        <f>IFERROR(U93/U171,"")</f>
        <v>1.1557400149489129E-3</v>
      </c>
      <c r="V327" s="14">
        <f>IFERROR(V93/V171,"")</f>
        <v>1.1711533748971061E-3</v>
      </c>
      <c r="W327" s="14">
        <f>IFERROR(W93/W171,"")</f>
        <v>1.131327486583017E-3</v>
      </c>
      <c r="X327" s="14">
        <f>IFERROR(X93/X171,"")</f>
        <v>1.2665392870497959E-3</v>
      </c>
      <c r="Y327" s="14">
        <f>IFERROR(Y93/Y171,"")</f>
        <v>1.2811168471830974E-3</v>
      </c>
      <c r="Z327" s="14">
        <f>IFERROR(Z93/Z171,"")</f>
        <v>3.3036266720009627E-3</v>
      </c>
      <c r="AA327" s="14">
        <f>IFERROR(AA93/AA171,"")</f>
        <v>3.1667043655281609E-3</v>
      </c>
      <c r="AB327" s="14">
        <f>IFERROR(AB93/AB171,"")</f>
        <v>3.7433922396990049E-3</v>
      </c>
      <c r="AC327" s="14">
        <f>IFERROR(AC93/AC171,"")</f>
        <v>3.7656668602581637E-3</v>
      </c>
      <c r="AD327" s="14">
        <f>IFERROR(AD93/AD171,"")</f>
        <v>4.271194434219929E-3</v>
      </c>
      <c r="AE327" s="14">
        <f>IFERROR(AE93/AE171,"")</f>
        <v>4.0836726629489232E-3</v>
      </c>
      <c r="AF327" s="14">
        <f>IFERROR(AF93/AF171,"")</f>
        <v>3.729270053514653E-3</v>
      </c>
      <c r="AG327" s="14">
        <f>IFERROR(AG93/AG171,"")</f>
        <v>3.7009452314301972E-3</v>
      </c>
      <c r="AH327" s="14">
        <f>IFERROR(AH93/AH171,"")</f>
        <v>4.4298712804860469E-3</v>
      </c>
    </row>
    <row r="328" spans="1:34" ht="15" hidden="1" x14ac:dyDescent="0.25">
      <c r="A328" t="str">
        <f t="shared" si="39"/>
        <v>浙商重组率</v>
      </c>
      <c r="B328" s="3" t="str">
        <f t="shared" si="37"/>
        <v>浙商银行重组率</v>
      </c>
      <c r="C328" s="4" t="s">
        <v>49</v>
      </c>
      <c r="D328" s="4" t="s">
        <v>50</v>
      </c>
      <c r="E328" s="5" t="s">
        <v>51</v>
      </c>
      <c r="F328" s="5" t="s">
        <v>27</v>
      </c>
      <c r="G328" s="5" t="str">
        <f t="shared" si="38"/>
        <v>重组率</v>
      </c>
      <c r="H328" s="14">
        <f>IFERROR(H94/H172,"")</f>
        <v>0</v>
      </c>
      <c r="I328" s="14">
        <f>IFERROR(I94/I172,"")</f>
        <v>0</v>
      </c>
      <c r="J328" s="14">
        <f>IFERROR(J94/J172,"")</f>
        <v>4.5466451699465669E-4</v>
      </c>
      <c r="K328" s="14">
        <f>IFERROR(K94/K172,"")</f>
        <v>4.3269239223873334E-4</v>
      </c>
      <c r="L328" s="14">
        <f>IFERROR(L94/L172,"")</f>
        <v>4.8305275131396567E-4</v>
      </c>
      <c r="M328" s="14">
        <f>IFERROR(M94/M172,"")</f>
        <v>4.6794169308874204E-4</v>
      </c>
      <c r="N328" s="14">
        <f>IFERROR(N94/N172,"")</f>
        <v>4.7148085184781969E-4</v>
      </c>
      <c r="O328" s="14">
        <f>IFERROR(O94/O172,"")</f>
        <v>4.5208174408800737E-4</v>
      </c>
      <c r="P328" s="14">
        <f>IFERROR(P94/P172,"")</f>
        <v>4.4256239697453969E-4</v>
      </c>
      <c r="Q328" s="14">
        <f>IFERROR(Q94/Q172,"")</f>
        <v>4.2931447704845155E-4</v>
      </c>
      <c r="R328" s="14">
        <f>IFERROR(R94/R172,"")</f>
        <v>6.2147536017660319E-4</v>
      </c>
      <c r="S328" s="14">
        <f>IFERROR(S94/S172,"")</f>
        <v>5.8504075316815327E-4</v>
      </c>
      <c r="T328" s="14">
        <f>IFERROR(T94/T172,"")</f>
        <v>3.6125840385015735E-4</v>
      </c>
      <c r="U328" s="14">
        <f>IFERROR(U94/U172,"")</f>
        <v>3.5252409910508005E-4</v>
      </c>
      <c r="V328" s="14">
        <f>IFERROR(V94/V172,"")</f>
        <v>2.9738035539584153E-4</v>
      </c>
      <c r="W328" s="14">
        <f>IFERROR(W94/W172,"")</f>
        <v>2.8344440131463017E-4</v>
      </c>
      <c r="X328" s="14">
        <f>IFERROR(X94/X172,"")</f>
        <v>2.6717186437384628E-4</v>
      </c>
      <c r="Y328" s="14">
        <f>IFERROR(Y94/Y172,"")</f>
        <v>2.5918623768202679E-4</v>
      </c>
      <c r="Z328" s="14">
        <f>IFERROR(Z94/Z172,"")</f>
        <v>2.1446038979814736E-3</v>
      </c>
      <c r="AA328" s="14">
        <f>IFERROR(AA94/AA172,"")</f>
        <v>2.0706882325681282E-3</v>
      </c>
      <c r="AB328" s="14">
        <f>IFERROR(AB94/AB172,"")</f>
        <v>5.5130764407866767E-3</v>
      </c>
      <c r="AC328" s="14">
        <f>IFERROR(AC94/AC172,"")</f>
        <v>5.4457850062124115E-3</v>
      </c>
      <c r="AD328" s="14">
        <f>IFERROR(AD94/AD172,"")</f>
        <v>6.9646509479228029E-3</v>
      </c>
      <c r="AE328" s="14">
        <f>IFERROR(AE94/AE172,"")</f>
        <v>6.8096544239217476E-3</v>
      </c>
      <c r="AF328" s="14">
        <f>IFERROR(AF94/AF172,"")</f>
        <v>6.8410289367171577E-3</v>
      </c>
      <c r="AG328" s="14">
        <f>IFERROR(AG94/AG172,"")</f>
        <v>6.7812001653771185E-3</v>
      </c>
      <c r="AH328" s="14">
        <f>IFERROR(AH94/AH172,"")</f>
        <v>8.1165870302886516E-3</v>
      </c>
    </row>
    <row r="329" spans="1:34" ht="15" hidden="1" x14ac:dyDescent="0.25">
      <c r="A329" t="str">
        <f t="shared" si="39"/>
        <v>北京重组率</v>
      </c>
      <c r="B329" s="3" t="str">
        <f t="shared" si="37"/>
        <v>北京银行重组率</v>
      </c>
      <c r="C329" s="4" t="s">
        <v>52</v>
      </c>
      <c r="D329" s="4" t="s">
        <v>53</v>
      </c>
      <c r="E329" s="5" t="s">
        <v>54</v>
      </c>
      <c r="F329" s="5" t="s">
        <v>55</v>
      </c>
      <c r="G329" s="5" t="str">
        <f t="shared" si="38"/>
        <v>重组率</v>
      </c>
      <c r="H329" s="14">
        <f>IFERROR(H95/H173,"")</f>
        <v>2.2708234881909819E-3</v>
      </c>
      <c r="I329" s="14">
        <f>IFERROR(I95/I173,"")</f>
        <v>2.2708234881909819E-3</v>
      </c>
      <c r="J329" s="14">
        <f>IFERROR(J95/J173,"")</f>
        <v>2.0706610490335304E-3</v>
      </c>
      <c r="K329" s="14">
        <f>IFERROR(K95/K173,"")</f>
        <v>2.0706610490335304E-3</v>
      </c>
      <c r="L329" s="14">
        <f>IFERROR(L95/L173,"")</f>
        <v>2.0881344408160332E-3</v>
      </c>
      <c r="M329" s="14">
        <f>IFERROR(M95/M173,"")</f>
        <v>2.0474358974358975E-3</v>
      </c>
      <c r="N329" s="14">
        <f>IFERROR(N95/N173,"")</f>
        <v>7.4853880250376186E-3</v>
      </c>
      <c r="O329" s="14">
        <f>IFERROR(O95/O173,"")</f>
        <v>7.1993865030674847E-3</v>
      </c>
      <c r="P329" s="14">
        <f>IFERROR(P95/P173,"")</f>
        <v>6.0342519201953106E-3</v>
      </c>
      <c r="Q329" s="14">
        <f>IFERROR(Q95/Q173,"")</f>
        <v>5.9422619047619051E-3</v>
      </c>
      <c r="R329" s="14">
        <f>IFERROR(R95/R173,"")</f>
        <v>6.9709150760381968E-3</v>
      </c>
      <c r="S329" s="14">
        <f>IFERROR(S95/S173,"")</f>
        <v>6.6682788534264976E-3</v>
      </c>
      <c r="T329" s="14">
        <f>IFERROR(T95/T173,"")</f>
        <v>5.7596318669012238E-3</v>
      </c>
      <c r="U329" s="14">
        <f>IFERROR(U95/U173,"")</f>
        <v>5.8274042020156009E-3</v>
      </c>
      <c r="V329" s="14">
        <f>IFERROR(V95/V173,"")</f>
        <v>6.1581500000834578E-3</v>
      </c>
      <c r="W329" s="14">
        <f>IFERROR(W95/W173,"")</f>
        <v>5.8281786362532955E-3</v>
      </c>
      <c r="X329" s="14">
        <f>IFERROR(X95/X173,"")</f>
        <v>9.3667274276367177E-3</v>
      </c>
      <c r="Y329" s="14">
        <f>IFERROR(Y95/Y173,"")</f>
        <v>9.2935517419392381E-3</v>
      </c>
      <c r="Z329" s="14">
        <f>IFERROR(Z95/Z173,"")</f>
        <v>7.5266229797097762E-3</v>
      </c>
      <c r="AA329" s="14">
        <f>IFERROR(AA95/AA173,"")</f>
        <v>7.1558018867924527E-3</v>
      </c>
      <c r="AB329" s="14">
        <f>IFERROR(AB95/AB173,"")</f>
        <v>7.1701556262644805E-3</v>
      </c>
      <c r="AC329" s="14">
        <f>IFERROR(AC95/AC173,"")</f>
        <v>7.1615797781322309E-3</v>
      </c>
      <c r="AD329" s="14">
        <f>IFERROR(AD95/AD173,"")</f>
        <v>6.7366056177106072E-3</v>
      </c>
      <c r="AE329" s="14">
        <f>IFERROR(AE95/AE173,"")</f>
        <v>6.3622777777777775E-3</v>
      </c>
      <c r="AF329" s="14">
        <f>IFERROR(AF95/AF173,"")</f>
        <v>6.4334405752584011E-3</v>
      </c>
      <c r="AG329" s="14">
        <f>IFERROR(AG95/AG173,"")</f>
        <v>6.4817243323559677E-3</v>
      </c>
      <c r="AH329" s="14" t="str">
        <f>IFERROR(AH95/AH173,"")</f>
        <v/>
      </c>
    </row>
    <row r="330" spans="1:34" ht="15" hidden="1" x14ac:dyDescent="0.25">
      <c r="A330" t="str">
        <f t="shared" si="39"/>
        <v>江苏重组率</v>
      </c>
      <c r="B330" s="3" t="str">
        <f t="shared" si="37"/>
        <v>江苏银行重组率</v>
      </c>
      <c r="C330" s="4" t="s">
        <v>56</v>
      </c>
      <c r="D330" s="4" t="s">
        <v>57</v>
      </c>
      <c r="E330" s="5" t="s">
        <v>58</v>
      </c>
      <c r="F330" s="5" t="s">
        <v>55</v>
      </c>
      <c r="G330" s="5" t="str">
        <f t="shared" si="38"/>
        <v>重组率</v>
      </c>
      <c r="H330" s="14">
        <f>IFERROR(H96/H174,"")</f>
        <v>2.735490906885585E-3</v>
      </c>
      <c r="I330" s="14">
        <f>IFERROR(I96/I174,"")</f>
        <v>2.6236140916587789E-3</v>
      </c>
      <c r="J330" s="14">
        <f>IFERROR(J96/J174,"")</f>
        <v>2.9189937006255193E-3</v>
      </c>
      <c r="K330" s="14">
        <f>IFERROR(K96/K174,"")</f>
        <v>2.7690338819857572E-3</v>
      </c>
      <c r="L330" s="14">
        <f>IFERROR(L96/L174,"")</f>
        <v>2.1043153620634073E-3</v>
      </c>
      <c r="M330" s="14">
        <f>IFERROR(M96/M174,"")</f>
        <v>2.036982200881882E-3</v>
      </c>
      <c r="N330" s="14">
        <f>IFERROR(N96/N174,"")</f>
        <v>2.623746888058083E-3</v>
      </c>
      <c r="O330" s="14">
        <f>IFERROR(O96/O174,"")</f>
        <v>2.4816032852435516E-3</v>
      </c>
      <c r="P330" s="14">
        <f>IFERROR(P96/P174,"")</f>
        <v>1.4617353144063877E-3</v>
      </c>
      <c r="Q330" s="14">
        <f>IFERROR(Q96/Q174,"")</f>
        <v>1.4140447389845922E-3</v>
      </c>
      <c r="R330" s="14">
        <f>IFERROR(R96/R174,"")</f>
        <v>1.3905729739495944E-3</v>
      </c>
      <c r="S330" s="14">
        <f>IFERROR(S96/S174,"")</f>
        <v>1.3285306168318756E-3</v>
      </c>
      <c r="T330" s="14">
        <f>IFERROR(T96/T174,"")</f>
        <v>1.5929470613101299E-3</v>
      </c>
      <c r="U330" s="14">
        <f>IFERROR(U96/U174,"")</f>
        <v>1.542460313080725E-3</v>
      </c>
      <c r="V330" s="14">
        <f>IFERROR(V96/V174,"")</f>
        <v>1.6819454006992854E-3</v>
      </c>
      <c r="W330" s="14">
        <f>IFERROR(W96/W174,"")</f>
        <v>1.6035905931494725E-3</v>
      </c>
      <c r="X330" s="14">
        <f>IFERROR(X96/X174,"")</f>
        <v>1.5424753432529777E-3</v>
      </c>
      <c r="Y330" s="14">
        <f>IFERROR(Y96/Y174,"")</f>
        <v>1.505095537342724E-3</v>
      </c>
      <c r="Z330" s="14">
        <f>IFERROR(Z96/Z174,"")</f>
        <v>1.250932807627649E-3</v>
      </c>
      <c r="AA330" s="14">
        <f>IFERROR(AA96/AA174,"")</f>
        <v>1.1839905187759178E-3</v>
      </c>
      <c r="AB330" s="14">
        <f>IFERROR(AB96/AB174,"")</f>
        <v>1.4030993236824917E-3</v>
      </c>
      <c r="AC330" s="14">
        <f>IFERROR(AC96/AC174,"")</f>
        <v>1.3760050966162135E-3</v>
      </c>
      <c r="AD330" s="14">
        <f>IFERROR(AD96/AD174,"")</f>
        <v>8.5407822192272247E-4</v>
      </c>
      <c r="AE330" s="14">
        <f>IFERROR(AE96/AE174,"")</f>
        <v>7.9108269133858666E-4</v>
      </c>
      <c r="AF330" s="14">
        <f>IFERROR(AF96/AF174,"")</f>
        <v>9.7322803203397652E-4</v>
      </c>
      <c r="AG330" s="14">
        <f>IFERROR(AG96/AG174,"")</f>
        <v>9.5763245523167455E-4</v>
      </c>
      <c r="AH330" s="14" t="str">
        <f>IFERROR(AH96/AH174,"")</f>
        <v/>
      </c>
    </row>
    <row r="331" spans="1:34" ht="15" hidden="1" x14ac:dyDescent="0.25">
      <c r="A331" t="str">
        <f t="shared" si="39"/>
        <v>上海重组率</v>
      </c>
      <c r="B331" s="3" t="str">
        <f t="shared" si="37"/>
        <v>上海银行重组率</v>
      </c>
      <c r="C331" s="4" t="s">
        <v>59</v>
      </c>
      <c r="D331" s="4" t="s">
        <v>60</v>
      </c>
      <c r="E331" s="5" t="s">
        <v>61</v>
      </c>
      <c r="F331" s="5" t="s">
        <v>55</v>
      </c>
      <c r="G331" s="5" t="str">
        <f t="shared" si="38"/>
        <v>重组率</v>
      </c>
      <c r="H331" s="14">
        <f>IFERROR(H97/H175,"")</f>
        <v>1.2530290315855251E-3</v>
      </c>
      <c r="I331" s="14">
        <f>IFERROR(I97/I175,"")</f>
        <v>1.2098116924121318E-3</v>
      </c>
      <c r="J331" s="14">
        <f>IFERROR(J97/J175,"")</f>
        <v>9.0521209811599489E-4</v>
      </c>
      <c r="K331" s="14">
        <f>IFERROR(K97/K175,"")</f>
        <v>8.8709861933504311E-4</v>
      </c>
      <c r="L331" s="14">
        <f>IFERROR(L97/L175,"")</f>
        <v>9.8971285337210867E-4</v>
      </c>
      <c r="M331" s="14">
        <f>IFERROR(M97/M175,"")</f>
        <v>9.5457581553667111E-4</v>
      </c>
      <c r="N331" s="14">
        <f>IFERROR(N97/N175,"")</f>
        <v>9.1885518743095194E-4</v>
      </c>
      <c r="O331" s="14">
        <f>IFERROR(O97/O175,"")</f>
        <v>8.7909392818790507E-4</v>
      </c>
      <c r="P331" s="14">
        <f>IFERROR(P97/P175,"")</f>
        <v>1.4160846876974731E-3</v>
      </c>
      <c r="Q331" s="14">
        <f>IFERROR(Q97/Q175,"")</f>
        <v>1.3842699644987157E-3</v>
      </c>
      <c r="R331" s="14">
        <f>IFERROR(R97/R175,"")</f>
        <v>1.4847406062598687E-3</v>
      </c>
      <c r="S331" s="14">
        <f>IFERROR(S97/S175,"")</f>
        <v>1.4458310334353333E-3</v>
      </c>
      <c r="T331" s="14">
        <f>IFERROR(T97/T175,"")</f>
        <v>7.9557557064186197E-4</v>
      </c>
      <c r="U331" s="14">
        <f>IFERROR(U97/U175,"")</f>
        <v>7.8515894262993168E-4</v>
      </c>
      <c r="V331" s="14">
        <f>IFERROR(V97/V175,"")</f>
        <v>6.8816119827876685E-4</v>
      </c>
      <c r="W331" s="14">
        <f>IFERROR(W97/W175,"")</f>
        <v>6.680025661411922E-4</v>
      </c>
      <c r="X331" s="14">
        <f>IFERROR(X97/X175,"")</f>
        <v>5.857067753405541E-4</v>
      </c>
      <c r="Y331" s="14">
        <f>IFERROR(Y97/Y175,"")</f>
        <v>5.8237547912901684E-4</v>
      </c>
      <c r="Z331" s="14">
        <f>IFERROR(Z97/Z175,"")</f>
        <v>2.0694519451922428E-2</v>
      </c>
      <c r="AA331" s="14">
        <f>IFERROR(AA97/AA175,"")</f>
        <v>2.0116622477606962E-2</v>
      </c>
      <c r="AB331" s="14">
        <f>IFERROR(AB97/AB175,"")</f>
        <v>3.3025599463369372E-3</v>
      </c>
      <c r="AC331" s="14">
        <f>IFERROR(AC97/AC175,"")</f>
        <v>3.3269999559192333E-3</v>
      </c>
      <c r="AD331" s="14">
        <f>IFERROR(AD97/AD175,"")</f>
        <v>2.8125297117746369E-3</v>
      </c>
      <c r="AE331" s="14">
        <f>IFERROR(AE97/AE175,"")</f>
        <v>2.7769834981439729E-3</v>
      </c>
      <c r="AF331" s="14">
        <f>IFERROR(AF97/AF175,"")</f>
        <v>3.3707521916777634E-3</v>
      </c>
      <c r="AG331" s="14">
        <f>IFERROR(AG97/AG175,"")</f>
        <v>3.3598510419396948E-3</v>
      </c>
      <c r="AH331" s="14" t="str">
        <f>IFERROR(AH97/AH175,"")</f>
        <v/>
      </c>
    </row>
    <row r="332" spans="1:34" ht="15" hidden="1" x14ac:dyDescent="0.25">
      <c r="A332" t="str">
        <f t="shared" si="39"/>
        <v>宁波重组率</v>
      </c>
      <c r="B332" s="3" t="str">
        <f t="shared" si="37"/>
        <v>宁波银行重组率</v>
      </c>
      <c r="C332" s="4" t="s">
        <v>62</v>
      </c>
      <c r="D332" s="4" t="s">
        <v>63</v>
      </c>
      <c r="E332" s="5" t="s">
        <v>64</v>
      </c>
      <c r="F332" s="5" t="s">
        <v>55</v>
      </c>
      <c r="G332" s="5" t="str">
        <f t="shared" si="38"/>
        <v>重组率</v>
      </c>
      <c r="H332" s="14">
        <f>IFERROR(H98/H176,"")</f>
        <v>1.9215029130494954E-4</v>
      </c>
      <c r="I332" s="14">
        <f>IFERROR(I98/I176,"")</f>
        <v>1.8079706959689399E-4</v>
      </c>
      <c r="J332" s="14">
        <f>IFERROR(J98/J176,"")</f>
        <v>1.7182704824568947E-4</v>
      </c>
      <c r="K332" s="14">
        <f>IFERROR(K98/K176,"")</f>
        <v>1.5538893320646684E-4</v>
      </c>
      <c r="L332" s="14">
        <f>IFERROR(L98/L176,"")</f>
        <v>4.3519925458638945E-4</v>
      </c>
      <c r="M332" s="14">
        <f>IFERROR(M98/M176,"")</f>
        <v>4.1611644153736213E-4</v>
      </c>
      <c r="N332" s="14">
        <f>IFERROR(N98/N176,"")</f>
        <v>3.1844586783769438E-4</v>
      </c>
      <c r="O332" s="14">
        <f>IFERROR(O98/O176,"")</f>
        <v>2.9736364722623537E-4</v>
      </c>
      <c r="P332" s="14">
        <f>IFERROR(P98/P176,"")</f>
        <v>2.701493737560564E-4</v>
      </c>
      <c r="Q332" s="14">
        <f>IFERROR(Q98/Q176,"")</f>
        <v>2.5705066050063903E-4</v>
      </c>
      <c r="R332" s="14">
        <f>IFERROR(R98/R176,"")</f>
        <v>6.9084708748836515E-4</v>
      </c>
      <c r="S332" s="14">
        <f>IFERROR(S98/S176,"")</f>
        <v>6.4091948287691119E-4</v>
      </c>
      <c r="T332" s="14">
        <f>IFERROR(T98/T176,"")</f>
        <v>8.7116377171466656E-4</v>
      </c>
      <c r="U332" s="14">
        <f>IFERROR(U98/U176,"")</f>
        <v>8.4249538924362091E-4</v>
      </c>
      <c r="V332" s="14">
        <f>IFERROR(V98/V176,"")</f>
        <v>1.2954086129854437E-3</v>
      </c>
      <c r="W332" s="14">
        <f>IFERROR(W98/W176,"")</f>
        <v>1.235329887780992E-3</v>
      </c>
      <c r="X332" s="14">
        <f>IFERROR(X98/X176,"")</f>
        <v>1.2082213817534613E-3</v>
      </c>
      <c r="Y332" s="14">
        <f>IFERROR(Y98/Y176,"")</f>
        <v>1.1604360346618627E-3</v>
      </c>
      <c r="Z332" s="14">
        <f>IFERROR(Z98/Z176,"")</f>
        <v>9.5552231228416933E-4</v>
      </c>
      <c r="AA332" s="14">
        <f>IFERROR(AA98/AA176,"")</f>
        <v>8.7878365183428648E-4</v>
      </c>
      <c r="AB332" s="14">
        <f>IFERROR(AB98/AB176,"")</f>
        <v>1.1750280984980075E-3</v>
      </c>
      <c r="AC332" s="14">
        <f>IFERROR(AC98/AC176,"")</f>
        <v>1.1375931249806796E-3</v>
      </c>
      <c r="AD332" s="14">
        <f>IFERROR(AD98/AD176,"")</f>
        <v>1.5432945612755011E-3</v>
      </c>
      <c r="AE332" s="14">
        <f>IFERROR(AE98/AE176,"")</f>
        <v>1.3888812677230213E-3</v>
      </c>
      <c r="AF332" s="14">
        <f>IFERROR(AF98/AF176,"")</f>
        <v>2.3571416191483091E-3</v>
      </c>
      <c r="AG332" s="14">
        <f>IFERROR(AG98/AG176,"")</f>
        <v>2.29726652077704E-3</v>
      </c>
      <c r="AH332" s="14" t="str">
        <f>IFERROR(AH98/AH176,"")</f>
        <v/>
      </c>
    </row>
    <row r="333" spans="1:34" ht="15" hidden="1" x14ac:dyDescent="0.25">
      <c r="A333" t="str">
        <f t="shared" si="39"/>
        <v>南京重组率</v>
      </c>
      <c r="B333" s="3" t="str">
        <f t="shared" si="37"/>
        <v>南京银行重组率</v>
      </c>
      <c r="C333" s="4" t="s">
        <v>65</v>
      </c>
      <c r="D333" s="4" t="s">
        <v>66</v>
      </c>
      <c r="E333" s="5" t="s">
        <v>67</v>
      </c>
      <c r="F333" s="5" t="s">
        <v>55</v>
      </c>
      <c r="G333" s="5" t="str">
        <f t="shared" si="38"/>
        <v>重组率</v>
      </c>
      <c r="H333" s="14">
        <f>IFERROR(H99/H177,"")</f>
        <v>1.8080158658163453E-3</v>
      </c>
      <c r="I333" s="14">
        <f>IFERROR(I99/I177,"")</f>
        <v>1.7265094683695914E-3</v>
      </c>
      <c r="J333" s="14">
        <f>IFERROR(J99/J177,"")</f>
        <v>1.7131380430533889E-3</v>
      </c>
      <c r="K333" s="14">
        <f>IFERROR(K99/K177,"")</f>
        <v>1.5477747055756958E-3</v>
      </c>
      <c r="L333" s="14">
        <f>IFERROR(L99/L177,"")</f>
        <v>1.2262439184263585E-3</v>
      </c>
      <c r="M333" s="14">
        <f>IFERROR(M99/M177,"")</f>
        <v>1.1911902715352253E-3</v>
      </c>
      <c r="N333" s="14">
        <f>IFERROR(N99/N177,"")</f>
        <v>1.0677723068016061E-3</v>
      </c>
      <c r="O333" s="14">
        <f>IFERROR(O99/O177,"")</f>
        <v>9.7083958586931349E-4</v>
      </c>
      <c r="P333" s="14">
        <f>IFERROR(P99/P177,"")</f>
        <v>1.721326732550548E-3</v>
      </c>
      <c r="Q333" s="14">
        <f>IFERROR(Q99/Q177,"")</f>
        <v>1.6907699760996286E-3</v>
      </c>
      <c r="R333" s="14">
        <f>IFERROR(R99/R177,"")</f>
        <v>3.1277646882734446E-3</v>
      </c>
      <c r="S333" s="14">
        <f>IFERROR(S99/S177,"")</f>
        <v>2.8297576685020649E-3</v>
      </c>
      <c r="T333" s="14">
        <f>IFERROR(T99/T177,"")</f>
        <v>2.1471798186829694E-3</v>
      </c>
      <c r="U333" s="14">
        <f>IFERROR(U99/U177,"")</f>
        <v>2.0924862465626637E-3</v>
      </c>
      <c r="V333" s="14">
        <f>IFERROR(V99/V177,"")</f>
        <v>2.1775128334255971E-3</v>
      </c>
      <c r="W333" s="14">
        <f>IFERROR(W99/W177,"")</f>
        <v>2.0114465257108569E-3</v>
      </c>
      <c r="X333" s="14">
        <f>IFERROR(X99/X177,"")</f>
        <v>1.6316966501337643E-3</v>
      </c>
      <c r="Y333" s="14">
        <f>IFERROR(Y99/Y177,"")</f>
        <v>1.5946243684176816E-3</v>
      </c>
      <c r="Z333" s="14">
        <f>IFERROR(Z99/Z177,"")</f>
        <v>5.3288374560886663E-3</v>
      </c>
      <c r="AA333" s="14">
        <f>IFERROR(AA99/AA177,"")</f>
        <v>4.9899038372927702E-3</v>
      </c>
      <c r="AB333" s="14">
        <f>IFERROR(AB99/AB177,"")</f>
        <v>5.3349407163963379E-3</v>
      </c>
      <c r="AC333" s="14">
        <f>IFERROR(AC99/AC177,"")</f>
        <v>5.2055670433063849E-3</v>
      </c>
      <c r="AD333" s="14">
        <f>IFERROR(AD99/AD177,"")</f>
        <v>6.5481228792519698E-3</v>
      </c>
      <c r="AE333" s="14">
        <f>IFERROR(AE99/AE177,"")</f>
        <v>6.1116752026693383E-3</v>
      </c>
      <c r="AF333" s="14">
        <f>IFERROR(AF99/AF177,"")</f>
        <v>5.9393634138359096E-3</v>
      </c>
      <c r="AG333" s="14">
        <f>IFERROR(AG99/AG177,"")</f>
        <v>5.8370782866453592E-3</v>
      </c>
      <c r="AH333" s="14" t="str">
        <f>IFERROR(AH99/AH177,"")</f>
        <v/>
      </c>
    </row>
    <row r="334" spans="1:34" ht="15" hidden="1" x14ac:dyDescent="0.25">
      <c r="A334" t="str">
        <f t="shared" si="39"/>
        <v>杭州重组率</v>
      </c>
      <c r="B334" s="3" t="str">
        <f t="shared" si="37"/>
        <v>杭州银行重组率</v>
      </c>
      <c r="C334" s="4" t="s">
        <v>68</v>
      </c>
      <c r="D334" s="4" t="s">
        <v>69</v>
      </c>
      <c r="E334" s="5" t="s">
        <v>70</v>
      </c>
      <c r="F334" s="5" t="s">
        <v>55</v>
      </c>
      <c r="G334" s="5" t="str">
        <f t="shared" si="38"/>
        <v>重组率</v>
      </c>
      <c r="H334" s="14">
        <f>IFERROR(H100/H178,"")</f>
        <v>6.9667032593654361E-5</v>
      </c>
      <c r="I334" s="14">
        <f>IFERROR(I100/I178,"")</f>
        <v>6.7055896577182262E-5</v>
      </c>
      <c r="J334" s="14">
        <f>IFERROR(J100/J178,"")</f>
        <v>1.4418343274249693E-4</v>
      </c>
      <c r="K334" s="14">
        <f>IFERROR(K100/K178,"")</f>
        <v>1.3697304470743508E-4</v>
      </c>
      <c r="L334" s="14">
        <f>IFERROR(L100/L178,"")</f>
        <v>1.5670543109677792E-4</v>
      </c>
      <c r="M334" s="14">
        <f>IFERROR(M100/M178,"")</f>
        <v>1.5055043101630267E-4</v>
      </c>
      <c r="N334" s="14">
        <f>IFERROR(N100/N178,"")</f>
        <v>1.7067750674906848E-4</v>
      </c>
      <c r="O334" s="14">
        <f>IFERROR(O100/O178,"")</f>
        <v>1.5890364905883094E-4</v>
      </c>
      <c r="P334" s="14">
        <f>IFERROR(P100/P178,"")</f>
        <v>1.2830577111795294E-4</v>
      </c>
      <c r="Q334" s="14">
        <f>IFERROR(Q100/Q178,"")</f>
        <v>1.2295942120452087E-4</v>
      </c>
      <c r="R334" s="14">
        <f>IFERROR(R100/R178,"")</f>
        <v>1.452180538448665E-5</v>
      </c>
      <c r="S334" s="14">
        <f>IFERROR(S100/S178,"")</f>
        <v>1.3557844362136348E-5</v>
      </c>
      <c r="T334" s="14">
        <f>IFERROR(T100/T178,"")</f>
        <v>1.4056252187192516E-5</v>
      </c>
      <c r="U334" s="14">
        <f>IFERROR(U100/U178,"")</f>
        <v>1.3723996809368487E-5</v>
      </c>
      <c r="V334" s="14">
        <f>IFERROR(V100/V178,"")</f>
        <v>1.5793145150114668E-5</v>
      </c>
      <c r="W334" s="14">
        <f>IFERROR(W100/W178,"")</f>
        <v>1.4779970453253114E-5</v>
      </c>
      <c r="X334" s="14">
        <f>IFERROR(X100/X178,"")</f>
        <v>6.9511508635478482E-5</v>
      </c>
      <c r="Y334" s="14">
        <f>IFERROR(Y100/Y178,"")</f>
        <v>6.8505083810892521E-5</v>
      </c>
      <c r="Z334" s="14">
        <f>IFERROR(Z100/Z178,"")</f>
        <v>4.0567488084298402E-3</v>
      </c>
      <c r="AA334" s="14">
        <f>IFERROR(AA100/AA178,"")</f>
        <v>3.7600594714730213E-3</v>
      </c>
      <c r="AB334" s="14">
        <f>IFERROR(AB100/AB178,"")</f>
        <v>3.168011592644935E-3</v>
      </c>
      <c r="AC334" s="14">
        <f>IFERROR(AC100/AC178,"")</f>
        <v>3.1372626738591079E-3</v>
      </c>
      <c r="AD334" s="14">
        <f>IFERROR(AD100/AD178,"")</f>
        <v>2.9718440924274381E-3</v>
      </c>
      <c r="AE334" s="14">
        <f>IFERROR(AE100/AE178,"")</f>
        <v>2.7995479252108301E-3</v>
      </c>
      <c r="AF334" s="14">
        <f>IFERROR(AF100/AF178,"")</f>
        <v>2.5400611805489865E-3</v>
      </c>
      <c r="AG334" s="14">
        <f>IFERROR(AG100/AG178,"")</f>
        <v>2.500049160302303E-3</v>
      </c>
      <c r="AH334" s="14" t="str">
        <f>IFERROR(AH100/AH178,"")</f>
        <v/>
      </c>
    </row>
    <row r="335" spans="1:34" ht="15" hidden="1" x14ac:dyDescent="0.25">
      <c r="A335" t="str">
        <f t="shared" si="39"/>
        <v>成都重组率</v>
      </c>
      <c r="B335" s="3" t="str">
        <f t="shared" si="37"/>
        <v>成都银行重组率</v>
      </c>
      <c r="C335" s="4" t="s">
        <v>71</v>
      </c>
      <c r="D335" s="4" t="s">
        <v>72</v>
      </c>
      <c r="E335" s="5" t="s">
        <v>73</v>
      </c>
      <c r="F335" s="5" t="s">
        <v>55</v>
      </c>
      <c r="G335" s="5" t="str">
        <f t="shared" si="38"/>
        <v>重组率</v>
      </c>
      <c r="H335" s="14">
        <f>IFERROR(H101/H179,"")</f>
        <v>9.6365402085651052E-3</v>
      </c>
      <c r="I335" s="14">
        <f>IFERROR(I101/I179,"")</f>
        <v>9.2756606435246431E-3</v>
      </c>
      <c r="J335" s="14">
        <f>IFERROR(J101/J179,"")</f>
        <v>8.5146485827350214E-3</v>
      </c>
      <c r="K335" s="14">
        <f>IFERROR(K101/K179,"")</f>
        <v>8.0656379577821406E-3</v>
      </c>
      <c r="L335" s="14">
        <f>IFERROR(L101/L179,"")</f>
        <v>7.1534472771665547E-3</v>
      </c>
      <c r="M335" s="14">
        <f>IFERROR(M101/M179,"")</f>
        <v>6.7825310739374461E-3</v>
      </c>
      <c r="N335" s="14">
        <f>IFERROR(N101/N179,"")</f>
        <v>6.2542792394140604E-3</v>
      </c>
      <c r="O335" s="14">
        <f>IFERROR(O101/O179,"")</f>
        <v>5.6355048089595846E-3</v>
      </c>
      <c r="P335" s="14">
        <f>IFERROR(P101/P179,"")</f>
        <v>5.0205870738685354E-3</v>
      </c>
      <c r="Q335" s="14">
        <f>IFERROR(Q101/Q179,"")</f>
        <v>4.8300530877875576E-3</v>
      </c>
      <c r="R335" s="14">
        <f>IFERROR(R101/R179,"")</f>
        <v>4.1641137669447053E-3</v>
      </c>
      <c r="S335" s="14">
        <f>IFERROR(S101/S179,"")</f>
        <v>3.8599869187041845E-3</v>
      </c>
      <c r="T335" s="14">
        <f>IFERROR(T101/T179,"")</f>
        <v>3.5199537386197658E-3</v>
      </c>
      <c r="U335" s="14">
        <f>IFERROR(U101/U179,"")</f>
        <v>3.4218303416487738E-3</v>
      </c>
      <c r="V335" s="14">
        <f>IFERROR(V101/V179,"")</f>
        <v>3.3650646957936914E-3</v>
      </c>
      <c r="W335" s="14">
        <f>IFERROR(W101/W179,"")</f>
        <v>3.0150248402437073E-3</v>
      </c>
      <c r="X335" s="14">
        <f>IFERROR(X101/X179,"")</f>
        <v>2.8948425594315938E-3</v>
      </c>
      <c r="Y335" s="14">
        <f>IFERROR(Y101/Y179,"")</f>
        <v>2.823081372419716E-3</v>
      </c>
      <c r="Z335" s="14">
        <f>IFERROR(Z101/Z179,"")</f>
        <v>2.6179889784294086E-3</v>
      </c>
      <c r="AA335" s="14">
        <f>IFERROR(AA101/AA179,"")</f>
        <v>2.370741508548845E-3</v>
      </c>
      <c r="AB335" s="14">
        <f>IFERROR(AB101/AB179,"")</f>
        <v>2.6246532218003223E-3</v>
      </c>
      <c r="AC335" s="14">
        <f>IFERROR(AC101/AC179,"")</f>
        <v>2.5715000818800635E-3</v>
      </c>
      <c r="AD335" s="14">
        <f>IFERROR(AD101/AD179,"")</f>
        <v>2.3998060192930359E-3</v>
      </c>
      <c r="AE335" s="14">
        <f>IFERROR(AE101/AE179,"")</f>
        <v>2.2067132348104496E-3</v>
      </c>
      <c r="AF335" s="14">
        <f>IFERROR(AF101/AF179,"")</f>
        <v>2.3336100469609406E-3</v>
      </c>
      <c r="AG335" s="14">
        <f>IFERROR(AG101/AG179,"")</f>
        <v>2.2982247690591737E-3</v>
      </c>
      <c r="AH335" s="14" t="str">
        <f>IFERROR(AH101/AH179,"")</f>
        <v/>
      </c>
    </row>
    <row r="336" spans="1:34" ht="15" hidden="1" x14ac:dyDescent="0.25">
      <c r="A336" t="str">
        <f t="shared" si="39"/>
        <v>长沙重组率</v>
      </c>
      <c r="B336" s="3" t="str">
        <f t="shared" si="37"/>
        <v>长沙银行重组率</v>
      </c>
      <c r="C336" s="4" t="s">
        <v>74</v>
      </c>
      <c r="D336" s="4" t="s">
        <v>75</v>
      </c>
      <c r="E336" s="5" t="s">
        <v>76</v>
      </c>
      <c r="F336" s="5" t="s">
        <v>55</v>
      </c>
      <c r="G336" s="5" t="str">
        <f t="shared" si="38"/>
        <v>重组率</v>
      </c>
      <c r="H336" s="14">
        <f>IFERROR(H102/H180,"")</f>
        <v>1.8643773340830363E-2</v>
      </c>
      <c r="I336" s="14">
        <f>IFERROR(I102/I180,"")</f>
        <v>1.7440262580238747E-2</v>
      </c>
      <c r="J336" s="14">
        <f>IFERROR(J102/J180,"")</f>
        <v>2.5997193361817758E-2</v>
      </c>
      <c r="K336" s="14">
        <f>IFERROR(K102/K180,"")</f>
        <v>2.4436580939488313E-2</v>
      </c>
      <c r="L336" s="14">
        <f>IFERROR(L102/L180,"")</f>
        <v>2.598259420010552E-2</v>
      </c>
      <c r="M336" s="14">
        <f>IFERROR(M102/M180,"")</f>
        <v>2.4515381182751792E-2</v>
      </c>
      <c r="N336" s="14">
        <f>IFERROR(N102/N180,"")</f>
        <v>1.9367919058259315E-2</v>
      </c>
      <c r="O336" s="14">
        <f>IFERROR(O102/O180,"")</f>
        <v>1.8335945827106005E-2</v>
      </c>
      <c r="P336" s="14">
        <f>IFERROR(P102/P180,"")</f>
        <v>1.9870016635044185E-2</v>
      </c>
      <c r="Q336" s="14">
        <f>IFERROR(Q102/Q180,"")</f>
        <v>1.9470446702894436E-2</v>
      </c>
      <c r="R336" s="14">
        <f>IFERROR(R102/R180,"")</f>
        <v>1.0448410937851784E-2</v>
      </c>
      <c r="S336" s="14">
        <f>IFERROR(S102/S180,"")</f>
        <v>9.9594334895177095E-3</v>
      </c>
      <c r="T336" s="14">
        <f>IFERROR(T102/T180,"")</f>
        <v>7.7568724263142137E-3</v>
      </c>
      <c r="U336" s="14">
        <f>IFERROR(U102/U180,"")</f>
        <v>7.3759302287498031E-3</v>
      </c>
      <c r="V336" s="14">
        <f>IFERROR(V102/V180,"")</f>
        <v>9.3627172454448654E-3</v>
      </c>
      <c r="W336" s="14">
        <f>IFERROR(W102/W180,"")</f>
        <v>8.7256839964852759E-3</v>
      </c>
      <c r="X336" s="14">
        <f>IFERROR(X102/X180,"")</f>
        <v>1.0745978385085991E-2</v>
      </c>
      <c r="Y336" s="14">
        <f>IFERROR(Y102/Y180,"")</f>
        <v>1.0519260333483382E-2</v>
      </c>
      <c r="Z336" s="14">
        <f>IFERROR(Z102/Z180,"")</f>
        <v>8.2901129640472748E-3</v>
      </c>
      <c r="AA336" s="14">
        <f>IFERROR(AA102/AA180,"")</f>
        <v>7.7516457862116138E-3</v>
      </c>
      <c r="AB336" s="14">
        <f>IFERROR(AB102/AB180,"")</f>
        <v>7.8099097532879965E-3</v>
      </c>
      <c r="AC336" s="14">
        <f>IFERROR(AC102/AC180,"")</f>
        <v>7.6713360354404353E-3</v>
      </c>
      <c r="AD336" s="14">
        <f>IFERROR(AD102/AD180,"")</f>
        <v>7.2879757982740618E-3</v>
      </c>
      <c r="AE336" s="14">
        <f>IFERROR(AE102/AE180,"")</f>
        <v>6.7570407646225274E-3</v>
      </c>
      <c r="AF336" s="14">
        <f>IFERROR(AF102/AF180,"")</f>
        <v>6.0551632648123514E-3</v>
      </c>
      <c r="AG336" s="14">
        <f>IFERROR(AG102/AG180,"")</f>
        <v>6.0168865572040242E-3</v>
      </c>
      <c r="AH336" s="14" t="str">
        <f>IFERROR(AH102/AH180,"")</f>
        <v/>
      </c>
    </row>
    <row r="337" spans="1:34" ht="15" hidden="1" x14ac:dyDescent="0.25">
      <c r="A337" t="str">
        <f t="shared" si="39"/>
        <v>重庆重组率</v>
      </c>
      <c r="B337" s="3" t="str">
        <f t="shared" si="37"/>
        <v>重庆银行重组率</v>
      </c>
      <c r="C337" s="4" t="s">
        <v>77</v>
      </c>
      <c r="D337" s="4" t="s">
        <v>78</v>
      </c>
      <c r="E337" s="5" t="s">
        <v>79</v>
      </c>
      <c r="F337" s="5" t="s">
        <v>55</v>
      </c>
      <c r="G337" s="5" t="str">
        <f t="shared" si="38"/>
        <v>重组率</v>
      </c>
      <c r="H337" s="14">
        <f>IFERROR(H103/H181,"")</f>
        <v>0</v>
      </c>
      <c r="I337" s="14">
        <f>IFERROR(I103/I181,"")</f>
        <v>0</v>
      </c>
      <c r="J337" s="14">
        <f>IFERROR(J103/J181,"")</f>
        <v>2.4557950124823869E-3</v>
      </c>
      <c r="K337" s="14">
        <f>IFERROR(K103/K181,"")</f>
        <v>2.3560127818001821E-3</v>
      </c>
      <c r="L337" s="14">
        <f>IFERROR(L103/L181,"")</f>
        <v>2.8645141967340291E-3</v>
      </c>
      <c r="M337" s="14">
        <f>IFERROR(M103/M181,"")</f>
        <v>2.8324781255478376E-3</v>
      </c>
      <c r="N337" s="14">
        <f>IFERROR(N103/N181,"")</f>
        <v>3.7035513780317728E-3</v>
      </c>
      <c r="O337" s="14">
        <f>IFERROR(O103/O181,"")</f>
        <v>3.4859779800531648E-3</v>
      </c>
      <c r="P337" s="14">
        <f>IFERROR(P103/P181,"")</f>
        <v>3.284442241706102E-3</v>
      </c>
      <c r="Q337" s="14">
        <f>IFERROR(Q103/Q181,"")</f>
        <v>3.2403527196813485E-3</v>
      </c>
      <c r="R337" s="14">
        <f>IFERROR(R103/R181,"")</f>
        <v>3.5574280481700171E-3</v>
      </c>
      <c r="S337" s="14">
        <f>IFERROR(S103/S181,"")</f>
        <v>3.4324288008990358E-3</v>
      </c>
      <c r="T337" s="14">
        <f>IFERROR(T103/T181,"")</f>
        <v>1.6461832949729188E-3</v>
      </c>
      <c r="U337" s="14">
        <f>IFERROR(U103/U181,"")</f>
        <v>1.6283219571693289E-3</v>
      </c>
      <c r="V337" s="14">
        <f>IFERROR(V103/V181,"")</f>
        <v>1.0929415647364126E-3</v>
      </c>
      <c r="W337" s="14">
        <f>IFERROR(W103/W181,"")</f>
        <v>1.0447817068008948E-3</v>
      </c>
      <c r="X337" s="14">
        <f>IFERROR(X103/X181,"")</f>
        <v>1.1914809154453777E-3</v>
      </c>
      <c r="Y337" s="14">
        <f>IFERROR(Y103/Y181,"")</f>
        <v>1.1674717734682333E-3</v>
      </c>
      <c r="Z337" s="14">
        <f>IFERROR(Z103/Z181,"")</f>
        <v>8.4358704535095598E-4</v>
      </c>
      <c r="AA337" s="14">
        <f>IFERROR(AA103/AA181,"")</f>
        <v>8.0777010805007396E-4</v>
      </c>
      <c r="AB337" s="14">
        <f>IFERROR(AB103/AB181,"")</f>
        <v>3.2361258069484996E-3</v>
      </c>
      <c r="AC337" s="14">
        <f>IFERROR(AC103/AC181,"")</f>
        <v>3.1348248051067153E-3</v>
      </c>
      <c r="AD337" s="14">
        <f>IFERROR(AD103/AD181,"")</f>
        <v>3.145724881429932E-3</v>
      </c>
      <c r="AE337" s="14">
        <f>IFERROR(AE103/AE181,"")</f>
        <v>2.911293003105607E-3</v>
      </c>
      <c r="AF337" s="14">
        <f>IFERROR(AF103/AF181,"")</f>
        <v>2.0142342363892634E-3</v>
      </c>
      <c r="AG337" s="14">
        <f>IFERROR(AG103/AG181,"")</f>
        <v>1.9372563693561111E-3</v>
      </c>
      <c r="AH337" s="14">
        <f>IFERROR(AH103/AH181,"")</f>
        <v>1.7264584194109729E-3</v>
      </c>
    </row>
    <row r="338" spans="1:34" ht="15" hidden="1" x14ac:dyDescent="0.25">
      <c r="A338" t="str">
        <f t="shared" si="39"/>
        <v>贵阳重组率</v>
      </c>
      <c r="B338" s="3" t="str">
        <f t="shared" si="37"/>
        <v>贵阳银行重组率</v>
      </c>
      <c r="C338" s="4" t="s">
        <v>80</v>
      </c>
      <c r="D338" s="4" t="s">
        <v>81</v>
      </c>
      <c r="E338" s="5" t="s">
        <v>82</v>
      </c>
      <c r="F338" s="5" t="s">
        <v>55</v>
      </c>
      <c r="G338" s="5" t="str">
        <f t="shared" si="38"/>
        <v>重组率</v>
      </c>
      <c r="H338" s="14">
        <f>IFERROR(H104/H182,"")</f>
        <v>2.4245956878397108E-3</v>
      </c>
      <c r="I338" s="14">
        <f>IFERROR(I104/I182,"")</f>
        <v>2.3542316171094907E-3</v>
      </c>
      <c r="J338" s="14">
        <f>IFERROR(J104/J182,"")</f>
        <v>1.9359335699911167E-3</v>
      </c>
      <c r="K338" s="14">
        <f>IFERROR(K104/K182,"")</f>
        <v>1.8630723510883445E-3</v>
      </c>
      <c r="L338" s="14">
        <f>IFERROR(L104/L182,"")</f>
        <v>3.1377060506446001E-3</v>
      </c>
      <c r="M338" s="14">
        <f>IFERROR(M104/M182,"")</f>
        <v>3.100474564754878E-3</v>
      </c>
      <c r="N338" s="14">
        <f>IFERROR(N104/N182,"")</f>
        <v>5.5880267398129933E-3</v>
      </c>
      <c r="O338" s="14">
        <f>IFERROR(O104/O182,"")</f>
        <v>5.4103501540597194E-3</v>
      </c>
      <c r="P338" s="14">
        <f>IFERROR(P104/P182,"")</f>
        <v>2.6791757863199634E-3</v>
      </c>
      <c r="Q338" s="14">
        <f>IFERROR(Q104/Q182,"")</f>
        <v>2.6799819316581999E-3</v>
      </c>
      <c r="R338" s="14">
        <f>IFERROR(R104/R182,"")</f>
        <v>1.2298244186730307E-3</v>
      </c>
      <c r="S338" s="14">
        <f>IFERROR(S104/S182,"")</f>
        <v>1.201768579408076E-3</v>
      </c>
      <c r="T338" s="14">
        <f>IFERROR(T104/T182,"")</f>
        <v>1.437501922655474E-3</v>
      </c>
      <c r="U338" s="14">
        <f>IFERROR(U104/U182,"")</f>
        <v>1.4087011944907441E-3</v>
      </c>
      <c r="V338" s="14">
        <f>IFERROR(V104/V182,"")</f>
        <v>5.9398354471707578E-4</v>
      </c>
      <c r="W338" s="14">
        <f>IFERROR(W104/W182,"")</f>
        <v>5.7239108292672582E-4</v>
      </c>
      <c r="X338" s="14">
        <f>IFERROR(X104/X182,"")</f>
        <v>1.210623836502099E-3</v>
      </c>
      <c r="Y338" s="14">
        <f>IFERROR(Y104/Y182,"")</f>
        <v>1.1878600147037467E-3</v>
      </c>
      <c r="Z338" s="14">
        <f>IFERROR(Z104/Z182,"")</f>
        <v>7.1732674621667418E-4</v>
      </c>
      <c r="AA338" s="14">
        <f>IFERROR(AA104/AA182,"")</f>
        <v>7.0330253524825788E-4</v>
      </c>
      <c r="AB338" s="14">
        <f>IFERROR(AB104/AB182,"")</f>
        <v>7.2230995331789844E-4</v>
      </c>
      <c r="AC338" s="14">
        <f>IFERROR(AC104/AC182,"")</f>
        <v>7.1236540232561636E-4</v>
      </c>
      <c r="AD338" s="14">
        <f>IFERROR(AD104/AD182,"")</f>
        <v>1.7384216787385349E-2</v>
      </c>
      <c r="AE338" s="14">
        <f>IFERROR(AE104/AE182,"")</f>
        <v>1.7137366639064355E-2</v>
      </c>
      <c r="AF338" s="14">
        <f>IFERROR(AF104/AF182,"")</f>
        <v>1.3220358422257829E-2</v>
      </c>
      <c r="AG338" s="14">
        <f>IFERROR(AG104/AG182,"")</f>
        <v>1.3133183727249672E-2</v>
      </c>
      <c r="AH338" s="14" t="str">
        <f>IFERROR(AH104/AH182,"")</f>
        <v/>
      </c>
    </row>
    <row r="339" spans="1:34" ht="15" hidden="1" x14ac:dyDescent="0.25">
      <c r="A339" t="str">
        <f t="shared" si="39"/>
        <v>郑州重组率</v>
      </c>
      <c r="B339" s="3" t="str">
        <f t="shared" si="37"/>
        <v>郑州银行重组率</v>
      </c>
      <c r="C339" s="4" t="s">
        <v>83</v>
      </c>
      <c r="D339" s="4" t="s">
        <v>84</v>
      </c>
      <c r="E339" s="5" t="s">
        <v>85</v>
      </c>
      <c r="F339" s="5" t="s">
        <v>55</v>
      </c>
      <c r="G339" s="5" t="str">
        <f t="shared" si="38"/>
        <v>重组率</v>
      </c>
      <c r="H339" s="14">
        <f>IFERROR(H105/H183,"")</f>
        <v>0</v>
      </c>
      <c r="I339" s="14">
        <f>IFERROR(I105/I183,"")</f>
        <v>0</v>
      </c>
      <c r="J339" s="14">
        <f>IFERROR(J105/J183,"")</f>
        <v>0</v>
      </c>
      <c r="K339" s="14">
        <f>IFERROR(K105/K183,"")</f>
        <v>0</v>
      </c>
      <c r="L339" s="14">
        <f>IFERROR(L105/L183,"")</f>
        <v>0</v>
      </c>
      <c r="M339" s="14">
        <f>IFERROR(M105/M183,"")</f>
        <v>0</v>
      </c>
      <c r="N339" s="14">
        <f>IFERROR(N105/N183,"")</f>
        <v>0</v>
      </c>
      <c r="O339" s="14">
        <f>IFERROR(O105/O183,"")</f>
        <v>0</v>
      </c>
      <c r="P339" s="14">
        <f>IFERROR(P105/P183,"")</f>
        <v>0</v>
      </c>
      <c r="Q339" s="14">
        <f>IFERROR(Q105/Q183,"")</f>
        <v>0</v>
      </c>
      <c r="R339" s="14">
        <f>IFERROR(R105/R183,"")</f>
        <v>0</v>
      </c>
      <c r="S339" s="14">
        <f>IFERROR(S105/S183,"")</f>
        <v>0</v>
      </c>
      <c r="T339" s="14" t="str">
        <f>IFERROR(T105/T183,"")</f>
        <v/>
      </c>
      <c r="U339" s="14" t="str">
        <f>IFERROR(U105/U183,"")</f>
        <v/>
      </c>
      <c r="V339" s="14" t="str">
        <f>IFERROR(V105/V183,"")</f>
        <v/>
      </c>
      <c r="W339" s="14" t="str">
        <f>IFERROR(W105/W183,"")</f>
        <v/>
      </c>
      <c r="X339" s="14" t="str">
        <f>IFERROR(X105/X183,"")</f>
        <v/>
      </c>
      <c r="Y339" s="14" t="str">
        <f>IFERROR(Y105/Y183,"")</f>
        <v/>
      </c>
      <c r="Z339" s="14" t="str">
        <f>IFERROR(Z105/Z183,"")</f>
        <v/>
      </c>
      <c r="AA339" s="14" t="str">
        <f>IFERROR(AA105/AA183,"")</f>
        <v/>
      </c>
      <c r="AB339" s="14" t="str">
        <f>IFERROR(AB105/AB183,"")</f>
        <v/>
      </c>
      <c r="AC339" s="14" t="str">
        <f>IFERROR(AC105/AC183,"")</f>
        <v/>
      </c>
      <c r="AD339" s="14" t="str">
        <f>IFERROR(AD105/AD183,"")</f>
        <v/>
      </c>
      <c r="AE339" s="14" t="str">
        <f>IFERROR(AE105/AE183,"")</f>
        <v/>
      </c>
      <c r="AF339" s="14" t="str">
        <f>IFERROR(AF105/AF183,"")</f>
        <v/>
      </c>
      <c r="AG339" s="14" t="str">
        <f>IFERROR(AG105/AG183,"")</f>
        <v/>
      </c>
      <c r="AH339" s="14" t="str">
        <f>IFERROR(AH105/AH183,"")</f>
        <v/>
      </c>
    </row>
    <row r="340" spans="1:34" ht="15" hidden="1" x14ac:dyDescent="0.25">
      <c r="A340" t="str">
        <f t="shared" si="39"/>
        <v>青岛重组率</v>
      </c>
      <c r="B340" s="3" t="str">
        <f t="shared" si="37"/>
        <v>青岛银行重组率</v>
      </c>
      <c r="C340" s="4" t="s">
        <v>86</v>
      </c>
      <c r="D340" s="4" t="s">
        <v>87</v>
      </c>
      <c r="E340" s="5" t="s">
        <v>88</v>
      </c>
      <c r="F340" s="5" t="s">
        <v>55</v>
      </c>
      <c r="G340" s="5" t="str">
        <f t="shared" si="38"/>
        <v>重组率</v>
      </c>
      <c r="H340" s="14">
        <f>IFERROR(H106/H184,"")</f>
        <v>2.5046662613358544E-3</v>
      </c>
      <c r="I340" s="14">
        <f>IFERROR(I106/I184,"")</f>
        <v>2.2826586361653772E-3</v>
      </c>
      <c r="J340" s="14">
        <f>IFERROR(J106/J184,"")</f>
        <v>2.4687456601503086E-3</v>
      </c>
      <c r="K340" s="14">
        <f>IFERROR(K106/K184,"")</f>
        <v>2.2714731616964691E-3</v>
      </c>
      <c r="L340" s="14">
        <f>IFERROR(L106/L184,"")</f>
        <v>2.110571486488732E-3</v>
      </c>
      <c r="M340" s="14">
        <f>IFERROR(M106/M184,"")</f>
        <v>2.0557937684397092E-3</v>
      </c>
      <c r="N340" s="14">
        <f>IFERROR(N106/N184,"")</f>
        <v>2.0548474506460234E-3</v>
      </c>
      <c r="O340" s="14">
        <f>IFERROR(O106/O184,"")</f>
        <v>1.8965303530881013E-3</v>
      </c>
      <c r="P340" s="14">
        <f>IFERROR(P106/P184,"")</f>
        <v>1.6847088276865302E-3</v>
      </c>
      <c r="Q340" s="14">
        <f>IFERROR(Q106/Q184,"")</f>
        <v>1.6360961509356523E-3</v>
      </c>
      <c r="R340" s="14">
        <f>IFERROR(R106/R184,"")</f>
        <v>1.1285086640971365E-3</v>
      </c>
      <c r="S340" s="14">
        <f>IFERROR(S106/S184,"")</f>
        <v>1.0778891673765753E-3</v>
      </c>
      <c r="T340" s="14">
        <f>IFERROR(T106/T184,"")</f>
        <v>1.0385382428812493E-3</v>
      </c>
      <c r="U340" s="14">
        <f>IFERROR(U106/U184,"")</f>
        <v>1.0195221518610944E-3</v>
      </c>
      <c r="V340" s="14">
        <f>IFERROR(V106/V184,"")</f>
        <v>4.9543646247326111E-4</v>
      </c>
      <c r="W340" s="14">
        <f>IFERROR(W106/W184,"")</f>
        <v>4.7066761079156329E-4</v>
      </c>
      <c r="X340" s="14">
        <f>IFERROR(X106/X184,"")</f>
        <v>3.7647026955202751E-4</v>
      </c>
      <c r="Y340" s="14">
        <f>IFERROR(Y106/Y184,"")</f>
        <v>3.6544049859879189E-4</v>
      </c>
      <c r="Z340" s="14">
        <f>IFERROR(Z106/Z184,"")</f>
        <v>3.4365742856729551E-4</v>
      </c>
      <c r="AA340" s="14">
        <f>IFERROR(AA106/AA184,"")</f>
        <v>3.2528313713140697E-4</v>
      </c>
      <c r="AB340" s="14">
        <f>IFERROR(AB106/AB184,"")</f>
        <v>3.022433518485002E-4</v>
      </c>
      <c r="AC340" s="14">
        <f>IFERROR(AC106/AC184,"")</f>
        <v>2.9609774572963803E-4</v>
      </c>
      <c r="AD340" s="14">
        <f>IFERROR(AD106/AD184,"")</f>
        <v>4.0484930973483277E-4</v>
      </c>
      <c r="AE340" s="14">
        <f>IFERROR(AE106/AE184,"")</f>
        <v>3.840747592463343E-4</v>
      </c>
      <c r="AF340" s="14">
        <f>IFERROR(AF106/AF184,"")</f>
        <v>5.2105039044347151E-4</v>
      </c>
      <c r="AG340" s="14">
        <f>IFERROR(AG106/AG184,"")</f>
        <v>5.1148140638068783E-4</v>
      </c>
      <c r="AH340" s="14">
        <f>IFERROR(AH106/AH184,"")</f>
        <v>4.4182200607537943E-4</v>
      </c>
    </row>
    <row r="341" spans="1:34" ht="15" hidden="1" x14ac:dyDescent="0.25">
      <c r="A341" t="str">
        <f t="shared" si="39"/>
        <v>苏州重组率</v>
      </c>
      <c r="B341" s="3" t="str">
        <f t="shared" si="37"/>
        <v>苏州银行重组率</v>
      </c>
      <c r="C341" s="4" t="s">
        <v>89</v>
      </c>
      <c r="D341" s="4" t="s">
        <v>90</v>
      </c>
      <c r="E341" s="5" t="s">
        <v>91</v>
      </c>
      <c r="F341" s="5" t="s">
        <v>55</v>
      </c>
      <c r="G341" s="5" t="str">
        <f t="shared" si="38"/>
        <v>重组率</v>
      </c>
      <c r="H341" s="14">
        <f>IFERROR(H107/H185,"")</f>
        <v>1.4805771156747645E-3</v>
      </c>
      <c r="I341" s="14">
        <f>IFERROR(I107/I185,"")</f>
        <v>1.4581173942921546E-3</v>
      </c>
      <c r="J341" s="14">
        <f>IFERROR(J107/J185,"")</f>
        <v>2.0576117078375347E-3</v>
      </c>
      <c r="K341" s="14">
        <f>IFERROR(K107/K185,"")</f>
        <v>1.9389031086982529E-3</v>
      </c>
      <c r="L341" s="14">
        <f>IFERROR(L107/L185,"")</f>
        <v>2.5275033371227455E-3</v>
      </c>
      <c r="M341" s="14">
        <f>IFERROR(M107/M185,"")</f>
        <v>2.4752741666131577E-3</v>
      </c>
      <c r="N341" s="14">
        <f>IFERROR(N107/N185,"")</f>
        <v>9.8972846708742911E-4</v>
      </c>
      <c r="O341" s="14">
        <f>IFERROR(O107/O185,"")</f>
        <v>9.3812667955587941E-4</v>
      </c>
      <c r="P341" s="14">
        <f>IFERROR(P107/P185,"")</f>
        <v>1.611726848182166E-3</v>
      </c>
      <c r="Q341" s="14">
        <f>IFERROR(Q107/Q185,"")</f>
        <v>1.594554695109743E-3</v>
      </c>
      <c r="R341" s="14">
        <f>IFERROR(R107/R185,"")</f>
        <v>1.319796861166225E-3</v>
      </c>
      <c r="S341" s="14">
        <f>IFERROR(S107/S185,"")</f>
        <v>1.2281949945655592E-3</v>
      </c>
      <c r="T341" s="14">
        <f>IFERROR(T107/T185,"")</f>
        <v>8.7748122317217079E-4</v>
      </c>
      <c r="U341" s="14">
        <f>IFERROR(U107/U185,"")</f>
        <v>8.526516823866917E-4</v>
      </c>
      <c r="V341" s="14">
        <f>IFERROR(V107/V185,"")</f>
        <v>6.3529779770287842E-4</v>
      </c>
      <c r="W341" s="14">
        <f>IFERROR(W107/W185,"")</f>
        <v>5.9271338172173812E-4</v>
      </c>
      <c r="X341" s="14">
        <f>IFERROR(X107/X185,"")</f>
        <v>4.4096180872118591E-4</v>
      </c>
      <c r="Y341" s="14">
        <f>IFERROR(Y107/Y185,"")</f>
        <v>4.3257076463646484E-4</v>
      </c>
      <c r="Z341" s="14">
        <f>IFERROR(Z107/Z185,"")</f>
        <v>2.5268307304645772E-3</v>
      </c>
      <c r="AA341" s="14">
        <f>IFERROR(AA107/AA185,"")</f>
        <v>2.3032679600565281E-3</v>
      </c>
      <c r="AB341" s="14">
        <f>IFERROR(AB107/AB185,"")</f>
        <v>3.6664795382698018E-3</v>
      </c>
      <c r="AC341" s="14">
        <f>IFERROR(AC107/AC185,"")</f>
        <v>3.6090697496708938E-3</v>
      </c>
      <c r="AD341" s="14">
        <f>IFERROR(AD107/AD185,"")</f>
        <v>3.2809508859700924E-3</v>
      </c>
      <c r="AE341" s="14">
        <f>IFERROR(AE107/AE185,"")</f>
        <v>3.0139537300496789E-3</v>
      </c>
      <c r="AF341" s="14">
        <f>IFERROR(AF107/AF185,"")</f>
        <v>4.6800724697668482E-3</v>
      </c>
      <c r="AG341" s="14">
        <f>IFERROR(AG107/AG185,"")</f>
        <v>4.615879746059039E-3</v>
      </c>
      <c r="AH341" s="14" t="str">
        <f>IFERROR(AH107/AH185,"")</f>
        <v/>
      </c>
    </row>
    <row r="342" spans="1:34" ht="15" hidden="1" x14ac:dyDescent="0.25">
      <c r="A342" t="str">
        <f t="shared" si="39"/>
        <v>齐鲁重组率</v>
      </c>
      <c r="B342" s="3" t="str">
        <f t="shared" si="37"/>
        <v>齐鲁银行重组率</v>
      </c>
      <c r="C342" s="4" t="s">
        <v>92</v>
      </c>
      <c r="D342" s="4" t="s">
        <v>93</v>
      </c>
      <c r="E342" s="5" t="s">
        <v>94</v>
      </c>
      <c r="F342" s="5" t="s">
        <v>55</v>
      </c>
      <c r="G342" s="5" t="str">
        <f t="shared" si="38"/>
        <v>重组率</v>
      </c>
      <c r="H342" s="14">
        <f>IFERROR(H108/H186,"")</f>
        <v>0</v>
      </c>
      <c r="I342" s="14">
        <f>IFERROR(I108/I186,"")</f>
        <v>0</v>
      </c>
      <c r="J342" s="14">
        <f>IFERROR(J108/J186,"")</f>
        <v>3.196779336155376E-3</v>
      </c>
      <c r="K342" s="14">
        <f>IFERROR(K108/K186,"")</f>
        <v>3.196779336155376E-3</v>
      </c>
      <c r="L342" s="14">
        <f>IFERROR(L108/L186,"")</f>
        <v>0</v>
      </c>
      <c r="M342" s="14">
        <f>IFERROR(M108/M186,"")</f>
        <v>0</v>
      </c>
      <c r="N342" s="14">
        <f>IFERROR(N108/N186,"")</f>
        <v>7.8471384209947482E-4</v>
      </c>
      <c r="O342" s="14">
        <f>IFERROR(O108/O186,"")</f>
        <v>7.1574824067231931E-4</v>
      </c>
      <c r="P342" s="14">
        <f>IFERROR(P108/P186,"")</f>
        <v>6.5520393946769063E-4</v>
      </c>
      <c r="Q342" s="14">
        <f>IFERROR(Q108/Q186,"")</f>
        <v>6.2805593477750928E-4</v>
      </c>
      <c r="R342" s="14">
        <f>IFERROR(R108/R186,"")</f>
        <v>9.3067937572476349E-4</v>
      </c>
      <c r="S342" s="14">
        <f>IFERROR(S108/S186,"")</f>
        <v>8.6648694818092914E-4</v>
      </c>
      <c r="T342" s="14">
        <f>IFERROR(T108/T186,"")</f>
        <v>9.0818773925422616E-4</v>
      </c>
      <c r="U342" s="14">
        <f>IFERROR(U108/U186,"")</f>
        <v>8.6594192785003981E-4</v>
      </c>
      <c r="V342" s="14">
        <f>IFERROR(V108/V186,"")</f>
        <v>8.1146205250525415E-4</v>
      </c>
      <c r="W342" s="14">
        <f>IFERROR(W108/W186,"")</f>
        <v>7.6119277775736063E-4</v>
      </c>
      <c r="X342" s="14">
        <f>IFERROR(X108/X186,"")</f>
        <v>9.5500600454103215E-4</v>
      </c>
      <c r="Y342" s="14">
        <f>IFERROR(Y108/Y186,"")</f>
        <v>9.2204751456583293E-4</v>
      </c>
      <c r="Z342" s="14">
        <f>IFERROR(Z108/Z186,"")</f>
        <v>9.198612094741828E-4</v>
      </c>
      <c r="AA342" s="14">
        <f>IFERROR(AA108/AA186,"")</f>
        <v>8.6930280027189863E-4</v>
      </c>
      <c r="AB342" s="14">
        <f>IFERROR(AB108/AB186,"")</f>
        <v>2.0117907718003821E-3</v>
      </c>
      <c r="AC342" s="14">
        <f>IFERROR(AC108/AC186,"")</f>
        <v>1.976449325114751E-3</v>
      </c>
      <c r="AD342" s="14">
        <f>IFERROR(AD108/AD186,"")</f>
        <v>2.0726379343417979E-3</v>
      </c>
      <c r="AE342" s="14">
        <f>IFERROR(AE108/AE186,"")</f>
        <v>1.9536768016066262E-3</v>
      </c>
      <c r="AF342" s="14">
        <f>IFERROR(AF108/AF186,"")</f>
        <v>1.5656571184228564E-3</v>
      </c>
      <c r="AG342" s="14">
        <f>IFERROR(AG108/AG186,"")</f>
        <v>1.5182532340422316E-3</v>
      </c>
      <c r="AH342" s="14" t="str">
        <f>IFERROR(AH108/AH186,"")</f>
        <v/>
      </c>
    </row>
    <row r="343" spans="1:34" ht="15" hidden="1" x14ac:dyDescent="0.25">
      <c r="A343" t="str">
        <f t="shared" si="39"/>
        <v>兰州重组率</v>
      </c>
      <c r="B343" s="3" t="str">
        <f t="shared" si="37"/>
        <v>兰州银行重组率</v>
      </c>
      <c r="C343" s="4" t="s">
        <v>95</v>
      </c>
      <c r="D343" s="4" t="s">
        <v>96</v>
      </c>
      <c r="E343" s="5" t="s">
        <v>97</v>
      </c>
      <c r="F343" s="5" t="s">
        <v>55</v>
      </c>
      <c r="G343" s="5" t="str">
        <f t="shared" si="38"/>
        <v>重组率</v>
      </c>
      <c r="H343" s="14" t="str">
        <f>IFERROR(H109/H187,"")</f>
        <v/>
      </c>
      <c r="I343" s="14" t="str">
        <f>IFERROR(I109/I187,"")</f>
        <v/>
      </c>
      <c r="J343" s="14">
        <f>IFERROR(J109/J187,"")</f>
        <v>0</v>
      </c>
      <c r="K343" s="14">
        <f>IFERROR(K109/K187,"")</f>
        <v>0</v>
      </c>
      <c r="L343" s="14" t="str">
        <f>IFERROR(L109/L187,"")</f>
        <v/>
      </c>
      <c r="M343" s="14" t="str">
        <f>IFERROR(M109/M187,"")</f>
        <v/>
      </c>
      <c r="N343" s="14">
        <f>IFERROR(N109/N187,"")</f>
        <v>0</v>
      </c>
      <c r="O343" s="14">
        <f>IFERROR(O109/O187,"")</f>
        <v>0</v>
      </c>
      <c r="P343" s="14">
        <f>IFERROR(P109/P187,"")</f>
        <v>0</v>
      </c>
      <c r="Q343" s="14">
        <f>IFERROR(Q109/Q187,"")</f>
        <v>0</v>
      </c>
      <c r="R343" s="14">
        <f>IFERROR(R109/R187,"")</f>
        <v>4.2575583402200065E-3</v>
      </c>
      <c r="S343" s="14">
        <f>IFERROR(S109/S187,"")</f>
        <v>4.2764494746152584E-3</v>
      </c>
      <c r="T343" s="14">
        <f>IFERROR(T109/T187,"")</f>
        <v>6.0307987640186248E-3</v>
      </c>
      <c r="U343" s="14">
        <f>IFERROR(U109/U187,"")</f>
        <v>5.8493937332813337E-3</v>
      </c>
      <c r="V343" s="14">
        <f>IFERROR(V109/V187,"")</f>
        <v>6.1487781305345308E-3</v>
      </c>
      <c r="W343" s="14">
        <f>IFERROR(W109/W187,"")</f>
        <v>5.8936990764546183E-3</v>
      </c>
      <c r="X343" s="14">
        <f>IFERROR(X109/X187,"")</f>
        <v>7.1618517981094166E-3</v>
      </c>
      <c r="Y343" s="14">
        <f>IFERROR(Y109/Y187,"")</f>
        <v>7.403140061181564E-3</v>
      </c>
      <c r="Z343" s="14">
        <f>IFERROR(Z109/Z187,"")</f>
        <v>4.4941653948952602E-3</v>
      </c>
      <c r="AA343" s="14">
        <f>IFERROR(AA109/AA187,"")</f>
        <v>4.3210173709581036E-3</v>
      </c>
      <c r="AB343" s="14" t="str">
        <f>IFERROR(AB109/AB187,"")</f>
        <v/>
      </c>
      <c r="AC343" s="14" t="str">
        <f>IFERROR(AC109/AC187,"")</f>
        <v/>
      </c>
      <c r="AD343" s="14">
        <f>IFERROR(AD109/AD187,"")</f>
        <v>5.5097344761061281E-3</v>
      </c>
      <c r="AE343" s="14">
        <f>IFERROR(AE109/AE187,"")</f>
        <v>5.1486714346790285E-3</v>
      </c>
      <c r="AF343" s="14">
        <f>IFERROR(AF109/AF187,"")</f>
        <v>5.0137451741672249E-3</v>
      </c>
      <c r="AG343" s="14">
        <f>IFERROR(AG109/AG187,"")</f>
        <v>4.9774921695651632E-3</v>
      </c>
      <c r="AH343" s="14" t="str">
        <f>IFERROR(AH109/AH187,"")</f>
        <v/>
      </c>
    </row>
    <row r="344" spans="1:34" ht="15" hidden="1" x14ac:dyDescent="0.25">
      <c r="A344" t="str">
        <f t="shared" si="39"/>
        <v>西安重组率</v>
      </c>
      <c r="B344" s="3" t="str">
        <f t="shared" si="37"/>
        <v>西安银行重组率</v>
      </c>
      <c r="C344" s="4" t="s">
        <v>98</v>
      </c>
      <c r="D344" s="4" t="s">
        <v>99</v>
      </c>
      <c r="E344" s="5" t="s">
        <v>100</v>
      </c>
      <c r="F344" s="5" t="s">
        <v>55</v>
      </c>
      <c r="G344" s="5" t="str">
        <f t="shared" si="38"/>
        <v>重组率</v>
      </c>
      <c r="H344" s="14">
        <f>IFERROR(H110/H188,"")</f>
        <v>1.7741061692885123E-2</v>
      </c>
      <c r="I344" s="14">
        <f>IFERROR(I110/I188,"")</f>
        <v>1.7250415269700982E-2</v>
      </c>
      <c r="J344" s="14">
        <f>IFERROR(J110/J188,"")</f>
        <v>1.9218824506555616E-2</v>
      </c>
      <c r="K344" s="14">
        <f>IFERROR(K110/K188,"")</f>
        <v>1.8591628859128618E-2</v>
      </c>
      <c r="L344" s="14">
        <f>IFERROR(L110/L188,"")</f>
        <v>1.7091192539978657E-2</v>
      </c>
      <c r="M344" s="14">
        <f>IFERROR(M110/M188,"")</f>
        <v>1.6674136847694896E-2</v>
      </c>
      <c r="N344" s="14">
        <f>IFERROR(N110/N188,"")</f>
        <v>1.779141717178534E-2</v>
      </c>
      <c r="O344" s="14">
        <f>IFERROR(O110/O188,"")</f>
        <v>1.7465052707079116E-2</v>
      </c>
      <c r="P344" s="14">
        <f>IFERROR(P110/P188,"")</f>
        <v>1.8525065014432216E-2</v>
      </c>
      <c r="Q344" s="14">
        <f>IFERROR(Q110/Q188,"")</f>
        <v>1.8429698543433733E-2</v>
      </c>
      <c r="R344" s="14">
        <f>IFERROR(R110/R188,"")</f>
        <v>1.7991325721609015E-2</v>
      </c>
      <c r="S344" s="14">
        <f>IFERROR(S110/S188,"")</f>
        <v>1.7753380488242172E-2</v>
      </c>
      <c r="T344" s="14">
        <f>IFERROR(T110/T188,"")</f>
        <v>2.2103722642890237E-2</v>
      </c>
      <c r="U344" s="14">
        <f>IFERROR(U110/U188,"")</f>
        <v>2.1994874009422433E-2</v>
      </c>
      <c r="V344" s="14">
        <f>IFERROR(V110/V188,"")</f>
        <v>2.2894355694362791E-2</v>
      </c>
      <c r="W344" s="14">
        <f>IFERROR(W110/W188,"")</f>
        <v>2.2109337533474206E-2</v>
      </c>
      <c r="X344" s="14">
        <f>IFERROR(X110/X188,"")</f>
        <v>3.4456371540554531E-2</v>
      </c>
      <c r="Y344" s="14">
        <f>IFERROR(Y110/Y188,"")</f>
        <v>3.4811874135322232E-2</v>
      </c>
      <c r="Z344" s="14">
        <f>IFERROR(Z110/Z188,"")</f>
        <v>2.0299636298694263E-2</v>
      </c>
      <c r="AA344" s="14">
        <f>IFERROR(AA110/AA188,"")</f>
        <v>1.9012096860360737E-2</v>
      </c>
      <c r="AB344" s="14">
        <f>IFERROR(AB110/AB188,"")</f>
        <v>3.8408183461812545E-2</v>
      </c>
      <c r="AC344" s="14">
        <f>IFERROR(AC110/AC188,"")</f>
        <v>3.7486128082704198E-2</v>
      </c>
      <c r="AD344" s="14">
        <f>IFERROR(AD110/AD188,"")</f>
        <v>2.8309049481623706E-2</v>
      </c>
      <c r="AE344" s="14">
        <f>IFERROR(AE110/AE188,"")</f>
        <v>2.5093768955469671E-2</v>
      </c>
      <c r="AF344" s="14">
        <f>IFERROR(AF110/AF188,"")</f>
        <v>2.4900445983085072E-2</v>
      </c>
      <c r="AG344" s="14">
        <f>IFERROR(AG110/AG188,"")</f>
        <v>2.4069226351709321E-2</v>
      </c>
      <c r="AH344" s="14" t="str">
        <f>IFERROR(AH110/AH188,"")</f>
        <v/>
      </c>
    </row>
    <row r="345" spans="1:34" ht="15" hidden="1" x14ac:dyDescent="0.25">
      <c r="A345" t="str">
        <f t="shared" si="39"/>
        <v>厦门重组率</v>
      </c>
      <c r="B345" s="3" t="str">
        <f t="shared" si="37"/>
        <v>厦门银行重组率</v>
      </c>
      <c r="C345" s="4" t="s">
        <v>101</v>
      </c>
      <c r="D345" s="4" t="s">
        <v>102</v>
      </c>
      <c r="E345" s="5" t="s">
        <v>103</v>
      </c>
      <c r="F345" s="5" t="s">
        <v>55</v>
      </c>
      <c r="G345" s="5" t="str">
        <f t="shared" si="38"/>
        <v>重组率</v>
      </c>
      <c r="H345" s="14">
        <f>IFERROR(H111/H189,"")</f>
        <v>0</v>
      </c>
      <c r="I345" s="14">
        <f>IFERROR(I111/I189,"")</f>
        <v>0</v>
      </c>
      <c r="J345" s="14">
        <f>IFERROR(J111/J189,"")</f>
        <v>1.9552633143108697E-5</v>
      </c>
      <c r="K345" s="14">
        <f>IFERROR(K111/K189,"")</f>
        <v>1.8379582968565963E-5</v>
      </c>
      <c r="L345" s="14">
        <f>IFERROR(L111/L189,"")</f>
        <v>1.5647243723536329E-5</v>
      </c>
      <c r="M345" s="14">
        <f>IFERROR(M111/M189,"")</f>
        <v>1.5647243723536329E-5</v>
      </c>
      <c r="N345" s="14">
        <f>IFERROR(N111/N189,"")</f>
        <v>0</v>
      </c>
      <c r="O345" s="14">
        <f>IFERROR(O111/O189,"")</f>
        <v>0</v>
      </c>
      <c r="P345" s="14">
        <f>IFERROR(P111/P189,"")</f>
        <v>0</v>
      </c>
      <c r="Q345" s="14">
        <f>IFERROR(Q111/Q189,"")</f>
        <v>0</v>
      </c>
      <c r="R345" s="14">
        <f>IFERROR(R111/R189,"")</f>
        <v>0</v>
      </c>
      <c r="S345" s="14">
        <f>IFERROR(S111/S189,"")</f>
        <v>0</v>
      </c>
      <c r="T345" s="14" t="str">
        <f>IFERROR(T111/T189,"")</f>
        <v/>
      </c>
      <c r="U345" s="14" t="str">
        <f>IFERROR(U111/U189,"")</f>
        <v/>
      </c>
      <c r="V345" s="14" t="str">
        <f>IFERROR(V111/V189,"")</f>
        <v/>
      </c>
      <c r="W345" s="14" t="str">
        <f>IFERROR(W111/W189,"")</f>
        <v/>
      </c>
      <c r="X345" s="14" t="str">
        <f>IFERROR(X111/X189,"")</f>
        <v/>
      </c>
      <c r="Y345" s="14" t="str">
        <f>IFERROR(Y111/Y189,"")</f>
        <v/>
      </c>
      <c r="Z345" s="14">
        <f>IFERROR(Z111/Z189,"")</f>
        <v>8.5443754195900085E-3</v>
      </c>
      <c r="AA345" s="14">
        <f>IFERROR(AA111/AA189,"")</f>
        <v>8.5189867894052921E-3</v>
      </c>
      <c r="AB345" s="14">
        <f>IFERROR(AB111/AB189,"")</f>
        <v>1.2864175091175718E-2</v>
      </c>
      <c r="AC345" s="14">
        <f>IFERROR(AC111/AC189,"")</f>
        <v>1.3310556859320708E-2</v>
      </c>
      <c r="AD345" s="14">
        <f>IFERROR(AD111/AD189,"")</f>
        <v>1.899845529979283E-2</v>
      </c>
      <c r="AE345" s="14">
        <f>IFERROR(AE111/AE189,"")</f>
        <v>1.8536242467959284E-2</v>
      </c>
      <c r="AF345" s="14">
        <f>IFERROR(AF111/AF189,"")</f>
        <v>2.6756997347166692E-2</v>
      </c>
      <c r="AG345" s="14">
        <f>IFERROR(AG111/AG189,"")</f>
        <v>2.5204282285590837E-2</v>
      </c>
      <c r="AH345" s="14" t="str">
        <f>IFERROR(AH111/AH189,"")</f>
        <v/>
      </c>
    </row>
    <row r="346" spans="1:34" ht="15" hidden="1" x14ac:dyDescent="0.25">
      <c r="A346" t="str">
        <f t="shared" si="39"/>
        <v>渝农重组率</v>
      </c>
      <c r="B346" s="3" t="str">
        <f t="shared" si="37"/>
        <v>渝农商行重组率</v>
      </c>
      <c r="C346" s="4" t="s">
        <v>104</v>
      </c>
      <c r="D346" s="4" t="s">
        <v>105</v>
      </c>
      <c r="E346" s="5" t="s">
        <v>106</v>
      </c>
      <c r="F346" s="5" t="s">
        <v>107</v>
      </c>
      <c r="G346" s="5" t="str">
        <f t="shared" si="38"/>
        <v>重组率</v>
      </c>
      <c r="H346" s="14">
        <f>IFERROR(H112/H190,"")</f>
        <v>9.363422844002212E-4</v>
      </c>
      <c r="I346" s="14">
        <f>IFERROR(I112/I190,"")</f>
        <v>9.363422844002212E-4</v>
      </c>
      <c r="J346" s="14">
        <f>IFERROR(J112/J190,"")</f>
        <v>1.4276402985591212E-3</v>
      </c>
      <c r="K346" s="14">
        <f>IFERROR(K112/K190,"")</f>
        <v>1.3854277863528258E-3</v>
      </c>
      <c r="L346" s="14">
        <f>IFERROR(L112/L190,"")</f>
        <v>1.4953703523979212E-3</v>
      </c>
      <c r="M346" s="14">
        <f>IFERROR(M112/M190,"")</f>
        <v>1.4284100263085688E-3</v>
      </c>
      <c r="N346" s="14">
        <f>IFERROR(N112/N190,"")</f>
        <v>3.032177288176968E-3</v>
      </c>
      <c r="O346" s="14">
        <f>IFERROR(O112/O190,"")</f>
        <v>2.8591851322373124E-3</v>
      </c>
      <c r="P346" s="14">
        <f>IFERROR(P112/P190,"")</f>
        <v>1.8740608272305244E-3</v>
      </c>
      <c r="Q346" s="14">
        <f>IFERROR(Q112/Q190,"")</f>
        <v>1.8205510650742404E-3</v>
      </c>
      <c r="R346" s="14">
        <f>IFERROR(R112/R190,"")</f>
        <v>1.9444609126236597E-3</v>
      </c>
      <c r="S346" s="14">
        <f>IFERROR(S112/S190,"")</f>
        <v>1.8620062558146573E-3</v>
      </c>
      <c r="T346" s="14">
        <f>IFERROR(T112/T190,"")</f>
        <v>4.0967890115399649E-4</v>
      </c>
      <c r="U346" s="14">
        <f>IFERROR(U112/U190,"")</f>
        <v>4.0092813434616098E-4</v>
      </c>
      <c r="V346" s="14">
        <f>IFERROR(V112/V190,"")</f>
        <v>3.3698075272787972E-4</v>
      </c>
      <c r="W346" s="14">
        <f>IFERROR(W112/W190,"")</f>
        <v>3.2076338073770759E-4</v>
      </c>
      <c r="X346" s="14">
        <f>IFERROR(X112/X190,"")</f>
        <v>3.7210419207699575E-4</v>
      </c>
      <c r="Y346" s="14">
        <f>IFERROR(Y112/Y190,"")</f>
        <v>3.6907898378584641E-4</v>
      </c>
      <c r="Z346" s="14">
        <f>IFERROR(Z112/Z190,"")</f>
        <v>9.0806906908995713E-4</v>
      </c>
      <c r="AA346" s="14">
        <f>IFERROR(AA112/AA190,"")</f>
        <v>8.8167264420154249E-4</v>
      </c>
      <c r="AB346" s="14">
        <f>IFERROR(AB112/AB190,"")</f>
        <v>4.4570064860627564E-3</v>
      </c>
      <c r="AC346" s="14">
        <f>IFERROR(AC112/AC190,"")</f>
        <v>4.403977152717291E-3</v>
      </c>
      <c r="AD346" s="14">
        <f>IFERROR(AD112/AD190,"")</f>
        <v>5.0834903793754551E-3</v>
      </c>
      <c r="AE346" s="14">
        <f>IFERROR(AE112/AE190,"")</f>
        <v>4.8774662536693499E-3</v>
      </c>
      <c r="AF346" s="14">
        <f>IFERROR(AF112/AF190,"")</f>
        <v>4.9857237284234926E-3</v>
      </c>
      <c r="AG346" s="14">
        <f>IFERROR(AG112/AG190,"")</f>
        <v>4.9041528803109311E-3</v>
      </c>
      <c r="AH346" s="14">
        <f>IFERROR(AH112/AH190,"")</f>
        <v>4.401049823658053E-3</v>
      </c>
    </row>
    <row r="347" spans="1:34" ht="15" hidden="1" x14ac:dyDescent="0.25">
      <c r="A347" t="str">
        <f t="shared" si="39"/>
        <v>沪农重组率</v>
      </c>
      <c r="B347" s="3" t="str">
        <f t="shared" si="37"/>
        <v>沪农商行重组率</v>
      </c>
      <c r="C347" s="4" t="s">
        <v>108</v>
      </c>
      <c r="D347" s="4" t="s">
        <v>109</v>
      </c>
      <c r="E347" s="5" t="s">
        <v>110</v>
      </c>
      <c r="F347" s="5" t="s">
        <v>107</v>
      </c>
      <c r="G347" s="5" t="str">
        <f t="shared" si="38"/>
        <v>重组率</v>
      </c>
      <c r="H347" s="14" t="str">
        <f>IFERROR(H113/H191,"")</f>
        <v/>
      </c>
      <c r="I347" s="14" t="str">
        <f>IFERROR(I113/I191,"")</f>
        <v/>
      </c>
      <c r="J347" s="14">
        <f>IFERROR(J113/J191,"")</f>
        <v>2.1731833662100349E-4</v>
      </c>
      <c r="K347" s="14">
        <f>IFERROR(K113/K191,"")</f>
        <v>2.1731833662100349E-4</v>
      </c>
      <c r="L347" s="14" t="str">
        <f>IFERROR(L113/L191,"")</f>
        <v/>
      </c>
      <c r="M347" s="14" t="str">
        <f>IFERROR(M113/M191,"")</f>
        <v/>
      </c>
      <c r="N347" s="14">
        <f>IFERROR(N113/N191,"")</f>
        <v>4.6544702648931575E-4</v>
      </c>
      <c r="O347" s="14">
        <f>IFERROR(O113/O191,"")</f>
        <v>4.4138879736325845E-4</v>
      </c>
      <c r="P347" s="14">
        <f>IFERROR(P113/P191,"")</f>
        <v>0</v>
      </c>
      <c r="Q347" s="14">
        <f>IFERROR(Q113/Q191,"")</f>
        <v>0</v>
      </c>
      <c r="R347" s="14">
        <f>IFERROR(R113/R191,"")</f>
        <v>0</v>
      </c>
      <c r="S347" s="14">
        <f>IFERROR(S113/S191,"")</f>
        <v>0</v>
      </c>
      <c r="T347" s="14">
        <f>IFERROR(T113/T191,"")</f>
        <v>6.8938755011466681E-6</v>
      </c>
      <c r="U347" s="14">
        <f>IFERROR(U113/U191,"")</f>
        <v>6.7396877761872059E-6</v>
      </c>
      <c r="V347" s="14">
        <f>IFERROR(V113/V191,"")</f>
        <v>6.6938052612523216E-4</v>
      </c>
      <c r="W347" s="14">
        <f>IFERROR(W113/W191,"")</f>
        <v>6.5868907509579737E-4</v>
      </c>
      <c r="X347" s="14">
        <f>IFERROR(X113/X191,"")</f>
        <v>8.952122714569351E-4</v>
      </c>
      <c r="Y347" s="14">
        <f>IFERROR(Y113/Y191,"")</f>
        <v>8.8935575473234583E-4</v>
      </c>
      <c r="Z347" s="14">
        <f>IFERROR(Z113/Z191,"")</f>
        <v>3.1110005852111964E-3</v>
      </c>
      <c r="AA347" s="14">
        <f>IFERROR(AA113/AA191,"")</f>
        <v>3.0598597962751108E-3</v>
      </c>
      <c r="AB347" s="14">
        <f>IFERROR(AB113/AB191,"")</f>
        <v>4.5670740797611742E-3</v>
      </c>
      <c r="AC347" s="14">
        <f>IFERROR(AC113/AC191,"")</f>
        <v>4.521355111688866E-3</v>
      </c>
      <c r="AD347" s="14">
        <f>IFERROR(AD113/AD191,"")</f>
        <v>3.5346054611521383E-3</v>
      </c>
      <c r="AE347" s="14">
        <f>IFERROR(AE113/AE191,"")</f>
        <v>3.4616873191207912E-3</v>
      </c>
      <c r="AF347" s="14">
        <f>IFERROR(AF113/AF191,"")</f>
        <v>8.8444319483289326E-3</v>
      </c>
      <c r="AG347" s="14">
        <f>IFERROR(AG113/AG191,"")</f>
        <v>8.9235045701695284E-3</v>
      </c>
      <c r="AH347" s="14" t="str">
        <f>IFERROR(AH113/AH191,"")</f>
        <v/>
      </c>
    </row>
    <row r="348" spans="1:34" ht="15" hidden="1" x14ac:dyDescent="0.25">
      <c r="A348" t="str">
        <f t="shared" si="39"/>
        <v>青农重组率</v>
      </c>
      <c r="B348" s="3" t="str">
        <f t="shared" si="37"/>
        <v>青农商行重组率</v>
      </c>
      <c r="C348" s="4" t="s">
        <v>111</v>
      </c>
      <c r="D348" s="4" t="s">
        <v>112</v>
      </c>
      <c r="E348" s="5" t="s">
        <v>113</v>
      </c>
      <c r="F348" s="5" t="s">
        <v>107</v>
      </c>
      <c r="G348" s="5" t="str">
        <f t="shared" si="38"/>
        <v>重组率</v>
      </c>
      <c r="H348" s="14">
        <f>IFERROR(H114/H192,"")</f>
        <v>1.5689128190827996E-4</v>
      </c>
      <c r="I348" s="14">
        <f>IFERROR(I114/I192,"")</f>
        <v>1.5222954786890609E-4</v>
      </c>
      <c r="J348" s="14">
        <f>IFERROR(J114/J192,"")</f>
        <v>1.4704910842601855E-4</v>
      </c>
      <c r="K348" s="14">
        <f>IFERROR(K114/K192,"")</f>
        <v>1.350470906260381E-4</v>
      </c>
      <c r="L348" s="14">
        <f>IFERROR(L114/L192,"")</f>
        <v>1.4732889202798437E-4</v>
      </c>
      <c r="M348" s="14">
        <f>IFERROR(M114/M192,"")</f>
        <v>1.4087793723264436E-4</v>
      </c>
      <c r="N348" s="14">
        <f>IFERROR(N114/N192,"")</f>
        <v>1.3619492941733359E-4</v>
      </c>
      <c r="O348" s="14">
        <f>IFERROR(O114/O192,"")</f>
        <v>1.2732216675447261E-4</v>
      </c>
      <c r="P348" s="14">
        <f>IFERROR(P114/P192,"")</f>
        <v>1.2468426509660657E-4</v>
      </c>
      <c r="Q348" s="14">
        <f>IFERROR(Q114/Q192,"")</f>
        <v>1.2585160790188937E-4</v>
      </c>
      <c r="R348" s="14">
        <f>IFERROR(R114/R192,"")</f>
        <v>1.1784854556589914E-4</v>
      </c>
      <c r="S348" s="14">
        <f>IFERROR(S114/S192,"")</f>
        <v>1.1511494027486853E-4</v>
      </c>
      <c r="T348" s="14">
        <f>IFERROR(T114/T192,"")</f>
        <v>5.1450382670681924E-4</v>
      </c>
      <c r="U348" s="14">
        <f>IFERROR(U114/U192,"")</f>
        <v>5.2452415428885487E-4</v>
      </c>
      <c r="V348" s="14">
        <f>IFERROR(V114/V192,"")</f>
        <v>2.0060887545365843E-3</v>
      </c>
      <c r="W348" s="14">
        <f>IFERROR(W114/W192,"")</f>
        <v>1.9660579111953694E-3</v>
      </c>
      <c r="X348" s="14">
        <f>IFERROR(X114/X192,"")</f>
        <v>5.2608936871142865E-3</v>
      </c>
      <c r="Y348" s="14">
        <f>IFERROR(Y114/Y192,"")</f>
        <v>5.2323172543269026E-3</v>
      </c>
      <c r="Z348" s="14">
        <f>IFERROR(Z114/Z192,"")</f>
        <v>2.2488824506467597E-3</v>
      </c>
      <c r="AA348" s="14">
        <f>IFERROR(AA114/AA192,"")</f>
        <v>2.2148159909094788E-3</v>
      </c>
      <c r="AB348" s="14">
        <f>IFERROR(AB114/AB192,"")</f>
        <v>4.5716676104667949E-3</v>
      </c>
      <c r="AC348" s="14">
        <f>IFERROR(AC114/AC192,"")</f>
        <v>4.5348070208201313E-3</v>
      </c>
      <c r="AD348" s="14">
        <f>IFERROR(AD114/AD192,"")</f>
        <v>3.4599705224161279E-3</v>
      </c>
      <c r="AE348" s="14">
        <f>IFERROR(AE114/AE192,"")</f>
        <v>3.3629087104578106E-3</v>
      </c>
      <c r="AF348" s="14">
        <f>IFERROR(AF114/AF192,"")</f>
        <v>8.717304780081479E-3</v>
      </c>
      <c r="AG348" s="14">
        <f>IFERROR(AG114/AG192,"")</f>
        <v>8.8498519333234018E-3</v>
      </c>
      <c r="AH348" s="14" t="str">
        <f>IFERROR(AH114/AH192,"")</f>
        <v/>
      </c>
    </row>
    <row r="349" spans="1:34" ht="15" hidden="1" x14ac:dyDescent="0.25">
      <c r="A349" t="str">
        <f t="shared" si="39"/>
        <v>常熟重组率</v>
      </c>
      <c r="B349" s="3" t="str">
        <f t="shared" si="37"/>
        <v>常熟银行重组率</v>
      </c>
      <c r="C349" s="4" t="s">
        <v>114</v>
      </c>
      <c r="D349" s="4" t="s">
        <v>115</v>
      </c>
      <c r="E349" s="5" t="s">
        <v>116</v>
      </c>
      <c r="F349" s="5" t="s">
        <v>107</v>
      </c>
      <c r="G349" s="5" t="str">
        <f t="shared" si="38"/>
        <v>重组率</v>
      </c>
      <c r="H349" s="14">
        <f>IFERROR(H115/H193,"")</f>
        <v>5.0937567722448432E-3</v>
      </c>
      <c r="I349" s="14">
        <f>IFERROR(I115/I193,"")</f>
        <v>4.9074669148490152E-3</v>
      </c>
      <c r="J349" s="14">
        <f>IFERROR(J115/J193,"")</f>
        <v>8.9282842704808216E-3</v>
      </c>
      <c r="K349" s="14">
        <f>IFERROR(K115/K193,"")</f>
        <v>8.2693315163097272E-3</v>
      </c>
      <c r="L349" s="14">
        <f>IFERROR(L115/L193,"")</f>
        <v>1.1450637866003083E-2</v>
      </c>
      <c r="M349" s="14">
        <f>IFERROR(M115/M193,"")</f>
        <v>1.0982030468279717E-2</v>
      </c>
      <c r="N349" s="14">
        <f>IFERROR(N115/N193,"")</f>
        <v>1.1059004346841634E-2</v>
      </c>
      <c r="O349" s="14">
        <f>IFERROR(O115/O193,"")</f>
        <v>1.0438892169984202E-2</v>
      </c>
      <c r="P349" s="14">
        <f>IFERROR(P115/P193,"")</f>
        <v>1.1191159591952672E-2</v>
      </c>
      <c r="Q349" s="14">
        <f>IFERROR(Q115/Q193,"")</f>
        <v>1.0438120683228224E-2</v>
      </c>
      <c r="R349" s="14">
        <f>IFERROR(R115/R193,"")</f>
        <v>9.4519180314802213E-3</v>
      </c>
      <c r="S349" s="14">
        <f>IFERROR(S115/S193,"")</f>
        <v>8.8882977786288227E-3</v>
      </c>
      <c r="T349" s="14">
        <f>IFERROR(T115/T193,"")</f>
        <v>8.2012377646395341E-3</v>
      </c>
      <c r="U349" s="14">
        <f>IFERROR(U115/U193,"")</f>
        <v>8.1122044462903185E-3</v>
      </c>
      <c r="V349" s="14">
        <f>IFERROR(V115/V193,"")</f>
        <v>8.6347188788819633E-3</v>
      </c>
      <c r="W349" s="14">
        <f>IFERROR(W115/W193,"")</f>
        <v>8.1658246743702388E-3</v>
      </c>
      <c r="X349" s="14">
        <f>IFERROR(X115/X193,"")</f>
        <v>7.4819210544949076E-3</v>
      </c>
      <c r="Y349" s="14">
        <f>IFERROR(Y115/Y193,"")</f>
        <v>7.3504236243367013E-3</v>
      </c>
      <c r="Z349" s="14">
        <f>IFERROR(Z115/Z193,"")</f>
        <v>8.9081438922027911E-3</v>
      </c>
      <c r="AA349" s="14">
        <f>IFERROR(AA115/AA193,"")</f>
        <v>8.423292358797449E-3</v>
      </c>
      <c r="AB349" s="14">
        <f>IFERROR(AB115/AB193,"")</f>
        <v>1.1025305203306525E-2</v>
      </c>
      <c r="AC349" s="14">
        <f>IFERROR(AC115/AC193,"")</f>
        <v>1.0990737929228412E-2</v>
      </c>
      <c r="AD349" s="14">
        <f>IFERROR(AD115/AD193,"")</f>
        <v>5.680088268929912E-3</v>
      </c>
      <c r="AE349" s="14">
        <f>IFERROR(AE115/AE193,"")</f>
        <v>5.4802974263009636E-3</v>
      </c>
      <c r="AF349" s="14">
        <f>IFERROR(AF115/AF193,"")</f>
        <v>5.8424588013078985E-3</v>
      </c>
      <c r="AG349" s="14">
        <f>IFERROR(AG115/AG193,"")</f>
        <v>5.7220038062749988E-3</v>
      </c>
      <c r="AH349" s="14" t="str">
        <f>IFERROR(AH115/AH193,"")</f>
        <v/>
      </c>
    </row>
    <row r="350" spans="1:34" ht="15" hidden="1" x14ac:dyDescent="0.25">
      <c r="A350" t="str">
        <f t="shared" si="39"/>
        <v>紫金重组率</v>
      </c>
      <c r="B350" s="3" t="str">
        <f t="shared" si="37"/>
        <v>紫金银行重组率</v>
      </c>
      <c r="C350" s="4" t="s">
        <v>117</v>
      </c>
      <c r="D350" s="4" t="s">
        <v>118</v>
      </c>
      <c r="E350" s="5" t="s">
        <v>119</v>
      </c>
      <c r="F350" s="5" t="s">
        <v>107</v>
      </c>
      <c r="G350" s="5" t="str">
        <f>G349</f>
        <v>重组率</v>
      </c>
      <c r="H350" s="14">
        <f>IFERROR(H116/H194,"")</f>
        <v>2.4960749291382145E-2</v>
      </c>
      <c r="I350" s="14">
        <f>IFERROR(I116/I194,"")</f>
        <v>2.4719395750688669E-2</v>
      </c>
      <c r="J350" s="14">
        <f>IFERROR(J116/J194,"")</f>
        <v>2.0921102398800628E-2</v>
      </c>
      <c r="K350" s="14">
        <f>IFERROR(K116/K194,"")</f>
        <v>1.9792528718177993E-2</v>
      </c>
      <c r="L350" s="14">
        <f>IFERROR(L116/L194,"")</f>
        <v>1.9545212979551873E-2</v>
      </c>
      <c r="M350" s="14">
        <f>IFERROR(M116/M194,"")</f>
        <v>1.9204094939756954E-2</v>
      </c>
      <c r="N350" s="14">
        <f>IFERROR(N116/N194,"")</f>
        <v>1.5907617749131346E-2</v>
      </c>
      <c r="O350" s="14">
        <f>IFERROR(O116/O194,"")</f>
        <v>1.5092926832784811E-2</v>
      </c>
      <c r="P350" s="14">
        <f>IFERROR(P116/P194,"")</f>
        <v>1.4122777554758352E-2</v>
      </c>
      <c r="Q350" s="14">
        <f>IFERROR(Q116/Q194,"")</f>
        <v>1.3808552839452476E-2</v>
      </c>
      <c r="R350" s="14">
        <f>IFERROR(R116/R194,"")</f>
        <v>1.2467878341401284E-2</v>
      </c>
      <c r="S350" s="14">
        <f>IFERROR(S116/S194,"")</f>
        <v>1.1664553455763631E-2</v>
      </c>
      <c r="T350" s="14">
        <f>IFERROR(T116/T194,"")</f>
        <v>1.3512224675599753E-2</v>
      </c>
      <c r="U350" s="14">
        <f>IFERROR(U116/U194,"")</f>
        <v>1.322055567874948E-2</v>
      </c>
      <c r="V350" s="14">
        <f>IFERROR(V116/V194,"")</f>
        <v>1.3568123707709288E-2</v>
      </c>
      <c r="W350" s="14">
        <f>IFERROR(W116/W194,"")</f>
        <v>1.3032975177642962E-2</v>
      </c>
      <c r="X350" s="14">
        <f>IFERROR(X116/X194,"")</f>
        <v>1.4712119916084737E-2</v>
      </c>
      <c r="Y350" s="14">
        <f>IFERROR(Y116/Y194,"")</f>
        <v>1.4361443784321982E-2</v>
      </c>
      <c r="Z350" s="14">
        <f>IFERROR(Z116/Z194,"")</f>
        <v>1.7400095886633167E-2</v>
      </c>
      <c r="AA350" s="14">
        <f>IFERROR(AA116/AA194,"")</f>
        <v>1.68217770375103E-2</v>
      </c>
      <c r="AB350" s="14">
        <f>IFERROR(AB116/AB194,"")</f>
        <v>1.7919516241099484E-2</v>
      </c>
      <c r="AC350" s="14">
        <f>IFERROR(AC116/AC194,"")</f>
        <v>1.7729831318895935E-2</v>
      </c>
      <c r="AD350" s="14">
        <f>IFERROR(AD116/AD194,"")</f>
        <v>1.2927783757952572E-2</v>
      </c>
      <c r="AE350" s="14">
        <f>IFERROR(AE116/AE194,"")</f>
        <v>1.2771279276687881E-2</v>
      </c>
      <c r="AF350" s="14">
        <f>IFERROR(AF116/AF194,"")</f>
        <v>1.3694038991525891E-2</v>
      </c>
      <c r="AG350" s="14">
        <f>IFERROR(AG116/AG194,"")</f>
        <v>1.365275505112082E-2</v>
      </c>
      <c r="AH350" s="14" t="str">
        <f>IFERROR(AH116/AH194,"")</f>
        <v/>
      </c>
    </row>
    <row r="351" spans="1:34" ht="15" hidden="1" x14ac:dyDescent="0.25">
      <c r="A351" t="str">
        <f t="shared" si="39"/>
        <v>无锡重组率</v>
      </c>
      <c r="B351" s="3" t="str">
        <f t="shared" si="37"/>
        <v>无锡银行重组率</v>
      </c>
      <c r="C351" s="4" t="s">
        <v>120</v>
      </c>
      <c r="D351" s="4" t="s">
        <v>121</v>
      </c>
      <c r="E351" s="5" t="s">
        <v>122</v>
      </c>
      <c r="F351" s="5" t="s">
        <v>107</v>
      </c>
      <c r="G351" s="5" t="str">
        <f t="shared" ref="G351:G355" si="40">G350</f>
        <v>重组率</v>
      </c>
      <c r="H351" s="14">
        <f>IFERROR(H117/H195,"")</f>
        <v>2.7967472357216406E-3</v>
      </c>
      <c r="I351" s="14">
        <f>IFERROR(I117/I195,"")</f>
        <v>2.7477260723296234E-3</v>
      </c>
      <c r="J351" s="14">
        <f>IFERROR(J117/J195,"")</f>
        <v>4.2588503897991337E-3</v>
      </c>
      <c r="K351" s="14">
        <f>IFERROR(K117/K195,"")</f>
        <v>3.9796915769009797E-3</v>
      </c>
      <c r="L351" s="14">
        <f>IFERROR(L117/L195,"")</f>
        <v>2.7688764741351135E-3</v>
      </c>
      <c r="M351" s="14">
        <f>IFERROR(M117/M195,"")</f>
        <v>2.646632822203553E-3</v>
      </c>
      <c r="N351" s="14">
        <f>IFERROR(N117/N195,"")</f>
        <v>4.1880468756715916E-3</v>
      </c>
      <c r="O351" s="14">
        <f>IFERROR(O117/O195,"")</f>
        <v>3.8568981059565249E-3</v>
      </c>
      <c r="P351" s="14">
        <f>IFERROR(P117/P195,"")</f>
        <v>3.4130671646165787E-3</v>
      </c>
      <c r="Q351" s="14">
        <f>IFERROR(Q117/Q195,"")</f>
        <v>3.3224623475045928E-3</v>
      </c>
      <c r="R351" s="14">
        <f>IFERROR(R117/R195,"")</f>
        <v>3.3992015334073384E-3</v>
      </c>
      <c r="S351" s="14">
        <f>IFERROR(S117/S195,"")</f>
        <v>3.2743238087700249E-3</v>
      </c>
      <c r="T351" s="14">
        <f>IFERROR(T117/T195,"")</f>
        <v>3.1006013709788775E-3</v>
      </c>
      <c r="U351" s="14">
        <f>IFERROR(U117/U195,"")</f>
        <v>3.0449763091779988E-3</v>
      </c>
      <c r="V351" s="14">
        <f>IFERROR(V117/V195,"")</f>
        <v>2.3050140567710893E-3</v>
      </c>
      <c r="W351" s="14">
        <f>IFERROR(W117/W195,"")</f>
        <v>2.2089513953943117E-3</v>
      </c>
      <c r="X351" s="14">
        <f>IFERROR(X117/X195,"")</f>
        <v>2.3850822032776848E-3</v>
      </c>
      <c r="Y351" s="14">
        <f>IFERROR(Y117/Y195,"")</f>
        <v>2.3283644430317865E-3</v>
      </c>
      <c r="Z351" s="14">
        <f>IFERROR(Z117/Z195,"")</f>
        <v>2.1194577098827458E-3</v>
      </c>
      <c r="AA351" s="14">
        <f>IFERROR(AA117/AA195,"")</f>
        <v>2.0206359585126636E-3</v>
      </c>
      <c r="AB351" s="14">
        <f>IFERROR(AB117/AB195,"")</f>
        <v>1.7862752429051328E-3</v>
      </c>
      <c r="AC351" s="14">
        <f>IFERROR(AC117/AC195,"")</f>
        <v>1.7688295987915367E-3</v>
      </c>
      <c r="AD351" s="14">
        <f>IFERROR(AD117/AD195,"")</f>
        <v>2.0549825604545095E-3</v>
      </c>
      <c r="AE351" s="14">
        <f>IFERROR(AE117/AE195,"")</f>
        <v>1.9381284017021352E-3</v>
      </c>
      <c r="AF351" s="14">
        <f>IFERROR(AF117/AF195,"")</f>
        <v>3.7823578380169441E-3</v>
      </c>
      <c r="AG351" s="14">
        <f>IFERROR(AG117/AG195,"")</f>
        <v>3.7516680260237341E-3</v>
      </c>
      <c r="AH351" s="14">
        <f>IFERROR(AH117/AH195,"")</f>
        <v>3.7033035496629569E-3</v>
      </c>
    </row>
    <row r="352" spans="1:34" ht="15" hidden="1" x14ac:dyDescent="0.25">
      <c r="A352" t="str">
        <f t="shared" si="39"/>
        <v>张家港重组率</v>
      </c>
      <c r="B352" s="3" t="str">
        <f t="shared" si="37"/>
        <v>张家港行重组率</v>
      </c>
      <c r="C352" s="4" t="s">
        <v>123</v>
      </c>
      <c r="D352" s="4" t="s">
        <v>124</v>
      </c>
      <c r="E352" s="5" t="s">
        <v>125</v>
      </c>
      <c r="F352" s="5" t="s">
        <v>107</v>
      </c>
      <c r="G352" s="5" t="str">
        <f t="shared" si="40"/>
        <v>重组率</v>
      </c>
      <c r="H352" s="14">
        <f>IFERROR(H118/H196,"")</f>
        <v>1.3227911313176983E-2</v>
      </c>
      <c r="I352" s="14">
        <f>IFERROR(I118/I196,"")</f>
        <v>1.2610371555012406E-2</v>
      </c>
      <c r="J352" s="14">
        <f>IFERROR(J118/J196,"")</f>
        <v>2.582276726859717E-3</v>
      </c>
      <c r="K352" s="14">
        <f>IFERROR(K118/K196,"")</f>
        <v>2.4933614627863391E-3</v>
      </c>
      <c r="L352" s="14">
        <f>IFERROR(L118/L196,"")</f>
        <v>2.0735294955186736E-3</v>
      </c>
      <c r="M352" s="14">
        <f>IFERROR(M118/M196,"")</f>
        <v>1.9832737744848515E-3</v>
      </c>
      <c r="N352" s="14">
        <f>IFERROR(N118/N196,"")</f>
        <v>9.2361345228747147E-4</v>
      </c>
      <c r="O352" s="14">
        <f>IFERROR(O118/O196,"")</f>
        <v>8.916611478553396E-4</v>
      </c>
      <c r="P352" s="14">
        <f>IFERROR(P118/P196,"")</f>
        <v>6.7137791833351765E-4</v>
      </c>
      <c r="Q352" s="14">
        <f>IFERROR(Q118/Q196,"")</f>
        <v>6.4441860679049492E-4</v>
      </c>
      <c r="R352" s="14">
        <f>IFERROR(R118/R196,"")</f>
        <v>1.1431902482837233E-3</v>
      </c>
      <c r="S352" s="14">
        <f>IFERROR(S118/S196,"")</f>
        <v>1.0699210512735461E-3</v>
      </c>
      <c r="T352" s="14">
        <f>IFERROR(T118/T196,"")</f>
        <v>1.3321067930108293E-3</v>
      </c>
      <c r="U352" s="14">
        <f>IFERROR(U118/U196,"")</f>
        <v>1.2906361886729804E-3</v>
      </c>
      <c r="V352" s="14">
        <f>IFERROR(V118/V196,"")</f>
        <v>2.9840763691199042E-4</v>
      </c>
      <c r="W352" s="14">
        <f>IFERROR(W118/W196,"")</f>
        <v>2.8926831443532215E-4</v>
      </c>
      <c r="X352" s="14">
        <f>IFERROR(X118/X196,"")</f>
        <v>3.2997219166429792E-4</v>
      </c>
      <c r="Y352" s="14">
        <f>IFERROR(Y118/Y196,"")</f>
        <v>3.1942504047302714E-4</v>
      </c>
      <c r="Z352" s="14">
        <f>IFERROR(Z118/Z196,"")</f>
        <v>5.8600689732000999E-4</v>
      </c>
      <c r="AA352" s="14">
        <f>IFERROR(AA118/AA196,"")</f>
        <v>5.5679913689867758E-4</v>
      </c>
      <c r="AB352" s="14">
        <f>IFERROR(AB118/AB196,"")</f>
        <v>1.1453656280948419E-3</v>
      </c>
      <c r="AC352" s="14">
        <f>IFERROR(AC118/AC196,"")</f>
        <v>1.1427394770268751E-3</v>
      </c>
      <c r="AD352" s="14">
        <f>IFERROR(AD118/AD196,"")</f>
        <v>9.1281574031322834E-4</v>
      </c>
      <c r="AE352" s="14">
        <f>IFERROR(AE118/AE196,"")</f>
        <v>8.6828376747674369E-4</v>
      </c>
      <c r="AF352" s="14">
        <f>IFERROR(AF118/AF196,"")</f>
        <v>1.1458493312651026E-3</v>
      </c>
      <c r="AG352" s="14">
        <f>IFERROR(AG118/AG196,"")</f>
        <v>1.1443684950338223E-3</v>
      </c>
      <c r="AH352" s="14">
        <f>IFERROR(AH118/AH196,"")</f>
        <v>9.1748596355263634E-4</v>
      </c>
    </row>
    <row r="353" spans="1:34" ht="15" hidden="1" x14ac:dyDescent="0.25">
      <c r="A353" t="str">
        <f t="shared" si="39"/>
        <v>苏农重组率</v>
      </c>
      <c r="B353" s="3" t="str">
        <f t="shared" si="37"/>
        <v>苏农银行重组率</v>
      </c>
      <c r="C353" s="4" t="s">
        <v>126</v>
      </c>
      <c r="D353" s="4" t="s">
        <v>127</v>
      </c>
      <c r="E353" s="5" t="s">
        <v>128</v>
      </c>
      <c r="F353" s="5" t="s">
        <v>107</v>
      </c>
      <c r="G353" s="5" t="str">
        <f t="shared" si="40"/>
        <v>重组率</v>
      </c>
      <c r="H353" s="14">
        <f>IFERROR(H119/H197,"")</f>
        <v>0</v>
      </c>
      <c r="I353" s="14">
        <f>IFERROR(I119/I197,"")</f>
        <v>0</v>
      </c>
      <c r="J353" s="14">
        <f>IFERROR(J119/J197,"")</f>
        <v>0</v>
      </c>
      <c r="K353" s="14">
        <f>IFERROR(K119/K197,"")</f>
        <v>0</v>
      </c>
      <c r="L353" s="14">
        <f>IFERROR(L119/L197,"")</f>
        <v>0</v>
      </c>
      <c r="M353" s="14">
        <f>IFERROR(M119/M197,"")</f>
        <v>0</v>
      </c>
      <c r="N353" s="14">
        <f>IFERROR(N119/N197,"")</f>
        <v>0</v>
      </c>
      <c r="O353" s="14">
        <f>IFERROR(O119/O197,"")</f>
        <v>0</v>
      </c>
      <c r="P353" s="14">
        <f>IFERROR(P119/P197,"")</f>
        <v>0</v>
      </c>
      <c r="Q353" s="14">
        <f>IFERROR(Q119/Q197,"")</f>
        <v>0</v>
      </c>
      <c r="R353" s="14">
        <f>IFERROR(R119/R197,"")</f>
        <v>0</v>
      </c>
      <c r="S353" s="14">
        <f>IFERROR(S119/S197,"")</f>
        <v>0</v>
      </c>
      <c r="T353" s="14" t="str">
        <f>IFERROR(T119/T197,"")</f>
        <v/>
      </c>
      <c r="U353" s="14" t="str">
        <f>IFERROR(U119/U197,"")</f>
        <v/>
      </c>
      <c r="V353" s="14">
        <f>IFERROR(V119/V197,"")</f>
        <v>1.8382796118670483E-3</v>
      </c>
      <c r="W353" s="14">
        <f>IFERROR(W119/W197,"")</f>
        <v>1.793396201998041E-3</v>
      </c>
      <c r="X353" s="14">
        <f>IFERROR(X119/X197,"")</f>
        <v>1.7056127248948091E-3</v>
      </c>
      <c r="Y353" s="14">
        <f>IFERROR(Y119/Y197,"")</f>
        <v>1.693829417987741E-3</v>
      </c>
      <c r="Z353" s="14">
        <f>IFERROR(Z119/Z197,"")</f>
        <v>1.9505128884802169E-3</v>
      </c>
      <c r="AA353" s="14">
        <f>IFERROR(AA119/AA197,"")</f>
        <v>1.8489620689846021E-3</v>
      </c>
      <c r="AB353" s="14">
        <f>IFERROR(AB119/AB197,"")</f>
        <v>2.96962305524678E-3</v>
      </c>
      <c r="AC353" s="14">
        <f>IFERROR(AC119/AC197,"")</f>
        <v>3.0605834847436592E-3</v>
      </c>
      <c r="AD353" s="14">
        <f>IFERROR(AD119/AD197,"")</f>
        <v>2.1063736556835178E-3</v>
      </c>
      <c r="AE353" s="14">
        <f>IFERROR(AE119/AE197,"")</f>
        <v>2.0449313051602571E-3</v>
      </c>
      <c r="AF353" s="14">
        <f>IFERROR(AF119/AF197,"")</f>
        <v>1.6929563303556541E-3</v>
      </c>
      <c r="AG353" s="14">
        <f>IFERROR(AG119/AG197,"")</f>
        <v>1.6728598035663385E-3</v>
      </c>
      <c r="AH353" s="14" t="str">
        <f>IFERROR(AH119/AH197,"")</f>
        <v/>
      </c>
    </row>
    <row r="354" spans="1:34" ht="15" hidden="1" x14ac:dyDescent="0.25">
      <c r="A354" t="str">
        <f t="shared" si="39"/>
        <v>江阴重组率</v>
      </c>
      <c r="B354" s="3" t="str">
        <f t="shared" si="37"/>
        <v>江阴银行重组率</v>
      </c>
      <c r="C354" s="4" t="s">
        <v>129</v>
      </c>
      <c r="D354" s="4" t="s">
        <v>130</v>
      </c>
      <c r="E354" s="5" t="s">
        <v>131</v>
      </c>
      <c r="F354" s="5" t="s">
        <v>107</v>
      </c>
      <c r="G354" s="5" t="str">
        <f t="shared" si="40"/>
        <v>重组率</v>
      </c>
      <c r="H354" s="14">
        <f>IFERROR(H120/H198,"")</f>
        <v>0</v>
      </c>
      <c r="I354" s="14">
        <f>IFERROR(I120/I198,"")</f>
        <v>0</v>
      </c>
      <c r="J354" s="14">
        <f>IFERROR(J120/J198,"")</f>
        <v>0</v>
      </c>
      <c r="K354" s="14">
        <f>IFERROR(K120/K198,"")</f>
        <v>0</v>
      </c>
      <c r="L354" s="14">
        <f>IFERROR(L120/L198,"")</f>
        <v>0</v>
      </c>
      <c r="M354" s="14">
        <f>IFERROR(M120/M198,"")</f>
        <v>0</v>
      </c>
      <c r="N354" s="14">
        <f>IFERROR(N120/N198,"")</f>
        <v>4.8160448892422599E-3</v>
      </c>
      <c r="O354" s="14">
        <f>IFERROR(O120/O198,"")</f>
        <v>4.582999767734677E-3</v>
      </c>
      <c r="P354" s="14">
        <f>IFERROR(P120/P198,"")</f>
        <v>2.23001531453645E-3</v>
      </c>
      <c r="Q354" s="14">
        <f>IFERROR(Q120/Q198,"")</f>
        <v>2.2136524069097121E-3</v>
      </c>
      <c r="R354" s="14">
        <f>IFERROR(R120/R198,"")</f>
        <v>2.2123521086847959E-3</v>
      </c>
      <c r="S354" s="14">
        <f>IFERROR(S120/S198,"")</f>
        <v>2.0939975883939102E-3</v>
      </c>
      <c r="T354" s="14">
        <f>IFERROR(T120/T198,"")</f>
        <v>4.9427815072245794E-3</v>
      </c>
      <c r="U354" s="14">
        <f>IFERROR(U120/U198,"")</f>
        <v>4.8218687855600345E-3</v>
      </c>
      <c r="V354" s="14">
        <f>IFERROR(V120/V198,"")</f>
        <v>1.7296901067807603E-3</v>
      </c>
      <c r="W354" s="14">
        <f>IFERROR(W120/W198,"")</f>
        <v>1.6474609276510663E-3</v>
      </c>
      <c r="X354" s="14">
        <f>IFERROR(X120/X198,"")</f>
        <v>1.709183407701764E-3</v>
      </c>
      <c r="Y354" s="14">
        <f>IFERROR(Y120/Y198,"")</f>
        <v>1.671375536920643E-3</v>
      </c>
      <c r="Z354" s="14" t="str">
        <f>IFERROR(Z120/Z198,"")</f>
        <v/>
      </c>
      <c r="AA354" s="14" t="str">
        <f>IFERROR(AA120/AA198,"")</f>
        <v/>
      </c>
      <c r="AB354" s="14">
        <f>IFERROR(AB120/AB198,"")</f>
        <v>3.01376138608758E-4</v>
      </c>
      <c r="AC354" s="14">
        <f>IFERROR(AC120/AC198,"")</f>
        <v>3.0450719019052932E-4</v>
      </c>
      <c r="AD354" s="14">
        <f>IFERROR(AD120/AD198,"")</f>
        <v>2.5043585699780252E-3</v>
      </c>
      <c r="AE354" s="14">
        <f>IFERROR(AE120/AE198,"")</f>
        <v>2.3985508621789811E-3</v>
      </c>
      <c r="AF354" s="14">
        <f>IFERROR(AF120/AF198,"")</f>
        <v>3.9057768320037572E-3</v>
      </c>
      <c r="AG354" s="14">
        <f>IFERROR(AG120/AG198,"")</f>
        <v>3.8898692661815471E-3</v>
      </c>
      <c r="AH354" s="14" t="str">
        <f>IFERROR(AH120/AH198,"")</f>
        <v/>
      </c>
    </row>
    <row r="355" spans="1:34" ht="15" hidden="1" x14ac:dyDescent="0.25">
      <c r="A355" t="str">
        <f t="shared" si="39"/>
        <v>瑞丰重组率</v>
      </c>
      <c r="B355" s="3" t="str">
        <f t="shared" si="37"/>
        <v>瑞丰银行重组率</v>
      </c>
      <c r="C355" s="4" t="s">
        <v>132</v>
      </c>
      <c r="D355" s="4" t="s">
        <v>133</v>
      </c>
      <c r="E355" s="5" t="s">
        <v>134</v>
      </c>
      <c r="F355" s="5" t="s">
        <v>107</v>
      </c>
      <c r="G355" s="5" t="str">
        <f t="shared" si="40"/>
        <v>重组率</v>
      </c>
      <c r="H355" s="14" t="str">
        <f>IFERROR(H121/H199,"")</f>
        <v/>
      </c>
      <c r="I355" s="14" t="str">
        <f>IFERROR(I121/I199,"")</f>
        <v/>
      </c>
      <c r="J355" s="14">
        <f>IFERROR(J121/J199,"")</f>
        <v>0</v>
      </c>
      <c r="K355" s="14">
        <f>IFERROR(K121/K199,"")</f>
        <v>0</v>
      </c>
      <c r="L355" s="14" t="str">
        <f>IFERROR(L121/L199,"")</f>
        <v/>
      </c>
      <c r="M355" s="14" t="str">
        <f>IFERROR(M121/M199,"")</f>
        <v/>
      </c>
      <c r="N355" s="14">
        <f>IFERROR(N121/N199,"")</f>
        <v>1.1152522963587135E-2</v>
      </c>
      <c r="O355" s="14">
        <f>IFERROR(O121/O199,"")</f>
        <v>1.06629728025817E-2</v>
      </c>
      <c r="P355" s="14">
        <f>IFERROR(P121/P199,"")</f>
        <v>5.9885807912887475E-3</v>
      </c>
      <c r="Q355" s="14">
        <f>IFERROR(Q121/Q199,"")</f>
        <v>5.7917597501651562E-3</v>
      </c>
      <c r="R355" s="14">
        <f>IFERROR(R121/R199,"")</f>
        <v>7.5827390712586698E-3</v>
      </c>
      <c r="S355" s="14">
        <f>IFERROR(S121/S199,"")</f>
        <v>7.2151296735018782E-3</v>
      </c>
      <c r="T355" s="14">
        <f>IFERROR(T121/T199,"")</f>
        <v>5.4712624927188832E-3</v>
      </c>
      <c r="U355" s="14">
        <f>IFERROR(U121/U199,"")</f>
        <v>5.1530447954517104E-3</v>
      </c>
      <c r="V355" s="14">
        <f>IFERROR(V121/V199,"")</f>
        <v>4.375542108980314E-3</v>
      </c>
      <c r="W355" s="14">
        <f>IFERROR(W121/W199,"")</f>
        <v>4.1375914200890438E-3</v>
      </c>
      <c r="X355" s="14">
        <f>IFERROR(X121/X199,"")</f>
        <v>3.0832881525507554E-3</v>
      </c>
      <c r="Y355" s="14">
        <f>IFERROR(Y121/Y199,"")</f>
        <v>3.0276239255818357E-3</v>
      </c>
      <c r="Z355" s="14">
        <f>IFERROR(Z121/Z199,"")</f>
        <v>3.3624607896799268E-3</v>
      </c>
      <c r="AA355" s="14">
        <f>IFERROR(AA121/AA199,"")</f>
        <v>3.1124214534900344E-3</v>
      </c>
      <c r="AB355" s="14">
        <f>IFERROR(AB121/AB199,"")</f>
        <v>3.2540615413914134E-3</v>
      </c>
      <c r="AC355" s="14">
        <f>IFERROR(AC121/AC199,"")</f>
        <v>3.1669829816270744E-3</v>
      </c>
      <c r="AD355" s="14">
        <f>IFERROR(AD121/AD199,"")</f>
        <v>2.9111490756525363E-3</v>
      </c>
      <c r="AE355" s="14">
        <f>IFERROR(AE121/AE199,"")</f>
        <v>2.7872570627831953E-3</v>
      </c>
      <c r="AF355" s="14">
        <f>IFERROR(AF121/AF199,"")</f>
        <v>4.3139648788235417E-3</v>
      </c>
      <c r="AG355" s="14">
        <f>IFERROR(AG121/AG199,"")</f>
        <v>4.335296355239434E-3</v>
      </c>
      <c r="AH355" s="14">
        <f>IFERROR(AH121/AH199,"")</f>
        <v>2.5020982305079108E-3</v>
      </c>
    </row>
    <row r="356" spans="1:34" s="19" customFormat="1" ht="15" hidden="1" x14ac:dyDescent="0.25">
      <c r="A356" t="str">
        <f t="shared" si="39"/>
        <v>农业(H)重组率</v>
      </c>
      <c r="B356" s="15" t="str">
        <f t="shared" si="37"/>
        <v>农业银行重组率</v>
      </c>
      <c r="C356" s="16" t="s">
        <v>179</v>
      </c>
      <c r="D356" s="16" t="s">
        <v>164</v>
      </c>
      <c r="E356" s="17" t="s">
        <v>149</v>
      </c>
      <c r="F356" s="17" t="s">
        <v>542</v>
      </c>
      <c r="G356" s="17" t="str">
        <f>G355</f>
        <v>重组率</v>
      </c>
      <c r="H356" s="18">
        <f>IFERROR(H122/H200,"")</f>
        <v>4.2461593627428212E-3</v>
      </c>
      <c r="I356" s="18">
        <f>IFERROR(I122/I200,"")</f>
        <v>4.1419546594431301E-3</v>
      </c>
      <c r="J356" s="18">
        <f>IFERROR(J122/J200,"")</f>
        <v>4.2961703271814358E-3</v>
      </c>
      <c r="K356" s="18">
        <f>IFERROR(K122/K200,"")</f>
        <v>4.0504738296145756E-3</v>
      </c>
      <c r="L356" s="18">
        <f>IFERROR(L122/L200,"")</f>
        <v>3.7307392557417761E-3</v>
      </c>
      <c r="M356" s="18">
        <f>IFERROR(M122/M200,"")</f>
        <v>3.626247585979197E-3</v>
      </c>
      <c r="N356" s="18">
        <f>IFERROR(N122/N200,"")</f>
        <v>9.6101240205466118E-4</v>
      </c>
      <c r="O356" s="18">
        <f>IFERROR(O122/O200,"")</f>
        <v>9.0758029833223853E-4</v>
      </c>
      <c r="P356" s="18">
        <f>IFERROR(P122/P200,"")</f>
        <v>1.0111079455909506E-3</v>
      </c>
      <c r="Q356" s="18">
        <f>IFERROR(Q122/Q200,"")</f>
        <v>9.8654528209731352E-4</v>
      </c>
      <c r="R356" s="18">
        <f>IFERROR(R122/R200,"")</f>
        <v>1.0683511292647093E-3</v>
      </c>
      <c r="S356" s="18">
        <f>IFERROR(S122/S200,"")</f>
        <v>1.0085543945332351E-3</v>
      </c>
      <c r="T356" s="18">
        <f>IFERROR(T122/T200,"")</f>
        <v>9.9460195756887089E-4</v>
      </c>
      <c r="U356" s="18">
        <f>IFERROR(U122/U200,"")</f>
        <v>9.6366429671011539E-4</v>
      </c>
      <c r="V356" s="18">
        <f>IFERROR(V122/V200,"")</f>
        <v>9.9504525770049675E-4</v>
      </c>
      <c r="W356" s="18">
        <f>IFERROR(W122/W200,"")</f>
        <v>9.2866609336224488E-4</v>
      </c>
      <c r="X356" s="18">
        <f>IFERROR(X122/X200,"")</f>
        <v>9.9406586876472371E-4</v>
      </c>
      <c r="Y356" s="18">
        <f>IFERROR(Y122/Y200,"")</f>
        <v>9.6756982435650769E-4</v>
      </c>
      <c r="Z356" s="18">
        <f>IFERROR(Z122/Z200,"")</f>
        <v>1.9732524904750959E-3</v>
      </c>
      <c r="AA356" s="18">
        <f>IFERROR(AA122/AA200,"")</f>
        <v>1.8702180016830913E-3</v>
      </c>
      <c r="AB356" s="18">
        <f>IFERROR(AB122/AB200,"")</f>
        <v>3.1595474044094516E-3</v>
      </c>
      <c r="AC356" s="18">
        <f>IFERROR(AC122/AC200,"")</f>
        <v>3.1141878182859013E-3</v>
      </c>
      <c r="AD356" s="18">
        <f>IFERROR(AD122/AD200,"")</f>
        <v>4.2448074731784771E-3</v>
      </c>
      <c r="AE356" s="18">
        <f>IFERROR(AE122/AE200,"")</f>
        <v>4.0370029911165652E-3</v>
      </c>
      <c r="AF356" s="18">
        <f>IFERROR(AF122/AF200,"")</f>
        <v>4.7308103993934413E-3</v>
      </c>
      <c r="AG356" s="18">
        <f>IFERROR(AG122/AG200,"")</f>
        <v>4.6762632313671467E-3</v>
      </c>
      <c r="AH356" s="18">
        <f>IFERROR(AH122/AH200,"")</f>
        <v>4.9370488133445006E-3</v>
      </c>
    </row>
    <row r="357" spans="1:34" ht="15" hidden="1" x14ac:dyDescent="0.25">
      <c r="A357" t="str">
        <f t="shared" si="39"/>
        <v>交通(H)重组率</v>
      </c>
      <c r="B357" s="3" t="str">
        <f t="shared" si="37"/>
        <v>交通银行重组率</v>
      </c>
      <c r="C357" s="4" t="s">
        <v>180</v>
      </c>
      <c r="D357" s="4" t="s">
        <v>165</v>
      </c>
      <c r="E357" s="5" t="s">
        <v>150</v>
      </c>
      <c r="F357" s="5" t="s">
        <v>542</v>
      </c>
      <c r="G357" s="5" t="str">
        <f t="shared" ref="G357:G383" si="41">G356</f>
        <v>重组率</v>
      </c>
      <c r="H357" s="14">
        <f>IFERROR(H123/H201,"")</f>
        <v>1.817521964241303E-3</v>
      </c>
      <c r="I357" s="14">
        <f>IFERROR(I123/I201,"")</f>
        <v>1.7909661172257907E-3</v>
      </c>
      <c r="J357" s="14">
        <f>IFERROR(J123/J201,"")</f>
        <v>1.4392164810459488E-3</v>
      </c>
      <c r="K357" s="14">
        <f>IFERROR(K123/K201,"")</f>
        <v>1.3710343227325717E-3</v>
      </c>
      <c r="L357" s="14">
        <f>IFERROR(L123/L201,"")</f>
        <v>1.601881346634522E-3</v>
      </c>
      <c r="M357" s="14">
        <f>IFERROR(M123/M201,"")</f>
        <v>1.5778716989851282E-3</v>
      </c>
      <c r="N357" s="14">
        <f>IFERROR(N123/N201,"")</f>
        <v>1.4190147636354684E-3</v>
      </c>
      <c r="O357" s="14">
        <f>IFERROR(O123/O201,"")</f>
        <v>1.3459506816683106E-3</v>
      </c>
      <c r="P357" s="14">
        <f>IFERROR(P123/P201,"")</f>
        <v>0</v>
      </c>
      <c r="Q357" s="14">
        <f>IFERROR(Q123/Q201,"")</f>
        <v>0</v>
      </c>
      <c r="R357" s="14">
        <f>IFERROR(R123/R201,"")</f>
        <v>1.3401621852326077E-3</v>
      </c>
      <c r="S357" s="14">
        <f>IFERROR(S123/S201,"")</f>
        <v>1.2690584299501254E-3</v>
      </c>
      <c r="T357" s="14">
        <f>IFERROR(T123/T201,"")</f>
        <v>1.8073487562308384E-3</v>
      </c>
      <c r="U357" s="14">
        <f>IFERROR(U123/U201,"")</f>
        <v>1.775485985580448E-3</v>
      </c>
      <c r="V357" s="14">
        <f>IFERROR(V123/V201,"")</f>
        <v>1.8722189975404855E-3</v>
      </c>
      <c r="W357" s="14">
        <f>IFERROR(W123/W201,"")</f>
        <v>1.7783205025643095E-3</v>
      </c>
      <c r="X357" s="14">
        <f>IFERROR(X123/X201,"")</f>
        <v>1.8177958247522193E-3</v>
      </c>
      <c r="Y357" s="14">
        <f>IFERROR(Y123/Y201,"")</f>
        <v>1.7919213947018254E-3</v>
      </c>
      <c r="Z357" s="14">
        <f>IFERROR(Z123/Z201,"")</f>
        <v>5.1320301341508858E-3</v>
      </c>
      <c r="AA357" s="14">
        <f>IFERROR(AA123/AA201,"")</f>
        <v>4.9780433861178709E-3</v>
      </c>
      <c r="AB357" s="14">
        <f>IFERROR(AB123/AB201,"")</f>
        <v>7.3477206692910049E-3</v>
      </c>
      <c r="AC357" s="14">
        <f>IFERROR(AC123/AC201,"")</f>
        <v>7.1959097657150889E-3</v>
      </c>
      <c r="AD357" s="14">
        <f>IFERROR(AD123/AD201,"")</f>
        <v>7.8267732476521076E-3</v>
      </c>
      <c r="AE357" s="14">
        <f>IFERROR(AE123/AE201,"")</f>
        <v>7.5081850082091162E-3</v>
      </c>
      <c r="AF357" s="14">
        <f>IFERROR(AF123/AF201,"")</f>
        <v>8.33405660210664E-3</v>
      </c>
      <c r="AG357" s="14">
        <f>IFERROR(AG123/AG201,"")</f>
        <v>8.267055638869647E-3</v>
      </c>
      <c r="AH357" s="14">
        <f>IFERROR(AH123/AH201,"")</f>
        <v>8.4617086884072046E-3</v>
      </c>
    </row>
    <row r="358" spans="1:34" ht="15" hidden="1" x14ac:dyDescent="0.25">
      <c r="A358" t="str">
        <f t="shared" si="39"/>
        <v>中国(H)重组率</v>
      </c>
      <c r="B358" s="3" t="str">
        <f t="shared" si="37"/>
        <v>中国银行重组率</v>
      </c>
      <c r="C358" s="4" t="s">
        <v>181</v>
      </c>
      <c r="D358" s="4" t="s">
        <v>166</v>
      </c>
      <c r="E358" s="5" t="s">
        <v>151</v>
      </c>
      <c r="F358" s="5" t="s">
        <v>542</v>
      </c>
      <c r="G358" s="5" t="str">
        <f t="shared" si="41"/>
        <v>重组率</v>
      </c>
      <c r="H358" s="14">
        <f>IFERROR(H124/H202,"")</f>
        <v>1.0148400715437919E-3</v>
      </c>
      <c r="I358" s="14">
        <f>IFERROR(I124/I202,"")</f>
        <v>9.8700468402427286E-4</v>
      </c>
      <c r="J358" s="14">
        <f>IFERROR(J124/J202,"")</f>
        <v>9.4965632307464625E-4</v>
      </c>
      <c r="K358" s="14">
        <f>IFERROR(K124/K202,"")</f>
        <v>8.9668972405746524E-4</v>
      </c>
      <c r="L358" s="14">
        <f>IFERROR(L124/L202,"")</f>
        <v>1.0892982429450064E-3</v>
      </c>
      <c r="M358" s="14">
        <f>IFERROR(M124/M202,"")</f>
        <v>1.0659492774211449E-3</v>
      </c>
      <c r="N358" s="14">
        <f>IFERROR(N124/N202,"")</f>
        <v>1.5293951338132611E-3</v>
      </c>
      <c r="O358" s="14">
        <f>IFERROR(O124/O202,"")</f>
        <v>1.4482631491204297E-3</v>
      </c>
      <c r="P358" s="14">
        <f>IFERROR(P124/P202,"")</f>
        <v>1.2313503088907914E-3</v>
      </c>
      <c r="Q358" s="14">
        <f>IFERROR(Q124/Q202,"")</f>
        <v>1.2177574758189306E-3</v>
      </c>
      <c r="R358" s="14">
        <f>IFERROR(R124/R202,"")</f>
        <v>1.4808937087950401E-3</v>
      </c>
      <c r="S358" s="14">
        <f>IFERROR(S124/S202,"")</f>
        <v>1.4060208072666073E-3</v>
      </c>
      <c r="T358" s="14">
        <f>IFERROR(T124/T202,"")</f>
        <v>1.5080176300228377E-3</v>
      </c>
      <c r="U358" s="14">
        <f>IFERROR(U124/U202,"")</f>
        <v>1.4651255818234118E-3</v>
      </c>
      <c r="V358" s="14">
        <f>IFERROR(V124/V202,"")</f>
        <v>1.6231469424639903E-3</v>
      </c>
      <c r="W358" s="14">
        <f>IFERROR(W124/W202,"")</f>
        <v>1.5292979463859364E-3</v>
      </c>
      <c r="X358" s="14">
        <f>IFERROR(X124/X202,"")</f>
        <v>2.2042703300477126E-3</v>
      </c>
      <c r="Y358" s="14">
        <f>IFERROR(Y124/Y202,"")</f>
        <v>2.1445761314905203E-3</v>
      </c>
      <c r="Z358" s="14">
        <f>IFERROR(Z124/Z202,"")</f>
        <v>2.9620272506707987E-3</v>
      </c>
      <c r="AA358" s="14">
        <f>IFERROR(AA124/AA202,"")</f>
        <v>2.82373776628111E-3</v>
      </c>
      <c r="AB358" s="14">
        <f>IFERROR(AB124/AB202,"")</f>
        <v>3.7954897577303177E-3</v>
      </c>
      <c r="AC358" s="14">
        <f>IFERROR(AC124/AC202,"")</f>
        <v>3.7340580729698291E-3</v>
      </c>
      <c r="AD358" s="14">
        <f>IFERROR(AD124/AD202,"")</f>
        <v>4.5836846560124512E-3</v>
      </c>
      <c r="AE358" s="14">
        <f>IFERROR(AE124/AE202,"")</f>
        <v>4.3677341177848503E-3</v>
      </c>
      <c r="AF358" s="14">
        <f>IFERROR(AF124/AF202,"")</f>
        <v>4.8710992542653304E-3</v>
      </c>
      <c r="AG358" s="14">
        <f>IFERROR(AG124/AG202,"")</f>
        <v>4.7987699089472955E-3</v>
      </c>
      <c r="AH358" s="14">
        <f>IFERROR(AH124/AH202,"")</f>
        <v>5.1501411042625027E-3</v>
      </c>
    </row>
    <row r="359" spans="1:34" ht="15" hidden="1" x14ac:dyDescent="0.25">
      <c r="A359" t="str">
        <f t="shared" si="39"/>
        <v>建设(H)重组率</v>
      </c>
      <c r="B359" s="3" t="str">
        <f t="shared" si="37"/>
        <v>建设银行重组率</v>
      </c>
      <c r="C359" s="4" t="s">
        <v>182</v>
      </c>
      <c r="D359" s="4" t="s">
        <v>167</v>
      </c>
      <c r="E359" s="5" t="s">
        <v>152</v>
      </c>
      <c r="F359" s="5" t="s">
        <v>542</v>
      </c>
      <c r="G359" s="5" t="str">
        <f t="shared" si="41"/>
        <v>重组率</v>
      </c>
      <c r="H359" s="14">
        <f>IFERROR(H125/H203,"")</f>
        <v>3.3416230316850819E-4</v>
      </c>
      <c r="I359" s="14">
        <f>IFERROR(I125/I203,"")</f>
        <v>3.2671033636399983E-4</v>
      </c>
      <c r="J359" s="14">
        <f>IFERROR(J125/J203,"")</f>
        <v>4.0232438073737584E-4</v>
      </c>
      <c r="K359" s="14">
        <f>IFERROR(K125/K203,"")</f>
        <v>3.7824094625723057E-4</v>
      </c>
      <c r="L359" s="14">
        <f>IFERROR(L125/L203,"")</f>
        <v>4.3632375478227636E-4</v>
      </c>
      <c r="M359" s="14">
        <f>IFERROR(M125/M203,"")</f>
        <v>4.3028797603495843E-4</v>
      </c>
      <c r="N359" s="14">
        <f>IFERROR(N125/N203,"")</f>
        <v>6.025402955540767E-4</v>
      </c>
      <c r="O359" s="14">
        <f>IFERROR(O125/O203,"")</f>
        <v>5.7242475096544909E-4</v>
      </c>
      <c r="P359" s="14">
        <f>IFERROR(P125/P203,"")</f>
        <v>5.5721812532137887E-4</v>
      </c>
      <c r="Q359" s="14">
        <f>IFERROR(Q125/Q203,"")</f>
        <v>5.4648223370839881E-4</v>
      </c>
      <c r="R359" s="14">
        <f>IFERROR(R125/R203,"")</f>
        <v>4.9258836506601471E-4</v>
      </c>
      <c r="S359" s="14">
        <f>IFERROR(S125/S203,"")</f>
        <v>4.6921284988351409E-4</v>
      </c>
      <c r="T359" s="14">
        <f>IFERROR(T125/T203,"")</f>
        <v>4.256032952520725E-4</v>
      </c>
      <c r="U359" s="14">
        <f>IFERROR(U125/U203,"")</f>
        <v>4.1490100894225022E-4</v>
      </c>
      <c r="V359" s="14">
        <f>IFERROR(V125/V203,"")</f>
        <v>6.4004222756255307E-4</v>
      </c>
      <c r="W359" s="14">
        <f>IFERROR(W125/W203,"")</f>
        <v>6.0231636180806147E-4</v>
      </c>
      <c r="X359" s="14">
        <f>IFERROR(X125/X203,"")</f>
        <v>4.6017619201774564E-4</v>
      </c>
      <c r="Y359" s="14">
        <f>IFERROR(Y125/Y203,"")</f>
        <v>4.4996991302869663E-4</v>
      </c>
      <c r="Z359" s="14">
        <f>IFERROR(Z125/Z203,"")</f>
        <v>2.2604695598022794E-3</v>
      </c>
      <c r="AA359" s="14">
        <f>IFERROR(AA125/AA203,"")</f>
        <v>2.1548797392621139E-3</v>
      </c>
      <c r="AB359" s="14">
        <f>IFERROR(AB125/AB203,"")</f>
        <v>3.6516258444357691E-3</v>
      </c>
      <c r="AC359" s="14">
        <f>IFERROR(AC125/AC203,"")</f>
        <v>3.6085025899274975E-3</v>
      </c>
      <c r="AD359" s="14">
        <f>IFERROR(AD125/AD203,"")</f>
        <v>4.6856759729510871E-3</v>
      </c>
      <c r="AE359" s="14">
        <f>IFERROR(AE125/AE203,"")</f>
        <v>4.4731148443673506E-3</v>
      </c>
      <c r="AF359" s="14">
        <f>IFERROR(AF125/AF203,"")</f>
        <v>4.3732053559905467E-3</v>
      </c>
      <c r="AG359" s="14">
        <f>IFERROR(AG125/AG203,"")</f>
        <v>4.3361548579046007E-3</v>
      </c>
      <c r="AH359" s="14">
        <f>IFERROR(AH125/AH203,"")</f>
        <v>4.5503109928276293E-3</v>
      </c>
    </row>
    <row r="360" spans="1:34" ht="15" hidden="1" x14ac:dyDescent="0.25">
      <c r="A360" t="str">
        <f t="shared" si="39"/>
        <v>工商(H)重组率</v>
      </c>
      <c r="B360" s="3" t="str">
        <f t="shared" si="37"/>
        <v>工商银行重组率</v>
      </c>
      <c r="C360" s="4" t="s">
        <v>183</v>
      </c>
      <c r="D360" s="4" t="s">
        <v>168</v>
      </c>
      <c r="E360" s="5" t="s">
        <v>153</v>
      </c>
      <c r="F360" s="5" t="s">
        <v>542</v>
      </c>
      <c r="G360" s="5" t="str">
        <f t="shared" si="41"/>
        <v>重组率</v>
      </c>
      <c r="H360" s="14">
        <f>IFERROR(H126/H204,"")</f>
        <v>4.9301761195101243E-4</v>
      </c>
      <c r="I360" s="14">
        <f>IFERROR(I126/I204,"")</f>
        <v>4.8149855892559197E-4</v>
      </c>
      <c r="J360" s="14">
        <f>IFERROR(J126/J204,"")</f>
        <v>4.3666014589901906E-4</v>
      </c>
      <c r="K360" s="14">
        <f>IFERROR(K126/K204,"")</f>
        <v>4.1784842487015101E-4</v>
      </c>
      <c r="L360" s="14">
        <f>IFERROR(L126/L204,"")</f>
        <v>5.3861745877145379E-4</v>
      </c>
      <c r="M360" s="14">
        <f>IFERROR(M126/M204,"")</f>
        <v>5.2496008443605048E-4</v>
      </c>
      <c r="N360" s="14">
        <f>IFERROR(N126/N204,"")</f>
        <v>6.4217151047974504E-4</v>
      </c>
      <c r="O360" s="14">
        <f>IFERROR(O126/O204,"")</f>
        <v>6.1388709097077825E-4</v>
      </c>
      <c r="P360" s="14">
        <f>IFERROR(P126/P204,"")</f>
        <v>8.80242291166367E-4</v>
      </c>
      <c r="Q360" s="14">
        <f>IFERROR(Q126/Q204,"")</f>
        <v>8.6176681584799065E-4</v>
      </c>
      <c r="R360" s="14">
        <f>IFERROR(R126/R204,"")</f>
        <v>9.2581280185143207E-4</v>
      </c>
      <c r="S360" s="14">
        <f>IFERROR(S126/S204,"")</f>
        <v>8.8571355697685515E-4</v>
      </c>
      <c r="T360" s="14">
        <f>IFERROR(T126/T204,"")</f>
        <v>1.0548596862500761E-3</v>
      </c>
      <c r="U360" s="14">
        <f>IFERROR(U126/U204,"")</f>
        <v>1.0286886587588253E-3</v>
      </c>
      <c r="V360" s="14">
        <f>IFERROR(V126/V204,"")</f>
        <v>1.1299606863805726E-3</v>
      </c>
      <c r="W360" s="14">
        <f>IFERROR(W126/W204,"")</f>
        <v>1.0694711828096849E-3</v>
      </c>
      <c r="X360" s="14">
        <f>IFERROR(X126/X204,"")</f>
        <v>1.3472286268804967E-3</v>
      </c>
      <c r="Y360" s="14">
        <f>IFERROR(Y126/Y204,"")</f>
        <v>1.3216067144478524E-3</v>
      </c>
      <c r="Z360" s="14">
        <f>IFERROR(Z126/Z204,"")</f>
        <v>3.1711060157517601E-3</v>
      </c>
      <c r="AA360" s="14">
        <f>IFERROR(AA126/AA204,"")</f>
        <v>3.022379116526904E-3</v>
      </c>
      <c r="AB360" s="14">
        <f>IFERROR(AB126/AB204,"")</f>
        <v>4.2596780248261787E-3</v>
      </c>
      <c r="AC360" s="14">
        <f>IFERROR(AC126/AC204,"")</f>
        <v>4.2205082911548853E-3</v>
      </c>
      <c r="AD360" s="14">
        <f>IFERROR(AD126/AD204,"")</f>
        <v>4.9021879810712083E-3</v>
      </c>
      <c r="AE360" s="14">
        <f>IFERROR(AE126/AE204,"")</f>
        <v>4.6857058884229551E-3</v>
      </c>
      <c r="AF360" s="14">
        <f>IFERROR(AF126/AF204,"")</f>
        <v>4.6698334464057916E-3</v>
      </c>
      <c r="AG360" s="14">
        <f>IFERROR(AG126/AG204,"")</f>
        <v>4.6290006784135088E-3</v>
      </c>
      <c r="AH360" s="14">
        <f>IFERROR(AH126/AH204,"")</f>
        <v>5.1146140737558382E-3</v>
      </c>
    </row>
    <row r="361" spans="1:34" ht="15" hidden="1" x14ac:dyDescent="0.25">
      <c r="A361" t="str">
        <f t="shared" si="39"/>
        <v>邮储(H)重组率</v>
      </c>
      <c r="B361" s="3" t="str">
        <f t="shared" si="37"/>
        <v>邮储银行重组率</v>
      </c>
      <c r="C361" s="4" t="s">
        <v>184</v>
      </c>
      <c r="D361" s="4" t="s">
        <v>169</v>
      </c>
      <c r="E361" s="5" t="s">
        <v>154</v>
      </c>
      <c r="F361" s="5" t="s">
        <v>542</v>
      </c>
      <c r="G361" s="5" t="str">
        <f t="shared" si="41"/>
        <v>重组率</v>
      </c>
      <c r="H361" s="14">
        <f>IFERROR(H127/H205,"")</f>
        <v>1.3186795423671531E-4</v>
      </c>
      <c r="I361" s="14">
        <f>IFERROR(I127/I205,"")</f>
        <v>1.2791826435547247E-4</v>
      </c>
      <c r="J361" s="14">
        <f>IFERROR(J127/J205,"")</f>
        <v>9.8709618015892456E-5</v>
      </c>
      <c r="K361" s="14">
        <f>IFERROR(K127/K205,"")</f>
        <v>9.3662108316890002E-5</v>
      </c>
      <c r="L361" s="14">
        <f>IFERROR(L127/L205,"")</f>
        <v>7.8268903490975547E-5</v>
      </c>
      <c r="M361" s="14">
        <f>IFERROR(M127/M205,"")</f>
        <v>7.5900979122630685E-5</v>
      </c>
      <c r="N361" s="14">
        <f>IFERROR(N127/N205,"")</f>
        <v>5.9304531041111163E-5</v>
      </c>
      <c r="O361" s="14">
        <f>IFERROR(O127/O205,"")</f>
        <v>5.6606155410112432E-5</v>
      </c>
      <c r="P361" s="14">
        <f>IFERROR(P127/P205,"")</f>
        <v>3.7599315289709966E-5</v>
      </c>
      <c r="Q361" s="14">
        <f>IFERROR(Q127/Q205,"")</f>
        <v>3.6543258551205686E-5</v>
      </c>
      <c r="R361" s="14">
        <f>IFERROR(R127/R205,"")</f>
        <v>0</v>
      </c>
      <c r="S361" s="14">
        <f>IFERROR(S127/S205,"")</f>
        <v>0</v>
      </c>
      <c r="T361" s="14" t="str">
        <f>IFERROR(T127/T205,"")</f>
        <v/>
      </c>
      <c r="U361" s="14" t="str">
        <f>IFERROR(U127/U205,"")</f>
        <v/>
      </c>
      <c r="V361" s="14" t="str">
        <f>IFERROR(V127/V205,"")</f>
        <v/>
      </c>
      <c r="W361" s="14" t="str">
        <f>IFERROR(W127/W205,"")</f>
        <v/>
      </c>
      <c r="X361" s="14" t="str">
        <f>IFERROR(X127/X205,"")</f>
        <v/>
      </c>
      <c r="Y361" s="14" t="str">
        <f>IFERROR(Y127/Y205,"")</f>
        <v/>
      </c>
      <c r="Z361" s="14">
        <f>IFERROR(Z127/Z205,"")</f>
        <v>1.3909864812312544E-3</v>
      </c>
      <c r="AA361" s="14">
        <f>IFERROR(AA127/AA205,"")</f>
        <v>1.3300752844906064E-3</v>
      </c>
      <c r="AB361" s="14">
        <f>IFERROR(AB127/AB205,"")</f>
        <v>1.8185047700814505E-3</v>
      </c>
      <c r="AC361" s="14">
        <f>IFERROR(AC127/AC205,"")</f>
        <v>1.7935221569923047E-3</v>
      </c>
      <c r="AD361" s="14">
        <f>IFERROR(AD127/AD205,"")</f>
        <v>2.5107699791836872E-3</v>
      </c>
      <c r="AE361" s="14">
        <f>IFERROR(AE127/AE205,"")</f>
        <v>2.3918929375938147E-3</v>
      </c>
      <c r="AF361" s="14">
        <f>IFERROR(AF127/AF205,"")</f>
        <v>2.3731714908185497E-3</v>
      </c>
      <c r="AG361" s="14">
        <f>IFERROR(AG127/AG205,"")</f>
        <v>2.3437505663640983E-3</v>
      </c>
      <c r="AH361" s="14">
        <f>IFERROR(AH127/AH205,"")</f>
        <v>2.7452459061249653E-3</v>
      </c>
    </row>
    <row r="362" spans="1:34" ht="15" hidden="1" x14ac:dyDescent="0.25">
      <c r="A362" t="str">
        <f t="shared" si="39"/>
        <v>光大(H)重组率</v>
      </c>
      <c r="B362" s="3" t="str">
        <f t="shared" si="37"/>
        <v>光大银行重组率</v>
      </c>
      <c r="C362" s="4" t="s">
        <v>185</v>
      </c>
      <c r="D362" s="4" t="s">
        <v>170</v>
      </c>
      <c r="E362" s="5" t="s">
        <v>155</v>
      </c>
      <c r="F362" s="5" t="s">
        <v>542</v>
      </c>
      <c r="G362" s="5" t="str">
        <f t="shared" si="41"/>
        <v>重组率</v>
      </c>
      <c r="H362" s="14">
        <f>IFERROR(H128/H206,"")</f>
        <v>4.584704026656691E-3</v>
      </c>
      <c r="I362" s="14">
        <f>IFERROR(I128/I206,"")</f>
        <v>4.473793048685993E-3</v>
      </c>
      <c r="J362" s="14">
        <f>IFERROR(J128/J206,"")</f>
        <v>4.3831511199010102E-3</v>
      </c>
      <c r="K362" s="14">
        <f>IFERROR(K128/K206,"")</f>
        <v>4.1063520305682812E-3</v>
      </c>
      <c r="L362" s="14">
        <f>IFERROR(L128/L206,"")</f>
        <v>3.9205055377910854E-3</v>
      </c>
      <c r="M362" s="14">
        <f>IFERROR(M128/M206,"")</f>
        <v>3.8659532845414521E-3</v>
      </c>
      <c r="N362" s="14">
        <f>IFERROR(N128/N206,"")</f>
        <v>2.5449562416389264E-3</v>
      </c>
      <c r="O362" s="14">
        <f>IFERROR(O128/O206,"")</f>
        <v>2.4246088778863261E-3</v>
      </c>
      <c r="P362" s="14">
        <f>IFERROR(P128/P206,"")</f>
        <v>2.1555464021426399E-3</v>
      </c>
      <c r="Q362" s="14">
        <f>IFERROR(Q128/Q206,"")</f>
        <v>2.1237965609159372E-3</v>
      </c>
      <c r="R362" s="14">
        <f>IFERROR(R128/R206,"")</f>
        <v>1.4011412316497062E-3</v>
      </c>
      <c r="S362" s="14">
        <f>IFERROR(S128/S206,"")</f>
        <v>1.3416495920476137E-3</v>
      </c>
      <c r="T362" s="14">
        <f>IFERROR(T128/T206,"")</f>
        <v>1.285113213235698E-3</v>
      </c>
      <c r="U362" s="14">
        <f>IFERROR(U128/U206,"")</f>
        <v>1.2663291659115634E-3</v>
      </c>
      <c r="V362" s="14">
        <f>IFERROR(V128/V206,"")</f>
        <v>1.2328274746968039E-3</v>
      </c>
      <c r="W362" s="14">
        <f>IFERROR(W128/W206,"")</f>
        <v>1.1858687740879594E-3</v>
      </c>
      <c r="X362" s="14">
        <f>IFERROR(X128/X206,"")</f>
        <v>1.1504516731499217E-3</v>
      </c>
      <c r="Y362" s="14">
        <f>IFERROR(Y128/Y206,"")</f>
        <v>1.1450959080966815E-3</v>
      </c>
      <c r="Z362" s="14">
        <f>IFERROR(Z128/Z206,"")</f>
        <v>1.7298863413709278E-3</v>
      </c>
      <c r="AA362" s="14">
        <f>IFERROR(AA128/AA206,"")</f>
        <v>1.6770787546045425E-3</v>
      </c>
      <c r="AB362" s="14">
        <f>IFERROR(AB128/AB206,"")</f>
        <v>4.6308615200321363E-3</v>
      </c>
      <c r="AC362" s="14">
        <f>IFERROR(AC128/AC206,"")</f>
        <v>4.6263568914884524E-3</v>
      </c>
      <c r="AD362" s="14">
        <f>IFERROR(AD128/AD206,"")</f>
        <v>5.5819895869292117E-3</v>
      </c>
      <c r="AE362" s="14">
        <f>IFERROR(AE128/AE206,"")</f>
        <v>5.3415877108697503E-3</v>
      </c>
      <c r="AF362" s="14">
        <f>IFERROR(AF128/AF206,"")</f>
        <v>6.043970842811215E-3</v>
      </c>
      <c r="AG362" s="14">
        <f>IFERROR(AG128/AG206,"")</f>
        <v>6.1297117937850129E-3</v>
      </c>
      <c r="AH362" s="14">
        <f>IFERROR(AH128/AH206,"")</f>
        <v>6.2195085796808115E-3</v>
      </c>
    </row>
    <row r="363" spans="1:34" ht="15" hidden="1" x14ac:dyDescent="0.25">
      <c r="A363" t="str">
        <f t="shared" si="39"/>
        <v>中信(H)重组率</v>
      </c>
      <c r="B363" s="3" t="str">
        <f t="shared" si="37"/>
        <v>中信银行重组率</v>
      </c>
      <c r="C363" s="4" t="s">
        <v>186</v>
      </c>
      <c r="D363" s="4" t="s">
        <v>171</v>
      </c>
      <c r="E363" s="5" t="s">
        <v>156</v>
      </c>
      <c r="F363" s="5" t="s">
        <v>542</v>
      </c>
      <c r="G363" s="5" t="str">
        <f t="shared" si="41"/>
        <v>重组率</v>
      </c>
      <c r="H363" s="14">
        <f>IFERROR(H129/H207,"")</f>
        <v>5.491053412571209E-3</v>
      </c>
      <c r="I363" s="14">
        <f>IFERROR(I129/I207,"")</f>
        <v>5.3241775241500222E-3</v>
      </c>
      <c r="J363" s="14">
        <f>IFERROR(J129/J207,"")</f>
        <v>5.7008689623052802E-3</v>
      </c>
      <c r="K363" s="14">
        <f>IFERROR(K129/K207,"")</f>
        <v>5.4862407095332575E-3</v>
      </c>
      <c r="L363" s="14">
        <f>IFERROR(L129/L207,"")</f>
        <v>7.1723419233920421E-3</v>
      </c>
      <c r="M363" s="14">
        <f>IFERROR(M129/M207,"")</f>
        <v>6.9297819690869551E-3</v>
      </c>
      <c r="N363" s="14">
        <f>IFERROR(N129/N207,"")</f>
        <v>4.924768186042228E-3</v>
      </c>
      <c r="O363" s="14">
        <f>IFERROR(O129/O207,"")</f>
        <v>4.7426442728318603E-3</v>
      </c>
      <c r="P363" s="14">
        <f>IFERROR(P129/P207,"")</f>
        <v>4.4204024915150313E-3</v>
      </c>
      <c r="Q363" s="14">
        <f>IFERROR(Q129/Q207,"")</f>
        <v>4.3815211545120891E-3</v>
      </c>
      <c r="R363" s="14">
        <f>IFERROR(R129/R207,"")</f>
        <v>3.3323935964171105E-3</v>
      </c>
      <c r="S363" s="14">
        <f>IFERROR(S129/S207,"")</f>
        <v>3.2670481789668884E-3</v>
      </c>
      <c r="T363" s="14">
        <f>IFERROR(T129/T207,"")</f>
        <v>3.0712932756816473E-3</v>
      </c>
      <c r="U363" s="14">
        <f>IFERROR(U129/U207,"")</f>
        <v>3.0188920542588522E-3</v>
      </c>
      <c r="V363" s="14">
        <f>IFERROR(V129/V207,"")</f>
        <v>2.4280135041876488E-3</v>
      </c>
      <c r="W363" s="14">
        <f>IFERROR(W129/W207,"")</f>
        <v>2.3402793482833616E-3</v>
      </c>
      <c r="X363" s="14">
        <f>IFERROR(X129/X207,"")</f>
        <v>2.2283968274945023E-3</v>
      </c>
      <c r="Y363" s="14">
        <f>IFERROR(Y129/Y207,"")</f>
        <v>2.1936870703289963E-3</v>
      </c>
      <c r="Z363" s="14">
        <f>IFERROR(Z129/Z207,"")</f>
        <v>3.1785934092155746E-3</v>
      </c>
      <c r="AA363" s="14">
        <f>IFERROR(AA129/AA207,"")</f>
        <v>3.130781093786751E-3</v>
      </c>
      <c r="AB363" s="14">
        <f>IFERROR(AB129/AB207,"")</f>
        <v>3.9533966155678446E-3</v>
      </c>
      <c r="AC363" s="14">
        <f>IFERROR(AC129/AC207,"")</f>
        <v>3.9266246422774639E-3</v>
      </c>
      <c r="AD363" s="14">
        <f>IFERROR(AD129/AD207,"")</f>
        <v>5.1748841983955607E-3</v>
      </c>
      <c r="AE363" s="14">
        <f>IFERROR(AE129/AE207,"")</f>
        <v>5.0461752051260593E-3</v>
      </c>
      <c r="AF363" s="14">
        <f>IFERROR(AF129/AF207,"")</f>
        <v>5.2069149761285096E-3</v>
      </c>
      <c r="AG363" s="14">
        <f>IFERROR(AG129/AG207,"")</f>
        <v>5.2244010832028674E-3</v>
      </c>
      <c r="AH363" s="14">
        <f>IFERROR(AH129/AH207,"")</f>
        <v>6.4363515775381552E-3</v>
      </c>
    </row>
    <row r="364" spans="1:34" ht="15" hidden="1" x14ac:dyDescent="0.25">
      <c r="A364" t="str">
        <f t="shared" si="39"/>
        <v>浙商(H)重组率</v>
      </c>
      <c r="B364" s="3" t="str">
        <f t="shared" si="37"/>
        <v>浙商银行重组率</v>
      </c>
      <c r="C364" s="4" t="s">
        <v>187</v>
      </c>
      <c r="D364" s="4" t="s">
        <v>172</v>
      </c>
      <c r="E364" s="5" t="s">
        <v>157</v>
      </c>
      <c r="F364" s="5" t="s">
        <v>542</v>
      </c>
      <c r="G364" s="5" t="str">
        <f t="shared" si="41"/>
        <v>重组率</v>
      </c>
      <c r="H364" s="14">
        <f>IFERROR(H130/H208,"")</f>
        <v>0</v>
      </c>
      <c r="I364" s="14">
        <f>IFERROR(I130/I208,"")</f>
        <v>0</v>
      </c>
      <c r="J364" s="14">
        <f>IFERROR(J130/J208,"")</f>
        <v>4.5466451699465669E-4</v>
      </c>
      <c r="K364" s="14">
        <f>IFERROR(K130/K208,"")</f>
        <v>4.3269239223873334E-4</v>
      </c>
      <c r="L364" s="14">
        <f>IFERROR(L130/L208,"")</f>
        <v>4.8305275131396567E-4</v>
      </c>
      <c r="M364" s="14">
        <f>IFERROR(M130/M208,"")</f>
        <v>4.6794169308874204E-4</v>
      </c>
      <c r="N364" s="14">
        <f>IFERROR(N130/N208,"")</f>
        <v>4.7148085184781969E-4</v>
      </c>
      <c r="O364" s="14">
        <f>IFERROR(O130/O208,"")</f>
        <v>4.5208174408800737E-4</v>
      </c>
      <c r="P364" s="14">
        <f>IFERROR(P130/P208,"")</f>
        <v>4.4256239697453969E-4</v>
      </c>
      <c r="Q364" s="14">
        <f>IFERROR(Q130/Q208,"")</f>
        <v>4.2931447704845155E-4</v>
      </c>
      <c r="R364" s="14">
        <f>IFERROR(R130/R208,"")</f>
        <v>6.2147536017660319E-4</v>
      </c>
      <c r="S364" s="14">
        <f>IFERROR(S130/S208,"")</f>
        <v>5.8504075316815327E-4</v>
      </c>
      <c r="T364" s="14">
        <f>IFERROR(T130/T208,"")</f>
        <v>3.6125840385015735E-4</v>
      </c>
      <c r="U364" s="14">
        <f>IFERROR(U130/U208,"")</f>
        <v>3.5252409910508005E-4</v>
      </c>
      <c r="V364" s="14">
        <f>IFERROR(V130/V208,"")</f>
        <v>2.9738035539584153E-4</v>
      </c>
      <c r="W364" s="14">
        <f>IFERROR(W130/W208,"")</f>
        <v>2.8344440131463017E-4</v>
      </c>
      <c r="X364" s="14">
        <f>IFERROR(X130/X208,"")</f>
        <v>2.6717186437384628E-4</v>
      </c>
      <c r="Y364" s="14">
        <f>IFERROR(Y130/Y208,"")</f>
        <v>2.5918623768202679E-4</v>
      </c>
      <c r="Z364" s="14">
        <f>IFERROR(Z130/Z208,"")</f>
        <v>2.1446038979814736E-3</v>
      </c>
      <c r="AA364" s="14">
        <f>IFERROR(AA130/AA208,"")</f>
        <v>2.0706882325681282E-3</v>
      </c>
      <c r="AB364" s="14">
        <f>IFERROR(AB130/AB208,"")</f>
        <v>5.5130764407866767E-3</v>
      </c>
      <c r="AC364" s="14">
        <f>IFERROR(AC130/AC208,"")</f>
        <v>5.4457850062124115E-3</v>
      </c>
      <c r="AD364" s="14">
        <f>IFERROR(AD130/AD208,"")</f>
        <v>6.9646509479228029E-3</v>
      </c>
      <c r="AE364" s="14">
        <f>IFERROR(AE130/AE208,"")</f>
        <v>6.8096544239217476E-3</v>
      </c>
      <c r="AF364" s="14">
        <f>IFERROR(AF130/AF208,"")</f>
        <v>6.8410289367171577E-3</v>
      </c>
      <c r="AG364" s="14">
        <f>IFERROR(AG130/AG208,"")</f>
        <v>6.7812001653771185E-3</v>
      </c>
      <c r="AH364" s="14">
        <f>IFERROR(AH130/AH208,"")</f>
        <v>8.1165870302886516E-3</v>
      </c>
    </row>
    <row r="365" spans="1:34" ht="15" hidden="1" x14ac:dyDescent="0.25">
      <c r="A365" t="str">
        <f t="shared" si="39"/>
        <v>民生(H)重组率</v>
      </c>
      <c r="B365" s="3" t="str">
        <f t="shared" si="37"/>
        <v>民生银行重组率</v>
      </c>
      <c r="C365" s="4" t="s">
        <v>188</v>
      </c>
      <c r="D365" s="4" t="s">
        <v>173</v>
      </c>
      <c r="E365" s="5" t="s">
        <v>158</v>
      </c>
      <c r="F365" s="5" t="s">
        <v>542</v>
      </c>
      <c r="G365" s="5" t="str">
        <f t="shared" si="41"/>
        <v>重组率</v>
      </c>
      <c r="H365" s="14">
        <f>IFERROR(H131/H209,"")</f>
        <v>5.705471894913286E-3</v>
      </c>
      <c r="I365" s="14">
        <f>IFERROR(I131/I209,"")</f>
        <v>5.4865135540986066E-3</v>
      </c>
      <c r="J365" s="14">
        <f>IFERROR(J131/J209,"")</f>
        <v>4.8342685989595712E-3</v>
      </c>
      <c r="K365" s="14">
        <f>IFERROR(K131/K209,"")</f>
        <v>4.5583176725651729E-3</v>
      </c>
      <c r="L365" s="14">
        <f>IFERROR(L131/L209,"")</f>
        <v>5.2613441398209112E-3</v>
      </c>
      <c r="M365" s="14">
        <f>IFERROR(M131/M209,"")</f>
        <v>5.2215316789033664E-3</v>
      </c>
      <c r="N365" s="14">
        <f>IFERROR(N131/N209,"")</f>
        <v>4.8597133679871276E-3</v>
      </c>
      <c r="O365" s="14">
        <f>IFERROR(O131/O209,"")</f>
        <v>4.6673459973938219E-3</v>
      </c>
      <c r="P365" s="14">
        <f>IFERROR(P131/P209,"")</f>
        <v>5.1963094322775866E-3</v>
      </c>
      <c r="Q365" s="14">
        <f>IFERROR(Q131/Q209,"")</f>
        <v>5.1844294393239131E-3</v>
      </c>
      <c r="R365" s="14">
        <f>IFERROR(R131/R209,"")</f>
        <v>4.3856526893297863E-3</v>
      </c>
      <c r="S365" s="14">
        <f>IFERROR(S131/S209,"")</f>
        <v>4.2352136905556143E-3</v>
      </c>
      <c r="T365" s="14">
        <f>IFERROR(T131/T209,"")</f>
        <v>3.8808370680931039E-3</v>
      </c>
      <c r="U365" s="14">
        <f>IFERROR(U131/U209,"")</f>
        <v>3.9504596242742806E-3</v>
      </c>
      <c r="V365" s="14">
        <f>IFERROR(V131/V209,"")</f>
        <v>3.2730086179084813E-3</v>
      </c>
      <c r="W365" s="14">
        <f>IFERROR(W131/W209,"")</f>
        <v>3.1253509217525487E-3</v>
      </c>
      <c r="X365" s="14">
        <f>IFERROR(X131/X209,"")</f>
        <v>2.2289066901817422E-3</v>
      </c>
      <c r="Y365" s="14">
        <f>IFERROR(Y131/Y209,"")</f>
        <v>2.2325313602564708E-3</v>
      </c>
      <c r="Z365" s="14">
        <f>IFERROR(Z131/Z209,"")</f>
        <v>5.235722689598819E-3</v>
      </c>
      <c r="AA365" s="14">
        <f>IFERROR(AA131/AA209,"")</f>
        <v>5.1032225567860766E-3</v>
      </c>
      <c r="AB365" s="14">
        <f>IFERROR(AB131/AB209,"")</f>
        <v>5.890947943661946E-3</v>
      </c>
      <c r="AC365" s="14">
        <f>IFERROR(AC131/AC209,"")</f>
        <v>5.8673220089537625E-3</v>
      </c>
      <c r="AD365" s="14">
        <f>IFERROR(AD131/AD209,"")</f>
        <v>5.9321691143427229E-3</v>
      </c>
      <c r="AE365" s="14">
        <f>IFERROR(AE131/AE209,"")</f>
        <v>5.8403257893487551E-3</v>
      </c>
      <c r="AF365" s="14">
        <f>IFERROR(AF131/AF209,"")</f>
        <v>6.0909994330936397E-3</v>
      </c>
      <c r="AG365" s="14">
        <f>IFERROR(AG131/AG209,"")</f>
        <v>6.1364613223301064E-3</v>
      </c>
      <c r="AH365" s="14">
        <f>IFERROR(AH131/AH209,"")</f>
        <v>6.546954031160495E-3</v>
      </c>
    </row>
    <row r="366" spans="1:34" ht="15" hidden="1" x14ac:dyDescent="0.25">
      <c r="A366" t="str">
        <f t="shared" si="39"/>
        <v>招商(H)重组率</v>
      </c>
      <c r="B366" s="3" t="str">
        <f t="shared" si="37"/>
        <v>招商银行重组率</v>
      </c>
      <c r="C366" s="4" t="s">
        <v>189</v>
      </c>
      <c r="D366" s="4" t="s">
        <v>174</v>
      </c>
      <c r="E366" s="5" t="s">
        <v>159</v>
      </c>
      <c r="F366" s="5" t="s">
        <v>542</v>
      </c>
      <c r="G366" s="5" t="str">
        <f t="shared" si="41"/>
        <v>重组率</v>
      </c>
      <c r="H366" s="14">
        <f>IFERROR(H132/H210,"")</f>
        <v>5.7191692899089402E-3</v>
      </c>
      <c r="I366" s="14">
        <f>IFERROR(I132/I210,"")</f>
        <v>5.5413636904536471E-3</v>
      </c>
      <c r="J366" s="14">
        <f>IFERROR(J132/J210,"")</f>
        <v>5.5720218676583565E-3</v>
      </c>
      <c r="K366" s="14">
        <f>IFERROR(K132/K210,"")</f>
        <v>5.2870923696578115E-3</v>
      </c>
      <c r="L366" s="14">
        <f>IFERROR(L132/L210,"")</f>
        <v>4.9361926658923697E-3</v>
      </c>
      <c r="M366" s="14">
        <f>IFERROR(M132/M210,"")</f>
        <v>4.7838660924988648E-3</v>
      </c>
      <c r="N366" s="14">
        <f>IFERROR(N132/N210,"")</f>
        <v>4.9467820266256898E-3</v>
      </c>
      <c r="O366" s="14">
        <f>IFERROR(O132/O210,"")</f>
        <v>4.6828920839773296E-3</v>
      </c>
      <c r="P366" s="14">
        <f>IFERROR(P132/P210,"")</f>
        <v>3.8634604731415468E-3</v>
      </c>
      <c r="Q366" s="14">
        <f>IFERROR(Q132/Q210,"")</f>
        <v>3.7804637080392071E-3</v>
      </c>
      <c r="R366" s="14">
        <f>IFERROR(R132/R210,"")</f>
        <v>2.9653319889968357E-3</v>
      </c>
      <c r="S366" s="14">
        <f>IFERROR(S132/S210,"")</f>
        <v>2.8684784317062643E-3</v>
      </c>
      <c r="T366" s="14">
        <f>IFERROR(T132/T210,"")</f>
        <v>2.6008937917231631E-3</v>
      </c>
      <c r="U366" s="14">
        <f>IFERROR(U132/U210,"")</f>
        <v>2.5737466497752727E-3</v>
      </c>
      <c r="V366" s="14">
        <f>IFERROR(V132/V210,"")</f>
        <v>1.9955518165123485E-3</v>
      </c>
      <c r="W366" s="14">
        <f>IFERROR(W132/W210,"")</f>
        <v>1.9059418637226316E-3</v>
      </c>
      <c r="X366" s="14">
        <f>IFERROR(X132/X210,"")</f>
        <v>2.2232925215708937E-3</v>
      </c>
      <c r="Y366" s="14">
        <f>IFERROR(Y132/Y210,"")</f>
        <v>2.188815632326065E-3</v>
      </c>
      <c r="Z366" s="14">
        <f>IFERROR(Z132/Z210,"")</f>
        <v>1.9983514790981225E-3</v>
      </c>
      <c r="AA366" s="14">
        <f>IFERROR(AA132/AA210,"")</f>
        <v>1.9083524273723496E-3</v>
      </c>
      <c r="AB366" s="14">
        <f>IFERROR(AB132/AB210,"")</f>
        <v>2.0993496550877886E-3</v>
      </c>
      <c r="AC366" s="14">
        <f>IFERROR(AC132/AC210,"")</f>
        <v>2.0959493847309955E-3</v>
      </c>
      <c r="AD366" s="14">
        <f>IFERROR(AD132/AD210,"")</f>
        <v>3.6040744362010159E-3</v>
      </c>
      <c r="AE366" s="14">
        <f>IFERROR(AE132/AE210,"")</f>
        <v>3.4841166467545551E-3</v>
      </c>
      <c r="AF366" s="14">
        <f>IFERROR(AF132/AF210,"")</f>
        <v>3.6707052902671721E-3</v>
      </c>
      <c r="AG366" s="14">
        <f>IFERROR(AG132/AG210,"")</f>
        <v>3.6605881071173586E-3</v>
      </c>
      <c r="AH366" s="14">
        <f>IFERROR(AH132/AH210,"")</f>
        <v>3.9000790569598646E-3</v>
      </c>
    </row>
    <row r="367" spans="1:34" ht="15" hidden="1" x14ac:dyDescent="0.25">
      <c r="A367" t="str">
        <f t="shared" si="39"/>
        <v>重庆(H)重组率</v>
      </c>
      <c r="B367" s="3" t="str">
        <f t="shared" si="37"/>
        <v>重庆银行重组率</v>
      </c>
      <c r="C367" s="4" t="s">
        <v>190</v>
      </c>
      <c r="D367" s="4" t="s">
        <v>175</v>
      </c>
      <c r="E367" s="5" t="s">
        <v>160</v>
      </c>
      <c r="F367" s="5" t="s">
        <v>542</v>
      </c>
      <c r="G367" s="5" t="str">
        <f t="shared" si="41"/>
        <v>重组率</v>
      </c>
      <c r="H367" s="14">
        <f>IFERROR(H133/H211,"")</f>
        <v>0</v>
      </c>
      <c r="I367" s="14">
        <f>IFERROR(I133/I211,"")</f>
        <v>0</v>
      </c>
      <c r="J367" s="14">
        <f>IFERROR(J133/J211,"")</f>
        <v>2.4557950124823869E-3</v>
      </c>
      <c r="K367" s="14">
        <f>IFERROR(K133/K211,"")</f>
        <v>2.3560127818001821E-3</v>
      </c>
      <c r="L367" s="14">
        <f>IFERROR(L133/L211,"")</f>
        <v>2.8645141967340291E-3</v>
      </c>
      <c r="M367" s="14">
        <f>IFERROR(M133/M211,"")</f>
        <v>2.8324781255478376E-3</v>
      </c>
      <c r="N367" s="14">
        <f>IFERROR(N133/N211,"")</f>
        <v>3.7035513780317728E-3</v>
      </c>
      <c r="O367" s="14">
        <f>IFERROR(O133/O211,"")</f>
        <v>3.4859779800531648E-3</v>
      </c>
      <c r="P367" s="14">
        <f>IFERROR(P133/P211,"")</f>
        <v>3.284442241706102E-3</v>
      </c>
      <c r="Q367" s="14">
        <f>IFERROR(Q133/Q211,"")</f>
        <v>3.2403527196813485E-3</v>
      </c>
      <c r="R367" s="14">
        <f>IFERROR(R133/R211,"")</f>
        <v>3.5574280481700171E-3</v>
      </c>
      <c r="S367" s="14">
        <f>IFERROR(S133/S211,"")</f>
        <v>3.4324288008990358E-3</v>
      </c>
      <c r="T367" s="14">
        <f>IFERROR(T133/T211,"")</f>
        <v>1.6461832949729188E-3</v>
      </c>
      <c r="U367" s="14">
        <f>IFERROR(U133/U211,"")</f>
        <v>1.6283219571693289E-3</v>
      </c>
      <c r="V367" s="14">
        <f>IFERROR(V133/V211,"")</f>
        <v>1.0929415647364126E-3</v>
      </c>
      <c r="W367" s="14">
        <f>IFERROR(W133/W211,"")</f>
        <v>1.0447817068008948E-3</v>
      </c>
      <c r="X367" s="14">
        <f>IFERROR(X133/X211,"")</f>
        <v>1.1914809154453777E-3</v>
      </c>
      <c r="Y367" s="14">
        <f>IFERROR(Y133/Y211,"")</f>
        <v>1.1674717734682333E-3</v>
      </c>
      <c r="Z367" s="14">
        <f>IFERROR(Z133/Z211,"")</f>
        <v>8.4358704535095598E-4</v>
      </c>
      <c r="AA367" s="14">
        <f>IFERROR(AA133/AA211,"")</f>
        <v>8.0777010805007396E-4</v>
      </c>
      <c r="AB367" s="14">
        <f>IFERROR(AB133/AB211,"")</f>
        <v>3.2361258069484996E-3</v>
      </c>
      <c r="AC367" s="14">
        <f>IFERROR(AC133/AC211,"")</f>
        <v>3.1348248051067153E-3</v>
      </c>
      <c r="AD367" s="14">
        <f>IFERROR(AD133/AD211,"")</f>
        <v>3.145724881429932E-3</v>
      </c>
      <c r="AE367" s="14">
        <f>IFERROR(AE133/AE211,"")</f>
        <v>2.911293003105607E-3</v>
      </c>
      <c r="AF367" s="14">
        <f>IFERROR(AF133/AF211,"")</f>
        <v>2.0142342363892634E-3</v>
      </c>
      <c r="AG367" s="14">
        <f>IFERROR(AG133/AG211,"")</f>
        <v>1.9372563693561111E-3</v>
      </c>
      <c r="AH367" s="14">
        <f>IFERROR(AH133/AH211,"")</f>
        <v>1.7264584194109729E-3</v>
      </c>
    </row>
    <row r="368" spans="1:34" ht="15" hidden="1" x14ac:dyDescent="0.25">
      <c r="A368" t="str">
        <f t="shared" si="39"/>
        <v>青岛(H)重组率</v>
      </c>
      <c r="B368" s="3" t="str">
        <f t="shared" si="37"/>
        <v>青岛银行重组率</v>
      </c>
      <c r="C368" s="4" t="s">
        <v>191</v>
      </c>
      <c r="D368" s="4" t="s">
        <v>176</v>
      </c>
      <c r="E368" s="5" t="s">
        <v>161</v>
      </c>
      <c r="F368" s="5" t="s">
        <v>542</v>
      </c>
      <c r="G368" s="5" t="str">
        <f t="shared" si="41"/>
        <v>重组率</v>
      </c>
      <c r="H368" s="14">
        <f>IFERROR(H134/H212,"")</f>
        <v>2.5046662613358544E-3</v>
      </c>
      <c r="I368" s="14">
        <f>IFERROR(I134/I212,"")</f>
        <v>2.2826586361653772E-3</v>
      </c>
      <c r="J368" s="14">
        <f>IFERROR(J134/J212,"")</f>
        <v>2.4687456601503086E-3</v>
      </c>
      <c r="K368" s="14">
        <f>IFERROR(K134/K212,"")</f>
        <v>2.2714731616964691E-3</v>
      </c>
      <c r="L368" s="14">
        <f>IFERROR(L134/L212,"")</f>
        <v>2.110571486488732E-3</v>
      </c>
      <c r="M368" s="14">
        <f>IFERROR(M134/M212,"")</f>
        <v>2.0557937684397092E-3</v>
      </c>
      <c r="N368" s="14">
        <f>IFERROR(N134/N212,"")</f>
        <v>2.0548474506460234E-3</v>
      </c>
      <c r="O368" s="14">
        <f>IFERROR(O134/O212,"")</f>
        <v>1.8965303530881013E-3</v>
      </c>
      <c r="P368" s="14">
        <f>IFERROR(P134/P212,"")</f>
        <v>1.6847088276865302E-3</v>
      </c>
      <c r="Q368" s="14">
        <f>IFERROR(Q134/Q212,"")</f>
        <v>1.6360961509356523E-3</v>
      </c>
      <c r="R368" s="14">
        <f>IFERROR(R134/R212,"")</f>
        <v>1.1285086640971365E-3</v>
      </c>
      <c r="S368" s="14">
        <f>IFERROR(S134/S212,"")</f>
        <v>1.0778891673765753E-3</v>
      </c>
      <c r="T368" s="14">
        <f>IFERROR(T134/T212,"")</f>
        <v>1.0385382428812493E-3</v>
      </c>
      <c r="U368" s="14">
        <f>IFERROR(U134/U212,"")</f>
        <v>1.0195221518610944E-3</v>
      </c>
      <c r="V368" s="14">
        <f>IFERROR(V134/V212,"")</f>
        <v>4.9543646247326111E-4</v>
      </c>
      <c r="W368" s="14">
        <f>IFERROR(W134/W212,"")</f>
        <v>4.7066761079156329E-4</v>
      </c>
      <c r="X368" s="14">
        <f>IFERROR(X134/X212,"")</f>
        <v>3.7647026955202751E-4</v>
      </c>
      <c r="Y368" s="14">
        <f>IFERROR(Y134/Y212,"")</f>
        <v>3.6544049859879189E-4</v>
      </c>
      <c r="Z368" s="14">
        <f>IFERROR(Z134/Z212,"")</f>
        <v>3.4365742856729551E-4</v>
      </c>
      <c r="AA368" s="14">
        <f>IFERROR(AA134/AA212,"")</f>
        <v>3.2528313713140697E-4</v>
      </c>
      <c r="AB368" s="14">
        <f>IFERROR(AB134/AB212,"")</f>
        <v>3.022433518485002E-4</v>
      </c>
      <c r="AC368" s="14">
        <f>IFERROR(AC134/AC212,"")</f>
        <v>2.9609774572963803E-4</v>
      </c>
      <c r="AD368" s="14">
        <f>IFERROR(AD134/AD212,"")</f>
        <v>4.0484930973483277E-4</v>
      </c>
      <c r="AE368" s="14">
        <f>IFERROR(AE134/AE212,"")</f>
        <v>3.840747592463343E-4</v>
      </c>
      <c r="AF368" s="14">
        <f>IFERROR(AF134/AF212,"")</f>
        <v>5.2105039044347151E-4</v>
      </c>
      <c r="AG368" s="14">
        <f>IFERROR(AG134/AG212,"")</f>
        <v>5.1148140638068783E-4</v>
      </c>
      <c r="AH368" s="14">
        <f>IFERROR(AH134/AH212,"")</f>
        <v>4.4182200607537943E-4</v>
      </c>
    </row>
    <row r="369" spans="1:34" ht="15" hidden="1" x14ac:dyDescent="0.25">
      <c r="A369" t="str">
        <f t="shared" si="39"/>
        <v>郑州(H)重组率</v>
      </c>
      <c r="B369" s="3" t="str">
        <f t="shared" si="37"/>
        <v>郑州银行重组率</v>
      </c>
      <c r="C369" s="4" t="s">
        <v>192</v>
      </c>
      <c r="D369" s="4" t="s">
        <v>177</v>
      </c>
      <c r="E369" s="5" t="s">
        <v>162</v>
      </c>
      <c r="F369" s="5" t="s">
        <v>542</v>
      </c>
      <c r="G369" s="5" t="str">
        <f t="shared" si="41"/>
        <v>重组率</v>
      </c>
      <c r="H369" s="14">
        <f>IFERROR(H135/H213,"")</f>
        <v>0</v>
      </c>
      <c r="I369" s="14">
        <f>IFERROR(I135/I213,"")</f>
        <v>0</v>
      </c>
      <c r="J369" s="14">
        <f>IFERROR(J135/J213,"")</f>
        <v>0</v>
      </c>
      <c r="K369" s="14">
        <f>IFERROR(K135/K213,"")</f>
        <v>0</v>
      </c>
      <c r="L369" s="14">
        <f>IFERROR(L135/L213,"")</f>
        <v>0</v>
      </c>
      <c r="M369" s="14">
        <f>IFERROR(M135/M213,"")</f>
        <v>0</v>
      </c>
      <c r="N369" s="14">
        <f>IFERROR(N135/N213,"")</f>
        <v>0</v>
      </c>
      <c r="O369" s="14">
        <f>IFERROR(O135/O213,"")</f>
        <v>0</v>
      </c>
      <c r="P369" s="14">
        <f>IFERROR(P135/P213,"")</f>
        <v>0</v>
      </c>
      <c r="Q369" s="14">
        <f>IFERROR(Q135/Q213,"")</f>
        <v>0</v>
      </c>
      <c r="R369" s="14">
        <f>IFERROR(R135/R213,"")</f>
        <v>0</v>
      </c>
      <c r="S369" s="14">
        <f>IFERROR(S135/S213,"")</f>
        <v>0</v>
      </c>
      <c r="T369" s="14" t="str">
        <f>IFERROR(T135/T213,"")</f>
        <v/>
      </c>
      <c r="U369" s="14" t="str">
        <f>IFERROR(U135/U213,"")</f>
        <v/>
      </c>
      <c r="V369" s="14" t="str">
        <f>IFERROR(V135/V213,"")</f>
        <v/>
      </c>
      <c r="W369" s="14" t="str">
        <f>IFERROR(W135/W213,"")</f>
        <v/>
      </c>
      <c r="X369" s="14" t="str">
        <f>IFERROR(X135/X213,"")</f>
        <v/>
      </c>
      <c r="Y369" s="14" t="str">
        <f>IFERROR(Y135/Y213,"")</f>
        <v/>
      </c>
      <c r="Z369" s="14" t="str">
        <f>IFERROR(Z135/Z213,"")</f>
        <v/>
      </c>
      <c r="AA369" s="14" t="str">
        <f>IFERROR(AA135/AA213,"")</f>
        <v/>
      </c>
      <c r="AB369" s="14" t="str">
        <f>IFERROR(AB135/AB213,"")</f>
        <v/>
      </c>
      <c r="AC369" s="14" t="str">
        <f>IFERROR(AC135/AC213,"")</f>
        <v/>
      </c>
      <c r="AD369" s="14" t="str">
        <f>IFERROR(AD135/AD213,"")</f>
        <v/>
      </c>
      <c r="AE369" s="14" t="str">
        <f>IFERROR(AE135/AE213,"")</f>
        <v/>
      </c>
      <c r="AF369" s="14" t="str">
        <f>IFERROR(AF135/AF213,"")</f>
        <v/>
      </c>
      <c r="AG369" s="14" t="str">
        <f>IFERROR(AG135/AG213,"")</f>
        <v/>
      </c>
      <c r="AH369" s="14" t="str">
        <f>IFERROR(AH135/AH213,"")</f>
        <v/>
      </c>
    </row>
    <row r="370" spans="1:34" ht="15" hidden="1" x14ac:dyDescent="0.25">
      <c r="A370" t="str">
        <f t="shared" si="39"/>
        <v>渝农(H)重组率</v>
      </c>
      <c r="B370" s="3" t="str">
        <f t="shared" si="37"/>
        <v>渝农商行重组率</v>
      </c>
      <c r="C370" s="4" t="s">
        <v>193</v>
      </c>
      <c r="D370" s="4" t="s">
        <v>178</v>
      </c>
      <c r="E370" s="5" t="s">
        <v>163</v>
      </c>
      <c r="F370" s="5" t="s">
        <v>542</v>
      </c>
      <c r="G370" s="5" t="str">
        <f t="shared" si="41"/>
        <v>重组率</v>
      </c>
      <c r="H370" s="14">
        <f>IFERROR(H136/H214,"")</f>
        <v>9.363422844002212E-4</v>
      </c>
      <c r="I370" s="14">
        <f>IFERROR(I136/I214,"")</f>
        <v>9.363422844002212E-4</v>
      </c>
      <c r="J370" s="14">
        <f>IFERROR(J136/J214,"")</f>
        <v>1.4276402985591212E-3</v>
      </c>
      <c r="K370" s="14">
        <f>IFERROR(K136/K214,"")</f>
        <v>1.3854277863528258E-3</v>
      </c>
      <c r="L370" s="14">
        <f>IFERROR(L136/L214,"")</f>
        <v>1.4953703523979212E-3</v>
      </c>
      <c r="M370" s="14">
        <f>IFERROR(M136/M214,"")</f>
        <v>1.4284100263085688E-3</v>
      </c>
      <c r="N370" s="14">
        <f>IFERROR(N136/N214,"")</f>
        <v>3.032177288176968E-3</v>
      </c>
      <c r="O370" s="14">
        <f>IFERROR(O136/O214,"")</f>
        <v>2.8591851322373124E-3</v>
      </c>
      <c r="P370" s="14">
        <f>IFERROR(P136/P214,"")</f>
        <v>1.8740608272305244E-3</v>
      </c>
      <c r="Q370" s="14">
        <f>IFERROR(Q136/Q214,"")</f>
        <v>1.8205510650742404E-3</v>
      </c>
      <c r="R370" s="14">
        <f>IFERROR(R136/R214,"")</f>
        <v>1.9444609126236597E-3</v>
      </c>
      <c r="S370" s="14">
        <f>IFERROR(S136/S214,"")</f>
        <v>1.8620062558146573E-3</v>
      </c>
      <c r="T370" s="14">
        <f>IFERROR(T136/T214,"")</f>
        <v>4.0967890115399649E-4</v>
      </c>
      <c r="U370" s="14">
        <f>IFERROR(U136/U214,"")</f>
        <v>4.0092813434616098E-4</v>
      </c>
      <c r="V370" s="14">
        <f>IFERROR(V136/V214,"")</f>
        <v>3.3698075272787972E-4</v>
      </c>
      <c r="W370" s="14">
        <f>IFERROR(W136/W214,"")</f>
        <v>3.2076338073770759E-4</v>
      </c>
      <c r="X370" s="14">
        <f>IFERROR(X136/X214,"")</f>
        <v>3.7210419207699575E-4</v>
      </c>
      <c r="Y370" s="14">
        <f>IFERROR(Y136/Y214,"")</f>
        <v>3.6907898378584641E-4</v>
      </c>
      <c r="Z370" s="14">
        <f>IFERROR(Z136/Z214,"")</f>
        <v>9.0806906908995713E-4</v>
      </c>
      <c r="AA370" s="14">
        <f>IFERROR(AA136/AA214,"")</f>
        <v>8.8167264420154249E-4</v>
      </c>
      <c r="AB370" s="14">
        <f>IFERROR(AB136/AB214,"")</f>
        <v>4.4570064860627564E-3</v>
      </c>
      <c r="AC370" s="14">
        <f>IFERROR(AC136/AC214,"")</f>
        <v>4.403977152717291E-3</v>
      </c>
      <c r="AD370" s="14">
        <f>IFERROR(AD136/AD214,"")</f>
        <v>5.0834903793754551E-3</v>
      </c>
      <c r="AE370" s="14">
        <f>IFERROR(AE136/AE214,"")</f>
        <v>4.8774662536693499E-3</v>
      </c>
      <c r="AF370" s="14">
        <f>IFERROR(AF136/AF214,"")</f>
        <v>4.9857237284234926E-3</v>
      </c>
      <c r="AG370" s="14">
        <f>IFERROR(AG136/AG214,"")</f>
        <v>4.9041528803109311E-3</v>
      </c>
      <c r="AH370" s="14">
        <f>IFERROR(AH136/AH214,"")</f>
        <v>4.401049823658053E-3</v>
      </c>
    </row>
    <row r="371" spans="1:34" s="19" customFormat="1" ht="15" hidden="1" x14ac:dyDescent="0.25">
      <c r="A371" t="str">
        <f t="shared" si="39"/>
        <v>中原重组率</v>
      </c>
      <c r="B371" s="15" t="str">
        <f t="shared" si="37"/>
        <v>中原银行重组率</v>
      </c>
      <c r="C371" s="16" t="s">
        <v>222</v>
      </c>
      <c r="D371" s="16" t="s">
        <v>194</v>
      </c>
      <c r="E371" s="17" t="s">
        <v>208</v>
      </c>
      <c r="F371" s="17" t="s">
        <v>236</v>
      </c>
      <c r="G371" s="17" t="str">
        <f t="shared" si="41"/>
        <v>重组率</v>
      </c>
      <c r="H371" s="18">
        <f>IFERROR(H137/H215,"")</f>
        <v>0</v>
      </c>
      <c r="I371" s="18">
        <f>IFERROR(I137/I215,"")</f>
        <v>0</v>
      </c>
      <c r="J371" s="18">
        <f>IFERROR(J137/J215,"")</f>
        <v>0</v>
      </c>
      <c r="K371" s="18">
        <f>IFERROR(K137/K215,"")</f>
        <v>0</v>
      </c>
      <c r="L371" s="18">
        <f>IFERROR(L137/L215,"")</f>
        <v>0</v>
      </c>
      <c r="M371" s="18">
        <f>IFERROR(M137/M215,"")</f>
        <v>0</v>
      </c>
      <c r="N371" s="18">
        <f>IFERROR(N137/N215,"")</f>
        <v>0</v>
      </c>
      <c r="O371" s="18">
        <f>IFERROR(O137/O215,"")</f>
        <v>0</v>
      </c>
      <c r="P371" s="18">
        <f>IFERROR(P137/P215,"")</f>
        <v>0</v>
      </c>
      <c r="Q371" s="18">
        <f>IFERROR(Q137/Q215,"")</f>
        <v>0</v>
      </c>
      <c r="R371" s="18">
        <f>IFERROR(R137/R215,"")</f>
        <v>0</v>
      </c>
      <c r="S371" s="18">
        <f>IFERROR(S137/S215,"")</f>
        <v>0</v>
      </c>
      <c r="T371" s="18">
        <f>IFERROR(T137/T215,"")</f>
        <v>0</v>
      </c>
      <c r="U371" s="18">
        <f>IFERROR(U137/U215,"")</f>
        <v>0</v>
      </c>
      <c r="V371" s="18">
        <f>IFERROR(V137/V215,"")</f>
        <v>0</v>
      </c>
      <c r="W371" s="18">
        <f>IFERROR(W137/W215,"")</f>
        <v>0</v>
      </c>
      <c r="X371" s="18">
        <f>IFERROR(X137/X215,"")</f>
        <v>0</v>
      </c>
      <c r="Y371" s="18">
        <f>IFERROR(Y137/Y215,"")</f>
        <v>0</v>
      </c>
      <c r="Z371" s="18">
        <f>IFERROR(Z137/Z215,"")</f>
        <v>0</v>
      </c>
      <c r="AA371" s="18">
        <f>IFERROR(AA137/AA215,"")</f>
        <v>0</v>
      </c>
      <c r="AB371" s="18">
        <f>IFERROR(AB137/AB215,"")</f>
        <v>0</v>
      </c>
      <c r="AC371" s="18">
        <f>IFERROR(AC137/AC215,"")</f>
        <v>0</v>
      </c>
      <c r="AD371" s="18">
        <f>IFERROR(AD137/AD215,"")</f>
        <v>0</v>
      </c>
      <c r="AE371" s="18">
        <f>IFERROR(AE137/AE215,"")</f>
        <v>0</v>
      </c>
      <c r="AF371" s="18">
        <f>IFERROR(AF137/AF215,"")</f>
        <v>0</v>
      </c>
      <c r="AG371" s="18">
        <f>IFERROR(AG137/AG215,"")</f>
        <v>0</v>
      </c>
      <c r="AH371" s="18">
        <f>IFERROR(AH137/AH215,"")</f>
        <v>0</v>
      </c>
    </row>
    <row r="372" spans="1:34" ht="15" hidden="1" x14ac:dyDescent="0.25">
      <c r="A372" t="str">
        <f t="shared" si="39"/>
        <v>广州农商重组率</v>
      </c>
      <c r="B372" s="3" t="str">
        <f t="shared" si="37"/>
        <v>广州农商银行重组率</v>
      </c>
      <c r="C372" s="4" t="s">
        <v>223</v>
      </c>
      <c r="D372" s="4" t="s">
        <v>195</v>
      </c>
      <c r="E372" s="5" t="s">
        <v>209</v>
      </c>
      <c r="F372" s="5" t="s">
        <v>236</v>
      </c>
      <c r="G372" s="5" t="str">
        <f t="shared" si="41"/>
        <v>重组率</v>
      </c>
      <c r="H372" s="14">
        <f>IFERROR(H138/H216,"")</f>
        <v>1.8354203042501231E-2</v>
      </c>
      <c r="I372" s="14">
        <f>IFERROR(I138/I216,"")</f>
        <v>1.8354203042501231E-2</v>
      </c>
      <c r="J372" s="14">
        <f>IFERROR(J138/J216,"")</f>
        <v>2.2519182867572336E-2</v>
      </c>
      <c r="K372" s="14">
        <f>IFERROR(K138/K216,"")</f>
        <v>2.2519182867572336E-2</v>
      </c>
      <c r="L372" s="14">
        <f>IFERROR(L138/L216,"")</f>
        <v>1.636455497141779E-2</v>
      </c>
      <c r="M372" s="14">
        <f>IFERROR(M138/M216,"")</f>
        <v>1.636455497141779E-2</v>
      </c>
      <c r="N372" s="14">
        <f>IFERROR(N138/N216,"")</f>
        <v>1.1722645839969006E-2</v>
      </c>
      <c r="O372" s="14">
        <f>IFERROR(O138/O216,"")</f>
        <v>1.1722645839969006E-2</v>
      </c>
      <c r="P372" s="14">
        <f>IFERROR(P138/P216,"")</f>
        <v>9.8069486877391549E-3</v>
      </c>
      <c r="Q372" s="14">
        <f>IFERROR(Q138/Q216,"")</f>
        <v>9.8069486877391549E-3</v>
      </c>
      <c r="R372" s="14">
        <f>IFERROR(R138/R216,"")</f>
        <v>2.9696656309942844E-2</v>
      </c>
      <c r="S372" s="14">
        <f>IFERROR(S138/S216,"")</f>
        <v>2.9696656309942844E-2</v>
      </c>
      <c r="T372" s="14">
        <f>IFERROR(T138/T216,"")</f>
        <v>2.7928623191134698E-2</v>
      </c>
      <c r="U372" s="14">
        <f>IFERROR(U138/U216,"")</f>
        <v>2.7928623191134698E-2</v>
      </c>
      <c r="V372" s="14">
        <f>IFERROR(V138/V216,"")</f>
        <v>3.3243458972979478E-2</v>
      </c>
      <c r="W372" s="14">
        <f>IFERROR(W138/W216,"")</f>
        <v>3.3243458972979478E-2</v>
      </c>
      <c r="X372" s="14">
        <f>IFERROR(X138/X216,"")</f>
        <v>3.5379252785961608E-2</v>
      </c>
      <c r="Y372" s="14">
        <f>IFERROR(Y138/Y216,"")</f>
        <v>3.5379252785961608E-2</v>
      </c>
      <c r="Z372" s="14">
        <f>IFERROR(Z138/Z216,"")</f>
        <v>3.5658784764796406E-2</v>
      </c>
      <c r="AA372" s="14">
        <f>IFERROR(AA138/AA216,"")</f>
        <v>3.5658784764796406E-2</v>
      </c>
      <c r="AB372" s="14">
        <f>IFERROR(AB138/AB216,"")</f>
        <v>4.1094614107986288E-2</v>
      </c>
      <c r="AC372" s="14">
        <f>IFERROR(AC138/AC216,"")</f>
        <v>4.1094614107986288E-2</v>
      </c>
      <c r="AD372" s="14">
        <f>IFERROR(AD138/AD216,"")</f>
        <v>4.2108523734610742E-2</v>
      </c>
      <c r="AE372" s="14">
        <f>IFERROR(AE138/AE216,"")</f>
        <v>4.2108523734610742E-2</v>
      </c>
      <c r="AF372" s="14">
        <f>IFERROR(AF138/AF216,"")</f>
        <v>4.695234000413015E-2</v>
      </c>
      <c r="AG372" s="14">
        <f>IFERROR(AG138/AG216,"")</f>
        <v>4.695234000413015E-2</v>
      </c>
      <c r="AH372" s="14">
        <f>IFERROR(AH138/AH216,"")</f>
        <v>4.4870230989218475E-2</v>
      </c>
    </row>
    <row r="373" spans="1:34" ht="15" hidden="1" x14ac:dyDescent="0.25">
      <c r="A373" t="str">
        <f t="shared" si="39"/>
        <v>天津重组率</v>
      </c>
      <c r="B373" s="3" t="str">
        <f t="shared" si="37"/>
        <v>天津银行重组率</v>
      </c>
      <c r="C373" s="4" t="s">
        <v>224</v>
      </c>
      <c r="D373" s="4" t="s">
        <v>196</v>
      </c>
      <c r="E373" s="5" t="s">
        <v>210</v>
      </c>
      <c r="F373" s="5" t="s">
        <v>236</v>
      </c>
      <c r="G373" s="5" t="str">
        <f t="shared" si="41"/>
        <v>重组率</v>
      </c>
      <c r="H373" s="14">
        <f>IFERROR(H139/H217,"")</f>
        <v>0</v>
      </c>
      <c r="I373" s="14">
        <f>IFERROR(I139/I217,"")</f>
        <v>0</v>
      </c>
      <c r="J373" s="14">
        <f>IFERROR(J139/J217,"")</f>
        <v>4.8968230470769557E-2</v>
      </c>
      <c r="K373" s="14">
        <f>IFERROR(K139/K217,"")</f>
        <v>4.8968230470769557E-2</v>
      </c>
      <c r="L373" s="14">
        <f>IFERROR(L139/L217,"")</f>
        <v>0</v>
      </c>
      <c r="M373" s="14">
        <f>IFERROR(M139/M217,"")</f>
        <v>0</v>
      </c>
      <c r="N373" s="14">
        <f>IFERROR(N139/N217,"")</f>
        <v>0</v>
      </c>
      <c r="O373" s="14">
        <f>IFERROR(O139/O217,"")</f>
        <v>0</v>
      </c>
      <c r="P373" s="14">
        <f>IFERROR(P139/P217,"")</f>
        <v>0</v>
      </c>
      <c r="Q373" s="14">
        <f>IFERROR(Q139/Q217,"")</f>
        <v>0</v>
      </c>
      <c r="R373" s="14">
        <f>IFERROR(R139/R217,"")</f>
        <v>0</v>
      </c>
      <c r="S373" s="14">
        <f>IFERROR(S139/S217,"")</f>
        <v>0</v>
      </c>
      <c r="T373" s="14">
        <f>IFERROR(T139/T217,"")</f>
        <v>0</v>
      </c>
      <c r="U373" s="14">
        <f>IFERROR(U139/U217,"")</f>
        <v>0</v>
      </c>
      <c r="V373" s="14">
        <f>IFERROR(V139/V217,"")</f>
        <v>0</v>
      </c>
      <c r="W373" s="14">
        <f>IFERROR(W139/W217,"")</f>
        <v>0</v>
      </c>
      <c r="X373" s="14">
        <f>IFERROR(X139/X217,"")</f>
        <v>0</v>
      </c>
      <c r="Y373" s="14">
        <f>IFERROR(Y139/Y217,"")</f>
        <v>0</v>
      </c>
      <c r="Z373" s="14">
        <f>IFERROR(Z139/Z217,"")</f>
        <v>0</v>
      </c>
      <c r="AA373" s="14">
        <f>IFERROR(AA139/AA217,"")</f>
        <v>0</v>
      </c>
      <c r="AB373" s="14">
        <f>IFERROR(AB139/AB217,"")</f>
        <v>0</v>
      </c>
      <c r="AC373" s="14">
        <f>IFERROR(AC139/AC217,"")</f>
        <v>0</v>
      </c>
      <c r="AD373" s="14">
        <f>IFERROR(AD139/AD217,"")</f>
        <v>0</v>
      </c>
      <c r="AE373" s="14">
        <f>IFERROR(AE139/AE217,"")</f>
        <v>0</v>
      </c>
      <c r="AF373" s="14">
        <f>IFERROR(AF139/AF217,"")</f>
        <v>0</v>
      </c>
      <c r="AG373" s="14">
        <f>IFERROR(AG139/AG217,"")</f>
        <v>0</v>
      </c>
      <c r="AH373" s="14">
        <f>IFERROR(AH139/AH217,"")</f>
        <v>0</v>
      </c>
    </row>
    <row r="374" spans="1:34" ht="15" hidden="1" x14ac:dyDescent="0.25">
      <c r="A374" t="str">
        <f t="shared" si="39"/>
        <v>江西重组率</v>
      </c>
      <c r="B374" s="3" t="str">
        <f t="shared" si="37"/>
        <v>江西银行重组率</v>
      </c>
      <c r="C374" s="4" t="s">
        <v>225</v>
      </c>
      <c r="D374" s="4" t="s">
        <v>197</v>
      </c>
      <c r="E374" s="5" t="s">
        <v>211</v>
      </c>
      <c r="F374" s="5" t="s">
        <v>236</v>
      </c>
      <c r="G374" s="5" t="str">
        <f t="shared" si="41"/>
        <v>重组率</v>
      </c>
      <c r="H374" s="14">
        <f>IFERROR(H140/H218,"")</f>
        <v>0</v>
      </c>
      <c r="I374" s="14">
        <f>IFERROR(I140/I218,"")</f>
        <v>0</v>
      </c>
      <c r="J374" s="14">
        <f>IFERROR(J140/J218,"")</f>
        <v>0</v>
      </c>
      <c r="K374" s="14">
        <f>IFERROR(K140/K218,"")</f>
        <v>0</v>
      </c>
      <c r="L374" s="14">
        <f>IFERROR(L140/L218,"")</f>
        <v>0</v>
      </c>
      <c r="M374" s="14">
        <f>IFERROR(M140/M218,"")</f>
        <v>0</v>
      </c>
      <c r="N374" s="14">
        <f>IFERROR(N140/N218,"")</f>
        <v>0</v>
      </c>
      <c r="O374" s="14">
        <f>IFERROR(O140/O218,"")</f>
        <v>0</v>
      </c>
      <c r="P374" s="14">
        <f>IFERROR(P140/P218,"")</f>
        <v>0</v>
      </c>
      <c r="Q374" s="14">
        <f>IFERROR(Q140/Q218,"")</f>
        <v>0</v>
      </c>
      <c r="R374" s="14">
        <f>IFERROR(R140/R218,"")</f>
        <v>0</v>
      </c>
      <c r="S374" s="14">
        <f>IFERROR(S140/S218,"")</f>
        <v>0</v>
      </c>
      <c r="T374" s="14">
        <f>IFERROR(T140/T218,"")</f>
        <v>0</v>
      </c>
      <c r="U374" s="14">
        <f>IFERROR(U140/U218,"")</f>
        <v>0</v>
      </c>
      <c r="V374" s="14">
        <f>IFERROR(V140/V218,"")</f>
        <v>0</v>
      </c>
      <c r="W374" s="14">
        <f>IFERROR(W140/W218,"")</f>
        <v>0</v>
      </c>
      <c r="X374" s="14">
        <f>IFERROR(X140/X218,"")</f>
        <v>0</v>
      </c>
      <c r="Y374" s="14">
        <f>IFERROR(Y140/Y218,"")</f>
        <v>0</v>
      </c>
      <c r="Z374" s="14">
        <f>IFERROR(Z140/Z218,"")</f>
        <v>0</v>
      </c>
      <c r="AA374" s="14">
        <f>IFERROR(AA140/AA218,"")</f>
        <v>0</v>
      </c>
      <c r="AB374" s="14">
        <f>IFERROR(AB140/AB218,"")</f>
        <v>0</v>
      </c>
      <c r="AC374" s="14">
        <f>IFERROR(AC140/AC218,"")</f>
        <v>0</v>
      </c>
      <c r="AD374" s="14">
        <f>IFERROR(AD140/AD218,"")</f>
        <v>0</v>
      </c>
      <c r="AE374" s="14">
        <f>IFERROR(AE140/AE218,"")</f>
        <v>0</v>
      </c>
      <c r="AF374" s="14">
        <f>IFERROR(AF140/AF218,"")</f>
        <v>0</v>
      </c>
      <c r="AG374" s="14">
        <f>IFERROR(AG140/AG218,"")</f>
        <v>0</v>
      </c>
      <c r="AH374" s="14">
        <f>IFERROR(AH140/AH218,"")</f>
        <v>8.5415183784237332E-4</v>
      </c>
    </row>
    <row r="375" spans="1:34" ht="15" hidden="1" x14ac:dyDescent="0.25">
      <c r="A375" t="str">
        <f t="shared" si="39"/>
        <v>泸州重组率</v>
      </c>
      <c r="B375" s="3" t="str">
        <f t="shared" si="37"/>
        <v>泸州银行重组率</v>
      </c>
      <c r="C375" s="4" t="s">
        <v>226</v>
      </c>
      <c r="D375" s="4" t="s">
        <v>198</v>
      </c>
      <c r="E375" s="5" t="s">
        <v>212</v>
      </c>
      <c r="F375" s="5" t="s">
        <v>236</v>
      </c>
      <c r="G375" s="5" t="str">
        <f t="shared" si="41"/>
        <v>重组率</v>
      </c>
      <c r="H375" s="14">
        <f>IFERROR(H141/H219,"")</f>
        <v>0</v>
      </c>
      <c r="I375" s="14">
        <f>IFERROR(I141/I219,"")</f>
        <v>0</v>
      </c>
      <c r="J375" s="14">
        <f>IFERROR(J141/J219,"")</f>
        <v>2.8586411037021457E-3</v>
      </c>
      <c r="K375" s="14">
        <f>IFERROR(K141/K219,"")</f>
        <v>2.4501371366935109E-3</v>
      </c>
      <c r="L375" s="14">
        <f>IFERROR(L141/L219,"")</f>
        <v>8.2563201934840545E-3</v>
      </c>
      <c r="M375" s="14">
        <f>IFERROR(M141/M219,"")</f>
        <v>8.2563201934840545E-3</v>
      </c>
      <c r="N375" s="14">
        <f>IFERROR(N141/N219,"")</f>
        <v>6.5733123602416104E-3</v>
      </c>
      <c r="O375" s="14">
        <f>IFERROR(O141/O219,"")</f>
        <v>5.8856052377504221E-3</v>
      </c>
      <c r="P375" s="14">
        <f>IFERROR(P141/P219,"")</f>
        <v>2.8807045889430237E-3</v>
      </c>
      <c r="Q375" s="14">
        <f>IFERROR(Q141/Q219,"")</f>
        <v>2.8807045889430237E-3</v>
      </c>
      <c r="R375" s="14">
        <f>IFERROR(R141/R219,"")</f>
        <v>1.8014208185794653E-3</v>
      </c>
      <c r="S375" s="14">
        <f>IFERROR(S141/S219,"")</f>
        <v>1.8014208185794653E-3</v>
      </c>
      <c r="T375" s="14">
        <f>IFERROR(T141/T219,"")</f>
        <v>1.12134148276976E-3</v>
      </c>
      <c r="U375" s="14">
        <f>IFERROR(U141/U219,"")</f>
        <v>1.12134148276976E-3</v>
      </c>
      <c r="V375" s="14">
        <f>IFERROR(V141/V219,"")</f>
        <v>1.1100149431496752E-3</v>
      </c>
      <c r="W375" s="14">
        <f>IFERROR(W141/W219,"")</f>
        <v>1.1100149431496752E-3</v>
      </c>
      <c r="X375" s="14">
        <f>IFERROR(X141/X219,"")</f>
        <v>1.206953935376227E-3</v>
      </c>
      <c r="Y375" s="14">
        <f>IFERROR(Y141/Y219,"")</f>
        <v>1.1821558041306831E-3</v>
      </c>
      <c r="Z375" s="14">
        <f>IFERROR(Z141/Z219,"")</f>
        <v>1.1624481987996249E-3</v>
      </c>
      <c r="AA375" s="14">
        <f>IFERROR(AA141/AA219,"")</f>
        <v>1.1624481987996249E-3</v>
      </c>
      <c r="AB375" s="14">
        <f>IFERROR(AB141/AB219,"")</f>
        <v>4.7070893652693315E-3</v>
      </c>
      <c r="AC375" s="14">
        <f>IFERROR(AC141/AC219,"")</f>
        <v>4.5978607637053998E-3</v>
      </c>
      <c r="AD375" s="14">
        <f>IFERROR(AD141/AD219,"")</f>
        <v>3.9301478338428526E-3</v>
      </c>
      <c r="AE375" s="14">
        <f>IFERROR(AE141/AE219,"")</f>
        <v>3.9301478338428526E-3</v>
      </c>
      <c r="AF375" s="14">
        <f>IFERROR(AF141/AF219,"")</f>
        <v>2.9190916215121876E-3</v>
      </c>
      <c r="AG375" s="14">
        <f>IFERROR(AG141/AG219,"")</f>
        <v>2.9190916215121876E-3</v>
      </c>
      <c r="AH375" s="14">
        <f>IFERROR(AH141/AH219,"")</f>
        <v>2.74748339162499E-3</v>
      </c>
    </row>
    <row r="376" spans="1:34" ht="15" hidden="1" x14ac:dyDescent="0.25">
      <c r="A376" t="str">
        <f t="shared" si="39"/>
        <v>甘肃重组率</v>
      </c>
      <c r="B376" s="3" t="str">
        <f t="shared" si="37"/>
        <v>甘肃银行重组率</v>
      </c>
      <c r="C376" s="4" t="s">
        <v>228</v>
      </c>
      <c r="D376" s="4" t="s">
        <v>200</v>
      </c>
      <c r="E376" s="5" t="s">
        <v>214</v>
      </c>
      <c r="F376" s="5" t="s">
        <v>236</v>
      </c>
      <c r="G376" s="5" t="str">
        <f t="shared" si="41"/>
        <v>重组率</v>
      </c>
      <c r="H376" s="14">
        <f>IFERROR(H142/H220,"")</f>
        <v>0</v>
      </c>
      <c r="I376" s="14">
        <f>IFERROR(I142/I220,"")</f>
        <v>0</v>
      </c>
      <c r="J376" s="14">
        <f>IFERROR(J142/J220,"")</f>
        <v>0</v>
      </c>
      <c r="K376" s="14">
        <f>IFERROR(K142/K220,"")</f>
        <v>0</v>
      </c>
      <c r="L376" s="14">
        <f>IFERROR(L142/L220,"")</f>
        <v>0</v>
      </c>
      <c r="M376" s="14">
        <f>IFERROR(M142/M220,"")</f>
        <v>0</v>
      </c>
      <c r="N376" s="14">
        <f>IFERROR(N142/N220,"")</f>
        <v>0</v>
      </c>
      <c r="O376" s="14">
        <f>IFERROR(O142/O220,"")</f>
        <v>0</v>
      </c>
      <c r="P376" s="14">
        <f>IFERROR(P142/P220,"")</f>
        <v>0</v>
      </c>
      <c r="Q376" s="14">
        <f>IFERROR(Q142/Q220,"")</f>
        <v>0</v>
      </c>
      <c r="R376" s="14">
        <f>IFERROR(R142/R220,"")</f>
        <v>0</v>
      </c>
      <c r="S376" s="14">
        <f>IFERROR(S142/S220,"")</f>
        <v>0</v>
      </c>
      <c r="T376" s="14">
        <f>IFERROR(T142/T220,"")</f>
        <v>0</v>
      </c>
      <c r="U376" s="14">
        <f>IFERROR(U142/U220,"")</f>
        <v>0</v>
      </c>
      <c r="V376" s="14">
        <f>IFERROR(V142/V220,"")</f>
        <v>0</v>
      </c>
      <c r="W376" s="14">
        <f>IFERROR(W142/W220,"")</f>
        <v>0</v>
      </c>
      <c r="X376" s="14">
        <f>IFERROR(X142/X220,"")</f>
        <v>0</v>
      </c>
      <c r="Y376" s="14">
        <f>IFERROR(Y142/Y220,"")</f>
        <v>0</v>
      </c>
      <c r="Z376" s="14">
        <f>IFERROR(Z142/Z220,"")</f>
        <v>0</v>
      </c>
      <c r="AA376" s="14">
        <f>IFERROR(AA142/AA220,"")</f>
        <v>0</v>
      </c>
      <c r="AB376" s="14">
        <f>IFERROR(AB142/AB220,"")</f>
        <v>0</v>
      </c>
      <c r="AC376" s="14">
        <f>IFERROR(AC142/AC220,"")</f>
        <v>0</v>
      </c>
      <c r="AD376" s="14">
        <f>IFERROR(AD142/AD220,"")</f>
        <v>0</v>
      </c>
      <c r="AE376" s="14">
        <f>IFERROR(AE142/AE220,"")</f>
        <v>0</v>
      </c>
      <c r="AF376" s="14">
        <f>IFERROR(AF142/AF220,"")</f>
        <v>0</v>
      </c>
      <c r="AG376" s="14">
        <f>IFERROR(AG142/AG220,"")</f>
        <v>0</v>
      </c>
      <c r="AH376" s="14">
        <f>IFERROR(AH142/AH220,"")</f>
        <v>0</v>
      </c>
    </row>
    <row r="377" spans="1:34" ht="15" hidden="1" x14ac:dyDescent="0.25">
      <c r="A377" t="str">
        <f t="shared" si="39"/>
        <v>晋商重组率</v>
      </c>
      <c r="B377" s="3" t="str">
        <f t="shared" si="37"/>
        <v>晋商银行重组率</v>
      </c>
      <c r="C377" s="4" t="s">
        <v>229</v>
      </c>
      <c r="D377" s="4" t="s">
        <v>201</v>
      </c>
      <c r="E377" s="5" t="s">
        <v>215</v>
      </c>
      <c r="F377" s="5" t="s">
        <v>236</v>
      </c>
      <c r="G377" s="5" t="str">
        <f t="shared" si="41"/>
        <v>重组率</v>
      </c>
      <c r="H377" s="14">
        <f>IFERROR(H143/H221,"")</f>
        <v>0</v>
      </c>
      <c r="I377" s="14">
        <f>IFERROR(I143/I221,"")</f>
        <v>0</v>
      </c>
      <c r="J377" s="14">
        <f>IFERROR(J143/J221,"")</f>
        <v>0</v>
      </c>
      <c r="K377" s="14">
        <f>IFERROR(K143/K221,"")</f>
        <v>0</v>
      </c>
      <c r="L377" s="14">
        <f>IFERROR(L143/L221,"")</f>
        <v>0</v>
      </c>
      <c r="M377" s="14">
        <f>IFERROR(M143/M221,"")</f>
        <v>0</v>
      </c>
      <c r="N377" s="14">
        <f>IFERROR(N143/N221,"")</f>
        <v>0</v>
      </c>
      <c r="O377" s="14">
        <f>IFERROR(O143/O221,"")</f>
        <v>0</v>
      </c>
      <c r="P377" s="14">
        <f>IFERROR(P143/P221,"")</f>
        <v>0</v>
      </c>
      <c r="Q377" s="14">
        <f>IFERROR(Q143/Q221,"")</f>
        <v>0</v>
      </c>
      <c r="R377" s="14">
        <f>IFERROR(R143/R221,"")</f>
        <v>0</v>
      </c>
      <c r="S377" s="14">
        <f>IFERROR(S143/S221,"")</f>
        <v>0</v>
      </c>
      <c r="T377" s="14">
        <f>IFERROR(T143/T221,"")</f>
        <v>0</v>
      </c>
      <c r="U377" s="14">
        <f>IFERROR(U143/U221,"")</f>
        <v>0</v>
      </c>
      <c r="V377" s="14">
        <f>IFERROR(V143/V221,"")</f>
        <v>0</v>
      </c>
      <c r="W377" s="14">
        <f>IFERROR(W143/W221,"")</f>
        <v>0</v>
      </c>
      <c r="X377" s="14">
        <f>IFERROR(X143/X221,"")</f>
        <v>0</v>
      </c>
      <c r="Y377" s="14">
        <f>IFERROR(Y143/Y221,"")</f>
        <v>0</v>
      </c>
      <c r="Z377" s="14">
        <f>IFERROR(Z143/Z221,"")</f>
        <v>0</v>
      </c>
      <c r="AA377" s="14">
        <f>IFERROR(AA143/AA221,"")</f>
        <v>0</v>
      </c>
      <c r="AB377" s="14">
        <f>IFERROR(AB143/AB221,"")</f>
        <v>0</v>
      </c>
      <c r="AC377" s="14">
        <f>IFERROR(AC143/AC221,"")</f>
        <v>0</v>
      </c>
      <c r="AD377" s="14">
        <f>IFERROR(AD143/AD221,"")</f>
        <v>0</v>
      </c>
      <c r="AE377" s="14">
        <f>IFERROR(AE143/AE221,"")</f>
        <v>0</v>
      </c>
      <c r="AF377" s="14">
        <f>IFERROR(AF143/AF221,"")</f>
        <v>0</v>
      </c>
      <c r="AG377" s="14">
        <f>IFERROR(AG143/AG221,"")</f>
        <v>0</v>
      </c>
      <c r="AH377" s="14">
        <f>IFERROR(AH143/AH221,"")</f>
        <v>0</v>
      </c>
    </row>
    <row r="378" spans="1:34" ht="15" hidden="1" x14ac:dyDescent="0.25">
      <c r="A378" t="str">
        <f t="shared" si="39"/>
        <v>徽商重组率</v>
      </c>
      <c r="B378" s="3" t="str">
        <f t="shared" si="37"/>
        <v>徽商银行重组率</v>
      </c>
      <c r="C378" s="4" t="s">
        <v>230</v>
      </c>
      <c r="D378" s="4" t="s">
        <v>202</v>
      </c>
      <c r="E378" s="5" t="s">
        <v>216</v>
      </c>
      <c r="F378" s="5" t="s">
        <v>236</v>
      </c>
      <c r="G378" s="5" t="str">
        <f t="shared" si="41"/>
        <v>重组率</v>
      </c>
      <c r="H378" s="14">
        <f>IFERROR(H144/H222,"")</f>
        <v>7.6629762655096366E-4</v>
      </c>
      <c r="I378" s="14">
        <f>IFERROR(I144/I222,"")</f>
        <v>7.6629762655096366E-4</v>
      </c>
      <c r="J378" s="14">
        <f>IFERROR(J144/J222,"")</f>
        <v>8.4485468164335669E-4</v>
      </c>
      <c r="K378" s="14">
        <f>IFERROR(K144/K222,"")</f>
        <v>8.4485468164335669E-4</v>
      </c>
      <c r="L378" s="14">
        <f>IFERROR(L144/L222,"")</f>
        <v>8.5114359377778243E-4</v>
      </c>
      <c r="M378" s="14">
        <f>IFERROR(M144/M222,"")</f>
        <v>8.5114359377778243E-4</v>
      </c>
      <c r="N378" s="14">
        <f>IFERROR(N144/N222,"")</f>
        <v>7.7614743703147192E-4</v>
      </c>
      <c r="O378" s="14">
        <f>IFERROR(O144/O222,"")</f>
        <v>7.7614743703147192E-4</v>
      </c>
      <c r="P378" s="14">
        <f>IFERROR(P144/P222,"")</f>
        <v>2.9358603513837053E-3</v>
      </c>
      <c r="Q378" s="14">
        <f>IFERROR(Q144/Q222,"")</f>
        <v>2.9358603513837053E-3</v>
      </c>
      <c r="R378" s="14">
        <f>IFERROR(R144/R222,"")</f>
        <v>5.6628399954128548E-3</v>
      </c>
      <c r="S378" s="14">
        <f>IFERROR(S144/S222,"")</f>
        <v>5.6628399954128548E-3</v>
      </c>
      <c r="T378" s="14">
        <f>IFERROR(T144/T222,"")</f>
        <v>4.9184828741571781E-3</v>
      </c>
      <c r="U378" s="14">
        <f>IFERROR(U144/U222,"")</f>
        <v>4.9184828741571781E-3</v>
      </c>
      <c r="V378" s="14">
        <f>IFERROR(V144/V222,"")</f>
        <v>5.4022649324784785E-3</v>
      </c>
      <c r="W378" s="14">
        <f>IFERROR(W144/W222,"")</f>
        <v>5.4022649324784785E-3</v>
      </c>
      <c r="X378" s="14">
        <f>IFERROR(X144/X222,"")</f>
        <v>2.216558275697143E-3</v>
      </c>
      <c r="Y378" s="14">
        <f>IFERROR(Y144/Y222,"")</f>
        <v>2.216558275697143E-3</v>
      </c>
      <c r="Z378" s="14">
        <f>IFERROR(Z144/Z222,"")</f>
        <v>1.1278592038678661E-3</v>
      </c>
      <c r="AA378" s="14">
        <f>IFERROR(AA144/AA222,"")</f>
        <v>1.1278592038678661E-3</v>
      </c>
      <c r="AB378" s="14">
        <f>IFERROR(AB144/AB222,"")</f>
        <v>5.9688754184615111E-4</v>
      </c>
      <c r="AC378" s="14">
        <f>IFERROR(AC144/AC222,"")</f>
        <v>5.8975764062412666E-4</v>
      </c>
      <c r="AD378" s="14">
        <f>IFERROR(AD144/AD222,"")</f>
        <v>3.6031939613319032E-3</v>
      </c>
      <c r="AE378" s="14">
        <f>IFERROR(AE144/AE222,"")</f>
        <v>3.6031939613319032E-3</v>
      </c>
      <c r="AF378" s="14">
        <f>IFERROR(AF144/AF222,"")</f>
        <v>3.123032456046196E-3</v>
      </c>
      <c r="AG378" s="14">
        <f>IFERROR(AG144/AG222,"")</f>
        <v>3.123032456046196E-3</v>
      </c>
      <c r="AH378" s="14">
        <f>IFERROR(AH144/AH222,"")</f>
        <v>3.0402704027287951E-3</v>
      </c>
    </row>
    <row r="379" spans="1:34" ht="15" hidden="1" x14ac:dyDescent="0.25">
      <c r="A379" t="str">
        <f t="shared" si="39"/>
        <v>哈尔滨重组率</v>
      </c>
      <c r="B379" s="3" t="str">
        <f t="shared" si="37"/>
        <v>哈尔滨银行重组率</v>
      </c>
      <c r="C379" s="4" t="s">
        <v>231</v>
      </c>
      <c r="D379" s="4" t="s">
        <v>203</v>
      </c>
      <c r="E379" s="5" t="s">
        <v>217</v>
      </c>
      <c r="F379" s="5" t="s">
        <v>236</v>
      </c>
      <c r="G379" s="5" t="str">
        <f t="shared" si="41"/>
        <v>重组率</v>
      </c>
      <c r="H379" s="14">
        <f>IFERROR(H145/H223,"")</f>
        <v>1.7463028631036073E-2</v>
      </c>
      <c r="I379" s="14">
        <f>IFERROR(I145/I223,"")</f>
        <v>1.7463028631036073E-2</v>
      </c>
      <c r="J379" s="14">
        <f>IFERROR(J145/J223,"")</f>
        <v>2.53903475731454E-2</v>
      </c>
      <c r="K379" s="14">
        <f>IFERROR(K145/K223,"")</f>
        <v>2.53903475731454E-2</v>
      </c>
      <c r="L379" s="14">
        <f>IFERROR(L145/L223,"")</f>
        <v>2.6974103944866878E-2</v>
      </c>
      <c r="M379" s="14">
        <f>IFERROR(M145/M223,"")</f>
        <v>2.6974103944866878E-2</v>
      </c>
      <c r="N379" s="14">
        <f>IFERROR(N145/N223,"")</f>
        <v>4.7863760085748594E-2</v>
      </c>
      <c r="O379" s="14">
        <f>IFERROR(O145/O223,"")</f>
        <v>4.7863760085748594E-2</v>
      </c>
      <c r="P379" s="14">
        <f>IFERROR(P145/P223,"")</f>
        <v>4.7785539368881559E-2</v>
      </c>
      <c r="Q379" s="14">
        <f>IFERROR(Q145/Q223,"")</f>
        <v>4.7785539368881559E-2</v>
      </c>
      <c r="R379" s="14">
        <f>IFERROR(R145/R223,"")</f>
        <v>5.1148400493443456E-2</v>
      </c>
      <c r="S379" s="14">
        <f>IFERROR(S145/S223,"")</f>
        <v>5.1148400493443456E-2</v>
      </c>
      <c r="T379" s="14">
        <f>IFERROR(T145/T223,"")</f>
        <v>5.3750658710333604E-2</v>
      </c>
      <c r="U379" s="14">
        <f>IFERROR(U145/U223,"")</f>
        <v>5.3750658710333604E-2</v>
      </c>
      <c r="V379" s="14">
        <f>IFERROR(V145/V223,"")</f>
        <v>5.6962563374279844E-2</v>
      </c>
      <c r="W379" s="14">
        <f>IFERROR(W145/W223,"")</f>
        <v>5.6962563374279844E-2</v>
      </c>
      <c r="X379" s="14">
        <f>IFERROR(X145/X223,"")</f>
        <v>4.6596873393525411E-2</v>
      </c>
      <c r="Y379" s="14">
        <f>IFERROR(Y145/Y223,"")</f>
        <v>4.6596873393525411E-2</v>
      </c>
      <c r="Z379" s="14">
        <f>IFERROR(Z145/Z223,"")</f>
        <v>5.4934870524506775E-2</v>
      </c>
      <c r="AA379" s="14">
        <f>IFERROR(AA145/AA223,"")</f>
        <v>5.4934870524506775E-2</v>
      </c>
      <c r="AB379" s="14">
        <f>IFERROR(AB145/AB223,"")</f>
        <v>5.0306993173701582E-2</v>
      </c>
      <c r="AC379" s="14">
        <f>IFERROR(AC145/AC223,"")</f>
        <v>5.0306993173701582E-2</v>
      </c>
      <c r="AD379" s="14">
        <f>IFERROR(AD145/AD223,"")</f>
        <v>5.6023059194568944E-2</v>
      </c>
      <c r="AE379" s="14">
        <f>IFERROR(AE145/AE223,"")</f>
        <v>5.6023059194568944E-2</v>
      </c>
      <c r="AF379" s="14">
        <f>IFERROR(AF145/AF223,"")</f>
        <v>6.9920419781695609E-2</v>
      </c>
      <c r="AG379" s="14">
        <f>IFERROR(AG145/AG223,"")</f>
        <v>6.9920419781695609E-2</v>
      </c>
      <c r="AH379" s="14">
        <f>IFERROR(AH145/AH223,"")</f>
        <v>6.7696732926883593E-2</v>
      </c>
    </row>
    <row r="380" spans="1:34" ht="15" hidden="1" x14ac:dyDescent="0.25">
      <c r="A380" t="str">
        <f t="shared" si="39"/>
        <v>贵州重组率</v>
      </c>
      <c r="B380" s="3" t="str">
        <f t="shared" si="37"/>
        <v>贵州银行重组率</v>
      </c>
      <c r="C380" s="4" t="s">
        <v>232</v>
      </c>
      <c r="D380" s="4" t="s">
        <v>204</v>
      </c>
      <c r="E380" s="5" t="s">
        <v>218</v>
      </c>
      <c r="F380" s="5" t="s">
        <v>236</v>
      </c>
      <c r="G380" s="5" t="str">
        <f t="shared" si="41"/>
        <v>重组率</v>
      </c>
      <c r="H380" s="14" t="str">
        <f>IFERROR(H146/H224,"")</f>
        <v/>
      </c>
      <c r="I380" s="14" t="str">
        <f>IFERROR(I146/I224,"")</f>
        <v/>
      </c>
      <c r="J380" s="14">
        <f>IFERROR(J146/J224,"")</f>
        <v>0</v>
      </c>
      <c r="K380" s="14">
        <f>IFERROR(K146/K224,"")</f>
        <v>0</v>
      </c>
      <c r="L380" s="14">
        <f>IFERROR(L146/L224,"")</f>
        <v>0</v>
      </c>
      <c r="M380" s="14">
        <f>IFERROR(M146/M224,"")</f>
        <v>0</v>
      </c>
      <c r="N380" s="14">
        <f>IFERROR(N146/N224,"")</f>
        <v>0</v>
      </c>
      <c r="O380" s="14">
        <f>IFERROR(O146/O224,"")</f>
        <v>0</v>
      </c>
      <c r="P380" s="14">
        <f>IFERROR(P146/P224,"")</f>
        <v>9.9174748008690767E-3</v>
      </c>
      <c r="Q380" s="14">
        <f>IFERROR(Q146/Q224,"")</f>
        <v>9.4458795304916583E-3</v>
      </c>
      <c r="R380" s="14">
        <f>IFERROR(R146/R224,"")</f>
        <v>1.3132120743283416E-2</v>
      </c>
      <c r="S380" s="14">
        <f>IFERROR(S146/S224,"")</f>
        <v>1.3132120743283416E-2</v>
      </c>
      <c r="T380" s="14">
        <f>IFERROR(T146/T224,"")</f>
        <v>1.0062507443552629E-2</v>
      </c>
      <c r="U380" s="14">
        <f>IFERROR(U146/U224,"")</f>
        <v>1.0062507443552629E-2</v>
      </c>
      <c r="V380" s="14">
        <f>IFERROR(V146/V224,"")</f>
        <v>5.0997253505030192E-3</v>
      </c>
      <c r="W380" s="14">
        <f>IFERROR(W146/W224,"")</f>
        <v>5.0997253505030192E-3</v>
      </c>
      <c r="X380" s="14">
        <f>IFERROR(X146/X224,"")</f>
        <v>4.6984765442849409E-3</v>
      </c>
      <c r="Y380" s="14">
        <f>IFERROR(Y146/Y224,"")</f>
        <v>4.6984765442849409E-3</v>
      </c>
      <c r="Z380" s="14">
        <f>IFERROR(Z146/Z224,"")</f>
        <v>3.8042041553091829E-3</v>
      </c>
      <c r="AA380" s="14">
        <f>IFERROR(AA146/AA224,"")</f>
        <v>3.8042041553091829E-3</v>
      </c>
      <c r="AB380" s="14">
        <f>IFERROR(AB146/AB224,"")</f>
        <v>7.0205143615456799E-3</v>
      </c>
      <c r="AC380" s="14">
        <f>IFERROR(AC146/AC224,"")</f>
        <v>7.0205143615456799E-3</v>
      </c>
      <c r="AD380" s="14">
        <f>IFERROR(AD146/AD224,"")</f>
        <v>8.0902948379198477E-3</v>
      </c>
      <c r="AE380" s="14">
        <f>IFERROR(AE146/AE224,"")</f>
        <v>8.0902948379198477E-3</v>
      </c>
      <c r="AF380" s="14">
        <f>IFERROR(AF146/AF224,"")</f>
        <v>9.3276725108363302E-3</v>
      </c>
      <c r="AG380" s="14">
        <f>IFERROR(AG146/AG224,"")</f>
        <v>9.3276725108363302E-3</v>
      </c>
      <c r="AH380" s="14">
        <f>IFERROR(AH146/AH224,"")</f>
        <v>8.9631230746715761E-3</v>
      </c>
    </row>
    <row r="381" spans="1:34" ht="15" hidden="1" x14ac:dyDescent="0.25">
      <c r="A381" t="str">
        <f t="shared" si="39"/>
        <v>渤海重组率</v>
      </c>
      <c r="B381" s="3" t="str">
        <f t="shared" si="37"/>
        <v>渤海银行重组率</v>
      </c>
      <c r="C381" s="4" t="s">
        <v>233</v>
      </c>
      <c r="D381" s="4" t="s">
        <v>205</v>
      </c>
      <c r="E381" s="5" t="s">
        <v>219</v>
      </c>
      <c r="F381" s="5" t="s">
        <v>236</v>
      </c>
      <c r="G381" s="5" t="str">
        <f t="shared" si="41"/>
        <v>重组率</v>
      </c>
      <c r="H381" s="14">
        <f>IFERROR(H147/H225,"")</f>
        <v>0</v>
      </c>
      <c r="I381" s="14">
        <f>IFERROR(I147/I225,"")</f>
        <v>0</v>
      </c>
      <c r="J381" s="14">
        <f>IFERROR(J147/J225,"")</f>
        <v>9.1955804777614607E-3</v>
      </c>
      <c r="K381" s="14">
        <f>IFERROR(K147/K225,"")</f>
        <v>9.1955804777614607E-3</v>
      </c>
      <c r="L381" s="14">
        <f>IFERROR(L147/L225,"")</f>
        <v>8.1307178763512841E-3</v>
      </c>
      <c r="M381" s="14">
        <f>IFERROR(M147/M225,"")</f>
        <v>8.1307178763512841E-3</v>
      </c>
      <c r="N381" s="14">
        <f>IFERROR(N147/N225,"")</f>
        <v>5.5529077364270827E-3</v>
      </c>
      <c r="O381" s="14">
        <f>IFERROR(O147/O225,"")</f>
        <v>5.5529077364270827E-3</v>
      </c>
      <c r="P381" s="14">
        <f>IFERROR(P147/P225,"")</f>
        <v>3.8287398781489904E-3</v>
      </c>
      <c r="Q381" s="14">
        <f>IFERROR(Q147/Q225,"")</f>
        <v>3.8287398781489904E-3</v>
      </c>
      <c r="R381" s="14">
        <f>IFERROR(R147/R225,"")</f>
        <v>1.4508832231284118E-3</v>
      </c>
      <c r="S381" s="14">
        <f>IFERROR(S147/S225,"")</f>
        <v>1.4508832231284118E-3</v>
      </c>
      <c r="T381" s="14">
        <f>IFERROR(T147/T225,"")</f>
        <v>1.2348299632201692E-3</v>
      </c>
      <c r="U381" s="14">
        <f>IFERROR(U147/U225,"")</f>
        <v>1.2348299632201692E-3</v>
      </c>
      <c r="V381" s="14">
        <f>IFERROR(V147/V225,"")</f>
        <v>1.2682599952797745E-3</v>
      </c>
      <c r="W381" s="14">
        <f>IFERROR(W147/W225,"")</f>
        <v>1.2682599952797745E-3</v>
      </c>
      <c r="X381" s="14">
        <f>IFERROR(X147/X225,"")</f>
        <v>1.1476286621204949E-3</v>
      </c>
      <c r="Y381" s="14">
        <f>IFERROR(Y147/Y225,"")</f>
        <v>1.1476286621204949E-3</v>
      </c>
      <c r="Z381" s="14">
        <f>IFERROR(Z147/Z225,"")</f>
        <v>1.0288663760696754E-3</v>
      </c>
      <c r="AA381" s="14">
        <f>IFERROR(AA147/AA225,"")</f>
        <v>1.0288663760696754E-3</v>
      </c>
      <c r="AB381" s="14">
        <f>IFERROR(AB147/AB225,"")</f>
        <v>1.3404248221578845E-3</v>
      </c>
      <c r="AC381" s="14">
        <f>IFERROR(AC147/AC225,"")</f>
        <v>1.3404248221578845E-3</v>
      </c>
      <c r="AD381" s="14">
        <f>IFERROR(AD147/AD225,"")</f>
        <v>1.7304264906996283E-3</v>
      </c>
      <c r="AE381" s="14">
        <f>IFERROR(AE147/AE225,"")</f>
        <v>1.7304264906996283E-3</v>
      </c>
      <c r="AF381" s="14">
        <f>IFERROR(AF147/AF225,"")</f>
        <v>1.795825787238944E-3</v>
      </c>
      <c r="AG381" s="14">
        <f>IFERROR(AG147/AG225,"")</f>
        <v>1.795825787238944E-3</v>
      </c>
      <c r="AH381" s="14">
        <f>IFERROR(AH147/AH225,"")</f>
        <v>1.7821754610387445E-3</v>
      </c>
    </row>
    <row r="382" spans="1:34" ht="15" hidden="1" x14ac:dyDescent="0.25">
      <c r="A382" t="str">
        <f t="shared" ref="A382:A445" si="42">E382&amp;G382</f>
        <v>威海重组率</v>
      </c>
      <c r="B382" s="3" t="str">
        <f t="shared" si="37"/>
        <v>威海银行重组率</v>
      </c>
      <c r="C382" s="4" t="s">
        <v>234</v>
      </c>
      <c r="D382" s="4" t="s">
        <v>206</v>
      </c>
      <c r="E382" s="5" t="s">
        <v>220</v>
      </c>
      <c r="F382" s="5" t="s">
        <v>236</v>
      </c>
      <c r="G382" s="5" t="str">
        <f t="shared" si="41"/>
        <v>重组率</v>
      </c>
      <c r="H382" s="14">
        <f>IFERROR(H148/H226,"")</f>
        <v>0</v>
      </c>
      <c r="I382" s="14">
        <f>IFERROR(I148/I226,"")</f>
        <v>0</v>
      </c>
      <c r="J382" s="14">
        <f>IFERROR(J148/J226,"")</f>
        <v>0</v>
      </c>
      <c r="K382" s="14">
        <f>IFERROR(K148/K226,"")</f>
        <v>0</v>
      </c>
      <c r="L382" s="14">
        <f>IFERROR(L148/L226,"")</f>
        <v>0</v>
      </c>
      <c r="M382" s="14">
        <f>IFERROR(M148/M226,"")</f>
        <v>0</v>
      </c>
      <c r="N382" s="14">
        <f>IFERROR(N148/N226,"")</f>
        <v>0</v>
      </c>
      <c r="O382" s="14">
        <f>IFERROR(O148/O226,"")</f>
        <v>0</v>
      </c>
      <c r="P382" s="14">
        <f>IFERROR(P148/P226,"")</f>
        <v>0</v>
      </c>
      <c r="Q382" s="14">
        <f>IFERROR(Q148/Q226,"")</f>
        <v>0</v>
      </c>
      <c r="R382" s="14">
        <f>IFERROR(R148/R226,"")</f>
        <v>0</v>
      </c>
      <c r="S382" s="14">
        <f>IFERROR(S148/S226,"")</f>
        <v>0</v>
      </c>
      <c r="T382" s="14">
        <f>IFERROR(T148/T226,"")</f>
        <v>0</v>
      </c>
      <c r="U382" s="14">
        <f>IFERROR(U148/U226,"")</f>
        <v>0</v>
      </c>
      <c r="V382" s="14">
        <f>IFERROR(V148/V226,"")</f>
        <v>0</v>
      </c>
      <c r="W382" s="14">
        <f>IFERROR(W148/W226,"")</f>
        <v>0</v>
      </c>
      <c r="X382" s="14">
        <f>IFERROR(X148/X226,"")</f>
        <v>0</v>
      </c>
      <c r="Y382" s="14">
        <f>IFERROR(Y148/Y226,"")</f>
        <v>0</v>
      </c>
      <c r="Z382" s="14">
        <f>IFERROR(Z148/Z226,"")</f>
        <v>0</v>
      </c>
      <c r="AA382" s="14">
        <f>IFERROR(AA148/AA226,"")</f>
        <v>0</v>
      </c>
      <c r="AB382" s="14">
        <f>IFERROR(AB148/AB226,"")</f>
        <v>0</v>
      </c>
      <c r="AC382" s="14">
        <f>IFERROR(AC148/AC226,"")</f>
        <v>0</v>
      </c>
      <c r="AD382" s="14">
        <f>IFERROR(AD148/AD226,"")</f>
        <v>0</v>
      </c>
      <c r="AE382" s="14">
        <f>IFERROR(AE148/AE226,"")</f>
        <v>0</v>
      </c>
      <c r="AF382" s="14">
        <f>IFERROR(AF148/AF226,"")</f>
        <v>0</v>
      </c>
      <c r="AG382" s="14">
        <f>IFERROR(AG148/AG226,"")</f>
        <v>0</v>
      </c>
      <c r="AH382" s="14">
        <f>IFERROR(AH148/AH226,"")</f>
        <v>0</v>
      </c>
    </row>
    <row r="383" spans="1:34" ht="15" hidden="1" x14ac:dyDescent="0.25">
      <c r="A383" t="str">
        <f t="shared" si="42"/>
        <v>东莞农商重组率</v>
      </c>
      <c r="B383" s="3" t="str">
        <f t="shared" si="37"/>
        <v>东莞农商银行重组率</v>
      </c>
      <c r="C383" s="4" t="s">
        <v>235</v>
      </c>
      <c r="D383" s="4" t="s">
        <v>207</v>
      </c>
      <c r="E383" s="5" t="s">
        <v>221</v>
      </c>
      <c r="F383" s="5" t="s">
        <v>236</v>
      </c>
      <c r="G383" s="5" t="str">
        <f t="shared" si="41"/>
        <v>重组率</v>
      </c>
      <c r="H383" s="14">
        <f>IFERROR(H149/H227,"")</f>
        <v>0</v>
      </c>
      <c r="I383" s="14">
        <f>IFERROR(I149/I227,"")</f>
        <v>0</v>
      </c>
      <c r="J383" s="14">
        <f>IFERROR(J149/J227,"")</f>
        <v>8.4051248203182902E-4</v>
      </c>
      <c r="K383" s="14">
        <f>IFERROR(K149/K227,"")</f>
        <v>8.4051248203182902E-4</v>
      </c>
      <c r="L383" s="14">
        <f>IFERROR(L149/L227,"")</f>
        <v>0</v>
      </c>
      <c r="M383" s="14">
        <f>IFERROR(M149/M227,"")</f>
        <v>0</v>
      </c>
      <c r="N383" s="14">
        <f>IFERROR(N149/N227,"")</f>
        <v>4.819265845968897E-4</v>
      </c>
      <c r="O383" s="14">
        <f>IFERROR(O149/O227,"")</f>
        <v>4.819265845968897E-4</v>
      </c>
      <c r="P383" s="14" t="str">
        <f>IFERROR(P149/P227,"")</f>
        <v/>
      </c>
      <c r="Q383" s="14" t="str">
        <f>IFERROR(Q149/Q227,"")</f>
        <v/>
      </c>
      <c r="R383" s="14">
        <f>IFERROR(R149/R227,"")</f>
        <v>4.8643313358981514E-4</v>
      </c>
      <c r="S383" s="14">
        <f>IFERROR(S149/S227,"")</f>
        <v>4.8643313358981514E-4</v>
      </c>
      <c r="T383" s="14">
        <f>IFERROR(T149/T227,"")</f>
        <v>1.96501505102502E-4</v>
      </c>
      <c r="U383" s="14">
        <f>IFERROR(U149/U227,"")</f>
        <v>1.96501505102502E-4</v>
      </c>
      <c r="V383" s="14">
        <f>IFERROR(V149/V227,"")</f>
        <v>1.7404939801074105E-4</v>
      </c>
      <c r="W383" s="14">
        <f>IFERROR(W149/W227,"")</f>
        <v>1.7404939801074105E-4</v>
      </c>
      <c r="X383" s="14">
        <f>IFERROR(X149/X227,"")</f>
        <v>1.1208196649178985E-4</v>
      </c>
      <c r="Y383" s="14">
        <f>IFERROR(Y149/Y227,"")</f>
        <v>1.1208196649178985E-4</v>
      </c>
      <c r="Z383" s="14">
        <f>IFERROR(Z149/Z227,"")</f>
        <v>9.5735151504193472E-5</v>
      </c>
      <c r="AA383" s="14">
        <f>IFERROR(AA149/AA227,"")</f>
        <v>9.5735151504193472E-5</v>
      </c>
      <c r="AB383" s="14">
        <f>IFERROR(AB149/AB227,"")</f>
        <v>1.8424798005122904E-4</v>
      </c>
      <c r="AC383" s="14">
        <f>IFERROR(AC149/AC227,"")</f>
        <v>1.8424798005122904E-4</v>
      </c>
      <c r="AD383" s="14">
        <f>IFERROR(AD149/AD227,"")</f>
        <v>2.0700710454082903E-4</v>
      </c>
      <c r="AE383" s="14">
        <f>IFERROR(AE149/AE227,"")</f>
        <v>2.0700710454082903E-4</v>
      </c>
      <c r="AF383" s="14">
        <f>IFERROR(AF149/AF227,"")</f>
        <v>2.2455423976890788E-3</v>
      </c>
      <c r="AG383" s="14">
        <f>IFERROR(AG149/AG227,"")</f>
        <v>2.2455423976890788E-3</v>
      </c>
      <c r="AH383" s="14">
        <f>IFERROR(AH149/AH227,"")</f>
        <v>2.1653016832639126E-3</v>
      </c>
    </row>
    <row r="384" spans="1:34" s="19" customFormat="1" ht="15" hidden="1" x14ac:dyDescent="0.25">
      <c r="A384" t="str">
        <f t="shared" si="42"/>
        <v>国有行重组率</v>
      </c>
      <c r="B384" s="15" t="str">
        <f t="shared" si="37"/>
        <v>国有行重组率</v>
      </c>
      <c r="C384" s="16"/>
      <c r="D384" s="17" t="s">
        <v>8</v>
      </c>
      <c r="E384" s="17" t="s">
        <v>8</v>
      </c>
      <c r="F384" s="17"/>
      <c r="G384" s="17" t="str">
        <f>G383</f>
        <v>重组率</v>
      </c>
      <c r="H384" s="18">
        <f>IFERROR(AVERAGEIF($F314:$F383,$E384,H314:H383),"")</f>
        <v>1.3395948779806922E-3</v>
      </c>
      <c r="I384" s="18">
        <f>IFERROR(AVERAGEIF($F314:$F383,$E384,I314:I383),"")</f>
        <v>1.3093421033897098E-3</v>
      </c>
      <c r="J384" s="18">
        <f>IFERROR(AVERAGEIF($F314:$F383,$E384,J314:J383),"")</f>
        <v>1.270456212659053E-3</v>
      </c>
      <c r="K384" s="18">
        <f>IFERROR(AVERAGEIF($F314:$F383,$E384,K314:K383),"")</f>
        <v>1.2013248926414806E-3</v>
      </c>
      <c r="L384" s="18">
        <f>IFERROR(AVERAGEIF($F314:$F383,$E384,L314:L383),"")</f>
        <v>1.2458548270610017E-3</v>
      </c>
      <c r="M384" s="18">
        <f>IFERROR(AVERAGEIF($F314:$F383,$E384,M314:M383),"")</f>
        <v>1.2168696003298516E-3</v>
      </c>
      <c r="N384" s="18">
        <f>IFERROR(AVERAGEIF($F314:$F383,$E384,N314:N383),"")</f>
        <v>8.689064394297206E-4</v>
      </c>
      <c r="O384" s="18">
        <f>IFERROR(AVERAGEIF($F314:$F383,$E384,O314:O383),"")</f>
        <v>8.2411868774455313E-4</v>
      </c>
      <c r="P384" s="18">
        <f>IFERROR(AVERAGEIF($F314:$F383,$E384,P314:P383),"")</f>
        <v>6.1958633104319968E-4</v>
      </c>
      <c r="Q384" s="18">
        <f>IFERROR(AVERAGEIF($F314:$F383,$E384,Q314:Q383),"")</f>
        <v>6.0818251100397327E-4</v>
      </c>
      <c r="R384" s="18">
        <f>IFERROR(AVERAGEIF($F314:$F383,$E384,R314:R383),"")</f>
        <v>8.8463469836830061E-4</v>
      </c>
      <c r="S384" s="18">
        <f>IFERROR(AVERAGEIF($F314:$F383,$E384,S314:S383),"")</f>
        <v>8.3976000643505621E-4</v>
      </c>
      <c r="T384" s="18">
        <f>IFERROR(AVERAGEIF($F314:$F383,$E384,T314:T383),"")</f>
        <v>1.1580862650649392E-3</v>
      </c>
      <c r="U384" s="18">
        <f>IFERROR(AVERAGEIF($F314:$F383,$E384,U314:U383),"")</f>
        <v>1.12957310636301E-3</v>
      </c>
      <c r="V384" s="18">
        <f>IFERROR(AVERAGEIF($F314:$F383,$E384,V314:V383),"")</f>
        <v>1.2520828223296196E-3</v>
      </c>
      <c r="W384" s="18">
        <f>IFERROR(AVERAGEIF($F314:$F383,$E384,W314:W383),"")</f>
        <v>1.1816144173860475E-3</v>
      </c>
      <c r="X384" s="18">
        <f>IFERROR(AVERAGEIF($F314:$F383,$E384,X314:X383),"")</f>
        <v>1.3647073684925795E-3</v>
      </c>
      <c r="Y384" s="18">
        <f>IFERROR(AVERAGEIF($F314:$F383,$E384,Y314:Y383),"")</f>
        <v>1.3351287956050804E-3</v>
      </c>
      <c r="Z384" s="18">
        <f>IFERROR(AVERAGEIF($F314:$F383,$E384,Z314:Z383),"")</f>
        <v>2.8149786553470124E-3</v>
      </c>
      <c r="AA384" s="18">
        <f>IFERROR(AVERAGEIF($F314:$F383,$E384,AA314:AA383),"")</f>
        <v>2.6965555490602827E-3</v>
      </c>
      <c r="AB384" s="18">
        <f>IFERROR(AVERAGEIF($F314:$F383,$E384,AB314:AB383),"")</f>
        <v>4.0054277451290294E-3</v>
      </c>
      <c r="AC384" s="18">
        <f>IFERROR(AVERAGEIF($F314:$F383,$E384,AC314:AC383),"")</f>
        <v>3.9444481158409173E-3</v>
      </c>
      <c r="AD384" s="18">
        <f>IFERROR(AVERAGEIF($F314:$F383,$E384,AD314:AD383),"")</f>
        <v>4.7923165516748365E-3</v>
      </c>
      <c r="AE384" s="18">
        <f>IFERROR(AVERAGEIF($F314:$F383,$E384,AE314:AE383),"")</f>
        <v>4.5772726312491088E-3</v>
      </c>
      <c r="AF384" s="18">
        <f>IFERROR(AVERAGEIF($F314:$F383,$E384,AF314:AF383),"")</f>
        <v>4.8920294248300496E-3</v>
      </c>
      <c r="AG384" s="18">
        <f>IFERROR(AVERAGEIF($F314:$F383,$E384,AG314:AG383),"")</f>
        <v>4.8418324803110495E-3</v>
      </c>
      <c r="AH384" s="18">
        <f>IFERROR(AVERAGEIF($F314:$F383,$E384,AH314:AH383),"")</f>
        <v>5.1598449297871061E-3</v>
      </c>
    </row>
    <row r="385" spans="1:34" ht="15" hidden="1" x14ac:dyDescent="0.25">
      <c r="A385" t="str">
        <f t="shared" si="42"/>
        <v>股份行重组率</v>
      </c>
      <c r="B385" s="3" t="str">
        <f t="shared" si="37"/>
        <v>股份行重组率</v>
      </c>
      <c r="C385" s="4"/>
      <c r="D385" s="5" t="s">
        <v>27</v>
      </c>
      <c r="E385" s="5" t="s">
        <v>27</v>
      </c>
      <c r="F385" s="5"/>
      <c r="G385" s="5" t="str">
        <f t="shared" ref="G385:G390" si="43">G384</f>
        <v>重组率</v>
      </c>
      <c r="H385" s="14">
        <f>IFERROR(AVERAGEIF($F314:$F383,$E385,H314:H383),"")</f>
        <v>3.8425946434290834E-3</v>
      </c>
      <c r="I385" s="14">
        <f>IFERROR(AVERAGEIF($F314:$F383,$E385,I314:I383),"")</f>
        <v>3.719703610009182E-3</v>
      </c>
      <c r="J385" s="14">
        <f>IFERROR(AVERAGEIF($F314:$F383,$E385,J314:J383),"")</f>
        <v>3.5977069477718432E-3</v>
      </c>
      <c r="K385" s="14">
        <f>IFERROR(AVERAGEIF($F314:$F383,$E385,K314:K383),"")</f>
        <v>3.4186903682152238E-3</v>
      </c>
      <c r="L385" s="14">
        <f>IFERROR(AVERAGEIF($F314:$F383,$E385,L314:L383),"")</f>
        <v>3.4903307030869665E-3</v>
      </c>
      <c r="M385" s="14">
        <f>IFERROR(AVERAGEIF($F314:$F383,$E385,M314:M383),"")</f>
        <v>3.4039578281647043E-3</v>
      </c>
      <c r="N385" s="14">
        <f>IFERROR(AVERAGEIF($F314:$F383,$E385,N314:N383),"")</f>
        <v>2.8353082264576876E-3</v>
      </c>
      <c r="O385" s="14">
        <f>IFERROR(AVERAGEIF($F314:$F383,$E385,O314:O383),"")</f>
        <v>2.7139106991744687E-3</v>
      </c>
      <c r="P385" s="14">
        <f>IFERROR(AVERAGEIF($F314:$F383,$E385,P314:P383),"")</f>
        <v>2.586418990409795E-3</v>
      </c>
      <c r="Q385" s="14">
        <f>IFERROR(AVERAGEIF($F314:$F383,$E385,Q314:Q383),"")</f>
        <v>2.5442693103342575E-3</v>
      </c>
      <c r="R385" s="14">
        <f>IFERROR(AVERAGEIF($F314:$F383,$E385,R314:R383),"")</f>
        <v>2.1179061149922511E-3</v>
      </c>
      <c r="S385" s="14">
        <f>IFERROR(AVERAGEIF($F314:$F383,$E385,S314:S383),"")</f>
        <v>2.0508646387571148E-3</v>
      </c>
      <c r="T385" s="14">
        <f>IFERROR(AVERAGEIF($F314:$F383,$E385,T314:T383),"")</f>
        <v>1.8720562811878562E-3</v>
      </c>
      <c r="U385" s="14">
        <f>IFERROR(AVERAGEIF($F314:$F383,$E385,U314:U383),"")</f>
        <v>1.8588744827051998E-3</v>
      </c>
      <c r="V385" s="14">
        <f>IFERROR(AVERAGEIF($F314:$F383,$E385,V314:V383),"")</f>
        <v>1.8163607413003455E-3</v>
      </c>
      <c r="W385" s="14">
        <f>IFERROR(AVERAGEIF($F314:$F383,$E385,W314:W383),"")</f>
        <v>1.7484234245078614E-3</v>
      </c>
      <c r="X385" s="14">
        <f>IFERROR(AVERAGEIF($F314:$F383,$E385,X314:X383),"")</f>
        <v>1.9004919221341757E-3</v>
      </c>
      <c r="Y385" s="14">
        <f>IFERROR(AVERAGEIF($F314:$F383,$E385,Y314:Y383),"")</f>
        <v>1.8953153165240039E-3</v>
      </c>
      <c r="Z385" s="14">
        <f>IFERROR(AVERAGEIF($F314:$F383,$E385,Z314:Z383),"")</f>
        <v>3.0810208939021128E-3</v>
      </c>
      <c r="AA385" s="14">
        <f>IFERROR(AVERAGEIF($F314:$F383,$E385,AA314:AA383),"")</f>
        <v>2.9977220451029895E-3</v>
      </c>
      <c r="AB385" s="14">
        <f>IFERROR(AVERAGEIF($F314:$F383,$E385,AB314:AB383),"")</f>
        <v>4.1306106671656524E-3</v>
      </c>
      <c r="AC385" s="14">
        <f>IFERROR(AVERAGEIF($F314:$F383,$E385,AC314:AC383),"")</f>
        <v>4.1183209759748322E-3</v>
      </c>
      <c r="AD385" s="14">
        <f>IFERROR(AVERAGEIF($F314:$F383,$E385,AD314:AD383),"")</f>
        <v>6.0380423909929511E-3</v>
      </c>
      <c r="AE385" s="14">
        <f>IFERROR(AVERAGEIF($F314:$F383,$E385,AE314:AE383),"")</f>
        <v>5.8888551610418415E-3</v>
      </c>
      <c r="AF385" s="14">
        <f>IFERROR(AVERAGEIF($F314:$F383,$E385,AF314:AF383),"")</f>
        <v>6.1734669971953765E-3</v>
      </c>
      <c r="AG385" s="14">
        <f>IFERROR(AVERAGEIF($F314:$F383,$E385,AG314:AG383),"")</f>
        <v>6.1613866788293595E-3</v>
      </c>
      <c r="AH385" s="14">
        <f>IFERROR(AVERAGEIF($F314:$F383,$E385,AH314:AH383),"")</f>
        <v>6.7544423565089147E-3</v>
      </c>
    </row>
    <row r="386" spans="1:34" ht="15" hidden="1" x14ac:dyDescent="0.25">
      <c r="A386" t="str">
        <f t="shared" si="42"/>
        <v>城商行重组率</v>
      </c>
      <c r="B386" s="3" t="str">
        <f t="shared" si="37"/>
        <v>城商行重组率</v>
      </c>
      <c r="C386" s="4"/>
      <c r="D386" s="5" t="s">
        <v>55</v>
      </c>
      <c r="E386" s="5" t="s">
        <v>55</v>
      </c>
      <c r="F386" s="5"/>
      <c r="G386" s="5" t="str">
        <f t="shared" si="43"/>
        <v>重组率</v>
      </c>
      <c r="H386" s="14">
        <f>IFERROR(AVERAGEIF($F314:$F383,$E386,H314:H383),"")</f>
        <v>3.7975244327192476E-3</v>
      </c>
      <c r="I386" s="14">
        <f>IFERROR(AVERAGEIF($F314:$F383,$E386,I314:I383),"")</f>
        <v>3.63374736548981E-3</v>
      </c>
      <c r="J386" s="14">
        <f>IFERROR(AVERAGEIF($F314:$F383,$E386,J314:J383),"")</f>
        <v>4.3405352789814625E-3</v>
      </c>
      <c r="K386" s="14">
        <f>IFERROR(AVERAGEIF($F314:$F383,$E386,K314:K383),"")</f>
        <v>4.135611665450011E-3</v>
      </c>
      <c r="L386" s="14">
        <f>IFERROR(AVERAGEIF($F314:$F383,$E386,L314:L383),"")</f>
        <v>4.2427179745203403E-3</v>
      </c>
      <c r="M386" s="14">
        <f>IFERROR(AVERAGEIF($F314:$F383,$E386,M314:M383),"")</f>
        <v>4.078035501962912E-3</v>
      </c>
      <c r="N386" s="14">
        <f>IFERROR(AVERAGEIF($F314:$F383,$E386,N314:N383),"")</f>
        <v>4.0658452428853778E-3</v>
      </c>
      <c r="O386" s="14">
        <f>IFERROR(AVERAGEIF($F314:$F383,$E386,O314:O383),"")</f>
        <v>3.8747310205427773E-3</v>
      </c>
      <c r="P386" s="14">
        <f>IFERROR(AVERAGEIF($F314:$F383,$E386,P314:P383),"")</f>
        <v>3.7860458921430075E-3</v>
      </c>
      <c r="Q386" s="14">
        <f>IFERROR(AVERAGEIF($F314:$F383,$E386,Q314:Q383),"")</f>
        <v>3.7247409666075399E-3</v>
      </c>
      <c r="R386" s="14">
        <f>IFERROR(AVERAGEIF($F314:$F383,$E386,R314:R383),"")</f>
        <v>3.453353433638273E-3</v>
      </c>
      <c r="S386" s="14">
        <f>IFERROR(AVERAGEIF($F314:$F383,$E386,S314:S383),"")</f>
        <v>3.3284055506437832E-3</v>
      </c>
      <c r="T386" s="14">
        <f>IFERROR(AVERAGEIF($F314:$F383,$E386,T314:T383),"")</f>
        <v>3.7666529557477948E-3</v>
      </c>
      <c r="U386" s="14">
        <f>IFERROR(AVERAGEIF($F314:$F383,$E386,U314:U383),"")</f>
        <v>3.7013930878134768E-3</v>
      </c>
      <c r="V386" s="14">
        <f>IFERROR(AVERAGEIF($F314:$F383,$E386,V314:V383),"")</f>
        <v>3.8278005585928947E-3</v>
      </c>
      <c r="W386" s="14">
        <f>IFERROR(AVERAGEIF($F314:$F383,$E386,W314:W383),"")</f>
        <v>3.6364546790763432E-3</v>
      </c>
      <c r="X386" s="14">
        <f>IFERROR(AVERAGEIF($F314:$F383,$E386,X314:X383),"")</f>
        <v>4.9225284136464138E-3</v>
      </c>
      <c r="Y386" s="14">
        <f>IFERROR(AVERAGEIF($F314:$F383,$E386,Y314:Y383),"")</f>
        <v>4.9224889809120912E-3</v>
      </c>
      <c r="Z386" s="14">
        <f>IFERROR(AVERAGEIF($F314:$F383,$E386,Z314:Z383),"")</f>
        <v>5.5881703769870275E-3</v>
      </c>
      <c r="AA386" s="14">
        <f>IFERROR(AVERAGEIF($F314:$F383,$E386,AA314:AA383),"")</f>
        <v>5.3167860437511351E-3</v>
      </c>
      <c r="AB386" s="14">
        <f>IFERROR(AVERAGEIF($F314:$F383,$E386,AB314:AB383),"")</f>
        <v>6.2133110836056571E-3</v>
      </c>
      <c r="AC386" s="14">
        <f>IFERROR(AVERAGEIF($F314:$F383,$E386,AC314:AC383),"")</f>
        <v>6.1408890506737916E-3</v>
      </c>
      <c r="AD386" s="14">
        <f>IFERROR(AVERAGEIF($F314:$F383,$E386,AD314:AD383),"")</f>
        <v>6.8912422473946652E-3</v>
      </c>
      <c r="AE386" s="14">
        <f>IFERROR(AVERAGEIF($F314:$F383,$E386,AE314:AE383),"")</f>
        <v>6.4608281345923183E-3</v>
      </c>
      <c r="AF386" s="14">
        <f>IFERROR(AVERAGEIF($F314:$F383,$E386,AF314:AF383),"")</f>
        <v>6.792207591623493E-3</v>
      </c>
      <c r="AG386" s="14">
        <f>IFERROR(AVERAGEIF($F314:$F383,$E386,AG314:AG383),"")</f>
        <v>6.6072355258417681E-3</v>
      </c>
      <c r="AH386" s="14">
        <f>IFERROR(AVERAGEIF($F314:$F383,$E386,AH314:AH383),"")</f>
        <v>1.0841402127431761E-3</v>
      </c>
    </row>
    <row r="387" spans="1:34" ht="15" hidden="1" x14ac:dyDescent="0.25">
      <c r="A387" t="str">
        <f t="shared" si="42"/>
        <v>农商行重组率</v>
      </c>
      <c r="B387" s="3" t="str">
        <f t="shared" si="37"/>
        <v>农商行重组率</v>
      </c>
      <c r="C387" s="4"/>
      <c r="D387" s="5" t="s">
        <v>107</v>
      </c>
      <c r="E387" s="5" t="s">
        <v>107</v>
      </c>
      <c r="F387" s="5"/>
      <c r="G387" s="5" t="str">
        <f t="shared" si="43"/>
        <v>重组率</v>
      </c>
      <c r="H387" s="14">
        <f>IFERROR(AVERAGEIF($F314:$F383,$E387,H314:H383),"")</f>
        <v>5.8965497723542648E-3</v>
      </c>
      <c r="I387" s="14">
        <f>IFERROR(AVERAGEIF($F314:$F383,$E387,I314:I383),"")</f>
        <v>5.7591915156436045E-3</v>
      </c>
      <c r="J387" s="14">
        <f>IFERROR(AVERAGEIF($F314:$F383,$E387,J314:J383),"")</f>
        <v>3.8482521529546445E-3</v>
      </c>
      <c r="K387" s="14">
        <f>IFERROR(AVERAGEIF($F314:$F383,$E387,K314:K383),"")</f>
        <v>3.6272706487774906E-3</v>
      </c>
      <c r="L387" s="14">
        <f>IFERROR(AVERAGEIF($F314:$F383,$E387,L314:L383),"")</f>
        <v>4.6851195074543309E-3</v>
      </c>
      <c r="M387" s="14">
        <f>IFERROR(AVERAGEIF($F314:$F383,$E387,M314:M383),"")</f>
        <v>4.5481649960332857E-3</v>
      </c>
      <c r="N387" s="14">
        <f>IFERROR(AVERAGEIF($F314:$F383,$E387,N314:N383),"")</f>
        <v>5.1680669520845057E-3</v>
      </c>
      <c r="O387" s="14">
        <f>IFERROR(AVERAGEIF($F314:$F383,$E387,O314:O383),"")</f>
        <v>4.8954246923252299E-3</v>
      </c>
      <c r="P387" s="14">
        <f>IFERROR(AVERAGEIF($F314:$F383,$E387,P314:P383),"")</f>
        <v>3.961572342781345E-3</v>
      </c>
      <c r="Q387" s="14">
        <f>IFERROR(AVERAGEIF($F314:$F383,$E387,Q314:Q383),"")</f>
        <v>3.8165369307026783E-3</v>
      </c>
      <c r="R387" s="14">
        <f>IFERROR(AVERAGEIF($F314:$F383,$E387,R314:R383),"")</f>
        <v>3.8319588792705582E-3</v>
      </c>
      <c r="S387" s="14">
        <f>IFERROR(AVERAGEIF($F314:$F383,$E387,S314:S383),"")</f>
        <v>3.6183344552421339E-3</v>
      </c>
      <c r="T387" s="14">
        <f>IFERROR(AVERAGEIF($F314:$F383,$E387,T314:T383),"")</f>
        <v>4.1656990230593801E-3</v>
      </c>
      <c r="U387" s="14">
        <f>IFERROR(AVERAGEIF($F314:$F383,$E387,U314:U383),"")</f>
        <v>4.0639420200348593E-3</v>
      </c>
      <c r="V387" s="14">
        <f>IFERROR(AVERAGEIF($F314:$F383,$E387,V314:V383),"")</f>
        <v>3.5762226141292145E-3</v>
      </c>
      <c r="W387" s="14">
        <f>IFERROR(AVERAGEIF($F314:$F383,$E387,W314:W383),"")</f>
        <v>3.4220978478609865E-3</v>
      </c>
      <c r="X387" s="14">
        <f>IFERROR(AVERAGEIF($F314:$F383,$E387,X314:X383),"")</f>
        <v>3.7935389801317171E-3</v>
      </c>
      <c r="Y387" s="14">
        <f>IFERROR(AVERAGEIF($F314:$F383,$E387,Y314:Y383),"")</f>
        <v>3.7243237765498807E-3</v>
      </c>
      <c r="Z387" s="14">
        <f>IFERROR(AVERAGEIF($F314:$F383,$E387,Z314:Z383),"")</f>
        <v>4.5105144632385302E-3</v>
      </c>
      <c r="AA387" s="14">
        <f>IFERROR(AVERAGEIF($F314:$F383,$E387,AA314:AA383),"")</f>
        <v>4.3266929383977623E-3</v>
      </c>
      <c r="AB387" s="14">
        <f>IFERROR(AVERAGEIF($F314:$F383,$E387,AB314:AB383),"")</f>
        <v>5.1997271226943646E-3</v>
      </c>
      <c r="AC387" s="14">
        <f>IFERROR(AVERAGEIF($F314:$F383,$E387,AC314:AC383),"")</f>
        <v>5.1624351265730315E-3</v>
      </c>
      <c r="AD387" s="14">
        <f>IFERROR(AVERAGEIF($F314:$F383,$E387,AD314:AD383),"")</f>
        <v>4.1175617991908017E-3</v>
      </c>
      <c r="AE387" s="14">
        <f>IFERROR(AVERAGEIF($F314:$F383,$E387,AE314:AE383),"")</f>
        <v>3.9990790385538112E-3</v>
      </c>
      <c r="AF387" s="14">
        <f>IFERROR(AVERAGEIF($F314:$F383,$E387,AF314:AF383),"")</f>
        <v>5.6924863460132702E-3</v>
      </c>
      <c r="AG387" s="14">
        <f>IFERROR(AVERAGEIF($F314:$F383,$E387,AG314:AG383),"")</f>
        <v>5.6846330187244557E-3</v>
      </c>
      <c r="AH387" s="14">
        <f>IFERROR(AVERAGEIF($F314:$F383,$E387,AH314:AH383),"")</f>
        <v>2.8809843918453891E-3</v>
      </c>
    </row>
    <row r="388" spans="1:34" ht="15" hidden="1" x14ac:dyDescent="0.25">
      <c r="A388" t="str">
        <f t="shared" si="42"/>
        <v>上市银行重组率</v>
      </c>
      <c r="B388" s="3" t="str">
        <f t="shared" si="37"/>
        <v>上市银行重组率</v>
      </c>
      <c r="C388" s="4"/>
      <c r="D388" s="5" t="s">
        <v>135</v>
      </c>
      <c r="E388" s="5" t="s">
        <v>135</v>
      </c>
      <c r="F388" s="5"/>
      <c r="G388" s="5" t="str">
        <f t="shared" si="43"/>
        <v>重组率</v>
      </c>
      <c r="H388" s="14">
        <f>IFERROR(AVERAGE(H384:H387),"")</f>
        <v>3.7190659316208219E-3</v>
      </c>
      <c r="I388" s="14">
        <f t="shared" ref="I388" si="44">IFERROR(AVERAGE(I384:I387),"")</f>
        <v>3.6054961486330765E-3</v>
      </c>
      <c r="J388" s="14">
        <f t="shared" ref="J388" si="45">IFERROR(AVERAGE(J384:J387),"")</f>
        <v>3.264237648091751E-3</v>
      </c>
      <c r="K388" s="14">
        <f t="shared" ref="K388" si="46">IFERROR(AVERAGE(K384:K387),"")</f>
        <v>3.0957243937710511E-3</v>
      </c>
      <c r="L388" s="14">
        <f t="shared" ref="L388" si="47">IFERROR(AVERAGE(L384:L387),"")</f>
        <v>3.4160057530306601E-3</v>
      </c>
      <c r="M388" s="14">
        <f t="shared" ref="M388" si="48">IFERROR(AVERAGE(M384:M387),"")</f>
        <v>3.3117569816226884E-3</v>
      </c>
      <c r="N388" s="14">
        <f t="shared" ref="N388" si="49">IFERROR(AVERAGE(N384:N387),"")</f>
        <v>3.2345317152143228E-3</v>
      </c>
      <c r="O388" s="14">
        <f t="shared" ref="O388" si="50">IFERROR(AVERAGE(O384:O387),"")</f>
        <v>3.0770462749467571E-3</v>
      </c>
      <c r="P388" s="14">
        <f t="shared" ref="P388" si="51">IFERROR(AVERAGE(P384:P387),"")</f>
        <v>2.738405889094337E-3</v>
      </c>
      <c r="Q388" s="14">
        <f t="shared" ref="Q388" si="52">IFERROR(AVERAGE(Q384:Q387),"")</f>
        <v>2.6734324296621122E-3</v>
      </c>
      <c r="R388" s="14">
        <f t="shared" ref="R388" si="53">IFERROR(AVERAGE(R384:R387),"")</f>
        <v>2.5719632815673459E-3</v>
      </c>
      <c r="S388" s="14">
        <f t="shared" ref="S388" si="54">IFERROR(AVERAGE(S384:S387),"")</f>
        <v>2.4593411627695221E-3</v>
      </c>
      <c r="T388" s="14">
        <f t="shared" ref="T388" si="55">IFERROR(AVERAGE(T384:T387),"")</f>
        <v>2.7406236312649927E-3</v>
      </c>
      <c r="U388" s="14">
        <f t="shared" ref="U388" si="56">IFERROR(AVERAGE(U384:U387),"")</f>
        <v>2.6884456742291363E-3</v>
      </c>
      <c r="V388" s="14">
        <f t="shared" ref="V388" si="57">IFERROR(AVERAGE(V384:V387),"")</f>
        <v>2.6181166840880186E-3</v>
      </c>
      <c r="W388" s="14">
        <f t="shared" ref="W388" si="58">IFERROR(AVERAGE(W384:W387),"")</f>
        <v>2.4971475922078096E-3</v>
      </c>
      <c r="X388" s="14">
        <f t="shared" ref="X388" si="59">IFERROR(AVERAGE(X384:X387),"")</f>
        <v>2.9953166711012219E-3</v>
      </c>
      <c r="Y388" s="14">
        <f t="shared" ref="Y388" si="60">IFERROR(AVERAGE(Y384:Y387),"")</f>
        <v>2.9693142173977645E-3</v>
      </c>
      <c r="Z388" s="14">
        <f t="shared" ref="Z388" si="61">IFERROR(AVERAGE(Z384:Z387),"")</f>
        <v>3.9986710973686709E-3</v>
      </c>
      <c r="AA388" s="14">
        <f t="shared" ref="AA388" si="62">IFERROR(AVERAGE(AA384:AA387),"")</f>
        <v>3.8344391440780423E-3</v>
      </c>
      <c r="AB388" s="14">
        <f t="shared" ref="AB388" si="63">IFERROR(AVERAGE(AB384:AB387),"")</f>
        <v>4.8872691546486755E-3</v>
      </c>
      <c r="AC388" s="14">
        <f t="shared" ref="AC388" si="64">IFERROR(AVERAGE(AC384:AC387),"")</f>
        <v>4.8415233172656429E-3</v>
      </c>
      <c r="AD388" s="14">
        <f t="shared" ref="AD388" si="65">IFERROR(AVERAGE(AD384:AD387),"")</f>
        <v>5.4597907473133136E-3</v>
      </c>
      <c r="AE388" s="14">
        <f t="shared" ref="AE388:AG388" si="66">IFERROR(AVERAGE(AE384:AE387),"")</f>
        <v>5.2315087413592701E-3</v>
      </c>
      <c r="AF388" s="14">
        <f t="shared" ref="AF388" si="67">IFERROR(AVERAGE(AF384:AF387),"")</f>
        <v>5.8875475899155469E-3</v>
      </c>
      <c r="AG388" s="14">
        <f t="shared" si="66"/>
        <v>5.8237719259266584E-3</v>
      </c>
      <c r="AH388" s="14">
        <f t="shared" ref="AH388" si="68">IFERROR(AVERAGE(AH384:AH387),"")</f>
        <v>3.9698529727211461E-3</v>
      </c>
    </row>
    <row r="389" spans="1:34" ht="15" hidden="1" x14ac:dyDescent="0.25">
      <c r="A389" t="str">
        <f t="shared" si="42"/>
        <v>A+H股重组率</v>
      </c>
      <c r="B389" s="3" t="str">
        <f t="shared" si="37"/>
        <v>A+H股重组率</v>
      </c>
      <c r="C389" s="3"/>
      <c r="D389" s="5" t="s">
        <v>542</v>
      </c>
      <c r="E389" s="5" t="s">
        <v>542</v>
      </c>
      <c r="F389" s="3"/>
      <c r="G389" s="5" t="str">
        <f t="shared" si="43"/>
        <v>重组率</v>
      </c>
      <c r="H389" s="14">
        <f>IFERROR(AVERAGEIF($F314:$F383,$E389,H314:H383),"")</f>
        <v>2.1985984291780234E-3</v>
      </c>
      <c r="I389" s="14">
        <f>IFERROR(AVERAGEIF($F314:$F383,$E389,I314:I383),"")</f>
        <v>2.1267267572194748E-3</v>
      </c>
      <c r="J389" s="14">
        <f>IFERROR(AVERAGEIF($F314:$F383,$E389,J314:J383),"")</f>
        <v>2.327992887531001E-3</v>
      </c>
      <c r="K389" s="14">
        <f>IFERROR(AVERAGEIF($F314:$F383,$E389,K314:K383),"")</f>
        <v>2.2061038840174413E-3</v>
      </c>
      <c r="L389" s="14">
        <f>IFERROR(AVERAGEIF($F314:$F383,$E389,L314:L383),"")</f>
        <v>2.3812681344131379E-3</v>
      </c>
      <c r="M389" s="14">
        <f>IFERROR(AVERAGEIF($F314:$F383,$E389,M314:M383),"")</f>
        <v>2.3257982826929741E-3</v>
      </c>
      <c r="N389" s="14">
        <f>IFERROR(AVERAGEIF($F314:$F383,$E389,N314:N383),"")</f>
        <v>2.1167810285049921E-3</v>
      </c>
      <c r="O389" s="14">
        <f>IFERROR(AVERAGEIF($F314:$F383,$E389,O314:O383),"")</f>
        <v>2.0103985712015496E-3</v>
      </c>
      <c r="P389" s="14">
        <f>IFERROR(AVERAGEIF($F314:$F383,$E389,P314:P383),"")</f>
        <v>1.7759340719289134E-3</v>
      </c>
      <c r="Q389" s="14">
        <f>IFERROR(AVERAGEIF($F314:$F383,$E389,Q314:Q383),"")</f>
        <v>1.7497080227703121E-3</v>
      </c>
      <c r="R389" s="14">
        <f>IFERROR(AVERAGEIF($F314:$F383,$E389,R314:R383),"")</f>
        <v>1.6429467121113772E-3</v>
      </c>
      <c r="S389" s="14">
        <f>IFERROR(AVERAGEIF($F314:$F383,$E389,S314:S383),"")</f>
        <v>1.5805543272763426E-3</v>
      </c>
      <c r="T389" s="14">
        <f>IFERROR(AVERAGEIF($F314:$F383,$E389,T314:T383),"")</f>
        <v>1.5449405782243563E-3</v>
      </c>
      <c r="U389" s="14">
        <f>IFERROR(AVERAGEIF($F314:$F383,$E389,U314:U383),"")</f>
        <v>1.5275837975782065E-3</v>
      </c>
      <c r="V389" s="14">
        <f>IFERROR(AVERAGEIF($F314:$F383,$E389,V314:V383),"")</f>
        <v>1.3394272815605212E-3</v>
      </c>
      <c r="W389" s="14">
        <f>IFERROR(AVERAGEIF($F314:$F383,$E389,W314:W383),"")</f>
        <v>1.2757823149555025E-3</v>
      </c>
      <c r="X389" s="14">
        <f>IFERROR(AVERAGEIF($F314:$F383,$E389,X314:X383),"")</f>
        <v>1.2970624458698622E-3</v>
      </c>
      <c r="Y389" s="14">
        <f>IFERROR(AVERAGEIF($F314:$F383,$E389,Y314:Y383),"")</f>
        <v>1.2766885725052702E-3</v>
      </c>
      <c r="Z389" s="14">
        <f>IFERROR(AVERAGEIF($F314:$F383,$E389,Z314:Z383),"")</f>
        <v>2.3765959494539434E-3</v>
      </c>
      <c r="AA389" s="14">
        <f>IFERROR(AVERAGEIF($F314:$F383,$E389,AA314:AA383),"")</f>
        <v>2.2917273034901839E-3</v>
      </c>
      <c r="AB389" s="14">
        <f>IFERROR(AVERAGEIF($F314:$F383,$E389,AB314:AB383),"")</f>
        <v>3.8653981636264522E-3</v>
      </c>
      <c r="AC389" s="14">
        <f>IFERROR(AVERAGEIF($F314:$F383,$E389,AC314:AC383),"")</f>
        <v>3.8188304523044466E-3</v>
      </c>
      <c r="AD389" s="14">
        <f>IFERROR(AVERAGEIF($F314:$F383,$E389,AD314:AD383),"")</f>
        <v>4.6175522974557541E-3</v>
      </c>
      <c r="AE389" s="14">
        <f>IFERROR(AVERAGEIF($F314:$F383,$E389,AE314:AE383),"")</f>
        <v>4.4398806842526296E-3</v>
      </c>
      <c r="AF389" s="14">
        <f>IFERROR(AVERAGEIF($F314:$F383,$E389,AF314:AF383),"")</f>
        <v>4.6233431702324456E-3</v>
      </c>
      <c r="AG389" s="14">
        <f>IFERROR(AVERAGEIF($F314:$F383,$E389,AG314:AG383),"")</f>
        <v>4.5954462864090358E-3</v>
      </c>
      <c r="AH389" s="14">
        <f>IFERROR(AVERAGEIF($F314:$F383,$E389,AH314:AH383),"")</f>
        <v>4.9105628645353602E-3</v>
      </c>
    </row>
    <row r="390" spans="1:34" ht="15" hidden="1" x14ac:dyDescent="0.25">
      <c r="A390" t="str">
        <f t="shared" si="42"/>
        <v>纯H股重组率</v>
      </c>
      <c r="B390" s="3" t="str">
        <f t="shared" ref="B390" si="69">D390&amp;G390</f>
        <v>纯H股重组率</v>
      </c>
      <c r="C390" s="3"/>
      <c r="D390" s="5" t="s">
        <v>236</v>
      </c>
      <c r="E390" s="5" t="s">
        <v>236</v>
      </c>
      <c r="F390" s="3"/>
      <c r="G390" s="5" t="str">
        <f t="shared" si="43"/>
        <v>重组率</v>
      </c>
      <c r="H390" s="14">
        <f>IFERROR(AVERAGEIF($F314:$F383,$E390,H314:H383),"")</f>
        <v>3.0486274416740219E-3</v>
      </c>
      <c r="I390" s="14">
        <f>IFERROR(AVERAGEIF($F314:$F383,$E390,I314:I383),"")</f>
        <v>3.0486274416740219E-3</v>
      </c>
      <c r="J390" s="14">
        <f>IFERROR(AVERAGEIF($F314:$F383,$E390,J314:J383),"")</f>
        <v>8.5090268966635449E-3</v>
      </c>
      <c r="K390" s="14">
        <f>IFERROR(AVERAGEIF($F314:$F383,$E390,K314:K383),"")</f>
        <v>8.4776035145859591E-3</v>
      </c>
      <c r="L390" s="14">
        <f>IFERROR(AVERAGEIF($F314:$F383,$E390,L314:L383),"")</f>
        <v>4.6597569676844457E-3</v>
      </c>
      <c r="M390" s="14">
        <f>IFERROR(AVERAGEIF($F314:$F383,$E390,M314:M383),"")</f>
        <v>4.6597569676844457E-3</v>
      </c>
      <c r="N390" s="14">
        <f>IFERROR(AVERAGEIF($F314:$F383,$E390,N314:N383),"")</f>
        <v>5.6131307726165116E-3</v>
      </c>
      <c r="O390" s="14">
        <f>IFERROR(AVERAGEIF($F314:$F383,$E390,O314:O383),"")</f>
        <v>5.5602302247325739E-3</v>
      </c>
      <c r="P390" s="14">
        <f>IFERROR(AVERAGEIF($F314:$F383,$E390,P314:P383),"")</f>
        <v>6.429605639663793E-3</v>
      </c>
      <c r="Q390" s="14">
        <f>IFERROR(AVERAGEIF($F314:$F383,$E390,Q314:Q383),"")</f>
        <v>6.390306033799008E-3</v>
      </c>
      <c r="R390" s="14">
        <f>IFERROR(AVERAGEIF($F314:$F383,$E390,R314:R383),"")</f>
        <v>7.9522119013369433E-3</v>
      </c>
      <c r="S390" s="14">
        <f>IFERROR(AVERAGEIF($F314:$F383,$E390,S314:S383),"")</f>
        <v>7.9522119013369433E-3</v>
      </c>
      <c r="T390" s="14">
        <f>IFERROR(AVERAGEIF($F314:$F383,$E390,T314:T383),"")</f>
        <v>7.6317650130977334E-3</v>
      </c>
      <c r="U390" s="14">
        <f>IFERROR(AVERAGEIF($F314:$F383,$E390,U314:U383),"")</f>
        <v>7.6317650130977334E-3</v>
      </c>
      <c r="V390" s="14">
        <f>IFERROR(AVERAGEIF($F314:$F383,$E390,V314:V383),"")</f>
        <v>7.943102843590847E-3</v>
      </c>
      <c r="W390" s="14">
        <f>IFERROR(AVERAGEIF($F314:$F383,$E390,W314:W383),"")</f>
        <v>7.943102843590847E-3</v>
      </c>
      <c r="X390" s="14">
        <f>IFERROR(AVERAGEIF($F314:$F383,$E390,X314:X383),"")</f>
        <v>7.0275250433428933E-3</v>
      </c>
      <c r="Y390" s="14">
        <f>IFERROR(AVERAGEIF($F314:$F383,$E390,Y314:Y383),"")</f>
        <v>7.0256174947855446E-3</v>
      </c>
      <c r="Z390" s="14">
        <f>IFERROR(AVERAGEIF($F314:$F383,$E390,Z314:Z383),"")</f>
        <v>7.5240591057579801E-3</v>
      </c>
      <c r="AA390" s="14">
        <f>IFERROR(AVERAGEIF($F314:$F383,$E390,AA314:AA383),"")</f>
        <v>7.5240591057579801E-3</v>
      </c>
      <c r="AB390" s="14">
        <f>IFERROR(AVERAGEIF($F314:$F383,$E390,AB314:AB383),"")</f>
        <v>8.0962131809660109E-3</v>
      </c>
      <c r="AC390" s="14">
        <f>IFERROR(AVERAGEIF($F314:$F383,$E390,AC314:AC383),"")</f>
        <v>8.0872625269055535E-3</v>
      </c>
      <c r="AD390" s="14">
        <f>IFERROR(AVERAGEIF($F314:$F383,$E390,AD314:AD383),"")</f>
        <v>8.899434858270364E-3</v>
      </c>
      <c r="AE390" s="14">
        <f>IFERROR(AVERAGEIF($F314:$F383,$E390,AE314:AE383),"")</f>
        <v>8.899434858270364E-3</v>
      </c>
      <c r="AF390" s="14">
        <f>IFERROR(AVERAGEIF($F314:$F383,$E390,AF314:AF383),"")</f>
        <v>1.048337881224219E-2</v>
      </c>
      <c r="AG390" s="14">
        <f>IFERROR(AVERAGEIF($F314:$F383,$E390,AG314:AG383),"")</f>
        <v>1.048337881224219E-2</v>
      </c>
      <c r="AH390" s="14">
        <f>IFERROR(AVERAGEIF($F314:$F383,$E390,AH314:AH383),"")</f>
        <v>1.0163036135944036E-2</v>
      </c>
    </row>
    <row r="391" spans="1:34" ht="15.6" hidden="1" x14ac:dyDescent="0.25">
      <c r="A391" t="str">
        <f t="shared" si="42"/>
        <v>不良贷款率</v>
      </c>
      <c r="B391" s="3"/>
      <c r="C391" s="3"/>
      <c r="D391" s="3"/>
      <c r="E391" s="3"/>
      <c r="F391" s="1"/>
      <c r="G391" s="3" t="s">
        <v>242</v>
      </c>
    </row>
    <row r="392" spans="1:34" ht="15" hidden="1" x14ac:dyDescent="0.25">
      <c r="A392" t="str">
        <f t="shared" si="42"/>
        <v>工商不良贷款率</v>
      </c>
      <c r="B392" s="3" t="str">
        <f>D392&amp;G392</f>
        <v>工商银行不良贷款率</v>
      </c>
      <c r="C392" s="4" t="s">
        <v>5</v>
      </c>
      <c r="D392" s="4" t="s">
        <v>6</v>
      </c>
      <c r="E392" s="5" t="s">
        <v>7</v>
      </c>
      <c r="F392" s="5" t="s">
        <v>8</v>
      </c>
      <c r="G392" s="5" t="str">
        <f>G391</f>
        <v>不良贷款率</v>
      </c>
      <c r="H392" s="14">
        <v>1.4800000000000001E-2</v>
      </c>
      <c r="I392" s="14">
        <v>1.44E-2</v>
      </c>
      <c r="J392" s="14">
        <v>1.43E-2</v>
      </c>
      <c r="K392" s="14">
        <v>1.43E-2</v>
      </c>
      <c r="L392" s="14">
        <v>1.4999999999999999E-2</v>
      </c>
      <c r="M392" s="14">
        <v>1.55E-2</v>
      </c>
      <c r="N392" s="14">
        <v>1.5800000000000002E-2</v>
      </c>
      <c r="O392" s="14">
        <v>1.5800000000000002E-2</v>
      </c>
      <c r="P392" s="14">
        <v>1.54E-2</v>
      </c>
      <c r="Q392" s="14">
        <v>1.52E-2</v>
      </c>
      <c r="R392" s="14">
        <v>1.4200000000000001E-2</v>
      </c>
      <c r="S392" s="14">
        <v>1.4199999999999999E-2</v>
      </c>
      <c r="T392" s="14">
        <v>1.41E-2</v>
      </c>
      <c r="U392" s="14">
        <v>1.3999999999999999E-2</v>
      </c>
      <c r="V392" s="14">
        <v>1.38E-2</v>
      </c>
      <c r="W392" s="14">
        <v>1.38E-2</v>
      </c>
      <c r="X392" s="14">
        <v>1.3600000000000001E-2</v>
      </c>
      <c r="Y392" s="14">
        <v>1.3600000000000001E-2</v>
      </c>
      <c r="Z392" s="14">
        <v>1.3600000000000001E-2</v>
      </c>
      <c r="AA392" s="14">
        <v>1.3600000000000001E-2</v>
      </c>
      <c r="AB392" s="14">
        <v>1.3500000000000002E-2</v>
      </c>
      <c r="AC392" s="14">
        <v>1.3500000000000002E-2</v>
      </c>
      <c r="AD392" s="14">
        <v>1.34E-2</v>
      </c>
      <c r="AE392" s="14">
        <v>1.3300000000000001E-2</v>
      </c>
      <c r="AF392" s="14">
        <v>1.3300000000000001E-2</v>
      </c>
      <c r="AG392" s="14">
        <v>1.3300000000000001E-2</v>
      </c>
      <c r="AH392" s="14">
        <v>1.3100000000000001E-2</v>
      </c>
    </row>
    <row r="393" spans="1:34" ht="15" hidden="1" x14ac:dyDescent="0.25">
      <c r="A393" t="str">
        <f t="shared" si="42"/>
        <v>建设不良贷款率</v>
      </c>
      <c r="B393" s="3" t="str">
        <f t="shared" ref="B393:B467" si="70">D393&amp;G393</f>
        <v>建设银行不良贷款率</v>
      </c>
      <c r="C393" s="4" t="s">
        <v>9</v>
      </c>
      <c r="D393" s="4" t="s">
        <v>10</v>
      </c>
      <c r="E393" s="5" t="s">
        <v>11</v>
      </c>
      <c r="F393" s="5" t="s">
        <v>8</v>
      </c>
      <c r="G393" s="5" t="str">
        <f>G392</f>
        <v>不良贷款率</v>
      </c>
      <c r="H393" s="14">
        <v>1.43E-2</v>
      </c>
      <c r="I393" s="14">
        <v>1.43E-2</v>
      </c>
      <c r="J393" s="14">
        <v>1.4200000000000001E-2</v>
      </c>
      <c r="K393" s="14">
        <v>1.4200000000000001E-2</v>
      </c>
      <c r="L393" s="14">
        <v>1.49E-2</v>
      </c>
      <c r="M393" s="14">
        <v>1.5299999999999999E-2</v>
      </c>
      <c r="N393" s="14">
        <v>1.5599999999999999E-2</v>
      </c>
      <c r="O393" s="14">
        <v>1.5599999999999999E-2</v>
      </c>
      <c r="P393" s="14">
        <v>1.5299999999999999E-2</v>
      </c>
      <c r="Q393" s="14">
        <v>1.5100000000000001E-2</v>
      </c>
      <c r="R393" s="14">
        <v>1.4200000000000001E-2</v>
      </c>
      <c r="S393" s="14">
        <v>1.3999999999999999E-2</v>
      </c>
      <c r="T393" s="14">
        <v>1.3999999999999999E-2</v>
      </c>
      <c r="U393" s="14">
        <v>1.3999999999999999E-2</v>
      </c>
      <c r="V393" s="14">
        <v>1.38E-2</v>
      </c>
      <c r="W393" s="14">
        <v>1.38E-2</v>
      </c>
      <c r="X393" s="14">
        <v>1.37E-2</v>
      </c>
      <c r="Y393" s="14">
        <v>1.37E-2</v>
      </c>
      <c r="Z393" s="14">
        <v>1.37E-2</v>
      </c>
      <c r="AA393" s="14">
        <v>1.3600000000000001E-2</v>
      </c>
      <c r="AB393" s="14">
        <v>1.3500000000000002E-2</v>
      </c>
      <c r="AC393" s="14">
        <v>1.3500000000000002E-2</v>
      </c>
      <c r="AD393" s="14">
        <v>1.34E-2</v>
      </c>
      <c r="AE393" s="14">
        <v>1.3299999999999999E-2</v>
      </c>
      <c r="AF393" s="14">
        <v>1.3299999999999999E-2</v>
      </c>
      <c r="AG393" s="14">
        <v>1.32E-2</v>
      </c>
      <c r="AH393" s="14">
        <v>1.3100000000000001E-2</v>
      </c>
    </row>
    <row r="394" spans="1:34" ht="15" hidden="1" x14ac:dyDescent="0.25">
      <c r="A394" t="str">
        <f t="shared" si="42"/>
        <v>农业不良贷款率</v>
      </c>
      <c r="B394" s="3" t="str">
        <f t="shared" si="70"/>
        <v>农业银行不良贷款率</v>
      </c>
      <c r="C394" s="4" t="s">
        <v>12</v>
      </c>
      <c r="D394" s="4" t="s">
        <v>13</v>
      </c>
      <c r="E394" s="5" t="s">
        <v>14</v>
      </c>
      <c r="F394" s="5" t="s">
        <v>8</v>
      </c>
      <c r="G394" s="5" t="str">
        <f t="shared" ref="G394:G427" si="71">G393</f>
        <v>不良贷款率</v>
      </c>
      <c r="H394" s="14">
        <v>1.43E-2</v>
      </c>
      <c r="I394" s="14">
        <v>1.4200000000000001E-2</v>
      </c>
      <c r="J394" s="14">
        <v>1.4E-2</v>
      </c>
      <c r="K394" s="14">
        <v>1.4E-2</v>
      </c>
      <c r="L394" s="14">
        <v>1.43E-2</v>
      </c>
      <c r="M394" s="14">
        <v>1.52E-2</v>
      </c>
      <c r="N394" s="14">
        <v>1.5699999999999999E-2</v>
      </c>
      <c r="O394" s="14">
        <v>1.5299999999999999E-2</v>
      </c>
      <c r="P394" s="14">
        <v>1.4999999999999999E-2</v>
      </c>
      <c r="Q394" s="14">
        <v>1.4800000000000001E-2</v>
      </c>
      <c r="R394" s="14">
        <v>1.43E-2</v>
      </c>
      <c r="S394" s="14">
        <v>1.41E-2</v>
      </c>
      <c r="T394" s="14">
        <v>1.41E-2</v>
      </c>
      <c r="U394" s="14">
        <v>1.3999999999999999E-2</v>
      </c>
      <c r="V394" s="14">
        <v>1.37E-2</v>
      </c>
      <c r="W394" s="14">
        <v>1.37E-2</v>
      </c>
      <c r="X394" s="14">
        <v>1.3500000000000002E-2</v>
      </c>
      <c r="Y394" s="14">
        <v>1.3500000000000002E-2</v>
      </c>
      <c r="Z394" s="14">
        <v>1.3300000000000001E-2</v>
      </c>
      <c r="AA394" s="14">
        <v>1.32E-2</v>
      </c>
      <c r="AB394" s="14">
        <v>1.32E-2</v>
      </c>
      <c r="AC394" s="14">
        <v>1.32E-2</v>
      </c>
      <c r="AD394" s="14">
        <v>1.3000000000000001E-2</v>
      </c>
      <c r="AE394" s="14">
        <v>1.2800000000000001E-2</v>
      </c>
      <c r="AF394" s="14">
        <v>1.2800000000000001E-2</v>
      </c>
      <c r="AG394" s="14">
        <v>1.2699999999999999E-2</v>
      </c>
      <c r="AH394" s="14">
        <v>1.2699999999999999E-2</v>
      </c>
    </row>
    <row r="395" spans="1:34" ht="15" hidden="1" x14ac:dyDescent="0.25">
      <c r="A395" t="str">
        <f t="shared" si="42"/>
        <v>中国不良贷款率</v>
      </c>
      <c r="B395" s="3" t="str">
        <f t="shared" si="70"/>
        <v>中国银行不良贷款率</v>
      </c>
      <c r="C395" s="4" t="s">
        <v>15</v>
      </c>
      <c r="D395" s="4" t="s">
        <v>16</v>
      </c>
      <c r="E395" s="5" t="s">
        <v>17</v>
      </c>
      <c r="F395" s="5" t="s">
        <v>8</v>
      </c>
      <c r="G395" s="5" t="str">
        <f t="shared" si="71"/>
        <v>不良贷款率</v>
      </c>
      <c r="H395" s="14">
        <v>1.4E-2</v>
      </c>
      <c r="I395" s="14">
        <v>1.37E-2</v>
      </c>
      <c r="J395" s="14">
        <v>1.37E-2</v>
      </c>
      <c r="K395" s="14">
        <v>1.3899999999999999E-2</v>
      </c>
      <c r="L395" s="14">
        <v>1.4200000000000001E-2</v>
      </c>
      <c r="M395" s="14">
        <v>1.4800000000000001E-2</v>
      </c>
      <c r="N395" s="14">
        <v>1.46E-2</v>
      </c>
      <c r="O395" s="14">
        <v>1.2999999999999999E-2</v>
      </c>
      <c r="P395" s="14">
        <v>1.2999999999999999E-2</v>
      </c>
      <c r="Q395" s="14">
        <v>1.29E-2</v>
      </c>
      <c r="R395" s="14">
        <v>1.3299999999999999E-2</v>
      </c>
      <c r="S395" s="14">
        <v>1.3100000000000001E-2</v>
      </c>
      <c r="T395" s="14">
        <v>1.34E-2</v>
      </c>
      <c r="U395" s="14">
        <v>1.3100000000000001E-2</v>
      </c>
      <c r="V395" s="14">
        <v>1.32E-2</v>
      </c>
      <c r="W395" s="14">
        <v>1.18E-2</v>
      </c>
      <c r="X395" s="14">
        <v>1.2800000000000001E-2</v>
      </c>
      <c r="Y395" s="14">
        <v>1.2699999999999999E-2</v>
      </c>
      <c r="Z395" s="14">
        <v>1.2699999999999999E-2</v>
      </c>
      <c r="AA395" s="14">
        <v>1.24E-2</v>
      </c>
      <c r="AB395" s="14">
        <v>1.24E-2</v>
      </c>
      <c r="AC395" s="14">
        <v>1.26E-2</v>
      </c>
      <c r="AD395" s="14">
        <v>1.2500000000000001E-2</v>
      </c>
      <c r="AE395" s="14">
        <v>1.2500000000000001E-2</v>
      </c>
      <c r="AF395" s="14">
        <v>1.24E-2</v>
      </c>
      <c r="AG395" s="14">
        <v>1.24E-2</v>
      </c>
      <c r="AH395" s="14">
        <v>1.23E-2</v>
      </c>
    </row>
    <row r="396" spans="1:34" ht="15" hidden="1" x14ac:dyDescent="0.25">
      <c r="A396" t="str">
        <f t="shared" si="42"/>
        <v>邮储不良贷款率</v>
      </c>
      <c r="B396" s="3" t="str">
        <f t="shared" si="70"/>
        <v>邮储银行不良贷款率</v>
      </c>
      <c r="C396" s="4" t="s">
        <v>18</v>
      </c>
      <c r="D396" s="4" t="s">
        <v>19</v>
      </c>
      <c r="E396" s="5" t="s">
        <v>20</v>
      </c>
      <c r="F396" s="5" t="s">
        <v>8</v>
      </c>
      <c r="G396" s="5" t="str">
        <f t="shared" si="71"/>
        <v>不良贷款率</v>
      </c>
      <c r="H396" s="14">
        <v>8.2000000000000007E-3</v>
      </c>
      <c r="I396" s="14">
        <v>8.3000000000000001E-3</v>
      </c>
      <c r="J396" s="14">
        <v>8.6E-3</v>
      </c>
      <c r="K396" s="14">
        <v>8.6E-3</v>
      </c>
      <c r="L396" s="14">
        <v>8.8999999999999999E-3</v>
      </c>
      <c r="M396" s="14">
        <v>8.8000000000000005E-3</v>
      </c>
      <c r="N396" s="14">
        <v>8.8000000000000005E-3</v>
      </c>
      <c r="O396" s="14">
        <v>8.6E-3</v>
      </c>
      <c r="P396" s="14">
        <v>8.3000000000000001E-3</v>
      </c>
      <c r="Q396" s="14">
        <v>8.2000000000000007E-3</v>
      </c>
      <c r="R396" s="14">
        <v>8.2000000000000007E-3</v>
      </c>
      <c r="S396" s="14">
        <v>8.199999999999999E-3</v>
      </c>
      <c r="T396" s="14">
        <v>8.3000000000000001E-3</v>
      </c>
      <c r="U396" s="14">
        <v>8.3000000000000001E-3</v>
      </c>
      <c r="V396" s="14">
        <v>8.3999999999999995E-3</v>
      </c>
      <c r="W396" s="14">
        <v>8.199999999999999E-3</v>
      </c>
      <c r="X396" s="14">
        <v>8.1000000000000013E-3</v>
      </c>
      <c r="Y396" s="14">
        <v>8.1000000000000013E-3</v>
      </c>
      <c r="Z396" s="14">
        <v>8.3000000000000001E-3</v>
      </c>
      <c r="AA396" s="14">
        <v>8.3999999999999995E-3</v>
      </c>
      <c r="AB396" s="14">
        <v>8.3999999999999995E-3</v>
      </c>
      <c r="AC396" s="14">
        <v>8.6E-3</v>
      </c>
      <c r="AD396" s="14">
        <v>9.0000000000000011E-3</v>
      </c>
      <c r="AE396" s="14">
        <v>9.1000000000000004E-3</v>
      </c>
      <c r="AF396" s="14">
        <v>9.1999999999999998E-3</v>
      </c>
      <c r="AG396" s="14">
        <v>9.3999999999999986E-3</v>
      </c>
      <c r="AH396" s="14">
        <v>9.4999999999999998E-3</v>
      </c>
    </row>
    <row r="397" spans="1:34" ht="15" hidden="1" x14ac:dyDescent="0.25">
      <c r="A397" t="str">
        <f t="shared" si="42"/>
        <v>交通不良贷款率</v>
      </c>
      <c r="B397" s="3" t="str">
        <f t="shared" si="70"/>
        <v>交通银行不良贷款率</v>
      </c>
      <c r="C397" s="4" t="s">
        <v>21</v>
      </c>
      <c r="D397" s="4" t="s">
        <v>22</v>
      </c>
      <c r="E397" s="5" t="s">
        <v>23</v>
      </c>
      <c r="F397" s="5" t="s">
        <v>8</v>
      </c>
      <c r="G397" s="5" t="str">
        <f t="shared" si="71"/>
        <v>不良贷款率</v>
      </c>
      <c r="H397" s="14">
        <v>1.47E-2</v>
      </c>
      <c r="I397" s="14">
        <v>1.47E-2</v>
      </c>
      <c r="J397" s="14">
        <v>1.47E-2</v>
      </c>
      <c r="K397" s="14">
        <v>1.5900000000000001E-2</v>
      </c>
      <c r="L397" s="14">
        <v>1.6799999999999999E-2</v>
      </c>
      <c r="M397" s="14">
        <v>1.67E-2</v>
      </c>
      <c r="N397" s="14">
        <v>1.67E-2</v>
      </c>
      <c r="O397" s="14">
        <v>1.6400000000000001E-2</v>
      </c>
      <c r="P397" s="14">
        <v>1.6E-2</v>
      </c>
      <c r="Q397" s="14">
        <v>1.6E-2</v>
      </c>
      <c r="R397" s="14">
        <v>1.4800000000000001E-2</v>
      </c>
      <c r="S397" s="14">
        <v>1.47E-2</v>
      </c>
      <c r="T397" s="14">
        <v>1.46E-2</v>
      </c>
      <c r="U397" s="14">
        <v>1.41E-2</v>
      </c>
      <c r="V397" s="14">
        <v>1.3500000000000002E-2</v>
      </c>
      <c r="W397" s="14">
        <v>1.34E-2</v>
      </c>
      <c r="X397" s="14">
        <v>1.3500000000000002E-2</v>
      </c>
      <c r="Y397" s="14">
        <v>1.32E-2</v>
      </c>
      <c r="Z397" s="14">
        <v>1.3300000000000001E-2</v>
      </c>
      <c r="AA397" s="14">
        <v>1.32E-2</v>
      </c>
      <c r="AB397" s="14">
        <v>1.32E-2</v>
      </c>
      <c r="AC397" s="14">
        <v>1.32E-2</v>
      </c>
      <c r="AD397" s="14">
        <v>1.3100000000000001E-2</v>
      </c>
      <c r="AE397" s="14">
        <v>1.2999999999999999E-2</v>
      </c>
      <c r="AF397" s="14">
        <v>1.2800000000000001E-2</v>
      </c>
      <c r="AG397" s="14">
        <v>1.26E-2</v>
      </c>
      <c r="AH397" s="14">
        <v>1.2800000000000001E-2</v>
      </c>
    </row>
    <row r="398" spans="1:34" ht="15" hidden="1" x14ac:dyDescent="0.25">
      <c r="A398" t="str">
        <f t="shared" si="42"/>
        <v>招商不良贷款率</v>
      </c>
      <c r="B398" s="3" t="str">
        <f t="shared" si="70"/>
        <v>招商银行不良贷款率</v>
      </c>
      <c r="C398" s="4" t="s">
        <v>24</v>
      </c>
      <c r="D398" s="4" t="s">
        <v>25</v>
      </c>
      <c r="E398" s="5" t="s">
        <v>26</v>
      </c>
      <c r="F398" s="5" t="s">
        <v>27</v>
      </c>
      <c r="G398" s="5" t="str">
        <f t="shared" si="71"/>
        <v>不良贷款率</v>
      </c>
      <c r="H398" s="14">
        <v>1.23E-2</v>
      </c>
      <c r="I398" s="14">
        <v>1.1900000000000001E-2</v>
      </c>
      <c r="J398" s="14">
        <v>1.1599999999999999E-2</v>
      </c>
      <c r="K398" s="14">
        <v>1.11E-2</v>
      </c>
      <c r="L398" s="14">
        <v>1.14E-2</v>
      </c>
      <c r="M398" s="14">
        <v>1.1299999999999999E-2</v>
      </c>
      <c r="N398" s="14">
        <v>1.0699999999999999E-2</v>
      </c>
      <c r="O398" s="14">
        <v>1.0200000000000001E-2</v>
      </c>
      <c r="P398" s="14">
        <v>1.01E-2</v>
      </c>
      <c r="Q398" s="14">
        <v>9.2999999999999992E-3</v>
      </c>
      <c r="R398" s="14">
        <v>9.1000000000000004E-3</v>
      </c>
      <c r="S398" s="14">
        <v>9.3999999999999986E-3</v>
      </c>
      <c r="T398" s="14">
        <v>9.4999999999999998E-3</v>
      </c>
      <c r="U398" s="14">
        <v>9.4999999999999998E-3</v>
      </c>
      <c r="V398" s="14">
        <v>9.5999999999999992E-3</v>
      </c>
      <c r="W398" s="14">
        <v>9.4999999999999998E-3</v>
      </c>
      <c r="X398" s="14">
        <v>9.4999999999999998E-3</v>
      </c>
      <c r="Y398" s="14">
        <v>9.5999999999999992E-3</v>
      </c>
      <c r="Z398" s="14">
        <v>9.4999999999999998E-3</v>
      </c>
      <c r="AA398" s="14">
        <v>9.1999999999999998E-3</v>
      </c>
      <c r="AB398" s="14">
        <v>9.3999999999999986E-3</v>
      </c>
      <c r="AC398" s="14">
        <v>9.3999999999999986E-3</v>
      </c>
      <c r="AD398" s="14">
        <v>9.4999999999999998E-3</v>
      </c>
      <c r="AE398" s="14">
        <v>9.4000000000000004E-3</v>
      </c>
      <c r="AF398" s="14">
        <v>9.2999999999999992E-3</v>
      </c>
      <c r="AG398" s="14">
        <v>9.4000000000000004E-3</v>
      </c>
      <c r="AH398" s="14">
        <v>9.4000000000000004E-3</v>
      </c>
    </row>
    <row r="399" spans="1:34" ht="15" hidden="1" x14ac:dyDescent="0.25">
      <c r="A399" t="str">
        <f t="shared" si="42"/>
        <v>兴业不良贷款率</v>
      </c>
      <c r="B399" s="3" t="str">
        <f t="shared" si="70"/>
        <v>兴业银行不良贷款率</v>
      </c>
      <c r="C399" s="4" t="s">
        <v>28</v>
      </c>
      <c r="D399" s="4" t="s">
        <v>29</v>
      </c>
      <c r="E399" s="5" t="s">
        <v>30</v>
      </c>
      <c r="F399" s="5" t="s">
        <v>27</v>
      </c>
      <c r="G399" s="5" t="str">
        <f t="shared" si="71"/>
        <v>不良贷款率</v>
      </c>
      <c r="H399" s="14">
        <v>1.5599999999999999E-2</v>
      </c>
      <c r="I399" s="14">
        <v>1.55E-2</v>
      </c>
      <c r="J399" s="14">
        <v>1.54E-2</v>
      </c>
      <c r="K399" s="14">
        <v>1.52E-2</v>
      </c>
      <c r="L399" s="14">
        <v>1.47E-2</v>
      </c>
      <c r="M399" s="14">
        <v>1.47E-2</v>
      </c>
      <c r="N399" s="14">
        <v>1.2500000000000001E-2</v>
      </c>
      <c r="O399" s="14">
        <v>1.18E-2</v>
      </c>
      <c r="P399" s="14">
        <v>1.15E-2</v>
      </c>
      <c r="Q399" s="14">
        <v>1.12E-2</v>
      </c>
      <c r="R399" s="14">
        <v>1.0999999999999999E-2</v>
      </c>
      <c r="S399" s="14">
        <v>1.1000000000000001E-2</v>
      </c>
      <c r="T399" s="14">
        <v>1.15E-2</v>
      </c>
      <c r="U399" s="14">
        <v>1.1000000000000001E-2</v>
      </c>
      <c r="V399" s="14">
        <v>1.09E-2</v>
      </c>
      <c r="W399" s="14">
        <v>1.09E-2</v>
      </c>
      <c r="X399" s="14">
        <v>1.0800000000000001E-2</v>
      </c>
      <c r="Y399" s="14">
        <v>1.0700000000000001E-2</v>
      </c>
      <c r="Z399" s="14">
        <v>1.0700000000000001E-2</v>
      </c>
      <c r="AA399" s="14">
        <v>1.0700000000000001E-2</v>
      </c>
      <c r="AB399" s="14">
        <v>1.0800000000000001E-2</v>
      </c>
      <c r="AC399" s="14">
        <v>1.0800000000000001E-2</v>
      </c>
      <c r="AD399" s="14">
        <v>1.0700000000000001E-2</v>
      </c>
      <c r="AE399" s="14">
        <v>1.0800000000000001E-2</v>
      </c>
      <c r="AF399" s="14">
        <v>1.0800000000000001E-2</v>
      </c>
      <c r="AG399" s="14">
        <v>1.0800000000000001E-2</v>
      </c>
      <c r="AH399" s="14">
        <v>1.0800000000000001E-2</v>
      </c>
    </row>
    <row r="400" spans="1:34" ht="15" hidden="1" x14ac:dyDescent="0.25">
      <c r="A400" t="str">
        <f t="shared" si="42"/>
        <v>浦发不良贷款率</v>
      </c>
      <c r="B400" s="3" t="str">
        <f t="shared" si="70"/>
        <v>浦发银行不良贷款率</v>
      </c>
      <c r="C400" s="4" t="s">
        <v>31</v>
      </c>
      <c r="D400" s="4" t="s">
        <v>32</v>
      </c>
      <c r="E400" s="5" t="s">
        <v>33</v>
      </c>
      <c r="F400" s="5" t="s">
        <v>27</v>
      </c>
      <c r="G400" s="5" t="str">
        <f t="shared" si="71"/>
        <v>不良贷款率</v>
      </c>
      <c r="H400" s="14">
        <v>1.83E-2</v>
      </c>
      <c r="I400" s="14">
        <v>1.7600000000000001E-2</v>
      </c>
      <c r="J400" s="14">
        <v>2.0500000000000001E-2</v>
      </c>
      <c r="K400" s="14">
        <v>1.9900000000000001E-2</v>
      </c>
      <c r="L400" s="14">
        <v>1.9199999999999998E-2</v>
      </c>
      <c r="M400" s="14">
        <v>1.8499999999999999E-2</v>
      </c>
      <c r="N400" s="14">
        <v>1.7299999999999999E-2</v>
      </c>
      <c r="O400" s="14">
        <v>1.66E-2</v>
      </c>
      <c r="P400" s="14">
        <v>1.6400000000000001E-2</v>
      </c>
      <c r="Q400" s="14">
        <v>1.6199999999999999E-2</v>
      </c>
      <c r="R400" s="14">
        <v>1.61E-2</v>
      </c>
      <c r="S400" s="14">
        <v>1.5800000000000002E-2</v>
      </c>
      <c r="T400" s="14">
        <v>1.5600000000000001E-2</v>
      </c>
      <c r="U400" s="14">
        <v>1.5300000000000001E-2</v>
      </c>
      <c r="V400" s="14">
        <v>1.52E-2</v>
      </c>
      <c r="W400" s="14">
        <v>1.52E-2</v>
      </c>
      <c r="X400" s="14">
        <v>1.49E-2</v>
      </c>
      <c r="Y400" s="14">
        <v>1.52E-2</v>
      </c>
      <c r="Z400" s="14">
        <v>1.4800000000000001E-2</v>
      </c>
      <c r="AA400" s="14">
        <v>1.4499999999999999E-2</v>
      </c>
      <c r="AB400" s="14">
        <v>1.41E-2</v>
      </c>
      <c r="AC400" s="14">
        <v>1.38E-2</v>
      </c>
      <c r="AD400" s="14">
        <v>1.3600000000000001E-2</v>
      </c>
      <c r="AE400" s="14">
        <v>1.3300000000000001E-2</v>
      </c>
      <c r="AF400" s="14">
        <v>1.3100000000000001E-2</v>
      </c>
      <c r="AG400" s="14">
        <v>1.29E-2</v>
      </c>
      <c r="AH400" s="14">
        <v>1.26E-2</v>
      </c>
    </row>
    <row r="401" spans="1:34" ht="15" hidden="1" x14ac:dyDescent="0.25">
      <c r="A401" t="str">
        <f t="shared" si="42"/>
        <v>中信不良贷款率</v>
      </c>
      <c r="B401" s="3" t="str">
        <f t="shared" si="70"/>
        <v>中信银行不良贷款率</v>
      </c>
      <c r="C401" s="4" t="s">
        <v>34</v>
      </c>
      <c r="D401" s="4" t="s">
        <v>35</v>
      </c>
      <c r="E401" s="5" t="s">
        <v>36</v>
      </c>
      <c r="F401" s="5" t="s">
        <v>27</v>
      </c>
      <c r="G401" s="5" t="str">
        <f t="shared" si="71"/>
        <v>不良贷款率</v>
      </c>
      <c r="H401" s="14">
        <v>1.72E-2</v>
      </c>
      <c r="I401" s="14">
        <v>1.72E-2</v>
      </c>
      <c r="J401" s="14">
        <v>1.6500000000000001E-2</v>
      </c>
      <c r="K401" s="14">
        <v>1.7999999999999999E-2</v>
      </c>
      <c r="L401" s="14">
        <v>1.83E-2</v>
      </c>
      <c r="M401" s="14">
        <v>1.9800000000000002E-2</v>
      </c>
      <c r="N401" s="14">
        <v>1.6400000000000001E-2</v>
      </c>
      <c r="O401" s="14">
        <v>1.54E-2</v>
      </c>
      <c r="P401" s="14">
        <v>1.4999999999999999E-2</v>
      </c>
      <c r="Q401" s="14">
        <v>1.4800000000000001E-2</v>
      </c>
      <c r="R401" s="14">
        <v>1.3899999999999999E-2</v>
      </c>
      <c r="S401" s="14">
        <v>1.3500000000000002E-2</v>
      </c>
      <c r="T401" s="14">
        <v>1.3100000000000001E-2</v>
      </c>
      <c r="U401" s="14">
        <v>1.2699999999999999E-2</v>
      </c>
      <c r="V401" s="14">
        <v>1.2699999999999999E-2</v>
      </c>
      <c r="W401" s="14">
        <v>1.21E-2</v>
      </c>
      <c r="X401" s="14">
        <v>1.21E-2</v>
      </c>
      <c r="Y401" s="14">
        <v>1.2199999999999999E-2</v>
      </c>
      <c r="Z401" s="14">
        <v>1.18E-2</v>
      </c>
      <c r="AA401" s="14">
        <v>1.18E-2</v>
      </c>
      <c r="AB401" s="14">
        <v>1.1899999999999999E-2</v>
      </c>
      <c r="AC401" s="14">
        <v>1.1699999999999999E-2</v>
      </c>
      <c r="AD401" s="14">
        <v>1.1599999999999999E-2</v>
      </c>
      <c r="AE401" s="14">
        <v>1.1599999999999999E-2</v>
      </c>
      <c r="AF401" s="14">
        <v>1.1599999999999999E-2</v>
      </c>
      <c r="AG401" s="14">
        <v>1.1599999999999999E-2</v>
      </c>
      <c r="AH401" s="14">
        <v>1.15E-2</v>
      </c>
    </row>
    <row r="402" spans="1:34" ht="15" hidden="1" x14ac:dyDescent="0.25">
      <c r="A402" t="str">
        <f t="shared" si="42"/>
        <v>民生不良贷款率</v>
      </c>
      <c r="B402" s="3" t="str">
        <f t="shared" si="70"/>
        <v>民生银行不良贷款率</v>
      </c>
      <c r="C402" s="4" t="s">
        <v>37</v>
      </c>
      <c r="D402" s="4" t="s">
        <v>38</v>
      </c>
      <c r="E402" s="5" t="s">
        <v>39</v>
      </c>
      <c r="F402" s="5" t="s">
        <v>27</v>
      </c>
      <c r="G402" s="5" t="str">
        <f t="shared" si="71"/>
        <v>不良贷款率</v>
      </c>
      <c r="H402" s="14">
        <v>1.7500000000000002E-2</v>
      </c>
      <c r="I402" s="14">
        <v>1.67E-2</v>
      </c>
      <c r="J402" s="14">
        <v>1.5599999999999999E-2</v>
      </c>
      <c r="K402" s="14">
        <v>1.55E-2</v>
      </c>
      <c r="L402" s="14">
        <v>1.6899999999999998E-2</v>
      </c>
      <c r="M402" s="14">
        <v>1.83E-2</v>
      </c>
      <c r="N402" s="14">
        <v>1.8200000000000001E-2</v>
      </c>
      <c r="O402" s="14">
        <v>1.7999999999999999E-2</v>
      </c>
      <c r="P402" s="14">
        <v>1.7999999999999999E-2</v>
      </c>
      <c r="Q402" s="14">
        <v>1.7899999999999999E-2</v>
      </c>
      <c r="R402" s="14">
        <v>1.7899999999999999E-2</v>
      </c>
      <c r="S402" s="14">
        <v>1.7399999999999999E-2</v>
      </c>
      <c r="T402" s="14">
        <v>1.7299999999999999E-2</v>
      </c>
      <c r="U402" s="14">
        <v>1.7399999999999999E-2</v>
      </c>
      <c r="V402" s="14">
        <v>1.6799999999999999E-2</v>
      </c>
      <c r="W402" s="14">
        <v>1.6E-2</v>
      </c>
      <c r="X402" s="14">
        <v>1.5700000000000002E-2</v>
      </c>
      <c r="Y402" s="14">
        <v>1.55E-2</v>
      </c>
      <c r="Z402" s="14">
        <v>1.4800000000000001E-2</v>
      </c>
      <c r="AA402" s="14">
        <v>1.44E-2</v>
      </c>
      <c r="AB402" s="14">
        <v>1.47E-2</v>
      </c>
      <c r="AC402" s="14">
        <v>1.4800000000000001E-2</v>
      </c>
      <c r="AD402" s="14">
        <v>1.47E-2</v>
      </c>
      <c r="AE402" s="14">
        <v>1.46E-2</v>
      </c>
      <c r="AF402" s="14">
        <v>1.4800000000000001E-2</v>
      </c>
      <c r="AG402" s="14">
        <v>1.4800000000000001E-2</v>
      </c>
      <c r="AH402" s="14">
        <v>1.49E-2</v>
      </c>
    </row>
    <row r="403" spans="1:34" ht="15" hidden="1" x14ac:dyDescent="0.25">
      <c r="A403" t="str">
        <f t="shared" si="42"/>
        <v>光大不良贷款率</v>
      </c>
      <c r="B403" s="3" t="str">
        <f t="shared" si="70"/>
        <v>光大银行不良贷款率</v>
      </c>
      <c r="C403" s="4" t="s">
        <v>40</v>
      </c>
      <c r="D403" s="4" t="s">
        <v>41</v>
      </c>
      <c r="E403" s="5" t="s">
        <v>42</v>
      </c>
      <c r="F403" s="5" t="s">
        <v>27</v>
      </c>
      <c r="G403" s="5" t="str">
        <f t="shared" si="71"/>
        <v>不良贷款率</v>
      </c>
      <c r="H403" s="14">
        <v>1.5699999999999999E-2</v>
      </c>
      <c r="I403" s="14">
        <v>1.54E-2</v>
      </c>
      <c r="J403" s="14">
        <v>1.5599999999999999E-2</v>
      </c>
      <c r="K403" s="14">
        <v>1.55E-2</v>
      </c>
      <c r="L403" s="14">
        <v>1.55E-2</v>
      </c>
      <c r="M403" s="14">
        <v>1.5299999999999999E-2</v>
      </c>
      <c r="N403" s="14">
        <v>1.38E-2</v>
      </c>
      <c r="O403" s="14">
        <v>1.37E-2</v>
      </c>
      <c r="P403" s="14">
        <v>1.3599999999999999E-2</v>
      </c>
      <c r="Q403" s="14">
        <v>1.34E-2</v>
      </c>
      <c r="R403" s="14">
        <v>1.2500000000000001E-2</v>
      </c>
      <c r="S403" s="14">
        <v>1.24E-2</v>
      </c>
      <c r="T403" s="14">
        <v>1.24E-2</v>
      </c>
      <c r="U403" s="14">
        <v>1.24E-2</v>
      </c>
      <c r="V403" s="14">
        <v>1.2500000000000001E-2</v>
      </c>
      <c r="W403" s="14">
        <v>1.2500000000000001E-2</v>
      </c>
      <c r="X403" s="14">
        <v>1.3000000000000001E-2</v>
      </c>
      <c r="Y403" s="14">
        <v>1.3500000000000002E-2</v>
      </c>
      <c r="Z403" s="14">
        <v>1.2500000000000001E-2</v>
      </c>
      <c r="AA403" s="14">
        <v>1.2500000000000001E-2</v>
      </c>
      <c r="AB403" s="14">
        <v>1.2500000000000001E-2</v>
      </c>
      <c r="AC403" s="14">
        <v>1.2500000000000001E-2</v>
      </c>
      <c r="AD403" s="14">
        <v>1.2500000000000001E-2</v>
      </c>
      <c r="AE403" s="14">
        <v>1.2500000000000001E-2</v>
      </c>
      <c r="AF403" s="14">
        <v>1.2500000000000001E-2</v>
      </c>
      <c r="AG403" s="14">
        <v>1.26E-2</v>
      </c>
      <c r="AH403" s="14">
        <v>1.2699999999999999E-2</v>
      </c>
    </row>
    <row r="404" spans="1:34" ht="15" hidden="1" x14ac:dyDescent="0.25">
      <c r="A404" t="str">
        <f t="shared" si="42"/>
        <v>平安不良贷款率</v>
      </c>
      <c r="B404" s="3" t="str">
        <f t="shared" si="70"/>
        <v>平安银行不良贷款率</v>
      </c>
      <c r="C404" s="4" t="s">
        <v>43</v>
      </c>
      <c r="D404" s="4" t="s">
        <v>44</v>
      </c>
      <c r="E404" s="5" t="s">
        <v>45</v>
      </c>
      <c r="F404" s="5" t="s">
        <v>27</v>
      </c>
      <c r="G404" s="5" t="str">
        <f t="shared" si="71"/>
        <v>不良贷款率</v>
      </c>
      <c r="H404" s="14">
        <v>1.6799999999999999E-2</v>
      </c>
      <c r="I404" s="14">
        <v>1.6799999999999999E-2</v>
      </c>
      <c r="J404" s="14">
        <v>1.6500000000000001E-2</v>
      </c>
      <c r="K404" s="14">
        <v>1.6500000000000001E-2</v>
      </c>
      <c r="L404" s="14">
        <v>1.6500000000000001E-2</v>
      </c>
      <c r="M404" s="14">
        <v>1.32E-2</v>
      </c>
      <c r="N404" s="14">
        <v>1.18E-2</v>
      </c>
      <c r="O404" s="14">
        <v>1.0999999999999999E-2</v>
      </c>
      <c r="P404" s="14">
        <v>1.0800000000000001E-2</v>
      </c>
      <c r="Q404" s="14">
        <v>1.0500000000000001E-2</v>
      </c>
      <c r="R404" s="14">
        <v>1.0200000000000001E-2</v>
      </c>
      <c r="S404" s="14">
        <v>1.0200000000000001E-2</v>
      </c>
      <c r="T404" s="14">
        <v>1.0200000000000001E-2</v>
      </c>
      <c r="U404" s="14">
        <v>1.03E-2</v>
      </c>
      <c r="V404" s="14">
        <v>1.0500000000000001E-2</v>
      </c>
      <c r="W404" s="14">
        <v>1.0500000000000001E-2</v>
      </c>
      <c r="X404" s="14">
        <v>1.03E-2</v>
      </c>
      <c r="Y404" s="14">
        <v>1.04E-2</v>
      </c>
      <c r="Z404" s="14">
        <v>1.06E-2</v>
      </c>
      <c r="AA404" s="14">
        <v>1.0700000000000001E-2</v>
      </c>
      <c r="AB404" s="14">
        <v>1.0700000000000001E-2</v>
      </c>
      <c r="AC404" s="14">
        <v>1.06E-2</v>
      </c>
      <c r="AD404" s="14">
        <v>1.06E-2</v>
      </c>
      <c r="AE404" s="14">
        <v>1.06E-2</v>
      </c>
      <c r="AF404" s="14">
        <v>1.0500000000000001E-2</v>
      </c>
      <c r="AG404" s="14">
        <v>1.0500000000000001E-2</v>
      </c>
      <c r="AH404" s="14">
        <v>1.0500000000000001E-2</v>
      </c>
    </row>
    <row r="405" spans="1:34" ht="15" hidden="1" x14ac:dyDescent="0.25">
      <c r="A405" t="str">
        <f t="shared" si="42"/>
        <v>华夏不良贷款率</v>
      </c>
      <c r="B405" s="3" t="str">
        <f t="shared" si="70"/>
        <v>华夏银行不良贷款率</v>
      </c>
      <c r="C405" s="4" t="s">
        <v>46</v>
      </c>
      <c r="D405" s="4" t="s">
        <v>47</v>
      </c>
      <c r="E405" s="5" t="s">
        <v>48</v>
      </c>
      <c r="F405" s="5" t="s">
        <v>27</v>
      </c>
      <c r="G405" s="5" t="str">
        <f t="shared" si="71"/>
        <v>不良贷款率</v>
      </c>
      <c r="H405" s="14">
        <v>1.84E-2</v>
      </c>
      <c r="I405" s="14">
        <v>1.8800000000000001E-2</v>
      </c>
      <c r="J405" s="14">
        <v>1.83E-2</v>
      </c>
      <c r="K405" s="14">
        <v>1.8200000000000001E-2</v>
      </c>
      <c r="L405" s="14">
        <v>1.8800000000000001E-2</v>
      </c>
      <c r="M405" s="14">
        <v>1.8800000000000001E-2</v>
      </c>
      <c r="N405" s="14">
        <v>1.7999999999999999E-2</v>
      </c>
      <c r="O405" s="14">
        <v>1.7899999999999999E-2</v>
      </c>
      <c r="P405" s="14">
        <v>1.78E-2</v>
      </c>
      <c r="Q405" s="14">
        <v>1.78E-2</v>
      </c>
      <c r="R405" s="14">
        <v>1.77E-2</v>
      </c>
      <c r="S405" s="14">
        <v>1.7500000000000002E-2</v>
      </c>
      <c r="T405" s="14">
        <v>1.7899999999999999E-2</v>
      </c>
      <c r="U405" s="14">
        <v>1.78E-2</v>
      </c>
      <c r="V405" s="14">
        <v>1.7500000000000002E-2</v>
      </c>
      <c r="W405" s="14">
        <v>1.7299999999999999E-2</v>
      </c>
      <c r="X405" s="14">
        <v>1.72E-2</v>
      </c>
      <c r="Y405" s="14">
        <v>1.72E-2</v>
      </c>
      <c r="Z405" s="14">
        <v>1.67E-2</v>
      </c>
      <c r="AA405" s="14">
        <v>1.66E-2</v>
      </c>
      <c r="AB405" s="14">
        <v>1.6500000000000001E-2</v>
      </c>
      <c r="AC405" s="14">
        <v>1.61E-2</v>
      </c>
      <c r="AD405" s="14">
        <v>1.6E-2</v>
      </c>
      <c r="AE405" s="14">
        <v>1.61E-2</v>
      </c>
      <c r="AF405" s="14">
        <v>1.6E-2</v>
      </c>
      <c r="AG405" s="14">
        <v>1.5800000000000002E-2</v>
      </c>
      <c r="AH405" s="14">
        <v>1.55E-2</v>
      </c>
    </row>
    <row r="406" spans="1:34" ht="15" hidden="1" x14ac:dyDescent="0.25">
      <c r="A406" t="str">
        <f t="shared" si="42"/>
        <v>浙商不良贷款率</v>
      </c>
      <c r="B406" s="3" t="str">
        <f t="shared" si="70"/>
        <v>浙商银行不良贷款率</v>
      </c>
      <c r="C406" s="4" t="s">
        <v>49</v>
      </c>
      <c r="D406" s="4" t="s">
        <v>50</v>
      </c>
      <c r="E406" s="5" t="s">
        <v>51</v>
      </c>
      <c r="F406" s="5" t="s">
        <v>27</v>
      </c>
      <c r="G406" s="5" t="str">
        <f t="shared" si="71"/>
        <v>不良贷款率</v>
      </c>
      <c r="H406" s="14">
        <v>1.37E-2</v>
      </c>
      <c r="I406" s="14" t="s">
        <v>143</v>
      </c>
      <c r="J406" s="14">
        <v>1.37E-2</v>
      </c>
      <c r="K406" s="14">
        <v>1.4200000000000001E-2</v>
      </c>
      <c r="L406" s="14">
        <v>1.4E-2</v>
      </c>
      <c r="M406" s="14">
        <v>1.44E-2</v>
      </c>
      <c r="N406" s="14">
        <v>1.4200000000000001E-2</v>
      </c>
      <c r="O406" s="14">
        <v>1.5299999999999999E-2</v>
      </c>
      <c r="P406" s="14">
        <v>1.4999999999999999E-2</v>
      </c>
      <c r="Q406" s="14">
        <v>1.52E-2</v>
      </c>
      <c r="R406" s="14">
        <v>1.5299999999999999E-2</v>
      </c>
      <c r="S406" s="14">
        <v>1.5300000000000001E-2</v>
      </c>
      <c r="T406" s="14">
        <v>1.49E-2</v>
      </c>
      <c r="U406" s="14">
        <v>1.47E-2</v>
      </c>
      <c r="V406" s="14">
        <v>1.47E-2</v>
      </c>
      <c r="W406" s="14">
        <v>1.44E-2</v>
      </c>
      <c r="X406" s="14">
        <v>1.4499999999999999E-2</v>
      </c>
      <c r="Y406" s="14">
        <v>1.4499999999999999E-2</v>
      </c>
      <c r="Z406" s="14">
        <v>1.44E-2</v>
      </c>
      <c r="AA406" s="14">
        <v>1.44E-2</v>
      </c>
      <c r="AB406" s="14">
        <v>1.43E-2</v>
      </c>
      <c r="AC406" s="14">
        <v>1.43E-2</v>
      </c>
      <c r="AD406" s="14">
        <v>1.38E-2</v>
      </c>
      <c r="AE406" s="14">
        <v>1.38E-2</v>
      </c>
      <c r="AF406" s="14">
        <v>1.3599999999999999E-2</v>
      </c>
      <c r="AG406" s="14">
        <v>1.3599999999999999E-2</v>
      </c>
      <c r="AH406" s="14">
        <v>1.3599999999999999E-2</v>
      </c>
    </row>
    <row r="407" spans="1:34" ht="15" hidden="1" x14ac:dyDescent="0.25">
      <c r="A407" t="str">
        <f t="shared" si="42"/>
        <v>北京不良贷款率</v>
      </c>
      <c r="B407" s="3" t="str">
        <f t="shared" si="70"/>
        <v>北京银行不良贷款率</v>
      </c>
      <c r="C407" s="4" t="s">
        <v>52</v>
      </c>
      <c r="D407" s="4" t="s">
        <v>53</v>
      </c>
      <c r="E407" s="5" t="s">
        <v>54</v>
      </c>
      <c r="F407" s="5" t="s">
        <v>55</v>
      </c>
      <c r="G407" s="5" t="str">
        <f t="shared" si="71"/>
        <v>不良贷款率</v>
      </c>
      <c r="H407" s="14">
        <v>1.4500000000000001E-2</v>
      </c>
      <c r="I407" s="14">
        <v>1.41E-2</v>
      </c>
      <c r="J407" s="14">
        <v>1.4E-2</v>
      </c>
      <c r="K407" s="14">
        <v>1.47E-2</v>
      </c>
      <c r="L407" s="14">
        <v>1.54E-2</v>
      </c>
      <c r="M407" s="14">
        <v>1.52E-2</v>
      </c>
      <c r="N407" s="14">
        <v>1.5699999999999999E-2</v>
      </c>
      <c r="O407" s="14">
        <v>1.46E-2</v>
      </c>
      <c r="P407" s="14">
        <v>1.4500000000000001E-2</v>
      </c>
      <c r="Q407" s="14">
        <v>1.44E-2</v>
      </c>
      <c r="R407" s="14">
        <v>1.44E-2</v>
      </c>
      <c r="S407" s="14">
        <v>1.44E-2</v>
      </c>
      <c r="T407" s="14">
        <v>1.6399999999999998E-2</v>
      </c>
      <c r="U407" s="14">
        <v>1.5900000000000001E-2</v>
      </c>
      <c r="V407" s="14">
        <v>1.43E-2</v>
      </c>
      <c r="W407" s="14">
        <v>1.3600000000000001E-2</v>
      </c>
      <c r="X407" s="14">
        <v>1.34E-2</v>
      </c>
      <c r="Y407" s="14">
        <v>1.3300000000000001E-2</v>
      </c>
      <c r="Z407" s="14">
        <v>1.32E-2</v>
      </c>
      <c r="AA407" s="14">
        <v>1.3100000000000001E-2</v>
      </c>
      <c r="AB407" s="14">
        <v>1.3100000000000001E-2</v>
      </c>
      <c r="AC407" s="14">
        <v>1.3100000000000001E-2</v>
      </c>
      <c r="AD407" s="14">
        <v>1.3100000000000001E-2</v>
      </c>
      <c r="AE407" s="14">
        <v>1.3000000000000001E-2</v>
      </c>
      <c r="AF407" s="14">
        <v>1.3000000000000001E-2</v>
      </c>
      <c r="AG407" s="14">
        <v>1.29E-2</v>
      </c>
      <c r="AH407" s="14" t="s">
        <v>143</v>
      </c>
    </row>
    <row r="408" spans="1:34" ht="15" hidden="1" x14ac:dyDescent="0.25">
      <c r="A408" t="str">
        <f t="shared" si="42"/>
        <v>江苏不良贷款率</v>
      </c>
      <c r="B408" s="3" t="str">
        <f t="shared" si="70"/>
        <v>江苏银行不良贷款率</v>
      </c>
      <c r="C408" s="4" t="s">
        <v>56</v>
      </c>
      <c r="D408" s="4" t="s">
        <v>57</v>
      </c>
      <c r="E408" s="5" t="s">
        <v>58</v>
      </c>
      <c r="F408" s="5" t="s">
        <v>55</v>
      </c>
      <c r="G408" s="5" t="str">
        <f t="shared" si="71"/>
        <v>不良贷款率</v>
      </c>
      <c r="H408" s="14">
        <v>1.3899999999999999E-2</v>
      </c>
      <c r="I408" s="14">
        <v>1.3899999999999999E-2</v>
      </c>
      <c r="J408" s="14">
        <v>1.38E-2</v>
      </c>
      <c r="K408" s="14">
        <v>1.38E-2</v>
      </c>
      <c r="L408" s="14">
        <v>1.37E-2</v>
      </c>
      <c r="M408" s="14">
        <v>1.3299999999999999E-2</v>
      </c>
      <c r="N408" s="14">
        <v>1.32E-2</v>
      </c>
      <c r="O408" s="14">
        <v>1.24E-2</v>
      </c>
      <c r="P408" s="14">
        <v>1.1599999999999999E-2</v>
      </c>
      <c r="Q408" s="14">
        <v>1.12E-2</v>
      </c>
      <c r="R408" s="14">
        <v>1.0800000000000001E-2</v>
      </c>
      <c r="S408" s="14">
        <v>1.03E-2</v>
      </c>
      <c r="T408" s="14">
        <v>9.7999999999999997E-3</v>
      </c>
      <c r="U408" s="14">
        <v>9.5999999999999992E-3</v>
      </c>
      <c r="V408" s="14">
        <v>9.3999999999999986E-3</v>
      </c>
      <c r="W408" s="14">
        <v>9.1999999999999998E-3</v>
      </c>
      <c r="X408" s="14">
        <v>9.1000000000000004E-3</v>
      </c>
      <c r="Y408" s="14">
        <v>9.1000000000000004E-3</v>
      </c>
      <c r="Z408" s="14">
        <v>9.1000000000000004E-3</v>
      </c>
      <c r="AA408" s="14">
        <v>9.1000000000000004E-3</v>
      </c>
      <c r="AB408" s="14">
        <v>8.8999999999999999E-3</v>
      </c>
      <c r="AC408" s="14">
        <v>8.8999999999999999E-3</v>
      </c>
      <c r="AD408" s="14">
        <v>8.8999999999999999E-3</v>
      </c>
      <c r="AE408" s="14">
        <v>8.6E-3</v>
      </c>
      <c r="AF408" s="14">
        <v>8.3999999999999995E-3</v>
      </c>
      <c r="AG408" s="14">
        <v>8.3999999999999995E-3</v>
      </c>
      <c r="AH408" s="14" t="s">
        <v>143</v>
      </c>
    </row>
    <row r="409" spans="1:34" ht="15" hidden="1" x14ac:dyDescent="0.25">
      <c r="A409" t="str">
        <f t="shared" si="42"/>
        <v>上海不良贷款率</v>
      </c>
      <c r="B409" s="3" t="str">
        <f t="shared" si="70"/>
        <v>上海银行不良贷款率</v>
      </c>
      <c r="C409" s="4" t="s">
        <v>59</v>
      </c>
      <c r="D409" s="4" t="s">
        <v>60</v>
      </c>
      <c r="E409" s="5" t="s">
        <v>61</v>
      </c>
      <c r="F409" s="5" t="s">
        <v>55</v>
      </c>
      <c r="G409" s="5" t="str">
        <f t="shared" si="71"/>
        <v>不良贷款率</v>
      </c>
      <c r="H409" s="14">
        <v>1.18E-2</v>
      </c>
      <c r="I409" s="14">
        <v>1.17E-2</v>
      </c>
      <c r="J409" s="14">
        <v>1.1599999999999999E-2</v>
      </c>
      <c r="K409" s="14">
        <v>1.18E-2</v>
      </c>
      <c r="L409" s="14">
        <v>1.1900000000000001E-2</v>
      </c>
      <c r="M409" s="14">
        <v>1.2200000000000001E-2</v>
      </c>
      <c r="N409" s="14">
        <v>1.2200000000000001E-2</v>
      </c>
      <c r="O409" s="14">
        <v>1.21E-2</v>
      </c>
      <c r="P409" s="14">
        <v>1.1900000000000001E-2</v>
      </c>
      <c r="Q409" s="14">
        <v>1.1900000000000001E-2</v>
      </c>
      <c r="R409" s="14">
        <v>1.2500000000000001E-2</v>
      </c>
      <c r="S409" s="14">
        <v>1.2500000000000001E-2</v>
      </c>
      <c r="T409" s="14">
        <v>1.2500000000000001E-2</v>
      </c>
      <c r="U409" s="14">
        <v>1.2500000000000001E-2</v>
      </c>
      <c r="V409" s="14">
        <v>1.2500000000000001E-2</v>
      </c>
      <c r="W409" s="14">
        <v>1.2500000000000001E-2</v>
      </c>
      <c r="X409" s="14">
        <v>1.2199999999999999E-2</v>
      </c>
      <c r="Y409" s="14">
        <v>1.21E-2</v>
      </c>
      <c r="Z409" s="14">
        <v>1.21E-2</v>
      </c>
      <c r="AA409" s="14">
        <v>1.21E-2</v>
      </c>
      <c r="AB409" s="14">
        <v>1.21E-2</v>
      </c>
      <c r="AC409" s="14">
        <v>1.2E-2</v>
      </c>
      <c r="AD409" s="14">
        <v>1.18E-2</v>
      </c>
      <c r="AE409" s="14">
        <v>1.18E-2</v>
      </c>
      <c r="AF409" s="14">
        <v>1.18E-2</v>
      </c>
      <c r="AG409" s="14">
        <v>1.18E-2</v>
      </c>
      <c r="AH409" s="14" t="s">
        <v>143</v>
      </c>
    </row>
    <row r="410" spans="1:34" ht="15" hidden="1" x14ac:dyDescent="0.25">
      <c r="A410" t="str">
        <f t="shared" si="42"/>
        <v>宁波不良贷款率</v>
      </c>
      <c r="B410" s="3" t="str">
        <f t="shared" si="70"/>
        <v>宁波银行不良贷款率</v>
      </c>
      <c r="C410" s="4" t="s">
        <v>62</v>
      </c>
      <c r="D410" s="4" t="s">
        <v>63</v>
      </c>
      <c r="E410" s="5" t="s">
        <v>64</v>
      </c>
      <c r="F410" s="5" t="s">
        <v>55</v>
      </c>
      <c r="G410" s="5" t="str">
        <f t="shared" si="71"/>
        <v>不良贷款率</v>
      </c>
      <c r="H410" s="14">
        <v>7.7999999999999996E-3</v>
      </c>
      <c r="I410" s="14">
        <v>7.7999999999999996E-3</v>
      </c>
      <c r="J410" s="14">
        <v>7.7999999999999996E-3</v>
      </c>
      <c r="K410" s="14">
        <v>7.7999999999999996E-3</v>
      </c>
      <c r="L410" s="14">
        <v>7.9000000000000008E-3</v>
      </c>
      <c r="M410" s="14">
        <v>7.9000000000000008E-3</v>
      </c>
      <c r="N410" s="14">
        <v>7.9000000000000008E-3</v>
      </c>
      <c r="O410" s="14">
        <v>7.9000000000000008E-3</v>
      </c>
      <c r="P410" s="14">
        <v>7.9000000000000008E-3</v>
      </c>
      <c r="Q410" s="14">
        <v>7.7999999999999996E-3</v>
      </c>
      <c r="R410" s="14">
        <v>7.7000000000000002E-3</v>
      </c>
      <c r="S410" s="14">
        <v>7.7000000000000002E-3</v>
      </c>
      <c r="T410" s="14">
        <v>7.7000000000000002E-3</v>
      </c>
      <c r="U410" s="14">
        <v>7.7000000000000002E-3</v>
      </c>
      <c r="V410" s="14">
        <v>7.4999999999999997E-3</v>
      </c>
      <c r="W410" s="14">
        <v>7.6E-3</v>
      </c>
      <c r="X410" s="14">
        <v>7.6E-3</v>
      </c>
      <c r="Y410" s="14">
        <v>7.6E-3</v>
      </c>
      <c r="Z410" s="14">
        <v>7.6E-3</v>
      </c>
      <c r="AA410" s="14">
        <v>7.6E-3</v>
      </c>
      <c r="AB410" s="14">
        <v>7.6E-3</v>
      </c>
      <c r="AC410" s="14">
        <v>7.6E-3</v>
      </c>
      <c r="AD410" s="14">
        <v>7.6E-3</v>
      </c>
      <c r="AE410" s="14">
        <v>7.6E-3</v>
      </c>
      <c r="AF410" s="14">
        <v>7.6E-3</v>
      </c>
      <c r="AG410" s="14">
        <v>7.6E-3</v>
      </c>
      <c r="AH410" s="14" t="s">
        <v>143</v>
      </c>
    </row>
    <row r="411" spans="1:34" ht="15" hidden="1" x14ac:dyDescent="0.25">
      <c r="A411" t="str">
        <f t="shared" si="42"/>
        <v>南京不良贷款率</v>
      </c>
      <c r="B411" s="3" t="str">
        <f t="shared" si="70"/>
        <v>南京银行不良贷款率</v>
      </c>
      <c r="C411" s="4" t="s">
        <v>65</v>
      </c>
      <c r="D411" s="4" t="s">
        <v>66</v>
      </c>
      <c r="E411" s="5" t="s">
        <v>67</v>
      </c>
      <c r="F411" s="5" t="s">
        <v>55</v>
      </c>
      <c r="G411" s="5" t="str">
        <f t="shared" si="71"/>
        <v>不良贷款率</v>
      </c>
      <c r="H411" s="14">
        <v>8.8999999999999999E-3</v>
      </c>
      <c r="I411" s="14">
        <v>8.8999999999999999E-3</v>
      </c>
      <c r="J411" s="14">
        <v>8.8999999999999999E-3</v>
      </c>
      <c r="K411" s="14">
        <v>8.8999999999999999E-3</v>
      </c>
      <c r="L411" s="14">
        <v>8.9999999999999993E-3</v>
      </c>
      <c r="M411" s="14">
        <v>8.9999999999999993E-3</v>
      </c>
      <c r="N411" s="14">
        <v>9.1000000000000004E-3</v>
      </c>
      <c r="O411" s="14">
        <v>9.1000000000000004E-3</v>
      </c>
      <c r="P411" s="14">
        <v>9.1000000000000004E-3</v>
      </c>
      <c r="Q411" s="14">
        <v>9.1000000000000004E-3</v>
      </c>
      <c r="R411" s="14">
        <v>9.1000000000000004E-3</v>
      </c>
      <c r="S411" s="14">
        <v>9.0000000000000011E-3</v>
      </c>
      <c r="T411" s="14">
        <v>9.0000000000000011E-3</v>
      </c>
      <c r="U411" s="14">
        <v>9.0000000000000011E-3</v>
      </c>
      <c r="V411" s="14">
        <v>9.0000000000000011E-3</v>
      </c>
      <c r="W411" s="14">
        <v>9.0000000000000011E-3</v>
      </c>
      <c r="X411" s="14">
        <v>9.0000000000000011E-3</v>
      </c>
      <c r="Y411" s="14">
        <v>9.0000000000000011E-3</v>
      </c>
      <c r="Z411" s="14">
        <v>9.0000000000000011E-3</v>
      </c>
      <c r="AA411" s="14">
        <v>8.3000000000000001E-3</v>
      </c>
      <c r="AB411" s="14">
        <v>8.3000000000000001E-3</v>
      </c>
      <c r="AC411" s="14">
        <v>8.3000000000000001E-3</v>
      </c>
      <c r="AD411" s="14">
        <v>8.3000000000000001E-3</v>
      </c>
      <c r="AE411" s="14">
        <v>8.3000000000000001E-3</v>
      </c>
      <c r="AF411" s="14">
        <v>8.3999999999999995E-3</v>
      </c>
      <c r="AG411" s="14">
        <v>8.3000000000000001E-3</v>
      </c>
      <c r="AH411" s="14" t="s">
        <v>143</v>
      </c>
    </row>
    <row r="412" spans="1:34" ht="15" hidden="1" x14ac:dyDescent="0.25">
      <c r="A412" t="str">
        <f t="shared" si="42"/>
        <v>杭州不良贷款率</v>
      </c>
      <c r="B412" s="3" t="str">
        <f t="shared" si="70"/>
        <v>杭州银行不良贷款率</v>
      </c>
      <c r="C412" s="4" t="s">
        <v>68</v>
      </c>
      <c r="D412" s="4" t="s">
        <v>69</v>
      </c>
      <c r="E412" s="5" t="s">
        <v>70</v>
      </c>
      <c r="F412" s="5" t="s">
        <v>55</v>
      </c>
      <c r="G412" s="5" t="str">
        <f t="shared" si="71"/>
        <v>不良贷款率</v>
      </c>
      <c r="H412" s="14">
        <v>1.38E-2</v>
      </c>
      <c r="I412" s="14">
        <v>1.35E-2</v>
      </c>
      <c r="J412" s="14">
        <v>1.34E-2</v>
      </c>
      <c r="K412" s="14">
        <v>1.29E-2</v>
      </c>
      <c r="L412" s="14">
        <v>1.24E-2</v>
      </c>
      <c r="M412" s="14">
        <v>1.09E-2</v>
      </c>
      <c r="N412" s="14">
        <v>1.0699999999999999E-2</v>
      </c>
      <c r="O412" s="14">
        <v>1.0500000000000001E-2</v>
      </c>
      <c r="P412" s="14">
        <v>9.7999999999999997E-3</v>
      </c>
      <c r="Q412" s="14">
        <v>8.9999999999999993E-3</v>
      </c>
      <c r="R412" s="14">
        <v>8.6E-3</v>
      </c>
      <c r="S412" s="14">
        <v>8.199999999999999E-3</v>
      </c>
      <c r="T412" s="14">
        <v>7.9000000000000008E-3</v>
      </c>
      <c r="U412" s="14">
        <v>7.7000000000000002E-3</v>
      </c>
      <c r="V412" s="14">
        <v>7.7000000000000002E-3</v>
      </c>
      <c r="W412" s="14">
        <v>7.6E-3</v>
      </c>
      <c r="X412" s="14">
        <v>7.6E-3</v>
      </c>
      <c r="Y412" s="14">
        <v>7.6E-3</v>
      </c>
      <c r="Z412" s="14">
        <v>7.6E-3</v>
      </c>
      <c r="AA412" s="14">
        <v>7.6E-3</v>
      </c>
      <c r="AB412" s="14">
        <v>7.6E-3</v>
      </c>
      <c r="AC412" s="14">
        <v>7.6E-3</v>
      </c>
      <c r="AD412" s="14">
        <v>7.6E-3</v>
      </c>
      <c r="AE412" s="14">
        <v>7.6E-3</v>
      </c>
      <c r="AF412" s="14">
        <v>7.6E-3</v>
      </c>
      <c r="AG412" s="14">
        <v>7.6E-3</v>
      </c>
      <c r="AH412" s="14" t="s">
        <v>143</v>
      </c>
    </row>
    <row r="413" spans="1:34" ht="15" hidden="1" x14ac:dyDescent="0.25">
      <c r="A413" t="str">
        <f t="shared" si="42"/>
        <v>成都不良贷款率</v>
      </c>
      <c r="B413" s="3" t="str">
        <f t="shared" si="70"/>
        <v>成都银行不良贷款率</v>
      </c>
      <c r="C413" s="4" t="s">
        <v>71</v>
      </c>
      <c r="D413" s="4" t="s">
        <v>72</v>
      </c>
      <c r="E413" s="5" t="s">
        <v>73</v>
      </c>
      <c r="F413" s="5" t="s">
        <v>55</v>
      </c>
      <c r="G413" s="5" t="str">
        <f t="shared" si="71"/>
        <v>不良贷款率</v>
      </c>
      <c r="H413" s="14">
        <v>1.46E-2</v>
      </c>
      <c r="I413" s="14">
        <v>1.4500000000000001E-2</v>
      </c>
      <c r="J413" s="14">
        <v>1.43E-2</v>
      </c>
      <c r="K413" s="14">
        <v>1.43E-2</v>
      </c>
      <c r="L413" s="14">
        <v>1.4200000000000001E-2</v>
      </c>
      <c r="M413" s="14">
        <v>1.38E-2</v>
      </c>
      <c r="N413" s="14">
        <v>1.37E-2</v>
      </c>
      <c r="O413" s="14">
        <v>1.1900000000000001E-2</v>
      </c>
      <c r="P413" s="14">
        <v>1.0999999999999999E-2</v>
      </c>
      <c r="Q413" s="14">
        <v>1.06E-2</v>
      </c>
      <c r="R413" s="14">
        <v>9.7999999999999997E-3</v>
      </c>
      <c r="S413" s="14">
        <v>9.1000000000000004E-3</v>
      </c>
      <c r="T413" s="14">
        <v>8.3000000000000001E-3</v>
      </c>
      <c r="U413" s="14">
        <v>8.1000000000000013E-3</v>
      </c>
      <c r="V413" s="14">
        <v>7.8000000000000005E-3</v>
      </c>
      <c r="W413" s="14">
        <v>7.6E-3</v>
      </c>
      <c r="X413" s="14">
        <v>7.1999999999999998E-3</v>
      </c>
      <c r="Y413" s="14">
        <v>7.0999999999999995E-3</v>
      </c>
      <c r="Z413" s="14">
        <v>6.8000000000000005E-3</v>
      </c>
      <c r="AA413" s="14">
        <v>6.6E-3</v>
      </c>
      <c r="AB413" s="14">
        <v>6.6E-3</v>
      </c>
      <c r="AC413" s="14">
        <v>6.6E-3</v>
      </c>
      <c r="AD413" s="14">
        <v>6.6E-3</v>
      </c>
      <c r="AE413" s="14">
        <v>6.6E-3</v>
      </c>
      <c r="AF413" s="14">
        <v>6.6E-3</v>
      </c>
      <c r="AG413" s="14">
        <v>6.8000000000000005E-3</v>
      </c>
      <c r="AH413" s="14" t="s">
        <v>143</v>
      </c>
    </row>
    <row r="414" spans="1:34" ht="15" hidden="1" x14ac:dyDescent="0.25">
      <c r="A414" t="str">
        <f t="shared" si="42"/>
        <v>长沙不良贷款率</v>
      </c>
      <c r="B414" s="3" t="str">
        <f t="shared" si="70"/>
        <v>长沙银行不良贷款率</v>
      </c>
      <c r="C414" s="4" t="s">
        <v>74</v>
      </c>
      <c r="D414" s="4" t="s">
        <v>75</v>
      </c>
      <c r="E414" s="5" t="s">
        <v>76</v>
      </c>
      <c r="F414" s="5" t="s">
        <v>55</v>
      </c>
      <c r="G414" s="5" t="str">
        <f t="shared" si="71"/>
        <v>不良贷款率</v>
      </c>
      <c r="H414" s="14">
        <v>1.29E-2</v>
      </c>
      <c r="I414" s="14">
        <v>1.24E-2</v>
      </c>
      <c r="J414" s="14">
        <v>1.2200000000000001E-2</v>
      </c>
      <c r="K414" s="14">
        <v>1.24E-2</v>
      </c>
      <c r="L414" s="14">
        <v>1.23E-2</v>
      </c>
      <c r="M414" s="14">
        <v>1.23E-2</v>
      </c>
      <c r="N414" s="14">
        <v>1.21E-2</v>
      </c>
      <c r="O414" s="14">
        <v>1.21E-2</v>
      </c>
      <c r="P414" s="14">
        <v>1.2E-2</v>
      </c>
      <c r="Q414" s="14">
        <v>1.2E-2</v>
      </c>
      <c r="R414" s="14">
        <v>1.2E-2</v>
      </c>
      <c r="S414" s="14">
        <v>1.1899999999999999E-2</v>
      </c>
      <c r="T414" s="14">
        <v>1.18E-2</v>
      </c>
      <c r="U414" s="14">
        <v>1.1599999999999999E-2</v>
      </c>
      <c r="V414" s="14">
        <v>1.1599999999999999E-2</v>
      </c>
      <c r="W414" s="14">
        <v>1.1599999999999999E-2</v>
      </c>
      <c r="X414" s="14">
        <v>1.1599999999999999E-2</v>
      </c>
      <c r="Y414" s="14">
        <v>1.1599999999999999E-2</v>
      </c>
      <c r="Z414" s="14">
        <v>1.15E-2</v>
      </c>
      <c r="AA414" s="14">
        <v>1.15E-2</v>
      </c>
      <c r="AB414" s="14">
        <v>1.1599999999999999E-2</v>
      </c>
      <c r="AC414" s="14">
        <v>1.1599999999999999E-2</v>
      </c>
      <c r="AD414" s="14">
        <v>1.1699999999999999E-2</v>
      </c>
      <c r="AE414" s="14">
        <v>1.18E-2</v>
      </c>
      <c r="AF414" s="14">
        <v>1.1699999999999999E-2</v>
      </c>
      <c r="AG414" s="14">
        <v>1.18E-2</v>
      </c>
      <c r="AH414" s="14" t="s">
        <v>143</v>
      </c>
    </row>
    <row r="415" spans="1:34" ht="15" hidden="1" x14ac:dyDescent="0.25">
      <c r="A415" t="str">
        <f t="shared" si="42"/>
        <v>重庆不良贷款率</v>
      </c>
      <c r="B415" s="3" t="str">
        <f t="shared" si="70"/>
        <v>重庆银行不良贷款率</v>
      </c>
      <c r="C415" s="4" t="s">
        <v>77</v>
      </c>
      <c r="D415" s="4" t="s">
        <v>78</v>
      </c>
      <c r="E415" s="5" t="s">
        <v>79</v>
      </c>
      <c r="F415" s="5" t="s">
        <v>55</v>
      </c>
      <c r="G415" s="5" t="str">
        <f t="shared" si="71"/>
        <v>不良贷款率</v>
      </c>
      <c r="H415" s="14">
        <v>1.34E-2</v>
      </c>
      <c r="I415" s="14" t="s">
        <v>143</v>
      </c>
      <c r="J415" s="14">
        <v>1.2699999999999999E-2</v>
      </c>
      <c r="K415" s="14">
        <v>1.2699999999999999E-2</v>
      </c>
      <c r="L415" s="14">
        <v>1.24E-2</v>
      </c>
      <c r="M415" s="14" t="s">
        <v>143</v>
      </c>
      <c r="N415" s="14">
        <v>1.2699999999999999E-2</v>
      </c>
      <c r="O415" s="14">
        <v>1.2699999999999999E-2</v>
      </c>
      <c r="P415" s="14">
        <v>1.35E-2</v>
      </c>
      <c r="Q415" s="14">
        <v>1.3299999999999999E-2</v>
      </c>
      <c r="R415" s="14">
        <v>1.2999999999999999E-2</v>
      </c>
      <c r="S415" s="14">
        <v>1.3000000000000001E-2</v>
      </c>
      <c r="T415" s="14">
        <v>1.29E-2</v>
      </c>
      <c r="U415" s="14">
        <v>1.23E-2</v>
      </c>
      <c r="V415" s="14">
        <v>1.38E-2</v>
      </c>
      <c r="W415" s="14">
        <v>1.24E-2</v>
      </c>
      <c r="X415" s="14">
        <v>1.21E-2</v>
      </c>
      <c r="Y415" s="14">
        <v>1.3300000000000001E-2</v>
      </c>
      <c r="Z415" s="14">
        <v>1.34E-2</v>
      </c>
      <c r="AA415" s="14">
        <v>1.3300000000000001E-2</v>
      </c>
      <c r="AB415" s="14">
        <v>1.2500000000000001E-2</v>
      </c>
      <c r="AC415" s="14">
        <v>1.26E-2</v>
      </c>
      <c r="AD415" s="14">
        <v>1.2500000000000001E-2</v>
      </c>
      <c r="AE415" s="14">
        <v>1.21E-2</v>
      </c>
      <c r="AF415" s="14">
        <v>1.1699999999999999E-2</v>
      </c>
      <c r="AG415" s="14">
        <v>1.1399999999999999E-2</v>
      </c>
      <c r="AH415" s="14">
        <v>1.1399999999999999E-2</v>
      </c>
    </row>
    <row r="416" spans="1:34" ht="15" hidden="1" x14ac:dyDescent="0.25">
      <c r="A416" t="str">
        <f t="shared" si="42"/>
        <v>贵阳不良贷款率</v>
      </c>
      <c r="B416" s="3" t="str">
        <f t="shared" si="70"/>
        <v>贵阳银行不良贷款率</v>
      </c>
      <c r="C416" s="4" t="s">
        <v>80</v>
      </c>
      <c r="D416" s="4" t="s">
        <v>81</v>
      </c>
      <c r="E416" s="5" t="s">
        <v>82</v>
      </c>
      <c r="F416" s="5" t="s">
        <v>55</v>
      </c>
      <c r="G416" s="5" t="str">
        <f t="shared" si="71"/>
        <v>不良贷款率</v>
      </c>
      <c r="H416" s="14">
        <v>1.4999999999999999E-2</v>
      </c>
      <c r="I416" s="14">
        <v>1.4800000000000001E-2</v>
      </c>
      <c r="J416" s="14">
        <v>1.4500000000000001E-2</v>
      </c>
      <c r="K416" s="14">
        <v>1.6199999999999999E-2</v>
      </c>
      <c r="L416" s="14">
        <v>1.5900000000000001E-2</v>
      </c>
      <c r="M416" s="14">
        <v>1.5800000000000002E-2</v>
      </c>
      <c r="N416" s="14">
        <v>1.5299999999999999E-2</v>
      </c>
      <c r="O416" s="14">
        <v>1.52E-2</v>
      </c>
      <c r="P416" s="14">
        <v>1.5100000000000001E-2</v>
      </c>
      <c r="Q416" s="14">
        <v>1.4800000000000001E-2</v>
      </c>
      <c r="R416" s="14">
        <v>1.4500000000000001E-2</v>
      </c>
      <c r="S416" s="14">
        <v>1.6E-2</v>
      </c>
      <c r="T416" s="14">
        <v>1.6399999999999998E-2</v>
      </c>
      <c r="U416" s="14">
        <v>1.5300000000000001E-2</v>
      </c>
      <c r="V416" s="14">
        <v>1.4499999999999999E-2</v>
      </c>
      <c r="W416" s="14">
        <v>1.49E-2</v>
      </c>
      <c r="X416" s="14">
        <v>1.47E-2</v>
      </c>
      <c r="Y416" s="14">
        <v>1.6200000000000003E-2</v>
      </c>
      <c r="Z416" s="14">
        <v>1.5900000000000001E-2</v>
      </c>
      <c r="AA416" s="14">
        <v>1.6299999999999999E-2</v>
      </c>
      <c r="AB416" s="14">
        <v>1.6200000000000003E-2</v>
      </c>
      <c r="AC416" s="14">
        <v>1.5700000000000002E-2</v>
      </c>
      <c r="AD416" s="14">
        <v>1.5800000000000002E-2</v>
      </c>
      <c r="AE416" s="14">
        <v>1.66E-2</v>
      </c>
      <c r="AF416" s="14">
        <v>1.7000000000000001E-2</v>
      </c>
      <c r="AG416" s="14">
        <v>1.6299999999999999E-2</v>
      </c>
      <c r="AH416" s="14" t="s">
        <v>143</v>
      </c>
    </row>
    <row r="417" spans="1:34" ht="15" hidden="1" x14ac:dyDescent="0.25">
      <c r="A417" t="str">
        <f t="shared" si="42"/>
        <v>郑州不良贷款率</v>
      </c>
      <c r="B417" s="3" t="str">
        <f t="shared" si="70"/>
        <v>郑州银行不良贷款率</v>
      </c>
      <c r="C417" s="4" t="s">
        <v>83</v>
      </c>
      <c r="D417" s="4" t="s">
        <v>84</v>
      </c>
      <c r="E417" s="5" t="s">
        <v>85</v>
      </c>
      <c r="F417" s="5" t="s">
        <v>55</v>
      </c>
      <c r="G417" s="5" t="str">
        <f t="shared" si="71"/>
        <v>不良贷款率</v>
      </c>
      <c r="H417" s="14">
        <v>2.3900000000000001E-2</v>
      </c>
      <c r="I417" s="14">
        <v>2.3800000000000002E-2</v>
      </c>
      <c r="J417" s="14">
        <v>2.3699999999999999E-2</v>
      </c>
      <c r="K417" s="14">
        <v>2.35E-2</v>
      </c>
      <c r="L417" s="14">
        <v>2.1600000000000001E-2</v>
      </c>
      <c r="M417" s="14">
        <v>2.1000000000000001E-2</v>
      </c>
      <c r="N417" s="14">
        <v>2.0799999999999999E-2</v>
      </c>
      <c r="O417" s="14">
        <v>2.0400000000000001E-2</v>
      </c>
      <c r="P417" s="14">
        <v>1.9699999999999999E-2</v>
      </c>
      <c r="Q417" s="14">
        <v>1.95E-2</v>
      </c>
      <c r="R417" s="14">
        <v>1.8499999999999999E-2</v>
      </c>
      <c r="S417" s="14">
        <v>1.8000000000000002E-2</v>
      </c>
      <c r="T417" s="14">
        <v>1.7600000000000001E-2</v>
      </c>
      <c r="U417" s="14">
        <v>1.7600000000000001E-2</v>
      </c>
      <c r="V417" s="14">
        <v>1.8799999999999997E-2</v>
      </c>
      <c r="W417" s="14">
        <v>1.8799999999999997E-2</v>
      </c>
      <c r="X417" s="14">
        <v>1.8700000000000001E-2</v>
      </c>
      <c r="Y417" s="14">
        <v>1.8799999999999997E-2</v>
      </c>
      <c r="Z417" s="14">
        <v>1.8700000000000001E-2</v>
      </c>
      <c r="AA417" s="14">
        <v>1.8700000000000001E-2</v>
      </c>
      <c r="AB417" s="14">
        <v>1.8700000000000001E-2</v>
      </c>
      <c r="AC417" s="14">
        <v>1.8600000000000002E-2</v>
      </c>
      <c r="AD417" s="14">
        <v>1.7899999999999999E-2</v>
      </c>
      <c r="AE417" s="14">
        <v>1.7899999999999999E-2</v>
      </c>
      <c r="AF417" s="14">
        <v>1.7600000000000001E-2</v>
      </c>
      <c r="AG417" s="14">
        <v>1.7600000000000001E-2</v>
      </c>
      <c r="AH417" s="14">
        <v>1.7100000000000001E-2</v>
      </c>
    </row>
    <row r="418" spans="1:34" ht="15" hidden="1" x14ac:dyDescent="0.25">
      <c r="A418" t="str">
        <f t="shared" si="42"/>
        <v>青岛不良贷款率</v>
      </c>
      <c r="B418" s="3" t="str">
        <f t="shared" si="70"/>
        <v>青岛银行不良贷款率</v>
      </c>
      <c r="C418" s="4" t="s">
        <v>86</v>
      </c>
      <c r="D418" s="4" t="s">
        <v>87</v>
      </c>
      <c r="E418" s="5" t="s">
        <v>88</v>
      </c>
      <c r="F418" s="5" t="s">
        <v>55</v>
      </c>
      <c r="G418" s="5" t="str">
        <f t="shared" si="71"/>
        <v>不良贷款率</v>
      </c>
      <c r="H418" s="14">
        <v>1.6799999999999999E-2</v>
      </c>
      <c r="I418" s="14">
        <v>1.67E-2</v>
      </c>
      <c r="J418" s="14">
        <v>1.6500000000000001E-2</v>
      </c>
      <c r="K418" s="14">
        <v>1.6500000000000001E-2</v>
      </c>
      <c r="L418" s="14">
        <v>1.6299999999999999E-2</v>
      </c>
      <c r="M418" s="14">
        <v>1.6199999999999999E-2</v>
      </c>
      <c r="N418" s="14">
        <v>1.5100000000000001E-2</v>
      </c>
      <c r="O418" s="14">
        <v>1.5100000000000001E-2</v>
      </c>
      <c r="P418" s="14">
        <v>1.49E-2</v>
      </c>
      <c r="Q418" s="14">
        <v>1.47E-2</v>
      </c>
      <c r="R418" s="14">
        <v>1.34E-2</v>
      </c>
      <c r="S418" s="14">
        <v>1.3300000000000001E-2</v>
      </c>
      <c r="T418" s="14">
        <v>1.3300000000000001E-2</v>
      </c>
      <c r="U418" s="14">
        <v>1.32E-2</v>
      </c>
      <c r="V418" s="14">
        <v>1.21E-2</v>
      </c>
      <c r="W418" s="14">
        <v>1.1399999999999999E-2</v>
      </c>
      <c r="X418" s="14">
        <v>1.1399999999999999E-2</v>
      </c>
      <c r="Y418" s="14">
        <v>1.1399999999999999E-2</v>
      </c>
      <c r="Z418" s="14">
        <v>1.18E-2</v>
      </c>
      <c r="AA418" s="14">
        <v>1.18E-2</v>
      </c>
      <c r="AB418" s="14">
        <v>1.1699999999999999E-2</v>
      </c>
      <c r="AC418" s="14">
        <v>1.1699999999999999E-2</v>
      </c>
      <c r="AD418" s="14">
        <v>1.1399999999999999E-2</v>
      </c>
      <c r="AE418" s="14">
        <v>1.1299999999999999E-2</v>
      </c>
      <c r="AF418" s="14">
        <v>1.1200000000000002E-2</v>
      </c>
      <c r="AG418" s="14">
        <v>1.1000000000000001E-2</v>
      </c>
      <c r="AH418" s="14">
        <v>9.7000000000000003E-3</v>
      </c>
    </row>
    <row r="419" spans="1:34" ht="15" hidden="1" x14ac:dyDescent="0.25">
      <c r="A419" t="str">
        <f t="shared" si="42"/>
        <v>苏州不良贷款率</v>
      </c>
      <c r="B419" s="3" t="str">
        <f t="shared" si="70"/>
        <v>苏州银行不良贷款率</v>
      </c>
      <c r="C419" s="4" t="s">
        <v>89</v>
      </c>
      <c r="D419" s="4" t="s">
        <v>90</v>
      </c>
      <c r="E419" s="5" t="s">
        <v>91</v>
      </c>
      <c r="F419" s="5" t="s">
        <v>55</v>
      </c>
      <c r="G419" s="5" t="str">
        <f t="shared" si="71"/>
        <v>不良贷款率</v>
      </c>
      <c r="H419" s="14">
        <v>1.55E-2</v>
      </c>
      <c r="I419" s="14">
        <v>1.52E-2</v>
      </c>
      <c r="J419" s="14">
        <v>1.5299999999999999E-2</v>
      </c>
      <c r="K419" s="14">
        <v>1.4800000000000001E-2</v>
      </c>
      <c r="L419" s="14">
        <v>1.47E-2</v>
      </c>
      <c r="M419" s="14">
        <v>1.46E-2</v>
      </c>
      <c r="N419" s="14">
        <v>1.38E-2</v>
      </c>
      <c r="O419" s="14">
        <v>1.2699999999999999E-2</v>
      </c>
      <c r="P419" s="14">
        <v>1.2200000000000001E-2</v>
      </c>
      <c r="Q419" s="14">
        <v>1.17E-2</v>
      </c>
      <c r="R419" s="14">
        <v>1.11E-2</v>
      </c>
      <c r="S419" s="14">
        <v>9.8999999999999991E-3</v>
      </c>
      <c r="T419" s="14">
        <v>9.0000000000000011E-3</v>
      </c>
      <c r="U419" s="14">
        <v>8.8000000000000005E-3</v>
      </c>
      <c r="V419" s="14">
        <v>8.8000000000000005E-3</v>
      </c>
      <c r="W419" s="14">
        <v>8.6999999999999994E-3</v>
      </c>
      <c r="X419" s="14">
        <v>8.6E-3</v>
      </c>
      <c r="Y419" s="14">
        <v>8.3999999999999995E-3</v>
      </c>
      <c r="Z419" s="14">
        <v>8.3999999999999995E-3</v>
      </c>
      <c r="AA419" s="14">
        <v>8.3999999999999995E-3</v>
      </c>
      <c r="AB419" s="14">
        <v>8.3999999999999995E-3</v>
      </c>
      <c r="AC419" s="14">
        <v>8.3999999999999995E-3</v>
      </c>
      <c r="AD419" s="14">
        <v>8.3000000000000001E-3</v>
      </c>
      <c r="AE419" s="14">
        <v>8.3000000000000001E-3</v>
      </c>
      <c r="AF419" s="14">
        <v>8.3000000000000001E-3</v>
      </c>
      <c r="AG419" s="14">
        <v>8.3000000000000001E-3</v>
      </c>
      <c r="AH419" s="14" t="s">
        <v>143</v>
      </c>
    </row>
    <row r="420" spans="1:34" ht="15" hidden="1" x14ac:dyDescent="0.25">
      <c r="A420" t="str">
        <f t="shared" si="42"/>
        <v>齐鲁不良贷款率</v>
      </c>
      <c r="B420" s="3" t="str">
        <f t="shared" si="70"/>
        <v>齐鲁银行不良贷款率</v>
      </c>
      <c r="C420" s="4" t="s">
        <v>92</v>
      </c>
      <c r="D420" s="4" t="s">
        <v>93</v>
      </c>
      <c r="E420" s="5" t="s">
        <v>94</v>
      </c>
      <c r="F420" s="5" t="s">
        <v>55</v>
      </c>
      <c r="G420" s="5" t="str">
        <f t="shared" si="71"/>
        <v>不良贷款率</v>
      </c>
      <c r="H420" s="14">
        <v>1.6299999999999999E-2</v>
      </c>
      <c r="I420" s="14">
        <v>1.5900000000000001E-2</v>
      </c>
      <c r="J420" s="14">
        <v>1.49E-2</v>
      </c>
      <c r="K420" s="14" t="s">
        <v>143</v>
      </c>
      <c r="L420" s="14">
        <v>1.47E-2</v>
      </c>
      <c r="M420" s="14">
        <v>1.47E-2</v>
      </c>
      <c r="N420" s="14">
        <v>1.43E-2</v>
      </c>
      <c r="O420" s="14">
        <v>1.4038999999999999E-2</v>
      </c>
      <c r="P420" s="14">
        <v>1.3899999999999999E-2</v>
      </c>
      <c r="Q420" s="14">
        <v>1.32E-2</v>
      </c>
      <c r="R420" s="14">
        <v>1.35E-2</v>
      </c>
      <c r="S420" s="14">
        <v>1.3300000000000001E-2</v>
      </c>
      <c r="T420" s="14">
        <v>1.3300000000000001E-2</v>
      </c>
      <c r="U420" s="14">
        <v>1.32E-2</v>
      </c>
      <c r="V420" s="14">
        <v>1.29E-2</v>
      </c>
      <c r="W420" s="14">
        <v>1.2800000000000001E-2</v>
      </c>
      <c r="X420" s="14">
        <v>1.2699999999999999E-2</v>
      </c>
      <c r="Y420" s="14">
        <v>1.26E-2</v>
      </c>
      <c r="Z420" s="14">
        <v>1.26E-2</v>
      </c>
      <c r="AA420" s="14">
        <v>1.2500000000000001E-2</v>
      </c>
      <c r="AB420" s="14">
        <v>1.24E-2</v>
      </c>
      <c r="AC420" s="14">
        <v>1.23E-2</v>
      </c>
      <c r="AD420" s="14">
        <v>1.1899999999999999E-2</v>
      </c>
      <c r="AE420" s="14">
        <v>1.1699999999999999E-2</v>
      </c>
      <c r="AF420" s="14">
        <v>1.09E-2</v>
      </c>
      <c r="AG420" s="14">
        <v>1.09E-2</v>
      </c>
      <c r="AH420" s="14" t="s">
        <v>143</v>
      </c>
    </row>
    <row r="421" spans="1:34" ht="15" hidden="1" x14ac:dyDescent="0.25">
      <c r="A421" t="str">
        <f t="shared" si="42"/>
        <v>兰州不良贷款率</v>
      </c>
      <c r="B421" s="3" t="str">
        <f t="shared" si="70"/>
        <v>兰州银行不良贷款率</v>
      </c>
      <c r="C421" s="4" t="s">
        <v>95</v>
      </c>
      <c r="D421" s="4" t="s">
        <v>96</v>
      </c>
      <c r="E421" s="5" t="s">
        <v>97</v>
      </c>
      <c r="F421" s="5" t="s">
        <v>55</v>
      </c>
      <c r="G421" s="5" t="str">
        <f t="shared" si="71"/>
        <v>不良贷款率</v>
      </c>
      <c r="H421" s="14" t="s">
        <v>143</v>
      </c>
      <c r="I421" s="14" t="s">
        <v>143</v>
      </c>
      <c r="J421" s="14">
        <v>2.4400000000000002E-2</v>
      </c>
      <c r="K421" s="14" t="s">
        <v>143</v>
      </c>
      <c r="L421" s="14" t="s">
        <v>143</v>
      </c>
      <c r="M421" s="14" t="s">
        <v>143</v>
      </c>
      <c r="N421" s="14">
        <v>1.7500000000000002E-2</v>
      </c>
      <c r="O421" s="14" t="s">
        <v>143</v>
      </c>
      <c r="P421" s="14">
        <v>1.7100000000000001E-2</v>
      </c>
      <c r="Q421" s="14" t="s">
        <v>143</v>
      </c>
      <c r="R421" s="14">
        <v>1.7299999999999999E-2</v>
      </c>
      <c r="S421" s="14">
        <v>1.8200000000000001E-2</v>
      </c>
      <c r="T421" s="14">
        <v>1.7100000000000001E-2</v>
      </c>
      <c r="U421" s="14">
        <v>1.7100000000000001E-2</v>
      </c>
      <c r="V421" s="14">
        <v>1.7100000000000001E-2</v>
      </c>
      <c r="W421" s="14">
        <v>1.7000000000000001E-2</v>
      </c>
      <c r="X421" s="14">
        <v>1.7000000000000001E-2</v>
      </c>
      <c r="Y421" s="14">
        <v>1.7000000000000001E-2</v>
      </c>
      <c r="Z421" s="14">
        <v>1.7299999999999999E-2</v>
      </c>
      <c r="AA421" s="14">
        <v>1.83E-2</v>
      </c>
      <c r="AB421" s="14">
        <v>1.8200000000000001E-2</v>
      </c>
      <c r="AC421" s="14">
        <v>1.83E-2</v>
      </c>
      <c r="AD421" s="14">
        <v>1.83E-2</v>
      </c>
      <c r="AE421" s="14">
        <v>1.8100000000000002E-2</v>
      </c>
      <c r="AF421" s="14">
        <v>1.8100000000000002E-2</v>
      </c>
      <c r="AG421" s="14">
        <v>1.8000000000000002E-2</v>
      </c>
      <c r="AH421" s="14" t="s">
        <v>143</v>
      </c>
    </row>
    <row r="422" spans="1:34" ht="15" hidden="1" x14ac:dyDescent="0.25">
      <c r="A422" t="str">
        <f t="shared" si="42"/>
        <v>西安不良贷款率</v>
      </c>
      <c r="B422" s="3" t="str">
        <f t="shared" si="70"/>
        <v>西安银行不良贷款率</v>
      </c>
      <c r="C422" s="4" t="s">
        <v>98</v>
      </c>
      <c r="D422" s="4" t="s">
        <v>99</v>
      </c>
      <c r="E422" s="5" t="s">
        <v>100</v>
      </c>
      <c r="F422" s="5" t="s">
        <v>55</v>
      </c>
      <c r="G422" s="5" t="str">
        <f t="shared" si="71"/>
        <v>不良贷款率</v>
      </c>
      <c r="H422" s="14">
        <v>1.1900000000000001E-2</v>
      </c>
      <c r="I422" s="14">
        <v>1.1900000000000001E-2</v>
      </c>
      <c r="J422" s="14">
        <v>1.18E-2</v>
      </c>
      <c r="K422" s="14">
        <v>1.17E-2</v>
      </c>
      <c r="L422" s="14">
        <v>1.17E-2</v>
      </c>
      <c r="M422" s="14">
        <v>1.18E-2</v>
      </c>
      <c r="N422" s="14">
        <v>1.18E-2</v>
      </c>
      <c r="O422" s="14">
        <v>1.2E-2</v>
      </c>
      <c r="P422" s="14">
        <v>1.1900000000000001E-2</v>
      </c>
      <c r="Q422" s="14">
        <v>1.34E-2</v>
      </c>
      <c r="R422" s="14">
        <v>1.32E-2</v>
      </c>
      <c r="S422" s="14">
        <v>1.2500000000000001E-2</v>
      </c>
      <c r="T422" s="14">
        <v>1.2199999999999999E-2</v>
      </c>
      <c r="U422" s="14">
        <v>1.1899999999999999E-2</v>
      </c>
      <c r="V422" s="14">
        <v>1.2500000000000001E-2</v>
      </c>
      <c r="W422" s="14">
        <v>1.24E-2</v>
      </c>
      <c r="X422" s="14">
        <v>1.2500000000000001E-2</v>
      </c>
      <c r="Y422" s="14">
        <v>1.26E-2</v>
      </c>
      <c r="Z422" s="14">
        <v>1.3500000000000002E-2</v>
      </c>
      <c r="AA422" s="14">
        <v>1.43E-2</v>
      </c>
      <c r="AB422" s="14">
        <v>1.72E-2</v>
      </c>
      <c r="AC422" s="14">
        <v>1.6399999999999998E-2</v>
      </c>
      <c r="AD422" s="14">
        <v>1.72E-2</v>
      </c>
      <c r="AE422" s="14">
        <v>1.61E-2</v>
      </c>
      <c r="AF422" s="14">
        <v>1.6E-2</v>
      </c>
      <c r="AG422" s="14">
        <v>1.5300000000000001E-2</v>
      </c>
      <c r="AH422" s="14" t="s">
        <v>143</v>
      </c>
    </row>
    <row r="423" spans="1:34" ht="15" hidden="1" x14ac:dyDescent="0.25">
      <c r="A423" t="str">
        <f t="shared" si="42"/>
        <v>厦门不良贷款率</v>
      </c>
      <c r="B423" s="3" t="str">
        <f t="shared" si="70"/>
        <v>厦门银行不良贷款率</v>
      </c>
      <c r="C423" s="4" t="s">
        <v>101</v>
      </c>
      <c r="D423" s="4" t="s">
        <v>102</v>
      </c>
      <c r="E423" s="5" t="s">
        <v>103</v>
      </c>
      <c r="F423" s="5" t="s">
        <v>55</v>
      </c>
      <c r="G423" s="5" t="str">
        <f t="shared" si="71"/>
        <v>不良贷款率</v>
      </c>
      <c r="H423" s="14">
        <v>1.32E-2</v>
      </c>
      <c r="I423" s="14" t="s">
        <v>143</v>
      </c>
      <c r="J423" s="14">
        <v>1.18E-2</v>
      </c>
      <c r="K423" s="14">
        <v>1.17E-2</v>
      </c>
      <c r="L423" s="14">
        <v>1.12E-2</v>
      </c>
      <c r="M423" s="14" t="s">
        <v>143</v>
      </c>
      <c r="N423" s="14">
        <v>9.7999999999999997E-3</v>
      </c>
      <c r="O423" s="14">
        <v>9.7999999999999997E-3</v>
      </c>
      <c r="P423" s="14">
        <v>9.1999999999999998E-3</v>
      </c>
      <c r="Q423" s="14">
        <v>9.1999999999999998E-3</v>
      </c>
      <c r="R423" s="14">
        <v>9.1000000000000004E-3</v>
      </c>
      <c r="S423" s="14">
        <v>9.0000000000000011E-3</v>
      </c>
      <c r="T423" s="14">
        <v>9.0000000000000011E-3</v>
      </c>
      <c r="U423" s="14">
        <v>8.6E-3</v>
      </c>
      <c r="V423" s="14">
        <v>8.6E-3</v>
      </c>
      <c r="W423" s="14">
        <v>8.6E-3</v>
      </c>
      <c r="X423" s="14">
        <v>8.0000000000000002E-3</v>
      </c>
      <c r="Y423" s="14">
        <v>7.9000000000000008E-3</v>
      </c>
      <c r="Z423" s="14">
        <v>7.6E-3</v>
      </c>
      <c r="AA423" s="14">
        <v>7.4000000000000003E-3</v>
      </c>
      <c r="AB423" s="14">
        <v>7.6E-3</v>
      </c>
      <c r="AC423" s="14">
        <v>7.4999999999999997E-3</v>
      </c>
      <c r="AD423" s="14">
        <v>7.4000000000000003E-3</v>
      </c>
      <c r="AE423" s="14">
        <v>8.6E-3</v>
      </c>
      <c r="AF423" s="14">
        <v>8.3000000000000001E-3</v>
      </c>
      <c r="AG423" s="14">
        <v>8.0000000000000002E-3</v>
      </c>
      <c r="AH423" s="14" t="s">
        <v>143</v>
      </c>
    </row>
    <row r="424" spans="1:34" ht="15" hidden="1" x14ac:dyDescent="0.25">
      <c r="A424" t="str">
        <f t="shared" si="42"/>
        <v>渝农不良贷款率</v>
      </c>
      <c r="B424" s="3" t="str">
        <f t="shared" si="70"/>
        <v>渝农商行不良贷款率</v>
      </c>
      <c r="C424" s="4" t="s">
        <v>104</v>
      </c>
      <c r="D424" s="4" t="s">
        <v>105</v>
      </c>
      <c r="E424" s="5" t="s">
        <v>106</v>
      </c>
      <c r="F424" s="5" t="s">
        <v>107</v>
      </c>
      <c r="G424" s="5" t="str">
        <f t="shared" si="71"/>
        <v>不良贷款率</v>
      </c>
      <c r="H424" s="14">
        <v>1.2500000000000001E-2</v>
      </c>
      <c r="I424" s="14" t="s">
        <v>143</v>
      </c>
      <c r="J424" s="14">
        <v>1.2500000000000001E-2</v>
      </c>
      <c r="K424" s="14">
        <v>1.2699999999999999E-2</v>
      </c>
      <c r="L424" s="14">
        <v>1.2800000000000001E-2</v>
      </c>
      <c r="M424" s="14">
        <v>1.29E-2</v>
      </c>
      <c r="N424" s="14">
        <v>1.3100000000000001E-2</v>
      </c>
      <c r="O424" s="14">
        <v>1.29E-2</v>
      </c>
      <c r="P424" s="14">
        <v>1.2800000000000001E-2</v>
      </c>
      <c r="Q424" s="14">
        <v>1.2699999999999999E-2</v>
      </c>
      <c r="R424" s="14">
        <v>1.2500000000000001E-2</v>
      </c>
      <c r="S424" s="14">
        <v>1.2500000000000001E-2</v>
      </c>
      <c r="T424" s="14">
        <v>1.23E-2</v>
      </c>
      <c r="U424" s="14">
        <v>1.23E-2</v>
      </c>
      <c r="V424" s="14">
        <v>1.2199999999999999E-2</v>
      </c>
      <c r="W424" s="14">
        <v>1.21E-2</v>
      </c>
      <c r="X424" s="14">
        <v>1.21E-2</v>
      </c>
      <c r="Y424" s="14">
        <v>1.2E-2</v>
      </c>
      <c r="Z424" s="14">
        <v>1.1899999999999999E-2</v>
      </c>
      <c r="AA424" s="14">
        <v>1.1899999999999999E-2</v>
      </c>
      <c r="AB424" s="14">
        <v>1.1899999999999999E-2</v>
      </c>
      <c r="AC424" s="14">
        <v>1.1699999999999999E-2</v>
      </c>
      <c r="AD424" s="14">
        <v>1.18E-2</v>
      </c>
      <c r="AE424" s="14">
        <v>1.1699999999999999E-2</v>
      </c>
      <c r="AF424" s="14">
        <v>1.1699999999999999E-2</v>
      </c>
      <c r="AG424" s="14">
        <v>1.1200000000000002E-2</v>
      </c>
      <c r="AH424" s="14">
        <v>1.0800000000000001E-2</v>
      </c>
    </row>
    <row r="425" spans="1:34" ht="15" hidden="1" x14ac:dyDescent="0.25">
      <c r="A425" t="str">
        <f t="shared" si="42"/>
        <v>沪农不良贷款率</v>
      </c>
      <c r="B425" s="3" t="str">
        <f t="shared" si="70"/>
        <v>沪农商行不良贷款率</v>
      </c>
      <c r="C425" s="4" t="s">
        <v>108</v>
      </c>
      <c r="D425" s="4" t="s">
        <v>109</v>
      </c>
      <c r="E425" s="5" t="s">
        <v>110</v>
      </c>
      <c r="F425" s="5" t="s">
        <v>107</v>
      </c>
      <c r="G425" s="5" t="str">
        <f t="shared" si="71"/>
        <v>不良贷款率</v>
      </c>
      <c r="H425" s="14" t="s">
        <v>143</v>
      </c>
      <c r="I425" s="14" t="s">
        <v>143</v>
      </c>
      <c r="J425" s="14">
        <v>8.9999999999999993E-3</v>
      </c>
      <c r="K425" s="14" t="s">
        <v>143</v>
      </c>
      <c r="L425" s="14" t="s">
        <v>143</v>
      </c>
      <c r="M425" s="14" t="s">
        <v>143</v>
      </c>
      <c r="N425" s="14">
        <v>9.9000000000000008E-3</v>
      </c>
      <c r="O425" s="14" t="s">
        <v>143</v>
      </c>
      <c r="P425" s="14" t="s">
        <v>143</v>
      </c>
      <c r="Q425" s="14">
        <v>8.9999999999999993E-3</v>
      </c>
      <c r="R425" s="14">
        <v>9.4999999999999998E-3</v>
      </c>
      <c r="S425" s="14">
        <v>9.3999999999999986E-3</v>
      </c>
      <c r="T425" s="14">
        <v>9.5999999999999992E-3</v>
      </c>
      <c r="U425" s="14">
        <v>9.5999999999999992E-3</v>
      </c>
      <c r="V425" s="14">
        <v>9.3999999999999986E-3</v>
      </c>
      <c r="W425" s="14">
        <v>9.7000000000000003E-3</v>
      </c>
      <c r="X425" s="14">
        <v>9.4999999999999998E-3</v>
      </c>
      <c r="Y425" s="14">
        <v>9.7000000000000003E-3</v>
      </c>
      <c r="Z425" s="14">
        <v>9.7000000000000003E-3</v>
      </c>
      <c r="AA425" s="14">
        <v>9.8999999999999991E-3</v>
      </c>
      <c r="AB425" s="14">
        <v>9.7000000000000003E-3</v>
      </c>
      <c r="AC425" s="14">
        <v>9.7000000000000003E-3</v>
      </c>
      <c r="AD425" s="14">
        <v>9.7000000000000003E-3</v>
      </c>
      <c r="AE425" s="14">
        <v>9.7000000000000003E-3</v>
      </c>
      <c r="AF425" s="14">
        <v>9.7000000000000003E-3</v>
      </c>
      <c r="AG425" s="14">
        <v>9.7000000000000003E-3</v>
      </c>
      <c r="AH425" s="14" t="s">
        <v>143</v>
      </c>
    </row>
    <row r="426" spans="1:34" ht="15" hidden="1" x14ac:dyDescent="0.25">
      <c r="A426" t="str">
        <f t="shared" si="42"/>
        <v>青农不良贷款率</v>
      </c>
      <c r="B426" s="3" t="str">
        <f t="shared" si="70"/>
        <v>青农商行不良贷款率</v>
      </c>
      <c r="C426" s="4" t="s">
        <v>111</v>
      </c>
      <c r="D426" s="4" t="s">
        <v>112</v>
      </c>
      <c r="E426" s="5" t="s">
        <v>113</v>
      </c>
      <c r="F426" s="5" t="s">
        <v>107</v>
      </c>
      <c r="G426" s="5" t="str">
        <f t="shared" si="71"/>
        <v>不良贷款率</v>
      </c>
      <c r="H426" s="14">
        <v>1.46E-2</v>
      </c>
      <c r="I426" s="14">
        <v>1.43E-2</v>
      </c>
      <c r="J426" s="14">
        <v>1.46E-2</v>
      </c>
      <c r="K426" s="14">
        <v>1.43E-2</v>
      </c>
      <c r="L426" s="14">
        <v>1.49E-2</v>
      </c>
      <c r="M426" s="14">
        <v>1.46E-2</v>
      </c>
      <c r="N426" s="14">
        <v>1.44E-2</v>
      </c>
      <c r="O426" s="14">
        <v>1.6199999999999999E-2</v>
      </c>
      <c r="P426" s="14">
        <v>1.5900000000000001E-2</v>
      </c>
      <c r="Q426" s="14">
        <v>1.7100000000000001E-2</v>
      </c>
      <c r="R426" s="14">
        <v>1.7399999999999999E-2</v>
      </c>
      <c r="S426" s="14">
        <v>1.7399999999999999E-2</v>
      </c>
      <c r="T426" s="14">
        <v>1.72E-2</v>
      </c>
      <c r="U426" s="14">
        <v>1.9099999999999999E-2</v>
      </c>
      <c r="V426" s="14">
        <v>2.1899999999999999E-2</v>
      </c>
      <c r="W426" s="14">
        <v>2.0899999999999998E-2</v>
      </c>
      <c r="X426" s="14">
        <v>1.9299999999999998E-2</v>
      </c>
      <c r="Y426" s="14">
        <v>1.89E-2</v>
      </c>
      <c r="Z426" s="14">
        <v>1.8100000000000002E-2</v>
      </c>
      <c r="AA426" s="14">
        <v>1.8000000000000002E-2</v>
      </c>
      <c r="AB426" s="14">
        <v>1.8000000000000002E-2</v>
      </c>
      <c r="AC426" s="14">
        <v>1.8000000000000002E-2</v>
      </c>
      <c r="AD426" s="14">
        <v>1.7899999999999999E-2</v>
      </c>
      <c r="AE426" s="14">
        <v>1.77E-2</v>
      </c>
      <c r="AF426" s="14">
        <v>1.7500000000000002E-2</v>
      </c>
      <c r="AG426" s="14">
        <v>1.7299999999999999E-2</v>
      </c>
      <c r="AH426" s="14" t="s">
        <v>143</v>
      </c>
    </row>
    <row r="427" spans="1:34" ht="15" hidden="1" x14ac:dyDescent="0.25">
      <c r="A427" t="str">
        <f t="shared" si="42"/>
        <v>常熟不良贷款率</v>
      </c>
      <c r="B427" s="3" t="str">
        <f t="shared" si="70"/>
        <v>常熟银行不良贷款率</v>
      </c>
      <c r="C427" s="4" t="s">
        <v>114</v>
      </c>
      <c r="D427" s="4" t="s">
        <v>115</v>
      </c>
      <c r="E427" s="5" t="s">
        <v>116</v>
      </c>
      <c r="F427" s="5" t="s">
        <v>107</v>
      </c>
      <c r="G427" s="5" t="str">
        <f t="shared" si="71"/>
        <v>不良贷款率</v>
      </c>
      <c r="H427" s="14">
        <v>9.5999999999999992E-3</v>
      </c>
      <c r="I427" s="14">
        <v>9.5999999999999992E-3</v>
      </c>
      <c r="J427" s="14">
        <v>9.5999999999999992E-3</v>
      </c>
      <c r="K427" s="14">
        <v>9.7999999999999997E-3</v>
      </c>
      <c r="L427" s="14">
        <v>9.5999999999999992E-3</v>
      </c>
      <c r="M427" s="14">
        <v>9.4999999999999998E-3</v>
      </c>
      <c r="N427" s="14">
        <v>9.5999999999999992E-3</v>
      </c>
      <c r="O427" s="14">
        <v>9.4999999999999998E-3</v>
      </c>
      <c r="P427" s="14">
        <v>8.9999999999999993E-3</v>
      </c>
      <c r="Q427" s="14">
        <v>8.0999999999999996E-3</v>
      </c>
      <c r="R427" s="14">
        <v>8.0999999999999996E-3</v>
      </c>
      <c r="S427" s="14">
        <v>8.1000000000000013E-3</v>
      </c>
      <c r="T427" s="14">
        <v>8.0000000000000002E-3</v>
      </c>
      <c r="U427" s="14">
        <v>7.8000000000000005E-3</v>
      </c>
      <c r="V427" s="14">
        <v>8.1000000000000013E-3</v>
      </c>
      <c r="W427" s="14">
        <v>7.4999999999999997E-3</v>
      </c>
      <c r="X427" s="14">
        <v>7.4999999999999997E-3</v>
      </c>
      <c r="Y427" s="14">
        <v>7.4999999999999997E-3</v>
      </c>
      <c r="Z427" s="14">
        <v>7.4999999999999997E-3</v>
      </c>
      <c r="AA427" s="14">
        <v>7.6E-3</v>
      </c>
      <c r="AB427" s="14">
        <v>7.6E-3</v>
      </c>
      <c r="AC427" s="14">
        <v>7.7000000000000002E-3</v>
      </c>
      <c r="AD427" s="14">
        <v>7.7000000000000002E-3</v>
      </c>
      <c r="AE427" s="14">
        <v>7.6E-3</v>
      </c>
      <c r="AF427" s="14">
        <v>7.6E-3</v>
      </c>
      <c r="AG427" s="14">
        <v>7.6E-3</v>
      </c>
      <c r="AH427" s="14" t="s">
        <v>143</v>
      </c>
    </row>
    <row r="428" spans="1:34" ht="15" hidden="1" x14ac:dyDescent="0.25">
      <c r="A428" t="str">
        <f t="shared" si="42"/>
        <v>紫金不良贷款率</v>
      </c>
      <c r="B428" s="3" t="str">
        <f t="shared" si="70"/>
        <v>紫金银行不良贷款率</v>
      </c>
      <c r="C428" s="4" t="s">
        <v>117</v>
      </c>
      <c r="D428" s="4" t="s">
        <v>118</v>
      </c>
      <c r="E428" s="5" t="s">
        <v>119</v>
      </c>
      <c r="F428" s="5" t="s">
        <v>107</v>
      </c>
      <c r="G428" s="5" t="str">
        <f>G427</f>
        <v>不良贷款率</v>
      </c>
      <c r="H428" s="14">
        <v>1.66E-2</v>
      </c>
      <c r="I428" s="14">
        <v>1.6500000000000001E-2</v>
      </c>
      <c r="J428" s="14">
        <v>1.6799999999999999E-2</v>
      </c>
      <c r="K428" s="14">
        <v>1.6799999999999999E-2</v>
      </c>
      <c r="L428" s="14">
        <v>1.6799999999999999E-2</v>
      </c>
      <c r="M428" s="14">
        <v>1.6799999999999999E-2</v>
      </c>
      <c r="N428" s="14">
        <v>1.6799999999999999E-2</v>
      </c>
      <c r="O428" s="14">
        <v>1.6799999999999999E-2</v>
      </c>
      <c r="P428" s="14">
        <v>1.67E-2</v>
      </c>
      <c r="Q428" s="14">
        <v>1.35E-2</v>
      </c>
      <c r="R428" s="14">
        <v>1.4500000000000001E-2</v>
      </c>
      <c r="S428" s="14">
        <v>1.3500000000000002E-2</v>
      </c>
      <c r="T428" s="14">
        <v>1.2E-2</v>
      </c>
      <c r="U428" s="14">
        <v>1.1699999999999999E-2</v>
      </c>
      <c r="V428" s="14">
        <v>1.2E-2</v>
      </c>
      <c r="W428" s="14">
        <v>1.1899999999999999E-2</v>
      </c>
      <c r="X428" s="14">
        <v>1.1899999999999999E-2</v>
      </c>
      <c r="Y428" s="14">
        <v>1.1599999999999999E-2</v>
      </c>
      <c r="Z428" s="14">
        <v>1.1599999999999999E-2</v>
      </c>
      <c r="AA428" s="14">
        <v>1.1599999999999999E-2</v>
      </c>
      <c r="AB428" s="14">
        <v>1.15E-2</v>
      </c>
      <c r="AC428" s="14">
        <v>1.3000000000000001E-2</v>
      </c>
      <c r="AD428" s="14">
        <v>1.24E-2</v>
      </c>
      <c r="AE428" s="14">
        <v>1.24E-2</v>
      </c>
      <c r="AF428" s="14">
        <v>1.24E-2</v>
      </c>
      <c r="AG428" s="14">
        <v>1.3500000000000002E-2</v>
      </c>
      <c r="AH428" s="14" t="s">
        <v>143</v>
      </c>
    </row>
    <row r="429" spans="1:34" ht="15" hidden="1" x14ac:dyDescent="0.25">
      <c r="A429" t="str">
        <f t="shared" si="42"/>
        <v>无锡不良贷款率</v>
      </c>
      <c r="B429" s="3" t="str">
        <f t="shared" si="70"/>
        <v>无锡银行不良贷款率</v>
      </c>
      <c r="C429" s="4" t="s">
        <v>120</v>
      </c>
      <c r="D429" s="4" t="s">
        <v>121</v>
      </c>
      <c r="E429" s="5" t="s">
        <v>122</v>
      </c>
      <c r="F429" s="5" t="s">
        <v>107</v>
      </c>
      <c r="G429" s="5" t="str">
        <f t="shared" ref="G429:G433" si="72">G428</f>
        <v>不良贷款率</v>
      </c>
      <c r="H429" s="14">
        <v>1.11E-2</v>
      </c>
      <c r="I429" s="14">
        <v>1.14E-2</v>
      </c>
      <c r="J429" s="14">
        <v>1.21E-2</v>
      </c>
      <c r="K429" s="14">
        <v>1.11E-2</v>
      </c>
      <c r="L429" s="14">
        <v>1.14E-2</v>
      </c>
      <c r="M429" s="14">
        <v>1.17E-2</v>
      </c>
      <c r="N429" s="14">
        <v>1.0999999999999999E-2</v>
      </c>
      <c r="O429" s="14">
        <v>9.7999999999999997E-3</v>
      </c>
      <c r="P429" s="14">
        <v>9.2999999999999992E-3</v>
      </c>
      <c r="Q429" s="14">
        <v>9.2999999999999992E-3</v>
      </c>
      <c r="R429" s="14">
        <v>9.2999999999999992E-3</v>
      </c>
      <c r="S429" s="14">
        <v>8.6999999999999994E-3</v>
      </c>
      <c r="T429" s="14">
        <v>8.6999999999999994E-3</v>
      </c>
      <c r="U429" s="14">
        <v>8.6E-3</v>
      </c>
      <c r="V429" s="14">
        <v>8.1000000000000013E-3</v>
      </c>
      <c r="W429" s="14">
        <v>7.8000000000000005E-3</v>
      </c>
      <c r="X429" s="14">
        <v>7.7000000000000002E-3</v>
      </c>
      <c r="Y429" s="14">
        <v>7.8000000000000005E-3</v>
      </c>
      <c r="Z429" s="14">
        <v>7.9000000000000008E-3</v>
      </c>
      <c r="AA429" s="14">
        <v>7.9000000000000008E-3</v>
      </c>
      <c r="AB429" s="14">
        <v>7.9000000000000008E-3</v>
      </c>
      <c r="AC429" s="14">
        <v>7.8000000000000005E-3</v>
      </c>
      <c r="AD429" s="14">
        <v>7.8000000000000005E-3</v>
      </c>
      <c r="AE429" s="14">
        <v>7.8000000000000005E-3</v>
      </c>
      <c r="AF429" s="14">
        <v>7.8000000000000005E-3</v>
      </c>
      <c r="AG429" s="14">
        <v>7.8000000000000005E-3</v>
      </c>
      <c r="AH429" s="14">
        <v>7.7000000000000002E-3</v>
      </c>
    </row>
    <row r="430" spans="1:34" ht="15" hidden="1" x14ac:dyDescent="0.25">
      <c r="A430" t="str">
        <f t="shared" si="42"/>
        <v>张家港不良贷款率</v>
      </c>
      <c r="B430" s="3" t="str">
        <f t="shared" si="70"/>
        <v>张家港行不良贷款率</v>
      </c>
      <c r="C430" s="4" t="s">
        <v>123</v>
      </c>
      <c r="D430" s="4" t="s">
        <v>124</v>
      </c>
      <c r="E430" s="5" t="s">
        <v>125</v>
      </c>
      <c r="F430" s="5" t="s">
        <v>107</v>
      </c>
      <c r="G430" s="5" t="str">
        <f t="shared" si="72"/>
        <v>不良贷款率</v>
      </c>
      <c r="H430" s="14">
        <v>1.43E-2</v>
      </c>
      <c r="I430" s="14">
        <v>1.4200000000000001E-2</v>
      </c>
      <c r="J430" s="14">
        <v>1.38E-2</v>
      </c>
      <c r="K430" s="14">
        <v>1.3599999999999999E-2</v>
      </c>
      <c r="L430" s="14">
        <v>1.21E-2</v>
      </c>
      <c r="M430" s="14">
        <v>1.1599999999999999E-2</v>
      </c>
      <c r="N430" s="14">
        <v>1.17E-2</v>
      </c>
      <c r="O430" s="14">
        <v>1.12E-2</v>
      </c>
      <c r="P430" s="14">
        <v>9.7999999999999997E-3</v>
      </c>
      <c r="Q430" s="14">
        <v>9.4000000000000004E-3</v>
      </c>
      <c r="R430" s="14">
        <v>9.4999999999999998E-3</v>
      </c>
      <c r="S430" s="14">
        <v>9.3999999999999986E-3</v>
      </c>
      <c r="T430" s="14">
        <v>9.0000000000000011E-3</v>
      </c>
      <c r="U430" s="14">
        <v>9.0000000000000011E-3</v>
      </c>
      <c r="V430" s="14">
        <v>8.8999999999999999E-3</v>
      </c>
      <c r="W430" s="14">
        <v>8.5000000000000006E-3</v>
      </c>
      <c r="X430" s="14">
        <v>8.8000000000000005E-3</v>
      </c>
      <c r="Y430" s="14">
        <v>9.4999999999999998E-3</v>
      </c>
      <c r="Z430" s="14">
        <v>9.3999999999999986E-3</v>
      </c>
      <c r="AA430" s="14">
        <v>9.300000000000001E-3</v>
      </c>
      <c r="AB430" s="14">
        <v>9.3999999999999986E-3</v>
      </c>
      <c r="AC430" s="14">
        <v>9.300000000000001E-3</v>
      </c>
      <c r="AD430" s="14">
        <v>9.3999999999999986E-3</v>
      </c>
      <c r="AE430" s="14">
        <v>9.3999999999999986E-3</v>
      </c>
      <c r="AF430" s="14">
        <v>9.3999999999999986E-3</v>
      </c>
      <c r="AG430" s="14">
        <v>9.3999999999999986E-3</v>
      </c>
      <c r="AH430" s="14">
        <v>9.3999999999999986E-3</v>
      </c>
    </row>
    <row r="431" spans="1:34" ht="15" hidden="1" x14ac:dyDescent="0.25">
      <c r="A431" t="str">
        <f t="shared" si="42"/>
        <v>苏农不良贷款率</v>
      </c>
      <c r="B431" s="3" t="str">
        <f t="shared" si="70"/>
        <v>苏农银行不良贷款率</v>
      </c>
      <c r="C431" s="4" t="s">
        <v>126</v>
      </c>
      <c r="D431" s="4" t="s">
        <v>127</v>
      </c>
      <c r="E431" s="5" t="s">
        <v>128</v>
      </c>
      <c r="F431" s="5" t="s">
        <v>107</v>
      </c>
      <c r="G431" s="5" t="str">
        <f t="shared" si="72"/>
        <v>不良贷款率</v>
      </c>
      <c r="H431" s="14">
        <v>1.26E-2</v>
      </c>
      <c r="I431" s="14">
        <v>1.5299999999999999E-2</v>
      </c>
      <c r="J431" s="14">
        <v>1.3299999999999999E-2</v>
      </c>
      <c r="K431" s="14">
        <v>1.29E-2</v>
      </c>
      <c r="L431" s="14">
        <v>1.24E-2</v>
      </c>
      <c r="M431" s="14">
        <v>1.2200000000000001E-2</v>
      </c>
      <c r="N431" s="14">
        <v>1.2800000000000001E-2</v>
      </c>
      <c r="O431" s="14">
        <v>1.2500000000000001E-2</v>
      </c>
      <c r="P431" s="14">
        <v>1.14E-2</v>
      </c>
      <c r="Q431" s="14">
        <v>1.06E-2</v>
      </c>
      <c r="R431" s="14">
        <v>0.01</v>
      </c>
      <c r="S431" s="14">
        <v>9.8999999999999991E-3</v>
      </c>
      <c r="T431" s="14">
        <v>9.4999999999999998E-3</v>
      </c>
      <c r="U431" s="14">
        <v>9.3999999999999986E-3</v>
      </c>
      <c r="V431" s="14">
        <v>9.4999999999999998E-3</v>
      </c>
      <c r="W431" s="14">
        <v>9.3999999999999986E-3</v>
      </c>
      <c r="X431" s="14">
        <v>9.1999999999999998E-3</v>
      </c>
      <c r="Y431" s="14">
        <v>9.1000000000000004E-3</v>
      </c>
      <c r="Z431" s="14">
        <v>9.1000000000000004E-3</v>
      </c>
      <c r="AA431" s="14">
        <v>9.1000000000000004E-3</v>
      </c>
      <c r="AB431" s="14">
        <v>9.1000000000000004E-3</v>
      </c>
      <c r="AC431" s="14">
        <v>9.1000000000000004E-3</v>
      </c>
      <c r="AD431" s="14">
        <v>9.0000000000000011E-3</v>
      </c>
      <c r="AE431" s="14">
        <v>9.0000000000000011E-3</v>
      </c>
      <c r="AF431" s="14">
        <v>9.0000000000000011E-3</v>
      </c>
      <c r="AG431" s="14">
        <v>9.0000000000000011E-3</v>
      </c>
      <c r="AH431" s="14" t="s">
        <v>143</v>
      </c>
    </row>
    <row r="432" spans="1:34" ht="15" hidden="1" x14ac:dyDescent="0.25">
      <c r="A432" t="str">
        <f t="shared" si="42"/>
        <v>江阴不良贷款率</v>
      </c>
      <c r="B432" s="3" t="str">
        <f t="shared" si="70"/>
        <v>江阴银行不良贷款率</v>
      </c>
      <c r="C432" s="4" t="s">
        <v>129</v>
      </c>
      <c r="D432" s="4" t="s">
        <v>130</v>
      </c>
      <c r="E432" s="5" t="s">
        <v>131</v>
      </c>
      <c r="F432" s="5" t="s">
        <v>107</v>
      </c>
      <c r="G432" s="5" t="str">
        <f t="shared" si="72"/>
        <v>不良贷款率</v>
      </c>
      <c r="H432" s="14">
        <v>1.9099999999999999E-2</v>
      </c>
      <c r="I432" s="14">
        <v>1.8200000000000001E-2</v>
      </c>
      <c r="J432" s="14">
        <v>1.83E-2</v>
      </c>
      <c r="K432" s="14">
        <v>1.83E-2</v>
      </c>
      <c r="L432" s="14">
        <v>1.83E-2</v>
      </c>
      <c r="M432" s="14">
        <v>1.7999999999999999E-2</v>
      </c>
      <c r="N432" s="14">
        <v>1.7899999999999999E-2</v>
      </c>
      <c r="O432" s="14">
        <v>1.52E-2</v>
      </c>
      <c r="P432" s="14">
        <v>1.4800000000000001E-2</v>
      </c>
      <c r="Q432" s="14">
        <v>1.47E-2</v>
      </c>
      <c r="R432" s="14">
        <v>1.32E-2</v>
      </c>
      <c r="S432" s="14">
        <v>9.8999999999999991E-3</v>
      </c>
      <c r="T432" s="14">
        <v>9.7999999999999997E-3</v>
      </c>
      <c r="U432" s="14">
        <v>9.7999999999999997E-3</v>
      </c>
      <c r="V432" s="14">
        <v>9.7999999999999997E-3</v>
      </c>
      <c r="W432" s="14">
        <v>9.7000000000000003E-3</v>
      </c>
      <c r="X432" s="14">
        <v>9.7999999999999997E-3</v>
      </c>
      <c r="Y432" s="14">
        <v>9.7999999999999997E-3</v>
      </c>
      <c r="Z432" s="14">
        <v>9.7999999999999997E-3</v>
      </c>
      <c r="AA432" s="14">
        <v>9.7000000000000003E-3</v>
      </c>
      <c r="AB432" s="14">
        <v>9.7999999999999997E-3</v>
      </c>
      <c r="AC432" s="14">
        <v>9.0000000000000011E-3</v>
      </c>
      <c r="AD432" s="14">
        <v>8.6E-3</v>
      </c>
      <c r="AE432" s="14">
        <v>8.6E-3</v>
      </c>
      <c r="AF432" s="14">
        <v>8.6E-3</v>
      </c>
      <c r="AG432" s="14">
        <v>8.5000000000000006E-3</v>
      </c>
      <c r="AH432" s="14" t="s">
        <v>143</v>
      </c>
    </row>
    <row r="433" spans="1:34" ht="15" hidden="1" x14ac:dyDescent="0.25">
      <c r="A433" t="str">
        <f t="shared" si="42"/>
        <v>瑞丰不良贷款率</v>
      </c>
      <c r="B433" s="3" t="str">
        <f t="shared" si="70"/>
        <v>瑞丰银行不良贷款率</v>
      </c>
      <c r="C433" s="4" t="s">
        <v>132</v>
      </c>
      <c r="D433" s="4" t="s">
        <v>133</v>
      </c>
      <c r="E433" s="5" t="s">
        <v>134</v>
      </c>
      <c r="F433" s="5" t="s">
        <v>107</v>
      </c>
      <c r="G433" s="5" t="str">
        <f t="shared" si="72"/>
        <v>不良贷款率</v>
      </c>
      <c r="H433" s="14" t="s">
        <v>143</v>
      </c>
      <c r="I433" s="14" t="s">
        <v>143</v>
      </c>
      <c r="J433" s="14">
        <v>1.35E-2</v>
      </c>
      <c r="K433" s="14" t="s">
        <v>143</v>
      </c>
      <c r="L433" s="14" t="s">
        <v>143</v>
      </c>
      <c r="M433" s="14" t="s">
        <v>143</v>
      </c>
      <c r="N433" s="14">
        <v>1.32E-2</v>
      </c>
      <c r="O433" s="14" t="s">
        <v>143</v>
      </c>
      <c r="P433" s="14">
        <v>1.29E-2</v>
      </c>
      <c r="Q433" s="14">
        <v>1.26E-2</v>
      </c>
      <c r="R433" s="14">
        <v>1.2500000000000001E-2</v>
      </c>
      <c r="S433" s="14">
        <v>1.24E-2</v>
      </c>
      <c r="T433" s="14">
        <v>1.2E-2</v>
      </c>
      <c r="U433" s="14">
        <v>1.15E-2</v>
      </c>
      <c r="V433" s="14">
        <v>1.0800000000000001E-2</v>
      </c>
      <c r="W433" s="14">
        <v>1.01E-2</v>
      </c>
      <c r="X433" s="14">
        <v>9.7999999999999997E-3</v>
      </c>
      <c r="Y433" s="14">
        <v>9.7999999999999997E-3</v>
      </c>
      <c r="Z433" s="14">
        <v>9.7000000000000003E-3</v>
      </c>
      <c r="AA433" s="14">
        <v>9.7000000000000003E-3</v>
      </c>
      <c r="AB433" s="14">
        <v>9.7000000000000003E-3</v>
      </c>
      <c r="AC433" s="14">
        <v>9.7000000000000003E-3</v>
      </c>
      <c r="AD433" s="14">
        <v>9.7000000000000003E-3</v>
      </c>
      <c r="AE433" s="14">
        <v>9.7000000000000003E-3</v>
      </c>
      <c r="AF433" s="14">
        <v>9.7999999999999997E-3</v>
      </c>
      <c r="AG433" s="14">
        <v>9.7999999999999997E-3</v>
      </c>
      <c r="AH433" s="14">
        <v>9.8999999999999991E-3</v>
      </c>
    </row>
    <row r="434" spans="1:34" s="19" customFormat="1" ht="15" hidden="1" x14ac:dyDescent="0.25">
      <c r="A434" t="str">
        <f t="shared" si="42"/>
        <v>农业(H)不良贷款率</v>
      </c>
      <c r="B434" s="15" t="str">
        <f t="shared" si="70"/>
        <v>农业银行不良贷款率</v>
      </c>
      <c r="C434" s="16" t="s">
        <v>179</v>
      </c>
      <c r="D434" s="16" t="s">
        <v>164</v>
      </c>
      <c r="E434" s="17" t="s">
        <v>149</v>
      </c>
      <c r="F434" s="17" t="s">
        <v>542</v>
      </c>
      <c r="G434" s="17" t="str">
        <f>G433</f>
        <v>不良贷款率</v>
      </c>
      <c r="H434" s="18">
        <v>1.43E-2</v>
      </c>
      <c r="I434" s="18">
        <v>1.4200000000000001E-2</v>
      </c>
      <c r="J434" s="18">
        <v>1.4E-2</v>
      </c>
      <c r="K434" s="18">
        <v>1.4E-2</v>
      </c>
      <c r="L434" s="18">
        <v>1.43E-2</v>
      </c>
      <c r="M434" s="18">
        <v>1.52E-2</v>
      </c>
      <c r="N434" s="18">
        <v>1.5699999999999999E-2</v>
      </c>
      <c r="O434" s="18">
        <v>1.5299999999999999E-2</v>
      </c>
      <c r="P434" s="18">
        <v>1.4999999999999999E-2</v>
      </c>
      <c r="Q434" s="18">
        <v>1.4800000000000001E-2</v>
      </c>
      <c r="R434" s="18">
        <v>1.43E-2</v>
      </c>
      <c r="S434" s="18">
        <v>1.41E-2</v>
      </c>
      <c r="T434" s="18">
        <v>1.41E-2</v>
      </c>
      <c r="U434" s="18">
        <v>1.3999999999999999E-2</v>
      </c>
      <c r="V434" s="18">
        <v>1.37E-2</v>
      </c>
      <c r="W434" s="18">
        <v>1.37E-2</v>
      </c>
      <c r="X434" s="18">
        <v>1.3500000000000002E-2</v>
      </c>
      <c r="Y434" s="18">
        <v>1.3500000000000002E-2</v>
      </c>
      <c r="Z434" s="18">
        <v>1.3300000000000001E-2</v>
      </c>
      <c r="AA434" s="18">
        <v>1.32E-2</v>
      </c>
      <c r="AB434" s="18">
        <v>1.32E-2</v>
      </c>
      <c r="AC434" s="18">
        <v>1.32E-2</v>
      </c>
      <c r="AD434" s="18">
        <v>1.3000000000000001E-2</v>
      </c>
      <c r="AE434" s="18">
        <v>1.2800000000000001E-2</v>
      </c>
      <c r="AF434" s="18">
        <v>1.2800000000000001E-2</v>
      </c>
      <c r="AG434" s="18">
        <v>1.2699999999999999E-2</v>
      </c>
      <c r="AH434" s="18">
        <v>1.2699999999999999E-2</v>
      </c>
    </row>
    <row r="435" spans="1:34" ht="15" hidden="1" x14ac:dyDescent="0.25">
      <c r="A435" t="str">
        <f t="shared" si="42"/>
        <v>交通(H)不良贷款率</v>
      </c>
      <c r="B435" s="3" t="str">
        <f t="shared" si="70"/>
        <v>交通银行不良贷款率</v>
      </c>
      <c r="C435" s="4" t="s">
        <v>180</v>
      </c>
      <c r="D435" s="4" t="s">
        <v>165</v>
      </c>
      <c r="E435" s="5" t="s">
        <v>150</v>
      </c>
      <c r="F435" s="5" t="s">
        <v>542</v>
      </c>
      <c r="G435" s="5" t="str">
        <f t="shared" ref="G435:G461" si="73">G434</f>
        <v>不良贷款率</v>
      </c>
      <c r="H435" s="14">
        <v>1.47E-2</v>
      </c>
      <c r="I435" s="14">
        <v>1.47E-2</v>
      </c>
      <c r="J435" s="14">
        <v>1.47E-2</v>
      </c>
      <c r="K435" s="14">
        <v>1.5900000000000001E-2</v>
      </c>
      <c r="L435" s="14">
        <v>1.6799999999999999E-2</v>
      </c>
      <c r="M435" s="14">
        <v>1.67E-2</v>
      </c>
      <c r="N435" s="14">
        <v>1.67E-2</v>
      </c>
      <c r="O435" s="14">
        <v>1.6400000000000001E-2</v>
      </c>
      <c r="P435" s="14">
        <v>1.6E-2</v>
      </c>
      <c r="Q435" s="14">
        <v>1.6E-2</v>
      </c>
      <c r="R435" s="14">
        <v>1.4800000000000001E-2</v>
      </c>
      <c r="S435" s="14">
        <v>1.47E-2</v>
      </c>
      <c r="T435" s="14">
        <v>1.46E-2</v>
      </c>
      <c r="U435" s="14">
        <v>1.41E-2</v>
      </c>
      <c r="V435" s="14">
        <v>1.3500000000000002E-2</v>
      </c>
      <c r="W435" s="14">
        <v>1.34E-2</v>
      </c>
      <c r="X435" s="14">
        <v>1.3500000000000002E-2</v>
      </c>
      <c r="Y435" s="14">
        <v>1.32E-2</v>
      </c>
      <c r="Z435" s="14">
        <v>1.3300000000000001E-2</v>
      </c>
      <c r="AA435" s="14">
        <v>1.32E-2</v>
      </c>
      <c r="AB435" s="14">
        <v>1.32E-2</v>
      </c>
      <c r="AC435" s="14">
        <v>1.32E-2</v>
      </c>
      <c r="AD435" s="14">
        <v>1.3100000000000001E-2</v>
      </c>
      <c r="AE435" s="14">
        <v>1.2999999999999999E-2</v>
      </c>
      <c r="AF435" s="14">
        <v>1.2800000000000001E-2</v>
      </c>
      <c r="AG435" s="14">
        <v>1.26E-2</v>
      </c>
      <c r="AH435" s="14">
        <v>1.2800000000000001E-2</v>
      </c>
    </row>
    <row r="436" spans="1:34" ht="15" hidden="1" x14ac:dyDescent="0.25">
      <c r="A436" t="str">
        <f t="shared" si="42"/>
        <v>中国(H)不良贷款率</v>
      </c>
      <c r="B436" s="3" t="str">
        <f t="shared" si="70"/>
        <v>中国银行不良贷款率</v>
      </c>
      <c r="C436" s="4" t="s">
        <v>181</v>
      </c>
      <c r="D436" s="4" t="s">
        <v>166</v>
      </c>
      <c r="E436" s="5" t="s">
        <v>151</v>
      </c>
      <c r="F436" s="5" t="s">
        <v>542</v>
      </c>
      <c r="G436" s="5" t="str">
        <f t="shared" si="73"/>
        <v>不良贷款率</v>
      </c>
      <c r="H436" s="14">
        <v>1.4E-2</v>
      </c>
      <c r="I436" s="14">
        <v>1.37E-2</v>
      </c>
      <c r="J436" s="14">
        <v>1.37E-2</v>
      </c>
      <c r="K436" s="14">
        <v>1.3899999999999999E-2</v>
      </c>
      <c r="L436" s="14">
        <v>1.4200000000000001E-2</v>
      </c>
      <c r="M436" s="14">
        <v>1.4800000000000001E-2</v>
      </c>
      <c r="N436" s="14">
        <v>1.46E-2</v>
      </c>
      <c r="O436" s="14">
        <v>1.2999999999999999E-2</v>
      </c>
      <c r="P436" s="14">
        <v>1.2999999999999999E-2</v>
      </c>
      <c r="Q436" s="14">
        <v>1.29E-2</v>
      </c>
      <c r="R436" s="14">
        <v>1.3299999999999999E-2</v>
      </c>
      <c r="S436" s="14">
        <v>1.3100000000000001E-2</v>
      </c>
      <c r="T436" s="14">
        <v>1.34E-2</v>
      </c>
      <c r="U436" s="14">
        <v>1.3100000000000001E-2</v>
      </c>
      <c r="V436" s="14">
        <v>1.32E-2</v>
      </c>
      <c r="W436" s="14">
        <v>1.18E-2</v>
      </c>
      <c r="X436" s="14">
        <v>1.2800000000000001E-2</v>
      </c>
      <c r="Y436" s="14">
        <v>1.2699999999999999E-2</v>
      </c>
      <c r="Z436" s="14">
        <v>1.2699999999999999E-2</v>
      </c>
      <c r="AA436" s="14">
        <v>1.24E-2</v>
      </c>
      <c r="AB436" s="14">
        <v>1.24E-2</v>
      </c>
      <c r="AC436" s="14">
        <v>1.26E-2</v>
      </c>
      <c r="AD436" s="14">
        <v>1.2500000000000001E-2</v>
      </c>
      <c r="AE436" s="14">
        <v>1.2500000000000001E-2</v>
      </c>
      <c r="AF436" s="14">
        <v>1.24E-2</v>
      </c>
      <c r="AG436" s="14">
        <v>1.24E-2</v>
      </c>
      <c r="AH436" s="14">
        <v>1.23E-2</v>
      </c>
    </row>
    <row r="437" spans="1:34" ht="15" hidden="1" x14ac:dyDescent="0.25">
      <c r="A437" t="str">
        <f t="shared" si="42"/>
        <v>建设(H)不良贷款率</v>
      </c>
      <c r="B437" s="3" t="str">
        <f t="shared" si="70"/>
        <v>建设银行不良贷款率</v>
      </c>
      <c r="C437" s="4" t="s">
        <v>182</v>
      </c>
      <c r="D437" s="4" t="s">
        <v>167</v>
      </c>
      <c r="E437" s="5" t="s">
        <v>152</v>
      </c>
      <c r="F437" s="5" t="s">
        <v>542</v>
      </c>
      <c r="G437" s="5" t="str">
        <f t="shared" si="73"/>
        <v>不良贷款率</v>
      </c>
      <c r="H437" s="14">
        <v>1.43E-2</v>
      </c>
      <c r="I437" s="14">
        <v>1.43E-2</v>
      </c>
      <c r="J437" s="14">
        <v>1.4200000000000001E-2</v>
      </c>
      <c r="K437" s="14">
        <v>1.4200000000000001E-2</v>
      </c>
      <c r="L437" s="14">
        <v>1.49E-2</v>
      </c>
      <c r="M437" s="14">
        <v>1.5299999999999999E-2</v>
      </c>
      <c r="N437" s="14">
        <v>1.5599999999999999E-2</v>
      </c>
      <c r="O437" s="14">
        <v>1.5599999999999999E-2</v>
      </c>
      <c r="P437" s="14">
        <v>1.5299999999999999E-2</v>
      </c>
      <c r="Q437" s="14">
        <v>1.5100000000000001E-2</v>
      </c>
      <c r="R437" s="14">
        <v>1.4200000000000001E-2</v>
      </c>
      <c r="S437" s="14">
        <v>1.3999999999999999E-2</v>
      </c>
      <c r="T437" s="14">
        <v>1.3999999999999999E-2</v>
      </c>
      <c r="U437" s="14">
        <v>1.3999999999999999E-2</v>
      </c>
      <c r="V437" s="14">
        <v>1.38E-2</v>
      </c>
      <c r="W437" s="14">
        <v>1.38E-2</v>
      </c>
      <c r="X437" s="14">
        <v>1.37E-2</v>
      </c>
      <c r="Y437" s="14">
        <v>1.37E-2</v>
      </c>
      <c r="Z437" s="14">
        <v>1.37E-2</v>
      </c>
      <c r="AA437" s="14">
        <v>1.3600000000000001E-2</v>
      </c>
      <c r="AB437" s="14">
        <v>1.3500000000000002E-2</v>
      </c>
      <c r="AC437" s="14">
        <v>1.3500000000000002E-2</v>
      </c>
      <c r="AD437" s="14">
        <v>1.34E-2</v>
      </c>
      <c r="AE437" s="14">
        <v>1.3299999999999999E-2</v>
      </c>
      <c r="AF437" s="14">
        <v>1.3299999999999999E-2</v>
      </c>
      <c r="AG437" s="14">
        <v>1.32E-2</v>
      </c>
      <c r="AH437" s="14">
        <v>1.3100000000000001E-2</v>
      </c>
    </row>
    <row r="438" spans="1:34" ht="15" hidden="1" x14ac:dyDescent="0.25">
      <c r="A438" t="str">
        <f t="shared" si="42"/>
        <v>工商(H)不良贷款率</v>
      </c>
      <c r="B438" s="3" t="str">
        <f t="shared" si="70"/>
        <v>工商银行不良贷款率</v>
      </c>
      <c r="C438" s="4" t="s">
        <v>183</v>
      </c>
      <c r="D438" s="4" t="s">
        <v>168</v>
      </c>
      <c r="E438" s="5" t="s">
        <v>153</v>
      </c>
      <c r="F438" s="5" t="s">
        <v>542</v>
      </c>
      <c r="G438" s="5" t="str">
        <f t="shared" si="73"/>
        <v>不良贷款率</v>
      </c>
      <c r="H438" s="14">
        <v>1.4800000000000001E-2</v>
      </c>
      <c r="I438" s="14">
        <v>1.44E-2</v>
      </c>
      <c r="J438" s="14">
        <v>1.43E-2</v>
      </c>
      <c r="K438" s="14">
        <v>1.43E-2</v>
      </c>
      <c r="L438" s="14">
        <v>1.4999999999999999E-2</v>
      </c>
      <c r="M438" s="14">
        <v>1.55E-2</v>
      </c>
      <c r="N438" s="14">
        <v>1.5800000000000002E-2</v>
      </c>
      <c r="O438" s="14">
        <v>1.5800000000000002E-2</v>
      </c>
      <c r="P438" s="14">
        <v>1.54E-2</v>
      </c>
      <c r="Q438" s="14">
        <v>1.52E-2</v>
      </c>
      <c r="R438" s="14">
        <v>1.4200000000000001E-2</v>
      </c>
      <c r="S438" s="14">
        <v>1.4199999999999999E-2</v>
      </c>
      <c r="T438" s="14">
        <v>1.41E-2</v>
      </c>
      <c r="U438" s="14">
        <v>1.3999999999999999E-2</v>
      </c>
      <c r="V438" s="14">
        <v>1.38E-2</v>
      </c>
      <c r="W438" s="14">
        <v>1.38E-2</v>
      </c>
      <c r="X438" s="14">
        <v>1.3600000000000001E-2</v>
      </c>
      <c r="Y438" s="14">
        <v>1.3600000000000001E-2</v>
      </c>
      <c r="Z438" s="14">
        <v>1.3600000000000001E-2</v>
      </c>
      <c r="AA438" s="14">
        <v>1.3600000000000001E-2</v>
      </c>
      <c r="AB438" s="14">
        <v>1.3500000000000002E-2</v>
      </c>
      <c r="AC438" s="14">
        <v>1.3500000000000002E-2</v>
      </c>
      <c r="AD438" s="14">
        <v>1.34E-2</v>
      </c>
      <c r="AE438" s="14">
        <v>1.3300000000000001E-2</v>
      </c>
      <c r="AF438" s="14">
        <v>1.3300000000000001E-2</v>
      </c>
      <c r="AG438" s="14">
        <v>1.3300000000000001E-2</v>
      </c>
      <c r="AH438" s="14">
        <v>1.3100000000000001E-2</v>
      </c>
    </row>
    <row r="439" spans="1:34" ht="15" hidden="1" x14ac:dyDescent="0.25">
      <c r="A439" t="str">
        <f t="shared" si="42"/>
        <v>邮储(H)不良贷款率</v>
      </c>
      <c r="B439" s="3" t="str">
        <f t="shared" si="70"/>
        <v>邮储银行不良贷款率</v>
      </c>
      <c r="C439" s="4" t="s">
        <v>184</v>
      </c>
      <c r="D439" s="4" t="s">
        <v>169</v>
      </c>
      <c r="E439" s="5" t="s">
        <v>154</v>
      </c>
      <c r="F439" s="5" t="s">
        <v>542</v>
      </c>
      <c r="G439" s="5" t="str">
        <f t="shared" si="73"/>
        <v>不良贷款率</v>
      </c>
      <c r="H439" s="14">
        <v>8.2000000000000007E-3</v>
      </c>
      <c r="I439" s="14">
        <v>8.3000000000000001E-3</v>
      </c>
      <c r="J439" s="14">
        <v>8.6E-3</v>
      </c>
      <c r="K439" s="14">
        <v>8.6E-3</v>
      </c>
      <c r="L439" s="14">
        <v>8.8999999999999999E-3</v>
      </c>
      <c r="M439" s="14">
        <v>8.8000000000000005E-3</v>
      </c>
      <c r="N439" s="14">
        <v>8.8000000000000005E-3</v>
      </c>
      <c r="O439" s="14">
        <v>8.6E-3</v>
      </c>
      <c r="P439" s="14">
        <v>8.3000000000000001E-3</v>
      </c>
      <c r="Q439" s="14">
        <v>8.2000000000000007E-3</v>
      </c>
      <c r="R439" s="14">
        <v>8.2000000000000007E-3</v>
      </c>
      <c r="S439" s="14">
        <v>8.199999999999999E-3</v>
      </c>
      <c r="T439" s="14">
        <v>8.3000000000000001E-3</v>
      </c>
      <c r="U439" s="14">
        <v>8.3000000000000001E-3</v>
      </c>
      <c r="V439" s="14">
        <v>8.3999999999999995E-3</v>
      </c>
      <c r="W439" s="14">
        <v>8.199999999999999E-3</v>
      </c>
      <c r="X439" s="14">
        <v>8.1000000000000013E-3</v>
      </c>
      <c r="Y439" s="14">
        <v>8.1000000000000013E-3</v>
      </c>
      <c r="Z439" s="14">
        <v>8.3000000000000001E-3</v>
      </c>
      <c r="AA439" s="14">
        <v>8.3999999999999995E-3</v>
      </c>
      <c r="AB439" s="14">
        <v>8.3999999999999995E-3</v>
      </c>
      <c r="AC439" s="14">
        <v>8.6E-3</v>
      </c>
      <c r="AD439" s="14">
        <v>9.0000000000000011E-3</v>
      </c>
      <c r="AE439" s="14">
        <v>9.1000000000000004E-3</v>
      </c>
      <c r="AF439" s="14">
        <v>9.1999999999999998E-3</v>
      </c>
      <c r="AG439" s="14">
        <v>9.3999999999999986E-3</v>
      </c>
      <c r="AH439" s="14">
        <v>9.4999999999999998E-3</v>
      </c>
    </row>
    <row r="440" spans="1:34" ht="15" hidden="1" x14ac:dyDescent="0.25">
      <c r="A440" t="str">
        <f t="shared" si="42"/>
        <v>光大(H)不良贷款率</v>
      </c>
      <c r="B440" s="3" t="str">
        <f t="shared" si="70"/>
        <v>光大银行不良贷款率</v>
      </c>
      <c r="C440" s="4" t="s">
        <v>185</v>
      </c>
      <c r="D440" s="4" t="s">
        <v>170</v>
      </c>
      <c r="E440" s="5" t="s">
        <v>155</v>
      </c>
      <c r="F440" s="5" t="s">
        <v>542</v>
      </c>
      <c r="G440" s="5" t="str">
        <f t="shared" si="73"/>
        <v>不良贷款率</v>
      </c>
      <c r="H440" s="14">
        <v>1.5699999999999999E-2</v>
      </c>
      <c r="I440" s="14">
        <v>1.54E-2</v>
      </c>
      <c r="J440" s="14">
        <v>1.5599999999999999E-2</v>
      </c>
      <c r="K440" s="14">
        <v>1.55E-2</v>
      </c>
      <c r="L440" s="14">
        <v>1.55E-2</v>
      </c>
      <c r="M440" s="14">
        <v>1.5299999999999999E-2</v>
      </c>
      <c r="N440" s="14">
        <v>1.38E-2</v>
      </c>
      <c r="O440" s="14">
        <v>1.37E-2</v>
      </c>
      <c r="P440" s="14">
        <v>1.3599999999999999E-2</v>
      </c>
      <c r="Q440" s="14">
        <v>1.34E-2</v>
      </c>
      <c r="R440" s="14">
        <v>1.2500000000000001E-2</v>
      </c>
      <c r="S440" s="14">
        <v>1.24E-2</v>
      </c>
      <c r="T440" s="14">
        <v>1.24E-2</v>
      </c>
      <c r="U440" s="14">
        <v>1.24E-2</v>
      </c>
      <c r="V440" s="14">
        <v>1.2500000000000001E-2</v>
      </c>
      <c r="W440" s="14">
        <v>1.2500000000000001E-2</v>
      </c>
      <c r="X440" s="14">
        <v>1.3000000000000001E-2</v>
      </c>
      <c r="Y440" s="14">
        <v>1.3500000000000002E-2</v>
      </c>
      <c r="Z440" s="14">
        <v>1.2500000000000001E-2</v>
      </c>
      <c r="AA440" s="14">
        <v>1.2500000000000001E-2</v>
      </c>
      <c r="AB440" s="14">
        <v>1.2500000000000001E-2</v>
      </c>
      <c r="AC440" s="14">
        <v>1.2500000000000001E-2</v>
      </c>
      <c r="AD440" s="14">
        <v>1.2500000000000001E-2</v>
      </c>
      <c r="AE440" s="14">
        <v>1.2500000000000001E-2</v>
      </c>
      <c r="AF440" s="14">
        <v>1.2500000000000001E-2</v>
      </c>
      <c r="AG440" s="14">
        <v>1.26E-2</v>
      </c>
      <c r="AH440" s="14">
        <v>1.2699999999999999E-2</v>
      </c>
    </row>
    <row r="441" spans="1:34" ht="15" hidden="1" x14ac:dyDescent="0.25">
      <c r="A441" t="str">
        <f t="shared" si="42"/>
        <v>中信(H)不良贷款率</v>
      </c>
      <c r="B441" s="3" t="str">
        <f t="shared" si="70"/>
        <v>中信银行不良贷款率</v>
      </c>
      <c r="C441" s="4" t="s">
        <v>186</v>
      </c>
      <c r="D441" s="4" t="s">
        <v>171</v>
      </c>
      <c r="E441" s="5" t="s">
        <v>156</v>
      </c>
      <c r="F441" s="5" t="s">
        <v>542</v>
      </c>
      <c r="G441" s="5" t="str">
        <f t="shared" si="73"/>
        <v>不良贷款率</v>
      </c>
      <c r="H441" s="14">
        <v>1.72E-2</v>
      </c>
      <c r="I441" s="14">
        <v>1.72E-2</v>
      </c>
      <c r="J441" s="14">
        <v>1.6500000000000001E-2</v>
      </c>
      <c r="K441" s="14">
        <v>1.7999999999999999E-2</v>
      </c>
      <c r="L441" s="14">
        <v>1.83E-2</v>
      </c>
      <c r="M441" s="14">
        <v>1.9800000000000002E-2</v>
      </c>
      <c r="N441" s="14">
        <v>1.6400000000000001E-2</v>
      </c>
      <c r="O441" s="14">
        <v>1.54E-2</v>
      </c>
      <c r="P441" s="14">
        <v>1.4999999999999999E-2</v>
      </c>
      <c r="Q441" s="14">
        <v>1.4800000000000001E-2</v>
      </c>
      <c r="R441" s="14">
        <v>1.3899999999999999E-2</v>
      </c>
      <c r="S441" s="14">
        <v>1.3500000000000002E-2</v>
      </c>
      <c r="T441" s="14">
        <v>1.3100000000000001E-2</v>
      </c>
      <c r="U441" s="14">
        <v>1.2699999999999999E-2</v>
      </c>
      <c r="V441" s="14">
        <v>1.2699999999999999E-2</v>
      </c>
      <c r="W441" s="14">
        <v>1.21E-2</v>
      </c>
      <c r="X441" s="14">
        <v>1.21E-2</v>
      </c>
      <c r="Y441" s="14">
        <v>1.2199999999999999E-2</v>
      </c>
      <c r="Z441" s="14">
        <v>1.18E-2</v>
      </c>
      <c r="AA441" s="14">
        <v>1.18E-2</v>
      </c>
      <c r="AB441" s="14">
        <v>1.1899999999999999E-2</v>
      </c>
      <c r="AC441" s="14">
        <v>1.1699999999999999E-2</v>
      </c>
      <c r="AD441" s="14">
        <v>1.1599999999999999E-2</v>
      </c>
      <c r="AE441" s="14">
        <v>1.1599999999999999E-2</v>
      </c>
      <c r="AF441" s="14">
        <v>1.1599999999999999E-2</v>
      </c>
      <c r="AG441" s="14">
        <v>1.1599999999999999E-2</v>
      </c>
      <c r="AH441" s="14">
        <v>1.15E-2</v>
      </c>
    </row>
    <row r="442" spans="1:34" ht="15" hidden="1" x14ac:dyDescent="0.25">
      <c r="A442" t="str">
        <f t="shared" si="42"/>
        <v>浙商(H)不良贷款率</v>
      </c>
      <c r="B442" s="3" t="str">
        <f t="shared" si="70"/>
        <v>浙商银行不良贷款率</v>
      </c>
      <c r="C442" s="4" t="s">
        <v>187</v>
      </c>
      <c r="D442" s="4" t="s">
        <v>172</v>
      </c>
      <c r="E442" s="5" t="s">
        <v>157</v>
      </c>
      <c r="F442" s="5" t="s">
        <v>542</v>
      </c>
      <c r="G442" s="5" t="str">
        <f t="shared" si="73"/>
        <v>不良贷款率</v>
      </c>
      <c r="H442" s="14">
        <v>1.37E-2</v>
      </c>
      <c r="I442" s="14" t="s">
        <v>143</v>
      </c>
      <c r="J442" s="14">
        <v>1.37E-2</v>
      </c>
      <c r="K442" s="14">
        <v>1.4200000000000001E-2</v>
      </c>
      <c r="L442" s="14">
        <v>1.4E-2</v>
      </c>
      <c r="M442" s="14">
        <v>1.44E-2</v>
      </c>
      <c r="N442" s="14">
        <v>1.4200000000000001E-2</v>
      </c>
      <c r="O442" s="14">
        <v>1.5299999999999999E-2</v>
      </c>
      <c r="P442" s="14">
        <v>1.4999999999999999E-2</v>
      </c>
      <c r="Q442" s="14">
        <v>1.52E-2</v>
      </c>
      <c r="R442" s="14">
        <v>1.5299999999999999E-2</v>
      </c>
      <c r="S442" s="14">
        <v>1.5300000000000001E-2</v>
      </c>
      <c r="T442" s="14">
        <v>1.49E-2</v>
      </c>
      <c r="U442" s="14">
        <v>1.47E-2</v>
      </c>
      <c r="V442" s="14">
        <v>1.47E-2</v>
      </c>
      <c r="W442" s="14">
        <v>1.44E-2</v>
      </c>
      <c r="X442" s="14">
        <v>1.4499999999999999E-2</v>
      </c>
      <c r="Y442" s="14">
        <v>1.4499999999999999E-2</v>
      </c>
      <c r="Z442" s="14">
        <v>1.44E-2</v>
      </c>
      <c r="AA442" s="14">
        <v>1.44E-2</v>
      </c>
      <c r="AB442" s="14">
        <v>1.43E-2</v>
      </c>
      <c r="AC442" s="14">
        <v>1.43E-2</v>
      </c>
      <c r="AD442" s="14">
        <v>1.38E-2</v>
      </c>
      <c r="AE442" s="14">
        <v>1.38E-2</v>
      </c>
      <c r="AF442" s="14">
        <v>1.3599999999999999E-2</v>
      </c>
      <c r="AG442" s="14">
        <v>1.3599999999999999E-2</v>
      </c>
      <c r="AH442" s="14">
        <v>1.3599999999999999E-2</v>
      </c>
    </row>
    <row r="443" spans="1:34" ht="15" hidden="1" x14ac:dyDescent="0.25">
      <c r="A443" t="str">
        <f t="shared" si="42"/>
        <v>民生(H)不良贷款率</v>
      </c>
      <c r="B443" s="3" t="str">
        <f t="shared" si="70"/>
        <v>民生银行不良贷款率</v>
      </c>
      <c r="C443" s="4" t="s">
        <v>188</v>
      </c>
      <c r="D443" s="4" t="s">
        <v>173</v>
      </c>
      <c r="E443" s="5" t="s">
        <v>158</v>
      </c>
      <c r="F443" s="5" t="s">
        <v>542</v>
      </c>
      <c r="G443" s="5" t="str">
        <f t="shared" si="73"/>
        <v>不良贷款率</v>
      </c>
      <c r="H443" s="14">
        <v>1.7500000000000002E-2</v>
      </c>
      <c r="I443" s="14">
        <v>1.67E-2</v>
      </c>
      <c r="J443" s="14">
        <v>1.5599999999999999E-2</v>
      </c>
      <c r="K443" s="14">
        <v>1.55E-2</v>
      </c>
      <c r="L443" s="14">
        <v>1.6899999999999998E-2</v>
      </c>
      <c r="M443" s="14">
        <v>1.83E-2</v>
      </c>
      <c r="N443" s="14">
        <v>1.8200000000000001E-2</v>
      </c>
      <c r="O443" s="14">
        <v>1.7999999999999999E-2</v>
      </c>
      <c r="P443" s="14">
        <v>1.7999999999999999E-2</v>
      </c>
      <c r="Q443" s="14">
        <v>1.7899999999999999E-2</v>
      </c>
      <c r="R443" s="14">
        <v>1.7899999999999999E-2</v>
      </c>
      <c r="S443" s="14">
        <v>1.7399999999999999E-2</v>
      </c>
      <c r="T443" s="14">
        <v>1.7299999999999999E-2</v>
      </c>
      <c r="U443" s="14">
        <v>1.7399999999999999E-2</v>
      </c>
      <c r="V443" s="14">
        <v>1.6799999999999999E-2</v>
      </c>
      <c r="W443" s="14">
        <v>1.6E-2</v>
      </c>
      <c r="X443" s="14">
        <v>1.5700000000000002E-2</v>
      </c>
      <c r="Y443" s="14">
        <v>1.55E-2</v>
      </c>
      <c r="Z443" s="14">
        <v>1.4800000000000001E-2</v>
      </c>
      <c r="AA443" s="14">
        <v>1.44E-2</v>
      </c>
      <c r="AB443" s="14">
        <v>1.47E-2</v>
      </c>
      <c r="AC443" s="14">
        <v>1.4800000000000001E-2</v>
      </c>
      <c r="AD443" s="14">
        <v>1.47E-2</v>
      </c>
      <c r="AE443" s="14">
        <v>1.46E-2</v>
      </c>
      <c r="AF443" s="14">
        <v>1.4800000000000001E-2</v>
      </c>
      <c r="AG443" s="14">
        <v>1.4800000000000001E-2</v>
      </c>
      <c r="AH443" s="14">
        <v>1.49E-2</v>
      </c>
    </row>
    <row r="444" spans="1:34" ht="15" hidden="1" x14ac:dyDescent="0.25">
      <c r="A444" t="str">
        <f t="shared" si="42"/>
        <v>招商(H)不良贷款率</v>
      </c>
      <c r="B444" s="3" t="str">
        <f t="shared" si="70"/>
        <v>招商银行不良贷款率</v>
      </c>
      <c r="C444" s="4" t="s">
        <v>189</v>
      </c>
      <c r="D444" s="4" t="s">
        <v>174</v>
      </c>
      <c r="E444" s="5" t="s">
        <v>159</v>
      </c>
      <c r="F444" s="5" t="s">
        <v>542</v>
      </c>
      <c r="G444" s="5" t="str">
        <f t="shared" si="73"/>
        <v>不良贷款率</v>
      </c>
      <c r="H444" s="14">
        <v>1.23E-2</v>
      </c>
      <c r="I444" s="14">
        <v>1.1900000000000001E-2</v>
      </c>
      <c r="J444" s="14">
        <v>1.1599999999999999E-2</v>
      </c>
      <c r="K444" s="14">
        <v>1.11E-2</v>
      </c>
      <c r="L444" s="14">
        <v>1.14E-2</v>
      </c>
      <c r="M444" s="14">
        <v>1.1299999999999999E-2</v>
      </c>
      <c r="N444" s="14">
        <v>1.0699999999999999E-2</v>
      </c>
      <c r="O444" s="14">
        <v>1.0200000000000001E-2</v>
      </c>
      <c r="P444" s="14">
        <v>1.01E-2</v>
      </c>
      <c r="Q444" s="14">
        <v>9.2999999999999992E-3</v>
      </c>
      <c r="R444" s="14">
        <v>9.1000000000000004E-3</v>
      </c>
      <c r="S444" s="14">
        <v>9.3999999999999986E-3</v>
      </c>
      <c r="T444" s="14">
        <v>9.4999999999999998E-3</v>
      </c>
      <c r="U444" s="14">
        <v>9.4999999999999998E-3</v>
      </c>
      <c r="V444" s="14">
        <v>9.5999999999999992E-3</v>
      </c>
      <c r="W444" s="14">
        <v>9.4999999999999998E-3</v>
      </c>
      <c r="X444" s="14">
        <v>9.4999999999999998E-3</v>
      </c>
      <c r="Y444" s="14">
        <v>9.5999999999999992E-3</v>
      </c>
      <c r="Z444" s="14">
        <v>9.4999999999999998E-3</v>
      </c>
      <c r="AA444" s="14">
        <v>9.1999999999999998E-3</v>
      </c>
      <c r="AB444" s="14">
        <v>9.3999999999999986E-3</v>
      </c>
      <c r="AC444" s="14">
        <v>9.3999999999999986E-3</v>
      </c>
      <c r="AD444" s="14">
        <v>9.4999999999999998E-3</v>
      </c>
      <c r="AE444" s="14">
        <v>9.4000000000000004E-3</v>
      </c>
      <c r="AF444" s="14">
        <v>9.2999999999999992E-3</v>
      </c>
      <c r="AG444" s="14">
        <v>9.4000000000000004E-3</v>
      </c>
      <c r="AH444" s="14">
        <v>9.4000000000000004E-3</v>
      </c>
    </row>
    <row r="445" spans="1:34" ht="15" hidden="1" x14ac:dyDescent="0.25">
      <c r="A445" t="str">
        <f t="shared" si="42"/>
        <v>重庆(H)不良贷款率</v>
      </c>
      <c r="B445" s="3" t="str">
        <f t="shared" si="70"/>
        <v>重庆银行不良贷款率</v>
      </c>
      <c r="C445" s="4" t="s">
        <v>190</v>
      </c>
      <c r="D445" s="4" t="s">
        <v>175</v>
      </c>
      <c r="E445" s="5" t="s">
        <v>160</v>
      </c>
      <c r="F445" s="5" t="s">
        <v>542</v>
      </c>
      <c r="G445" s="5" t="str">
        <f t="shared" si="73"/>
        <v>不良贷款率</v>
      </c>
      <c r="H445" s="14">
        <v>1.34E-2</v>
      </c>
      <c r="I445" s="14" t="s">
        <v>143</v>
      </c>
      <c r="J445" s="14">
        <v>1.2699999999999999E-2</v>
      </c>
      <c r="K445" s="14">
        <v>1.2699999999999999E-2</v>
      </c>
      <c r="L445" s="14">
        <v>1.24E-2</v>
      </c>
      <c r="M445" s="14" t="s">
        <v>143</v>
      </c>
      <c r="N445" s="14">
        <v>1.2699999999999999E-2</v>
      </c>
      <c r="O445" s="14">
        <v>1.2699999999999999E-2</v>
      </c>
      <c r="P445" s="14">
        <v>1.35E-2</v>
      </c>
      <c r="Q445" s="14">
        <v>1.3299999999999999E-2</v>
      </c>
      <c r="R445" s="14">
        <v>1.2999999999999999E-2</v>
      </c>
      <c r="S445" s="14">
        <v>1.3000000000000001E-2</v>
      </c>
      <c r="T445" s="14">
        <v>1.29E-2</v>
      </c>
      <c r="U445" s="14">
        <v>1.23E-2</v>
      </c>
      <c r="V445" s="14">
        <v>1.38E-2</v>
      </c>
      <c r="W445" s="14">
        <v>1.24E-2</v>
      </c>
      <c r="X445" s="14">
        <v>1.21E-2</v>
      </c>
      <c r="Y445" s="14">
        <v>1.3300000000000001E-2</v>
      </c>
      <c r="Z445" s="14">
        <v>1.34E-2</v>
      </c>
      <c r="AA445" s="14">
        <v>1.3300000000000001E-2</v>
      </c>
      <c r="AB445" s="14">
        <v>1.2500000000000001E-2</v>
      </c>
      <c r="AC445" s="14">
        <v>1.26E-2</v>
      </c>
      <c r="AD445" s="14">
        <v>1.2500000000000001E-2</v>
      </c>
      <c r="AE445" s="14">
        <v>1.21E-2</v>
      </c>
      <c r="AF445" s="14">
        <v>1.1699999999999999E-2</v>
      </c>
      <c r="AG445" s="14">
        <v>1.1399999999999999E-2</v>
      </c>
      <c r="AH445" s="14">
        <v>1.1399999999999999E-2</v>
      </c>
    </row>
    <row r="446" spans="1:34" ht="15" hidden="1" x14ac:dyDescent="0.25">
      <c r="A446" t="str">
        <f t="shared" ref="A446:A508" si="74">E446&amp;G446</f>
        <v>青岛(H)不良贷款率</v>
      </c>
      <c r="B446" s="3" t="str">
        <f t="shared" si="70"/>
        <v>青岛银行不良贷款率</v>
      </c>
      <c r="C446" s="4" t="s">
        <v>191</v>
      </c>
      <c r="D446" s="4" t="s">
        <v>176</v>
      </c>
      <c r="E446" s="5" t="s">
        <v>161</v>
      </c>
      <c r="F446" s="5" t="s">
        <v>542</v>
      </c>
      <c r="G446" s="5" t="str">
        <f t="shared" si="73"/>
        <v>不良贷款率</v>
      </c>
      <c r="H446" s="14">
        <v>1.6799999999999999E-2</v>
      </c>
      <c r="I446" s="14">
        <v>1.67E-2</v>
      </c>
      <c r="J446" s="14">
        <v>1.6500000000000001E-2</v>
      </c>
      <c r="K446" s="14">
        <v>1.6500000000000001E-2</v>
      </c>
      <c r="L446" s="14">
        <v>1.6299999999999999E-2</v>
      </c>
      <c r="M446" s="14">
        <v>1.6199999999999999E-2</v>
      </c>
      <c r="N446" s="14">
        <v>1.5100000000000001E-2</v>
      </c>
      <c r="O446" s="14">
        <v>1.5100000000000001E-2</v>
      </c>
      <c r="P446" s="14">
        <v>1.49E-2</v>
      </c>
      <c r="Q446" s="14">
        <v>1.47E-2</v>
      </c>
      <c r="R446" s="14">
        <v>1.34E-2</v>
      </c>
      <c r="S446" s="14">
        <v>1.3300000000000001E-2</v>
      </c>
      <c r="T446" s="14">
        <v>1.3300000000000001E-2</v>
      </c>
      <c r="U446" s="14">
        <v>1.32E-2</v>
      </c>
      <c r="V446" s="14">
        <v>1.21E-2</v>
      </c>
      <c r="W446" s="14">
        <v>1.1399999999999999E-2</v>
      </c>
      <c r="X446" s="14">
        <v>1.1399999999999999E-2</v>
      </c>
      <c r="Y446" s="14">
        <v>1.1399999999999999E-2</v>
      </c>
      <c r="Z446" s="14">
        <v>1.18E-2</v>
      </c>
      <c r="AA446" s="14">
        <v>1.18E-2</v>
      </c>
      <c r="AB446" s="14">
        <v>1.1699999999999999E-2</v>
      </c>
      <c r="AC446" s="14">
        <v>1.1699999999999999E-2</v>
      </c>
      <c r="AD446" s="14">
        <v>1.1399999999999999E-2</v>
      </c>
      <c r="AE446" s="14">
        <v>1.1299999999999999E-2</v>
      </c>
      <c r="AF446" s="14">
        <v>1.1200000000000002E-2</v>
      </c>
      <c r="AG446" s="14">
        <v>1.1000000000000001E-2</v>
      </c>
      <c r="AH446" s="14">
        <v>9.7000000000000003E-3</v>
      </c>
    </row>
    <row r="447" spans="1:34" ht="15" hidden="1" x14ac:dyDescent="0.25">
      <c r="A447" t="str">
        <f t="shared" si="74"/>
        <v>郑州(H)不良贷款率</v>
      </c>
      <c r="B447" s="3" t="str">
        <f t="shared" si="70"/>
        <v>郑州银行不良贷款率</v>
      </c>
      <c r="C447" s="4" t="s">
        <v>192</v>
      </c>
      <c r="D447" s="4" t="s">
        <v>177</v>
      </c>
      <c r="E447" s="5" t="s">
        <v>162</v>
      </c>
      <c r="F447" s="5" t="s">
        <v>542</v>
      </c>
      <c r="G447" s="5" t="str">
        <f t="shared" si="73"/>
        <v>不良贷款率</v>
      </c>
      <c r="H447" s="14">
        <v>2.3900000000000001E-2</v>
      </c>
      <c r="I447" s="14">
        <v>2.3800000000000002E-2</v>
      </c>
      <c r="J447" s="14">
        <v>2.3699999999999999E-2</v>
      </c>
      <c r="K447" s="14">
        <v>2.35E-2</v>
      </c>
      <c r="L447" s="14">
        <v>2.1600000000000001E-2</v>
      </c>
      <c r="M447" s="14">
        <v>2.1000000000000001E-2</v>
      </c>
      <c r="N447" s="14">
        <v>2.0799999999999999E-2</v>
      </c>
      <c r="O447" s="14">
        <v>2.0400000000000001E-2</v>
      </c>
      <c r="P447" s="14">
        <v>1.9699999999999999E-2</v>
      </c>
      <c r="Q447" s="14">
        <v>1.95E-2</v>
      </c>
      <c r="R447" s="14">
        <v>1.8499999999999999E-2</v>
      </c>
      <c r="S447" s="14">
        <v>1.8000000000000002E-2</v>
      </c>
      <c r="T447" s="14">
        <v>1.7600000000000001E-2</v>
      </c>
      <c r="U447" s="14">
        <v>1.7600000000000001E-2</v>
      </c>
      <c r="V447" s="14">
        <v>1.8799999999999997E-2</v>
      </c>
      <c r="W447" s="14">
        <v>1.8799999999999997E-2</v>
      </c>
      <c r="X447" s="14">
        <v>1.8700000000000001E-2</v>
      </c>
      <c r="Y447" s="14">
        <v>1.8799999999999997E-2</v>
      </c>
      <c r="Z447" s="14">
        <v>1.8700000000000001E-2</v>
      </c>
      <c r="AA447" s="14">
        <v>1.8700000000000001E-2</v>
      </c>
      <c r="AB447" s="14">
        <v>1.8700000000000001E-2</v>
      </c>
      <c r="AC447" s="14">
        <v>1.8600000000000002E-2</v>
      </c>
      <c r="AD447" s="14">
        <v>1.7899999999999999E-2</v>
      </c>
      <c r="AE447" s="14">
        <v>1.7899999999999999E-2</v>
      </c>
      <c r="AF447" s="14">
        <v>1.7600000000000001E-2</v>
      </c>
      <c r="AG447" s="14">
        <v>1.7600000000000001E-2</v>
      </c>
      <c r="AH447" s="14">
        <v>1.7100000000000001E-2</v>
      </c>
    </row>
    <row r="448" spans="1:34" ht="15" hidden="1" x14ac:dyDescent="0.25">
      <c r="A448" t="str">
        <f t="shared" si="74"/>
        <v>渝农(H)不良贷款率</v>
      </c>
      <c r="B448" s="3" t="str">
        <f t="shared" si="70"/>
        <v>渝农商行不良贷款率</v>
      </c>
      <c r="C448" s="4" t="s">
        <v>193</v>
      </c>
      <c r="D448" s="4" t="s">
        <v>178</v>
      </c>
      <c r="E448" s="5" t="s">
        <v>163</v>
      </c>
      <c r="F448" s="5" t="s">
        <v>542</v>
      </c>
      <c r="G448" s="5" t="str">
        <f t="shared" si="73"/>
        <v>不良贷款率</v>
      </c>
      <c r="H448" s="14">
        <v>1.2500000000000001E-2</v>
      </c>
      <c r="I448" s="14" t="s">
        <v>143</v>
      </c>
      <c r="J448" s="14">
        <v>1.2500000000000001E-2</v>
      </c>
      <c r="K448" s="14">
        <v>1.2699999999999999E-2</v>
      </c>
      <c r="L448" s="14">
        <v>1.2800000000000001E-2</v>
      </c>
      <c r="M448" s="14">
        <v>1.29E-2</v>
      </c>
      <c r="N448" s="14">
        <v>1.3100000000000001E-2</v>
      </c>
      <c r="O448" s="14">
        <v>1.29E-2</v>
      </c>
      <c r="P448" s="14">
        <v>1.2800000000000001E-2</v>
      </c>
      <c r="Q448" s="14">
        <v>1.2699999999999999E-2</v>
      </c>
      <c r="R448" s="14">
        <v>1.2500000000000001E-2</v>
      </c>
      <c r="S448" s="14">
        <v>1.2500000000000001E-2</v>
      </c>
      <c r="T448" s="14">
        <v>1.23E-2</v>
      </c>
      <c r="U448" s="14">
        <v>1.23E-2</v>
      </c>
      <c r="V448" s="14">
        <v>1.2199999999999999E-2</v>
      </c>
      <c r="W448" s="14">
        <v>1.21E-2</v>
      </c>
      <c r="X448" s="14">
        <v>1.21E-2</v>
      </c>
      <c r="Y448" s="14">
        <v>1.2E-2</v>
      </c>
      <c r="Z448" s="14">
        <v>1.1899999999999999E-2</v>
      </c>
      <c r="AA448" s="14">
        <v>1.1899999999999999E-2</v>
      </c>
      <c r="AB448" s="14">
        <v>1.1899999999999999E-2</v>
      </c>
      <c r="AC448" s="14">
        <v>1.1699999999999999E-2</v>
      </c>
      <c r="AD448" s="14">
        <v>1.18E-2</v>
      </c>
      <c r="AE448" s="14">
        <v>1.1699999999999999E-2</v>
      </c>
      <c r="AF448" s="14">
        <v>1.1699999999999999E-2</v>
      </c>
      <c r="AG448" s="14">
        <v>1.1200000000000002E-2</v>
      </c>
      <c r="AH448" s="14">
        <v>1.0800000000000001E-2</v>
      </c>
    </row>
    <row r="449" spans="1:34" s="19" customFormat="1" ht="15" hidden="1" x14ac:dyDescent="0.25">
      <c r="A449" t="str">
        <f t="shared" si="74"/>
        <v>中原不良贷款率</v>
      </c>
      <c r="B449" s="15" t="str">
        <f t="shared" si="70"/>
        <v>中原银行不良贷款率</v>
      </c>
      <c r="C449" s="16" t="s">
        <v>222</v>
      </c>
      <c r="D449" s="16" t="s">
        <v>194</v>
      </c>
      <c r="E449" s="17" t="s">
        <v>208</v>
      </c>
      <c r="F449" s="17" t="s">
        <v>236</v>
      </c>
      <c r="G449" s="5" t="str">
        <f t="shared" si="73"/>
        <v>不良贷款率</v>
      </c>
      <c r="H449" s="215">
        <v>2.3E-2</v>
      </c>
      <c r="I449" s="215">
        <v>2.3E-2</v>
      </c>
      <c r="J449" s="215">
        <v>2.23E-2</v>
      </c>
      <c r="K449" s="215">
        <v>2.23E-2</v>
      </c>
      <c r="L449" s="215">
        <v>2.2700000000000001E-2</v>
      </c>
      <c r="M449" s="215">
        <v>2.2700000000000001E-2</v>
      </c>
      <c r="N449" s="215">
        <v>2.2099999999999998E-2</v>
      </c>
      <c r="O449" s="215">
        <v>2.2099999999999998E-2</v>
      </c>
      <c r="P449" s="215">
        <v>2.1700000000000001E-2</v>
      </c>
      <c r="Q449" s="215">
        <v>2.1700000000000001E-2</v>
      </c>
      <c r="R449" s="215">
        <v>2.18E-2</v>
      </c>
      <c r="S449" s="215">
        <v>2.18E-2</v>
      </c>
      <c r="T449" s="215">
        <v>1.8200000000000001E-2</v>
      </c>
      <c r="U449" s="215">
        <v>1.8200000000000001E-2</v>
      </c>
      <c r="V449" s="215">
        <v>1.9299999999999998E-2</v>
      </c>
      <c r="W449" s="215">
        <v>1.9299999999999998E-2</v>
      </c>
      <c r="X449" s="215">
        <v>2.1899999999999999E-2</v>
      </c>
      <c r="Y449" s="215">
        <v>2.1899999999999999E-2</v>
      </c>
      <c r="Z449" s="215">
        <v>2.0400000000000001E-2</v>
      </c>
      <c r="AA449" s="215">
        <v>2.0400000000000001E-2</v>
      </c>
      <c r="AB449" s="215">
        <v>2.0799999999999999E-2</v>
      </c>
      <c r="AC449" s="215">
        <v>2.0799999999999999E-2</v>
      </c>
      <c r="AD449" s="215">
        <v>2.0199999999999999E-2</v>
      </c>
      <c r="AE449" s="215">
        <v>2.0199999999999999E-2</v>
      </c>
      <c r="AF449" s="215">
        <v>2.0099999999999996E-2</v>
      </c>
      <c r="AG449" s="215">
        <v>2.0099999999999996E-2</v>
      </c>
      <c r="AH449" s="215">
        <v>1.9599999999999999E-2</v>
      </c>
    </row>
    <row r="450" spans="1:34" ht="15" hidden="1" x14ac:dyDescent="0.25">
      <c r="A450" t="str">
        <f t="shared" si="74"/>
        <v>广州农商不良贷款率</v>
      </c>
      <c r="B450" s="3" t="str">
        <f t="shared" si="70"/>
        <v>广州农商银行不良贷款率</v>
      </c>
      <c r="C450" s="4" t="s">
        <v>223</v>
      </c>
      <c r="D450" s="4" t="s">
        <v>195</v>
      </c>
      <c r="E450" s="5" t="s">
        <v>209</v>
      </c>
      <c r="F450" s="5" t="s">
        <v>236</v>
      </c>
      <c r="G450" s="5" t="str">
        <f t="shared" si="73"/>
        <v>不良贷款率</v>
      </c>
      <c r="H450" s="215">
        <v>1.3999999999999999E-2</v>
      </c>
      <c r="I450" s="215">
        <v>1.3999999999999999E-2</v>
      </c>
      <c r="J450" s="215">
        <v>1.7299999999999999E-2</v>
      </c>
      <c r="K450" s="215">
        <v>1.7299999999999999E-2</v>
      </c>
      <c r="L450" s="215">
        <v>1.84E-2</v>
      </c>
      <c r="M450" s="215">
        <v>1.84E-2</v>
      </c>
      <c r="N450" s="215">
        <v>1.8100000000000002E-2</v>
      </c>
      <c r="O450" s="215">
        <v>1.8100000000000002E-2</v>
      </c>
      <c r="P450" s="215">
        <v>1.77E-2</v>
      </c>
      <c r="Q450" s="215">
        <v>1.77E-2</v>
      </c>
      <c r="R450" s="215">
        <v>1.83E-2</v>
      </c>
      <c r="S450" s="215">
        <v>1.83E-2</v>
      </c>
      <c r="T450" s="215">
        <v>2.0299999999999999E-2</v>
      </c>
      <c r="U450" s="215">
        <v>2.0299999999999999E-2</v>
      </c>
      <c r="V450" s="215">
        <v>2.1099999999999997E-2</v>
      </c>
      <c r="W450" s="215">
        <v>2.1099999999999997E-2</v>
      </c>
      <c r="X450" s="215">
        <v>2.2499999999999999E-2</v>
      </c>
      <c r="Y450" s="215">
        <v>2.2499999999999999E-2</v>
      </c>
      <c r="Z450" s="215">
        <v>1.8700000000000001E-2</v>
      </c>
      <c r="AA450" s="215">
        <v>1.8700000000000001E-2</v>
      </c>
      <c r="AB450" s="215">
        <v>1.8700000000000001E-2</v>
      </c>
      <c r="AC450" s="215">
        <v>1.8700000000000001E-2</v>
      </c>
      <c r="AD450" s="215">
        <v>1.66E-2</v>
      </c>
      <c r="AE450" s="215">
        <v>1.66E-2</v>
      </c>
      <c r="AF450" s="215">
        <v>1.9799999999999998E-2</v>
      </c>
      <c r="AG450" s="215">
        <v>1.9799999999999998E-2</v>
      </c>
      <c r="AH450" s="215">
        <v>1.8600000000000002E-2</v>
      </c>
    </row>
    <row r="451" spans="1:34" ht="15" hidden="1" x14ac:dyDescent="0.25">
      <c r="A451" t="str">
        <f t="shared" si="74"/>
        <v>天津不良贷款率</v>
      </c>
      <c r="B451" s="3" t="str">
        <f t="shared" si="70"/>
        <v>天津银行不良贷款率</v>
      </c>
      <c r="C451" s="4" t="s">
        <v>224</v>
      </c>
      <c r="D451" s="4" t="s">
        <v>196</v>
      </c>
      <c r="E451" s="5" t="s">
        <v>210</v>
      </c>
      <c r="F451" s="5" t="s">
        <v>236</v>
      </c>
      <c r="G451" s="5" t="str">
        <f t="shared" si="73"/>
        <v>不良贷款率</v>
      </c>
      <c r="H451" s="215">
        <v>1.7299999999999999E-2</v>
      </c>
      <c r="I451" s="215">
        <v>1.7299999999999999E-2</v>
      </c>
      <c r="J451" s="215">
        <v>1.9599999999999999E-2</v>
      </c>
      <c r="K451" s="215">
        <v>1.9599999999999999E-2</v>
      </c>
      <c r="L451" s="215">
        <v>2.1299999999999999E-2</v>
      </c>
      <c r="M451" s="215">
        <v>2.1299999999999999E-2</v>
      </c>
      <c r="N451" s="215">
        <v>2.1400000000000002E-2</v>
      </c>
      <c r="O451" s="215">
        <v>2.1400000000000002E-2</v>
      </c>
      <c r="P451" s="215">
        <v>2.3E-2</v>
      </c>
      <c r="Q451" s="215">
        <v>2.3E-2</v>
      </c>
      <c r="R451" s="215">
        <v>2.41E-2</v>
      </c>
      <c r="S451" s="215">
        <v>2.41E-2</v>
      </c>
      <c r="T451" s="215">
        <v>2.2499999999999999E-2</v>
      </c>
      <c r="U451" s="215">
        <v>2.2499999999999999E-2</v>
      </c>
      <c r="V451" s="215">
        <v>1.8100000000000002E-2</v>
      </c>
      <c r="W451" s="215">
        <v>1.8100000000000002E-2</v>
      </c>
      <c r="X451" s="215">
        <v>2.2099999999999998E-2</v>
      </c>
      <c r="Y451" s="215">
        <v>2.2099999999999998E-2</v>
      </c>
      <c r="Z451" s="215">
        <v>1.7000000000000001E-2</v>
      </c>
      <c r="AA451" s="215">
        <v>1.54E-2</v>
      </c>
      <c r="AB451" s="215">
        <v>1.52E-2</v>
      </c>
      <c r="AC451" s="215">
        <v>1.6E-2</v>
      </c>
      <c r="AD451" s="215">
        <v>1.7000000000000001E-2</v>
      </c>
      <c r="AE451" s="215">
        <v>1.7000000000000001E-2</v>
      </c>
      <c r="AF451" s="215">
        <v>1.6799999999999999E-2</v>
      </c>
      <c r="AG451" s="215">
        <v>1.6799999999999999E-2</v>
      </c>
      <c r="AH451" s="215">
        <v>1.7000000000000001E-2</v>
      </c>
    </row>
    <row r="452" spans="1:34" ht="15" hidden="1" x14ac:dyDescent="0.25">
      <c r="A452" t="str">
        <f t="shared" si="74"/>
        <v>江西不良贷款率</v>
      </c>
      <c r="B452" s="3" t="str">
        <f t="shared" si="70"/>
        <v>江西银行不良贷款率</v>
      </c>
      <c r="C452" s="4" t="s">
        <v>225</v>
      </c>
      <c r="D452" s="4" t="s">
        <v>197</v>
      </c>
      <c r="E452" s="5" t="s">
        <v>211</v>
      </c>
      <c r="F452" s="5" t="s">
        <v>236</v>
      </c>
      <c r="G452" s="5" t="str">
        <f t="shared" si="73"/>
        <v>不良贷款率</v>
      </c>
      <c r="H452" s="215">
        <v>1.95E-2</v>
      </c>
      <c r="I452" s="215">
        <v>1.95E-2</v>
      </c>
      <c r="J452" s="215">
        <v>2.2599999999999999E-2</v>
      </c>
      <c r="K452" s="215">
        <v>2.2599999999999999E-2</v>
      </c>
      <c r="L452" s="215">
        <v>2.87E-2</v>
      </c>
      <c r="M452" s="215">
        <v>2.87E-2</v>
      </c>
      <c r="N452" s="215">
        <v>1.7299999999999999E-2</v>
      </c>
      <c r="O452" s="215">
        <v>1.7299999999999999E-2</v>
      </c>
      <c r="P452" s="215">
        <v>1.72E-2</v>
      </c>
      <c r="Q452" s="215">
        <v>1.72E-2</v>
      </c>
      <c r="R452" s="215">
        <v>1.47E-2</v>
      </c>
      <c r="S452" s="215">
        <v>1.47E-2</v>
      </c>
      <c r="T452" s="215">
        <v>1.8799999999999997E-2</v>
      </c>
      <c r="U452" s="215">
        <v>1.8799999999999997E-2</v>
      </c>
      <c r="V452" s="215">
        <v>2.18E-2</v>
      </c>
      <c r="W452" s="215">
        <v>2.18E-2</v>
      </c>
      <c r="X452" s="215">
        <v>2.1700000000000001E-2</v>
      </c>
      <c r="Y452" s="215">
        <v>2.1700000000000001E-2</v>
      </c>
      <c r="Z452" s="215">
        <v>2.1700000000000001E-2</v>
      </c>
      <c r="AA452" s="215">
        <v>2.1700000000000001E-2</v>
      </c>
      <c r="AB452" s="215">
        <v>2.53E-2</v>
      </c>
      <c r="AC452" s="215">
        <v>2.53E-2</v>
      </c>
      <c r="AD452" s="215">
        <v>2.1499999999999998E-2</v>
      </c>
      <c r="AE452" s="215">
        <v>2.1499999999999998E-2</v>
      </c>
      <c r="AF452" s="215">
        <v>2.3599999999999999E-2</v>
      </c>
      <c r="AG452" s="215">
        <v>2.3599999999999999E-2</v>
      </c>
      <c r="AH452" s="215">
        <v>0.02</v>
      </c>
    </row>
    <row r="453" spans="1:34" ht="15" hidden="1" x14ac:dyDescent="0.25">
      <c r="A453" t="str">
        <f t="shared" si="74"/>
        <v>泸州不良贷款率</v>
      </c>
      <c r="B453" s="3" t="str">
        <f t="shared" si="70"/>
        <v>泸州银行不良贷款率</v>
      </c>
      <c r="C453" s="4" t="s">
        <v>226</v>
      </c>
      <c r="D453" s="4" t="s">
        <v>198</v>
      </c>
      <c r="E453" s="5" t="s">
        <v>212</v>
      </c>
      <c r="F453" s="5" t="s">
        <v>236</v>
      </c>
      <c r="G453" s="5" t="str">
        <f t="shared" si="73"/>
        <v>不良贷款率</v>
      </c>
      <c r="H453" s="215">
        <v>6.8000000000000005E-3</v>
      </c>
      <c r="I453" s="215">
        <v>6.8000000000000005E-3</v>
      </c>
      <c r="J453" s="215">
        <v>9.3999999999999986E-3</v>
      </c>
      <c r="K453" s="215">
        <v>8.0000000000000002E-3</v>
      </c>
      <c r="L453" s="215">
        <v>1.5300000000000001E-2</v>
      </c>
      <c r="M453" s="215">
        <v>1.5300000000000001E-2</v>
      </c>
      <c r="N453" s="215">
        <v>1.83E-2</v>
      </c>
      <c r="O453" s="215">
        <v>8.5000000000000006E-3</v>
      </c>
      <c r="P453" s="215">
        <v>8.3999999999999995E-3</v>
      </c>
      <c r="Q453" s="215">
        <v>7.8000000000000005E-3</v>
      </c>
      <c r="R453" s="215">
        <v>1.4199999999999999E-2</v>
      </c>
      <c r="S453" s="215">
        <v>1.04E-2</v>
      </c>
      <c r="T453" s="215">
        <v>1.4800000000000001E-2</v>
      </c>
      <c r="U453" s="215">
        <v>1.8500000000000003E-2</v>
      </c>
      <c r="V453" s="215">
        <v>1.5300000000000001E-2</v>
      </c>
      <c r="W453" s="215">
        <v>1.5900000000000001E-2</v>
      </c>
      <c r="X453" s="215">
        <v>1.4999999999999999E-2</v>
      </c>
      <c r="Y453" s="215">
        <v>1.72E-2</v>
      </c>
      <c r="Z453" s="215">
        <v>1.3500000000000002E-2</v>
      </c>
      <c r="AA453" s="215">
        <v>1.3300000000000001E-2</v>
      </c>
      <c r="AB453" s="215">
        <v>1.3899999999999999E-2</v>
      </c>
      <c r="AC453" s="215">
        <v>1.41E-2</v>
      </c>
      <c r="AD453" s="215">
        <v>1.1899999999999999E-2</v>
      </c>
      <c r="AE453" s="215">
        <v>1.21E-2</v>
      </c>
      <c r="AF453" s="215">
        <v>1.18E-2</v>
      </c>
      <c r="AG453" s="215">
        <v>1.29E-2</v>
      </c>
      <c r="AH453" s="215">
        <v>1.18E-2</v>
      </c>
    </row>
    <row r="454" spans="1:34" ht="15" hidden="1" x14ac:dyDescent="0.25">
      <c r="A454" t="str">
        <f t="shared" si="74"/>
        <v>甘肃不良贷款率</v>
      </c>
      <c r="B454" s="3" t="str">
        <f t="shared" si="70"/>
        <v>甘肃银行不良贷款率</v>
      </c>
      <c r="C454" s="4" t="s">
        <v>228</v>
      </c>
      <c r="D454" s="4" t="s">
        <v>200</v>
      </c>
      <c r="E454" s="5" t="s">
        <v>214</v>
      </c>
      <c r="F454" s="5" t="s">
        <v>236</v>
      </c>
      <c r="G454" s="5" t="str">
        <f t="shared" si="73"/>
        <v>不良贷款率</v>
      </c>
      <c r="H454" s="215">
        <v>2.9700000000000001E-2</v>
      </c>
      <c r="I454" s="215">
        <v>2.9700000000000001E-2</v>
      </c>
      <c r="J454" s="215">
        <v>2.4500000000000001E-2</v>
      </c>
      <c r="K454" s="215">
        <v>2.4500000000000001E-2</v>
      </c>
      <c r="L454" s="215">
        <v>2.3199999999999998E-2</v>
      </c>
      <c r="M454" s="215">
        <v>2.3199999999999998E-2</v>
      </c>
      <c r="N454" s="215">
        <v>2.2799999999999997E-2</v>
      </c>
      <c r="O454" s="215">
        <v>2.2799999999999997E-2</v>
      </c>
      <c r="P454" s="215">
        <v>2.1400000000000002E-2</v>
      </c>
      <c r="Q454" s="215">
        <v>2.1400000000000002E-2</v>
      </c>
      <c r="R454" s="215">
        <v>2.0400000000000001E-2</v>
      </c>
      <c r="S454" s="215">
        <v>2.0400000000000001E-2</v>
      </c>
      <c r="T454" s="215">
        <v>1.9900000000000001E-2</v>
      </c>
      <c r="U454" s="215">
        <v>1.9900000000000001E-2</v>
      </c>
      <c r="V454" s="215">
        <v>0.02</v>
      </c>
      <c r="W454" s="215">
        <v>0.02</v>
      </c>
      <c r="X454" s="215">
        <v>1.9599999999999999E-2</v>
      </c>
      <c r="Y454" s="215">
        <v>1.9599999999999999E-2</v>
      </c>
      <c r="Z454" s="215">
        <v>0.02</v>
      </c>
      <c r="AA454" s="215">
        <v>0.02</v>
      </c>
      <c r="AB454" s="215">
        <v>1.9400000000000001E-2</v>
      </c>
      <c r="AC454" s="215">
        <v>1.9400000000000001E-2</v>
      </c>
      <c r="AD454" s="215">
        <v>1.9299999999999998E-2</v>
      </c>
      <c r="AE454" s="215">
        <v>1.9299999999999998E-2</v>
      </c>
      <c r="AF454" s="215">
        <v>1.8500000000000003E-2</v>
      </c>
      <c r="AG454" s="215">
        <v>1.8500000000000003E-2</v>
      </c>
      <c r="AH454" s="215">
        <v>1.9299999999999998E-2</v>
      </c>
    </row>
    <row r="455" spans="1:34" ht="15" hidden="1" x14ac:dyDescent="0.25">
      <c r="A455" t="str">
        <f t="shared" si="74"/>
        <v>晋商不良贷款率</v>
      </c>
      <c r="B455" s="3" t="str">
        <f t="shared" si="70"/>
        <v>晋商银行不良贷款率</v>
      </c>
      <c r="C455" s="4" t="s">
        <v>229</v>
      </c>
      <c r="D455" s="4" t="s">
        <v>201</v>
      </c>
      <c r="E455" s="5" t="s">
        <v>215</v>
      </c>
      <c r="F455" s="5" t="s">
        <v>236</v>
      </c>
      <c r="G455" s="5" t="str">
        <f t="shared" si="73"/>
        <v>不良贷款率</v>
      </c>
      <c r="H455" s="215">
        <v>1.7100000000000001E-2</v>
      </c>
      <c r="I455" s="215">
        <v>1.7100000000000001E-2</v>
      </c>
      <c r="J455" s="215">
        <v>1.8600000000000002E-2</v>
      </c>
      <c r="K455" s="215">
        <v>1.8600000000000002E-2</v>
      </c>
      <c r="L455" s="215">
        <v>1.9299999999999998E-2</v>
      </c>
      <c r="M455" s="215">
        <v>1.9299999999999998E-2</v>
      </c>
      <c r="N455" s="215">
        <v>1.84E-2</v>
      </c>
      <c r="O455" s="215">
        <v>1.84E-2</v>
      </c>
      <c r="P455" s="215">
        <v>1.83E-2</v>
      </c>
      <c r="Q455" s="215">
        <v>1.83E-2</v>
      </c>
      <c r="R455" s="215">
        <v>1.84E-2</v>
      </c>
      <c r="S455" s="215">
        <v>1.84E-2</v>
      </c>
      <c r="T455" s="215">
        <v>1.8200000000000001E-2</v>
      </c>
      <c r="U455" s="215">
        <v>1.8200000000000001E-2</v>
      </c>
      <c r="V455" s="215">
        <v>1.8000000000000002E-2</v>
      </c>
      <c r="W455" s="215">
        <v>1.8000000000000002E-2</v>
      </c>
      <c r="X455" s="215">
        <v>1.72E-2</v>
      </c>
      <c r="Y455" s="215">
        <v>1.72E-2</v>
      </c>
      <c r="Z455" s="215">
        <v>1.78E-2</v>
      </c>
      <c r="AA455" s="215">
        <v>1.78E-2</v>
      </c>
      <c r="AB455" s="215">
        <v>1.8500000000000003E-2</v>
      </c>
      <c r="AC455" s="215">
        <v>1.8500000000000003E-2</v>
      </c>
      <c r="AD455" s="215">
        <v>1.77E-2</v>
      </c>
      <c r="AE455" s="215">
        <v>1.77E-2</v>
      </c>
      <c r="AF455" s="215">
        <v>1.77E-2</v>
      </c>
      <c r="AG455" s="215">
        <v>1.77E-2</v>
      </c>
      <c r="AH455" s="215">
        <v>1.95E-2</v>
      </c>
    </row>
    <row r="456" spans="1:34" ht="15" hidden="1" x14ac:dyDescent="0.25">
      <c r="A456" t="str">
        <f t="shared" si="74"/>
        <v>徽商不良贷款率</v>
      </c>
      <c r="B456" s="3" t="str">
        <f t="shared" si="70"/>
        <v>徽商银行不良贷款率</v>
      </c>
      <c r="C456" s="4" t="s">
        <v>230</v>
      </c>
      <c r="D456" s="4" t="s">
        <v>202</v>
      </c>
      <c r="E456" s="5" t="s">
        <v>216</v>
      </c>
      <c r="F456" s="5" t="s">
        <v>236</v>
      </c>
      <c r="G456" s="5" t="str">
        <f t="shared" si="73"/>
        <v>不良贷款率</v>
      </c>
      <c r="H456" s="215">
        <v>1.03E-2</v>
      </c>
      <c r="I456" s="215">
        <v>1.03E-2</v>
      </c>
      <c r="J456" s="215">
        <v>1.04E-2</v>
      </c>
      <c r="K456" s="215">
        <v>1.04E-2</v>
      </c>
      <c r="L456" s="215">
        <v>1.1299999999999999E-2</v>
      </c>
      <c r="M456" s="215">
        <v>1.1299999999999999E-2</v>
      </c>
      <c r="N456" s="215">
        <v>1.9799999999999998E-2</v>
      </c>
      <c r="O456" s="215">
        <v>1.9799999999999998E-2</v>
      </c>
      <c r="P456" s="215">
        <v>1.66E-2</v>
      </c>
      <c r="Q456" s="215">
        <v>1.66E-2</v>
      </c>
      <c r="R456" s="215">
        <v>1.78E-2</v>
      </c>
      <c r="S456" s="215">
        <v>1.78E-2</v>
      </c>
      <c r="T456" s="215">
        <v>1.5600000000000001E-2</v>
      </c>
      <c r="U456" s="215">
        <v>1.5600000000000001E-2</v>
      </c>
      <c r="V456" s="215">
        <v>1.49E-2</v>
      </c>
      <c r="W456" s="215">
        <v>1.49E-2</v>
      </c>
      <c r="X456" s="215">
        <v>1.32E-2</v>
      </c>
      <c r="Y456" s="215">
        <v>1.2699999999999999E-2</v>
      </c>
      <c r="Z456" s="215">
        <v>1.26E-2</v>
      </c>
      <c r="AA456" s="215">
        <v>1.26E-2</v>
      </c>
      <c r="AB456" s="215">
        <v>1.1399999999999999E-2</v>
      </c>
      <c r="AC456" s="215">
        <v>1.1399999999999999E-2</v>
      </c>
      <c r="AD456" s="215">
        <v>9.8999999999999991E-3</v>
      </c>
      <c r="AE456" s="215">
        <v>9.8999999999999991E-3</v>
      </c>
      <c r="AF456" s="215">
        <v>9.7999999999999997E-3</v>
      </c>
      <c r="AG456" s="215">
        <v>9.7999999999999997E-3</v>
      </c>
      <c r="AH456" s="215">
        <v>9.7999999999999997E-3</v>
      </c>
    </row>
    <row r="457" spans="1:34" ht="15" hidden="1" x14ac:dyDescent="0.25">
      <c r="A457" t="str">
        <f t="shared" si="74"/>
        <v>哈尔滨不良贷款率</v>
      </c>
      <c r="B457" s="3" t="str">
        <f t="shared" si="70"/>
        <v>哈尔滨银行不良贷款率</v>
      </c>
      <c r="C457" s="4" t="s">
        <v>231</v>
      </c>
      <c r="D457" s="4" t="s">
        <v>203</v>
      </c>
      <c r="E457" s="5" t="s">
        <v>217</v>
      </c>
      <c r="F457" s="5" t="s">
        <v>236</v>
      </c>
      <c r="G457" s="5" t="str">
        <f t="shared" si="73"/>
        <v>不良贷款率</v>
      </c>
      <c r="H457" s="215">
        <v>1.89E-2</v>
      </c>
      <c r="I457" s="215">
        <v>1.89E-2</v>
      </c>
      <c r="J457" s="215">
        <v>1.9900000000000001E-2</v>
      </c>
      <c r="K457" s="215">
        <v>1.9900000000000001E-2</v>
      </c>
      <c r="L457" s="215">
        <v>2.3900000000000001E-2</v>
      </c>
      <c r="M457" s="215">
        <v>2.3900000000000001E-2</v>
      </c>
      <c r="N457" s="215">
        <v>2.9700000000000001E-2</v>
      </c>
      <c r="O457" s="215">
        <v>2.9700000000000001E-2</v>
      </c>
      <c r="P457" s="215">
        <v>2.8500000000000001E-2</v>
      </c>
      <c r="Q457" s="215">
        <v>2.8500000000000001E-2</v>
      </c>
      <c r="R457" s="215">
        <v>2.8799999999999999E-2</v>
      </c>
      <c r="S457" s="215">
        <v>2.8799999999999999E-2</v>
      </c>
      <c r="T457" s="215">
        <v>2.9500000000000002E-2</v>
      </c>
      <c r="U457" s="215">
        <v>2.9500000000000002E-2</v>
      </c>
      <c r="V457" s="215">
        <v>2.8900000000000002E-2</v>
      </c>
      <c r="W457" s="215">
        <v>2.8900000000000002E-2</v>
      </c>
      <c r="X457" s="215">
        <v>2.92E-2</v>
      </c>
      <c r="Y457" s="215">
        <v>2.92E-2</v>
      </c>
      <c r="Z457" s="215">
        <v>2.87E-2</v>
      </c>
      <c r="AA457" s="215">
        <v>2.87E-2</v>
      </c>
      <c r="AB457" s="215">
        <v>2.87E-2</v>
      </c>
      <c r="AC457" s="215">
        <v>2.87E-2</v>
      </c>
      <c r="AD457" s="215">
        <v>2.8399999999999998E-2</v>
      </c>
      <c r="AE457" s="215">
        <v>2.8399999999999998E-2</v>
      </c>
      <c r="AF457" s="215">
        <v>2.8300000000000002E-2</v>
      </c>
      <c r="AG457" s="215">
        <v>2.8300000000000002E-2</v>
      </c>
      <c r="AH457" s="215">
        <v>2.7999999999999997E-2</v>
      </c>
    </row>
    <row r="458" spans="1:34" ht="15" hidden="1" x14ac:dyDescent="0.25">
      <c r="A458" t="str">
        <f t="shared" si="74"/>
        <v>贵州不良贷款率</v>
      </c>
      <c r="B458" s="3" t="str">
        <f t="shared" si="70"/>
        <v>贵州银行不良贷款率</v>
      </c>
      <c r="C458" s="4" t="s">
        <v>232</v>
      </c>
      <c r="D458" s="4" t="s">
        <v>204</v>
      </c>
      <c r="E458" s="5" t="s">
        <v>218</v>
      </c>
      <c r="F458" s="5" t="s">
        <v>236</v>
      </c>
      <c r="G458" s="5" t="str">
        <f t="shared" si="73"/>
        <v>不良贷款率</v>
      </c>
      <c r="H458" s="215">
        <v>0</v>
      </c>
      <c r="I458" s="215">
        <v>0</v>
      </c>
      <c r="J458" s="215">
        <v>1.18E-2</v>
      </c>
      <c r="K458" s="215">
        <v>1.18E-2</v>
      </c>
      <c r="L458" s="215">
        <v>1.1599999999999999E-2</v>
      </c>
      <c r="M458" s="215">
        <v>1.1599999999999999E-2</v>
      </c>
      <c r="N458" s="215">
        <v>1.15E-2</v>
      </c>
      <c r="O458" s="215">
        <v>1.15E-2</v>
      </c>
      <c r="P458" s="215">
        <v>1.1299999999999999E-2</v>
      </c>
      <c r="Q458" s="215">
        <v>1.1699999999999999E-2</v>
      </c>
      <c r="R458" s="215">
        <v>1.15E-2</v>
      </c>
      <c r="S458" s="215">
        <v>1.15E-2</v>
      </c>
      <c r="T458" s="215">
        <v>1.1699999999999999E-2</v>
      </c>
      <c r="U458" s="215">
        <v>1.1699999999999999E-2</v>
      </c>
      <c r="V458" s="215">
        <v>1.47E-2</v>
      </c>
      <c r="W458" s="215">
        <v>1.47E-2</v>
      </c>
      <c r="X458" s="215">
        <v>1.38E-2</v>
      </c>
      <c r="Y458" s="215">
        <v>1.38E-2</v>
      </c>
      <c r="Z458" s="215">
        <v>1.6799999999999999E-2</v>
      </c>
      <c r="AA458" s="215">
        <v>1.6799999999999999E-2</v>
      </c>
      <c r="AB458" s="215">
        <v>1.6500000000000001E-2</v>
      </c>
      <c r="AC458" s="215">
        <v>1.6500000000000001E-2</v>
      </c>
      <c r="AD458" s="215">
        <v>1.72E-2</v>
      </c>
      <c r="AE458" s="215">
        <v>1.72E-2</v>
      </c>
      <c r="AF458" s="215">
        <v>1.6899999999999998E-2</v>
      </c>
      <c r="AG458" s="215">
        <v>1.6899999999999998E-2</v>
      </c>
      <c r="AH458" s="274">
        <v>1.6500000000000001E-2</v>
      </c>
    </row>
    <row r="459" spans="1:34" ht="15" hidden="1" x14ac:dyDescent="0.25">
      <c r="A459" t="str">
        <f t="shared" si="74"/>
        <v>渤海不良贷款率</v>
      </c>
      <c r="B459" s="3" t="str">
        <f t="shared" si="70"/>
        <v>渤海银行不良贷款率</v>
      </c>
      <c r="C459" s="4" t="s">
        <v>233</v>
      </c>
      <c r="D459" s="4" t="s">
        <v>205</v>
      </c>
      <c r="E459" s="5" t="s">
        <v>219</v>
      </c>
      <c r="F459" s="5" t="s">
        <v>236</v>
      </c>
      <c r="G459" s="5" t="str">
        <f t="shared" si="73"/>
        <v>不良贷款率</v>
      </c>
      <c r="H459" s="215">
        <v>1.8200000000000001E-2</v>
      </c>
      <c r="I459" s="215">
        <v>1.8200000000000001E-2</v>
      </c>
      <c r="J459" s="215">
        <v>1.78E-2</v>
      </c>
      <c r="K459" s="215">
        <v>1.78E-2</v>
      </c>
      <c r="L459" s="215">
        <v>1.78E-2</v>
      </c>
      <c r="M459" s="215">
        <v>1.78E-2</v>
      </c>
      <c r="N459" s="215">
        <v>1.77E-2</v>
      </c>
      <c r="O459" s="215">
        <v>1.77E-2</v>
      </c>
      <c r="P459" s="215">
        <v>1.7600000000000001E-2</v>
      </c>
      <c r="Q459" s="215">
        <v>1.7600000000000001E-2</v>
      </c>
      <c r="R459" s="215">
        <v>1.7600000000000001E-2</v>
      </c>
      <c r="S459" s="215">
        <v>1.7600000000000001E-2</v>
      </c>
      <c r="T459" s="215">
        <v>1.7600000000000001E-2</v>
      </c>
      <c r="U459" s="215">
        <v>1.7600000000000001E-2</v>
      </c>
      <c r="V459" s="215">
        <v>1.7600000000000001E-2</v>
      </c>
      <c r="W459" s="215">
        <v>1.7600000000000001E-2</v>
      </c>
      <c r="X459" s="215">
        <v>1.84E-2</v>
      </c>
      <c r="Y459" s="215">
        <v>1.84E-2</v>
      </c>
      <c r="Z459" s="215">
        <v>1.78E-2</v>
      </c>
      <c r="AA459" s="215">
        <v>1.78E-2</v>
      </c>
      <c r="AB459" s="215">
        <v>1.8100000000000002E-2</v>
      </c>
      <c r="AC459" s="215">
        <v>1.8100000000000002E-2</v>
      </c>
      <c r="AD459" s="215">
        <v>1.7600000000000001E-2</v>
      </c>
      <c r="AE459" s="215">
        <v>1.7600000000000001E-2</v>
      </c>
      <c r="AF459" s="215">
        <v>1.8100000000000002E-2</v>
      </c>
      <c r="AG459" s="215">
        <v>1.8100000000000002E-2</v>
      </c>
      <c r="AH459" s="215">
        <v>1.66E-2</v>
      </c>
    </row>
    <row r="460" spans="1:34" ht="15" hidden="1" x14ac:dyDescent="0.25">
      <c r="A460" t="str">
        <f t="shared" si="74"/>
        <v>威海不良贷款率</v>
      </c>
      <c r="B460" s="3" t="str">
        <f t="shared" si="70"/>
        <v>威海银行不良贷款率</v>
      </c>
      <c r="C460" s="4" t="s">
        <v>234</v>
      </c>
      <c r="D460" s="4" t="s">
        <v>206</v>
      </c>
      <c r="E460" s="5" t="s">
        <v>220</v>
      </c>
      <c r="F460" s="5" t="s">
        <v>236</v>
      </c>
      <c r="G460" s="5" t="str">
        <f t="shared" si="73"/>
        <v>不良贷款率</v>
      </c>
      <c r="H460" s="215">
        <v>1.8200000000000001E-2</v>
      </c>
      <c r="I460" s="215">
        <v>1.8200000000000001E-2</v>
      </c>
      <c r="J460" s="215">
        <v>1.8200000000000001E-2</v>
      </c>
      <c r="K460" s="215">
        <v>1.8200000000000001E-2</v>
      </c>
      <c r="L460" s="215">
        <v>1.7899999999999999E-2</v>
      </c>
      <c r="M460" s="215">
        <v>1.7899999999999999E-2</v>
      </c>
      <c r="N460" s="215">
        <v>1.47E-2</v>
      </c>
      <c r="O460" s="215">
        <v>1.47E-2</v>
      </c>
      <c r="P460" s="215">
        <v>1.47E-2</v>
      </c>
      <c r="Q460" s="215">
        <v>1.47E-2</v>
      </c>
      <c r="R460" s="215">
        <v>1.47E-2</v>
      </c>
      <c r="S460" s="215">
        <v>1.47E-2</v>
      </c>
      <c r="T460" s="215">
        <v>1.47E-2</v>
      </c>
      <c r="U460" s="215">
        <v>1.47E-2</v>
      </c>
      <c r="V460" s="215">
        <v>1.46E-2</v>
      </c>
      <c r="W460" s="215">
        <v>1.46E-2</v>
      </c>
      <c r="X460" s="215">
        <v>1.4499999999999999E-2</v>
      </c>
      <c r="Y460" s="215">
        <v>1.4499999999999999E-2</v>
      </c>
      <c r="Z460" s="215">
        <v>1.4499999999999999E-2</v>
      </c>
      <c r="AA460" s="215">
        <v>1.4499999999999999E-2</v>
      </c>
      <c r="AB460" s="215">
        <v>1.4499999999999999E-2</v>
      </c>
      <c r="AC460" s="215">
        <v>1.4499999999999999E-2</v>
      </c>
      <c r="AD460" s="215">
        <v>1.41E-2</v>
      </c>
      <c r="AE460" s="215">
        <v>1.41E-2</v>
      </c>
      <c r="AF460" s="215">
        <v>1.3899999999999999E-2</v>
      </c>
      <c r="AG460" s="215">
        <v>1.3899999999999999E-2</v>
      </c>
      <c r="AH460" s="215">
        <v>1.41E-2</v>
      </c>
    </row>
    <row r="461" spans="1:34" ht="15" hidden="1" x14ac:dyDescent="0.25">
      <c r="A461" t="str">
        <f t="shared" si="74"/>
        <v>东莞农商不良贷款率</v>
      </c>
      <c r="B461" s="3" t="str">
        <f t="shared" si="70"/>
        <v>东莞农商银行不良贷款率</v>
      </c>
      <c r="C461" s="4" t="s">
        <v>235</v>
      </c>
      <c r="D461" s="4" t="s">
        <v>207</v>
      </c>
      <c r="E461" s="5" t="s">
        <v>221</v>
      </c>
      <c r="F461" s="5" t="s">
        <v>236</v>
      </c>
      <c r="G461" s="5" t="str">
        <f t="shared" si="73"/>
        <v>不良贷款率</v>
      </c>
      <c r="H461" s="215">
        <v>0</v>
      </c>
      <c r="I461" s="215">
        <v>1.09E-2</v>
      </c>
      <c r="J461" s="215">
        <v>0.01</v>
      </c>
      <c r="K461" s="215">
        <v>1.03E-2</v>
      </c>
      <c r="L461" s="215">
        <v>0.01</v>
      </c>
      <c r="M461" s="215">
        <v>9.5999999999999992E-3</v>
      </c>
      <c r="N461" s="215">
        <v>8.199999999999999E-3</v>
      </c>
      <c r="O461" s="215">
        <v>7.9000000000000008E-3</v>
      </c>
      <c r="P461" s="215">
        <v>8.3000000000000001E-3</v>
      </c>
      <c r="Q461" s="215">
        <v>7.9000000000000008E-3</v>
      </c>
      <c r="R461" s="215">
        <v>8.3999999999999995E-3</v>
      </c>
      <c r="S461" s="215">
        <v>8.8999999999999999E-3</v>
      </c>
      <c r="T461" s="215">
        <v>8.3999999999999995E-3</v>
      </c>
      <c r="U461" s="215">
        <v>8.3999999999999995E-3</v>
      </c>
      <c r="V461" s="215">
        <v>9.0000000000000011E-3</v>
      </c>
      <c r="W461" s="215">
        <v>9.1000000000000004E-3</v>
      </c>
      <c r="X461" s="215">
        <v>8.6E-3</v>
      </c>
      <c r="Y461" s="215">
        <v>1.0700000000000001E-2</v>
      </c>
      <c r="Z461" s="215">
        <v>1.23E-2</v>
      </c>
      <c r="AA461" s="215">
        <v>1.23E-2</v>
      </c>
      <c r="AB461" s="215">
        <v>1.5900000000000001E-2</v>
      </c>
      <c r="AC461" s="215">
        <v>1.5900000000000001E-2</v>
      </c>
      <c r="AD461" s="215">
        <v>1.84E-2</v>
      </c>
      <c r="AE461" s="215">
        <v>1.84E-2</v>
      </c>
      <c r="AF461" s="215">
        <v>1.8700000000000001E-2</v>
      </c>
      <c r="AG461" s="215">
        <v>1.8700000000000001E-2</v>
      </c>
      <c r="AH461" s="215">
        <v>1.7899999999999999E-2</v>
      </c>
    </row>
    <row r="462" spans="1:34" s="19" customFormat="1" ht="15" hidden="1" x14ac:dyDescent="0.25">
      <c r="A462" t="str">
        <f t="shared" si="74"/>
        <v>国有行不良贷款率</v>
      </c>
      <c r="B462" s="15" t="str">
        <f t="shared" si="70"/>
        <v>国有行不良贷款率</v>
      </c>
      <c r="C462" s="16"/>
      <c r="D462" s="17" t="s">
        <v>8</v>
      </c>
      <c r="E462" s="17" t="s">
        <v>8</v>
      </c>
      <c r="F462" s="17"/>
      <c r="G462" s="5" t="str">
        <f>G461</f>
        <v>不良贷款率</v>
      </c>
      <c r="H462" s="14">
        <f>IFERROR(AVERAGEIF($F392:$F461,$E462,H392:H461),"")</f>
        <v>1.3383333333333336E-2</v>
      </c>
      <c r="I462" s="14">
        <f>IFERROR(AVERAGEIF($F392:$F461,$E462,I392:I461),"")</f>
        <v>1.3266666666666668E-2</v>
      </c>
      <c r="J462" s="14">
        <f>IFERROR(AVERAGEIF($F392:$F461,$E462,J392:J461),"")</f>
        <v>1.325E-2</v>
      </c>
      <c r="K462" s="14">
        <f>IFERROR(AVERAGEIF($F392:$F461,$E462,K392:K461),"")</f>
        <v>1.3483333333333333E-2</v>
      </c>
      <c r="L462" s="14">
        <f>IFERROR(AVERAGEIF($F392:$F461,$E462,L392:L461),"")</f>
        <v>1.4016666666666669E-2</v>
      </c>
      <c r="M462" s="14">
        <f>IFERROR(AVERAGEIF($F392:$F461,$E462,M392:M461),"")</f>
        <v>1.4383333333333331E-2</v>
      </c>
      <c r="N462" s="14">
        <f>IFERROR(AVERAGEIF($F392:$F461,$E462,N392:N461),"")</f>
        <v>1.4533333333333334E-2</v>
      </c>
      <c r="O462" s="14">
        <f>IFERROR(AVERAGEIF($F392:$F461,$E462,O392:O461),"")</f>
        <v>1.4116666666666666E-2</v>
      </c>
      <c r="P462" s="14">
        <f>IFERROR(AVERAGEIF($F392:$F461,$E462,P392:P461),"")</f>
        <v>1.3833333333333331E-2</v>
      </c>
      <c r="Q462" s="14">
        <f>IFERROR(AVERAGEIF($F392:$F461,$E462,Q392:Q461),"")</f>
        <v>1.3700000000000002E-2</v>
      </c>
      <c r="R462" s="14">
        <f>IFERROR(AVERAGEIF($F392:$F461,$E462,R392:R461),"")</f>
        <v>1.3166666666666669E-2</v>
      </c>
      <c r="S462" s="14">
        <f>IFERROR(AVERAGEIF($F392:$F461,$E462,S392:S461),"")</f>
        <v>1.3049999999999999E-2</v>
      </c>
      <c r="T462" s="14">
        <f>IFERROR(AVERAGEIF($F392:$F461,$E462,T392:T461),"")</f>
        <v>1.3083333333333334E-2</v>
      </c>
      <c r="U462" s="14">
        <f>IFERROR(AVERAGEIF($F392:$F461,$E462,U392:U461),"")</f>
        <v>1.2916666666666667E-2</v>
      </c>
      <c r="V462" s="14">
        <f>IFERROR(AVERAGEIF($F392:$F461,$E462,V392:V461),"")</f>
        <v>1.2733333333333334E-2</v>
      </c>
      <c r="W462" s="14">
        <f>IFERROR(AVERAGEIF($F392:$F461,$E462,W392:W461),"")</f>
        <v>1.2450000000000001E-2</v>
      </c>
      <c r="X462" s="14">
        <f>IFERROR(AVERAGEIF($F392:$F461,$E462,X392:X461),"")</f>
        <v>1.2533333333333334E-2</v>
      </c>
      <c r="Y462" s="14">
        <f>IFERROR(AVERAGEIF($F392:$F461,$E462,Y392:Y461),"")</f>
        <v>1.2466666666666668E-2</v>
      </c>
      <c r="Z462" s="14">
        <f>IFERROR(AVERAGEIF($F392:$F461,$E462,Z392:Z461),"")</f>
        <v>1.2483333333333334E-2</v>
      </c>
      <c r="AA462" s="14">
        <f>IFERROR(AVERAGEIF($F392:$F461,$E462,AA392:AA461),"")</f>
        <v>1.2400000000000001E-2</v>
      </c>
      <c r="AB462" s="14">
        <f>IFERROR(AVERAGEIF($F392:$F461,$E462,AB392:AB461),"")</f>
        <v>1.2366666666666666E-2</v>
      </c>
      <c r="AC462" s="14">
        <f>IFERROR(AVERAGEIF($F392:$F461,$E462,AC392:AC461),"")</f>
        <v>1.2433333333333333E-2</v>
      </c>
      <c r="AD462" s="14">
        <f>IFERROR(AVERAGEIF($F392:$F461,$E462,AD392:AD461),"")</f>
        <v>1.24E-2</v>
      </c>
      <c r="AE462" s="14">
        <f>IFERROR(AVERAGEIF($F392:$F461,$E462,AE392:AE461),"")</f>
        <v>1.2333333333333333E-2</v>
      </c>
      <c r="AF462" s="14">
        <f>IFERROR(AVERAGEIF($F392:$F461,$E462,AF392:AF461),"")</f>
        <v>1.23E-2</v>
      </c>
      <c r="AG462" s="14">
        <f>IFERROR(AVERAGEIF($F392:$F461,$E462,AG392:AG461),"")</f>
        <v>1.2266666666666667E-2</v>
      </c>
      <c r="AH462" s="14">
        <f>IFERROR(AVERAGEIF($F392:$F461,$E462,AH392:AH461),"")</f>
        <v>1.2250000000000002E-2</v>
      </c>
    </row>
    <row r="463" spans="1:34" ht="15" hidden="1" x14ac:dyDescent="0.25">
      <c r="A463" t="str">
        <f t="shared" si="74"/>
        <v>股份行不良贷款率</v>
      </c>
      <c r="B463" s="3" t="str">
        <f t="shared" si="70"/>
        <v>股份行不良贷款率</v>
      </c>
      <c r="C463" s="4"/>
      <c r="D463" s="5" t="s">
        <v>27</v>
      </c>
      <c r="E463" s="5" t="s">
        <v>27</v>
      </c>
      <c r="F463" s="5"/>
      <c r="G463" s="5" t="str">
        <f t="shared" ref="G463:G468" si="75">G462</f>
        <v>不良贷款率</v>
      </c>
      <c r="H463" s="14">
        <f>IFERROR(AVERAGEIF($F392:$F461,$E463,H392:H461),"")</f>
        <v>1.6166666666666669E-2</v>
      </c>
      <c r="I463" s="14">
        <f>IFERROR(AVERAGEIF($F392:$F461,$E463,I392:I461),"")</f>
        <v>1.6237499999999998E-2</v>
      </c>
      <c r="J463" s="14">
        <f>IFERROR(AVERAGEIF($F392:$F461,$E463,J392:J461),"")</f>
        <v>1.5966666666666667E-2</v>
      </c>
      <c r="K463" s="14">
        <f>IFERROR(AVERAGEIF($F392:$F461,$E463,K392:K461),"")</f>
        <v>1.6011111111111111E-2</v>
      </c>
      <c r="L463" s="14">
        <f>IFERROR(AVERAGEIF($F392:$F461,$E463,L392:L461),"")</f>
        <v>1.6144444444444447E-2</v>
      </c>
      <c r="M463" s="14">
        <f>IFERROR(AVERAGEIF($F392:$F461,$E463,M392:M461),"")</f>
        <v>1.603333333333333E-2</v>
      </c>
      <c r="N463" s="14">
        <f>IFERROR(AVERAGEIF($F392:$F461,$E463,N392:N461),"")</f>
        <v>1.4766666666666669E-2</v>
      </c>
      <c r="O463" s="14">
        <f>IFERROR(AVERAGEIF($F392:$F461,$E463,O392:O461),"")</f>
        <v>1.4433333333333333E-2</v>
      </c>
      <c r="P463" s="14">
        <f>IFERROR(AVERAGEIF($F392:$F461,$E463,P392:P461),"")</f>
        <v>1.4244444444444445E-2</v>
      </c>
      <c r="Q463" s="14">
        <f>IFERROR(AVERAGEIF($F392:$F461,$E463,Q392:Q461),"")</f>
        <v>1.403333333333333E-2</v>
      </c>
      <c r="R463" s="14">
        <f>IFERROR(AVERAGEIF($F392:$F461,$E463,R392:R461),"")</f>
        <v>1.3744444444444443E-2</v>
      </c>
      <c r="S463" s="14">
        <f>IFERROR(AVERAGEIF($F392:$F461,$E463,S392:S461),"")</f>
        <v>1.361111111111111E-2</v>
      </c>
      <c r="T463" s="14">
        <f>IFERROR(AVERAGEIF($F392:$F461,$E463,T392:T461),"")</f>
        <v>1.3599999999999999E-2</v>
      </c>
      <c r="U463" s="14">
        <f>IFERROR(AVERAGEIF($F392:$F461,$E463,U392:U461),"")</f>
        <v>1.3455555555555556E-2</v>
      </c>
      <c r="V463" s="14">
        <f>IFERROR(AVERAGEIF($F392:$F461,$E463,V392:V461),"")</f>
        <v>1.3377777777777777E-2</v>
      </c>
      <c r="W463" s="14">
        <f>IFERROR(AVERAGEIF($F392:$F461,$E463,W392:W461),"")</f>
        <v>1.3155555555555554E-2</v>
      </c>
      <c r="X463" s="14">
        <f>IFERROR(AVERAGEIF($F392:$F461,$E463,X392:X461),"")</f>
        <v>1.3111111111111112E-2</v>
      </c>
      <c r="Y463" s="14">
        <f>IFERROR(AVERAGEIF($F392:$F461,$E463,Y392:Y461),"")</f>
        <v>1.3199999999999996E-2</v>
      </c>
      <c r="Z463" s="14">
        <f>IFERROR(AVERAGEIF($F392:$F461,$E463,Z392:Z461),"")</f>
        <v>1.2866666666666665E-2</v>
      </c>
      <c r="AA463" s="14">
        <f>IFERROR(AVERAGEIF($F392:$F461,$E463,AA392:AA461),"")</f>
        <v>1.2755555555555555E-2</v>
      </c>
      <c r="AB463" s="14">
        <f>IFERROR(AVERAGEIF($F392:$F461,$E463,AB392:AB461),"")</f>
        <v>1.2766666666666667E-2</v>
      </c>
      <c r="AC463" s="14">
        <f>IFERROR(AVERAGEIF($F392:$F461,$E463,AC392:AC461),"")</f>
        <v>1.2666666666666668E-2</v>
      </c>
      <c r="AD463" s="14">
        <f>IFERROR(AVERAGEIF($F392:$F461,$E463,AD392:AD461),"")</f>
        <v>1.2555555555555554E-2</v>
      </c>
      <c r="AE463" s="14">
        <f>IFERROR(AVERAGEIF($F392:$F461,$E463,AE392:AE461),"")</f>
        <v>1.2522222222222221E-2</v>
      </c>
      <c r="AF463" s="14">
        <f>IFERROR(AVERAGEIF($F392:$F461,$E463,AF392:AF461),"")</f>
        <v>1.2466666666666666E-2</v>
      </c>
      <c r="AG463" s="14">
        <f>IFERROR(AVERAGEIF($F392:$F461,$E463,AG392:AG461),"")</f>
        <v>1.2444444444444444E-2</v>
      </c>
      <c r="AH463" s="14">
        <f>IFERROR(AVERAGEIF($F392:$F461,$E463,AH392:AH461),"")</f>
        <v>1.2388888888888889E-2</v>
      </c>
    </row>
    <row r="464" spans="1:34" ht="15" hidden="1" x14ac:dyDescent="0.25">
      <c r="A464" t="str">
        <f t="shared" si="74"/>
        <v>城商行不良贷款率</v>
      </c>
      <c r="B464" s="3" t="str">
        <f t="shared" si="70"/>
        <v>城商行不良贷款率</v>
      </c>
      <c r="C464" s="4"/>
      <c r="D464" s="5" t="s">
        <v>55</v>
      </c>
      <c r="E464" s="5" t="s">
        <v>55</v>
      </c>
      <c r="F464" s="5"/>
      <c r="G464" s="5" t="str">
        <f t="shared" si="75"/>
        <v>不良贷款率</v>
      </c>
      <c r="H464" s="14">
        <f>IFERROR(AVERAGEIF($F392:$F461,$E464,H392:H461),"")</f>
        <v>1.4012500000000001E-2</v>
      </c>
      <c r="I464" s="14">
        <f>IFERROR(AVERAGEIF($F392:$F461,$E464,I392:I461),"")</f>
        <v>1.3935714285714286E-2</v>
      </c>
      <c r="J464" s="14">
        <f>IFERROR(AVERAGEIF($F392:$F461,$E464,J392:J461),"")</f>
        <v>1.4211764705882354E-2</v>
      </c>
      <c r="K464" s="14">
        <f>IFERROR(AVERAGEIF($F392:$F461,$E464,K392:K461),"")</f>
        <v>1.3579999999999998E-2</v>
      </c>
      <c r="L464" s="14">
        <f>IFERROR(AVERAGEIF($F392:$F461,$E464,L392:L461),"")</f>
        <v>1.3456249999999999E-2</v>
      </c>
      <c r="M464" s="14">
        <f>IFERROR(AVERAGEIF($F392:$F461,$E464,M392:M461),"")</f>
        <v>1.3478571428571428E-2</v>
      </c>
      <c r="N464" s="14">
        <f>IFERROR(AVERAGEIF($F392:$F461,$E464,N392:N461),"")</f>
        <v>1.3276470588235294E-2</v>
      </c>
      <c r="O464" s="14">
        <f>IFERROR(AVERAGEIF($F392:$F461,$E464,O392:O461),"")</f>
        <v>1.26586875E-2</v>
      </c>
      <c r="P464" s="14">
        <f>IFERROR(AVERAGEIF($F392:$F461,$E464,P392:P461),"")</f>
        <v>1.2664705882352941E-2</v>
      </c>
      <c r="Q464" s="14">
        <f>IFERROR(AVERAGEIF($F392:$F461,$E464,Q392:Q461),"")</f>
        <v>1.2237499999999998E-2</v>
      </c>
      <c r="R464" s="14">
        <f>IFERROR(AVERAGEIF($F392:$F461,$E464,R392:R461),"")</f>
        <v>1.2264705882352941E-2</v>
      </c>
      <c r="S464" s="14">
        <f>IFERROR(AVERAGEIF($F392:$F461,$E464,S392:S461),"")</f>
        <v>1.213529411764706E-2</v>
      </c>
      <c r="T464" s="14">
        <f>IFERROR(AVERAGEIF($F392:$F461,$E464,T392:T461),"")</f>
        <v>1.2011764705882354E-2</v>
      </c>
      <c r="U464" s="14">
        <f>IFERROR(AVERAGEIF($F392:$F461,$E464,U392:U461),"")</f>
        <v>1.1770588235294118E-2</v>
      </c>
      <c r="V464" s="14">
        <f>IFERROR(AVERAGEIF($F392:$F461,$E464,V392:V461),"")</f>
        <v>1.17E-2</v>
      </c>
      <c r="W464" s="14">
        <f>IFERROR(AVERAGEIF($F392:$F461,$E464,W392:W461),"")</f>
        <v>1.151176470588235E-2</v>
      </c>
      <c r="X464" s="14">
        <f>IFERROR(AVERAGEIF($F392:$F461,$E464,X392:X461),"")</f>
        <v>1.1376470588235295E-2</v>
      </c>
      <c r="Y464" s="14">
        <f>IFERROR(AVERAGEIF($F392:$F461,$E464,Y392:Y461),"")</f>
        <v>1.1505882352941178E-2</v>
      </c>
      <c r="Z464" s="14">
        <f>IFERROR(AVERAGEIF($F392:$F461,$E464,Z392:Z461),"")</f>
        <v>1.153529411764706E-2</v>
      </c>
      <c r="AA464" s="14">
        <f>IFERROR(AVERAGEIF($F392:$F461,$E464,AA392:AA461),"")</f>
        <v>1.1582352941176472E-2</v>
      </c>
      <c r="AB464" s="14">
        <f>IFERROR(AVERAGEIF($F392:$F461,$E464,AB392:AB461),"")</f>
        <v>1.1688235294117645E-2</v>
      </c>
      <c r="AC464" s="14">
        <f>IFERROR(AVERAGEIF($F392:$F461,$E464,AC392:AC461),"")</f>
        <v>1.1600000000000001E-2</v>
      </c>
      <c r="AD464" s="14">
        <f>IFERROR(AVERAGEIF($F392:$F461,$E464,AD392:AD461),"")</f>
        <v>1.154705882352941E-2</v>
      </c>
      <c r="AE464" s="14">
        <f>IFERROR(AVERAGEIF($F392:$F461,$E464,AE392:AE461),"")</f>
        <v>1.1529411764705884E-2</v>
      </c>
      <c r="AF464" s="14">
        <f>IFERROR(AVERAGEIF($F392:$F461,$E464,AF392:AF461),"")</f>
        <v>1.1423529411764707E-2</v>
      </c>
      <c r="AG464" s="14">
        <f>IFERROR(AVERAGEIF($F392:$F461,$E464,AG392:AG461),"")</f>
        <v>1.1294117647058826E-2</v>
      </c>
      <c r="AH464" s="14">
        <f>IFERROR(AVERAGEIF($F392:$F461,$E464,AH392:AH461),"")</f>
        <v>1.2733333333333333E-2</v>
      </c>
    </row>
    <row r="465" spans="1:34" ht="15" hidden="1" x14ac:dyDescent="0.25">
      <c r="A465" t="str">
        <f t="shared" si="74"/>
        <v>农商行不良贷款率</v>
      </c>
      <c r="B465" s="3" t="str">
        <f t="shared" si="70"/>
        <v>农商行不良贷款率</v>
      </c>
      <c r="C465" s="4"/>
      <c r="D465" s="5" t="s">
        <v>107</v>
      </c>
      <c r="E465" s="5" t="s">
        <v>107</v>
      </c>
      <c r="F465" s="5"/>
      <c r="G465" s="5" t="str">
        <f t="shared" si="75"/>
        <v>不良贷款率</v>
      </c>
      <c r="H465" s="14">
        <f>IFERROR(AVERAGEIF($F392:$F461,$E465,H392:H461),"")</f>
        <v>1.38E-2</v>
      </c>
      <c r="I465" s="14">
        <f>IFERROR(AVERAGEIF($F392:$F461,$E465,I392:I461),"")</f>
        <v>1.4214285714285716E-2</v>
      </c>
      <c r="J465" s="14">
        <f>IFERROR(AVERAGEIF($F392:$F461,$E465,J392:J461),"")</f>
        <v>1.3350000000000001E-2</v>
      </c>
      <c r="K465" s="14">
        <f>IFERROR(AVERAGEIF($F392:$F461,$E465,K392:K461),"")</f>
        <v>1.3687499999999998E-2</v>
      </c>
      <c r="L465" s="14">
        <f>IFERROR(AVERAGEIF($F392:$F461,$E465,L392:L461),"")</f>
        <v>1.3537499999999999E-2</v>
      </c>
      <c r="M465" s="14">
        <f>IFERROR(AVERAGEIF($F392:$F461,$E465,M392:M461),"")</f>
        <v>1.3412500000000001E-2</v>
      </c>
      <c r="N465" s="14">
        <f>IFERROR(AVERAGEIF($F392:$F461,$E465,N392:N461),"")</f>
        <v>1.304E-2</v>
      </c>
      <c r="O465" s="14">
        <f>IFERROR(AVERAGEIF($F392:$F461,$E465,O392:O461),"")</f>
        <v>1.3012500000000001E-2</v>
      </c>
      <c r="P465" s="14">
        <f>IFERROR(AVERAGEIF($F392:$F461,$E465,P392:P461),"")</f>
        <v>1.2511111111111112E-2</v>
      </c>
      <c r="Q465" s="14">
        <f>IFERROR(AVERAGEIF($F392:$F461,$E465,Q392:Q461),"")</f>
        <v>1.17E-2</v>
      </c>
      <c r="R465" s="14">
        <f>IFERROR(AVERAGEIF($F392:$F461,$E465,R392:R461),"")</f>
        <v>1.1649999999999999E-2</v>
      </c>
      <c r="S465" s="14">
        <f>IFERROR(AVERAGEIF($F392:$F461,$E465,S392:S461),"")</f>
        <v>1.112E-2</v>
      </c>
      <c r="T465" s="14">
        <f>IFERROR(AVERAGEIF($F392:$F461,$E465,T392:T461),"")</f>
        <v>1.081E-2</v>
      </c>
      <c r="U465" s="14">
        <f>IFERROR(AVERAGEIF($F392:$F461,$E465,U392:U461),"")</f>
        <v>1.0879999999999999E-2</v>
      </c>
      <c r="V465" s="14">
        <f>IFERROR(AVERAGEIF($F392:$F461,$E465,V392:V461),"")</f>
        <v>1.107E-2</v>
      </c>
      <c r="W465" s="14">
        <f>IFERROR(AVERAGEIF($F392:$F461,$E465,W392:W461),"")</f>
        <v>1.0759999999999999E-2</v>
      </c>
      <c r="X465" s="14">
        <f>IFERROR(AVERAGEIF($F392:$F461,$E465,X392:X461),"")</f>
        <v>1.0560000000000002E-2</v>
      </c>
      <c r="Y465" s="14">
        <f>IFERROR(AVERAGEIF($F392:$F461,$E465,Y392:Y461),"")</f>
        <v>1.057E-2</v>
      </c>
      <c r="Z465" s="14">
        <f>IFERROR(AVERAGEIF($F392:$F461,$E465,Z392:Z461),"")</f>
        <v>1.047E-2</v>
      </c>
      <c r="AA465" s="14">
        <f>IFERROR(AVERAGEIF($F392:$F461,$E465,AA392:AA461),"")</f>
        <v>1.047E-2</v>
      </c>
      <c r="AB465" s="14">
        <f>IFERROR(AVERAGEIF($F392:$F461,$E465,AB392:AB461),"")</f>
        <v>1.0460000000000001E-2</v>
      </c>
      <c r="AC465" s="14">
        <f>IFERROR(AVERAGEIF($F392:$F461,$E465,AC392:AC461),"")</f>
        <v>1.0499999999999999E-2</v>
      </c>
      <c r="AD465" s="14">
        <f>IFERROR(AVERAGEIF($F392:$F461,$E465,AD392:AD461),"")</f>
        <v>1.04E-2</v>
      </c>
      <c r="AE465" s="14">
        <f>IFERROR(AVERAGEIF($F392:$F461,$E465,AE392:AE461),"")</f>
        <v>1.0360000000000001E-2</v>
      </c>
      <c r="AF465" s="14">
        <f>IFERROR(AVERAGEIF($F392:$F461,$E465,AF392:AF461),"")</f>
        <v>1.0350000000000002E-2</v>
      </c>
      <c r="AG465" s="14">
        <f>IFERROR(AVERAGEIF($F392:$F461,$E465,AG392:AG461),"")</f>
        <v>1.0380000000000004E-2</v>
      </c>
      <c r="AH465" s="14">
        <f>IFERROR(AVERAGEIF($F392:$F461,$E465,AH392:AH461),"")</f>
        <v>9.4500000000000001E-3</v>
      </c>
    </row>
    <row r="466" spans="1:34" ht="15" hidden="1" x14ac:dyDescent="0.25">
      <c r="A466" t="str">
        <f t="shared" si="74"/>
        <v>上市银行不良贷款率</v>
      </c>
      <c r="B466" s="3" t="str">
        <f t="shared" si="70"/>
        <v>上市银行不良贷款率</v>
      </c>
      <c r="C466" s="4"/>
      <c r="D466" s="5" t="s">
        <v>135</v>
      </c>
      <c r="E466" s="5" t="s">
        <v>135</v>
      </c>
      <c r="F466" s="5"/>
      <c r="G466" s="5" t="str">
        <f t="shared" si="75"/>
        <v>不良贷款率</v>
      </c>
      <c r="H466" s="14">
        <f>IFERROR(AVERAGE(H462:H465),"")</f>
        <v>1.4340625000000001E-2</v>
      </c>
      <c r="I466" s="14">
        <f t="shared" ref="I466" si="76">IFERROR(AVERAGE(I462:I465),"")</f>
        <v>1.4413541666666667E-2</v>
      </c>
      <c r="J466" s="14">
        <f t="shared" ref="J466" si="77">IFERROR(AVERAGE(J462:J465),"")</f>
        <v>1.4194607843137256E-2</v>
      </c>
      <c r="K466" s="14">
        <f t="shared" ref="K466" si="78">IFERROR(AVERAGE(K462:K465),"")</f>
        <v>1.419048611111111E-2</v>
      </c>
      <c r="L466" s="14">
        <f t="shared" ref="L466" si="79">IFERROR(AVERAGE(L462:L465),"")</f>
        <v>1.4288715277777779E-2</v>
      </c>
      <c r="M466" s="14">
        <f t="shared" ref="M466" si="80">IFERROR(AVERAGE(M462:M465),"")</f>
        <v>1.4326934523809523E-2</v>
      </c>
      <c r="N466" s="14">
        <f t="shared" ref="N466" si="81">IFERROR(AVERAGE(N462:N465),"")</f>
        <v>1.3904117647058824E-2</v>
      </c>
      <c r="O466" s="14">
        <f t="shared" ref="O466" si="82">IFERROR(AVERAGE(O462:O465),"")</f>
        <v>1.3555296875000001E-2</v>
      </c>
      <c r="P466" s="14">
        <f t="shared" ref="P466" si="83">IFERROR(AVERAGE(P462:P465),"")</f>
        <v>1.3313398692810457E-2</v>
      </c>
      <c r="Q466" s="14">
        <f t="shared" ref="Q466" si="84">IFERROR(AVERAGE(Q462:Q465),"")</f>
        <v>1.2917708333333333E-2</v>
      </c>
      <c r="R466" s="14">
        <f t="shared" ref="R466" si="85">IFERROR(AVERAGE(R462:R465),"")</f>
        <v>1.2706454248366012E-2</v>
      </c>
      <c r="S466" s="14">
        <f t="shared" ref="S466" si="86">IFERROR(AVERAGE(S462:S465),"")</f>
        <v>1.2479101307189542E-2</v>
      </c>
      <c r="T466" s="14">
        <f t="shared" ref="T466" si="87">IFERROR(AVERAGE(T462:T465),"")</f>
        <v>1.2376274509803921E-2</v>
      </c>
      <c r="U466" s="14">
        <f t="shared" ref="U466" si="88">IFERROR(AVERAGE(U462:U465),"")</f>
        <v>1.2255702614379084E-2</v>
      </c>
      <c r="V466" s="14">
        <f t="shared" ref="V466" si="89">IFERROR(AVERAGE(V462:V465),"")</f>
        <v>1.2220277777777778E-2</v>
      </c>
      <c r="W466" s="14">
        <f t="shared" ref="W466" si="90">IFERROR(AVERAGE(W462:W465),"")</f>
        <v>1.1969330065359477E-2</v>
      </c>
      <c r="X466" s="14">
        <f t="shared" ref="X466" si="91">IFERROR(AVERAGE(X462:X465),"")</f>
        <v>1.1895228758169936E-2</v>
      </c>
      <c r="Y466" s="14">
        <f t="shared" ref="Y466" si="92">IFERROR(AVERAGE(Y462:Y465),"")</f>
        <v>1.193563725490196E-2</v>
      </c>
      <c r="Z466" s="14">
        <f t="shared" ref="Z466" si="93">IFERROR(AVERAGE(Z462:Z465),"")</f>
        <v>1.1838823529411764E-2</v>
      </c>
      <c r="AA466" s="14">
        <f t="shared" ref="AA466" si="94">IFERROR(AVERAGE(AA462:AA465),"")</f>
        <v>1.1801977124183008E-2</v>
      </c>
      <c r="AB466" s="14">
        <f t="shared" ref="AB466" si="95">IFERROR(AVERAGE(AB462:AB465),"")</f>
        <v>1.1820392156862744E-2</v>
      </c>
      <c r="AC466" s="14">
        <f t="shared" ref="AC466" si="96">IFERROR(AVERAGE(AC462:AC465),"")</f>
        <v>1.1800000000000001E-2</v>
      </c>
      <c r="AD466" s="14">
        <f t="shared" ref="AD466" si="97">IFERROR(AVERAGE(AD462:AD465),"")</f>
        <v>1.172565359477124E-2</v>
      </c>
      <c r="AE466" s="14">
        <f t="shared" ref="AE466:AG466" si="98">IFERROR(AVERAGE(AE462:AE465),"")</f>
        <v>1.168624183006536E-2</v>
      </c>
      <c r="AF466" s="14">
        <f t="shared" ref="AF466" si="99">IFERROR(AVERAGE(AF462:AF465),"")</f>
        <v>1.1635049019607845E-2</v>
      </c>
      <c r="AG466" s="14">
        <f t="shared" si="98"/>
        <v>1.1596307189542486E-2</v>
      </c>
      <c r="AH466" s="14">
        <f t="shared" ref="AH466" si="100">IFERROR(AVERAGE(AH462:AH465),"")</f>
        <v>1.1705555555555556E-2</v>
      </c>
    </row>
    <row r="467" spans="1:34" ht="15" hidden="1" x14ac:dyDescent="0.25">
      <c r="A467" t="str">
        <f t="shared" si="74"/>
        <v>A+H股不良贷款率</v>
      </c>
      <c r="B467" s="3" t="str">
        <f t="shared" si="70"/>
        <v>A+H股不良贷款率</v>
      </c>
      <c r="C467" s="3"/>
      <c r="D467" s="5" t="s">
        <v>542</v>
      </c>
      <c r="E467" s="5" t="s">
        <v>542</v>
      </c>
      <c r="F467" s="3"/>
      <c r="G467" s="5" t="str">
        <f t="shared" si="75"/>
        <v>不良贷款率</v>
      </c>
      <c r="H467" s="14">
        <f>IFERROR(AVERAGEIF($F392:$F461,$E467,H392:H461),"")</f>
        <v>1.4886666666666666E-2</v>
      </c>
      <c r="I467" s="14">
        <f>IFERROR(AVERAGEIF($F392:$F461,$E467,I392:I461),"")</f>
        <v>1.510833333333333E-2</v>
      </c>
      <c r="J467" s="14">
        <f>IFERROR(AVERAGEIF($F392:$F461,$E467,J392:J461),"")</f>
        <v>1.4526666666666665E-2</v>
      </c>
      <c r="K467" s="14">
        <f>IFERROR(AVERAGEIF($F392:$F461,$E467,K392:K461),"")</f>
        <v>1.4706666666666666E-2</v>
      </c>
      <c r="L467" s="14">
        <f>IFERROR(AVERAGEIF($F392:$F461,$E467,L392:L461),"")</f>
        <v>1.4886666666666668E-2</v>
      </c>
      <c r="M467" s="14">
        <f>IFERROR(AVERAGEIF($F392:$F461,$E467,M392:M461),"")</f>
        <v>1.5392857142857142E-2</v>
      </c>
      <c r="N467" s="14">
        <f>IFERROR(AVERAGEIF($F392:$F461,$E467,N392:N461),"")</f>
        <v>1.4813333333333329E-2</v>
      </c>
      <c r="O467" s="14">
        <f>IFERROR(AVERAGEIF($F392:$F461,$E467,O392:O461),"")</f>
        <v>1.4559999999999998E-2</v>
      </c>
      <c r="P467" s="14">
        <f>IFERROR(AVERAGEIF($F392:$F461,$E467,P392:P461),"")</f>
        <v>1.4373333333333332E-2</v>
      </c>
      <c r="Q467" s="14">
        <f>IFERROR(AVERAGEIF($F392:$F461,$E467,Q392:Q461),"")</f>
        <v>1.4199999999999997E-2</v>
      </c>
      <c r="R467" s="14">
        <f>IFERROR(AVERAGEIF($F392:$F461,$E467,R392:R461),"")</f>
        <v>1.3673333333333334E-2</v>
      </c>
      <c r="S467" s="14">
        <f>IFERROR(AVERAGEIF($F392:$F461,$E467,S392:S461),"")</f>
        <v>1.354E-2</v>
      </c>
      <c r="T467" s="14">
        <f>IFERROR(AVERAGEIF($F392:$F461,$E467,T392:T461),"")</f>
        <v>1.3453333333333335E-2</v>
      </c>
      <c r="U467" s="14">
        <f>IFERROR(AVERAGEIF($F392:$F461,$E467,U392:U461),"")</f>
        <v>1.3306666666666666E-2</v>
      </c>
      <c r="V467" s="14">
        <f>IFERROR(AVERAGEIF($F392:$F461,$E467,V392:V461),"")</f>
        <v>1.3306666666666666E-2</v>
      </c>
      <c r="W467" s="14">
        <f>IFERROR(AVERAGEIF($F392:$F461,$E467,W392:W461),"")</f>
        <v>1.2926666666666664E-2</v>
      </c>
      <c r="X467" s="14">
        <f>IFERROR(AVERAGEIF($F392:$F461,$E467,X392:X461),"")</f>
        <v>1.2953333333333334E-2</v>
      </c>
      <c r="Y467" s="14">
        <f>IFERROR(AVERAGEIF($F392:$F461,$E467,Y392:Y461),"")</f>
        <v>1.304E-2</v>
      </c>
      <c r="Z467" s="14">
        <f>IFERROR(AVERAGEIF($F392:$F461,$E467,Z392:Z461),"")</f>
        <v>1.2913333333333334E-2</v>
      </c>
      <c r="AA467" s="14">
        <f>IFERROR(AVERAGEIF($F392:$F461,$E467,AA392:AA461),"")</f>
        <v>1.2826666666666665E-2</v>
      </c>
      <c r="AB467" s="14">
        <f>IFERROR(AVERAGEIF($F392:$F461,$E467,AB392:AB461),"")</f>
        <v>1.2786666666666665E-2</v>
      </c>
      <c r="AC467" s="14">
        <f>IFERROR(AVERAGEIF($F392:$F461,$E467,AC392:AC461),"")</f>
        <v>1.2793333333333332E-2</v>
      </c>
      <c r="AD467" s="14">
        <f>IFERROR(AVERAGEIF($F392:$F461,$E467,AD392:AD461),"")</f>
        <v>1.2673333333333333E-2</v>
      </c>
      <c r="AE467" s="14">
        <f>IFERROR(AVERAGEIF($F392:$F461,$E467,AE392:AE461),"")</f>
        <v>1.2593333333333333E-2</v>
      </c>
      <c r="AF467" s="14">
        <f>IFERROR(AVERAGEIF($F392:$F461,$E467,AF392:AF461),"")</f>
        <v>1.2519999999999998E-2</v>
      </c>
      <c r="AG467" s="14">
        <f>IFERROR(AVERAGEIF($F392:$F461,$E467,AG392:AG461),"")</f>
        <v>1.2453333333333335E-2</v>
      </c>
      <c r="AH467" s="14">
        <f>IFERROR(AVERAGEIF($F392:$F461,$E467,AH392:AH461),"")</f>
        <v>1.2306666666666667E-2</v>
      </c>
    </row>
    <row r="468" spans="1:34" ht="15" hidden="1" x14ac:dyDescent="0.25">
      <c r="A468" t="str">
        <f t="shared" si="74"/>
        <v>纯H股不良贷款率</v>
      </c>
      <c r="B468" s="3" t="str">
        <f t="shared" ref="B468" si="101">D468&amp;G468</f>
        <v>纯H股不良贷款率</v>
      </c>
      <c r="C468" s="3"/>
      <c r="D468" s="5" t="s">
        <v>236</v>
      </c>
      <c r="E468" s="5" t="s">
        <v>236</v>
      </c>
      <c r="F468" s="3"/>
      <c r="G468" s="5" t="str">
        <f t="shared" si="75"/>
        <v>不良贷款率</v>
      </c>
      <c r="H468" s="14">
        <f>IFERROR(AVERAGEIF($F392:$F461,$E468,H392:H461),"")</f>
        <v>1.4846153846153846E-2</v>
      </c>
      <c r="I468" s="14">
        <f>IFERROR(AVERAGEIF($F392:$F461,$E468,I392:I461),"")</f>
        <v>1.5684615384615384E-2</v>
      </c>
      <c r="J468" s="14">
        <f>IFERROR(AVERAGEIF($F392:$F461,$E468,J392:J461),"")</f>
        <v>1.710769230769231E-2</v>
      </c>
      <c r="K468" s="14">
        <f>IFERROR(AVERAGEIF($F392:$F461,$E468,K392:K461),"")</f>
        <v>1.7023076923076922E-2</v>
      </c>
      <c r="L468" s="14">
        <f>IFERROR(AVERAGEIF($F392:$F461,$E468,L392:L461),"")</f>
        <v>1.8569230769230768E-2</v>
      </c>
      <c r="M468" s="14">
        <f>IFERROR(AVERAGEIF($F392:$F461,$E468,M392:M461),"")</f>
        <v>1.8538461538461538E-2</v>
      </c>
      <c r="N468" s="14">
        <f>IFERROR(AVERAGEIF($F392:$F461,$E468,N392:N461),"")</f>
        <v>1.846153846153846E-2</v>
      </c>
      <c r="O468" s="14">
        <f>IFERROR(AVERAGEIF($F392:$F461,$E468,O392:O461),"")</f>
        <v>1.7684615384615382E-2</v>
      </c>
      <c r="P468" s="14">
        <f>IFERROR(AVERAGEIF($F392:$F461,$E468,P392:P461),"")</f>
        <v>1.7284615384615384E-2</v>
      </c>
      <c r="Q468" s="14">
        <f>IFERROR(AVERAGEIF($F392:$F461,$E468,Q392:Q461),"")</f>
        <v>1.7238461538461539E-2</v>
      </c>
      <c r="R468" s="14">
        <f>IFERROR(AVERAGEIF($F392:$F461,$E468,R392:R461),"")</f>
        <v>1.7746153846153849E-2</v>
      </c>
      <c r="S468" s="14">
        <f>IFERROR(AVERAGEIF($F392:$F461,$E468,S392:S461),"")</f>
        <v>1.7492307692307692E-2</v>
      </c>
      <c r="T468" s="14">
        <f>IFERROR(AVERAGEIF($F392:$F461,$E468,T392:T461),"")</f>
        <v>1.7707692307692306E-2</v>
      </c>
      <c r="U468" s="14">
        <f>IFERROR(AVERAGEIF($F392:$F461,$E468,U392:U461),"")</f>
        <v>1.7992307692307689E-2</v>
      </c>
      <c r="V468" s="14">
        <f>IFERROR(AVERAGEIF($F392:$F461,$E468,V392:V461),"")</f>
        <v>1.7946153846153848E-2</v>
      </c>
      <c r="W468" s="14">
        <f>IFERROR(AVERAGEIF($F392:$F461,$E468,W392:W461),"")</f>
        <v>1.7999999999999999E-2</v>
      </c>
      <c r="X468" s="14">
        <f>IFERROR(AVERAGEIF($F392:$F461,$E468,X392:X461),"")</f>
        <v>1.8284615384615382E-2</v>
      </c>
      <c r="Y468" s="14">
        <f>IFERROR(AVERAGEIF($F392:$F461,$E468,Y392:Y461),"")</f>
        <v>1.8576923076923078E-2</v>
      </c>
      <c r="Z468" s="14">
        <f>IFERROR(AVERAGEIF($F392:$F461,$E468,Z392:Z461),"")</f>
        <v>1.7830769230769233E-2</v>
      </c>
      <c r="AA468" s="14">
        <f>IFERROR(AVERAGEIF($F392:$F461,$E468,AA392:AA461),"")</f>
        <v>1.7692307692307698E-2</v>
      </c>
      <c r="AB468" s="14">
        <f>IFERROR(AVERAGEIF($F392:$F461,$E468,AB392:AB461),"")</f>
        <v>1.8223076923076925E-2</v>
      </c>
      <c r="AC468" s="14">
        <f>IFERROR(AVERAGEIF($F392:$F461,$E468,AC392:AC461),"")</f>
        <v>1.8300000000000004E-2</v>
      </c>
      <c r="AD468" s="14">
        <f>IFERROR(AVERAGEIF($F392:$F461,$E468,AD392:AD461),"")</f>
        <v>1.7676923076923076E-2</v>
      </c>
      <c r="AE468" s="14">
        <f>IFERROR(AVERAGEIF($F392:$F461,$E468,AE392:AE461),"")</f>
        <v>1.7692307692307695E-2</v>
      </c>
      <c r="AF468" s="14">
        <f>IFERROR(AVERAGEIF($F392:$F461,$E468,AF392:AF461),"")</f>
        <v>1.7999999999999999E-2</v>
      </c>
      <c r="AG468" s="14">
        <f>IFERROR(AVERAGEIF($F392:$F461,$E468,AG392:AG461),"")</f>
        <v>1.8084615384615383E-2</v>
      </c>
      <c r="AH468" s="14">
        <f>IFERROR(AVERAGEIF($F392:$F461,$E468,AH392:AH461),"")</f>
        <v>1.7592307692307692E-2</v>
      </c>
    </row>
    <row r="469" spans="1:34" ht="15.6" hidden="1" x14ac:dyDescent="0.25">
      <c r="A469" t="str">
        <f t="shared" si="74"/>
        <v>不良贷款余额</v>
      </c>
      <c r="B469" s="3"/>
      <c r="C469" s="3"/>
      <c r="D469" s="3"/>
      <c r="E469" s="3"/>
      <c r="F469" s="1" t="s">
        <v>138</v>
      </c>
      <c r="G469" s="3" t="s">
        <v>243</v>
      </c>
    </row>
    <row r="470" spans="1:34" ht="15" hidden="1" x14ac:dyDescent="0.25">
      <c r="A470" t="str">
        <f t="shared" si="74"/>
        <v>工商不良贷款余额</v>
      </c>
      <c r="B470" s="3" t="str">
        <f>D470&amp;G470</f>
        <v>工商银行不良贷款余额</v>
      </c>
      <c r="C470" s="4" t="s">
        <v>5</v>
      </c>
      <c r="D470" s="4" t="s">
        <v>6</v>
      </c>
      <c r="E470" s="5" t="s">
        <v>7</v>
      </c>
      <c r="F470" s="5" t="s">
        <v>8</v>
      </c>
      <c r="G470" s="5" t="str">
        <f>G469</f>
        <v>不良贷款余额</v>
      </c>
      <c r="H470" s="25">
        <v>240086</v>
      </c>
      <c r="I470" s="25">
        <v>239785</v>
      </c>
      <c r="J470" s="25">
        <v>240187</v>
      </c>
      <c r="K470" s="25">
        <v>250103</v>
      </c>
      <c r="L470" s="25">
        <v>269961</v>
      </c>
      <c r="M470" s="25">
        <v>285461</v>
      </c>
      <c r="N470" s="25">
        <v>293978</v>
      </c>
      <c r="O470" s="25">
        <v>307043</v>
      </c>
      <c r="P470" s="25">
        <v>307831</v>
      </c>
      <c r="Q470" s="25">
        <v>311316</v>
      </c>
      <c r="R470" s="25">
        <v>293429</v>
      </c>
      <c r="S470" s="25">
        <v>306887</v>
      </c>
      <c r="T470" s="25">
        <v>315962</v>
      </c>
      <c r="U470" s="25">
        <v>321754</v>
      </c>
      <c r="V470" s="25">
        <v>321170</v>
      </c>
      <c r="W470" s="25">
        <v>337591</v>
      </c>
      <c r="X470" s="25">
        <v>343605</v>
      </c>
      <c r="Y470" s="25">
        <v>349995</v>
      </c>
      <c r="Z470" s="25">
        <v>353502</v>
      </c>
      <c r="AA470" s="25">
        <v>370888</v>
      </c>
      <c r="AB470" s="25">
        <v>375350</v>
      </c>
      <c r="AC470" s="25">
        <v>377955</v>
      </c>
      <c r="AD470" s="25">
        <v>379458</v>
      </c>
      <c r="AE470" s="25">
        <v>395399</v>
      </c>
      <c r="AF470" s="25">
        <v>400105</v>
      </c>
      <c r="AG470" s="25">
        <v>404838</v>
      </c>
      <c r="AH470" s="25">
        <v>399013</v>
      </c>
    </row>
    <row r="471" spans="1:34" ht="15" hidden="1" x14ac:dyDescent="0.25">
      <c r="A471" t="str">
        <f t="shared" si="74"/>
        <v>建设不良贷款余额</v>
      </c>
      <c r="B471" s="3" t="str">
        <f t="shared" ref="B471:B545" si="102">D471&amp;G471</f>
        <v>建设银行不良贷款余额</v>
      </c>
      <c r="C471" s="4" t="s">
        <v>9</v>
      </c>
      <c r="D471" s="4" t="s">
        <v>10</v>
      </c>
      <c r="E471" s="5" t="s">
        <v>11</v>
      </c>
      <c r="F471" s="5" t="s">
        <v>8</v>
      </c>
      <c r="G471" s="5" t="str">
        <f>G470</f>
        <v>不良贷款余额</v>
      </c>
      <c r="H471" s="25">
        <v>208069</v>
      </c>
      <c r="I471" s="25">
        <v>211399</v>
      </c>
      <c r="J471" s="25">
        <v>212473</v>
      </c>
      <c r="K471" s="25">
        <v>226010</v>
      </c>
      <c r="L471" s="25">
        <v>245516</v>
      </c>
      <c r="M471" s="25">
        <v>255528</v>
      </c>
      <c r="N471" s="25">
        <v>260729</v>
      </c>
      <c r="O471" s="25">
        <v>274253</v>
      </c>
      <c r="P471" s="25">
        <v>276981</v>
      </c>
      <c r="Q471" s="25">
        <v>278855</v>
      </c>
      <c r="R471" s="25">
        <v>266071</v>
      </c>
      <c r="S471" s="25">
        <v>276552</v>
      </c>
      <c r="T471" s="25">
        <v>285509</v>
      </c>
      <c r="U471" s="25">
        <v>293136</v>
      </c>
      <c r="V471" s="25">
        <v>292825</v>
      </c>
      <c r="W471" s="25">
        <v>309627</v>
      </c>
      <c r="X471" s="25">
        <v>316636</v>
      </c>
      <c r="Y471" s="25">
        <v>322981</v>
      </c>
      <c r="Z471" s="25">
        <v>325256</v>
      </c>
      <c r="AA471" s="25">
        <v>339331</v>
      </c>
      <c r="AB471" s="25">
        <v>342904</v>
      </c>
      <c r="AC471" s="25">
        <v>346906</v>
      </c>
      <c r="AD471" s="25">
        <v>344691</v>
      </c>
      <c r="AE471" s="25">
        <v>358136</v>
      </c>
      <c r="AF471" s="25">
        <v>364312</v>
      </c>
      <c r="AG471" s="25">
        <v>365474</v>
      </c>
      <c r="AH471" s="25">
        <v>363982</v>
      </c>
    </row>
    <row r="472" spans="1:34" ht="15" hidden="1" x14ac:dyDescent="0.25">
      <c r="A472" t="str">
        <f t="shared" si="74"/>
        <v>农业不良贷款余额</v>
      </c>
      <c r="B472" s="3" t="str">
        <f t="shared" si="102"/>
        <v>农业银行不良贷款余额</v>
      </c>
      <c r="C472" s="4" t="s">
        <v>12</v>
      </c>
      <c r="D472" s="4" t="s">
        <v>13</v>
      </c>
      <c r="E472" s="5" t="s">
        <v>14</v>
      </c>
      <c r="F472" s="5" t="s">
        <v>8</v>
      </c>
      <c r="G472" s="5" t="str">
        <f t="shared" ref="G472:G505" si="103">G471</f>
        <v>不良贷款余额</v>
      </c>
      <c r="H472" s="25">
        <v>185312</v>
      </c>
      <c r="I472" s="25">
        <v>188236</v>
      </c>
      <c r="J472" s="25">
        <v>187210</v>
      </c>
      <c r="K472" s="25">
        <v>196693</v>
      </c>
      <c r="L472" s="25">
        <v>207745</v>
      </c>
      <c r="M472" s="25">
        <v>226213</v>
      </c>
      <c r="N472" s="25">
        <v>237113</v>
      </c>
      <c r="O472" s="25">
        <v>244563</v>
      </c>
      <c r="P472" s="25">
        <v>247344</v>
      </c>
      <c r="Q472" s="25">
        <v>250163</v>
      </c>
      <c r="R472" s="25">
        <v>245782</v>
      </c>
      <c r="S472" s="25">
        <v>254449</v>
      </c>
      <c r="T472" s="25">
        <v>264455</v>
      </c>
      <c r="U472" s="25">
        <v>269702</v>
      </c>
      <c r="V472" s="25">
        <v>271062</v>
      </c>
      <c r="W472" s="25">
        <v>287898</v>
      </c>
      <c r="X472" s="25">
        <v>294387</v>
      </c>
      <c r="Y472" s="25">
        <v>299841</v>
      </c>
      <c r="Z472" s="25">
        <v>300760</v>
      </c>
      <c r="AA472" s="25">
        <v>315325</v>
      </c>
      <c r="AB472" s="25">
        <v>320429</v>
      </c>
      <c r="AC472" s="25">
        <v>324836</v>
      </c>
      <c r="AD472" s="25">
        <v>322165</v>
      </c>
      <c r="AE472" s="25">
        <v>334644</v>
      </c>
      <c r="AF472" s="25">
        <v>341275</v>
      </c>
      <c r="AG472" s="25">
        <v>341404</v>
      </c>
      <c r="AH472" s="25">
        <v>343456</v>
      </c>
    </row>
    <row r="473" spans="1:34" ht="15" hidden="1" x14ac:dyDescent="0.25">
      <c r="A473" t="str">
        <f t="shared" si="74"/>
        <v>中国不良贷款余额</v>
      </c>
      <c r="B473" s="3" t="str">
        <f t="shared" si="102"/>
        <v>中国银行不良贷款余额</v>
      </c>
      <c r="C473" s="4" t="s">
        <v>15</v>
      </c>
      <c r="D473" s="4" t="s">
        <v>16</v>
      </c>
      <c r="E473" s="5" t="s">
        <v>17</v>
      </c>
      <c r="F473" s="5" t="s">
        <v>8</v>
      </c>
      <c r="G473" s="5" t="str">
        <f t="shared" si="103"/>
        <v>不良贷款余额</v>
      </c>
      <c r="H473" s="25">
        <v>175899</v>
      </c>
      <c r="I473" s="25">
        <v>176514</v>
      </c>
      <c r="J473" s="25">
        <v>178235</v>
      </c>
      <c r="K473" s="25">
        <v>190657</v>
      </c>
      <c r="L473" s="25">
        <v>198382</v>
      </c>
      <c r="M473" s="25">
        <v>211427</v>
      </c>
      <c r="N473" s="25">
        <v>207273</v>
      </c>
      <c r="O473" s="25">
        <v>194877</v>
      </c>
      <c r="P473" s="25">
        <v>200348</v>
      </c>
      <c r="Q473" s="25">
        <v>200502</v>
      </c>
      <c r="R473" s="25">
        <v>208792</v>
      </c>
      <c r="S473" s="25">
        <v>215762</v>
      </c>
      <c r="T473" s="25">
        <v>227232</v>
      </c>
      <c r="U473" s="25">
        <v>227904</v>
      </c>
      <c r="V473" s="25">
        <v>231677</v>
      </c>
      <c r="W473" s="25">
        <v>218401</v>
      </c>
      <c r="X473" s="25">
        <v>246882</v>
      </c>
      <c r="Y473" s="25">
        <v>250188</v>
      </c>
      <c r="Z473" s="25">
        <v>253205</v>
      </c>
      <c r="AA473" s="25">
        <v>258579</v>
      </c>
      <c r="AB473" s="25">
        <v>261267</v>
      </c>
      <c r="AC473" s="25">
        <v>270037</v>
      </c>
      <c r="AD473" s="25">
        <v>268781</v>
      </c>
      <c r="AE473" s="25">
        <v>281208</v>
      </c>
      <c r="AF473" s="25">
        <v>284656</v>
      </c>
      <c r="AG473" s="25">
        <v>288669</v>
      </c>
      <c r="AH473" s="25">
        <v>288036</v>
      </c>
    </row>
    <row r="474" spans="1:34" ht="15" hidden="1" x14ac:dyDescent="0.25">
      <c r="A474" t="str">
        <f t="shared" si="74"/>
        <v>邮储不良贷款余额</v>
      </c>
      <c r="B474" s="3" t="str">
        <f t="shared" si="102"/>
        <v>邮储银行不良贷款余额</v>
      </c>
      <c r="C474" s="4" t="s">
        <v>18</v>
      </c>
      <c r="D474" s="4" t="s">
        <v>19</v>
      </c>
      <c r="E474" s="5" t="s">
        <v>20</v>
      </c>
      <c r="F474" s="5" t="s">
        <v>8</v>
      </c>
      <c r="G474" s="5" t="str">
        <f t="shared" si="103"/>
        <v>不良贷款余额</v>
      </c>
      <c r="H474" s="25">
        <v>38372</v>
      </c>
      <c r="I474" s="25">
        <v>40063</v>
      </c>
      <c r="J474" s="25">
        <v>42844</v>
      </c>
      <c r="K474" s="25">
        <v>45118</v>
      </c>
      <c r="L474" s="25">
        <v>48531</v>
      </c>
      <c r="M474" s="25">
        <v>49762</v>
      </c>
      <c r="N474" s="25">
        <v>50367</v>
      </c>
      <c r="O474" s="25">
        <v>51235</v>
      </c>
      <c r="P474" s="25">
        <v>51203</v>
      </c>
      <c r="Q474" s="25">
        <v>52037</v>
      </c>
      <c r="R474" s="25">
        <v>52685</v>
      </c>
      <c r="S474" s="25">
        <v>55790</v>
      </c>
      <c r="T474" s="25">
        <v>57888</v>
      </c>
      <c r="U474" s="25">
        <v>58899</v>
      </c>
      <c r="V474" s="25">
        <v>60736</v>
      </c>
      <c r="W474" s="25">
        <v>62620</v>
      </c>
      <c r="X474" s="25">
        <v>62990</v>
      </c>
      <c r="Y474" s="25">
        <v>64661</v>
      </c>
      <c r="Z474" s="25">
        <v>67460</v>
      </c>
      <c r="AA474" s="25">
        <v>71586</v>
      </c>
      <c r="AB474" s="25">
        <v>72179</v>
      </c>
      <c r="AC474" s="25">
        <v>75460</v>
      </c>
      <c r="AD474" s="25">
        <v>80319</v>
      </c>
      <c r="AE474" s="25">
        <v>85294</v>
      </c>
      <c r="AF474" s="25">
        <v>87351</v>
      </c>
      <c r="AG474" s="25">
        <v>91009</v>
      </c>
      <c r="AH474" s="25">
        <v>91524</v>
      </c>
    </row>
    <row r="475" spans="1:34" ht="15" hidden="1" x14ac:dyDescent="0.25">
      <c r="A475" t="str">
        <f t="shared" si="74"/>
        <v>交通不良贷款余额</v>
      </c>
      <c r="B475" s="3" t="str">
        <f t="shared" si="102"/>
        <v>交通银行不良贷款余额</v>
      </c>
      <c r="C475" s="4" t="s">
        <v>21</v>
      </c>
      <c r="D475" s="4" t="s">
        <v>22</v>
      </c>
      <c r="E475" s="5" t="s">
        <v>23</v>
      </c>
      <c r="F475" s="5" t="s">
        <v>8</v>
      </c>
      <c r="G475" s="5" t="str">
        <f t="shared" si="103"/>
        <v>不良贷款余额</v>
      </c>
      <c r="H475" s="25">
        <v>75508</v>
      </c>
      <c r="I475" s="25">
        <v>76692</v>
      </c>
      <c r="J475" s="25">
        <v>78043</v>
      </c>
      <c r="K475" s="25">
        <v>88455</v>
      </c>
      <c r="L475" s="25">
        <v>96292</v>
      </c>
      <c r="M475" s="25">
        <v>97014</v>
      </c>
      <c r="N475" s="25">
        <v>97698</v>
      </c>
      <c r="O475" s="25">
        <v>101104</v>
      </c>
      <c r="P475" s="25">
        <v>101432</v>
      </c>
      <c r="Q475" s="25">
        <v>103531</v>
      </c>
      <c r="R475" s="25">
        <v>96796</v>
      </c>
      <c r="S475" s="25">
        <v>101837</v>
      </c>
      <c r="T475" s="25">
        <v>103232</v>
      </c>
      <c r="U475" s="25">
        <v>101961</v>
      </c>
      <c r="V475" s="25">
        <v>98526</v>
      </c>
      <c r="W475" s="25">
        <v>102945</v>
      </c>
      <c r="X475" s="25">
        <v>104964</v>
      </c>
      <c r="Y475" s="25">
        <v>104486</v>
      </c>
      <c r="Z475" s="25">
        <v>105688</v>
      </c>
      <c r="AA475" s="25">
        <v>108377</v>
      </c>
      <c r="AB475" s="25">
        <v>108971</v>
      </c>
      <c r="AC475" s="25">
        <v>111500</v>
      </c>
      <c r="AD475" s="25">
        <v>111677</v>
      </c>
      <c r="AE475" s="25">
        <v>115451</v>
      </c>
      <c r="AF475" s="25">
        <v>115036</v>
      </c>
      <c r="AG475" s="25">
        <v>114551</v>
      </c>
      <c r="AH475" s="25">
        <v>116983</v>
      </c>
    </row>
    <row r="476" spans="1:34" ht="15" hidden="1" x14ac:dyDescent="0.25">
      <c r="A476" t="str">
        <f t="shared" si="74"/>
        <v>招商不良贷款余额</v>
      </c>
      <c r="B476" s="3" t="str">
        <f t="shared" si="102"/>
        <v>招商银行不良贷款余额</v>
      </c>
      <c r="C476" s="4" t="s">
        <v>24</v>
      </c>
      <c r="D476" s="4" t="s">
        <v>25</v>
      </c>
      <c r="E476" s="5" t="s">
        <v>26</v>
      </c>
      <c r="F476" s="5" t="s">
        <v>27</v>
      </c>
      <c r="G476" s="5" t="str">
        <f t="shared" si="103"/>
        <v>不良贷款余额</v>
      </c>
      <c r="H476" s="25">
        <v>53221</v>
      </c>
      <c r="I476" s="25">
        <v>53261</v>
      </c>
      <c r="J476" s="25">
        <v>52275</v>
      </c>
      <c r="K476" s="25">
        <v>52582</v>
      </c>
      <c r="L476" s="25">
        <v>55328</v>
      </c>
      <c r="M476" s="25">
        <v>56466</v>
      </c>
      <c r="N476" s="25">
        <v>53615</v>
      </c>
      <c r="O476" s="25">
        <v>54057</v>
      </c>
      <c r="P476" s="25">
        <v>54542</v>
      </c>
      <c r="Q476" s="25">
        <v>51302</v>
      </c>
      <c r="R476" s="25">
        <v>50862</v>
      </c>
      <c r="S476" s="25">
        <v>54138</v>
      </c>
      <c r="T476" s="25">
        <v>56386</v>
      </c>
      <c r="U476" s="25">
        <v>57088</v>
      </c>
      <c r="V476" s="25">
        <v>58004</v>
      </c>
      <c r="W476" s="25">
        <v>60302</v>
      </c>
      <c r="X476" s="25">
        <v>60641</v>
      </c>
      <c r="Y476" s="25">
        <v>61794</v>
      </c>
      <c r="Z476" s="25">
        <v>61579</v>
      </c>
      <c r="AA476" s="25">
        <v>62630</v>
      </c>
      <c r="AB476" s="25">
        <v>63427</v>
      </c>
      <c r="AC476" s="25">
        <v>63557</v>
      </c>
      <c r="AD476" s="25">
        <v>65610</v>
      </c>
      <c r="AE476" s="25">
        <v>66743</v>
      </c>
      <c r="AF476" s="25">
        <v>66370</v>
      </c>
      <c r="AG476" s="25">
        <v>67425</v>
      </c>
      <c r="AH476" s="25">
        <v>68206</v>
      </c>
    </row>
    <row r="477" spans="1:34" ht="15" hidden="1" x14ac:dyDescent="0.25">
      <c r="A477" t="str">
        <f t="shared" si="74"/>
        <v>兴业不良贷款余额</v>
      </c>
      <c r="B477" s="3" t="str">
        <f t="shared" si="102"/>
        <v>兴业银行不良贷款余额</v>
      </c>
      <c r="C477" s="4" t="s">
        <v>28</v>
      </c>
      <c r="D477" s="4" t="s">
        <v>29</v>
      </c>
      <c r="E477" s="5" t="s">
        <v>30</v>
      </c>
      <c r="F477" s="5" t="s">
        <v>27</v>
      </c>
      <c r="G477" s="5" t="str">
        <f t="shared" si="103"/>
        <v>不良贷款余额</v>
      </c>
      <c r="H477" s="25">
        <v>50643</v>
      </c>
      <c r="I477" s="25">
        <v>52524</v>
      </c>
      <c r="J477" s="25">
        <v>53022</v>
      </c>
      <c r="K477" s="25">
        <v>55194</v>
      </c>
      <c r="L477" s="25">
        <v>55452</v>
      </c>
      <c r="M477" s="25">
        <v>56777</v>
      </c>
      <c r="N477" s="25">
        <v>49656</v>
      </c>
      <c r="O477" s="25">
        <v>49193</v>
      </c>
      <c r="P477" s="25">
        <v>48312</v>
      </c>
      <c r="Q477" s="25">
        <v>48199</v>
      </c>
      <c r="R477" s="25">
        <v>48714</v>
      </c>
      <c r="S477" s="25">
        <v>50860</v>
      </c>
      <c r="T477" s="25">
        <v>55006</v>
      </c>
      <c r="U477" s="25">
        <v>52963</v>
      </c>
      <c r="V477" s="25">
        <v>54488</v>
      </c>
      <c r="W477" s="25">
        <v>55878</v>
      </c>
      <c r="X477" s="25">
        <v>56266</v>
      </c>
      <c r="Y477" s="25">
        <v>57085</v>
      </c>
      <c r="Z477" s="25">
        <v>58491</v>
      </c>
      <c r="AA477" s="25">
        <v>59420</v>
      </c>
      <c r="AB477" s="25">
        <v>61018</v>
      </c>
      <c r="AC477" s="25">
        <v>62118</v>
      </c>
      <c r="AD477" s="25">
        <v>61477</v>
      </c>
      <c r="AE477" s="25">
        <v>62831</v>
      </c>
      <c r="AF477" s="25">
        <v>63493</v>
      </c>
      <c r="AG477" s="25">
        <v>64560</v>
      </c>
      <c r="AH477" s="25">
        <v>64251</v>
      </c>
    </row>
    <row r="478" spans="1:34" ht="15" hidden="1" x14ac:dyDescent="0.25">
      <c r="A478" t="str">
        <f t="shared" si="74"/>
        <v>浦发不良贷款余额</v>
      </c>
      <c r="B478" s="3" t="str">
        <f t="shared" si="102"/>
        <v>浦发银行不良贷款余额</v>
      </c>
      <c r="C478" s="4" t="s">
        <v>31</v>
      </c>
      <c r="D478" s="4" t="s">
        <v>32</v>
      </c>
      <c r="E478" s="5" t="s">
        <v>33</v>
      </c>
      <c r="F478" s="5" t="s">
        <v>27</v>
      </c>
      <c r="G478" s="5" t="str">
        <f t="shared" si="103"/>
        <v>不良贷款余额</v>
      </c>
      <c r="H478" s="25">
        <v>67874</v>
      </c>
      <c r="I478" s="25">
        <v>67608</v>
      </c>
      <c r="J478" s="25">
        <v>81353</v>
      </c>
      <c r="K478" s="25">
        <v>81150</v>
      </c>
      <c r="L478" s="25">
        <v>80204</v>
      </c>
      <c r="M478" s="25">
        <v>79476</v>
      </c>
      <c r="N478" s="25">
        <v>78461</v>
      </c>
      <c r="O478" s="25">
        <v>78157</v>
      </c>
      <c r="P478" s="25">
        <v>77740</v>
      </c>
      <c r="Q478" s="25">
        <v>77281</v>
      </c>
      <c r="R478" s="25">
        <v>76829</v>
      </c>
      <c r="S478" s="25">
        <v>76511</v>
      </c>
      <c r="T478" s="25">
        <v>76001</v>
      </c>
      <c r="U478" s="25">
        <v>75239</v>
      </c>
      <c r="V478" s="25">
        <v>74619</v>
      </c>
      <c r="W478" s="25">
        <v>75554</v>
      </c>
      <c r="X478" s="25">
        <v>74302</v>
      </c>
      <c r="Y478" s="25">
        <v>74608</v>
      </c>
      <c r="Z478" s="25">
        <v>74198</v>
      </c>
      <c r="AA478" s="25">
        <v>75041</v>
      </c>
      <c r="AB478" s="25">
        <v>74758</v>
      </c>
      <c r="AC478" s="25">
        <v>73844</v>
      </c>
      <c r="AD478" s="25">
        <v>73154</v>
      </c>
      <c r="AE478" s="25">
        <v>74280</v>
      </c>
      <c r="AF478" s="25">
        <v>73672</v>
      </c>
      <c r="AG478" s="25">
        <v>72889</v>
      </c>
      <c r="AH478" s="25">
        <v>71990</v>
      </c>
    </row>
    <row r="479" spans="1:34" ht="15" hidden="1" x14ac:dyDescent="0.25">
      <c r="A479" t="str">
        <f t="shared" si="74"/>
        <v>中信不良贷款余额</v>
      </c>
      <c r="B479" s="3" t="str">
        <f t="shared" si="102"/>
        <v>中信银行不良贷款余额</v>
      </c>
      <c r="C479" s="4" t="s">
        <v>34</v>
      </c>
      <c r="D479" s="4" t="s">
        <v>35</v>
      </c>
      <c r="E479" s="5" t="s">
        <v>36</v>
      </c>
      <c r="F479" s="5" t="s">
        <v>27</v>
      </c>
      <c r="G479" s="5" t="str">
        <f t="shared" si="103"/>
        <v>不良贷款余额</v>
      </c>
      <c r="H479" s="25">
        <v>66161</v>
      </c>
      <c r="I479" s="25">
        <v>68190</v>
      </c>
      <c r="J479" s="25">
        <v>66117</v>
      </c>
      <c r="K479" s="25">
        <v>74802</v>
      </c>
      <c r="L479" s="25">
        <v>77287</v>
      </c>
      <c r="M479" s="25">
        <v>86454</v>
      </c>
      <c r="N479" s="25">
        <v>73452</v>
      </c>
      <c r="O479" s="25">
        <v>71529</v>
      </c>
      <c r="P479" s="25">
        <v>70682</v>
      </c>
      <c r="Q479" s="25">
        <v>70357</v>
      </c>
      <c r="R479" s="25">
        <v>67459</v>
      </c>
      <c r="S479" s="25">
        <v>67059</v>
      </c>
      <c r="T479" s="25">
        <v>65520</v>
      </c>
      <c r="U479" s="25">
        <v>64749</v>
      </c>
      <c r="V479" s="25">
        <v>65213</v>
      </c>
      <c r="W479" s="25">
        <v>64910</v>
      </c>
      <c r="X479" s="25">
        <v>64850</v>
      </c>
      <c r="Y479" s="25">
        <v>66801</v>
      </c>
      <c r="Z479" s="25">
        <v>64800</v>
      </c>
      <c r="AA479" s="25">
        <v>65637</v>
      </c>
      <c r="AB479" s="25">
        <v>66580</v>
      </c>
      <c r="AC479" s="25">
        <v>65981</v>
      </c>
      <c r="AD479" s="25">
        <v>66485</v>
      </c>
      <c r="AE479" s="25">
        <v>67846</v>
      </c>
      <c r="AF479" s="25">
        <v>67134</v>
      </c>
      <c r="AG479" s="25">
        <v>66939</v>
      </c>
      <c r="AH479" s="25">
        <v>67216</v>
      </c>
    </row>
    <row r="480" spans="1:34" ht="15" hidden="1" x14ac:dyDescent="0.25">
      <c r="A480" t="str">
        <f t="shared" si="74"/>
        <v>民生不良贷款余额</v>
      </c>
      <c r="B480" s="3" t="str">
        <f t="shared" si="102"/>
        <v>民生银行不良贷款余额</v>
      </c>
      <c r="C480" s="4" t="s">
        <v>37</v>
      </c>
      <c r="D480" s="4" t="s">
        <v>38</v>
      </c>
      <c r="E480" s="5" t="s">
        <v>39</v>
      </c>
      <c r="F480" s="5" t="s">
        <v>27</v>
      </c>
      <c r="G480" s="5" t="str">
        <f t="shared" si="103"/>
        <v>不良贷款余额</v>
      </c>
      <c r="H480" s="25">
        <v>55649</v>
      </c>
      <c r="I480" s="25">
        <v>55309</v>
      </c>
      <c r="J480" s="25">
        <v>54434</v>
      </c>
      <c r="K480" s="25">
        <v>57488</v>
      </c>
      <c r="L480" s="25">
        <v>64256</v>
      </c>
      <c r="M480" s="25">
        <v>69946</v>
      </c>
      <c r="N480" s="25">
        <v>70049</v>
      </c>
      <c r="O480" s="25">
        <v>72106</v>
      </c>
      <c r="P480" s="25">
        <v>72391</v>
      </c>
      <c r="Q480" s="25">
        <v>72220</v>
      </c>
      <c r="R480" s="25">
        <v>72338</v>
      </c>
      <c r="S480" s="25">
        <v>73029</v>
      </c>
      <c r="T480" s="25">
        <v>72737</v>
      </c>
      <c r="U480" s="25">
        <v>72058</v>
      </c>
      <c r="V480" s="25">
        <v>69387</v>
      </c>
      <c r="W480" s="25">
        <v>69268</v>
      </c>
      <c r="X480" s="25">
        <v>69003</v>
      </c>
      <c r="Y480" s="25">
        <v>68015</v>
      </c>
      <c r="Z480" s="25">
        <v>65097</v>
      </c>
      <c r="AA480" s="25">
        <v>64974</v>
      </c>
      <c r="AB480" s="25">
        <v>64899</v>
      </c>
      <c r="AC480" s="25">
        <v>65630</v>
      </c>
      <c r="AD480" s="25">
        <v>65610</v>
      </c>
      <c r="AE480" s="25">
        <v>66045</v>
      </c>
      <c r="AF480" s="25">
        <v>66052</v>
      </c>
      <c r="AG480" s="25">
        <v>65857</v>
      </c>
      <c r="AH480" s="25">
        <v>66154</v>
      </c>
    </row>
    <row r="481" spans="1:34" ht="15" hidden="1" x14ac:dyDescent="0.25">
      <c r="A481" t="str">
        <f t="shared" si="74"/>
        <v>光大不良贷款余额</v>
      </c>
      <c r="B481" s="3" t="str">
        <f t="shared" si="102"/>
        <v>光大银行不良贷款余额</v>
      </c>
      <c r="C481" s="4" t="s">
        <v>40</v>
      </c>
      <c r="D481" s="4" t="s">
        <v>41</v>
      </c>
      <c r="E481" s="5" t="s">
        <v>42</v>
      </c>
      <c r="F481" s="5" t="s">
        <v>27</v>
      </c>
      <c r="G481" s="5" t="str">
        <f t="shared" si="103"/>
        <v>不良贷款余额</v>
      </c>
      <c r="H481" s="25">
        <v>40718</v>
      </c>
      <c r="I481" s="25">
        <v>41041</v>
      </c>
      <c r="J481" s="25">
        <v>42212</v>
      </c>
      <c r="K481" s="25">
        <v>45004</v>
      </c>
      <c r="L481" s="25">
        <v>45413</v>
      </c>
      <c r="M481" s="25">
        <v>45234</v>
      </c>
      <c r="N481" s="25">
        <v>41666</v>
      </c>
      <c r="O481" s="25">
        <v>43229</v>
      </c>
      <c r="P481" s="25">
        <v>44128</v>
      </c>
      <c r="Q481" s="25">
        <v>43925</v>
      </c>
      <c r="R481" s="25">
        <v>41366</v>
      </c>
      <c r="S481" s="25">
        <v>42986</v>
      </c>
      <c r="T481" s="25">
        <v>43643</v>
      </c>
      <c r="U481" s="25">
        <v>44188</v>
      </c>
      <c r="V481" s="25">
        <v>44674</v>
      </c>
      <c r="W481" s="25">
        <v>46423</v>
      </c>
      <c r="X481" s="25">
        <v>48821</v>
      </c>
      <c r="Y481" s="25">
        <v>50833</v>
      </c>
      <c r="Z481" s="25">
        <v>47476</v>
      </c>
      <c r="AA481" s="25">
        <v>48680</v>
      </c>
      <c r="AB481" s="25">
        <v>48769</v>
      </c>
      <c r="AC481" s="25">
        <v>48522</v>
      </c>
      <c r="AD481" s="25">
        <v>49252</v>
      </c>
      <c r="AE481" s="25">
        <v>51293</v>
      </c>
      <c r="AF481" s="25">
        <v>50915</v>
      </c>
      <c r="AG481" s="25">
        <v>50712</v>
      </c>
      <c r="AH481" s="25">
        <v>50742</v>
      </c>
    </row>
    <row r="482" spans="1:34" ht="15" hidden="1" x14ac:dyDescent="0.25">
      <c r="A482" t="str">
        <f t="shared" si="74"/>
        <v>平安不良贷款余额</v>
      </c>
      <c r="B482" s="3" t="str">
        <f t="shared" si="102"/>
        <v>平安银行不良贷款余额</v>
      </c>
      <c r="C482" s="4" t="s">
        <v>43</v>
      </c>
      <c r="D482" s="4" t="s">
        <v>44</v>
      </c>
      <c r="E482" s="5" t="s">
        <v>45</v>
      </c>
      <c r="F482" s="5" t="s">
        <v>27</v>
      </c>
      <c r="G482" s="5" t="str">
        <f t="shared" si="103"/>
        <v>不良贷款余额</v>
      </c>
      <c r="H482" s="25">
        <v>34925</v>
      </c>
      <c r="I482" s="25">
        <v>36127</v>
      </c>
      <c r="J482" s="25">
        <v>38233</v>
      </c>
      <c r="K482" s="25">
        <v>40341</v>
      </c>
      <c r="L482" s="25">
        <v>41313</v>
      </c>
      <c r="M482" s="25">
        <v>34044</v>
      </c>
      <c r="N482" s="25">
        <v>31390</v>
      </c>
      <c r="O482" s="25">
        <v>30522</v>
      </c>
      <c r="P482" s="25">
        <v>30983</v>
      </c>
      <c r="Q482" s="25">
        <v>31223</v>
      </c>
      <c r="R482" s="25">
        <v>31275</v>
      </c>
      <c r="S482" s="25">
        <v>32060</v>
      </c>
      <c r="T482" s="25">
        <v>32759</v>
      </c>
      <c r="U482" s="25">
        <v>34035</v>
      </c>
      <c r="V482" s="25">
        <v>34861</v>
      </c>
      <c r="W482" s="25">
        <v>36069</v>
      </c>
      <c r="X482" s="25">
        <v>35340</v>
      </c>
      <c r="Y482" s="25">
        <v>35598</v>
      </c>
      <c r="Z482" s="25">
        <v>36036</v>
      </c>
      <c r="AA482" s="25">
        <v>37122</v>
      </c>
      <c r="AB482" s="25">
        <v>36396</v>
      </c>
      <c r="AC482" s="25">
        <v>36000</v>
      </c>
      <c r="AD482" s="25">
        <v>35738</v>
      </c>
      <c r="AE482" s="25">
        <v>36043</v>
      </c>
      <c r="AF482" s="25">
        <v>35869</v>
      </c>
      <c r="AG482" s="25">
        <v>35891</v>
      </c>
      <c r="AH482" s="25">
        <v>35703</v>
      </c>
    </row>
    <row r="483" spans="1:34" ht="15" hidden="1" x14ac:dyDescent="0.25">
      <c r="A483" t="str">
        <f t="shared" si="74"/>
        <v>华夏不良贷款余额</v>
      </c>
      <c r="B483" s="3" t="str">
        <f t="shared" si="102"/>
        <v>华夏银行不良贷款余额</v>
      </c>
      <c r="C483" s="4" t="s">
        <v>46</v>
      </c>
      <c r="D483" s="4" t="s">
        <v>47</v>
      </c>
      <c r="E483" s="5" t="s">
        <v>48</v>
      </c>
      <c r="F483" s="5" t="s">
        <v>27</v>
      </c>
      <c r="G483" s="5" t="str">
        <f t="shared" si="103"/>
        <v>不良贷款余额</v>
      </c>
      <c r="H483" s="25">
        <v>32700</v>
      </c>
      <c r="I483" s="25">
        <v>34383</v>
      </c>
      <c r="J483" s="25">
        <v>34237</v>
      </c>
      <c r="K483" s="25">
        <v>35612</v>
      </c>
      <c r="L483" s="25">
        <v>38376</v>
      </c>
      <c r="M483" s="25">
        <v>39393</v>
      </c>
      <c r="N483" s="25">
        <v>37976</v>
      </c>
      <c r="O483" s="25">
        <v>38585</v>
      </c>
      <c r="P483" s="25">
        <v>38478</v>
      </c>
      <c r="Q483" s="25">
        <v>38703</v>
      </c>
      <c r="R483" s="25">
        <v>39073</v>
      </c>
      <c r="S483" s="25">
        <v>40148</v>
      </c>
      <c r="T483" s="25">
        <v>41113</v>
      </c>
      <c r="U483" s="25">
        <v>40599</v>
      </c>
      <c r="V483" s="25">
        <v>39870</v>
      </c>
      <c r="W483" s="25">
        <v>40748</v>
      </c>
      <c r="X483" s="25">
        <v>40280</v>
      </c>
      <c r="Y483" s="25">
        <v>39831</v>
      </c>
      <c r="Z483" s="25">
        <v>38505</v>
      </c>
      <c r="AA483" s="25">
        <v>40026</v>
      </c>
      <c r="AB483" s="25">
        <v>39078</v>
      </c>
      <c r="AC483" s="25">
        <v>37846</v>
      </c>
      <c r="AD483" s="25">
        <v>37914</v>
      </c>
      <c r="AE483" s="25">
        <v>39878</v>
      </c>
      <c r="AF483" s="25">
        <v>38670</v>
      </c>
      <c r="AG483" s="25">
        <v>38456</v>
      </c>
      <c r="AH483" s="25">
        <v>39886</v>
      </c>
    </row>
    <row r="484" spans="1:34" ht="15" hidden="1" x14ac:dyDescent="0.25">
      <c r="A484" t="str">
        <f t="shared" si="74"/>
        <v>浙商不良贷款余额</v>
      </c>
      <c r="B484" s="3" t="str">
        <f t="shared" si="102"/>
        <v>浙商银行不良贷款余额</v>
      </c>
      <c r="C484" s="4" t="s">
        <v>49</v>
      </c>
      <c r="D484" s="4" t="s">
        <v>50</v>
      </c>
      <c r="E484" s="5" t="s">
        <v>51</v>
      </c>
      <c r="F484" s="5" t="s">
        <v>27</v>
      </c>
      <c r="G484" s="5" t="str">
        <f t="shared" si="103"/>
        <v>不良贷款余额</v>
      </c>
      <c r="H484" s="25">
        <v>12785.35</v>
      </c>
      <c r="I484" s="25" t="s">
        <v>143</v>
      </c>
      <c r="J484" s="25">
        <v>14147.458000000001</v>
      </c>
      <c r="K484" s="25">
        <v>15325</v>
      </c>
      <c r="L484" s="25">
        <v>15862</v>
      </c>
      <c r="M484" s="25">
        <v>16774</v>
      </c>
      <c r="N484" s="25">
        <v>17045</v>
      </c>
      <c r="O484" s="25">
        <v>19097</v>
      </c>
      <c r="P484" s="25">
        <v>19139</v>
      </c>
      <c r="Q484" s="25">
        <v>19983</v>
      </c>
      <c r="R484" s="25">
        <v>20667</v>
      </c>
      <c r="S484" s="25">
        <v>21812</v>
      </c>
      <c r="T484" s="25">
        <v>21969</v>
      </c>
      <c r="U484" s="25">
        <v>22139</v>
      </c>
      <c r="V484" s="25">
        <v>22353</v>
      </c>
      <c r="W484" s="25">
        <v>22907</v>
      </c>
      <c r="X484" s="25">
        <v>23893</v>
      </c>
      <c r="Y484" s="25">
        <v>24548</v>
      </c>
      <c r="Z484" s="25">
        <v>24596</v>
      </c>
      <c r="AA484" s="25">
        <v>25324</v>
      </c>
      <c r="AB484" s="25">
        <v>25767</v>
      </c>
      <c r="AC484" s="25">
        <v>25963</v>
      </c>
      <c r="AD484" s="25">
        <v>25494</v>
      </c>
      <c r="AE484" s="25">
        <v>25955</v>
      </c>
      <c r="AF484" s="25">
        <v>25545</v>
      </c>
      <c r="AG484" s="25">
        <v>25661</v>
      </c>
      <c r="AH484" s="25">
        <v>26037</v>
      </c>
    </row>
    <row r="485" spans="1:34" ht="15" hidden="1" x14ac:dyDescent="0.25">
      <c r="A485" t="str">
        <f t="shared" si="74"/>
        <v>北京不良贷款余额</v>
      </c>
      <c r="B485" s="3" t="str">
        <f t="shared" si="102"/>
        <v>北京银行不良贷款余额</v>
      </c>
      <c r="C485" s="4" t="s">
        <v>52</v>
      </c>
      <c r="D485" s="4" t="s">
        <v>53</v>
      </c>
      <c r="E485" s="5" t="s">
        <v>54</v>
      </c>
      <c r="F485" s="5" t="s">
        <v>55</v>
      </c>
      <c r="G485" s="5" t="str">
        <f t="shared" si="103"/>
        <v>不良贷款余额</v>
      </c>
      <c r="H485" s="25">
        <v>19720</v>
      </c>
      <c r="I485" s="25" t="s">
        <v>143</v>
      </c>
      <c r="J485" s="25">
        <v>20298</v>
      </c>
      <c r="K485" s="25" t="s">
        <v>143</v>
      </c>
      <c r="L485" s="25">
        <v>23506</v>
      </c>
      <c r="M485" s="25" t="s">
        <v>143</v>
      </c>
      <c r="N485" s="25">
        <v>24551</v>
      </c>
      <c r="O485" s="25" t="s">
        <v>143</v>
      </c>
      <c r="P485" s="25">
        <v>23992</v>
      </c>
      <c r="Q485" s="25" t="s">
        <v>143</v>
      </c>
      <c r="R485" s="25">
        <v>24121</v>
      </c>
      <c r="S485" s="25" t="s">
        <v>143</v>
      </c>
      <c r="T485" s="25">
        <v>29129</v>
      </c>
      <c r="U485" s="25">
        <v>27898</v>
      </c>
      <c r="V485" s="25">
        <v>25712</v>
      </c>
      <c r="W485" s="25">
        <v>25827.447200000002</v>
      </c>
      <c r="X485" s="25">
        <v>26410</v>
      </c>
      <c r="Y485" s="25">
        <v>26510.451100000002</v>
      </c>
      <c r="Z485" s="25">
        <v>26571</v>
      </c>
      <c r="AA485" s="25">
        <v>27772</v>
      </c>
      <c r="AB485" s="25">
        <v>28362</v>
      </c>
      <c r="AC485" s="25">
        <v>28433.314200000001</v>
      </c>
      <c r="AD485" s="25">
        <v>28987</v>
      </c>
      <c r="AE485" s="25">
        <v>30410.3609875</v>
      </c>
      <c r="AF485" s="25">
        <v>31075</v>
      </c>
      <c r="AG485" s="25">
        <v>30612.293399999999</v>
      </c>
      <c r="AH485" s="25" t="s">
        <v>143</v>
      </c>
    </row>
    <row r="486" spans="1:34" ht="15" hidden="1" x14ac:dyDescent="0.25">
      <c r="A486" t="str">
        <f t="shared" si="74"/>
        <v>江苏不良贷款余额</v>
      </c>
      <c r="B486" s="3" t="str">
        <f t="shared" si="102"/>
        <v>江苏银行不良贷款余额</v>
      </c>
      <c r="C486" s="4" t="s">
        <v>56</v>
      </c>
      <c r="D486" s="4" t="s">
        <v>57</v>
      </c>
      <c r="E486" s="5" t="s">
        <v>58</v>
      </c>
      <c r="F486" s="5" t="s">
        <v>55</v>
      </c>
      <c r="G486" s="5" t="str">
        <f t="shared" si="103"/>
        <v>不良贷款余额</v>
      </c>
      <c r="H486" s="25">
        <v>13431.93</v>
      </c>
      <c r="I486" s="25">
        <v>14017.091</v>
      </c>
      <c r="J486" s="25">
        <v>14357.045</v>
      </c>
      <c r="K486" s="25">
        <v>15121.246999999999</v>
      </c>
      <c r="L486" s="25">
        <v>15620.0851</v>
      </c>
      <c r="M486" s="25">
        <v>15668.463</v>
      </c>
      <c r="N486" s="25">
        <v>15828.798000000001</v>
      </c>
      <c r="O486" s="25">
        <v>15740.722</v>
      </c>
      <c r="P486" s="25">
        <v>15456.022999999999</v>
      </c>
      <c r="Q486" s="25">
        <v>15361.078</v>
      </c>
      <c r="R486" s="25">
        <v>15137.716</v>
      </c>
      <c r="S486" s="25">
        <v>15067.379000000001</v>
      </c>
      <c r="T486" s="25">
        <v>14978.561</v>
      </c>
      <c r="U486" s="25">
        <v>15235.656000000001</v>
      </c>
      <c r="V486" s="25">
        <v>15102.571</v>
      </c>
      <c r="W486" s="25">
        <v>15547.700999999999</v>
      </c>
      <c r="X486" s="25">
        <v>15909.754000000001</v>
      </c>
      <c r="Y486" s="25">
        <v>16282.46</v>
      </c>
      <c r="Z486" s="25">
        <v>16442.393</v>
      </c>
      <c r="AA486" s="25">
        <v>17356.081999999999</v>
      </c>
      <c r="AB486" s="25">
        <v>18285.409</v>
      </c>
      <c r="AC486" s="25">
        <v>18662.692999999999</v>
      </c>
      <c r="AD486" s="25">
        <v>18684.863000000001</v>
      </c>
      <c r="AE486" s="25">
        <v>19414.126</v>
      </c>
      <c r="AF486" s="25">
        <v>20318.393</v>
      </c>
      <c r="AG486" s="25">
        <v>20708.054</v>
      </c>
      <c r="AH486" s="25" t="s">
        <v>143</v>
      </c>
    </row>
    <row r="487" spans="1:34" ht="15" hidden="1" x14ac:dyDescent="0.25">
      <c r="A487" t="str">
        <f t="shared" si="74"/>
        <v>上海不良贷款余额</v>
      </c>
      <c r="B487" s="3" t="str">
        <f t="shared" si="102"/>
        <v>上海银行不良贷款余额</v>
      </c>
      <c r="C487" s="4" t="s">
        <v>59</v>
      </c>
      <c r="D487" s="4" t="s">
        <v>60</v>
      </c>
      <c r="E487" s="5" t="s">
        <v>61</v>
      </c>
      <c r="F487" s="5" t="s">
        <v>55</v>
      </c>
      <c r="G487" s="5" t="str">
        <f t="shared" si="103"/>
        <v>不良贷款余额</v>
      </c>
      <c r="H487" s="25">
        <v>10911.834000000001</v>
      </c>
      <c r="I487" s="25">
        <v>11207.625</v>
      </c>
      <c r="J487" s="25">
        <v>11253.151</v>
      </c>
      <c r="K487" s="25">
        <v>11711.407999999999</v>
      </c>
      <c r="L487" s="25">
        <v>12212.698</v>
      </c>
      <c r="M487" s="25">
        <v>13013.414000000001</v>
      </c>
      <c r="N487" s="25">
        <v>13401.197</v>
      </c>
      <c r="O487" s="25">
        <v>13867.425999999999</v>
      </c>
      <c r="P487" s="25">
        <v>14083.338</v>
      </c>
      <c r="Q487" s="25">
        <v>14415.89</v>
      </c>
      <c r="R487" s="25">
        <v>15294.97</v>
      </c>
      <c r="S487" s="25">
        <v>15688.698</v>
      </c>
      <c r="T487" s="25">
        <v>15937.505999999999</v>
      </c>
      <c r="U487" s="25">
        <v>16173.516</v>
      </c>
      <c r="V487" s="25">
        <v>16293.778</v>
      </c>
      <c r="W487" s="25">
        <v>16774.643</v>
      </c>
      <c r="X487" s="25">
        <v>16561.845000000001</v>
      </c>
      <c r="Y487" s="25">
        <v>16501.187000000002</v>
      </c>
      <c r="Z487" s="25">
        <v>16605.312999999998</v>
      </c>
      <c r="AA487" s="25">
        <v>17133.567999999999</v>
      </c>
      <c r="AB487" s="25">
        <v>17205.057000000001</v>
      </c>
      <c r="AC487" s="25">
        <v>16967.921999999999</v>
      </c>
      <c r="AD487" s="25">
        <v>16580.458999999999</v>
      </c>
      <c r="AE487" s="25">
        <v>16774.021000000001</v>
      </c>
      <c r="AF487" s="25">
        <v>16939.45</v>
      </c>
      <c r="AG487" s="25">
        <v>16992.424999999999</v>
      </c>
      <c r="AH487" s="25" t="s">
        <v>143</v>
      </c>
    </row>
    <row r="488" spans="1:34" ht="15" hidden="1" x14ac:dyDescent="0.25">
      <c r="A488" t="str">
        <f t="shared" si="74"/>
        <v>宁波不良贷款余额</v>
      </c>
      <c r="B488" s="3" t="str">
        <f t="shared" si="102"/>
        <v>宁波银行不良贷款余额</v>
      </c>
      <c r="C488" s="4" t="s">
        <v>62</v>
      </c>
      <c r="D488" s="4" t="s">
        <v>63</v>
      </c>
      <c r="E488" s="5" t="s">
        <v>64</v>
      </c>
      <c r="F488" s="5" t="s">
        <v>55</v>
      </c>
      <c r="G488" s="5" t="str">
        <f t="shared" si="103"/>
        <v>不良贷款余额</v>
      </c>
      <c r="H488" s="25">
        <v>3683.9830000000002</v>
      </c>
      <c r="I488" s="25">
        <v>3902.433</v>
      </c>
      <c r="J488" s="25">
        <v>4141.0309999999999</v>
      </c>
      <c r="K488" s="25">
        <v>4577.4560000000001</v>
      </c>
      <c r="L488" s="25">
        <v>4946.8029999999999</v>
      </c>
      <c r="M488" s="25">
        <v>5182.0129999999999</v>
      </c>
      <c r="N488" s="25">
        <v>5456</v>
      </c>
      <c r="O488" s="25">
        <v>5809</v>
      </c>
      <c r="P488" s="25">
        <v>6272</v>
      </c>
      <c r="Q488" s="25">
        <v>6534</v>
      </c>
      <c r="R488" s="25">
        <v>6619</v>
      </c>
      <c r="S488" s="25">
        <v>7187</v>
      </c>
      <c r="T488" s="25">
        <v>7587</v>
      </c>
      <c r="U488" s="25">
        <v>7870</v>
      </c>
      <c r="V488" s="25">
        <v>7846</v>
      </c>
      <c r="W488" s="25">
        <v>8298</v>
      </c>
      <c r="X488" s="25">
        <v>8858</v>
      </c>
      <c r="Y488" s="25">
        <v>9270</v>
      </c>
      <c r="Z488" s="25">
        <v>9499</v>
      </c>
      <c r="AA488" s="25">
        <v>10330</v>
      </c>
      <c r="AB488" s="25">
        <v>10703</v>
      </c>
      <c r="AC488" s="25">
        <v>11065</v>
      </c>
      <c r="AD488" s="25">
        <v>11267</v>
      </c>
      <c r="AE488" s="25">
        <v>12459</v>
      </c>
      <c r="AF488" s="25">
        <v>12688</v>
      </c>
      <c r="AG488" s="25">
        <v>12995</v>
      </c>
      <c r="AH488" s="25" t="s">
        <v>143</v>
      </c>
    </row>
    <row r="489" spans="1:34" ht="15" hidden="1" x14ac:dyDescent="0.25">
      <c r="A489" t="str">
        <f t="shared" si="74"/>
        <v>南京不良贷款余额</v>
      </c>
      <c r="B489" s="3" t="str">
        <f t="shared" si="102"/>
        <v>南京银行不良贷款余额</v>
      </c>
      <c r="C489" s="4" t="s">
        <v>65</v>
      </c>
      <c r="D489" s="4" t="s">
        <v>66</v>
      </c>
      <c r="E489" s="5" t="s">
        <v>67</v>
      </c>
      <c r="F489" s="5" t="s">
        <v>55</v>
      </c>
      <c r="G489" s="5" t="str">
        <f t="shared" si="103"/>
        <v>不良贷款余额</v>
      </c>
      <c r="H489" s="25">
        <v>4608.9449999999997</v>
      </c>
      <c r="I489" s="25">
        <v>5011.5510000000004</v>
      </c>
      <c r="J489" s="25">
        <v>5082.2219999999998</v>
      </c>
      <c r="K489" s="25">
        <v>5605.076</v>
      </c>
      <c r="L489" s="25">
        <v>5882.8029999999999</v>
      </c>
      <c r="M489" s="25">
        <v>6088.2659999999996</v>
      </c>
      <c r="N489" s="25">
        <v>6174.3909999999996</v>
      </c>
      <c r="O489" s="25">
        <v>6747.8590000000004</v>
      </c>
      <c r="P489" s="25">
        <v>6981.1790000000001</v>
      </c>
      <c r="Q489" s="25">
        <v>7100.1490000000003</v>
      </c>
      <c r="R489" s="25">
        <v>7233.4939999999997</v>
      </c>
      <c r="S489" s="25">
        <v>7851.65</v>
      </c>
      <c r="T489" s="25">
        <v>8118.56</v>
      </c>
      <c r="U489" s="25">
        <v>8328.7533899999999</v>
      </c>
      <c r="V489" s="25">
        <v>8516.02</v>
      </c>
      <c r="W489" s="25">
        <v>9208.86</v>
      </c>
      <c r="X489" s="25">
        <v>9525.9189999999999</v>
      </c>
      <c r="Y489" s="25">
        <v>9769.4220000000005</v>
      </c>
      <c r="Z489" s="25">
        <v>9869.1779999999999</v>
      </c>
      <c r="AA489" s="25">
        <v>9794.9369999999999</v>
      </c>
      <c r="AB489" s="25">
        <v>10052.573</v>
      </c>
      <c r="AC489" s="25">
        <v>10242.696</v>
      </c>
      <c r="AD489" s="25">
        <v>10387.094999999999</v>
      </c>
      <c r="AE489" s="25">
        <v>9794.9369999999999</v>
      </c>
      <c r="AF489" s="25">
        <v>11593.837</v>
      </c>
      <c r="AG489" s="25">
        <v>11720.502</v>
      </c>
      <c r="AH489" s="25" t="s">
        <v>143</v>
      </c>
    </row>
    <row r="490" spans="1:34" ht="15" hidden="1" x14ac:dyDescent="0.25">
      <c r="A490" t="str">
        <f t="shared" si="74"/>
        <v>杭州不良贷款余额</v>
      </c>
      <c r="B490" s="3" t="str">
        <f t="shared" si="102"/>
        <v>杭州银行不良贷款余额</v>
      </c>
      <c r="C490" s="4" t="s">
        <v>68</v>
      </c>
      <c r="D490" s="4" t="s">
        <v>69</v>
      </c>
      <c r="E490" s="5" t="s">
        <v>70</v>
      </c>
      <c r="F490" s="5" t="s">
        <v>55</v>
      </c>
      <c r="G490" s="5" t="str">
        <f t="shared" si="103"/>
        <v>不良贷款余额</v>
      </c>
      <c r="H490" s="25">
        <v>5350.9480000000003</v>
      </c>
      <c r="I490" s="25">
        <v>5433.6689999999999</v>
      </c>
      <c r="J490" s="25">
        <v>5532.8620000000001</v>
      </c>
      <c r="K490" s="25">
        <v>5641.4009999999998</v>
      </c>
      <c r="L490" s="25">
        <v>5595.8940000000002</v>
      </c>
      <c r="M490" s="25">
        <v>5113.5280000000002</v>
      </c>
      <c r="N490" s="25">
        <v>5175.3680000000004</v>
      </c>
      <c r="O490" s="25">
        <v>5441.0959999999995</v>
      </c>
      <c r="P490" s="25">
        <v>5273.6220000000003</v>
      </c>
      <c r="Q490" s="25">
        <v>5081.7979999999998</v>
      </c>
      <c r="R490" s="25">
        <v>5041.0349999999999</v>
      </c>
      <c r="S490" s="25">
        <v>5186.4769999999999</v>
      </c>
      <c r="T490" s="25">
        <v>5253.2520000000004</v>
      </c>
      <c r="U490" s="25">
        <v>5220.4089999999997</v>
      </c>
      <c r="V490" s="25">
        <v>5420.2389999999996</v>
      </c>
      <c r="W490" s="25">
        <v>5690.4549999999999</v>
      </c>
      <c r="X490" s="25">
        <v>5879.1710000000003</v>
      </c>
      <c r="Y490" s="25">
        <v>5966.4229999999998</v>
      </c>
      <c r="Z490" s="25">
        <v>6109.4359999999997</v>
      </c>
      <c r="AA490" s="25">
        <v>6633.6909999999998</v>
      </c>
      <c r="AB490" s="25">
        <v>6850.8239999999996</v>
      </c>
      <c r="AC490" s="25">
        <v>6905.7470000000003</v>
      </c>
      <c r="AD490" s="25">
        <v>7113.683</v>
      </c>
      <c r="AE490" s="25">
        <v>7582</v>
      </c>
      <c r="AF490" s="25">
        <v>7659.0309999999999</v>
      </c>
      <c r="AG490" s="25">
        <v>7765.4690000000001</v>
      </c>
      <c r="AH490" s="25" t="s">
        <v>143</v>
      </c>
    </row>
    <row r="491" spans="1:34" ht="15" hidden="1" x14ac:dyDescent="0.25">
      <c r="A491" t="str">
        <f t="shared" si="74"/>
        <v>成都不良贷款余额</v>
      </c>
      <c r="B491" s="3" t="str">
        <f t="shared" si="102"/>
        <v>成都银行不良贷款余额</v>
      </c>
      <c r="C491" s="4" t="s">
        <v>71</v>
      </c>
      <c r="D491" s="4" t="s">
        <v>72</v>
      </c>
      <c r="E491" s="5" t="s">
        <v>73</v>
      </c>
      <c r="F491" s="5" t="s">
        <v>55</v>
      </c>
      <c r="G491" s="5" t="str">
        <f t="shared" si="103"/>
        <v>不良贷款余额</v>
      </c>
      <c r="H491" s="25">
        <v>3130.11</v>
      </c>
      <c r="I491" s="25">
        <v>3216.895</v>
      </c>
      <c r="J491" s="25">
        <v>3304.518</v>
      </c>
      <c r="K491" s="25">
        <v>3489.0219999999999</v>
      </c>
      <c r="L491" s="25">
        <v>3612.88</v>
      </c>
      <c r="M491" s="25">
        <v>3704.14</v>
      </c>
      <c r="N491" s="25">
        <v>3867.5459999999998</v>
      </c>
      <c r="O491" s="25">
        <v>3739.6770000000001</v>
      </c>
      <c r="P491" s="25">
        <v>3788.846</v>
      </c>
      <c r="Q491" s="25">
        <v>3801.056</v>
      </c>
      <c r="R491" s="25">
        <v>3806.395</v>
      </c>
      <c r="S491" s="25">
        <v>3801.3229999999999</v>
      </c>
      <c r="T491" s="25">
        <v>3785.6129999999998</v>
      </c>
      <c r="U491" s="25">
        <v>3790.232</v>
      </c>
      <c r="V491" s="25">
        <v>3776.9250000000002</v>
      </c>
      <c r="W491" s="25">
        <v>4144.8770000000004</v>
      </c>
      <c r="X491" s="25">
        <v>4125.8130000000001</v>
      </c>
      <c r="Y491" s="25">
        <v>4204.5200000000004</v>
      </c>
      <c r="Z491" s="25">
        <v>4238.0259999999998</v>
      </c>
      <c r="AA491" s="25">
        <v>4563.4759999999997</v>
      </c>
      <c r="AB491" s="25">
        <v>4670.1310000000003</v>
      </c>
      <c r="AC491" s="25">
        <v>4765.5929999999998</v>
      </c>
      <c r="AD491" s="25">
        <v>4887.9830000000002</v>
      </c>
      <c r="AE491" s="25">
        <v>5314.72</v>
      </c>
      <c r="AF491" s="25">
        <v>5480.5749999999998</v>
      </c>
      <c r="AG491" s="25">
        <v>5744.63</v>
      </c>
      <c r="AH491" s="25" t="s">
        <v>143</v>
      </c>
    </row>
    <row r="492" spans="1:34" ht="15" hidden="1" x14ac:dyDescent="0.25">
      <c r="A492" t="str">
        <f t="shared" si="74"/>
        <v>长沙不良贷款余额</v>
      </c>
      <c r="B492" s="3" t="str">
        <f t="shared" si="102"/>
        <v>长沙银行不良贷款余额</v>
      </c>
      <c r="C492" s="4" t="s">
        <v>74</v>
      </c>
      <c r="D492" s="4" t="s">
        <v>75</v>
      </c>
      <c r="E492" s="5" t="s">
        <v>76</v>
      </c>
      <c r="F492" s="5" t="s">
        <v>55</v>
      </c>
      <c r="G492" s="5" t="str">
        <f t="shared" si="103"/>
        <v>不良贷款余额</v>
      </c>
      <c r="H492" s="25">
        <v>3035.9189999999999</v>
      </c>
      <c r="I492" s="25">
        <v>3103.2649999999999</v>
      </c>
      <c r="J492" s="25">
        <v>3181.1469999999999</v>
      </c>
      <c r="K492" s="25">
        <v>3425.45</v>
      </c>
      <c r="L492" s="25">
        <v>3576.5569999999998</v>
      </c>
      <c r="M492" s="25">
        <v>3801.4969999999998</v>
      </c>
      <c r="N492" s="25">
        <v>3812.5859999999998</v>
      </c>
      <c r="O492" s="25">
        <v>4013.145</v>
      </c>
      <c r="P492" s="25">
        <v>4157.335</v>
      </c>
      <c r="Q492" s="25">
        <v>4234.25</v>
      </c>
      <c r="R492" s="25">
        <v>4422.5069999999996</v>
      </c>
      <c r="S492" s="25">
        <v>4595.9889999999996</v>
      </c>
      <c r="T492" s="25">
        <v>4769.9570000000003</v>
      </c>
      <c r="U492" s="25">
        <v>4918.5029999999997</v>
      </c>
      <c r="V492" s="25">
        <v>4937.4930000000004</v>
      </c>
      <c r="W492" s="25">
        <v>5283.7269999999999</v>
      </c>
      <c r="X492" s="25">
        <v>5531.777</v>
      </c>
      <c r="Y492" s="25">
        <v>5659.6760000000004</v>
      </c>
      <c r="Z492" s="25">
        <v>5596.643</v>
      </c>
      <c r="AA492" s="25">
        <v>5985.3909999999996</v>
      </c>
      <c r="AB492" s="25">
        <v>6180.2560000000003</v>
      </c>
      <c r="AC492" s="25">
        <v>6290.5420000000004</v>
      </c>
      <c r="AD492" s="25">
        <v>6383.5469999999996</v>
      </c>
      <c r="AE492" s="25">
        <v>6928.8249999999998</v>
      </c>
      <c r="AF492" s="25">
        <v>7046.4260000000004</v>
      </c>
      <c r="AG492" s="25">
        <v>7162.442</v>
      </c>
      <c r="AH492" s="25" t="s">
        <v>143</v>
      </c>
    </row>
    <row r="493" spans="1:34" ht="15" hidden="1" x14ac:dyDescent="0.25">
      <c r="A493" t="str">
        <f t="shared" si="74"/>
        <v>重庆不良贷款余额</v>
      </c>
      <c r="B493" s="3" t="str">
        <f t="shared" si="102"/>
        <v>重庆银行不良贷款余额</v>
      </c>
      <c r="C493" s="4" t="s">
        <v>77</v>
      </c>
      <c r="D493" s="4" t="s">
        <v>78</v>
      </c>
      <c r="E493" s="5" t="s">
        <v>79</v>
      </c>
      <c r="F493" s="5" t="s">
        <v>55</v>
      </c>
      <c r="G493" s="5" t="str">
        <f t="shared" si="103"/>
        <v>不良贷款余额</v>
      </c>
      <c r="H493" s="25">
        <v>3051.011</v>
      </c>
      <c r="I493" s="25" t="s">
        <v>143</v>
      </c>
      <c r="J493" s="25">
        <v>3130.8270000000002</v>
      </c>
      <c r="K493" s="25">
        <v>3263</v>
      </c>
      <c r="L493" s="25">
        <v>3275.0410000000002</v>
      </c>
      <c r="M493" s="25" t="s">
        <v>143</v>
      </c>
      <c r="N493" s="25">
        <v>3563.625</v>
      </c>
      <c r="O493" s="25">
        <v>3757</v>
      </c>
      <c r="P493" s="25">
        <v>4155.9049999999997</v>
      </c>
      <c r="Q493" s="25">
        <v>4163</v>
      </c>
      <c r="R493" s="25">
        <v>4105.8180000000002</v>
      </c>
      <c r="S493" s="25">
        <v>4271</v>
      </c>
      <c r="T493" s="25">
        <v>4363.723</v>
      </c>
      <c r="U493" s="25">
        <v>4194</v>
      </c>
      <c r="V493" s="25">
        <v>4835.049</v>
      </c>
      <c r="W493" s="25">
        <v>4525</v>
      </c>
      <c r="X493" s="25">
        <v>4560.5600000000004</v>
      </c>
      <c r="Y493" s="25">
        <v>5106</v>
      </c>
      <c r="Z493" s="25">
        <v>5211.7839999999997</v>
      </c>
      <c r="AA493" s="25">
        <v>5392</v>
      </c>
      <c r="AB493" s="25">
        <v>5215.04</v>
      </c>
      <c r="AC493" s="25">
        <v>5441</v>
      </c>
      <c r="AD493" s="25">
        <v>5463.25</v>
      </c>
      <c r="AE493" s="25">
        <v>5694</v>
      </c>
      <c r="AF493" s="25">
        <v>5840.2370000000001</v>
      </c>
      <c r="AG493" s="25">
        <v>5894</v>
      </c>
      <c r="AH493" s="25">
        <v>6033.6909999999998</v>
      </c>
    </row>
    <row r="494" spans="1:34" ht="15" hidden="1" x14ac:dyDescent="0.25">
      <c r="A494" t="str">
        <f t="shared" si="74"/>
        <v>贵阳不良贷款余额</v>
      </c>
      <c r="B494" s="3" t="str">
        <f t="shared" si="102"/>
        <v>贵阳银行不良贷款余额</v>
      </c>
      <c r="C494" s="4" t="s">
        <v>80</v>
      </c>
      <c r="D494" s="4" t="s">
        <v>81</v>
      </c>
      <c r="E494" s="5" t="s">
        <v>82</v>
      </c>
      <c r="F494" s="5" t="s">
        <v>55</v>
      </c>
      <c r="G494" s="5" t="str">
        <f t="shared" si="103"/>
        <v>不良贷款余额</v>
      </c>
      <c r="H494" s="25">
        <v>2906.0940000000001</v>
      </c>
      <c r="I494" s="25">
        <v>2954.1379999999999</v>
      </c>
      <c r="J494" s="25">
        <v>2961.2939999999999</v>
      </c>
      <c r="K494" s="25">
        <v>3441.4</v>
      </c>
      <c r="L494" s="25">
        <v>3413.7759999999998</v>
      </c>
      <c r="M494" s="25">
        <v>3421.8020000000001</v>
      </c>
      <c r="N494" s="25">
        <v>3536.4470000000001</v>
      </c>
      <c r="O494" s="25">
        <v>3628.11</v>
      </c>
      <c r="P494" s="25">
        <v>3725.63</v>
      </c>
      <c r="Q494" s="25">
        <v>3646.3780000000002</v>
      </c>
      <c r="R494" s="25">
        <v>3704.38</v>
      </c>
      <c r="S494" s="25">
        <v>4187.04</v>
      </c>
      <c r="T494" s="25">
        <v>4407.5810000000001</v>
      </c>
      <c r="U494" s="25">
        <v>4186.88</v>
      </c>
      <c r="V494" s="25">
        <v>4143.9269999999997</v>
      </c>
      <c r="W494" s="25">
        <v>4396.5569999999998</v>
      </c>
      <c r="X494" s="25">
        <v>4607.8909999999996</v>
      </c>
      <c r="Y494" s="25">
        <v>5157.3419999999996</v>
      </c>
      <c r="Z494" s="25">
        <v>5164.9269999999997</v>
      </c>
      <c r="AA494" s="25">
        <v>5390.2669999999998</v>
      </c>
      <c r="AB494" s="25">
        <v>5481.4629999999997</v>
      </c>
      <c r="AC494" s="25">
        <v>5419.049</v>
      </c>
      <c r="AD494" s="25">
        <v>5347.9870000000001</v>
      </c>
      <c r="AE494" s="25">
        <v>5722.8230000000003</v>
      </c>
      <c r="AF494" s="25">
        <v>5823.53</v>
      </c>
      <c r="AG494" s="25">
        <v>5648.0969999999998</v>
      </c>
      <c r="AH494" s="25" t="s">
        <v>143</v>
      </c>
    </row>
    <row r="495" spans="1:34" ht="15" hidden="1" x14ac:dyDescent="0.25">
      <c r="A495" t="str">
        <f t="shared" si="74"/>
        <v>郑州不良贷款余额</v>
      </c>
      <c r="B495" s="3" t="str">
        <f t="shared" si="102"/>
        <v>郑州银行不良贷款余额</v>
      </c>
      <c r="C495" s="4" t="s">
        <v>83</v>
      </c>
      <c r="D495" s="4" t="s">
        <v>84</v>
      </c>
      <c r="E495" s="5" t="s">
        <v>85</v>
      </c>
      <c r="F495" s="5" t="s">
        <v>55</v>
      </c>
      <c r="G495" s="5" t="str">
        <f t="shared" si="103"/>
        <v>不良贷款余额</v>
      </c>
      <c r="H495" s="25">
        <v>4248.3940000000002</v>
      </c>
      <c r="I495" s="25">
        <v>4493.9639999999999</v>
      </c>
      <c r="J495" s="25">
        <v>4644.88</v>
      </c>
      <c r="K495" s="25">
        <v>4908.549</v>
      </c>
      <c r="L495" s="25">
        <v>4658.9780000000001</v>
      </c>
      <c r="M495" s="25">
        <v>4814.4849999999997</v>
      </c>
      <c r="N495" s="25">
        <v>4943.7820000000002</v>
      </c>
      <c r="O495" s="25">
        <v>5163.2089999999998</v>
      </c>
      <c r="P495" s="25">
        <v>5293.8919999999998</v>
      </c>
      <c r="Q495" s="25">
        <v>5508.8810000000003</v>
      </c>
      <c r="R495" s="25">
        <v>5345.0820000000003</v>
      </c>
      <c r="S495" s="25">
        <v>5532.7510000000002</v>
      </c>
      <c r="T495" s="25">
        <v>5574.4870000000001</v>
      </c>
      <c r="U495" s="25">
        <v>5761.5940000000001</v>
      </c>
      <c r="V495" s="25">
        <v>6221.7749999999996</v>
      </c>
      <c r="W495" s="25">
        <v>6437.9830000000002</v>
      </c>
      <c r="X495" s="25">
        <v>6555.7129999999997</v>
      </c>
      <c r="Y495" s="25">
        <v>6647.5159999999996</v>
      </c>
      <c r="Z495" s="25">
        <v>6756.5020000000004</v>
      </c>
      <c r="AA495" s="25">
        <v>6824.991</v>
      </c>
      <c r="AB495" s="25">
        <v>6989.4740000000002</v>
      </c>
      <c r="AC495" s="25">
        <v>7127.0240000000003</v>
      </c>
      <c r="AD495" s="25">
        <v>6923.0379999999996</v>
      </c>
      <c r="AE495" s="25">
        <v>7150.9319999999998</v>
      </c>
      <c r="AF495" s="25">
        <v>7165.05</v>
      </c>
      <c r="AG495" s="25">
        <v>7157.9049999999997</v>
      </c>
      <c r="AH495" s="25">
        <v>7029.2640000000001</v>
      </c>
    </row>
    <row r="496" spans="1:34" ht="15" hidden="1" x14ac:dyDescent="0.25">
      <c r="A496" t="str">
        <f t="shared" si="74"/>
        <v>青岛不良贷款余额</v>
      </c>
      <c r="B496" s="3" t="str">
        <f t="shared" si="102"/>
        <v>青岛银行不良贷款余额</v>
      </c>
      <c r="C496" s="4" t="s">
        <v>86</v>
      </c>
      <c r="D496" s="4" t="s">
        <v>87</v>
      </c>
      <c r="E496" s="5" t="s">
        <v>88</v>
      </c>
      <c r="F496" s="5" t="s">
        <v>55</v>
      </c>
      <c r="G496" s="5" t="str">
        <f t="shared" si="103"/>
        <v>不良贷款余额</v>
      </c>
      <c r="H496" s="25">
        <v>2459.1979999999999</v>
      </c>
      <c r="I496" s="25">
        <v>2681.7660000000001</v>
      </c>
      <c r="J496" s="25">
        <v>2851.567</v>
      </c>
      <c r="K496" s="25">
        <v>3099.7939999999999</v>
      </c>
      <c r="L496" s="25">
        <v>3302.2739999999999</v>
      </c>
      <c r="M496" s="25">
        <v>3367.37</v>
      </c>
      <c r="N496" s="25">
        <v>3126.1129999999998</v>
      </c>
      <c r="O496" s="25">
        <v>3380.1950000000002</v>
      </c>
      <c r="P496" s="25">
        <v>3495.7359999999999</v>
      </c>
      <c r="Q496" s="25">
        <v>3555.442</v>
      </c>
      <c r="R496" s="25">
        <v>3261.9029999999998</v>
      </c>
      <c r="S496" s="25">
        <v>3399.7660000000001</v>
      </c>
      <c r="T496" s="25">
        <v>3532.5320000000002</v>
      </c>
      <c r="U496" s="25">
        <v>3559.5749999999998</v>
      </c>
      <c r="V496" s="25">
        <v>3247.4810000000002</v>
      </c>
      <c r="W496" s="25">
        <v>3235.63</v>
      </c>
      <c r="X496" s="25">
        <v>3292.433</v>
      </c>
      <c r="Y496" s="25">
        <v>3387.1239999999998</v>
      </c>
      <c r="Z496" s="25">
        <v>3539.3589999999999</v>
      </c>
      <c r="AA496" s="25">
        <v>3729.489</v>
      </c>
      <c r="AB496" s="25">
        <v>3789.3519999999999</v>
      </c>
      <c r="AC496" s="25">
        <v>3866.2359999999999</v>
      </c>
      <c r="AD496" s="25">
        <v>3873.3389999999999</v>
      </c>
      <c r="AE496" s="25">
        <v>4061.8490000000002</v>
      </c>
      <c r="AF496" s="25">
        <v>4132.0749999999998</v>
      </c>
      <c r="AG496" s="25">
        <v>4129.2669999999998</v>
      </c>
      <c r="AH496" s="25">
        <v>3841.2710000000002</v>
      </c>
    </row>
    <row r="497" spans="1:34" ht="15" hidden="1" x14ac:dyDescent="0.25">
      <c r="A497" t="str">
        <f t="shared" si="74"/>
        <v>苏州不良贷款余额</v>
      </c>
      <c r="B497" s="3" t="str">
        <f t="shared" si="102"/>
        <v>苏州银行不良贷款余额</v>
      </c>
      <c r="C497" s="4" t="s">
        <v>89</v>
      </c>
      <c r="D497" s="4" t="s">
        <v>90</v>
      </c>
      <c r="E497" s="5" t="s">
        <v>91</v>
      </c>
      <c r="F497" s="5" t="s">
        <v>55</v>
      </c>
      <c r="G497" s="5" t="str">
        <f t="shared" si="103"/>
        <v>不良贷款余额</v>
      </c>
      <c r="H497" s="25">
        <v>2370.3539999999998</v>
      </c>
      <c r="I497" s="25">
        <v>2338.9050000000002</v>
      </c>
      <c r="J497" s="25">
        <v>2447.9540000000002</v>
      </c>
      <c r="K497" s="25">
        <v>2527.3679999999999</v>
      </c>
      <c r="L497" s="25">
        <v>2646.904</v>
      </c>
      <c r="M497" s="25">
        <v>2693.7579999999998</v>
      </c>
      <c r="N497" s="25">
        <v>2591.723</v>
      </c>
      <c r="O497" s="25">
        <v>2521.0970000000002</v>
      </c>
      <c r="P497" s="25">
        <v>2512.1350000000002</v>
      </c>
      <c r="Q497" s="25">
        <v>2438.6680000000001</v>
      </c>
      <c r="R497" s="25">
        <v>2368.7379999999998</v>
      </c>
      <c r="S497" s="25">
        <v>2266.2379999999998</v>
      </c>
      <c r="T497" s="25">
        <v>2150.277</v>
      </c>
      <c r="U497" s="25">
        <v>2158.848</v>
      </c>
      <c r="V497" s="25">
        <v>2205.576</v>
      </c>
      <c r="W497" s="25">
        <v>2335.5259999999998</v>
      </c>
      <c r="X497" s="25">
        <v>2438.9070000000002</v>
      </c>
      <c r="Y497" s="25">
        <v>2436.0059999999999</v>
      </c>
      <c r="Z497" s="25">
        <v>2461.6909999999998</v>
      </c>
      <c r="AA497" s="25">
        <v>2707.0010000000002</v>
      </c>
      <c r="AB497" s="25">
        <v>2737.4749999999999</v>
      </c>
      <c r="AC497" s="25">
        <v>2781.3589999999999</v>
      </c>
      <c r="AD497" s="25">
        <v>2764.9580000000001</v>
      </c>
      <c r="AE497" s="25">
        <v>3021.3409999999999</v>
      </c>
      <c r="AF497" s="25">
        <v>3011.518</v>
      </c>
      <c r="AG497" s="25">
        <v>3056.4540000000002</v>
      </c>
      <c r="AH497" s="25" t="s">
        <v>143</v>
      </c>
    </row>
    <row r="498" spans="1:34" ht="15" hidden="1" x14ac:dyDescent="0.25">
      <c r="A498" t="str">
        <f t="shared" si="74"/>
        <v>齐鲁不良贷款余额</v>
      </c>
      <c r="B498" s="3" t="str">
        <f t="shared" si="102"/>
        <v>齐鲁银行不良贷款余额</v>
      </c>
      <c r="C498" s="4" t="s">
        <v>92</v>
      </c>
      <c r="D498" s="4" t="s">
        <v>93</v>
      </c>
      <c r="E498" s="5" t="s">
        <v>94</v>
      </c>
      <c r="F498" s="5" t="s">
        <v>55</v>
      </c>
      <c r="G498" s="5" t="str">
        <f t="shared" si="103"/>
        <v>不良贷款余额</v>
      </c>
      <c r="H498" s="25">
        <v>2148.578</v>
      </c>
      <c r="I498" s="25" t="s">
        <v>143</v>
      </c>
      <c r="J498" s="25">
        <v>2088.2649999999999</v>
      </c>
      <c r="K498" s="25" t="s">
        <v>143</v>
      </c>
      <c r="L498" s="25" t="s">
        <v>143</v>
      </c>
      <c r="M498" s="25" t="s">
        <v>143</v>
      </c>
      <c r="N498" s="25">
        <v>2450.011</v>
      </c>
      <c r="O498" s="25">
        <v>2644.607</v>
      </c>
      <c r="P498" s="25">
        <v>2840.1959999999999</v>
      </c>
      <c r="Q498" s="25">
        <v>3348.634</v>
      </c>
      <c r="R498" s="25">
        <v>2923.4589999999998</v>
      </c>
      <c r="S498" s="25">
        <v>3083.6779999999999</v>
      </c>
      <c r="T498" s="25">
        <v>3223.799</v>
      </c>
      <c r="U498" s="25">
        <v>3348.634</v>
      </c>
      <c r="V498" s="25">
        <v>3318.7820000000002</v>
      </c>
      <c r="W498" s="25">
        <v>3504.337</v>
      </c>
      <c r="X498" s="25">
        <v>3602.7370000000001</v>
      </c>
      <c r="Y498" s="25">
        <v>3701.5439999999999</v>
      </c>
      <c r="Z498" s="25">
        <v>3784.2089999999998</v>
      </c>
      <c r="AA498" s="25">
        <v>3965.6559999999999</v>
      </c>
      <c r="AB498" s="25">
        <v>4054.87</v>
      </c>
      <c r="AC498" s="25">
        <v>4076.201</v>
      </c>
      <c r="AD498" s="25">
        <v>4007.3490000000002</v>
      </c>
      <c r="AE498" s="25">
        <v>4172.3789999999999</v>
      </c>
      <c r="AF498" s="25">
        <v>4049.076</v>
      </c>
      <c r="AG498" s="25">
        <v>4171.2160000000003</v>
      </c>
      <c r="AH498" s="25" t="s">
        <v>143</v>
      </c>
    </row>
    <row r="499" spans="1:34" ht="15" hidden="1" x14ac:dyDescent="0.25">
      <c r="A499" t="str">
        <f t="shared" si="74"/>
        <v>兰州不良贷款余额</v>
      </c>
      <c r="B499" s="3" t="str">
        <f t="shared" si="102"/>
        <v>兰州银行不良贷款余额</v>
      </c>
      <c r="C499" s="4" t="s">
        <v>95</v>
      </c>
      <c r="D499" s="4" t="s">
        <v>96</v>
      </c>
      <c r="E499" s="5" t="s">
        <v>97</v>
      </c>
      <c r="F499" s="5" t="s">
        <v>55</v>
      </c>
      <c r="G499" s="5" t="str">
        <f t="shared" si="103"/>
        <v>不良贷款余额</v>
      </c>
      <c r="H499" s="25" t="s">
        <v>143</v>
      </c>
      <c r="I499" s="25" t="s">
        <v>143</v>
      </c>
      <c r="J499" s="25">
        <v>4304.1400000000003</v>
      </c>
      <c r="K499" s="25" t="s">
        <v>143</v>
      </c>
      <c r="L499" s="25" t="s">
        <v>143</v>
      </c>
      <c r="M499" s="25" t="s">
        <v>143</v>
      </c>
      <c r="N499" s="25">
        <v>3406.973</v>
      </c>
      <c r="O499" s="25" t="s">
        <v>143</v>
      </c>
      <c r="P499" s="25">
        <v>3654.27</v>
      </c>
      <c r="Q499" s="25" t="s">
        <v>143</v>
      </c>
      <c r="R499" s="25">
        <v>3742.0239999999999</v>
      </c>
      <c r="S499" s="25">
        <v>3921.598</v>
      </c>
      <c r="T499" s="25">
        <v>3739.18</v>
      </c>
      <c r="U499" s="25">
        <v>3859.5230000000001</v>
      </c>
      <c r="V499" s="25">
        <v>3873.0540000000001</v>
      </c>
      <c r="W499" s="25">
        <v>4010.4679999999998</v>
      </c>
      <c r="X499" s="25">
        <v>4151.0929999999998</v>
      </c>
      <c r="Y499" s="25">
        <v>4163.1329999999998</v>
      </c>
      <c r="Z499" s="25">
        <v>4233.442</v>
      </c>
      <c r="AA499" s="25">
        <v>4657.1469999999999</v>
      </c>
      <c r="AB499" s="25">
        <v>4607.7079999999996</v>
      </c>
      <c r="AC499" s="25">
        <v>4675.8639999999996</v>
      </c>
      <c r="AD499" s="25">
        <v>4648.107</v>
      </c>
      <c r="AE499" s="25">
        <v>4907.6850000000004</v>
      </c>
      <c r="AF499" s="25">
        <v>4801.0770000000002</v>
      </c>
      <c r="AG499" s="25">
        <v>4804.4780000000001</v>
      </c>
      <c r="AH499" s="25" t="s">
        <v>143</v>
      </c>
    </row>
    <row r="500" spans="1:34" ht="15" hidden="1" x14ac:dyDescent="0.25">
      <c r="A500" t="str">
        <f t="shared" si="74"/>
        <v>西安不良贷款余额</v>
      </c>
      <c r="B500" s="3" t="str">
        <f t="shared" si="102"/>
        <v>西安银行不良贷款余额</v>
      </c>
      <c r="C500" s="4" t="s">
        <v>98</v>
      </c>
      <c r="D500" s="4" t="s">
        <v>99</v>
      </c>
      <c r="E500" s="5" t="s">
        <v>100</v>
      </c>
      <c r="F500" s="5" t="s">
        <v>55</v>
      </c>
      <c r="G500" s="5" t="str">
        <f t="shared" si="103"/>
        <v>不良贷款余额</v>
      </c>
      <c r="H500" s="25">
        <v>1714.4010000000001</v>
      </c>
      <c r="I500" s="25">
        <v>1755.779</v>
      </c>
      <c r="J500" s="25">
        <v>1802.451</v>
      </c>
      <c r="K500" s="25">
        <v>1847.0129999999999</v>
      </c>
      <c r="L500" s="25">
        <v>1925.7270000000001</v>
      </c>
      <c r="M500" s="25">
        <v>2004.029</v>
      </c>
      <c r="N500" s="25">
        <v>2032.337</v>
      </c>
      <c r="O500" s="25">
        <v>2109</v>
      </c>
      <c r="P500" s="25">
        <v>2116.2710000000002</v>
      </c>
      <c r="Q500" s="25">
        <v>2382.799</v>
      </c>
      <c r="R500" s="25">
        <v>2392.902</v>
      </c>
      <c r="S500" s="25">
        <v>2309.5970000000002</v>
      </c>
      <c r="T500" s="25">
        <v>2280.431</v>
      </c>
      <c r="U500" s="25">
        <v>2232.1039999999998</v>
      </c>
      <c r="V500" s="25">
        <v>2376.2849999999999</v>
      </c>
      <c r="W500" s="25">
        <v>2442.4499999999998</v>
      </c>
      <c r="X500" s="25">
        <v>2476.9560000000001</v>
      </c>
      <c r="Y500" s="25">
        <v>2478.3470000000002</v>
      </c>
      <c r="Z500" s="25">
        <v>2731.8820000000001</v>
      </c>
      <c r="AA500" s="25">
        <v>3096.3319999999999</v>
      </c>
      <c r="AB500" s="25">
        <v>3697.857</v>
      </c>
      <c r="AC500" s="25">
        <v>3613.326</v>
      </c>
      <c r="AD500" s="25">
        <v>4078.056</v>
      </c>
      <c r="AE500" s="25">
        <v>4311.3639999999996</v>
      </c>
      <c r="AF500" s="25">
        <v>4652.9430000000002</v>
      </c>
      <c r="AG500" s="25">
        <v>4607.17</v>
      </c>
      <c r="AH500" s="25" t="s">
        <v>143</v>
      </c>
    </row>
    <row r="501" spans="1:34" ht="15" hidden="1" x14ac:dyDescent="0.25">
      <c r="A501" t="str">
        <f t="shared" si="74"/>
        <v>厦门不良贷款余额</v>
      </c>
      <c r="B501" s="3" t="str">
        <f t="shared" si="102"/>
        <v>厦门银行不良贷款余额</v>
      </c>
      <c r="C501" s="4" t="s">
        <v>101</v>
      </c>
      <c r="D501" s="4" t="s">
        <v>102</v>
      </c>
      <c r="E501" s="5" t="s">
        <v>103</v>
      </c>
      <c r="F501" s="5" t="s">
        <v>55</v>
      </c>
      <c r="G501" s="5" t="str">
        <f t="shared" si="103"/>
        <v>不良贷款余额</v>
      </c>
      <c r="H501" s="25">
        <v>1196</v>
      </c>
      <c r="I501" s="25" t="s">
        <v>143</v>
      </c>
      <c r="J501" s="25">
        <v>1275.5070000000001</v>
      </c>
      <c r="K501" s="25">
        <v>1346.21</v>
      </c>
      <c r="L501" s="25">
        <v>1396.807</v>
      </c>
      <c r="M501" s="25" t="s">
        <v>143</v>
      </c>
      <c r="N501" s="25">
        <v>1380.7529999999999</v>
      </c>
      <c r="O501" s="25">
        <v>1474.4459999999999</v>
      </c>
      <c r="P501" s="25">
        <v>1479.126</v>
      </c>
      <c r="Q501" s="25">
        <v>1547.8579999999999</v>
      </c>
      <c r="R501" s="25">
        <v>1595.9010000000001</v>
      </c>
      <c r="S501" s="25">
        <v>1630.0350000000001</v>
      </c>
      <c r="T501" s="25">
        <v>1669.7978583299998</v>
      </c>
      <c r="U501" s="25">
        <v>1634.2280000000001</v>
      </c>
      <c r="V501" s="25">
        <v>1723.4859397100001</v>
      </c>
      <c r="W501" s="25">
        <v>1743.443</v>
      </c>
      <c r="X501" s="25">
        <v>1609.28222106</v>
      </c>
      <c r="Y501" s="25">
        <v>1605.134</v>
      </c>
      <c r="Z501" s="25">
        <v>1602.28</v>
      </c>
      <c r="AA501" s="25">
        <v>1563.6569999999999</v>
      </c>
      <c r="AB501" s="25">
        <v>1613.39</v>
      </c>
      <c r="AC501" s="25">
        <v>1552.297</v>
      </c>
      <c r="AD501" s="25">
        <v>1512.2950000000001</v>
      </c>
      <c r="AE501" s="25">
        <v>1803.3150000000001</v>
      </c>
      <c r="AF501" s="25">
        <v>1826.2190000000001</v>
      </c>
      <c r="AG501" s="25">
        <v>1875.771</v>
      </c>
      <c r="AH501" s="25" t="s">
        <v>143</v>
      </c>
    </row>
    <row r="502" spans="1:34" ht="15" hidden="1" x14ac:dyDescent="0.25">
      <c r="A502" t="str">
        <f t="shared" si="74"/>
        <v>渝农不良贷款余额</v>
      </c>
      <c r="B502" s="3" t="str">
        <f t="shared" si="102"/>
        <v>渝农商行不良贷款余额</v>
      </c>
      <c r="C502" s="4" t="s">
        <v>104</v>
      </c>
      <c r="D502" s="4" t="s">
        <v>105</v>
      </c>
      <c r="E502" s="5" t="s">
        <v>106</v>
      </c>
      <c r="F502" s="5" t="s">
        <v>107</v>
      </c>
      <c r="G502" s="5" t="str">
        <f t="shared" si="103"/>
        <v>不良贷款余额</v>
      </c>
      <c r="H502" s="25">
        <v>5168.7</v>
      </c>
      <c r="I502" s="25" t="s">
        <v>143</v>
      </c>
      <c r="J502" s="25">
        <v>5459.9</v>
      </c>
      <c r="K502" s="25">
        <v>5735</v>
      </c>
      <c r="L502" s="25">
        <v>6080.4</v>
      </c>
      <c r="M502" s="25">
        <v>6414</v>
      </c>
      <c r="N502" s="25">
        <v>6645.1</v>
      </c>
      <c r="O502" s="25">
        <v>6940</v>
      </c>
      <c r="P502" s="25">
        <v>7171</v>
      </c>
      <c r="Q502" s="25">
        <v>7323</v>
      </c>
      <c r="R502" s="25">
        <v>7300.2</v>
      </c>
      <c r="S502" s="25">
        <v>7586</v>
      </c>
      <c r="T502" s="25">
        <v>7587.7</v>
      </c>
      <c r="U502" s="25">
        <v>7738</v>
      </c>
      <c r="V502" s="25">
        <v>7716.5</v>
      </c>
      <c r="W502" s="25">
        <v>8073</v>
      </c>
      <c r="X502" s="25">
        <v>8143.5</v>
      </c>
      <c r="Y502" s="25">
        <v>8175</v>
      </c>
      <c r="Z502" s="25">
        <v>8059.2</v>
      </c>
      <c r="AA502" s="25">
        <v>8274</v>
      </c>
      <c r="AB502" s="25">
        <v>8395</v>
      </c>
      <c r="AC502" s="25">
        <v>8372</v>
      </c>
      <c r="AD502" s="25">
        <v>8419.9</v>
      </c>
      <c r="AE502" s="25">
        <v>8747</v>
      </c>
      <c r="AF502" s="25">
        <v>8948</v>
      </c>
      <c r="AG502" s="25">
        <v>8711</v>
      </c>
      <c r="AH502" s="25">
        <v>8589.4</v>
      </c>
    </row>
    <row r="503" spans="1:34" ht="15" hidden="1" x14ac:dyDescent="0.25">
      <c r="A503" t="str">
        <f t="shared" si="74"/>
        <v>沪农不良贷款余额</v>
      </c>
      <c r="B503" s="3" t="str">
        <f t="shared" si="102"/>
        <v>沪农商行不良贷款余额</v>
      </c>
      <c r="C503" s="4" t="s">
        <v>108</v>
      </c>
      <c r="D503" s="4" t="s">
        <v>109</v>
      </c>
      <c r="E503" s="5" t="s">
        <v>110</v>
      </c>
      <c r="F503" s="5" t="s">
        <v>107</v>
      </c>
      <c r="G503" s="5" t="str">
        <f t="shared" si="103"/>
        <v>不良贷款余额</v>
      </c>
      <c r="H503" s="25" t="s">
        <v>143</v>
      </c>
      <c r="I503" s="25" t="s">
        <v>143</v>
      </c>
      <c r="J503" s="25">
        <v>4218.2520000000004</v>
      </c>
      <c r="K503" s="25" t="s">
        <v>143</v>
      </c>
      <c r="L503" s="25" t="s">
        <v>143</v>
      </c>
      <c r="M503" s="25" t="s">
        <v>143</v>
      </c>
      <c r="N503" s="25">
        <v>5244.9780000000001</v>
      </c>
      <c r="O503" s="25" t="s">
        <v>143</v>
      </c>
      <c r="P503" s="25" t="s">
        <v>143</v>
      </c>
      <c r="Q503" s="25">
        <v>5328.107</v>
      </c>
      <c r="R503" s="25">
        <v>5826.982</v>
      </c>
      <c r="S503" s="25">
        <v>5926.1189999999997</v>
      </c>
      <c r="T503" s="25">
        <v>6119.7910000000002</v>
      </c>
      <c r="U503" s="25">
        <v>6227.3959999999997</v>
      </c>
      <c r="V503" s="25">
        <v>6335.7920000000004</v>
      </c>
      <c r="W503" s="25">
        <v>6617.9560000000001</v>
      </c>
      <c r="X503" s="25">
        <v>6606.5659999999998</v>
      </c>
      <c r="Y503" s="25">
        <v>6799.4489999999996</v>
      </c>
      <c r="Z503" s="25">
        <v>6926.2550000000001</v>
      </c>
      <c r="AA503" s="25">
        <v>7188.1369999999997</v>
      </c>
      <c r="AB503" s="25">
        <v>7126.7460000000001</v>
      </c>
      <c r="AC503" s="25">
        <v>7197.0630000000001</v>
      </c>
      <c r="AD503" s="25">
        <v>7295.375</v>
      </c>
      <c r="AE503" s="25">
        <v>7482.0649999999996</v>
      </c>
      <c r="AF503" s="25">
        <v>7497.81</v>
      </c>
      <c r="AG503" s="25">
        <v>7479.7740000000003</v>
      </c>
      <c r="AH503" s="25" t="s">
        <v>143</v>
      </c>
    </row>
    <row r="504" spans="1:34" ht="15" hidden="1" x14ac:dyDescent="0.25">
      <c r="A504" t="str">
        <f t="shared" si="74"/>
        <v>青农不良贷款余额</v>
      </c>
      <c r="B504" s="3" t="str">
        <f t="shared" si="102"/>
        <v>青农商行不良贷款余额</v>
      </c>
      <c r="C504" s="4" t="s">
        <v>111</v>
      </c>
      <c r="D504" s="4" t="s">
        <v>112</v>
      </c>
      <c r="E504" s="5" t="s">
        <v>113</v>
      </c>
      <c r="F504" s="5" t="s">
        <v>107</v>
      </c>
      <c r="G504" s="5" t="str">
        <f t="shared" si="103"/>
        <v>不良贷款余额</v>
      </c>
      <c r="H504" s="25">
        <v>2438.6039999999998</v>
      </c>
      <c r="I504" s="25">
        <v>2468.7350000000001</v>
      </c>
      <c r="J504" s="25">
        <v>2615.4960000000001</v>
      </c>
      <c r="K504" s="25">
        <v>2791.538</v>
      </c>
      <c r="L504" s="25">
        <v>3017.4560000000001</v>
      </c>
      <c r="M504" s="25">
        <v>3098.165</v>
      </c>
      <c r="N504" s="25">
        <v>3136.5929999999998</v>
      </c>
      <c r="O504" s="25">
        <v>3768.9639999999999</v>
      </c>
      <c r="P504" s="25">
        <v>3737.4259999999999</v>
      </c>
      <c r="Q504" s="25">
        <v>3977.114</v>
      </c>
      <c r="R504" s="25">
        <v>4037.6010000000001</v>
      </c>
      <c r="S504" s="25">
        <v>4139.7759999999998</v>
      </c>
      <c r="T504" s="25">
        <v>4174.8689999999997</v>
      </c>
      <c r="U504" s="25">
        <v>4550.7</v>
      </c>
      <c r="V504" s="25">
        <v>5259.92</v>
      </c>
      <c r="W504" s="25">
        <v>5115.8609999999999</v>
      </c>
      <c r="X504" s="25">
        <v>4859.0190000000002</v>
      </c>
      <c r="Y504" s="25">
        <v>4775.8639999999996</v>
      </c>
      <c r="Z504" s="25">
        <v>4641.8010000000004</v>
      </c>
      <c r="AA504" s="25">
        <v>4677.66</v>
      </c>
      <c r="AB504" s="25">
        <v>4699.46</v>
      </c>
      <c r="AC504" s="25">
        <v>4729.1940000000004</v>
      </c>
      <c r="AD504" s="25">
        <v>4781.07</v>
      </c>
      <c r="AE504" s="25">
        <v>4852.902</v>
      </c>
      <c r="AF504" s="25">
        <v>4769.6289999999999</v>
      </c>
      <c r="AG504" s="25">
        <v>4649.6000000000004</v>
      </c>
      <c r="AH504" s="25" t="s">
        <v>143</v>
      </c>
    </row>
    <row r="505" spans="1:34" ht="15" hidden="1" x14ac:dyDescent="0.25">
      <c r="A505" t="str">
        <f t="shared" si="74"/>
        <v>常熟不良贷款余额</v>
      </c>
      <c r="B505" s="3" t="str">
        <f t="shared" si="102"/>
        <v>常熟银行不良贷款余额</v>
      </c>
      <c r="C505" s="4" t="s">
        <v>114</v>
      </c>
      <c r="D505" s="4" t="s">
        <v>115</v>
      </c>
      <c r="E505" s="5" t="s">
        <v>116</v>
      </c>
      <c r="F505" s="5" t="s">
        <v>107</v>
      </c>
      <c r="G505" s="5" t="str">
        <f t="shared" si="103"/>
        <v>不良贷款余额</v>
      </c>
      <c r="H505" s="25">
        <v>993.11599999999999</v>
      </c>
      <c r="I505" s="25">
        <v>1027.317</v>
      </c>
      <c r="J505" s="25">
        <v>1056.808</v>
      </c>
      <c r="K505" s="25">
        <v>1160.4580000000001</v>
      </c>
      <c r="L505" s="25">
        <v>1205.393</v>
      </c>
      <c r="M505" s="25">
        <v>1240.5440000000001</v>
      </c>
      <c r="N505" s="25">
        <v>1264.31</v>
      </c>
      <c r="O505" s="25">
        <v>1325.366</v>
      </c>
      <c r="P505" s="25">
        <v>1361.7650000000001</v>
      </c>
      <c r="Q505" s="25">
        <v>1316.221</v>
      </c>
      <c r="R505" s="25">
        <v>1325.4690000000001</v>
      </c>
      <c r="S505" s="25">
        <v>1403.58</v>
      </c>
      <c r="T505" s="25">
        <v>1486.329</v>
      </c>
      <c r="U505" s="25">
        <v>1452.9690000000001</v>
      </c>
      <c r="V505" s="25">
        <v>1568.7719999999999</v>
      </c>
      <c r="W505" s="25">
        <v>1540.655</v>
      </c>
      <c r="X505" s="25">
        <v>1604.9179999999999</v>
      </c>
      <c r="Y505" s="25">
        <v>1640.328</v>
      </c>
      <c r="Z505" s="25">
        <v>1672.3430000000001</v>
      </c>
      <c r="AA505" s="25">
        <v>1791.72</v>
      </c>
      <c r="AB505" s="25">
        <v>1822.4549999999999</v>
      </c>
      <c r="AC505" s="25">
        <v>1854.6179999999999</v>
      </c>
      <c r="AD505" s="25">
        <v>1857.5740000000001</v>
      </c>
      <c r="AE505" s="25">
        <v>1897.2869519999999</v>
      </c>
      <c r="AF505" s="25">
        <v>1919.202</v>
      </c>
      <c r="AG505" s="25">
        <v>1951.4096072</v>
      </c>
      <c r="AH505" s="25" t="s">
        <v>143</v>
      </c>
    </row>
    <row r="506" spans="1:34" ht="15" hidden="1" x14ac:dyDescent="0.25">
      <c r="A506" t="str">
        <f t="shared" si="74"/>
        <v>紫金不良贷款余额</v>
      </c>
      <c r="B506" s="3" t="str">
        <f t="shared" si="102"/>
        <v>紫金银行不良贷款余额</v>
      </c>
      <c r="C506" s="4" t="s">
        <v>117</v>
      </c>
      <c r="D506" s="4" t="s">
        <v>118</v>
      </c>
      <c r="E506" s="5" t="s">
        <v>119</v>
      </c>
      <c r="F506" s="5" t="s">
        <v>107</v>
      </c>
      <c r="G506" s="5" t="str">
        <f>G505</f>
        <v>不良贷款余额</v>
      </c>
      <c r="H506" s="25">
        <v>1655.646</v>
      </c>
      <c r="I506" s="25">
        <v>1663.7750000000001</v>
      </c>
      <c r="J506" s="25">
        <v>1717.5229999999999</v>
      </c>
      <c r="K506" s="25">
        <v>1810.2809999999999</v>
      </c>
      <c r="L506" s="25">
        <v>1944.7090000000001</v>
      </c>
      <c r="M506" s="25">
        <v>1984.3969999999999</v>
      </c>
      <c r="N506" s="25">
        <v>2030.624</v>
      </c>
      <c r="O506" s="25">
        <v>2142.239</v>
      </c>
      <c r="P506" s="25">
        <v>2253.3029999999999</v>
      </c>
      <c r="Q506" s="25">
        <v>1857.088</v>
      </c>
      <c r="R506" s="25">
        <v>2030.307</v>
      </c>
      <c r="S506" s="25">
        <v>2026.788</v>
      </c>
      <c r="T506" s="25">
        <v>1851.8240000000001</v>
      </c>
      <c r="U506" s="25">
        <v>1847.6369999999999</v>
      </c>
      <c r="V506" s="25">
        <v>1927.84</v>
      </c>
      <c r="W506" s="25" t="s">
        <v>143</v>
      </c>
      <c r="X506" s="25">
        <v>2034.0809999999999</v>
      </c>
      <c r="Y506" s="25">
        <v>2032.8820000000001</v>
      </c>
      <c r="Z506" s="25">
        <v>2053.6030000000001</v>
      </c>
      <c r="AA506" s="25">
        <v>2122.817</v>
      </c>
      <c r="AB506" s="25">
        <v>2140.567</v>
      </c>
      <c r="AC506" s="25">
        <v>2446.9380000000001</v>
      </c>
      <c r="AD506" s="25">
        <v>2347.7049999999999</v>
      </c>
      <c r="AE506" s="25">
        <v>2367.393</v>
      </c>
      <c r="AF506" s="25">
        <v>2386.8539999999998</v>
      </c>
      <c r="AG506" s="25">
        <v>2599.098</v>
      </c>
      <c r="AH506" s="25" t="s">
        <v>143</v>
      </c>
    </row>
    <row r="507" spans="1:34" ht="15" hidden="1" x14ac:dyDescent="0.25">
      <c r="A507" t="str">
        <f t="shared" si="74"/>
        <v>无锡不良贷款余额</v>
      </c>
      <c r="B507" s="3" t="str">
        <f t="shared" si="102"/>
        <v>无锡银行不良贷款余额</v>
      </c>
      <c r="C507" s="4" t="s">
        <v>120</v>
      </c>
      <c r="D507" s="4" t="s">
        <v>121</v>
      </c>
      <c r="E507" s="5" t="s">
        <v>122</v>
      </c>
      <c r="F507" s="5" t="s">
        <v>107</v>
      </c>
      <c r="G507" s="5" t="str">
        <f t="shared" ref="G507:G511" si="104">G506</f>
        <v>不良贷款余额</v>
      </c>
      <c r="H507" s="25">
        <v>914.86900000000003</v>
      </c>
      <c r="I507" s="25">
        <v>952.12199999999996</v>
      </c>
      <c r="J507" s="25">
        <v>1030.3489999999999</v>
      </c>
      <c r="K507" s="25">
        <v>1007.51</v>
      </c>
      <c r="L507" s="25">
        <v>1078.3030000000001</v>
      </c>
      <c r="M507" s="25">
        <v>1151.7149999999999</v>
      </c>
      <c r="N507" s="25">
        <v>1098.385</v>
      </c>
      <c r="O507" s="25">
        <v>1059.5319999999999</v>
      </c>
      <c r="P507" s="25">
        <v>1050.33</v>
      </c>
      <c r="Q507" s="25">
        <v>1084.999</v>
      </c>
      <c r="R507" s="25">
        <v>1100.3869999999999</v>
      </c>
      <c r="S507" s="25">
        <v>1069.7929999999999</v>
      </c>
      <c r="T507" s="25">
        <v>1083.154</v>
      </c>
      <c r="U507" s="25">
        <v>1095.9690000000001</v>
      </c>
      <c r="V507" s="25">
        <v>1037.3610000000001</v>
      </c>
      <c r="W507" s="25">
        <v>1050.788</v>
      </c>
      <c r="X507" s="25">
        <v>1066.595</v>
      </c>
      <c r="Y507" s="25">
        <v>1096.1079999999999</v>
      </c>
      <c r="Z507" s="25">
        <v>1123.998</v>
      </c>
      <c r="AA507" s="25">
        <v>1181.588</v>
      </c>
      <c r="AB507" s="25">
        <v>1208.336</v>
      </c>
      <c r="AC507" s="25">
        <v>1201.9480000000001</v>
      </c>
      <c r="AD507" s="25">
        <v>1222.6369999999999</v>
      </c>
      <c r="AE507" s="25">
        <v>1296.9100000000001</v>
      </c>
      <c r="AF507" s="25">
        <v>1313.1179999999999</v>
      </c>
      <c r="AG507" s="25">
        <v>1320.585</v>
      </c>
      <c r="AH507" s="25">
        <v>1320.4269999999999</v>
      </c>
    </row>
    <row r="508" spans="1:34" ht="15" hidden="1" x14ac:dyDescent="0.25">
      <c r="A508" t="str">
        <f t="shared" si="74"/>
        <v>张家港不良贷款余额</v>
      </c>
      <c r="B508" s="3" t="str">
        <f t="shared" si="102"/>
        <v>张家港行不良贷款余额</v>
      </c>
      <c r="C508" s="4" t="s">
        <v>123</v>
      </c>
      <c r="D508" s="4" t="s">
        <v>124</v>
      </c>
      <c r="E508" s="5" t="s">
        <v>125</v>
      </c>
      <c r="F508" s="5" t="s">
        <v>107</v>
      </c>
      <c r="G508" s="5" t="str">
        <f t="shared" si="104"/>
        <v>不良贷款余额</v>
      </c>
      <c r="H508" s="25">
        <v>943.92375398000001</v>
      </c>
      <c r="I508" s="25">
        <v>981.77800000000002</v>
      </c>
      <c r="J508" s="25">
        <v>982.19319654000003</v>
      </c>
      <c r="K508" s="25">
        <v>1003.5282999999999</v>
      </c>
      <c r="L508" s="25">
        <v>953.33716272000004</v>
      </c>
      <c r="M508" s="25">
        <v>953.98429999999996</v>
      </c>
      <c r="N508" s="25">
        <v>994.74821301999998</v>
      </c>
      <c r="O508" s="25">
        <v>983.09050000000002</v>
      </c>
      <c r="P508" s="25">
        <v>920.48602631000006</v>
      </c>
      <c r="Q508" s="25">
        <v>916.64440000000002</v>
      </c>
      <c r="R508" s="25">
        <v>943.63782074000005</v>
      </c>
      <c r="S508" s="25">
        <v>1000.8825000000001</v>
      </c>
      <c r="T508" s="25">
        <v>988.63542740999992</v>
      </c>
      <c r="U508" s="25">
        <v>1016.5286423700001</v>
      </c>
      <c r="V508" s="25">
        <v>1021.9080305499999</v>
      </c>
      <c r="W508" s="25">
        <v>1005.6924</v>
      </c>
      <c r="X508" s="25">
        <v>1070.1491821300001</v>
      </c>
      <c r="Y508" s="25">
        <v>1195.5024456900001</v>
      </c>
      <c r="Z508" s="25">
        <v>1192.7470269400001</v>
      </c>
      <c r="AA508" s="25">
        <v>1248.5015000000001</v>
      </c>
      <c r="AB508" s="25">
        <v>1279.1413675899998</v>
      </c>
      <c r="AC508" s="25">
        <v>1264.0268148599998</v>
      </c>
      <c r="AD508" s="25">
        <v>1284.2282469300001</v>
      </c>
      <c r="AE508" s="25">
        <v>1351.8365797199999</v>
      </c>
      <c r="AF508" s="25">
        <v>1372.4891117699999</v>
      </c>
      <c r="AG508" s="25">
        <v>1381.4504497999999</v>
      </c>
      <c r="AH508" s="25">
        <v>1396.03257052</v>
      </c>
    </row>
    <row r="509" spans="1:34" ht="15" hidden="1" x14ac:dyDescent="0.25">
      <c r="A509" t="str">
        <f t="shared" ref="A509:A571" si="105">E509&amp;G509</f>
        <v>苏农不良贷款余额</v>
      </c>
      <c r="B509" s="3" t="str">
        <f t="shared" si="102"/>
        <v>苏农银行不良贷款余额</v>
      </c>
      <c r="C509" s="4" t="s">
        <v>126</v>
      </c>
      <c r="D509" s="4" t="s">
        <v>127</v>
      </c>
      <c r="E509" s="5" t="s">
        <v>128</v>
      </c>
      <c r="F509" s="5" t="s">
        <v>107</v>
      </c>
      <c r="G509" s="5" t="str">
        <f t="shared" si="104"/>
        <v>不良贷款余额</v>
      </c>
      <c r="H509" s="25">
        <v>791.00900000000001</v>
      </c>
      <c r="I509" s="25">
        <v>1027.6079999999999</v>
      </c>
      <c r="J509" s="25">
        <v>910.37099999999998</v>
      </c>
      <c r="K509" s="25">
        <v>908.45399999999995</v>
      </c>
      <c r="L509" s="25">
        <v>912.64400000000001</v>
      </c>
      <c r="M509" s="25">
        <v>931.76</v>
      </c>
      <c r="N509" s="25">
        <v>1008.9640000000001</v>
      </c>
      <c r="O509" s="25">
        <v>1009.295</v>
      </c>
      <c r="P509" s="25">
        <v>992.86199999999997</v>
      </c>
      <c r="Q509" s="25">
        <v>979.58100000000002</v>
      </c>
      <c r="R509" s="25">
        <v>957.16</v>
      </c>
      <c r="S509" s="25">
        <v>977.57899999999995</v>
      </c>
      <c r="T509" s="25">
        <v>993.58500000000004</v>
      </c>
      <c r="U509" s="25">
        <v>1005.636</v>
      </c>
      <c r="V509" s="25">
        <v>1038</v>
      </c>
      <c r="W509" s="25">
        <v>1054.4649999999999</v>
      </c>
      <c r="X509" s="25">
        <v>1104</v>
      </c>
      <c r="Y509" s="25">
        <v>1105.7190000000001</v>
      </c>
      <c r="Z509" s="25">
        <v>1107.8610000000001</v>
      </c>
      <c r="AA509" s="25">
        <v>1174.008</v>
      </c>
      <c r="AB509" s="25">
        <v>1187.777</v>
      </c>
      <c r="AC509" s="25">
        <v>1150.7650000000001</v>
      </c>
      <c r="AD509" s="25">
        <v>1165</v>
      </c>
      <c r="AE509" s="25">
        <v>1196.7049999999999</v>
      </c>
      <c r="AF509" s="25">
        <v>1226.93</v>
      </c>
      <c r="AG509" s="25">
        <v>1241.8420000000001</v>
      </c>
      <c r="AH509" s="25" t="s">
        <v>143</v>
      </c>
    </row>
    <row r="510" spans="1:34" ht="15" hidden="1" x14ac:dyDescent="0.25">
      <c r="A510" t="str">
        <f t="shared" si="105"/>
        <v>江阴不良贷款余额</v>
      </c>
      <c r="B510" s="3" t="str">
        <f t="shared" si="102"/>
        <v>江阴银行不良贷款余额</v>
      </c>
      <c r="C510" s="4" t="s">
        <v>129</v>
      </c>
      <c r="D510" s="4" t="s">
        <v>130</v>
      </c>
      <c r="E510" s="5" t="s">
        <v>131</v>
      </c>
      <c r="F510" s="5" t="s">
        <v>107</v>
      </c>
      <c r="G510" s="5" t="str">
        <f t="shared" si="104"/>
        <v>不良贷款余额</v>
      </c>
      <c r="H510" s="25">
        <v>1291.7919999999999</v>
      </c>
      <c r="I510" s="25">
        <v>1257.604</v>
      </c>
      <c r="J510" s="25">
        <v>1287.6690000000001</v>
      </c>
      <c r="K510" s="25">
        <v>1344.2529999999999</v>
      </c>
      <c r="L510" s="25">
        <v>1405.921</v>
      </c>
      <c r="M510" s="25">
        <v>1420.6890000000001</v>
      </c>
      <c r="N510" s="25">
        <v>1436.6923400000001</v>
      </c>
      <c r="O510" s="25">
        <v>1278.662</v>
      </c>
      <c r="P510" s="25">
        <v>1344.7070000000001</v>
      </c>
      <c r="Q510" s="25">
        <v>1343.4269999999999</v>
      </c>
      <c r="R510" s="25">
        <v>1205.3869999999999</v>
      </c>
      <c r="S510" s="25">
        <v>954</v>
      </c>
      <c r="T510" s="25">
        <v>979.38699999999994</v>
      </c>
      <c r="U510" s="25">
        <v>1002.022</v>
      </c>
      <c r="V510" s="25">
        <v>1010.734</v>
      </c>
      <c r="W510" s="25">
        <v>1048.6210000000001</v>
      </c>
      <c r="X510" s="25">
        <v>1100.5309999999999</v>
      </c>
      <c r="Y510" s="25">
        <v>1116.0450000000001</v>
      </c>
      <c r="Z510" s="25">
        <v>1128.8710000000001</v>
      </c>
      <c r="AA510" s="25">
        <v>1166.9390000000001</v>
      </c>
      <c r="AB510" s="25">
        <v>1203.739</v>
      </c>
      <c r="AC510" s="25">
        <v>1089.838</v>
      </c>
      <c r="AD510" s="25">
        <v>1070.3599999999999</v>
      </c>
      <c r="AE510" s="25">
        <v>1109.3230000000001</v>
      </c>
      <c r="AF510" s="25">
        <v>1123.97</v>
      </c>
      <c r="AG510" s="25">
        <v>1121.712</v>
      </c>
      <c r="AH510" s="25" t="s">
        <v>143</v>
      </c>
    </row>
    <row r="511" spans="1:34" ht="15" hidden="1" x14ac:dyDescent="0.25">
      <c r="A511" t="str">
        <f t="shared" si="105"/>
        <v>瑞丰不良贷款余额</v>
      </c>
      <c r="B511" s="3" t="str">
        <f t="shared" si="102"/>
        <v>瑞丰银行不良贷款余额</v>
      </c>
      <c r="C511" s="4" t="s">
        <v>132</v>
      </c>
      <c r="D511" s="4" t="s">
        <v>133</v>
      </c>
      <c r="E511" s="5" t="s">
        <v>134</v>
      </c>
      <c r="F511" s="5" t="s">
        <v>107</v>
      </c>
      <c r="G511" s="5" t="str">
        <f t="shared" si="104"/>
        <v>不良贷款余额</v>
      </c>
      <c r="H511" s="25" t="s">
        <v>143</v>
      </c>
      <c r="I511" s="25" t="s">
        <v>143</v>
      </c>
      <c r="J511" s="25">
        <v>864.255</v>
      </c>
      <c r="K511" s="25" t="s">
        <v>143</v>
      </c>
      <c r="L511" s="25" t="s">
        <v>143</v>
      </c>
      <c r="M511" s="25" t="s">
        <v>143</v>
      </c>
      <c r="N511" s="25">
        <v>1010.372</v>
      </c>
      <c r="O511" s="25" t="s">
        <v>143</v>
      </c>
      <c r="P511" s="25">
        <v>1065.932</v>
      </c>
      <c r="Q511" s="25">
        <v>1076.0509999999999</v>
      </c>
      <c r="R511" s="25">
        <v>1066.7729999999999</v>
      </c>
      <c r="S511" s="25">
        <v>1108.8679999999999</v>
      </c>
      <c r="T511" s="25">
        <v>1117.0619999999999</v>
      </c>
      <c r="U511" s="25">
        <v>1136.473</v>
      </c>
      <c r="V511" s="25">
        <v>1110.136</v>
      </c>
      <c r="W511" s="25">
        <v>1102.9639999999999</v>
      </c>
      <c r="X511" s="25">
        <v>1097.7829999999999</v>
      </c>
      <c r="Y511" s="25">
        <v>1110.145</v>
      </c>
      <c r="Z511" s="25">
        <v>1103.3009999999999</v>
      </c>
      <c r="AA511" s="25">
        <v>1188.671</v>
      </c>
      <c r="AB511" s="25">
        <v>1182.8689999999999</v>
      </c>
      <c r="AC511" s="25">
        <v>1218.2070000000001</v>
      </c>
      <c r="AD511" s="25">
        <v>1270.3083916</v>
      </c>
      <c r="AE511" s="25">
        <v>1327.94</v>
      </c>
      <c r="AF511" s="25">
        <v>1317.8320000000001</v>
      </c>
      <c r="AG511" s="25">
        <v>1313.394</v>
      </c>
      <c r="AH511" s="25">
        <v>1398.7470000000001</v>
      </c>
    </row>
    <row r="512" spans="1:34" s="19" customFormat="1" ht="15" hidden="1" x14ac:dyDescent="0.25">
      <c r="A512" t="str">
        <f t="shared" si="105"/>
        <v>农业(H)不良贷款余额</v>
      </c>
      <c r="B512" s="15" t="str">
        <f t="shared" si="102"/>
        <v>农业银行不良贷款余额</v>
      </c>
      <c r="C512" s="16" t="s">
        <v>179</v>
      </c>
      <c r="D512" s="16" t="s">
        <v>164</v>
      </c>
      <c r="E512" s="17" t="s">
        <v>149</v>
      </c>
      <c r="F512" s="17" t="s">
        <v>542</v>
      </c>
      <c r="G512" s="17" t="str">
        <f>G511</f>
        <v>不良贷款余额</v>
      </c>
      <c r="H512" s="26">
        <v>185312</v>
      </c>
      <c r="I512" s="26">
        <v>188236</v>
      </c>
      <c r="J512" s="26">
        <v>187210</v>
      </c>
      <c r="K512" s="26">
        <v>196693</v>
      </c>
      <c r="L512" s="26">
        <v>207745</v>
      </c>
      <c r="M512" s="26">
        <v>226213</v>
      </c>
      <c r="N512" s="26">
        <v>237113</v>
      </c>
      <c r="O512" s="26">
        <v>244563</v>
      </c>
      <c r="P512" s="26">
        <v>247344</v>
      </c>
      <c r="Q512" s="26">
        <v>250163</v>
      </c>
      <c r="R512" s="26">
        <v>245782</v>
      </c>
      <c r="S512" s="26">
        <v>254449</v>
      </c>
      <c r="T512" s="26">
        <v>264455</v>
      </c>
      <c r="U512" s="26">
        <v>269702</v>
      </c>
      <c r="V512" s="26">
        <v>271062</v>
      </c>
      <c r="W512" s="26">
        <v>287898</v>
      </c>
      <c r="X512" s="26">
        <v>294387</v>
      </c>
      <c r="Y512" s="26">
        <v>299841</v>
      </c>
      <c r="Z512" s="26">
        <v>300760</v>
      </c>
      <c r="AA512" s="26">
        <v>315325</v>
      </c>
      <c r="AB512" s="26">
        <v>320429</v>
      </c>
      <c r="AC512" s="26">
        <v>324836</v>
      </c>
      <c r="AD512" s="26">
        <v>322165</v>
      </c>
      <c r="AE512" s="26">
        <v>334644</v>
      </c>
      <c r="AF512" s="26">
        <v>341275</v>
      </c>
      <c r="AG512" s="26">
        <v>341404</v>
      </c>
      <c r="AH512" s="26">
        <v>343456</v>
      </c>
    </row>
    <row r="513" spans="1:34" ht="15" hidden="1" x14ac:dyDescent="0.25">
      <c r="A513" t="str">
        <f t="shared" si="105"/>
        <v>交通(H)不良贷款余额</v>
      </c>
      <c r="B513" s="3" t="str">
        <f t="shared" si="102"/>
        <v>交通银行不良贷款余额</v>
      </c>
      <c r="C513" s="4" t="s">
        <v>180</v>
      </c>
      <c r="D513" s="4" t="s">
        <v>165</v>
      </c>
      <c r="E513" s="5" t="s">
        <v>150</v>
      </c>
      <c r="F513" s="5" t="s">
        <v>542</v>
      </c>
      <c r="G513" s="5" t="str">
        <f t="shared" ref="G513:G539" si="106">G512</f>
        <v>不良贷款余额</v>
      </c>
      <c r="H513" s="25">
        <v>75508</v>
      </c>
      <c r="I513" s="25">
        <v>76692</v>
      </c>
      <c r="J513" s="25">
        <v>78043</v>
      </c>
      <c r="K513" s="25">
        <v>88455</v>
      </c>
      <c r="L513" s="25">
        <v>96292</v>
      </c>
      <c r="M513" s="25">
        <v>97014</v>
      </c>
      <c r="N513" s="25">
        <v>97698</v>
      </c>
      <c r="O513" s="25">
        <v>101104</v>
      </c>
      <c r="P513" s="25">
        <v>101432</v>
      </c>
      <c r="Q513" s="25">
        <v>103531</v>
      </c>
      <c r="R513" s="25">
        <v>96796</v>
      </c>
      <c r="S513" s="25">
        <v>101837</v>
      </c>
      <c r="T513" s="25">
        <v>103232</v>
      </c>
      <c r="U513" s="25">
        <v>101961</v>
      </c>
      <c r="V513" s="25">
        <v>98526</v>
      </c>
      <c r="W513" s="25">
        <v>102945</v>
      </c>
      <c r="X513" s="25">
        <v>104964</v>
      </c>
      <c r="Y513" s="25">
        <v>104486</v>
      </c>
      <c r="Z513" s="25">
        <v>105688</v>
      </c>
      <c r="AA513" s="25">
        <v>108377</v>
      </c>
      <c r="AB513" s="25">
        <v>108971</v>
      </c>
      <c r="AC513" s="25">
        <v>111500</v>
      </c>
      <c r="AD513" s="25">
        <v>111677</v>
      </c>
      <c r="AE513" s="25">
        <v>115451</v>
      </c>
      <c r="AF513" s="25">
        <v>115036</v>
      </c>
      <c r="AG513" s="25">
        <v>114551</v>
      </c>
      <c r="AH513" s="25">
        <v>116983</v>
      </c>
    </row>
    <row r="514" spans="1:34" ht="15" hidden="1" x14ac:dyDescent="0.25">
      <c r="A514" t="str">
        <f t="shared" si="105"/>
        <v>中国(H)不良贷款余额</v>
      </c>
      <c r="B514" s="3" t="str">
        <f t="shared" si="102"/>
        <v>中国银行不良贷款余额</v>
      </c>
      <c r="C514" s="4" t="s">
        <v>181</v>
      </c>
      <c r="D514" s="4" t="s">
        <v>166</v>
      </c>
      <c r="E514" s="5" t="s">
        <v>151</v>
      </c>
      <c r="F514" s="5" t="s">
        <v>542</v>
      </c>
      <c r="G514" s="5" t="str">
        <f t="shared" si="106"/>
        <v>不良贷款余额</v>
      </c>
      <c r="H514" s="25">
        <v>175899</v>
      </c>
      <c r="I514" s="25">
        <v>176514</v>
      </c>
      <c r="J514" s="25">
        <v>178235</v>
      </c>
      <c r="K514" s="25">
        <v>190657</v>
      </c>
      <c r="L514" s="25">
        <v>198382</v>
      </c>
      <c r="M514" s="25">
        <v>211427</v>
      </c>
      <c r="N514" s="25">
        <v>207273</v>
      </c>
      <c r="O514" s="25">
        <v>194877</v>
      </c>
      <c r="P514" s="25">
        <v>200348</v>
      </c>
      <c r="Q514" s="25">
        <v>200502</v>
      </c>
      <c r="R514" s="25">
        <v>208792</v>
      </c>
      <c r="S514" s="25">
        <v>215762</v>
      </c>
      <c r="T514" s="25">
        <v>227232</v>
      </c>
      <c r="U514" s="25">
        <v>227904</v>
      </c>
      <c r="V514" s="25">
        <v>231677</v>
      </c>
      <c r="W514" s="25">
        <v>218401</v>
      </c>
      <c r="X514" s="25">
        <v>246882</v>
      </c>
      <c r="Y514" s="25">
        <v>250188</v>
      </c>
      <c r="Z514" s="25">
        <v>253205</v>
      </c>
      <c r="AA514" s="25">
        <v>258579</v>
      </c>
      <c r="AB514" s="25">
        <v>261267</v>
      </c>
      <c r="AC514" s="25">
        <v>270037</v>
      </c>
      <c r="AD514" s="25">
        <v>268781</v>
      </c>
      <c r="AE514" s="25">
        <v>281208</v>
      </c>
      <c r="AF514" s="25">
        <v>284656</v>
      </c>
      <c r="AG514" s="25">
        <v>288669</v>
      </c>
      <c r="AH514" s="25">
        <v>288036</v>
      </c>
    </row>
    <row r="515" spans="1:34" ht="15" hidden="1" x14ac:dyDescent="0.25">
      <c r="A515" t="str">
        <f t="shared" si="105"/>
        <v>建设(H)不良贷款余额</v>
      </c>
      <c r="B515" s="3" t="str">
        <f t="shared" si="102"/>
        <v>建设银行不良贷款余额</v>
      </c>
      <c r="C515" s="4" t="s">
        <v>182</v>
      </c>
      <c r="D515" s="4" t="s">
        <v>167</v>
      </c>
      <c r="E515" s="5" t="s">
        <v>152</v>
      </c>
      <c r="F515" s="5" t="s">
        <v>542</v>
      </c>
      <c r="G515" s="5" t="str">
        <f t="shared" si="106"/>
        <v>不良贷款余额</v>
      </c>
      <c r="H515" s="25">
        <v>208069</v>
      </c>
      <c r="I515" s="25">
        <v>211399</v>
      </c>
      <c r="J515" s="25">
        <v>212473</v>
      </c>
      <c r="K515" s="25">
        <v>226010</v>
      </c>
      <c r="L515" s="25">
        <v>245516</v>
      </c>
      <c r="M515" s="25">
        <v>255528</v>
      </c>
      <c r="N515" s="25">
        <v>260729</v>
      </c>
      <c r="O515" s="25">
        <v>274253</v>
      </c>
      <c r="P515" s="25">
        <v>276981</v>
      </c>
      <c r="Q515" s="25">
        <v>278855</v>
      </c>
      <c r="R515" s="25">
        <v>266071</v>
      </c>
      <c r="S515" s="25">
        <v>276552</v>
      </c>
      <c r="T515" s="25">
        <v>285509</v>
      </c>
      <c r="U515" s="25">
        <v>293136</v>
      </c>
      <c r="V515" s="25">
        <v>292825</v>
      </c>
      <c r="W515" s="25">
        <v>309627</v>
      </c>
      <c r="X515" s="25">
        <v>316636</v>
      </c>
      <c r="Y515" s="25">
        <v>322981</v>
      </c>
      <c r="Z515" s="25">
        <v>325256</v>
      </c>
      <c r="AA515" s="25">
        <v>339331</v>
      </c>
      <c r="AB515" s="25">
        <v>342904</v>
      </c>
      <c r="AC515" s="25">
        <v>346906</v>
      </c>
      <c r="AD515" s="25">
        <v>344691</v>
      </c>
      <c r="AE515" s="25">
        <v>358136</v>
      </c>
      <c r="AF515" s="25">
        <v>364312</v>
      </c>
      <c r="AG515" s="25">
        <v>365474</v>
      </c>
      <c r="AH515" s="25">
        <v>363982</v>
      </c>
    </row>
    <row r="516" spans="1:34" ht="15" hidden="1" x14ac:dyDescent="0.25">
      <c r="A516" t="str">
        <f t="shared" si="105"/>
        <v>工商(H)不良贷款余额</v>
      </c>
      <c r="B516" s="3" t="str">
        <f t="shared" si="102"/>
        <v>工商银行不良贷款余额</v>
      </c>
      <c r="C516" s="4" t="s">
        <v>183</v>
      </c>
      <c r="D516" s="4" t="s">
        <v>168</v>
      </c>
      <c r="E516" s="5" t="s">
        <v>153</v>
      </c>
      <c r="F516" s="5" t="s">
        <v>542</v>
      </c>
      <c r="G516" s="5" t="str">
        <f t="shared" si="106"/>
        <v>不良贷款余额</v>
      </c>
      <c r="H516" s="25">
        <v>240086</v>
      </c>
      <c r="I516" s="25">
        <v>239785</v>
      </c>
      <c r="J516" s="25">
        <v>240187</v>
      </c>
      <c r="K516" s="25">
        <v>250103</v>
      </c>
      <c r="L516" s="25">
        <v>269961</v>
      </c>
      <c r="M516" s="25">
        <v>285461</v>
      </c>
      <c r="N516" s="25">
        <v>293978</v>
      </c>
      <c r="O516" s="25">
        <v>307043</v>
      </c>
      <c r="P516" s="25">
        <v>307831</v>
      </c>
      <c r="Q516" s="25">
        <v>311316</v>
      </c>
      <c r="R516" s="25">
        <v>293429</v>
      </c>
      <c r="S516" s="25">
        <v>306887</v>
      </c>
      <c r="T516" s="25">
        <v>315962</v>
      </c>
      <c r="U516" s="25">
        <v>321754</v>
      </c>
      <c r="V516" s="25">
        <v>321170</v>
      </c>
      <c r="W516" s="25">
        <v>337591</v>
      </c>
      <c r="X516" s="25">
        <v>343605</v>
      </c>
      <c r="Y516" s="25">
        <v>349995</v>
      </c>
      <c r="Z516" s="25">
        <v>353502</v>
      </c>
      <c r="AA516" s="25">
        <v>370888</v>
      </c>
      <c r="AB516" s="25">
        <v>375350</v>
      </c>
      <c r="AC516" s="25">
        <v>377955</v>
      </c>
      <c r="AD516" s="25">
        <v>379458</v>
      </c>
      <c r="AE516" s="25">
        <v>395399</v>
      </c>
      <c r="AF516" s="25">
        <v>400105</v>
      </c>
      <c r="AG516" s="25">
        <v>404838</v>
      </c>
      <c r="AH516" s="25">
        <v>399013</v>
      </c>
    </row>
    <row r="517" spans="1:34" ht="15" hidden="1" x14ac:dyDescent="0.25">
      <c r="A517" t="str">
        <f t="shared" si="105"/>
        <v>邮储(H)不良贷款余额</v>
      </c>
      <c r="B517" s="3" t="str">
        <f t="shared" si="102"/>
        <v>邮储银行不良贷款余额</v>
      </c>
      <c r="C517" s="4" t="s">
        <v>184</v>
      </c>
      <c r="D517" s="4" t="s">
        <v>169</v>
      </c>
      <c r="E517" s="5" t="s">
        <v>154</v>
      </c>
      <c r="F517" s="5" t="s">
        <v>542</v>
      </c>
      <c r="G517" s="5" t="str">
        <f t="shared" si="106"/>
        <v>不良贷款余额</v>
      </c>
      <c r="H517" s="25">
        <v>38372</v>
      </c>
      <c r="I517" s="25">
        <v>40063</v>
      </c>
      <c r="J517" s="25">
        <v>42844</v>
      </c>
      <c r="K517" s="25">
        <v>45118</v>
      </c>
      <c r="L517" s="25">
        <v>48531</v>
      </c>
      <c r="M517" s="25">
        <v>49762</v>
      </c>
      <c r="N517" s="25">
        <v>50367</v>
      </c>
      <c r="O517" s="25">
        <v>51235</v>
      </c>
      <c r="P517" s="25">
        <v>51203</v>
      </c>
      <c r="Q517" s="25">
        <v>52037</v>
      </c>
      <c r="R517" s="25">
        <v>52685</v>
      </c>
      <c r="S517" s="25">
        <v>55790</v>
      </c>
      <c r="T517" s="25">
        <v>57888</v>
      </c>
      <c r="U517" s="25">
        <v>58899</v>
      </c>
      <c r="V517" s="25">
        <v>60736</v>
      </c>
      <c r="W517" s="25">
        <v>62620</v>
      </c>
      <c r="X517" s="25">
        <v>62990</v>
      </c>
      <c r="Y517" s="25">
        <v>64661</v>
      </c>
      <c r="Z517" s="25">
        <v>67460</v>
      </c>
      <c r="AA517" s="25">
        <v>71586</v>
      </c>
      <c r="AB517" s="25">
        <v>72179</v>
      </c>
      <c r="AC517" s="25">
        <v>75460</v>
      </c>
      <c r="AD517" s="25">
        <v>80319</v>
      </c>
      <c r="AE517" s="25">
        <v>85294</v>
      </c>
      <c r="AF517" s="25">
        <v>87351</v>
      </c>
      <c r="AG517" s="25">
        <v>91009</v>
      </c>
      <c r="AH517" s="25">
        <v>91524</v>
      </c>
    </row>
    <row r="518" spans="1:34" ht="15" hidden="1" x14ac:dyDescent="0.25">
      <c r="A518" t="str">
        <f t="shared" si="105"/>
        <v>光大(H)不良贷款余额</v>
      </c>
      <c r="B518" s="3" t="str">
        <f t="shared" si="102"/>
        <v>光大银行不良贷款余额</v>
      </c>
      <c r="C518" s="4" t="s">
        <v>185</v>
      </c>
      <c r="D518" s="4" t="s">
        <v>170</v>
      </c>
      <c r="E518" s="5" t="s">
        <v>155</v>
      </c>
      <c r="F518" s="5" t="s">
        <v>542</v>
      </c>
      <c r="G518" s="5" t="str">
        <f t="shared" si="106"/>
        <v>不良贷款余额</v>
      </c>
      <c r="H518" s="25">
        <v>40718</v>
      </c>
      <c r="I518" s="25">
        <v>41041</v>
      </c>
      <c r="J518" s="25">
        <v>42212</v>
      </c>
      <c r="K518" s="25">
        <v>45004</v>
      </c>
      <c r="L518" s="25">
        <v>45413</v>
      </c>
      <c r="M518" s="25">
        <v>45234</v>
      </c>
      <c r="N518" s="25">
        <v>41666</v>
      </c>
      <c r="O518" s="25">
        <v>43229</v>
      </c>
      <c r="P518" s="25">
        <v>44128</v>
      </c>
      <c r="Q518" s="25">
        <v>43925</v>
      </c>
      <c r="R518" s="25">
        <v>41366</v>
      </c>
      <c r="S518" s="25">
        <v>42986</v>
      </c>
      <c r="T518" s="25">
        <v>43643</v>
      </c>
      <c r="U518" s="25">
        <v>44188</v>
      </c>
      <c r="V518" s="25">
        <v>44674</v>
      </c>
      <c r="W518" s="25">
        <v>46423</v>
      </c>
      <c r="X518" s="25">
        <v>48821</v>
      </c>
      <c r="Y518" s="25">
        <v>50833</v>
      </c>
      <c r="Z518" s="25">
        <v>47476</v>
      </c>
      <c r="AA518" s="25">
        <v>48680</v>
      </c>
      <c r="AB518" s="25">
        <v>48769</v>
      </c>
      <c r="AC518" s="25">
        <v>48522</v>
      </c>
      <c r="AD518" s="25">
        <v>49252</v>
      </c>
      <c r="AE518" s="25">
        <v>51293</v>
      </c>
      <c r="AF518" s="25">
        <v>50915</v>
      </c>
      <c r="AG518" s="25">
        <v>50712</v>
      </c>
      <c r="AH518" s="25">
        <v>50742</v>
      </c>
    </row>
    <row r="519" spans="1:34" ht="15" hidden="1" x14ac:dyDescent="0.25">
      <c r="A519" t="str">
        <f t="shared" si="105"/>
        <v>中信(H)不良贷款余额</v>
      </c>
      <c r="B519" s="3" t="str">
        <f t="shared" si="102"/>
        <v>中信银行不良贷款余额</v>
      </c>
      <c r="C519" s="4" t="s">
        <v>186</v>
      </c>
      <c r="D519" s="4" t="s">
        <v>171</v>
      </c>
      <c r="E519" s="5" t="s">
        <v>156</v>
      </c>
      <c r="F519" s="5" t="s">
        <v>542</v>
      </c>
      <c r="G519" s="5" t="str">
        <f t="shared" si="106"/>
        <v>不良贷款余额</v>
      </c>
      <c r="H519" s="25">
        <v>66161</v>
      </c>
      <c r="I519" s="25">
        <v>68190</v>
      </c>
      <c r="J519" s="25">
        <v>66117</v>
      </c>
      <c r="K519" s="25">
        <v>74802</v>
      </c>
      <c r="L519" s="25">
        <v>77287</v>
      </c>
      <c r="M519" s="25">
        <v>86454</v>
      </c>
      <c r="N519" s="25">
        <v>73452</v>
      </c>
      <c r="O519" s="25">
        <v>71529</v>
      </c>
      <c r="P519" s="25">
        <v>70682</v>
      </c>
      <c r="Q519" s="25">
        <v>70357</v>
      </c>
      <c r="R519" s="25">
        <v>67459</v>
      </c>
      <c r="S519" s="25">
        <v>67059</v>
      </c>
      <c r="T519" s="25">
        <v>65520</v>
      </c>
      <c r="U519" s="25">
        <v>64749</v>
      </c>
      <c r="V519" s="25">
        <v>65213</v>
      </c>
      <c r="W519" s="25">
        <v>64910</v>
      </c>
      <c r="X519" s="25">
        <v>64850</v>
      </c>
      <c r="Y519" s="25">
        <v>66801</v>
      </c>
      <c r="Z519" s="25">
        <v>64800</v>
      </c>
      <c r="AA519" s="25">
        <v>65637</v>
      </c>
      <c r="AB519" s="25">
        <v>66580</v>
      </c>
      <c r="AC519" s="25">
        <v>65981</v>
      </c>
      <c r="AD519" s="25">
        <v>66485</v>
      </c>
      <c r="AE519" s="25">
        <v>67846</v>
      </c>
      <c r="AF519" s="25">
        <v>67134</v>
      </c>
      <c r="AG519" s="25">
        <v>66939</v>
      </c>
      <c r="AH519" s="25">
        <v>67216</v>
      </c>
    </row>
    <row r="520" spans="1:34" ht="15" hidden="1" x14ac:dyDescent="0.25">
      <c r="A520" t="str">
        <f t="shared" si="105"/>
        <v>浙商(H)不良贷款余额</v>
      </c>
      <c r="B520" s="3" t="str">
        <f t="shared" si="102"/>
        <v>浙商银行不良贷款余额</v>
      </c>
      <c r="C520" s="4" t="s">
        <v>187</v>
      </c>
      <c r="D520" s="4" t="s">
        <v>172</v>
      </c>
      <c r="E520" s="5" t="s">
        <v>157</v>
      </c>
      <c r="F520" s="5" t="s">
        <v>542</v>
      </c>
      <c r="G520" s="5" t="str">
        <f t="shared" si="106"/>
        <v>不良贷款余额</v>
      </c>
      <c r="H520" s="25">
        <v>12785.35</v>
      </c>
      <c r="I520" s="25" t="s">
        <v>143</v>
      </c>
      <c r="J520" s="25">
        <v>14147.458000000001</v>
      </c>
      <c r="K520" s="25">
        <v>15325</v>
      </c>
      <c r="L520" s="25">
        <v>15862</v>
      </c>
      <c r="M520" s="25">
        <v>16774</v>
      </c>
      <c r="N520" s="25">
        <v>17045</v>
      </c>
      <c r="O520" s="25">
        <v>19097</v>
      </c>
      <c r="P520" s="25">
        <v>19139</v>
      </c>
      <c r="Q520" s="25">
        <v>19983</v>
      </c>
      <c r="R520" s="25">
        <v>20667</v>
      </c>
      <c r="S520" s="25">
        <v>21812</v>
      </c>
      <c r="T520" s="25">
        <v>21969</v>
      </c>
      <c r="U520" s="25">
        <v>22139</v>
      </c>
      <c r="V520" s="25">
        <v>22353</v>
      </c>
      <c r="W520" s="25">
        <v>22907</v>
      </c>
      <c r="X520" s="25">
        <v>23893</v>
      </c>
      <c r="Y520" s="25">
        <v>24548</v>
      </c>
      <c r="Z520" s="25">
        <v>24596</v>
      </c>
      <c r="AA520" s="25">
        <v>25324</v>
      </c>
      <c r="AB520" s="25">
        <v>25767</v>
      </c>
      <c r="AC520" s="25">
        <v>25963</v>
      </c>
      <c r="AD520" s="25">
        <v>25494</v>
      </c>
      <c r="AE520" s="25">
        <v>25955</v>
      </c>
      <c r="AF520" s="25">
        <v>25545</v>
      </c>
      <c r="AG520" s="25">
        <v>25661</v>
      </c>
      <c r="AH520" s="25">
        <v>26037</v>
      </c>
    </row>
    <row r="521" spans="1:34" ht="15" hidden="1" x14ac:dyDescent="0.25">
      <c r="A521" t="str">
        <f t="shared" si="105"/>
        <v>民生(H)不良贷款余额</v>
      </c>
      <c r="B521" s="3" t="str">
        <f t="shared" si="102"/>
        <v>民生银行不良贷款余额</v>
      </c>
      <c r="C521" s="4" t="s">
        <v>188</v>
      </c>
      <c r="D521" s="4" t="s">
        <v>173</v>
      </c>
      <c r="E521" s="5" t="s">
        <v>158</v>
      </c>
      <c r="F521" s="5" t="s">
        <v>542</v>
      </c>
      <c r="G521" s="5" t="str">
        <f t="shared" si="106"/>
        <v>不良贷款余额</v>
      </c>
      <c r="H521" s="25">
        <v>55649</v>
      </c>
      <c r="I521" s="25">
        <v>55309</v>
      </c>
      <c r="J521" s="25">
        <v>54434</v>
      </c>
      <c r="K521" s="25">
        <v>57488</v>
      </c>
      <c r="L521" s="25">
        <v>64256</v>
      </c>
      <c r="M521" s="25">
        <v>69946</v>
      </c>
      <c r="N521" s="25">
        <v>70049</v>
      </c>
      <c r="O521" s="25">
        <v>72106</v>
      </c>
      <c r="P521" s="25">
        <v>72391</v>
      </c>
      <c r="Q521" s="25">
        <v>72220</v>
      </c>
      <c r="R521" s="25">
        <v>72338</v>
      </c>
      <c r="S521" s="25">
        <v>73029</v>
      </c>
      <c r="T521" s="25">
        <v>72737</v>
      </c>
      <c r="U521" s="25">
        <v>72058</v>
      </c>
      <c r="V521" s="25">
        <v>69387</v>
      </c>
      <c r="W521" s="25">
        <v>69268</v>
      </c>
      <c r="X521" s="25">
        <v>69003</v>
      </c>
      <c r="Y521" s="25">
        <v>68015</v>
      </c>
      <c r="Z521" s="25">
        <v>65097</v>
      </c>
      <c r="AA521" s="25">
        <v>64974</v>
      </c>
      <c r="AB521" s="25">
        <v>64899</v>
      </c>
      <c r="AC521" s="25">
        <v>65630</v>
      </c>
      <c r="AD521" s="25">
        <v>65610</v>
      </c>
      <c r="AE521" s="25">
        <v>66045</v>
      </c>
      <c r="AF521" s="25">
        <v>66052</v>
      </c>
      <c r="AG521" s="25">
        <v>65857</v>
      </c>
      <c r="AH521" s="25">
        <v>66154</v>
      </c>
    </row>
    <row r="522" spans="1:34" ht="15" hidden="1" x14ac:dyDescent="0.25">
      <c r="A522" t="str">
        <f t="shared" si="105"/>
        <v>招商(H)不良贷款余额</v>
      </c>
      <c r="B522" s="3" t="str">
        <f t="shared" si="102"/>
        <v>招商银行不良贷款余额</v>
      </c>
      <c r="C522" s="4" t="s">
        <v>189</v>
      </c>
      <c r="D522" s="4" t="s">
        <v>174</v>
      </c>
      <c r="E522" s="5" t="s">
        <v>159</v>
      </c>
      <c r="F522" s="5" t="s">
        <v>542</v>
      </c>
      <c r="G522" s="5" t="str">
        <f t="shared" si="106"/>
        <v>不良贷款余额</v>
      </c>
      <c r="H522" s="25">
        <v>53221</v>
      </c>
      <c r="I522" s="25">
        <v>53261</v>
      </c>
      <c r="J522" s="25">
        <v>52275</v>
      </c>
      <c r="K522" s="25">
        <v>52582</v>
      </c>
      <c r="L522" s="25">
        <v>55328</v>
      </c>
      <c r="M522" s="25">
        <v>56466</v>
      </c>
      <c r="N522" s="25">
        <v>53615</v>
      </c>
      <c r="O522" s="25">
        <v>54057</v>
      </c>
      <c r="P522" s="25">
        <v>54542</v>
      </c>
      <c r="Q522" s="25">
        <v>51302</v>
      </c>
      <c r="R522" s="25">
        <v>50862</v>
      </c>
      <c r="S522" s="25">
        <v>54138</v>
      </c>
      <c r="T522" s="25">
        <v>56386</v>
      </c>
      <c r="U522" s="25">
        <v>57088</v>
      </c>
      <c r="V522" s="25">
        <v>58004</v>
      </c>
      <c r="W522" s="25">
        <v>60302</v>
      </c>
      <c r="X522" s="25">
        <v>60641</v>
      </c>
      <c r="Y522" s="25">
        <v>61794</v>
      </c>
      <c r="Z522" s="25">
        <v>61579</v>
      </c>
      <c r="AA522" s="25">
        <v>62630</v>
      </c>
      <c r="AB522" s="25">
        <v>63427</v>
      </c>
      <c r="AC522" s="25">
        <v>63557</v>
      </c>
      <c r="AD522" s="25">
        <v>65610</v>
      </c>
      <c r="AE522" s="25">
        <v>66743</v>
      </c>
      <c r="AF522" s="25">
        <v>66370</v>
      </c>
      <c r="AG522" s="25">
        <v>67425</v>
      </c>
      <c r="AH522" s="25">
        <v>68206</v>
      </c>
    </row>
    <row r="523" spans="1:34" ht="15" hidden="1" x14ac:dyDescent="0.25">
      <c r="A523" t="str">
        <f t="shared" si="105"/>
        <v>重庆(H)不良贷款余额</v>
      </c>
      <c r="B523" s="3" t="str">
        <f t="shared" si="102"/>
        <v>重庆银行不良贷款余额</v>
      </c>
      <c r="C523" s="4" t="s">
        <v>190</v>
      </c>
      <c r="D523" s="4" t="s">
        <v>175</v>
      </c>
      <c r="E523" s="5" t="s">
        <v>160</v>
      </c>
      <c r="F523" s="5" t="s">
        <v>542</v>
      </c>
      <c r="G523" s="5" t="str">
        <f t="shared" si="106"/>
        <v>不良贷款余额</v>
      </c>
      <c r="H523" s="25">
        <v>3051.011</v>
      </c>
      <c r="I523" s="25" t="s">
        <v>143</v>
      </c>
      <c r="J523" s="25">
        <v>3130.8270000000002</v>
      </c>
      <c r="K523" s="25">
        <v>3263</v>
      </c>
      <c r="L523" s="25">
        <v>3275.0410000000002</v>
      </c>
      <c r="M523" s="25" t="s">
        <v>143</v>
      </c>
      <c r="N523" s="25">
        <v>3563.625</v>
      </c>
      <c r="O523" s="25">
        <v>3757</v>
      </c>
      <c r="P523" s="25">
        <v>4155.9049999999997</v>
      </c>
      <c r="Q523" s="25">
        <v>4163</v>
      </c>
      <c r="R523" s="25">
        <v>4105.8180000000002</v>
      </c>
      <c r="S523" s="25">
        <v>4271</v>
      </c>
      <c r="T523" s="25">
        <v>4363.723</v>
      </c>
      <c r="U523" s="25">
        <v>4194</v>
      </c>
      <c r="V523" s="25">
        <v>4835.049</v>
      </c>
      <c r="W523" s="25">
        <v>4525</v>
      </c>
      <c r="X523" s="25">
        <v>4560.5600000000004</v>
      </c>
      <c r="Y523" s="25">
        <v>5106</v>
      </c>
      <c r="Z523" s="25">
        <v>5211.7839999999997</v>
      </c>
      <c r="AA523" s="25">
        <v>5392</v>
      </c>
      <c r="AB523" s="25">
        <v>5215.04</v>
      </c>
      <c r="AC523" s="25">
        <v>5441</v>
      </c>
      <c r="AD523" s="25">
        <v>5463.25</v>
      </c>
      <c r="AE523" s="25">
        <v>5694</v>
      </c>
      <c r="AF523" s="25">
        <v>5840.2370000000001</v>
      </c>
      <c r="AG523" s="25">
        <v>5894</v>
      </c>
      <c r="AH523" s="25">
        <v>6033.6909999999998</v>
      </c>
    </row>
    <row r="524" spans="1:34" ht="15" hidden="1" x14ac:dyDescent="0.25">
      <c r="A524" t="str">
        <f t="shared" si="105"/>
        <v>青岛(H)不良贷款余额</v>
      </c>
      <c r="B524" s="3" t="str">
        <f t="shared" si="102"/>
        <v>青岛银行不良贷款余额</v>
      </c>
      <c r="C524" s="4" t="s">
        <v>191</v>
      </c>
      <c r="D524" s="4" t="s">
        <v>176</v>
      </c>
      <c r="E524" s="5" t="s">
        <v>161</v>
      </c>
      <c r="F524" s="5" t="s">
        <v>542</v>
      </c>
      <c r="G524" s="5" t="str">
        <f t="shared" si="106"/>
        <v>不良贷款余额</v>
      </c>
      <c r="H524" s="25">
        <v>2459.1979999999999</v>
      </c>
      <c r="I524" s="25">
        <v>2681.7660000000001</v>
      </c>
      <c r="J524" s="25">
        <v>2851.567</v>
      </c>
      <c r="K524" s="25">
        <v>3099.7939999999999</v>
      </c>
      <c r="L524" s="25">
        <v>3302.2739999999999</v>
      </c>
      <c r="M524" s="25">
        <v>3367.37</v>
      </c>
      <c r="N524" s="25">
        <v>3126.1129999999998</v>
      </c>
      <c r="O524" s="25">
        <v>3380.1950000000002</v>
      </c>
      <c r="P524" s="25">
        <v>3495.7359999999999</v>
      </c>
      <c r="Q524" s="25">
        <v>3555.442</v>
      </c>
      <c r="R524" s="25">
        <v>3261.9029999999998</v>
      </c>
      <c r="S524" s="25">
        <v>3399.7660000000001</v>
      </c>
      <c r="T524" s="25">
        <v>3532.5320000000002</v>
      </c>
      <c r="U524" s="25">
        <v>3559.5749999999998</v>
      </c>
      <c r="V524" s="25">
        <v>3247.4810000000002</v>
      </c>
      <c r="W524" s="25">
        <v>3235.63</v>
      </c>
      <c r="X524" s="25">
        <v>3292.433</v>
      </c>
      <c r="Y524" s="25">
        <v>3387.1239999999998</v>
      </c>
      <c r="Z524" s="25">
        <v>3539.3589999999999</v>
      </c>
      <c r="AA524" s="25">
        <v>3729.489</v>
      </c>
      <c r="AB524" s="25">
        <v>3789.3519999999999</v>
      </c>
      <c r="AC524" s="25">
        <v>3866.2359999999999</v>
      </c>
      <c r="AD524" s="25">
        <v>3873.3389999999999</v>
      </c>
      <c r="AE524" s="25">
        <v>4061.8490000000002</v>
      </c>
      <c r="AF524" s="25">
        <v>4132.0749999999998</v>
      </c>
      <c r="AG524" s="25">
        <v>4129.2669999999998</v>
      </c>
      <c r="AH524" s="25">
        <v>3841.2710000000002</v>
      </c>
    </row>
    <row r="525" spans="1:34" ht="15" hidden="1" x14ac:dyDescent="0.25">
      <c r="A525" t="str">
        <f t="shared" si="105"/>
        <v>郑州(H)不良贷款余额</v>
      </c>
      <c r="B525" s="3" t="str">
        <f t="shared" si="102"/>
        <v>郑州银行不良贷款余额</v>
      </c>
      <c r="C525" s="4" t="s">
        <v>192</v>
      </c>
      <c r="D525" s="4" t="s">
        <v>177</v>
      </c>
      <c r="E525" s="5" t="s">
        <v>162</v>
      </c>
      <c r="F525" s="5" t="s">
        <v>542</v>
      </c>
      <c r="G525" s="5" t="str">
        <f t="shared" si="106"/>
        <v>不良贷款余额</v>
      </c>
      <c r="H525" s="25">
        <v>4248.3940000000002</v>
      </c>
      <c r="I525" s="25">
        <v>4493.9639999999999</v>
      </c>
      <c r="J525" s="25">
        <v>4644.88</v>
      </c>
      <c r="K525" s="25">
        <v>4908.549</v>
      </c>
      <c r="L525" s="25">
        <v>4658.9780000000001</v>
      </c>
      <c r="M525" s="25">
        <v>4814.4849999999997</v>
      </c>
      <c r="N525" s="25">
        <v>4943.7820000000002</v>
      </c>
      <c r="O525" s="25">
        <v>5163.2089999999998</v>
      </c>
      <c r="P525" s="25">
        <v>5293.8919999999998</v>
      </c>
      <c r="Q525" s="25">
        <v>5508.8810000000003</v>
      </c>
      <c r="R525" s="25">
        <v>5345.0820000000003</v>
      </c>
      <c r="S525" s="25">
        <v>5532.7510000000002</v>
      </c>
      <c r="T525" s="25">
        <v>5574.4870000000001</v>
      </c>
      <c r="U525" s="25">
        <v>5761.5940000000001</v>
      </c>
      <c r="V525" s="25">
        <v>6221.7749999999996</v>
      </c>
      <c r="W525" s="25">
        <v>6437.9830000000002</v>
      </c>
      <c r="X525" s="25">
        <v>6555.7129999999997</v>
      </c>
      <c r="Y525" s="25">
        <v>6647.5159999999996</v>
      </c>
      <c r="Z525" s="25">
        <v>6756.5020000000004</v>
      </c>
      <c r="AA525" s="25">
        <v>6824.991</v>
      </c>
      <c r="AB525" s="25">
        <v>6989.4740000000002</v>
      </c>
      <c r="AC525" s="25">
        <v>7127.0240000000003</v>
      </c>
      <c r="AD525" s="25">
        <v>6923.0379999999996</v>
      </c>
      <c r="AE525" s="25">
        <v>7150.9319999999998</v>
      </c>
      <c r="AF525" s="25">
        <v>7165.05</v>
      </c>
      <c r="AG525" s="25">
        <v>7157.9049999999997</v>
      </c>
      <c r="AH525" s="25">
        <v>7029.2640000000001</v>
      </c>
    </row>
    <row r="526" spans="1:34" ht="15" hidden="1" x14ac:dyDescent="0.25">
      <c r="A526" t="str">
        <f t="shared" si="105"/>
        <v>渝农(H)不良贷款余额</v>
      </c>
      <c r="B526" s="3" t="str">
        <f t="shared" si="102"/>
        <v>渝农商行不良贷款余额</v>
      </c>
      <c r="C526" s="4" t="s">
        <v>193</v>
      </c>
      <c r="D526" s="4" t="s">
        <v>178</v>
      </c>
      <c r="E526" s="5" t="s">
        <v>163</v>
      </c>
      <c r="F526" s="5" t="s">
        <v>542</v>
      </c>
      <c r="G526" s="5" t="str">
        <f t="shared" si="106"/>
        <v>不良贷款余额</v>
      </c>
      <c r="H526" s="25">
        <v>5168.7</v>
      </c>
      <c r="I526" s="25" t="s">
        <v>143</v>
      </c>
      <c r="J526" s="25">
        <v>5459.9</v>
      </c>
      <c r="K526" s="25">
        <v>5735</v>
      </c>
      <c r="L526" s="25">
        <v>6080.4</v>
      </c>
      <c r="M526" s="25">
        <v>6414</v>
      </c>
      <c r="N526" s="25">
        <v>6645.1</v>
      </c>
      <c r="O526" s="25">
        <v>6940</v>
      </c>
      <c r="P526" s="25">
        <v>7171</v>
      </c>
      <c r="Q526" s="25">
        <v>7323</v>
      </c>
      <c r="R526" s="25">
        <v>7300.2</v>
      </c>
      <c r="S526" s="25">
        <v>7586</v>
      </c>
      <c r="T526" s="25">
        <v>7587.7</v>
      </c>
      <c r="U526" s="25">
        <v>7738</v>
      </c>
      <c r="V526" s="25">
        <v>7716.5</v>
      </c>
      <c r="W526" s="25">
        <v>8073</v>
      </c>
      <c r="X526" s="25">
        <v>8143.5</v>
      </c>
      <c r="Y526" s="25">
        <v>8175</v>
      </c>
      <c r="Z526" s="25">
        <v>8059.2</v>
      </c>
      <c r="AA526" s="25">
        <v>8274</v>
      </c>
      <c r="AB526" s="25">
        <v>8395</v>
      </c>
      <c r="AC526" s="25">
        <v>8372</v>
      </c>
      <c r="AD526" s="25">
        <v>8419.9</v>
      </c>
      <c r="AE526" s="25">
        <v>8747</v>
      </c>
      <c r="AF526" s="25">
        <v>8948</v>
      </c>
      <c r="AG526" s="25">
        <v>8711</v>
      </c>
      <c r="AH526" s="25">
        <v>8589.4</v>
      </c>
    </row>
    <row r="527" spans="1:34" s="19" customFormat="1" ht="15" hidden="1" x14ac:dyDescent="0.25">
      <c r="A527" t="str">
        <f t="shared" si="105"/>
        <v>中原不良贷款余额</v>
      </c>
      <c r="B527" s="15" t="str">
        <f t="shared" si="102"/>
        <v>中原银行不良贷款余额</v>
      </c>
      <c r="C527" s="16" t="s">
        <v>222</v>
      </c>
      <c r="D527" s="16" t="s">
        <v>194</v>
      </c>
      <c r="E527" s="17" t="s">
        <v>208</v>
      </c>
      <c r="F527" s="17" t="s">
        <v>236</v>
      </c>
      <c r="G527" s="17" t="str">
        <f t="shared" si="106"/>
        <v>不良贷款余额</v>
      </c>
      <c r="H527" s="27">
        <f>H449*H215</f>
        <v>6711.4901599999994</v>
      </c>
      <c r="I527" s="27">
        <f>I449*I215</f>
        <v>6711.4901599999994</v>
      </c>
      <c r="J527" s="27">
        <f>J449*J215</f>
        <v>6672.2649437999999</v>
      </c>
      <c r="K527" s="27">
        <f>K449*K215</f>
        <v>6672.2649437999999</v>
      </c>
      <c r="L527" s="27">
        <f>L449*L215</f>
        <v>7663.7509044000008</v>
      </c>
      <c r="M527" s="27">
        <f>M449*M215</f>
        <v>7663.7509044000008</v>
      </c>
      <c r="N527" s="27">
        <f>N449*N215</f>
        <v>7890.2717932999994</v>
      </c>
      <c r="O527" s="27">
        <f>O449*O215</f>
        <v>7890.2717932999994</v>
      </c>
      <c r="P527" s="27">
        <f>P449*P215</f>
        <v>8354.3705812000007</v>
      </c>
      <c r="Q527" s="27">
        <f>Q449*Q215</f>
        <v>8354.3705812000007</v>
      </c>
      <c r="R527" s="27">
        <f>R449*R215</f>
        <v>8461.8774052000008</v>
      </c>
      <c r="S527" s="27">
        <f>S449*S215</f>
        <v>8461.8774052000008</v>
      </c>
      <c r="T527" s="27">
        <f>T449*T215</f>
        <v>11958.0419322</v>
      </c>
      <c r="U527" s="27">
        <f>U449*U215</f>
        <v>11958.0419322</v>
      </c>
      <c r="V527" s="27">
        <f>V449*V215</f>
        <v>13202.6414205</v>
      </c>
      <c r="W527" s="27">
        <f>W449*W215</f>
        <v>13202.6414205</v>
      </c>
      <c r="X527" s="27">
        <f>X449*X215</f>
        <v>15846.6215256</v>
      </c>
      <c r="Y527" s="27">
        <f>Y449*Y215</f>
        <v>15149.303099999999</v>
      </c>
      <c r="Z527" s="27">
        <f>Z449*Z215</f>
        <v>14432.2282884</v>
      </c>
      <c r="AA527" s="27">
        <f>AA449*AA215</f>
        <v>14238.465600000001</v>
      </c>
      <c r="AB527" s="27">
        <f>AB449*AB215</f>
        <v>14550.91144</v>
      </c>
      <c r="AC527" s="27">
        <f>AC449*AC215</f>
        <v>14013.875199999999</v>
      </c>
      <c r="AD527" s="27">
        <f>AD449*AD215</f>
        <v>14431.9961712</v>
      </c>
      <c r="AE527" s="27">
        <f>AE449*AE215</f>
        <v>14431.9961712</v>
      </c>
      <c r="AF527" s="27">
        <f>AF449*AF215</f>
        <v>14371.826584799997</v>
      </c>
      <c r="AG527" s="27">
        <f>AG449*AG215</f>
        <v>14371.826584799997</v>
      </c>
      <c r="AH527" s="27">
        <f>AH449*AH215</f>
        <v>14384.540626399999</v>
      </c>
    </row>
    <row r="528" spans="1:34" ht="15" hidden="1" x14ac:dyDescent="0.25">
      <c r="A528" t="str">
        <f t="shared" si="105"/>
        <v>广州农商不良贷款余额</v>
      </c>
      <c r="B528" s="3" t="str">
        <f t="shared" si="102"/>
        <v>广州农商银行不良贷款余额</v>
      </c>
      <c r="C528" s="4" t="s">
        <v>223</v>
      </c>
      <c r="D528" s="4" t="s">
        <v>195</v>
      </c>
      <c r="E528" s="5" t="s">
        <v>209</v>
      </c>
      <c r="F528" s="5" t="s">
        <v>236</v>
      </c>
      <c r="G528" s="5" t="str">
        <f t="shared" si="106"/>
        <v>不良贷款余额</v>
      </c>
      <c r="H528" s="27">
        <f>H450*H216</f>
        <v>6280.4034439999996</v>
      </c>
      <c r="I528" s="27">
        <f>I450*I216</f>
        <v>6280.4034439999996</v>
      </c>
      <c r="J528" s="27">
        <f>J450*J216</f>
        <v>8303.4485797999987</v>
      </c>
      <c r="K528" s="27">
        <f>K450*K216</f>
        <v>8303.4485797999987</v>
      </c>
      <c r="L528" s="27">
        <f>L450*L216</f>
        <v>10156.4240696</v>
      </c>
      <c r="M528" s="27">
        <f>M450*M216</f>
        <v>10156.4240696</v>
      </c>
      <c r="N528" s="27">
        <f>N450*N216</f>
        <v>10297.563677000002</v>
      </c>
      <c r="O528" s="27">
        <f>O450*O216</f>
        <v>10297.563677000002</v>
      </c>
      <c r="P528" s="27">
        <f>P450*P216</f>
        <v>11271.802323</v>
      </c>
      <c r="Q528" s="27">
        <f>Q450*Q216</f>
        <v>11271.802323</v>
      </c>
      <c r="R528" s="27">
        <f>R450*R216</f>
        <v>12035.231619000002</v>
      </c>
      <c r="S528" s="27">
        <f>S450*S216</f>
        <v>12035.231619000002</v>
      </c>
      <c r="T528" s="27">
        <f>T450*T216</f>
        <v>14026.094423599998</v>
      </c>
      <c r="U528" s="27">
        <f>U450*U216</f>
        <v>14026.094423599998</v>
      </c>
      <c r="V528" s="27">
        <f>V450*V216</f>
        <v>14600.607427599998</v>
      </c>
      <c r="W528" s="27">
        <f>W450*W216</f>
        <v>14600.607427599998</v>
      </c>
      <c r="X528" s="27">
        <f>X450*X216</f>
        <v>16048.152314999999</v>
      </c>
      <c r="Y528" s="27">
        <f>Y450*Y216</f>
        <v>16048.152314999999</v>
      </c>
      <c r="Z528" s="27">
        <f>Z450*Z216</f>
        <v>13675.651237600001</v>
      </c>
      <c r="AA528" s="27">
        <f>AA450*AA216</f>
        <v>13675.651237600001</v>
      </c>
      <c r="AB528" s="27">
        <f>AB450*AB216</f>
        <v>13913.288313100002</v>
      </c>
      <c r="AC528" s="27">
        <f>AC450*AC216</f>
        <v>13913.288313100002</v>
      </c>
      <c r="AD528" s="27">
        <f>AD450*AD216</f>
        <v>11955.8881516</v>
      </c>
      <c r="AE528" s="27">
        <f>AE450*AE216</f>
        <v>11955.8881516</v>
      </c>
      <c r="AF528" s="27">
        <f>AF450*AF216</f>
        <v>14203.4198922</v>
      </c>
      <c r="AG528" s="27">
        <f>AG450*AG216</f>
        <v>14203.4198922</v>
      </c>
      <c r="AH528" s="27">
        <f>AH450*AH216</f>
        <v>13132.684789200002</v>
      </c>
    </row>
    <row r="529" spans="1:34" ht="15" hidden="1" x14ac:dyDescent="0.25">
      <c r="A529" t="str">
        <f t="shared" si="105"/>
        <v>天津不良贷款余额</v>
      </c>
      <c r="B529" s="3" t="str">
        <f t="shared" si="102"/>
        <v>天津银行不良贷款余额</v>
      </c>
      <c r="C529" s="4" t="s">
        <v>224</v>
      </c>
      <c r="D529" s="4" t="s">
        <v>196</v>
      </c>
      <c r="E529" s="5" t="s">
        <v>210</v>
      </c>
      <c r="F529" s="5" t="s">
        <v>236</v>
      </c>
      <c r="G529" s="5" t="str">
        <f t="shared" si="106"/>
        <v>不良贷款余额</v>
      </c>
      <c r="H529" s="27">
        <f>H451*H217</f>
        <v>5463.1652700000004</v>
      </c>
      <c r="I529" s="27">
        <f>I451*I217</f>
        <v>5463.1652700000004</v>
      </c>
      <c r="J529" s="27">
        <f>J451*J217</f>
        <v>5761.3354063999996</v>
      </c>
      <c r="K529" s="27">
        <f>K451*K217</f>
        <v>5761.3354063999996</v>
      </c>
      <c r="L529" s="27">
        <f>L451*L217</f>
        <v>6506.5830792000006</v>
      </c>
      <c r="M529" s="27">
        <f>M451*M217</f>
        <v>6506.5830792000006</v>
      </c>
      <c r="N529" s="27">
        <f>N451*N217</f>
        <v>6587.3994670000011</v>
      </c>
      <c r="O529" s="27">
        <f>O451*O217</f>
        <v>6587.3994670000011</v>
      </c>
      <c r="P529" s="27">
        <f>P451*P217</f>
        <v>7311.5321000000004</v>
      </c>
      <c r="Q529" s="27">
        <f>Q451*Q217</f>
        <v>7311.5321000000004</v>
      </c>
      <c r="R529" s="27">
        <f>R451*R217</f>
        <v>8122.1765533999996</v>
      </c>
      <c r="S529" s="27">
        <f>S451*S217</f>
        <v>8122.1765533999996</v>
      </c>
      <c r="T529" s="27">
        <f>T451*T217</f>
        <v>7840.9520999999995</v>
      </c>
      <c r="U529" s="27">
        <f>U451*U217</f>
        <v>7840.9520999999995</v>
      </c>
      <c r="V529" s="27">
        <f>V451*V217</f>
        <v>6288.4614248000007</v>
      </c>
      <c r="W529" s="27">
        <f>W451*W217</f>
        <v>6288.4614248000007</v>
      </c>
      <c r="X529" s="27">
        <f>X451*X217</f>
        <v>8493.7253765000005</v>
      </c>
      <c r="Y529" s="27">
        <f>Y451*Y217</f>
        <v>8493.7253765000005</v>
      </c>
      <c r="Z529" s="27">
        <f>Z451*Z217</f>
        <v>6926.658840000001</v>
      </c>
      <c r="AA529" s="27">
        <f>AA451*AA217</f>
        <v>6274.7380080000003</v>
      </c>
      <c r="AB529" s="27">
        <f>AB451*AB217</f>
        <v>6899.9767376</v>
      </c>
      <c r="AC529" s="27">
        <f>AC451*AC217</f>
        <v>7263.1334079999997</v>
      </c>
      <c r="AD529" s="27">
        <f>AD451*AD217</f>
        <v>7712.1427009999998</v>
      </c>
      <c r="AE529" s="27">
        <f>AE451*AE217</f>
        <v>7712.1427009999998</v>
      </c>
      <c r="AF529" s="27">
        <f>AF451*AF217</f>
        <v>8147.4788135999997</v>
      </c>
      <c r="AG529" s="27">
        <f>AG451*AG217</f>
        <v>8147.4788135999997</v>
      </c>
      <c r="AH529" s="27">
        <f>AH451*AH217</f>
        <v>8391.576414000001</v>
      </c>
    </row>
    <row r="530" spans="1:34" ht="15" hidden="1" x14ac:dyDescent="0.25">
      <c r="A530" t="str">
        <f t="shared" si="105"/>
        <v>江西不良贷款余额</v>
      </c>
      <c r="B530" s="3" t="str">
        <f t="shared" si="102"/>
        <v>江西银行不良贷款余额</v>
      </c>
      <c r="C530" s="4" t="s">
        <v>225</v>
      </c>
      <c r="D530" s="4" t="s">
        <v>197</v>
      </c>
      <c r="E530" s="5" t="s">
        <v>211</v>
      </c>
      <c r="F530" s="5" t="s">
        <v>236</v>
      </c>
      <c r="G530" s="5" t="str">
        <f t="shared" si="106"/>
        <v>不良贷款余额</v>
      </c>
      <c r="H530" s="27">
        <f>H452*H218</f>
        <v>3906.2855715000001</v>
      </c>
      <c r="I530" s="27">
        <f>I452*I218</f>
        <v>3906.2855715000001</v>
      </c>
      <c r="J530" s="27">
        <f>J452*J218</f>
        <v>4746.3871153999989</v>
      </c>
      <c r="K530" s="27">
        <f>K452*K218</f>
        <v>4746.3871153999989</v>
      </c>
      <c r="L530" s="27">
        <f>L452*L218</f>
        <v>6236.6396378999998</v>
      </c>
      <c r="M530" s="27">
        <f>M452*M218</f>
        <v>6236.6396378999998</v>
      </c>
      <c r="N530" s="27">
        <f>N452*N218</f>
        <v>3865.2016033999998</v>
      </c>
      <c r="O530" s="27">
        <f>O452*O218</f>
        <v>3865.2016033999998</v>
      </c>
      <c r="P530" s="27">
        <f>P452*P218</f>
        <v>4379.1745928</v>
      </c>
      <c r="Q530" s="27">
        <f>Q452*Q218</f>
        <v>4379.1745928</v>
      </c>
      <c r="R530" s="27">
        <f>R452*R218</f>
        <v>4082.4003863999997</v>
      </c>
      <c r="S530" s="27">
        <f>S452*S218</f>
        <v>4082.4003863999997</v>
      </c>
      <c r="T530" s="27">
        <f>T452*T218</f>
        <v>5642.4012299999986</v>
      </c>
      <c r="U530" s="27">
        <f>U452*U218</f>
        <v>5642.4012299999986</v>
      </c>
      <c r="V530" s="27">
        <f>V452*V218</f>
        <v>6790.2894841999996</v>
      </c>
      <c r="W530" s="27">
        <f>W452*W218</f>
        <v>6790.2894841999996</v>
      </c>
      <c r="X530" s="27">
        <f>X452*X218</f>
        <v>7163.191786800001</v>
      </c>
      <c r="Y530" s="27">
        <f>Y452*Y218</f>
        <v>7163.191786800001</v>
      </c>
      <c r="Z530" s="27">
        <f>Z452*Z218</f>
        <v>7310.5021933999997</v>
      </c>
      <c r="AA530" s="27">
        <f>AA452*AA218</f>
        <v>7310.5021933999997</v>
      </c>
      <c r="AB530" s="27">
        <f>AB452*AB218</f>
        <v>8875.1191419000006</v>
      </c>
      <c r="AC530" s="27">
        <f>AC452*AC218</f>
        <v>8875.1191419000006</v>
      </c>
      <c r="AD530" s="27">
        <f>AD452*AD218</f>
        <v>7588.2155039999989</v>
      </c>
      <c r="AE530" s="27">
        <f>AE452*AE218</f>
        <v>7588.2155039999989</v>
      </c>
      <c r="AF530" s="27">
        <f>AF452*AF218</f>
        <v>8611.7125464000001</v>
      </c>
      <c r="AG530" s="27">
        <f>AG452*AG218</f>
        <v>8611.7125464000001</v>
      </c>
      <c r="AH530" s="27">
        <f>AH452*AH218</f>
        <v>7267.3495800000001</v>
      </c>
    </row>
    <row r="531" spans="1:34" ht="15" hidden="1" x14ac:dyDescent="0.25">
      <c r="A531" t="str">
        <f t="shared" si="105"/>
        <v>泸州不良贷款余额</v>
      </c>
      <c r="B531" s="3" t="str">
        <f t="shared" si="102"/>
        <v>泸州银行不良贷款余额</v>
      </c>
      <c r="C531" s="4" t="s">
        <v>226</v>
      </c>
      <c r="D531" s="4" t="s">
        <v>198</v>
      </c>
      <c r="E531" s="5" t="s">
        <v>212</v>
      </c>
      <c r="F531" s="5" t="s">
        <v>236</v>
      </c>
      <c r="G531" s="5" t="str">
        <f t="shared" si="106"/>
        <v>不良贷款余额</v>
      </c>
      <c r="H531" s="27">
        <f>H453*H219</f>
        <v>271.81200040000004</v>
      </c>
      <c r="I531" s="27">
        <f>I453*I219</f>
        <v>271.81200040000004</v>
      </c>
      <c r="J531" s="27">
        <f>J453*J219</f>
        <v>419.03154559999996</v>
      </c>
      <c r="K531" s="27">
        <f>K453*K219</f>
        <v>416.08120000000002</v>
      </c>
      <c r="L531" s="27">
        <f>L453*L219</f>
        <v>819.02786490000005</v>
      </c>
      <c r="M531" s="27">
        <f>M453*M219</f>
        <v>819.02786490000005</v>
      </c>
      <c r="N531" s="27">
        <f>N453*N219</f>
        <v>1086.1576491000001</v>
      </c>
      <c r="O531" s="27">
        <f>O453*O219</f>
        <v>563.44800000000009</v>
      </c>
      <c r="P531" s="27">
        <f>P453*P219</f>
        <v>582.33919800000001</v>
      </c>
      <c r="Q531" s="27">
        <f>Q453*Q219</f>
        <v>540.74354100000005</v>
      </c>
      <c r="R531" s="27">
        <f>R453*R219</f>
        <v>1060.068908</v>
      </c>
      <c r="S531" s="27">
        <f>S453*S219</f>
        <v>776.38849600000003</v>
      </c>
      <c r="T531" s="27">
        <f>T453*T219</f>
        <v>1191.7433008</v>
      </c>
      <c r="U531" s="27">
        <f>U453*U219</f>
        <v>1489.6791260000002</v>
      </c>
      <c r="V531" s="27">
        <f>V453*V219</f>
        <v>1267.2364536</v>
      </c>
      <c r="W531" s="27">
        <f>W453*W219</f>
        <v>1316.9320008</v>
      </c>
      <c r="X531" s="27">
        <f>X453*X219</f>
        <v>1325.245275</v>
      </c>
      <c r="Y531" s="27">
        <f>Y453*Y219</f>
        <v>1551.4916000000001</v>
      </c>
      <c r="Z531" s="27">
        <f>Z453*Z219</f>
        <v>1248.1640055</v>
      </c>
      <c r="AA531" s="27">
        <f>AA453*AA219</f>
        <v>1229.6726868999999</v>
      </c>
      <c r="AB531" s="27">
        <f>AB453*AB219</f>
        <v>1387.4251778999999</v>
      </c>
      <c r="AC531" s="27">
        <f>AC453*AC219</f>
        <v>1440.8226</v>
      </c>
      <c r="AD531" s="27">
        <f>AD453*AD219</f>
        <v>1228.9209729999998</v>
      </c>
      <c r="AE531" s="27">
        <f>AE453*AE219</f>
        <v>1249.5751069999999</v>
      </c>
      <c r="AF531" s="27">
        <f>AF453*AF219</f>
        <v>1378.588041</v>
      </c>
      <c r="AG531" s="27">
        <f>AG453*AG219</f>
        <v>1507.1004854999999</v>
      </c>
      <c r="AH531" s="27">
        <f>AH453*AH219</f>
        <v>1464.6948594</v>
      </c>
    </row>
    <row r="532" spans="1:34" ht="15" hidden="1" x14ac:dyDescent="0.25">
      <c r="A532" t="str">
        <f t="shared" si="105"/>
        <v>甘肃不良贷款余额</v>
      </c>
      <c r="B532" s="3" t="str">
        <f t="shared" si="102"/>
        <v>甘肃银行不良贷款余额</v>
      </c>
      <c r="C532" s="4" t="s">
        <v>228</v>
      </c>
      <c r="D532" s="4" t="s">
        <v>200</v>
      </c>
      <c r="E532" s="5" t="s">
        <v>214</v>
      </c>
      <c r="F532" s="5" t="s">
        <v>236</v>
      </c>
      <c r="G532" s="5" t="str">
        <f t="shared" si="106"/>
        <v>不良贷款余额</v>
      </c>
      <c r="H532" s="27">
        <f>H454*H220</f>
        <v>5073.5351700000001</v>
      </c>
      <c r="I532" s="27">
        <f>I454*I220</f>
        <v>5073.5351700000001</v>
      </c>
      <c r="J532" s="27">
        <f>J454*J220</f>
        <v>4176.0064105495403</v>
      </c>
      <c r="K532" s="27">
        <f>K454*K220</f>
        <v>4176.0064105495403</v>
      </c>
      <c r="L532" s="27">
        <f>L454*L220</f>
        <v>4025.7285158053755</v>
      </c>
      <c r="M532" s="27">
        <f>M454*M220</f>
        <v>4025.7285158053755</v>
      </c>
      <c r="N532" s="27">
        <f>N454*N220</f>
        <v>4145.6249795999993</v>
      </c>
      <c r="O532" s="27">
        <f>O454*O220</f>
        <v>4145.6249795999993</v>
      </c>
      <c r="P532" s="27">
        <f>P454*P220</f>
        <v>4161.5664508000009</v>
      </c>
      <c r="Q532" s="27">
        <f>Q454*Q220</f>
        <v>4161.5664508000009</v>
      </c>
      <c r="R532" s="27">
        <f>R454*R220</f>
        <v>4051.3441812000005</v>
      </c>
      <c r="S532" s="27">
        <f>S454*S220</f>
        <v>4051.3441812000005</v>
      </c>
      <c r="T532" s="27">
        <f>T454*T220</f>
        <v>4127.8272893000003</v>
      </c>
      <c r="U532" s="27">
        <f>U454*U220</f>
        <v>4127.8272893000003</v>
      </c>
      <c r="V532" s="27">
        <f>V454*V220</f>
        <v>4201.2675399999998</v>
      </c>
      <c r="W532" s="27">
        <f>W454*W220</f>
        <v>4201.2675399999998</v>
      </c>
      <c r="X532" s="27">
        <f>X454*X220</f>
        <v>4383.9872523999993</v>
      </c>
      <c r="Y532" s="27">
        <f>Y454*Y220</f>
        <v>4383.9872523999993</v>
      </c>
      <c r="Z532" s="27">
        <f>Z454*Z220</f>
        <v>4342.3472600000005</v>
      </c>
      <c r="AA532" s="27">
        <f>AA454*AA220</f>
        <v>4342.3472600000005</v>
      </c>
      <c r="AB532" s="27">
        <f>AB454*AB220</f>
        <v>4542.1785315999996</v>
      </c>
      <c r="AC532" s="27">
        <f>AC454*AC220</f>
        <v>4542.1785315999996</v>
      </c>
      <c r="AD532" s="27">
        <f>AD454*AD220</f>
        <v>4339.7882920999991</v>
      </c>
      <c r="AE532" s="27">
        <f>AE454*AE220</f>
        <v>4339.7882920999991</v>
      </c>
      <c r="AF532" s="27">
        <f>AF454*AF220</f>
        <v>4344.3373880000008</v>
      </c>
      <c r="AG532" s="27">
        <f>AG454*AG220</f>
        <v>4344.3373880000008</v>
      </c>
      <c r="AH532" s="27">
        <f>AH454*AH220</f>
        <v>4314.4433197999997</v>
      </c>
    </row>
    <row r="533" spans="1:34" ht="15" hidden="1" x14ac:dyDescent="0.25">
      <c r="A533" t="str">
        <f t="shared" si="105"/>
        <v>晋商不良贷款余额</v>
      </c>
      <c r="B533" s="3" t="str">
        <f t="shared" si="102"/>
        <v>晋商银行不良贷款余额</v>
      </c>
      <c r="C533" s="4" t="s">
        <v>229</v>
      </c>
      <c r="D533" s="4" t="s">
        <v>201</v>
      </c>
      <c r="E533" s="5" t="s">
        <v>215</v>
      </c>
      <c r="F533" s="5" t="s">
        <v>236</v>
      </c>
      <c r="G533" s="5" t="str">
        <f t="shared" si="106"/>
        <v>不良贷款余额</v>
      </c>
      <c r="H533" s="27">
        <f>H455*H221</f>
        <v>1894.9374576</v>
      </c>
      <c r="I533" s="27">
        <f>I455*I221</f>
        <v>1894.9374576</v>
      </c>
      <c r="J533" s="27">
        <f>J455*J221</f>
        <v>2147.9742954000003</v>
      </c>
      <c r="K533" s="27">
        <f>K455*K221</f>
        <v>2147.9742954000003</v>
      </c>
      <c r="L533" s="27">
        <f>L455*L221</f>
        <v>2611.8213868999997</v>
      </c>
      <c r="M533" s="27">
        <f>M455*M221</f>
        <v>2611.8213868999997</v>
      </c>
      <c r="N533" s="27">
        <f>N455*N221</f>
        <v>2504.3290376</v>
      </c>
      <c r="O533" s="27">
        <f>O455*O221</f>
        <v>2504.3290376</v>
      </c>
      <c r="P533" s="27">
        <f>P455*P221</f>
        <v>2718.4721736000001</v>
      </c>
      <c r="Q533" s="27">
        <f>Q455*Q221</f>
        <v>2718.4721736000001</v>
      </c>
      <c r="R533" s="27">
        <f>R455*R221</f>
        <v>2865.6243167999996</v>
      </c>
      <c r="S533" s="27">
        <f>S455*S221</f>
        <v>2865.6243167999996</v>
      </c>
      <c r="T533" s="27">
        <f>T455*T221</f>
        <v>3177.9483736000002</v>
      </c>
      <c r="U533" s="27">
        <f>U455*U221</f>
        <v>3177.9483736000002</v>
      </c>
      <c r="V533" s="27">
        <f>V455*V221</f>
        <v>3348.9345780000003</v>
      </c>
      <c r="W533" s="27">
        <f>W455*W221</f>
        <v>3348.9345780000003</v>
      </c>
      <c r="X533" s="27">
        <f>X455*X221</f>
        <v>3343.4241328000003</v>
      </c>
      <c r="Y533" s="27">
        <f>Y455*Y221</f>
        <v>3343.4241328000003</v>
      </c>
      <c r="Z533" s="27">
        <f>Z455*Z221</f>
        <v>3407.5628648000002</v>
      </c>
      <c r="AA533" s="27">
        <f>AA455*AA221</f>
        <v>3407.5628648000002</v>
      </c>
      <c r="AB533" s="27">
        <f>AB455*AB221</f>
        <v>3737.3498535000003</v>
      </c>
      <c r="AC533" s="27">
        <f>AC455*AC221</f>
        <v>3737.3498535000003</v>
      </c>
      <c r="AD533" s="27">
        <f>AD455*AD221</f>
        <v>3565.0301187</v>
      </c>
      <c r="AE533" s="27">
        <f>AE455*AE221</f>
        <v>3565.0301187</v>
      </c>
      <c r="AF533" s="27">
        <f>AF455*AF221</f>
        <v>3692.8982640000004</v>
      </c>
      <c r="AG533" s="27">
        <f>AG455*AG221</f>
        <v>3692.8982640000004</v>
      </c>
      <c r="AH533" s="27">
        <f>AH455*AH221</f>
        <v>4243.7149365000005</v>
      </c>
    </row>
    <row r="534" spans="1:34" ht="15" hidden="1" x14ac:dyDescent="0.25">
      <c r="A534" t="str">
        <f t="shared" si="105"/>
        <v>徽商不良贷款余额</v>
      </c>
      <c r="B534" s="3" t="str">
        <f t="shared" si="102"/>
        <v>徽商银行不良贷款余额</v>
      </c>
      <c r="C534" s="4" t="s">
        <v>230</v>
      </c>
      <c r="D534" s="4" t="s">
        <v>202</v>
      </c>
      <c r="E534" s="5" t="s">
        <v>216</v>
      </c>
      <c r="F534" s="5" t="s">
        <v>236</v>
      </c>
      <c r="G534" s="5" t="str">
        <f t="shared" si="106"/>
        <v>不良贷款余额</v>
      </c>
      <c r="H534" s="27">
        <f>H456*H222</f>
        <v>4475.9371309000007</v>
      </c>
      <c r="I534" s="27">
        <f>I456*I222</f>
        <v>4475.9371309000007</v>
      </c>
      <c r="J534" s="27">
        <f>J456*J222</f>
        <v>4825.4452375999999</v>
      </c>
      <c r="K534" s="27">
        <f>K456*K222</f>
        <v>4825.4452375999999</v>
      </c>
      <c r="L534" s="27">
        <f>L456*L222</f>
        <v>5947.7625596999997</v>
      </c>
      <c r="M534" s="27">
        <f>M456*M222</f>
        <v>5947.7625596999997</v>
      </c>
      <c r="N534" s="27">
        <f>N456*N222</f>
        <v>11344.482091799999</v>
      </c>
      <c r="O534" s="27">
        <f>O456*O222</f>
        <v>11344.482091799999</v>
      </c>
      <c r="P534" s="27">
        <f>P456*P222</f>
        <v>10590.3538584</v>
      </c>
      <c r="Q534" s="27">
        <f>Q456*Q222</f>
        <v>10590.3538584</v>
      </c>
      <c r="R534" s="27">
        <f>R456*R222</f>
        <v>11655.353153800001</v>
      </c>
      <c r="S534" s="27">
        <f>S456*S222</f>
        <v>11655.353153800001</v>
      </c>
      <c r="T534" s="27">
        <f>T456*T222</f>
        <v>11605.285910400002</v>
      </c>
      <c r="U534" s="27">
        <f>U456*U222</f>
        <v>11605.285910400002</v>
      </c>
      <c r="V534" s="27">
        <f>V456*V222</f>
        <v>11388.204904599999</v>
      </c>
      <c r="W534" s="27">
        <f>W456*W222</f>
        <v>11388.204904599999</v>
      </c>
      <c r="X534" s="27">
        <f>X456*X222</f>
        <v>11261.2423836</v>
      </c>
      <c r="Y534" s="27">
        <f>Y456*Y222</f>
        <v>10834.680172099999</v>
      </c>
      <c r="Z534" s="27">
        <f>Z456*Z222</f>
        <v>11015.204696999999</v>
      </c>
      <c r="AA534" s="27">
        <f>AA456*AA222</f>
        <v>11015.204696999999</v>
      </c>
      <c r="AB534" s="27">
        <f>AB456*AB222</f>
        <v>10881.8241036</v>
      </c>
      <c r="AC534" s="27">
        <f>AC456*AC222</f>
        <v>11013.380399999998</v>
      </c>
      <c r="AD534" s="27">
        <f>AD456*AD222</f>
        <v>9921.4475777999996</v>
      </c>
      <c r="AE534" s="27">
        <f>AE456*AE222</f>
        <v>9921.4475777999996</v>
      </c>
      <c r="AF534" s="27">
        <f>AF456*AF222</f>
        <v>10785.222527800001</v>
      </c>
      <c r="AG534" s="27">
        <f>AG456*AG222</f>
        <v>10785.222527800001</v>
      </c>
      <c r="AH534" s="27">
        <f>AH456*AH222</f>
        <v>11078.81719</v>
      </c>
    </row>
    <row r="535" spans="1:34" ht="15" hidden="1" x14ac:dyDescent="0.25">
      <c r="A535" t="str">
        <f t="shared" si="105"/>
        <v>哈尔滨不良贷款余额</v>
      </c>
      <c r="B535" s="3" t="str">
        <f t="shared" si="102"/>
        <v>哈尔滨银行不良贷款余额</v>
      </c>
      <c r="C535" s="4" t="s">
        <v>231</v>
      </c>
      <c r="D535" s="4" t="s">
        <v>203</v>
      </c>
      <c r="E535" s="5" t="s">
        <v>217</v>
      </c>
      <c r="F535" s="5" t="s">
        <v>236</v>
      </c>
      <c r="G535" s="5" t="str">
        <f t="shared" si="106"/>
        <v>不良贷款余额</v>
      </c>
      <c r="H535" s="27">
        <f>H457*H223</f>
        <v>4929.8149719000003</v>
      </c>
      <c r="I535" s="27">
        <f>I457*I223</f>
        <v>4929.8149719000003</v>
      </c>
      <c r="J535" s="27">
        <f>J457*J223</f>
        <v>5245.7218088999998</v>
      </c>
      <c r="K535" s="27">
        <f>K457*K223</f>
        <v>5245.7218088999998</v>
      </c>
      <c r="L535" s="27">
        <f>L457*L223</f>
        <v>6684.2479872000004</v>
      </c>
      <c r="M535" s="27">
        <f>M457*M223</f>
        <v>6684.2479872000004</v>
      </c>
      <c r="N535" s="27">
        <f>N457*N223</f>
        <v>8332.8451272000002</v>
      </c>
      <c r="O535" s="27">
        <f>O457*O223</f>
        <v>8332.8451272000002</v>
      </c>
      <c r="P535" s="27">
        <f>P457*P223</f>
        <v>8390.3625510000002</v>
      </c>
      <c r="Q535" s="27">
        <f>Q457*Q223</f>
        <v>8390.3625510000002</v>
      </c>
      <c r="R535" s="27">
        <f>R457*R223</f>
        <v>8477.5436927999999</v>
      </c>
      <c r="S535" s="27">
        <f>S457*S223</f>
        <v>8477.5436927999999</v>
      </c>
      <c r="T535" s="27">
        <f>T457*T223</f>
        <v>8467.905527500001</v>
      </c>
      <c r="U535" s="27">
        <f>U457*U223</f>
        <v>8467.905527500001</v>
      </c>
      <c r="V535" s="27">
        <f>V457*V223</f>
        <v>8219.5897141000005</v>
      </c>
      <c r="W535" s="27">
        <f>W457*W223</f>
        <v>8219.5897141000005</v>
      </c>
      <c r="X535" s="27">
        <f>X457*X223</f>
        <v>9014.3816399999996</v>
      </c>
      <c r="Y535" s="27">
        <f>Y457*Y223</f>
        <v>9014.3816399999996</v>
      </c>
      <c r="Z535" s="27">
        <f>Z457*Z223</f>
        <v>9275.3436048000003</v>
      </c>
      <c r="AA535" s="27">
        <f>AA457*AA223</f>
        <v>9275.3436048000003</v>
      </c>
      <c r="AB535" s="27">
        <f>AB457*AB223</f>
        <v>10109.2108257</v>
      </c>
      <c r="AC535" s="27">
        <f>AC457*AC223</f>
        <v>10109.2108257</v>
      </c>
      <c r="AD535" s="27">
        <f>AD457*AD223</f>
        <v>10766.26676</v>
      </c>
      <c r="AE535" s="27">
        <f>AE457*AE223</f>
        <v>10766.26676</v>
      </c>
      <c r="AF535" s="27">
        <f>AF457*AF223</f>
        <v>11251.1252429</v>
      </c>
      <c r="AG535" s="27">
        <f>AG457*AG223</f>
        <v>11251.1252429</v>
      </c>
      <c r="AH535" s="27">
        <f>AH457*AH223</f>
        <v>11497.512011999999</v>
      </c>
    </row>
    <row r="536" spans="1:34" ht="15" hidden="1" x14ac:dyDescent="0.25">
      <c r="A536" t="str">
        <f t="shared" si="105"/>
        <v>贵州不良贷款余额</v>
      </c>
      <c r="B536" s="3" t="str">
        <f t="shared" si="102"/>
        <v>贵州银行不良贷款余额</v>
      </c>
      <c r="C536" s="4" t="s">
        <v>232</v>
      </c>
      <c r="D536" s="4" t="s">
        <v>204</v>
      </c>
      <c r="E536" s="5" t="s">
        <v>218</v>
      </c>
      <c r="F536" s="5" t="s">
        <v>236</v>
      </c>
      <c r="G536" s="5" t="str">
        <f t="shared" si="106"/>
        <v>不良贷款余额</v>
      </c>
      <c r="H536" s="27">
        <f>H458*H224</f>
        <v>0</v>
      </c>
      <c r="I536" s="27">
        <f>I458*I224</f>
        <v>0</v>
      </c>
      <c r="J536" s="27">
        <f>J458*J224</f>
        <v>2122.4390960000001</v>
      </c>
      <c r="K536" s="27">
        <f>K458*K224</f>
        <v>2122.4390960000001</v>
      </c>
      <c r="L536" s="27">
        <f>L458*L224</f>
        <v>2287.6892324</v>
      </c>
      <c r="M536" s="27">
        <f>M458*M224</f>
        <v>2287.6892324</v>
      </c>
      <c r="N536" s="27">
        <f>N458*N224</f>
        <v>2460.1133960000002</v>
      </c>
      <c r="O536" s="27">
        <f>O458*O224</f>
        <v>2460.1133960000002</v>
      </c>
      <c r="P536" s="27">
        <f>P458*P224</f>
        <v>2631.1320698</v>
      </c>
      <c r="Q536" s="27">
        <f>Q458*Q224</f>
        <v>2860.2814499999995</v>
      </c>
      <c r="R536" s="27">
        <f>R458*R224</f>
        <v>2880.5956584999999</v>
      </c>
      <c r="S536" s="27">
        <f>S458*S224</f>
        <v>2880.5956584999999</v>
      </c>
      <c r="T536" s="27">
        <f>T458*T224</f>
        <v>3259.0914524999998</v>
      </c>
      <c r="U536" s="27">
        <f>U458*U224</f>
        <v>3259.0914524999998</v>
      </c>
      <c r="V536" s="27">
        <f>V458*V224</f>
        <v>4314.8553083999996</v>
      </c>
      <c r="W536" s="27">
        <f>W458*W224</f>
        <v>4314.8553083999996</v>
      </c>
      <c r="X536" s="27">
        <f>X458*X224</f>
        <v>4429.6796640000002</v>
      </c>
      <c r="Y536" s="27">
        <f>Y458*Y224</f>
        <v>4429.6796640000002</v>
      </c>
      <c r="Z536" s="27">
        <f>Z458*Z224</f>
        <v>5576.7354047999997</v>
      </c>
      <c r="AA536" s="27">
        <f>AA458*AA224</f>
        <v>5576.7354047999997</v>
      </c>
      <c r="AB536" s="27">
        <f>AB458*AB224</f>
        <v>5752.7900264999998</v>
      </c>
      <c r="AC536" s="27">
        <f>AC458*AC224</f>
        <v>5752.7900264999998</v>
      </c>
      <c r="AD536" s="27">
        <f>AD458*AD224</f>
        <v>5969.8620344000001</v>
      </c>
      <c r="AE536" s="27">
        <f>AE458*AE224</f>
        <v>5969.8620344000001</v>
      </c>
      <c r="AF536" s="27">
        <f>AF458*AF224</f>
        <v>6157.4652125999992</v>
      </c>
      <c r="AG536" s="27">
        <f>AG458*AG224</f>
        <v>6157.4652125999992</v>
      </c>
      <c r="AH536" s="27">
        <f>AH458*AH224</f>
        <v>6256.2361950000004</v>
      </c>
    </row>
    <row r="537" spans="1:34" ht="15" hidden="1" x14ac:dyDescent="0.25">
      <c r="A537" t="str">
        <f t="shared" si="105"/>
        <v>渤海不良贷款余额</v>
      </c>
      <c r="B537" s="3" t="str">
        <f t="shared" si="102"/>
        <v>渤海银行不良贷款余额</v>
      </c>
      <c r="C537" s="4" t="s">
        <v>233</v>
      </c>
      <c r="D537" s="4" t="s">
        <v>205</v>
      </c>
      <c r="E537" s="5" t="s">
        <v>219</v>
      </c>
      <c r="F537" s="5" t="s">
        <v>236</v>
      </c>
      <c r="G537" s="5" t="str">
        <f t="shared" si="106"/>
        <v>不良贷款余额</v>
      </c>
      <c r="H537" s="27">
        <f>H459*H225</f>
        <v>11632.055580599999</v>
      </c>
      <c r="I537" s="27">
        <f>I459*I225</f>
        <v>11632.055580599999</v>
      </c>
      <c r="J537" s="27">
        <f>J459*J225</f>
        <v>12603.424034</v>
      </c>
      <c r="K537" s="27">
        <f>K459*K225</f>
        <v>12603.424034</v>
      </c>
      <c r="L537" s="27">
        <f>L459*L225</f>
        <v>14571.7186996</v>
      </c>
      <c r="M537" s="27">
        <f>M459*M225</f>
        <v>14571.7186996</v>
      </c>
      <c r="N537" s="27">
        <f>N459*N225</f>
        <v>15709.414546500002</v>
      </c>
      <c r="O537" s="27">
        <f>O459*O225</f>
        <v>15709.414546500002</v>
      </c>
      <c r="P537" s="27">
        <f>P459*P225</f>
        <v>16787.559888</v>
      </c>
      <c r="Q537" s="27">
        <f>Q459*Q225</f>
        <v>16787.559888</v>
      </c>
      <c r="R537" s="27">
        <f>R459*R225</f>
        <v>16814.252347199999</v>
      </c>
      <c r="S537" s="27">
        <f>S459*S225</f>
        <v>16814.252347199999</v>
      </c>
      <c r="T537" s="27">
        <f>T459*T225</f>
        <v>17374.375937600002</v>
      </c>
      <c r="U537" s="27">
        <f>U459*U225</f>
        <v>17374.375937600002</v>
      </c>
      <c r="V537" s="27">
        <f>V459*V225</f>
        <v>16847.018812800001</v>
      </c>
      <c r="W537" s="27">
        <f>W459*W225</f>
        <v>16847.018812800001</v>
      </c>
      <c r="X537" s="27">
        <f>X459*X225</f>
        <v>17572.2345264</v>
      </c>
      <c r="Y537" s="27">
        <f>Y459*Y225</f>
        <v>17572.2345264</v>
      </c>
      <c r="Z537" s="27">
        <f>Z459*Z225</f>
        <v>16601.070943000002</v>
      </c>
      <c r="AA537" s="27">
        <f>AA459*AA225</f>
        <v>16601.070943000002</v>
      </c>
      <c r="AB537" s="27">
        <f>AB459*AB225</f>
        <v>17156.123245300001</v>
      </c>
      <c r="AC537" s="27">
        <f>AC459*AC225</f>
        <v>17156.123245300001</v>
      </c>
      <c r="AD537" s="27">
        <f>AD459*AD225</f>
        <v>16482.236161600002</v>
      </c>
      <c r="AE537" s="27">
        <f>AE459*AE225</f>
        <v>16482.236161600002</v>
      </c>
      <c r="AF537" s="27">
        <f>AF459*AF225</f>
        <v>17275.037801800001</v>
      </c>
      <c r="AG537" s="27">
        <f>AG459*AG225</f>
        <v>17275.037801800001</v>
      </c>
      <c r="AH537" s="27">
        <f>AH459*AH225</f>
        <v>15964.755200600001</v>
      </c>
    </row>
    <row r="538" spans="1:34" ht="15" hidden="1" x14ac:dyDescent="0.25">
      <c r="A538" t="str">
        <f t="shared" si="105"/>
        <v>威海不良贷款余额</v>
      </c>
      <c r="B538" s="3" t="str">
        <f t="shared" si="102"/>
        <v>威海银行不良贷款余额</v>
      </c>
      <c r="C538" s="4" t="s">
        <v>234</v>
      </c>
      <c r="D538" s="4" t="s">
        <v>206</v>
      </c>
      <c r="E538" s="5" t="s">
        <v>220</v>
      </c>
      <c r="F538" s="5" t="s">
        <v>236</v>
      </c>
      <c r="G538" s="5" t="str">
        <f t="shared" si="106"/>
        <v>不良贷款余额</v>
      </c>
      <c r="H538" s="27">
        <f>H460*H226</f>
        <v>1596.6905864</v>
      </c>
      <c r="I538" s="27">
        <f>I460*I226</f>
        <v>1596.6905864</v>
      </c>
      <c r="J538" s="27">
        <f>J460*J226</f>
        <v>1682.6592032413798</v>
      </c>
      <c r="K538" s="27">
        <f>K460*K226</f>
        <v>1682.6592032413798</v>
      </c>
      <c r="L538" s="27">
        <f>L460*L226</f>
        <v>1943.5052447999999</v>
      </c>
      <c r="M538" s="27">
        <f>M460*M226</f>
        <v>1943.5052447999999</v>
      </c>
      <c r="N538" s="27">
        <f>N460*N226</f>
        <v>1768.313334405975</v>
      </c>
      <c r="O538" s="27">
        <f>O460*O226</f>
        <v>1768.313334405975</v>
      </c>
      <c r="P538" s="27">
        <f>P460*P226</f>
        <v>2052.8189702999998</v>
      </c>
      <c r="Q538" s="27">
        <f>Q460*Q226</f>
        <v>2052.8189702999998</v>
      </c>
      <c r="R538" s="27">
        <f>R460*R226</f>
        <v>2106.4026776849278</v>
      </c>
      <c r="S538" s="27">
        <f>S460*S226</f>
        <v>2106.4026776849278</v>
      </c>
      <c r="T538" s="27">
        <f>T460*T226</f>
        <v>2338.4436599999999</v>
      </c>
      <c r="U538" s="27">
        <f>U460*U226</f>
        <v>2338.4436599999999</v>
      </c>
      <c r="V538" s="27">
        <f>V460*V226</f>
        <v>2398.7390323623322</v>
      </c>
      <c r="W538" s="27">
        <f>W460*W226</f>
        <v>2398.7390323623322</v>
      </c>
      <c r="X538" s="27">
        <f>X460*X226</f>
        <v>2630.6038619999999</v>
      </c>
      <c r="Y538" s="27">
        <f>Y460*Y226</f>
        <v>2630.6038619999999</v>
      </c>
      <c r="Z538" s="27">
        <f>Z460*Z226</f>
        <v>2754.4943604884747</v>
      </c>
      <c r="AA538" s="27">
        <f>AA460*AA226</f>
        <v>2754.4943604884747</v>
      </c>
      <c r="AB538" s="27">
        <f>AB460*AB226</f>
        <v>2978.6606729999999</v>
      </c>
      <c r="AC538" s="27">
        <f>AC460*AC226</f>
        <v>2978.6606729999999</v>
      </c>
      <c r="AD538" s="27">
        <f>AD460*AD226</f>
        <v>2965.6696663885173</v>
      </c>
      <c r="AE538" s="27">
        <f>AE460*AE226</f>
        <v>2965.6696663885173</v>
      </c>
      <c r="AF538" s="27">
        <f>AF460*AF226</f>
        <v>3187.0264580999997</v>
      </c>
      <c r="AG538" s="27">
        <f>AG460*AG226</f>
        <v>3187.0264580999997</v>
      </c>
      <c r="AH538" s="27">
        <f>AH460*AH226</f>
        <v>3200.6801894999999</v>
      </c>
    </row>
    <row r="539" spans="1:34" ht="15" hidden="1" x14ac:dyDescent="0.25">
      <c r="A539" t="str">
        <f t="shared" si="105"/>
        <v>东莞农商不良贷款余额</v>
      </c>
      <c r="B539" s="3" t="str">
        <f t="shared" si="102"/>
        <v>东莞农商银行不良贷款余额</v>
      </c>
      <c r="C539" s="4" t="s">
        <v>235</v>
      </c>
      <c r="D539" s="4" t="s">
        <v>207</v>
      </c>
      <c r="E539" s="5" t="s">
        <v>221</v>
      </c>
      <c r="F539" s="5" t="s">
        <v>236</v>
      </c>
      <c r="G539" s="5" t="str">
        <f t="shared" si="106"/>
        <v>不良贷款余额</v>
      </c>
      <c r="H539" s="27">
        <f>H461*H227</f>
        <v>0</v>
      </c>
      <c r="I539" s="27">
        <f>I461*I227</f>
        <v>2029.6322371600002</v>
      </c>
      <c r="J539" s="27">
        <f>J461*J227</f>
        <v>2058.2680650000002</v>
      </c>
      <c r="K539" s="27">
        <f>K461*K227</f>
        <v>2120.01610695</v>
      </c>
      <c r="L539" s="27">
        <f>L461*L227</f>
        <v>2293.3217180000001</v>
      </c>
      <c r="M539" s="27">
        <f>M461*M227</f>
        <v>2201.58884928</v>
      </c>
      <c r="N539" s="27">
        <f>N461*N227</f>
        <v>2143.8950101999999</v>
      </c>
      <c r="O539" s="27">
        <f>O461*O227</f>
        <v>2065.4598269000003</v>
      </c>
      <c r="P539" s="27">
        <f>P461*P227</f>
        <v>0</v>
      </c>
      <c r="Q539" s="27">
        <f>Q461*Q227</f>
        <v>0</v>
      </c>
      <c r="R539" s="27">
        <f>R461*R227</f>
        <v>2504.1657648</v>
      </c>
      <c r="S539" s="27">
        <f>S461*S227</f>
        <v>2653.2232508000002</v>
      </c>
      <c r="T539" s="27">
        <f>T461*T227</f>
        <v>2661.8177796</v>
      </c>
      <c r="U539" s="27">
        <f>U461*U227</f>
        <v>2661.8177796</v>
      </c>
      <c r="V539" s="27">
        <f>V461*V227</f>
        <v>2987.9793090000003</v>
      </c>
      <c r="W539" s="27">
        <f>W461*W227</f>
        <v>3021.1790791000003</v>
      </c>
      <c r="X539" s="27">
        <f>X461*X227</f>
        <v>3053.5295794000003</v>
      </c>
      <c r="Y539" s="27">
        <f>Y461*Y227</f>
        <v>3799.1588953000005</v>
      </c>
      <c r="Z539" s="27">
        <f>Z461*Z227</f>
        <v>4367.4020820000005</v>
      </c>
      <c r="AA539" s="27">
        <f>AA461*AA227</f>
        <v>4367.4020820000005</v>
      </c>
      <c r="AB539" s="27">
        <f>AB461*AB227</f>
        <v>6040.7717886000009</v>
      </c>
      <c r="AC539" s="27">
        <f>AC461*AC227</f>
        <v>6040.7717886000009</v>
      </c>
      <c r="AD539" s="27">
        <f>AD461*AD227</f>
        <v>7011.2260311999999</v>
      </c>
      <c r="AE539" s="27">
        <f>AE461*AE227</f>
        <v>7011.2260311999999</v>
      </c>
      <c r="AF539" s="27">
        <f>AF461*AF227</f>
        <v>7375.5637912000002</v>
      </c>
      <c r="AG539" s="27">
        <f>AG461*AG227</f>
        <v>7375.5637912000002</v>
      </c>
      <c r="AH539" s="27">
        <f>AH461*AH227</f>
        <v>7321.6589274999997</v>
      </c>
    </row>
    <row r="540" spans="1:34" s="19" customFormat="1" ht="15" hidden="1" x14ac:dyDescent="0.25">
      <c r="A540" t="str">
        <f t="shared" si="105"/>
        <v>国有行不良贷款余额</v>
      </c>
      <c r="B540" s="15" t="str">
        <f t="shared" si="102"/>
        <v>国有行不良贷款余额</v>
      </c>
      <c r="C540" s="16"/>
      <c r="D540" s="17" t="s">
        <v>8</v>
      </c>
      <c r="E540" s="17" t="s">
        <v>8</v>
      </c>
      <c r="F540" s="17"/>
      <c r="G540" s="17" t="str">
        <f>G539</f>
        <v>不良贷款余额</v>
      </c>
      <c r="H540" s="25">
        <f>IFERROR(SUMIF($F470:$F539,$E540,H470:H539),"")</f>
        <v>923246</v>
      </c>
      <c r="I540" s="25">
        <f>IFERROR(SUMIF($F470:$F539,$E540,I470:I539),"")</f>
        <v>932689</v>
      </c>
      <c r="J540" s="25">
        <f>IFERROR(SUMIF($F470:$F539,$E540,J470:J539),"")</f>
        <v>938992</v>
      </c>
      <c r="K540" s="25">
        <f>IFERROR(SUMIF($F470:$F539,$E540,K470:K539),"")</f>
        <v>997036</v>
      </c>
      <c r="L540" s="25">
        <f>IFERROR(SUMIF($F470:$F539,$E540,L470:L539),"")</f>
        <v>1066427</v>
      </c>
      <c r="M540" s="25">
        <f>IFERROR(SUMIF($F470:$F539,$E540,M470:M539),"")</f>
        <v>1125405</v>
      </c>
      <c r="N540" s="25">
        <f>IFERROR(SUMIF($F470:$F539,$E540,N470:N539),"")</f>
        <v>1147158</v>
      </c>
      <c r="O540" s="25">
        <f>IFERROR(SUMIF($F470:$F539,$E540,O470:O539),"")</f>
        <v>1173075</v>
      </c>
      <c r="P540" s="25">
        <f>IFERROR(SUMIF($F470:$F539,$E540,P470:P539),"")</f>
        <v>1185139</v>
      </c>
      <c r="Q540" s="25">
        <f>IFERROR(SUMIF($F470:$F539,$E540,Q470:Q539),"")</f>
        <v>1196404</v>
      </c>
      <c r="R540" s="25">
        <f>IFERROR(SUMIF($F470:$F539,$E540,R470:R539),"")</f>
        <v>1163555</v>
      </c>
      <c r="S540" s="25">
        <f>IFERROR(SUMIF($F470:$F539,$E540,S470:S539),"")</f>
        <v>1211277</v>
      </c>
      <c r="T540" s="25">
        <f>IFERROR(SUMIF($F470:$F539,$E540,T470:T539),"")</f>
        <v>1254278</v>
      </c>
      <c r="U540" s="25">
        <f>IFERROR(SUMIF($F470:$F539,$E540,U470:U539),"")</f>
        <v>1273356</v>
      </c>
      <c r="V540" s="25">
        <f>IFERROR(SUMIF($F470:$F539,$E540,V470:V539),"")</f>
        <v>1275996</v>
      </c>
      <c r="W540" s="25">
        <f>IFERROR(SUMIF($F470:$F539,$E540,W470:W539),"")</f>
        <v>1319082</v>
      </c>
      <c r="X540" s="25">
        <f>IFERROR(SUMIF($F470:$F539,$E540,X470:X539),"")</f>
        <v>1369464</v>
      </c>
      <c r="Y540" s="25">
        <f>IFERROR(SUMIF($F470:$F539,$E540,Y470:Y539),"")</f>
        <v>1392152</v>
      </c>
      <c r="Z540" s="25">
        <f>IFERROR(SUMIF($F470:$F539,$E540,Z470:Z539),"")</f>
        <v>1405871</v>
      </c>
      <c r="AA540" s="25">
        <f>IFERROR(SUMIF($F470:$F539,$E540,AA470:AA539),"")</f>
        <v>1464086</v>
      </c>
      <c r="AB540" s="25">
        <f>IFERROR(SUMIF($F470:$F539,$E540,AB470:AB539),"")</f>
        <v>1481100</v>
      </c>
      <c r="AC540" s="25">
        <f>IFERROR(SUMIF($F470:$F539,$E540,AC470:AC539),"")</f>
        <v>1506694</v>
      </c>
      <c r="AD540" s="25">
        <f>IFERROR(SUMIF($F470:$F539,$E540,AD470:AD539),"")</f>
        <v>1507091</v>
      </c>
      <c r="AE540" s="25">
        <f>IFERROR(SUMIF($F470:$F539,$E540,AE470:AE539),"")</f>
        <v>1570132</v>
      </c>
      <c r="AF540" s="25">
        <f>IFERROR(SUMIF($F470:$F539,$E540,AF470:AF539),"")</f>
        <v>1592735</v>
      </c>
      <c r="AG540" s="25">
        <f>IFERROR(SUMIF($F470:$F539,$E540,AG470:AG539),"")</f>
        <v>1605945</v>
      </c>
      <c r="AH540" s="25">
        <f>IFERROR(SUMIF($F470:$F539,$E540,AH470:AH539),"")</f>
        <v>1602994</v>
      </c>
    </row>
    <row r="541" spans="1:34" ht="15" hidden="1" x14ac:dyDescent="0.25">
      <c r="A541" t="str">
        <f t="shared" si="105"/>
        <v>股份行不良贷款余额</v>
      </c>
      <c r="B541" s="3" t="str">
        <f t="shared" si="102"/>
        <v>股份行不良贷款余额</v>
      </c>
      <c r="C541" s="4"/>
      <c r="D541" s="5" t="s">
        <v>27</v>
      </c>
      <c r="E541" s="5" t="s">
        <v>27</v>
      </c>
      <c r="F541" s="5"/>
      <c r="G541" s="5" t="str">
        <f t="shared" ref="G541:G546" si="107">G540</f>
        <v>不良贷款余额</v>
      </c>
      <c r="H541" s="25">
        <f>IFERROR(SUMIF($F470:$F539,$E541,H470:H539),"")</f>
        <v>414676.35</v>
      </c>
      <c r="I541" s="25">
        <f>IFERROR(SUMIF($F470:$F539,$E541,I470:I539),"")</f>
        <v>408443</v>
      </c>
      <c r="J541" s="25">
        <f>IFERROR(SUMIF($F470:$F539,$E541,J470:J539),"")</f>
        <v>436030.45799999998</v>
      </c>
      <c r="K541" s="25">
        <f>IFERROR(SUMIF($F470:$F539,$E541,K470:K539),"")</f>
        <v>457498</v>
      </c>
      <c r="L541" s="25">
        <f>IFERROR(SUMIF($F470:$F539,$E541,L470:L539),"")</f>
        <v>473491</v>
      </c>
      <c r="M541" s="25">
        <f>IFERROR(SUMIF($F470:$F539,$E541,M470:M539),"")</f>
        <v>484564</v>
      </c>
      <c r="N541" s="25">
        <f>IFERROR(SUMIF($F470:$F539,$E541,N470:N539),"")</f>
        <v>453310</v>
      </c>
      <c r="O541" s="25">
        <f>IFERROR(SUMIF($F470:$F539,$E541,O470:O539),"")</f>
        <v>456475</v>
      </c>
      <c r="P541" s="25">
        <f>IFERROR(SUMIF($F470:$F539,$E541,P470:P539),"")</f>
        <v>456395</v>
      </c>
      <c r="Q541" s="25">
        <f>IFERROR(SUMIF($F470:$F539,$E541,Q470:Q539),"")</f>
        <v>453193</v>
      </c>
      <c r="R541" s="25">
        <f>IFERROR(SUMIF($F470:$F539,$E541,R470:R539),"")</f>
        <v>448583</v>
      </c>
      <c r="S541" s="25">
        <f>IFERROR(SUMIF($F470:$F539,$E541,S470:S539),"")</f>
        <v>458603</v>
      </c>
      <c r="T541" s="25">
        <f>IFERROR(SUMIF($F470:$F539,$E541,T470:T539),"")</f>
        <v>465134</v>
      </c>
      <c r="U541" s="25">
        <f>IFERROR(SUMIF($F470:$F539,$E541,U470:U539),"")</f>
        <v>463058</v>
      </c>
      <c r="V541" s="25">
        <f>IFERROR(SUMIF($F470:$F539,$E541,V470:V539),"")</f>
        <v>463469</v>
      </c>
      <c r="W541" s="25">
        <f>IFERROR(SUMIF($F470:$F539,$E541,W470:W539),"")</f>
        <v>472059</v>
      </c>
      <c r="X541" s="25">
        <f>IFERROR(SUMIF($F470:$F539,$E541,X470:X539),"")</f>
        <v>473396</v>
      </c>
      <c r="Y541" s="25">
        <f>IFERROR(SUMIF($F470:$F539,$E541,Y470:Y539),"")</f>
        <v>479113</v>
      </c>
      <c r="Z541" s="25">
        <f>IFERROR(SUMIF($F470:$F539,$E541,Z470:Z539),"")</f>
        <v>470778</v>
      </c>
      <c r="AA541" s="25">
        <f>IFERROR(SUMIF($F470:$F539,$E541,AA470:AA539),"")</f>
        <v>478854</v>
      </c>
      <c r="AB541" s="25">
        <f>IFERROR(SUMIF($F470:$F539,$E541,AB470:AB539),"")</f>
        <v>480692</v>
      </c>
      <c r="AC541" s="25">
        <f>IFERROR(SUMIF($F470:$F539,$E541,AC470:AC539),"")</f>
        <v>479461</v>
      </c>
      <c r="AD541" s="25">
        <f>IFERROR(SUMIF($F470:$F539,$E541,AD470:AD539),"")</f>
        <v>480734</v>
      </c>
      <c r="AE541" s="25">
        <f>IFERROR(SUMIF($F470:$F539,$E541,AE470:AE539),"")</f>
        <v>490914</v>
      </c>
      <c r="AF541" s="25">
        <f>IFERROR(SUMIF($F470:$F539,$E541,AF470:AF539),"")</f>
        <v>487720</v>
      </c>
      <c r="AG541" s="25">
        <f>IFERROR(SUMIF($F470:$F539,$E541,AG470:AG539),"")</f>
        <v>488390</v>
      </c>
      <c r="AH541" s="25">
        <f>IFERROR(SUMIF($F470:$F539,$E541,AH470:AH539),"")</f>
        <v>490185</v>
      </c>
    </row>
    <row r="542" spans="1:34" ht="15" hidden="1" x14ac:dyDescent="0.25">
      <c r="A542" t="str">
        <f t="shared" si="105"/>
        <v>城商行不良贷款余额</v>
      </c>
      <c r="B542" s="3" t="str">
        <f t="shared" si="102"/>
        <v>城商行不良贷款余额</v>
      </c>
      <c r="C542" s="4"/>
      <c r="D542" s="5" t="s">
        <v>55</v>
      </c>
      <c r="E542" s="5" t="s">
        <v>55</v>
      </c>
      <c r="F542" s="5"/>
      <c r="G542" s="5" t="str">
        <f t="shared" si="107"/>
        <v>不良贷款余额</v>
      </c>
      <c r="H542" s="25">
        <f>IFERROR(SUMIF($F470:$F539,$E542,H470:H539),"")</f>
        <v>83967.699000000008</v>
      </c>
      <c r="I542" s="25">
        <f>IFERROR(SUMIF($F470:$F539,$E542,I470:I539),"")</f>
        <v>60117.081000000006</v>
      </c>
      <c r="J542" s="25">
        <f>IFERROR(SUMIF($F470:$F539,$E542,J470:J539),"")</f>
        <v>92656.86099999999</v>
      </c>
      <c r="K542" s="25">
        <f>IFERROR(SUMIF($F470:$F539,$E542,K470:K539),"")</f>
        <v>70004.394</v>
      </c>
      <c r="L542" s="25">
        <f>IFERROR(SUMIF($F470:$F539,$E542,L470:L539),"")</f>
        <v>95573.227100000004</v>
      </c>
      <c r="M542" s="25">
        <f>IFERROR(SUMIF($F470:$F539,$E542,M470:M539),"")</f>
        <v>68872.764999999999</v>
      </c>
      <c r="N542" s="25">
        <f>IFERROR(SUMIF($F470:$F539,$E542,N470:N539),"")</f>
        <v>105298.65</v>
      </c>
      <c r="O542" s="25">
        <f>IFERROR(SUMIF($F470:$F539,$E542,O470:O539),"")</f>
        <v>80036.588999999993</v>
      </c>
      <c r="P542" s="25">
        <f>IFERROR(SUMIF($F470:$F539,$E542,P470:P539),"")</f>
        <v>109277.50400000002</v>
      </c>
      <c r="Q542" s="25">
        <f>IFERROR(SUMIF($F470:$F539,$E542,Q470:Q539),"")</f>
        <v>83119.880999999994</v>
      </c>
      <c r="R542" s="25">
        <f>IFERROR(SUMIF($F470:$F539,$E542,R470:R539),"")</f>
        <v>111116.32400000002</v>
      </c>
      <c r="S542" s="25">
        <f>IFERROR(SUMIF($F470:$F539,$E542,S470:S539),"")</f>
        <v>89980.218999999997</v>
      </c>
      <c r="T542" s="25">
        <f>IFERROR(SUMIF($F470:$F539,$E542,T470:T539),"")</f>
        <v>120501.25685833</v>
      </c>
      <c r="U542" s="25">
        <f>IFERROR(SUMIF($F470:$F539,$E542,U470:U539),"")</f>
        <v>120370.45539000002</v>
      </c>
      <c r="V542" s="25">
        <f>IFERROR(SUMIF($F470:$F539,$E542,V470:V539),"")</f>
        <v>119550.44093971</v>
      </c>
      <c r="W542" s="25">
        <f>IFERROR(SUMIF($F470:$F539,$E542,W470:W539),"")</f>
        <v>123407.1042</v>
      </c>
      <c r="X542" s="25">
        <f>IFERROR(SUMIF($F470:$F539,$E542,X470:X539),"")</f>
        <v>126097.85122106</v>
      </c>
      <c r="Y542" s="25">
        <f>IFERROR(SUMIF($F470:$F539,$E542,Y470:Y539),"")</f>
        <v>128846.28510000001</v>
      </c>
      <c r="Z542" s="25">
        <f>IFERROR(SUMIF($F470:$F539,$E542,Z470:Z539),"")</f>
        <v>130417.06499999999</v>
      </c>
      <c r="AA542" s="25">
        <f>IFERROR(SUMIF($F470:$F539,$E542,AA470:AA539),"")</f>
        <v>136895.68500000003</v>
      </c>
      <c r="AB542" s="25">
        <f>IFERROR(SUMIF($F470:$F539,$E542,AB470:AB539),"")</f>
        <v>140495.87899999999</v>
      </c>
      <c r="AC542" s="25">
        <f>IFERROR(SUMIF($F470:$F539,$E542,AC470:AC539),"")</f>
        <v>141885.86319999999</v>
      </c>
      <c r="AD542" s="25">
        <f>IFERROR(SUMIF($F470:$F539,$E542,AD470:AD539),"")</f>
        <v>142910.00900000002</v>
      </c>
      <c r="AE542" s="25">
        <f>IFERROR(SUMIF($F470:$F539,$E542,AE470:AE539),"")</f>
        <v>149523.67798749998</v>
      </c>
      <c r="AF542" s="25">
        <f>IFERROR(SUMIF($F470:$F539,$E542,AF470:AF539),"")</f>
        <v>154102.43700000001</v>
      </c>
      <c r="AG542" s="25">
        <f>IFERROR(SUMIF($F470:$F539,$E542,AG470:AG539),"")</f>
        <v>155045.1734</v>
      </c>
      <c r="AH542" s="25">
        <f>IFERROR(SUMIF($F470:$F539,$E542,AH470:AH539),"")</f>
        <v>16904.225999999999</v>
      </c>
    </row>
    <row r="543" spans="1:34" ht="15" hidden="1" x14ac:dyDescent="0.25">
      <c r="A543" t="str">
        <f t="shared" si="105"/>
        <v>农商行不良贷款余额</v>
      </c>
      <c r="B543" s="3" t="str">
        <f t="shared" si="102"/>
        <v>农商行不良贷款余额</v>
      </c>
      <c r="C543" s="4"/>
      <c r="D543" s="5" t="s">
        <v>107</v>
      </c>
      <c r="E543" s="5" t="s">
        <v>107</v>
      </c>
      <c r="F543" s="5"/>
      <c r="G543" s="5" t="str">
        <f t="shared" si="107"/>
        <v>不良贷款余额</v>
      </c>
      <c r="H543" s="25">
        <f>IFERROR(SUMIF($F470:$F539,$E543,H470:H539),"")</f>
        <v>14197.65975398</v>
      </c>
      <c r="I543" s="25">
        <f>IFERROR(SUMIF($F470:$F539,$E543,I470:I539),"")</f>
        <v>9378.9390000000003</v>
      </c>
      <c r="J543" s="25">
        <f>IFERROR(SUMIF($F470:$F539,$E543,J470:J539),"")</f>
        <v>20142.816196540003</v>
      </c>
      <c r="K543" s="25">
        <f>IFERROR(SUMIF($F470:$F539,$E543,K470:K539),"")</f>
        <v>15761.022300000002</v>
      </c>
      <c r="L543" s="25">
        <f>IFERROR(SUMIF($F470:$F539,$E543,L470:L539),"")</f>
        <v>16598.16316272</v>
      </c>
      <c r="M543" s="25">
        <f>IFERROR(SUMIF($F470:$F539,$E543,M470:M539),"")</f>
        <v>17195.254300000001</v>
      </c>
      <c r="N543" s="25">
        <f>IFERROR(SUMIF($F470:$F539,$E543,N470:N539),"")</f>
        <v>23870.766553020003</v>
      </c>
      <c r="O543" s="25">
        <f>IFERROR(SUMIF($F470:$F539,$E543,O470:O539),"")</f>
        <v>18507.148499999999</v>
      </c>
      <c r="P543" s="25">
        <f>IFERROR(SUMIF($F470:$F539,$E543,P470:P539),"")</f>
        <v>19897.811026309999</v>
      </c>
      <c r="Q543" s="25">
        <f>IFERROR(SUMIF($F470:$F539,$E543,Q470:Q539),"")</f>
        <v>25202.232400000001</v>
      </c>
      <c r="R543" s="25">
        <f>IFERROR(SUMIF($F470:$F539,$E543,R470:R539),"")</f>
        <v>25793.903820740001</v>
      </c>
      <c r="S543" s="25">
        <f>IFERROR(SUMIF($F470:$F539,$E543,S470:S539),"")</f>
        <v>26193.3855</v>
      </c>
      <c r="T543" s="25">
        <f>IFERROR(SUMIF($F470:$F539,$E543,T470:T539),"")</f>
        <v>26382.336427410002</v>
      </c>
      <c r="U543" s="25">
        <f>IFERROR(SUMIF($F470:$F539,$E543,U470:U539),"")</f>
        <v>27073.330642370005</v>
      </c>
      <c r="V543" s="25">
        <f>IFERROR(SUMIF($F470:$F539,$E543,V470:V539),"")</f>
        <v>28026.96303055</v>
      </c>
      <c r="W543" s="25">
        <f>IFERROR(SUMIF($F470:$F539,$E543,W470:W539),"")</f>
        <v>26610.002399999998</v>
      </c>
      <c r="X543" s="25">
        <f>IFERROR(SUMIF($F470:$F539,$E543,X470:X539),"")</f>
        <v>28687.142182129999</v>
      </c>
      <c r="Y543" s="25">
        <f>IFERROR(SUMIF($F470:$F539,$E543,Y470:Y539),"")</f>
        <v>29047.042445690004</v>
      </c>
      <c r="Z543" s="25">
        <f>IFERROR(SUMIF($F470:$F539,$E543,Z470:Z539),"")</f>
        <v>29009.98002694</v>
      </c>
      <c r="AA543" s="25">
        <f>IFERROR(SUMIF($F470:$F539,$E543,AA470:AA539),"")</f>
        <v>30014.041499999996</v>
      </c>
      <c r="AB543" s="25">
        <f>IFERROR(SUMIF($F470:$F539,$E543,AB470:AB539),"")</f>
        <v>30246.090367589997</v>
      </c>
      <c r="AC543" s="25">
        <f>IFERROR(SUMIF($F470:$F539,$E543,AC470:AC539),"")</f>
        <v>30524.597814860001</v>
      </c>
      <c r="AD543" s="25">
        <f>IFERROR(SUMIF($F470:$F539,$E543,AD470:AD539),"")</f>
        <v>30714.157638530003</v>
      </c>
      <c r="AE543" s="25">
        <f>IFERROR(SUMIF($F470:$F539,$E543,AE470:AE539),"")</f>
        <v>31629.361531719995</v>
      </c>
      <c r="AF543" s="25">
        <f>IFERROR(SUMIF($F470:$F539,$E543,AF470:AF539),"")</f>
        <v>31875.83411177</v>
      </c>
      <c r="AG543" s="25">
        <f>IFERROR(SUMIF($F470:$F539,$E543,AG470:AG539),"")</f>
        <v>31769.865057000003</v>
      </c>
      <c r="AH543" s="25">
        <f>IFERROR(SUMIF($F470:$F539,$E543,AH470:AH539),"")</f>
        <v>12704.606570519998</v>
      </c>
    </row>
    <row r="544" spans="1:34" ht="15" hidden="1" x14ac:dyDescent="0.25">
      <c r="A544" t="str">
        <f t="shared" si="105"/>
        <v>上市银行不良贷款余额</v>
      </c>
      <c r="B544" s="3" t="str">
        <f t="shared" si="102"/>
        <v>上市银行不良贷款余额</v>
      </c>
      <c r="C544" s="4"/>
      <c r="D544" s="5" t="s">
        <v>135</v>
      </c>
      <c r="E544" s="5" t="s">
        <v>135</v>
      </c>
      <c r="F544" s="5"/>
      <c r="G544" s="5" t="str">
        <f t="shared" si="107"/>
        <v>不良贷款余额</v>
      </c>
      <c r="H544" s="25">
        <f t="shared" ref="H544:AG544" si="108">IFERROR(SUM(H540:H543),"")</f>
        <v>1436087.7087539802</v>
      </c>
      <c r="I544" s="25">
        <f t="shared" si="108"/>
        <v>1410628.02</v>
      </c>
      <c r="J544" s="25">
        <f t="shared" si="108"/>
        <v>1487822.13519654</v>
      </c>
      <c r="K544" s="25">
        <f t="shared" si="108"/>
        <v>1540299.4163000002</v>
      </c>
      <c r="L544" s="25">
        <f t="shared" si="108"/>
        <v>1652089.3902627199</v>
      </c>
      <c r="M544" s="25">
        <f t="shared" si="108"/>
        <v>1696037.0192999998</v>
      </c>
      <c r="N544" s="25">
        <f t="shared" si="108"/>
        <v>1729637.41655302</v>
      </c>
      <c r="O544" s="25">
        <f t="shared" si="108"/>
        <v>1728093.7374999998</v>
      </c>
      <c r="P544" s="25">
        <f t="shared" si="108"/>
        <v>1770709.31502631</v>
      </c>
      <c r="Q544" s="25">
        <f t="shared" si="108"/>
        <v>1757919.1134000001</v>
      </c>
      <c r="R544" s="25">
        <f t="shared" si="108"/>
        <v>1749048.2278207401</v>
      </c>
      <c r="S544" s="25">
        <f t="shared" si="108"/>
        <v>1786053.6045000001</v>
      </c>
      <c r="T544" s="25">
        <f t="shared" si="108"/>
        <v>1866295.5932857399</v>
      </c>
      <c r="U544" s="25">
        <f t="shared" si="108"/>
        <v>1883857.7860323701</v>
      </c>
      <c r="V544" s="25">
        <f t="shared" si="108"/>
        <v>1887042.4039702599</v>
      </c>
      <c r="W544" s="25">
        <f t="shared" si="108"/>
        <v>1941158.1066000001</v>
      </c>
      <c r="X544" s="25">
        <f t="shared" si="108"/>
        <v>1997644.9934031898</v>
      </c>
      <c r="Y544" s="25">
        <f t="shared" si="108"/>
        <v>2029158.3275456899</v>
      </c>
      <c r="Z544" s="25">
        <f t="shared" si="108"/>
        <v>2036076.0450269398</v>
      </c>
      <c r="AA544" s="25">
        <f t="shared" si="108"/>
        <v>2109849.7264999999</v>
      </c>
      <c r="AB544" s="25">
        <f t="shared" si="108"/>
        <v>2132533.9693675903</v>
      </c>
      <c r="AC544" s="25">
        <f t="shared" si="108"/>
        <v>2158565.4610148598</v>
      </c>
      <c r="AD544" s="25">
        <f t="shared" si="108"/>
        <v>2161449.1666385299</v>
      </c>
      <c r="AE544" s="25">
        <f t="shared" si="108"/>
        <v>2242199.0395192201</v>
      </c>
      <c r="AF544" s="25">
        <f t="shared" si="108"/>
        <v>2266433.2711117701</v>
      </c>
      <c r="AG544" s="25">
        <f t="shared" si="108"/>
        <v>2281150.0384570002</v>
      </c>
      <c r="AH544" s="25">
        <f t="shared" ref="AH544" si="109">IFERROR(SUM(AH540:AH543),"")</f>
        <v>2122787.8325705198</v>
      </c>
    </row>
    <row r="545" spans="1:34" ht="15" hidden="1" x14ac:dyDescent="0.25">
      <c r="A545" t="str">
        <f t="shared" si="105"/>
        <v>A+H股不良贷款余额</v>
      </c>
      <c r="B545" s="3" t="str">
        <f t="shared" si="102"/>
        <v>A+H股不良贷款余额</v>
      </c>
      <c r="C545" s="3"/>
      <c r="D545" s="5" t="s">
        <v>542</v>
      </c>
      <c r="E545" s="5" t="s">
        <v>542</v>
      </c>
      <c r="F545" s="3"/>
      <c r="G545" s="5" t="str">
        <f t="shared" si="107"/>
        <v>不良贷款余额</v>
      </c>
      <c r="H545" s="25">
        <f>IFERROR(SUMIF($F470:$F539,$E545,H470:H539),"")</f>
        <v>1166707.6530000002</v>
      </c>
      <c r="I545" s="25">
        <f>IFERROR(SUMIF($F470:$F539,$E545,I470:I539),"")</f>
        <v>1157665.73</v>
      </c>
      <c r="J545" s="25">
        <f>IFERROR(SUMIF($F470:$F539,$E545,J470:J539),"")</f>
        <v>1184264.632</v>
      </c>
      <c r="K545" s="25">
        <f>IFERROR(SUMIF($F470:$F539,$E545,K470:K539),"")</f>
        <v>1259243.3430000001</v>
      </c>
      <c r="L545" s="25">
        <f>IFERROR(SUMIF($F470:$F539,$E545,L470:L539),"")</f>
        <v>1341889.6929999997</v>
      </c>
      <c r="M545" s="25">
        <f>IFERROR(SUMIF($F470:$F539,$E545,M470:M539),"")</f>
        <v>1414874.8550000002</v>
      </c>
      <c r="N545" s="25">
        <f>IFERROR(SUMIF($F470:$F539,$E545,N470:N539),"")</f>
        <v>1421263.6199999999</v>
      </c>
      <c r="O545" s="25">
        <f>IFERROR(SUMIF($F470:$F539,$E545,O470:O539),"")</f>
        <v>1452333.4040000001</v>
      </c>
      <c r="P545" s="25">
        <f>IFERROR(SUMIF($F470:$F539,$E545,P470:P539),"")</f>
        <v>1466137.5330000001</v>
      </c>
      <c r="Q545" s="25">
        <f>IFERROR(SUMIF($F470:$F539,$E545,Q470:Q539),"")</f>
        <v>1474741.3230000001</v>
      </c>
      <c r="R545" s="25">
        <f>IFERROR(SUMIF($F470:$F539,$E545,R470:R539),"")</f>
        <v>1436260.0029999998</v>
      </c>
      <c r="S545" s="25">
        <f>IFERROR(SUMIF($F470:$F539,$E545,S470:S539),"")</f>
        <v>1491090.517</v>
      </c>
      <c r="T545" s="25">
        <f>IFERROR(SUMIF($F470:$F539,$E545,T470:T539),"")</f>
        <v>1535591.4419999998</v>
      </c>
      <c r="U545" s="25">
        <f>IFERROR(SUMIF($F470:$F539,$E545,U470:U539),"")</f>
        <v>1554831.169</v>
      </c>
      <c r="V545" s="25">
        <f>IFERROR(SUMIF($F470:$F539,$E545,V470:V539),"")</f>
        <v>1557647.8049999999</v>
      </c>
      <c r="W545" s="25">
        <f>IFERROR(SUMIF($F470:$F539,$E545,W470:W539),"")</f>
        <v>1605163.6129999999</v>
      </c>
      <c r="X545" s="25">
        <f>IFERROR(SUMIF($F470:$F539,$E545,X470:X539),"")</f>
        <v>1659224.206</v>
      </c>
      <c r="Y545" s="25">
        <f>IFERROR(SUMIF($F470:$F539,$E545,Y470:Y539),"")</f>
        <v>1687458.6400000001</v>
      </c>
      <c r="Z545" s="25">
        <f>IFERROR(SUMIF($F470:$F539,$E545,Z470:Z539),"")</f>
        <v>1692985.845</v>
      </c>
      <c r="AA545" s="25">
        <f>IFERROR(SUMIF($F470:$F539,$E545,AA470:AA539),"")</f>
        <v>1755551.48</v>
      </c>
      <c r="AB545" s="25">
        <f>IFERROR(SUMIF($F470:$F539,$E545,AB470:AB539),"")</f>
        <v>1774930.8659999999</v>
      </c>
      <c r="AC545" s="25">
        <f>IFERROR(SUMIF($F470:$F539,$E545,AC470:AC539),"")</f>
        <v>1801153.26</v>
      </c>
      <c r="AD545" s="25">
        <f>IFERROR(SUMIF($F470:$F539,$E545,AD470:AD539),"")</f>
        <v>1804221.5269999998</v>
      </c>
      <c r="AE545" s="25">
        <f>IFERROR(SUMIF($F470:$F539,$E545,AE470:AE539),"")</f>
        <v>1873667.781</v>
      </c>
      <c r="AF545" s="25">
        <f>IFERROR(SUMIF($F470:$F539,$E545,AF470:AF539),"")</f>
        <v>1894836.362</v>
      </c>
      <c r="AG545" s="25">
        <f>IFERROR(SUMIF($F470:$F539,$E545,AG470:AG539),"")</f>
        <v>1908431.172</v>
      </c>
      <c r="AH545" s="25">
        <f>IFERROR(SUMIF($F470:$F539,$E545,AH470:AH539),"")</f>
        <v>1906842.6259999999</v>
      </c>
    </row>
    <row r="546" spans="1:34" ht="15" hidden="1" x14ac:dyDescent="0.25">
      <c r="A546" t="str">
        <f t="shared" si="105"/>
        <v>纯H股不良贷款余额</v>
      </c>
      <c r="B546" s="3" t="str">
        <f t="shared" ref="B546" si="110">D546&amp;G546</f>
        <v>纯H股不良贷款余额</v>
      </c>
      <c r="C546" s="3"/>
      <c r="D546" s="5" t="s">
        <v>236</v>
      </c>
      <c r="E546" s="5" t="s">
        <v>236</v>
      </c>
      <c r="F546" s="3"/>
      <c r="G546" s="5" t="str">
        <f t="shared" si="107"/>
        <v>不良贷款余额</v>
      </c>
      <c r="H546" s="25">
        <f>IFERROR(SUMIF($F470:$F539,$E546,H470:H539),"")</f>
        <v>52236.127343299995</v>
      </c>
      <c r="I546" s="25">
        <f>IFERROR(SUMIF($F470:$F539,$E546,I470:I539),"")</f>
        <v>54265.759580459999</v>
      </c>
      <c r="J546" s="25">
        <f>IFERROR(SUMIF($F470:$F539,$E546,J470:J539),"")</f>
        <v>60764.40574169092</v>
      </c>
      <c r="K546" s="25">
        <f>IFERROR(SUMIF($F470:$F539,$E546,K470:K539),"")</f>
        <v>60823.203438040924</v>
      </c>
      <c r="L546" s="25">
        <f>IFERROR(SUMIF($F470:$F539,$E546,L470:L539),"")</f>
        <v>71748.220900405402</v>
      </c>
      <c r="M546" s="25">
        <f>IFERROR(SUMIF($F470:$F539,$E546,M470:M539),"")</f>
        <v>71656.488031685396</v>
      </c>
      <c r="N546" s="25">
        <f>IFERROR(SUMIF($F470:$F539,$E546,N470:N539),"")</f>
        <v>78135.611713105973</v>
      </c>
      <c r="O546" s="25">
        <f>IFERROR(SUMIF($F470:$F539,$E546,O470:O539),"")</f>
        <v>77534.466880705979</v>
      </c>
      <c r="P546" s="25">
        <f>IFERROR(SUMIF($F470:$F539,$E546,P470:P539),"")</f>
        <v>79231.484756899983</v>
      </c>
      <c r="Q546" s="25">
        <f>IFERROR(SUMIF($F470:$F539,$E546,Q470:Q539),"")</f>
        <v>79419.038480099989</v>
      </c>
      <c r="R546" s="25">
        <f>IFERROR(SUMIF($F470:$F539,$E546,R470:R539),"")</f>
        <v>85117.03666478493</v>
      </c>
      <c r="S546" s="25">
        <f>IFERROR(SUMIF($F470:$F539,$E546,S470:S539),"")</f>
        <v>84982.413738784948</v>
      </c>
      <c r="T546" s="25">
        <f>IFERROR(SUMIF($F470:$F539,$E546,T470:T539),"")</f>
        <v>93671.928917100013</v>
      </c>
      <c r="U546" s="25">
        <f>IFERROR(SUMIF($F470:$F539,$E546,U470:U539),"")</f>
        <v>93969.864742300007</v>
      </c>
      <c r="V546" s="25">
        <f>IFERROR(SUMIF($F470:$F539,$E546,V470:V539),"")</f>
        <v>95855.82540996233</v>
      </c>
      <c r="W546" s="25">
        <f>IFERROR(SUMIF($F470:$F539,$E546,W470:W539),"")</f>
        <v>95938.72072726232</v>
      </c>
      <c r="X546" s="25">
        <f>IFERROR(SUMIF($F470:$F539,$E546,X470:X539),"")</f>
        <v>104566.01931949999</v>
      </c>
      <c r="Y546" s="25">
        <f>IFERROR(SUMIF($F470:$F539,$E546,Y470:Y539),"")</f>
        <v>104414.01432330001</v>
      </c>
      <c r="Z546" s="25">
        <f>IFERROR(SUMIF($F470:$F539,$E546,Z470:Z539),"")</f>
        <v>100933.36578178848</v>
      </c>
      <c r="AA546" s="25">
        <f>IFERROR(SUMIF($F470:$F539,$E546,AA470:AA539),"")</f>
        <v>100069.19094278847</v>
      </c>
      <c r="AB546" s="25">
        <f>IFERROR(SUMIF($F470:$F539,$E546,AB470:AB539),"")</f>
        <v>106825.62985830002</v>
      </c>
      <c r="AC546" s="25">
        <f>IFERROR(SUMIF($F470:$F539,$E546,AC470:AC539),"")</f>
        <v>106836.70400720001</v>
      </c>
      <c r="AD546" s="25">
        <f>IFERROR(SUMIF($F470:$F539,$E546,AD470:AD539),"")</f>
        <v>103938.69014298852</v>
      </c>
      <c r="AE546" s="25">
        <f>IFERROR(SUMIF($F470:$F539,$E546,AE470:AE539),"")</f>
        <v>103959.34427698852</v>
      </c>
      <c r="AF546" s="25">
        <f>IFERROR(SUMIF($F470:$F539,$E546,AF470:AF539),"")</f>
        <v>110781.7025644</v>
      </c>
      <c r="AG546" s="25">
        <f>IFERROR(SUMIF($F470:$F539,$E546,AG470:AG539),"")</f>
        <v>110910.21500889999</v>
      </c>
      <c r="AH546" s="25">
        <f>IFERROR(SUMIF($F470:$F539,$E546,AH470:AH539),"")</f>
        <v>108518.6642399</v>
      </c>
    </row>
    <row r="547" spans="1:34" ht="15.6" hidden="1" x14ac:dyDescent="0.25">
      <c r="A547" t="str">
        <f t="shared" si="105"/>
        <v>关注类贷款余额</v>
      </c>
      <c r="B547" s="3"/>
      <c r="C547" s="3"/>
      <c r="D547" s="3"/>
      <c r="E547" s="3"/>
      <c r="F547" s="1" t="s">
        <v>138</v>
      </c>
      <c r="G547" s="3" t="s">
        <v>244</v>
      </c>
    </row>
    <row r="548" spans="1:34" ht="15" hidden="1" x14ac:dyDescent="0.25">
      <c r="A548" t="str">
        <f t="shared" si="105"/>
        <v>工商关注类贷款余额</v>
      </c>
      <c r="B548" s="3" t="str">
        <f>D548&amp;G548</f>
        <v>工商银行关注类贷款余额</v>
      </c>
      <c r="C548" s="4" t="s">
        <v>5</v>
      </c>
      <c r="D548" s="4" t="s">
        <v>6</v>
      </c>
      <c r="E548" s="5" t="s">
        <v>7</v>
      </c>
      <c r="F548" s="5" t="s">
        <v>8</v>
      </c>
      <c r="G548" s="5" t="str">
        <f>G547</f>
        <v>关注类贷款余额</v>
      </c>
      <c r="H548" s="23">
        <v>440979</v>
      </c>
      <c r="I548" s="23">
        <v>440979</v>
      </c>
      <c r="J548" s="23">
        <v>454866</v>
      </c>
      <c r="K548" s="23">
        <v>454866</v>
      </c>
      <c r="L548" s="23">
        <v>433436</v>
      </c>
      <c r="M548" s="23">
        <v>433436</v>
      </c>
      <c r="N548" s="23">
        <v>411900</v>
      </c>
      <c r="O548" s="23">
        <v>411900</v>
      </c>
      <c r="P548" s="23">
        <v>385357</v>
      </c>
      <c r="Q548" s="23">
        <v>385357</v>
      </c>
      <c r="R548" s="23">
        <v>412038</v>
      </c>
      <c r="S548" s="23">
        <v>412038</v>
      </c>
      <c r="T548" s="23">
        <v>417238</v>
      </c>
      <c r="U548" s="23">
        <v>417238</v>
      </c>
      <c r="V548" s="23">
        <v>451628</v>
      </c>
      <c r="W548" s="23">
        <v>451628</v>
      </c>
      <c r="X548" s="23">
        <v>453373</v>
      </c>
      <c r="Y548" s="23">
        <v>453373</v>
      </c>
      <c r="Z548" s="23">
        <v>482705</v>
      </c>
      <c r="AA548" s="23">
        <v>482705</v>
      </c>
      <c r="AB548" s="23">
        <v>534165</v>
      </c>
      <c r="AC548" s="23">
        <v>534165</v>
      </c>
      <c r="AD548" s="23">
        <v>574171</v>
      </c>
      <c r="AE548" s="23">
        <v>574171</v>
      </c>
      <c r="AF548" s="23">
        <v>575883</v>
      </c>
      <c r="AG548" s="23">
        <v>575883</v>
      </c>
      <c r="AH548" s="23">
        <v>594656</v>
      </c>
    </row>
    <row r="549" spans="1:34" ht="15" hidden="1" x14ac:dyDescent="0.25">
      <c r="A549" t="str">
        <f t="shared" si="105"/>
        <v>建设关注类贷款余额</v>
      </c>
      <c r="B549" s="3" t="str">
        <f t="shared" ref="B549:B623" si="111">D549&amp;G549</f>
        <v>建设银行关注类贷款余额</v>
      </c>
      <c r="C549" s="4" t="s">
        <v>9</v>
      </c>
      <c r="D549" s="4" t="s">
        <v>10</v>
      </c>
      <c r="E549" s="5" t="s">
        <v>11</v>
      </c>
      <c r="F549" s="5" t="s">
        <v>8</v>
      </c>
      <c r="G549" s="5" t="str">
        <f>G548</f>
        <v>关注类贷款余额</v>
      </c>
      <c r="H549" s="23">
        <v>406080</v>
      </c>
      <c r="I549" s="23">
        <v>406080</v>
      </c>
      <c r="J549" s="23">
        <v>439186</v>
      </c>
      <c r="K549" s="23">
        <v>439186</v>
      </c>
      <c r="L549" s="23">
        <v>491609</v>
      </c>
      <c r="M549" s="23">
        <v>491609</v>
      </c>
      <c r="N549" s="23">
        <v>494638</v>
      </c>
      <c r="O549" s="23">
        <v>494638</v>
      </c>
      <c r="P549" s="23">
        <v>506056</v>
      </c>
      <c r="Q549" s="23">
        <v>506056</v>
      </c>
      <c r="R549" s="23">
        <v>505074</v>
      </c>
      <c r="S549" s="23">
        <v>505074</v>
      </c>
      <c r="T549" s="23">
        <v>535614</v>
      </c>
      <c r="U549" s="23">
        <v>535614</v>
      </c>
      <c r="V549" s="23">
        <v>532032</v>
      </c>
      <c r="W549" s="23">
        <v>532032</v>
      </c>
      <c r="X549" s="23">
        <v>576778</v>
      </c>
      <c r="Y549" s="23">
        <v>576778</v>
      </c>
      <c r="Z549" s="23">
        <v>581777</v>
      </c>
      <c r="AA549" s="23">
        <v>581777</v>
      </c>
      <c r="AB549" s="23">
        <v>526330</v>
      </c>
      <c r="AC549" s="23">
        <v>526330</v>
      </c>
      <c r="AD549" s="23">
        <v>487337</v>
      </c>
      <c r="AE549" s="23">
        <v>487337</v>
      </c>
      <c r="AF549" s="23">
        <v>496709</v>
      </c>
      <c r="AG549" s="23">
        <v>496709</v>
      </c>
      <c r="AH549" s="23">
        <v>490731</v>
      </c>
    </row>
    <row r="550" spans="1:34" ht="15" hidden="1" x14ac:dyDescent="0.25">
      <c r="A550" t="str">
        <f t="shared" si="105"/>
        <v>农业关注类贷款余额</v>
      </c>
      <c r="B550" s="3" t="str">
        <f t="shared" si="111"/>
        <v>农业银行关注类贷款余额</v>
      </c>
      <c r="C550" s="4" t="s">
        <v>12</v>
      </c>
      <c r="D550" s="4" t="s">
        <v>13</v>
      </c>
      <c r="E550" s="5" t="s">
        <v>14</v>
      </c>
      <c r="F550" s="5" t="s">
        <v>8</v>
      </c>
      <c r="G550" s="5" t="str">
        <f t="shared" ref="G550:G583" si="112">G549</f>
        <v>关注类贷款余额</v>
      </c>
      <c r="H550" s="23">
        <v>314875</v>
      </c>
      <c r="I550" s="23">
        <v>314875</v>
      </c>
      <c r="J550" s="23">
        <v>298401</v>
      </c>
      <c r="K550" s="23">
        <v>298401</v>
      </c>
      <c r="L550" s="23">
        <v>303924</v>
      </c>
      <c r="M550" s="23">
        <v>303924</v>
      </c>
      <c r="N550" s="23">
        <v>304335</v>
      </c>
      <c r="O550" s="23">
        <v>304335</v>
      </c>
      <c r="P550" s="23">
        <v>259658</v>
      </c>
      <c r="Q550" s="23">
        <v>259658</v>
      </c>
      <c r="R550" s="23">
        <v>253071</v>
      </c>
      <c r="S550" s="23">
        <v>253071</v>
      </c>
      <c r="T550" s="23">
        <v>273471</v>
      </c>
      <c r="U550" s="23">
        <v>273471</v>
      </c>
      <c r="V550" s="23">
        <v>287799</v>
      </c>
      <c r="W550" s="23">
        <v>287799</v>
      </c>
      <c r="X550" s="23">
        <v>313159</v>
      </c>
      <c r="Y550" s="23">
        <v>313159</v>
      </c>
      <c r="Z550" s="23">
        <v>320117</v>
      </c>
      <c r="AA550" s="23">
        <v>320117</v>
      </c>
      <c r="AB550" s="23">
        <v>345863</v>
      </c>
      <c r="AC550" s="23">
        <v>345863</v>
      </c>
      <c r="AD550" s="23">
        <v>347687</v>
      </c>
      <c r="AE550" s="23">
        <v>347687</v>
      </c>
      <c r="AF550" s="23">
        <v>371779</v>
      </c>
      <c r="AG550" s="23">
        <v>371779</v>
      </c>
      <c r="AH550" s="23">
        <v>377615</v>
      </c>
    </row>
    <row r="551" spans="1:34" ht="15" hidden="1" x14ac:dyDescent="0.25">
      <c r="A551" t="str">
        <f t="shared" si="105"/>
        <v>中国关注类贷款余额</v>
      </c>
      <c r="B551" s="3" t="str">
        <f t="shared" si="111"/>
        <v>中国银行关注类贷款余额</v>
      </c>
      <c r="C551" s="4" t="s">
        <v>15</v>
      </c>
      <c r="D551" s="4" t="s">
        <v>16</v>
      </c>
      <c r="E551" s="5" t="s">
        <v>17</v>
      </c>
      <c r="F551" s="5" t="s">
        <v>8</v>
      </c>
      <c r="G551" s="5" t="str">
        <f t="shared" si="112"/>
        <v>关注类贷款余额</v>
      </c>
      <c r="H551" s="23">
        <v>342158</v>
      </c>
      <c r="I551" s="23">
        <v>342158</v>
      </c>
      <c r="J551" s="23">
        <v>289314</v>
      </c>
      <c r="K551" s="23">
        <v>289314</v>
      </c>
      <c r="L551" s="23">
        <v>271507</v>
      </c>
      <c r="M551" s="23">
        <v>271507</v>
      </c>
      <c r="N551" s="23">
        <v>264594</v>
      </c>
      <c r="O551" s="23">
        <v>264594</v>
      </c>
      <c r="P551" s="23">
        <v>235350</v>
      </c>
      <c r="Q551" s="23">
        <v>235350</v>
      </c>
      <c r="R551" s="23">
        <v>210813</v>
      </c>
      <c r="S551" s="23">
        <v>210813</v>
      </c>
      <c r="T551" s="23">
        <v>218804</v>
      </c>
      <c r="U551" s="23">
        <v>218804</v>
      </c>
      <c r="V551" s="23">
        <v>235654</v>
      </c>
      <c r="W551" s="23">
        <v>235654</v>
      </c>
      <c r="X551" s="23">
        <v>236191</v>
      </c>
      <c r="Y551" s="23">
        <v>236191</v>
      </c>
      <c r="Z551" s="23">
        <v>290238</v>
      </c>
      <c r="AA551" s="23">
        <v>290238</v>
      </c>
      <c r="AB551" s="23">
        <v>302246</v>
      </c>
      <c r="AC551" s="23">
        <v>302246</v>
      </c>
      <c r="AD551" s="23">
        <v>316461</v>
      </c>
      <c r="AE551" s="23">
        <v>316461</v>
      </c>
      <c r="AF551" s="23">
        <v>330498</v>
      </c>
      <c r="AG551" s="23">
        <v>330498</v>
      </c>
      <c r="AH551" s="23">
        <v>343470</v>
      </c>
    </row>
    <row r="552" spans="1:34" ht="15" hidden="1" x14ac:dyDescent="0.25">
      <c r="A552" t="str">
        <f t="shared" si="105"/>
        <v>邮储关注类贷款余额</v>
      </c>
      <c r="B552" s="3" t="str">
        <f t="shared" si="111"/>
        <v>邮储银行关注类贷款余额</v>
      </c>
      <c r="C552" s="4" t="s">
        <v>18</v>
      </c>
      <c r="D552" s="4" t="s">
        <v>19</v>
      </c>
      <c r="E552" s="5" t="s">
        <v>20</v>
      </c>
      <c r="F552" s="5" t="s">
        <v>8</v>
      </c>
      <c r="G552" s="5" t="str">
        <f t="shared" si="112"/>
        <v>关注类贷款余额</v>
      </c>
      <c r="H552" s="23">
        <v>31358</v>
      </c>
      <c r="I552" s="23">
        <v>31358</v>
      </c>
      <c r="J552" s="23">
        <v>32709</v>
      </c>
      <c r="K552" s="23">
        <v>32709</v>
      </c>
      <c r="L552" s="23">
        <v>29280</v>
      </c>
      <c r="M552" s="23">
        <v>29280</v>
      </c>
      <c r="N552" s="23">
        <v>30566</v>
      </c>
      <c r="O552" s="23">
        <v>29886</v>
      </c>
      <c r="P552" s="23">
        <v>29846</v>
      </c>
      <c r="Q552" s="23">
        <v>28753</v>
      </c>
      <c r="R552" s="23">
        <v>30410</v>
      </c>
      <c r="S552" s="23">
        <v>32363</v>
      </c>
      <c r="T552" s="23">
        <v>35351</v>
      </c>
      <c r="U552" s="23">
        <v>39128</v>
      </c>
      <c r="V552" s="23">
        <v>40067</v>
      </c>
      <c r="W552" s="23">
        <v>41847</v>
      </c>
      <c r="X552" s="23">
        <v>48538</v>
      </c>
      <c r="Y552" s="23">
        <v>49200</v>
      </c>
      <c r="Z552" s="23">
        <v>54952</v>
      </c>
      <c r="AA552" s="23">
        <v>60602</v>
      </c>
      <c r="AB552" s="23">
        <v>70366</v>
      </c>
      <c r="AC552" s="23">
        <v>79356</v>
      </c>
      <c r="AD552" s="23">
        <v>84328</v>
      </c>
      <c r="AE552" s="23">
        <v>100204</v>
      </c>
      <c r="AF552" s="23">
        <v>114949</v>
      </c>
      <c r="AG552" s="23">
        <v>133412</v>
      </c>
      <c r="AH552" s="23">
        <v>151648</v>
      </c>
    </row>
    <row r="553" spans="1:34" ht="15" hidden="1" x14ac:dyDescent="0.25">
      <c r="A553" t="str">
        <f t="shared" si="105"/>
        <v>交通关注类贷款余额</v>
      </c>
      <c r="B553" s="3" t="str">
        <f t="shared" si="111"/>
        <v>交通银行关注类贷款余额</v>
      </c>
      <c r="C553" s="4" t="s">
        <v>21</v>
      </c>
      <c r="D553" s="4" t="s">
        <v>22</v>
      </c>
      <c r="E553" s="5" t="s">
        <v>23</v>
      </c>
      <c r="F553" s="5" t="s">
        <v>8</v>
      </c>
      <c r="G553" s="5" t="str">
        <f t="shared" si="112"/>
        <v>关注类贷款余额</v>
      </c>
      <c r="H553" s="23">
        <v>119178</v>
      </c>
      <c r="I553" s="23">
        <v>119178</v>
      </c>
      <c r="J553" s="23">
        <v>114517</v>
      </c>
      <c r="K553" s="23">
        <v>114517</v>
      </c>
      <c r="L553" s="23">
        <v>101809</v>
      </c>
      <c r="M553" s="23">
        <v>101809</v>
      </c>
      <c r="N553" s="23">
        <v>82527</v>
      </c>
      <c r="O553" s="23">
        <v>83504</v>
      </c>
      <c r="P553" s="23">
        <v>87586</v>
      </c>
      <c r="Q553" s="23">
        <v>89232</v>
      </c>
      <c r="R553" s="23">
        <v>88629</v>
      </c>
      <c r="S553" s="23">
        <v>94991</v>
      </c>
      <c r="T553" s="23">
        <v>101100</v>
      </c>
      <c r="U553" s="23">
        <v>105315</v>
      </c>
      <c r="V553" s="23">
        <v>105084</v>
      </c>
      <c r="W553" s="23">
        <v>111020</v>
      </c>
      <c r="X553" s="23">
        <v>118209</v>
      </c>
      <c r="Y553" s="23">
        <v>119086</v>
      </c>
      <c r="Z553" s="23">
        <v>120256</v>
      </c>
      <c r="AA553" s="23">
        <v>125733</v>
      </c>
      <c r="AB553" s="23">
        <v>137555</v>
      </c>
      <c r="AC553" s="23">
        <v>133091</v>
      </c>
      <c r="AD553" s="23">
        <v>134336</v>
      </c>
      <c r="AE553" s="23">
        <v>135672</v>
      </c>
      <c r="AF553" s="23">
        <v>143097</v>
      </c>
      <c r="AG553" s="23">
        <v>142232</v>
      </c>
      <c r="AH553" s="23">
        <v>150843</v>
      </c>
    </row>
    <row r="554" spans="1:34" ht="15" hidden="1" x14ac:dyDescent="0.25">
      <c r="A554" t="str">
        <f t="shared" si="105"/>
        <v>招商关注类贷款余额</v>
      </c>
      <c r="B554" s="3" t="str">
        <f t="shared" si="111"/>
        <v>招商银行关注类贷款余额</v>
      </c>
      <c r="C554" s="4" t="s">
        <v>24</v>
      </c>
      <c r="D554" s="4" t="s">
        <v>25</v>
      </c>
      <c r="E554" s="5" t="s">
        <v>26</v>
      </c>
      <c r="F554" s="5" t="s">
        <v>27</v>
      </c>
      <c r="G554" s="5" t="str">
        <f t="shared" si="112"/>
        <v>关注类贷款余额</v>
      </c>
      <c r="H554" s="23">
        <v>56311</v>
      </c>
      <c r="I554" s="23">
        <v>56311</v>
      </c>
      <c r="J554" s="23">
        <v>52590</v>
      </c>
      <c r="K554" s="23">
        <v>56328</v>
      </c>
      <c r="L554" s="23">
        <v>48088</v>
      </c>
      <c r="M554" s="23">
        <v>39499</v>
      </c>
      <c r="N554" s="23">
        <v>40716</v>
      </c>
      <c r="O554" s="23">
        <v>36238</v>
      </c>
      <c r="P554" s="23">
        <v>37655</v>
      </c>
      <c r="Q554" s="23">
        <v>45032</v>
      </c>
      <c r="R554" s="23">
        <v>46609</v>
      </c>
      <c r="S554" s="23">
        <v>55165</v>
      </c>
      <c r="T554" s="23">
        <v>59784</v>
      </c>
      <c r="U554" s="23">
        <v>68315</v>
      </c>
      <c r="V554" s="23">
        <v>73470</v>
      </c>
      <c r="W554" s="23">
        <v>70748</v>
      </c>
      <c r="X554" s="23">
        <v>65132</v>
      </c>
      <c r="Y554" s="23">
        <v>65196</v>
      </c>
      <c r="Z554" s="23">
        <v>71328</v>
      </c>
      <c r="AA554" s="23">
        <v>78017</v>
      </c>
      <c r="AB554" s="23">
        <v>83337</v>
      </c>
      <c r="AC554" s="23">
        <v>88131</v>
      </c>
      <c r="AD554" s="23">
        <v>89080</v>
      </c>
      <c r="AE554" s="23">
        <v>97195</v>
      </c>
      <c r="AF554" s="23">
        <v>101467</v>
      </c>
      <c r="AG554" s="23">
        <v>102048.87549999999</v>
      </c>
      <c r="AH554" s="23">
        <v>103860</v>
      </c>
    </row>
    <row r="555" spans="1:34" ht="15" hidden="1" x14ac:dyDescent="0.25">
      <c r="A555" t="str">
        <f t="shared" si="105"/>
        <v>兴业关注类贷款余额</v>
      </c>
      <c r="B555" s="3" t="str">
        <f t="shared" si="111"/>
        <v>兴业银行关注类贷款余额</v>
      </c>
      <c r="C555" s="4" t="s">
        <v>28</v>
      </c>
      <c r="D555" s="4" t="s">
        <v>29</v>
      </c>
      <c r="E555" s="5" t="s">
        <v>30</v>
      </c>
      <c r="F555" s="5" t="s">
        <v>27</v>
      </c>
      <c r="G555" s="5" t="str">
        <f t="shared" si="112"/>
        <v>关注类贷款余额</v>
      </c>
      <c r="H555" s="23">
        <v>61188</v>
      </c>
      <c r="I555" s="23">
        <v>62775</v>
      </c>
      <c r="J555" s="23">
        <v>61363</v>
      </c>
      <c r="K555" s="23">
        <v>75082</v>
      </c>
      <c r="L555" s="23">
        <v>62975</v>
      </c>
      <c r="M555" s="23">
        <v>65395</v>
      </c>
      <c r="N555" s="23">
        <v>54407</v>
      </c>
      <c r="O555" s="23">
        <v>53131</v>
      </c>
      <c r="P555" s="23">
        <v>56903</v>
      </c>
      <c r="Q555" s="23">
        <v>63383</v>
      </c>
      <c r="R555" s="23">
        <v>67467</v>
      </c>
      <c r="S555" s="23">
        <v>69333</v>
      </c>
      <c r="T555" s="23">
        <v>72816</v>
      </c>
      <c r="U555" s="23">
        <v>71241</v>
      </c>
      <c r="V555" s="23">
        <v>74015</v>
      </c>
      <c r="W555" s="23">
        <v>73964</v>
      </c>
      <c r="X555" s="23">
        <v>70679</v>
      </c>
      <c r="Y555" s="23">
        <v>81487</v>
      </c>
      <c r="Z555" s="23">
        <v>84449</v>
      </c>
      <c r="AA555" s="23">
        <v>94398</v>
      </c>
      <c r="AB555" s="23">
        <v>97972</v>
      </c>
      <c r="AC555" s="23">
        <v>101635</v>
      </c>
      <c r="AD555" s="23">
        <v>98106</v>
      </c>
      <c r="AE555" s="23">
        <v>99415</v>
      </c>
      <c r="AF555" s="23">
        <v>97987</v>
      </c>
      <c r="AG555" s="23">
        <v>99871</v>
      </c>
      <c r="AH555" s="23">
        <v>100392</v>
      </c>
    </row>
    <row r="556" spans="1:34" ht="15" hidden="1" x14ac:dyDescent="0.25">
      <c r="A556" t="str">
        <f t="shared" si="105"/>
        <v>浦发关注类贷款余额</v>
      </c>
      <c r="B556" s="3" t="str">
        <f t="shared" si="111"/>
        <v>浦发银行关注类贷款余额</v>
      </c>
      <c r="C556" s="4" t="s">
        <v>31</v>
      </c>
      <c r="D556" s="4" t="s">
        <v>32</v>
      </c>
      <c r="E556" s="5" t="s">
        <v>33</v>
      </c>
      <c r="F556" s="5" t="s">
        <v>27</v>
      </c>
      <c r="G556" s="5" t="str">
        <f t="shared" si="112"/>
        <v>关注类贷款余额</v>
      </c>
      <c r="H556" s="23">
        <v>107954</v>
      </c>
      <c r="I556" s="23">
        <v>110559</v>
      </c>
      <c r="J556" s="23">
        <v>100483</v>
      </c>
      <c r="K556" s="23">
        <v>116209</v>
      </c>
      <c r="L556" s="23">
        <v>117054</v>
      </c>
      <c r="M556" s="23">
        <v>114822</v>
      </c>
      <c r="N556" s="23">
        <v>117063</v>
      </c>
      <c r="O556" s="23">
        <v>118298</v>
      </c>
      <c r="P556" s="23">
        <v>107068</v>
      </c>
      <c r="Q556" s="23">
        <v>102184</v>
      </c>
      <c r="R556" s="23">
        <v>103695</v>
      </c>
      <c r="S556" s="23">
        <v>105158</v>
      </c>
      <c r="T556" s="23">
        <v>104868</v>
      </c>
      <c r="U556" s="23">
        <v>97116</v>
      </c>
      <c r="V556" s="23">
        <v>107440</v>
      </c>
      <c r="W556" s="23">
        <v>107083</v>
      </c>
      <c r="X556" s="23">
        <v>107435</v>
      </c>
      <c r="Y556" s="23">
        <v>115561</v>
      </c>
      <c r="Z556" s="23">
        <v>117119</v>
      </c>
      <c r="AA556" s="23">
        <v>122104</v>
      </c>
      <c r="AB556" s="23">
        <v>122096</v>
      </c>
      <c r="AC556" s="23">
        <v>125028</v>
      </c>
      <c r="AD556" s="23">
        <v>126507</v>
      </c>
      <c r="AE556" s="23">
        <v>126077</v>
      </c>
      <c r="AF556" s="23">
        <v>121397</v>
      </c>
      <c r="AG556" s="23">
        <v>123536</v>
      </c>
      <c r="AH556" s="23">
        <v>119431</v>
      </c>
    </row>
    <row r="557" spans="1:34" ht="15" hidden="1" x14ac:dyDescent="0.25">
      <c r="A557" t="str">
        <f t="shared" si="105"/>
        <v>中信关注类贷款余额</v>
      </c>
      <c r="B557" s="3" t="str">
        <f t="shared" si="111"/>
        <v>中信银行关注类贷款余额</v>
      </c>
      <c r="C557" s="4" t="s">
        <v>34</v>
      </c>
      <c r="D557" s="4" t="s">
        <v>35</v>
      </c>
      <c r="E557" s="5" t="s">
        <v>36</v>
      </c>
      <c r="F557" s="5" t="s">
        <v>27</v>
      </c>
      <c r="G557" s="5" t="str">
        <f t="shared" si="112"/>
        <v>关注类贷款余额</v>
      </c>
      <c r="H557" s="23">
        <v>89129</v>
      </c>
      <c r="I557" s="23">
        <v>89129</v>
      </c>
      <c r="J557" s="23">
        <v>88809</v>
      </c>
      <c r="K557" s="23">
        <v>88809</v>
      </c>
      <c r="L557" s="23">
        <v>107317</v>
      </c>
      <c r="M557" s="23">
        <v>107317</v>
      </c>
      <c r="N557" s="23">
        <v>90013</v>
      </c>
      <c r="O557" s="23">
        <v>90013</v>
      </c>
      <c r="P557" s="23">
        <v>101674</v>
      </c>
      <c r="Q557" s="23">
        <v>101674</v>
      </c>
      <c r="R557" s="23">
        <v>84890</v>
      </c>
      <c r="S557" s="23">
        <v>84890</v>
      </c>
      <c r="T557" s="23">
        <v>94811</v>
      </c>
      <c r="U557" s="23">
        <v>94811</v>
      </c>
      <c r="V557" s="23">
        <v>84369</v>
      </c>
      <c r="W557" s="23">
        <v>84369</v>
      </c>
      <c r="X557" s="23">
        <v>84140</v>
      </c>
      <c r="Y557" s="23">
        <v>82019</v>
      </c>
      <c r="Z557" s="23">
        <v>86669</v>
      </c>
      <c r="AA557" s="23">
        <v>89489</v>
      </c>
      <c r="AB557" s="23">
        <v>90447</v>
      </c>
      <c r="AC557" s="23">
        <v>95409</v>
      </c>
      <c r="AD557" s="23">
        <v>93570</v>
      </c>
      <c r="AE557" s="23">
        <v>98609</v>
      </c>
      <c r="AF557" s="23">
        <v>95945</v>
      </c>
      <c r="AG557" s="23">
        <v>94406</v>
      </c>
      <c r="AH557" s="23">
        <v>95258</v>
      </c>
    </row>
    <row r="558" spans="1:34" ht="15" hidden="1" x14ac:dyDescent="0.25">
      <c r="A558" t="str">
        <f t="shared" si="105"/>
        <v>民生关注类贷款余额</v>
      </c>
      <c r="B558" s="3" t="str">
        <f t="shared" si="111"/>
        <v>民生银行关注类贷款余额</v>
      </c>
      <c r="C558" s="4" t="s">
        <v>37</v>
      </c>
      <c r="D558" s="4" t="s">
        <v>38</v>
      </c>
      <c r="E558" s="5" t="s">
        <v>39</v>
      </c>
      <c r="F558" s="5" t="s">
        <v>27</v>
      </c>
      <c r="G558" s="5" t="str">
        <f t="shared" si="112"/>
        <v>关注类贷款余额</v>
      </c>
      <c r="H558" s="23">
        <v>106431</v>
      </c>
      <c r="I558" s="23">
        <v>106431</v>
      </c>
      <c r="J558" s="23">
        <v>103285</v>
      </c>
      <c r="K558" s="23">
        <v>103285</v>
      </c>
      <c r="L558" s="23">
        <v>118711</v>
      </c>
      <c r="M558" s="23">
        <v>118711</v>
      </c>
      <c r="N558" s="23">
        <v>114676</v>
      </c>
      <c r="O558" s="23">
        <v>113809</v>
      </c>
      <c r="P558" s="23">
        <v>115410</v>
      </c>
      <c r="Q558" s="23">
        <v>129064</v>
      </c>
      <c r="R558" s="23">
        <v>115297</v>
      </c>
      <c r="S558" s="23">
        <v>113016</v>
      </c>
      <c r="T558" s="23">
        <v>113145</v>
      </c>
      <c r="U558" s="23">
        <v>116900</v>
      </c>
      <c r="V558" s="23">
        <v>119720</v>
      </c>
      <c r="W558" s="23">
        <v>119652</v>
      </c>
      <c r="X558" s="23">
        <v>117495</v>
      </c>
      <c r="Y558" s="23">
        <v>116883</v>
      </c>
      <c r="Z558" s="23">
        <v>118527</v>
      </c>
      <c r="AA558" s="23">
        <v>118297</v>
      </c>
      <c r="AB558" s="23">
        <v>122913</v>
      </c>
      <c r="AC558" s="23">
        <v>123266</v>
      </c>
      <c r="AD558" s="23">
        <v>120370</v>
      </c>
      <c r="AE558" s="23">
        <v>121730</v>
      </c>
      <c r="AF558" s="23">
        <v>121830</v>
      </c>
      <c r="AG558" s="23">
        <v>121589</v>
      </c>
      <c r="AH558" s="23">
        <v>121195</v>
      </c>
    </row>
    <row r="559" spans="1:34" ht="15" hidden="1" x14ac:dyDescent="0.25">
      <c r="A559" t="str">
        <f t="shared" si="105"/>
        <v>光大关注类贷款余额</v>
      </c>
      <c r="B559" s="3" t="str">
        <f t="shared" si="111"/>
        <v>光大银行关注类贷款余额</v>
      </c>
      <c r="C559" s="4" t="s">
        <v>40</v>
      </c>
      <c r="D559" s="4" t="s">
        <v>41</v>
      </c>
      <c r="E559" s="5" t="s">
        <v>42</v>
      </c>
      <c r="F559" s="5" t="s">
        <v>27</v>
      </c>
      <c r="G559" s="5" t="str">
        <f t="shared" si="112"/>
        <v>关注类贷款余额</v>
      </c>
      <c r="H559" s="23">
        <v>59629</v>
      </c>
      <c r="I559" s="23">
        <v>59629</v>
      </c>
      <c r="J559" s="23">
        <v>59999</v>
      </c>
      <c r="K559" s="23">
        <v>59999</v>
      </c>
      <c r="L559" s="23">
        <v>64077</v>
      </c>
      <c r="M559" s="23">
        <v>64077</v>
      </c>
      <c r="N559" s="23">
        <v>64773</v>
      </c>
      <c r="O559" s="23">
        <v>64773</v>
      </c>
      <c r="P559" s="23">
        <v>61522</v>
      </c>
      <c r="Q559" s="23">
        <v>61522</v>
      </c>
      <c r="R559" s="23">
        <v>61469</v>
      </c>
      <c r="S559" s="23">
        <v>61469</v>
      </c>
      <c r="T559" s="23">
        <v>64656</v>
      </c>
      <c r="U559" s="23">
        <v>64656</v>
      </c>
      <c r="V559" s="23">
        <v>65888</v>
      </c>
      <c r="W559" s="23">
        <v>65888</v>
      </c>
      <c r="X559" s="23">
        <v>69730</v>
      </c>
      <c r="Y559" s="23">
        <v>69730</v>
      </c>
      <c r="Z559" s="23">
        <v>69791</v>
      </c>
      <c r="AA559" s="23">
        <v>69791</v>
      </c>
      <c r="AB559" s="23">
        <v>77576</v>
      </c>
      <c r="AC559" s="23">
        <v>77576</v>
      </c>
      <c r="AD559" s="23">
        <v>72364</v>
      </c>
      <c r="AE559" s="23">
        <v>72364</v>
      </c>
      <c r="AF559" s="23">
        <v>73336</v>
      </c>
      <c r="AG559" s="23">
        <v>73336</v>
      </c>
      <c r="AH559" s="23">
        <v>73448</v>
      </c>
    </row>
    <row r="560" spans="1:34" ht="15" hidden="1" x14ac:dyDescent="0.25">
      <c r="A560" t="str">
        <f t="shared" si="105"/>
        <v>平安关注类贷款余额</v>
      </c>
      <c r="B560" s="3" t="str">
        <f t="shared" si="111"/>
        <v>平安银行关注类贷款余额</v>
      </c>
      <c r="C560" s="4" t="s">
        <v>43</v>
      </c>
      <c r="D560" s="4" t="s">
        <v>44</v>
      </c>
      <c r="E560" s="5" t="s">
        <v>45</v>
      </c>
      <c r="F560" s="5" t="s">
        <v>27</v>
      </c>
      <c r="G560" s="5" t="str">
        <f t="shared" si="112"/>
        <v>关注类贷款余额</v>
      </c>
      <c r="H560" s="23">
        <v>51576</v>
      </c>
      <c r="I560" s="23">
        <v>51386</v>
      </c>
      <c r="J560" s="23">
        <v>46665</v>
      </c>
      <c r="K560" s="23">
        <v>47167</v>
      </c>
      <c r="L560" s="23">
        <v>46738</v>
      </c>
      <c r="M560" s="23">
        <v>41061</v>
      </c>
      <c r="N560" s="23">
        <v>29703</v>
      </c>
      <c r="O560" s="23">
        <v>29388</v>
      </c>
      <c r="P560" s="23">
        <v>27558</v>
      </c>
      <c r="Q560" s="23">
        <v>40786</v>
      </c>
      <c r="R560" s="23">
        <v>43414</v>
      </c>
      <c r="S560" s="23">
        <v>44409</v>
      </c>
      <c r="T560" s="23">
        <v>42656</v>
      </c>
      <c r="U560" s="23">
        <v>49315</v>
      </c>
      <c r="V560" s="23">
        <v>60592</v>
      </c>
      <c r="W560" s="23">
        <v>60272</v>
      </c>
      <c r="X560" s="23">
        <v>59889</v>
      </c>
      <c r="Y560" s="23">
        <v>60624</v>
      </c>
      <c r="Z560" s="23">
        <v>59732</v>
      </c>
      <c r="AA560" s="23">
        <v>61753</v>
      </c>
      <c r="AB560" s="23">
        <v>63030</v>
      </c>
      <c r="AC560" s="23">
        <v>66626</v>
      </c>
      <c r="AD560" s="23">
        <v>64960</v>
      </c>
      <c r="AE560" s="23">
        <v>60730</v>
      </c>
      <c r="AF560" s="23">
        <v>59954</v>
      </c>
      <c r="AG560" s="23">
        <v>59330</v>
      </c>
      <c r="AH560" s="23">
        <v>59328</v>
      </c>
    </row>
    <row r="561" spans="1:34" ht="15" hidden="1" x14ac:dyDescent="0.25">
      <c r="A561" t="str">
        <f t="shared" si="105"/>
        <v>华夏关注类贷款余额</v>
      </c>
      <c r="B561" s="3" t="str">
        <f t="shared" si="111"/>
        <v>华夏银行关注类贷款余额</v>
      </c>
      <c r="C561" s="4" t="s">
        <v>46</v>
      </c>
      <c r="D561" s="4" t="s">
        <v>47</v>
      </c>
      <c r="E561" s="5" t="s">
        <v>48</v>
      </c>
      <c r="F561" s="5" t="s">
        <v>27</v>
      </c>
      <c r="G561" s="5" t="str">
        <f t="shared" si="112"/>
        <v>关注类贷款余额</v>
      </c>
      <c r="H561" s="23">
        <v>67688</v>
      </c>
      <c r="I561" s="23">
        <v>69075</v>
      </c>
      <c r="J561" s="23">
        <v>66612</v>
      </c>
      <c r="K561" s="23">
        <v>70582</v>
      </c>
      <c r="L561" s="23">
        <v>71307</v>
      </c>
      <c r="M561" s="23">
        <v>73520</v>
      </c>
      <c r="N561" s="23">
        <v>72310</v>
      </c>
      <c r="O561" s="23">
        <v>72712</v>
      </c>
      <c r="P561" s="23">
        <v>70946</v>
      </c>
      <c r="Q561" s="23">
        <v>70749</v>
      </c>
      <c r="R561" s="23">
        <v>68529</v>
      </c>
      <c r="S561" s="23">
        <v>68219</v>
      </c>
      <c r="T561" s="23">
        <v>65760</v>
      </c>
      <c r="U561" s="23">
        <v>62330</v>
      </c>
      <c r="V561" s="23">
        <v>63277</v>
      </c>
      <c r="W561" s="23">
        <v>65135</v>
      </c>
      <c r="X561" s="23">
        <v>64659</v>
      </c>
      <c r="Y561" s="23">
        <v>63476</v>
      </c>
      <c r="Z561" s="23">
        <v>63231</v>
      </c>
      <c r="AA561" s="23">
        <v>65970</v>
      </c>
      <c r="AB561" s="23">
        <v>62912</v>
      </c>
      <c r="AC561" s="23">
        <v>63232</v>
      </c>
      <c r="AD561" s="23">
        <v>61034</v>
      </c>
      <c r="AE561" s="23">
        <v>63585</v>
      </c>
      <c r="AF561" s="23">
        <v>61030</v>
      </c>
      <c r="AG561" s="23">
        <v>56515</v>
      </c>
      <c r="AH561" s="23">
        <v>68578</v>
      </c>
    </row>
    <row r="562" spans="1:34" ht="15" hidden="1" x14ac:dyDescent="0.25">
      <c r="A562" t="str">
        <f t="shared" si="105"/>
        <v>浙商关注类贷款余额</v>
      </c>
      <c r="B562" s="3" t="str">
        <f t="shared" si="111"/>
        <v>浙商银行关注类贷款余额</v>
      </c>
      <c r="C562" s="4" t="s">
        <v>49</v>
      </c>
      <c r="D562" s="4" t="s">
        <v>50</v>
      </c>
      <c r="E562" s="5" t="s">
        <v>51</v>
      </c>
      <c r="F562" s="5" t="s">
        <v>27</v>
      </c>
      <c r="G562" s="5" t="str">
        <f t="shared" si="112"/>
        <v>关注类贷款余额</v>
      </c>
      <c r="H562" s="23">
        <v>18385.16</v>
      </c>
      <c r="I562" s="23">
        <v>18385.16</v>
      </c>
      <c r="J562" s="23">
        <v>23992.605</v>
      </c>
      <c r="K562" s="23">
        <v>23992.605</v>
      </c>
      <c r="L562" s="23">
        <v>24331</v>
      </c>
      <c r="M562" s="23">
        <v>24331</v>
      </c>
      <c r="N562" s="23">
        <v>20870</v>
      </c>
      <c r="O562" s="23">
        <v>20870</v>
      </c>
      <c r="P562" s="23">
        <v>20824</v>
      </c>
      <c r="Q562" s="23">
        <v>20824</v>
      </c>
      <c r="R562" s="23">
        <v>29883</v>
      </c>
      <c r="S562" s="23">
        <v>29883</v>
      </c>
      <c r="T562" s="23">
        <v>44130</v>
      </c>
      <c r="U562" s="23">
        <v>44130</v>
      </c>
      <c r="V562" s="23">
        <v>36571</v>
      </c>
      <c r="W562" s="23">
        <v>36571</v>
      </c>
      <c r="X562" s="23">
        <v>34420</v>
      </c>
      <c r="Y562" s="23">
        <v>34420</v>
      </c>
      <c r="Z562" s="23">
        <v>35083</v>
      </c>
      <c r="AA562" s="23">
        <v>35083</v>
      </c>
      <c r="AB562" s="23">
        <v>39786</v>
      </c>
      <c r="AC562" s="23">
        <v>39786</v>
      </c>
      <c r="AD562" s="23">
        <v>44488</v>
      </c>
      <c r="AE562" s="23">
        <v>44488</v>
      </c>
      <c r="AF562" s="23">
        <v>47037</v>
      </c>
      <c r="AG562" s="23">
        <v>47037</v>
      </c>
      <c r="AH562" s="23">
        <v>45213</v>
      </c>
    </row>
    <row r="563" spans="1:34" ht="15" hidden="1" x14ac:dyDescent="0.25">
      <c r="A563" t="str">
        <f t="shared" si="105"/>
        <v>北京关注类贷款余额</v>
      </c>
      <c r="B563" s="3" t="str">
        <f t="shared" si="111"/>
        <v>北京银行关注类贷款余额</v>
      </c>
      <c r="C563" s="4" t="s">
        <v>52</v>
      </c>
      <c r="D563" s="4" t="s">
        <v>53</v>
      </c>
      <c r="E563" s="5" t="s">
        <v>54</v>
      </c>
      <c r="F563" s="5" t="s">
        <v>55</v>
      </c>
      <c r="G563" s="5" t="str">
        <f t="shared" si="112"/>
        <v>关注类贷款余额</v>
      </c>
      <c r="H563" s="23">
        <v>13658</v>
      </c>
      <c r="I563" s="23">
        <v>13658</v>
      </c>
      <c r="J563" s="23">
        <v>18064</v>
      </c>
      <c r="K563" s="23">
        <v>18064</v>
      </c>
      <c r="L563" s="23">
        <v>19421</v>
      </c>
      <c r="M563" s="23">
        <v>19421</v>
      </c>
      <c r="N563" s="23">
        <v>17863</v>
      </c>
      <c r="O563" s="23">
        <v>17863</v>
      </c>
      <c r="P563" s="23">
        <v>15928</v>
      </c>
      <c r="Q563" s="23">
        <v>15928</v>
      </c>
      <c r="R563" s="23">
        <v>24724</v>
      </c>
      <c r="S563" s="23">
        <v>24724</v>
      </c>
      <c r="T563" s="23">
        <v>34991</v>
      </c>
      <c r="U563" s="23">
        <v>34991</v>
      </c>
      <c r="V563" s="23">
        <v>28970</v>
      </c>
      <c r="W563" s="23">
        <v>28970</v>
      </c>
      <c r="X563" s="23">
        <v>29595</v>
      </c>
      <c r="Y563" s="23">
        <v>29595</v>
      </c>
      <c r="Z563" s="23">
        <v>35847</v>
      </c>
      <c r="AA563" s="23">
        <v>35847</v>
      </c>
      <c r="AB563" s="23">
        <v>40457</v>
      </c>
      <c r="AC563" s="23">
        <v>40457</v>
      </c>
      <c r="AD563" s="23">
        <v>39636</v>
      </c>
      <c r="AE563" s="23">
        <v>39636</v>
      </c>
      <c r="AF563" s="23">
        <v>35819</v>
      </c>
      <c r="AG563" s="23">
        <v>35819</v>
      </c>
      <c r="AH563" s="23" t="s">
        <v>143</v>
      </c>
    </row>
    <row r="564" spans="1:34" ht="15" hidden="1" x14ac:dyDescent="0.25">
      <c r="A564" t="str">
        <f t="shared" si="105"/>
        <v>江苏关注类贷款余额</v>
      </c>
      <c r="B564" s="3" t="str">
        <f t="shared" si="111"/>
        <v>江苏银行关注类贷款余额</v>
      </c>
      <c r="C564" s="4" t="s">
        <v>56</v>
      </c>
      <c r="D564" s="4" t="s">
        <v>57</v>
      </c>
      <c r="E564" s="5" t="s">
        <v>58</v>
      </c>
      <c r="F564" s="5" t="s">
        <v>55</v>
      </c>
      <c r="G564" s="5" t="str">
        <f t="shared" si="112"/>
        <v>关注类贷款余额</v>
      </c>
      <c r="H564" s="23">
        <v>22568.527999999998</v>
      </c>
      <c r="I564" s="23">
        <v>20403.923999999999</v>
      </c>
      <c r="J564" s="23">
        <v>20186.955999999998</v>
      </c>
      <c r="K564" s="23">
        <v>20782.327000000001</v>
      </c>
      <c r="L564" s="23">
        <v>20786.887200000001</v>
      </c>
      <c r="M564" s="23">
        <v>18712.287</v>
      </c>
      <c r="N564" s="23">
        <v>16324.439</v>
      </c>
      <c r="O564" s="23">
        <v>16611.881000000001</v>
      </c>
      <c r="P564" s="23">
        <v>16608.759999999998</v>
      </c>
      <c r="Q564" s="23">
        <v>17492.762999999999</v>
      </c>
      <c r="R564" s="23">
        <v>18780.548999999999</v>
      </c>
      <c r="S564" s="23">
        <v>19568.003000000001</v>
      </c>
      <c r="T564" s="23">
        <v>20025.061000000002</v>
      </c>
      <c r="U564" s="23">
        <v>20383.719000000001</v>
      </c>
      <c r="V564" s="23">
        <v>20992.760999999999</v>
      </c>
      <c r="W564" s="23">
        <v>20879.214</v>
      </c>
      <c r="X564" s="23">
        <v>22478.928</v>
      </c>
      <c r="Y564" s="23">
        <v>23194.27</v>
      </c>
      <c r="Z564" s="23">
        <v>24163.313999999998</v>
      </c>
      <c r="AA564" s="23">
        <v>26096.517</v>
      </c>
      <c r="AB564" s="23">
        <v>28691.666000000001</v>
      </c>
      <c r="AC564" s="23">
        <v>30362.227999999999</v>
      </c>
      <c r="AD564" s="23">
        <v>29359.728999999999</v>
      </c>
      <c r="AE564" s="23">
        <v>30065.713</v>
      </c>
      <c r="AF564" s="23">
        <v>30210.393</v>
      </c>
      <c r="AG564" s="23">
        <v>31673.394</v>
      </c>
      <c r="AH564" s="23" t="s">
        <v>143</v>
      </c>
    </row>
    <row r="565" spans="1:34" ht="15" hidden="1" x14ac:dyDescent="0.25">
      <c r="A565" t="str">
        <f t="shared" si="105"/>
        <v>上海关注类贷款余额</v>
      </c>
      <c r="B565" s="3" t="str">
        <f t="shared" si="111"/>
        <v>上海银行关注类贷款余额</v>
      </c>
      <c r="C565" s="4" t="s">
        <v>59</v>
      </c>
      <c r="D565" s="4" t="s">
        <v>60</v>
      </c>
      <c r="E565" s="5" t="s">
        <v>61</v>
      </c>
      <c r="F565" s="5" t="s">
        <v>55</v>
      </c>
      <c r="G565" s="5" t="str">
        <f t="shared" si="112"/>
        <v>关注类贷款余额</v>
      </c>
      <c r="H565" s="23">
        <v>17213.154999999999</v>
      </c>
      <c r="I565" s="23">
        <v>17838.063999999998</v>
      </c>
      <c r="J565" s="23">
        <v>18279.624</v>
      </c>
      <c r="K565" s="23">
        <v>18498.383000000002</v>
      </c>
      <c r="L565" s="23">
        <v>20048.684000000001</v>
      </c>
      <c r="M565" s="23">
        <v>19052.342000000001</v>
      </c>
      <c r="N565" s="23">
        <v>20985.414000000001</v>
      </c>
      <c r="O565" s="23">
        <v>22006.758999999998</v>
      </c>
      <c r="P565" s="23">
        <v>21988.579000000002</v>
      </c>
      <c r="Q565" s="23">
        <v>20572.914000000001</v>
      </c>
      <c r="R565" s="23">
        <v>20250.525000000001</v>
      </c>
      <c r="S565" s="23">
        <v>20087.846000000001</v>
      </c>
      <c r="T565" s="23">
        <v>21269.548999999999</v>
      </c>
      <c r="U565" s="23">
        <v>23279.252</v>
      </c>
      <c r="V565" s="23">
        <v>21382.210999999999</v>
      </c>
      <c r="W565" s="23">
        <v>23850.27</v>
      </c>
      <c r="X565" s="23">
        <v>23647.780999999999</v>
      </c>
      <c r="Y565" s="23">
        <v>23459.64</v>
      </c>
      <c r="Z565" s="23">
        <v>28555.008999999998</v>
      </c>
      <c r="AA565" s="23">
        <v>31034.098000000002</v>
      </c>
      <c r="AB565" s="23">
        <v>30533.395</v>
      </c>
      <c r="AC565" s="23">
        <v>30242.034</v>
      </c>
      <c r="AD565" s="23">
        <v>29013.797999999999</v>
      </c>
      <c r="AE565" s="23">
        <v>29235.402999999998</v>
      </c>
      <c r="AF565" s="23">
        <v>29286.154999999999</v>
      </c>
      <c r="AG565" s="23">
        <v>29999.978999999999</v>
      </c>
      <c r="AH565" s="23" t="s">
        <v>143</v>
      </c>
    </row>
    <row r="566" spans="1:34" ht="15" hidden="1" x14ac:dyDescent="0.25">
      <c r="A566" t="str">
        <f t="shared" si="105"/>
        <v>宁波关注类贷款余额</v>
      </c>
      <c r="B566" s="3" t="str">
        <f t="shared" si="111"/>
        <v>宁波银行关注类贷款余额</v>
      </c>
      <c r="C566" s="4" t="s">
        <v>62</v>
      </c>
      <c r="D566" s="4" t="s">
        <v>63</v>
      </c>
      <c r="E566" s="5" t="s">
        <v>64</v>
      </c>
      <c r="F566" s="5" t="s">
        <v>55</v>
      </c>
      <c r="G566" s="5" t="str">
        <f t="shared" si="112"/>
        <v>关注类贷款余额</v>
      </c>
      <c r="H566" s="23">
        <v>2944.5360000000001</v>
      </c>
      <c r="I566" s="23">
        <v>2832.636</v>
      </c>
      <c r="J566" s="23">
        <v>3896.5459999999998</v>
      </c>
      <c r="K566" s="23">
        <v>4348.3770000000004</v>
      </c>
      <c r="L566" s="23">
        <v>3676.127</v>
      </c>
      <c r="M566" s="23">
        <v>3526.89</v>
      </c>
      <c r="N566" s="23">
        <v>3422</v>
      </c>
      <c r="O566" s="23">
        <v>2650</v>
      </c>
      <c r="P566" s="23">
        <v>3086</v>
      </c>
      <c r="Q566" s="23">
        <v>3150</v>
      </c>
      <c r="R566" s="23">
        <v>4100</v>
      </c>
      <c r="S566" s="23">
        <v>4708</v>
      </c>
      <c r="T566" s="23">
        <v>4778</v>
      </c>
      <c r="U566" s="23">
        <v>4783</v>
      </c>
      <c r="V566" s="23">
        <v>6044</v>
      </c>
      <c r="W566" s="23">
        <v>5918</v>
      </c>
      <c r="X566" s="23">
        <v>6396</v>
      </c>
      <c r="Y566" s="23">
        <v>6613</v>
      </c>
      <c r="Z566" s="23">
        <v>8106</v>
      </c>
      <c r="AA566" s="23">
        <v>10131</v>
      </c>
      <c r="AB566" s="23">
        <v>14308</v>
      </c>
      <c r="AC566" s="23">
        <v>15755</v>
      </c>
      <c r="AD566" s="23">
        <v>15203</v>
      </c>
      <c r="AE566" s="23">
        <v>16367</v>
      </c>
      <c r="AF566" s="23">
        <v>17102</v>
      </c>
      <c r="AG566" s="23">
        <v>18564</v>
      </c>
      <c r="AH566" s="23" t="s">
        <v>143</v>
      </c>
    </row>
    <row r="567" spans="1:34" ht="15" hidden="1" x14ac:dyDescent="0.25">
      <c r="A567" t="str">
        <f t="shared" si="105"/>
        <v>南京关注类贷款余额</v>
      </c>
      <c r="B567" s="3" t="str">
        <f t="shared" si="111"/>
        <v>南京银行关注类贷款余额</v>
      </c>
      <c r="C567" s="4" t="s">
        <v>65</v>
      </c>
      <c r="D567" s="4" t="s">
        <v>66</v>
      </c>
      <c r="E567" s="5" t="s">
        <v>67</v>
      </c>
      <c r="F567" s="5" t="s">
        <v>55</v>
      </c>
      <c r="G567" s="5" t="str">
        <f t="shared" si="112"/>
        <v>关注类贷款余额</v>
      </c>
      <c r="H567" s="23">
        <v>7079.4570000000003</v>
      </c>
      <c r="I567" s="23">
        <v>7725.058</v>
      </c>
      <c r="J567" s="23">
        <v>6893.0879999999997</v>
      </c>
      <c r="K567" s="23">
        <v>9356.3780000000006</v>
      </c>
      <c r="L567" s="23">
        <v>8744.0660000000007</v>
      </c>
      <c r="M567" s="23">
        <v>7983.7960000000003</v>
      </c>
      <c r="N567" s="23">
        <v>8148.18</v>
      </c>
      <c r="O567" s="23">
        <v>9604.5249999999996</v>
      </c>
      <c r="P567" s="23">
        <v>8511.7080000000005</v>
      </c>
      <c r="Q567" s="23">
        <v>8957.3529999999992</v>
      </c>
      <c r="R567" s="23">
        <v>9625.5249999999996</v>
      </c>
      <c r="S567" s="23">
        <v>8761.2219999999998</v>
      </c>
      <c r="T567" s="23">
        <v>7511.9120000000003</v>
      </c>
      <c r="U567" s="23">
        <v>7777.7992999999997</v>
      </c>
      <c r="V567" s="23">
        <v>7919.2420000000002</v>
      </c>
      <c r="W567" s="23">
        <v>8793.86</v>
      </c>
      <c r="X567" s="23">
        <v>9088.0910000000003</v>
      </c>
      <c r="Y567" s="23">
        <v>10577.475</v>
      </c>
      <c r="Z567" s="23">
        <v>12842.19</v>
      </c>
      <c r="AA567" s="23">
        <v>12256.11</v>
      </c>
      <c r="AB567" s="23">
        <v>12950.692999999999</v>
      </c>
      <c r="AC567" s="23">
        <v>14091.538</v>
      </c>
      <c r="AD567" s="23">
        <v>15114.303</v>
      </c>
      <c r="AE567" s="23">
        <v>15488.540999999999</v>
      </c>
      <c r="AF567" s="23">
        <v>14657.638999999999</v>
      </c>
      <c r="AG567" s="23">
        <v>14933.97</v>
      </c>
      <c r="AH567" s="23" t="s">
        <v>143</v>
      </c>
    </row>
    <row r="568" spans="1:34" ht="15" hidden="1" x14ac:dyDescent="0.25">
      <c r="A568" t="str">
        <f t="shared" si="105"/>
        <v>杭州关注类贷款余额</v>
      </c>
      <c r="B568" s="3" t="str">
        <f t="shared" si="111"/>
        <v>杭州银行关注类贷款余额</v>
      </c>
      <c r="C568" s="4" t="s">
        <v>68</v>
      </c>
      <c r="D568" s="4" t="s">
        <v>69</v>
      </c>
      <c r="E568" s="5" t="s">
        <v>70</v>
      </c>
      <c r="F568" s="5" t="s">
        <v>55</v>
      </c>
      <c r="G568" s="5" t="str">
        <f t="shared" si="112"/>
        <v>关注类贷款余额</v>
      </c>
      <c r="H568" s="23">
        <v>4300.1859999999997</v>
      </c>
      <c r="I568" s="23">
        <v>5408.1319999999996</v>
      </c>
      <c r="J568" s="23">
        <v>3876.7289999999998</v>
      </c>
      <c r="K568" s="23">
        <v>3954.5819999999999</v>
      </c>
      <c r="L568" s="23">
        <v>4465.2330000000002</v>
      </c>
      <c r="M568" s="23">
        <v>3348.8220000000001</v>
      </c>
      <c r="N568" s="23">
        <v>2786.1030000000001</v>
      </c>
      <c r="O568" s="23">
        <v>2560.473</v>
      </c>
      <c r="P568" s="23">
        <v>2638.2040000000002</v>
      </c>
      <c r="Q568" s="23">
        <v>3148.07</v>
      </c>
      <c r="R568" s="23">
        <v>2239.8509953703701</v>
      </c>
      <c r="S568" s="23">
        <v>2394.2869999999998</v>
      </c>
      <c r="T568" s="23">
        <v>3064.4670000000001</v>
      </c>
      <c r="U568" s="23">
        <v>3122.1880000000001</v>
      </c>
      <c r="V568" s="23">
        <v>2743.8339999999998</v>
      </c>
      <c r="W568" s="23">
        <v>2117.2049999999999</v>
      </c>
      <c r="X568" s="23">
        <v>3422.8240000000001</v>
      </c>
      <c r="Y568" s="23">
        <v>2891.9380000000001</v>
      </c>
      <c r="Z568" s="23">
        <v>3215.7150000000001</v>
      </c>
      <c r="AA568" s="23">
        <v>4513.8440000000001</v>
      </c>
      <c r="AB568" s="23">
        <v>4748.5280000000002</v>
      </c>
      <c r="AC568" s="23">
        <v>5402.6149999999998</v>
      </c>
      <c r="AD568" s="23">
        <v>5167.9809999999998</v>
      </c>
      <c r="AE568" s="23">
        <v>5412.174</v>
      </c>
      <c r="AF568" s="23">
        <v>5172.7870000000003</v>
      </c>
      <c r="AG568" s="23">
        <v>5466.7389999999996</v>
      </c>
      <c r="AH568" s="23" t="s">
        <v>143</v>
      </c>
    </row>
    <row r="569" spans="1:34" ht="15" hidden="1" x14ac:dyDescent="0.25">
      <c r="A569" t="str">
        <f t="shared" si="105"/>
        <v>成都关注类贷款余额</v>
      </c>
      <c r="B569" s="3" t="str">
        <f t="shared" si="111"/>
        <v>成都银行关注类贷款余额</v>
      </c>
      <c r="C569" s="4" t="s">
        <v>71</v>
      </c>
      <c r="D569" s="4" t="s">
        <v>72</v>
      </c>
      <c r="E569" s="5" t="s">
        <v>73</v>
      </c>
      <c r="F569" s="5" t="s">
        <v>55</v>
      </c>
      <c r="G569" s="5" t="str">
        <f t="shared" si="112"/>
        <v>关注类贷款余额</v>
      </c>
      <c r="H569" s="23">
        <v>3007.7730000000001</v>
      </c>
      <c r="I569" s="23">
        <v>2711.5059999999999</v>
      </c>
      <c r="J569" s="23">
        <v>2136.7130000000002</v>
      </c>
      <c r="K569" s="23">
        <v>2130.1689999999999</v>
      </c>
      <c r="L569" s="23">
        <v>2023.0429999999999</v>
      </c>
      <c r="M569" s="23">
        <v>2182.9140000000002</v>
      </c>
      <c r="N569" s="23">
        <v>1936.7950000000001</v>
      </c>
      <c r="O569" s="23">
        <v>2177.3150000000001</v>
      </c>
      <c r="P569" s="23">
        <v>2210.4940000000001</v>
      </c>
      <c r="Q569" s="23">
        <v>1996.2850000000001</v>
      </c>
      <c r="R569" s="23">
        <v>2375.5010000000002</v>
      </c>
      <c r="S569" s="23">
        <v>1887.84</v>
      </c>
      <c r="T569" s="23">
        <v>2278.3229999999999</v>
      </c>
      <c r="U569" s="23">
        <v>1963.7139999999999</v>
      </c>
      <c r="V569" s="23">
        <v>2241.837</v>
      </c>
      <c r="W569" s="23">
        <v>2240.442</v>
      </c>
      <c r="X569" s="23">
        <v>2525.027</v>
      </c>
      <c r="Y569" s="23">
        <v>2558.9250000000002</v>
      </c>
      <c r="Z569" s="23">
        <v>2553.4369999999999</v>
      </c>
      <c r="AA569" s="23">
        <v>2815.0520000000001</v>
      </c>
      <c r="AB569" s="23">
        <v>3145.9430000000002</v>
      </c>
      <c r="AC569" s="23">
        <v>3106.6660000000002</v>
      </c>
      <c r="AD569" s="23">
        <v>3167.1529999999998</v>
      </c>
      <c r="AE569" s="23">
        <v>3335.4450000000002</v>
      </c>
      <c r="AF569" s="23">
        <v>3668.3270000000002</v>
      </c>
      <c r="AG569" s="23">
        <v>3129.87</v>
      </c>
      <c r="AH569" s="23" t="s">
        <v>143</v>
      </c>
    </row>
    <row r="570" spans="1:34" ht="15" hidden="1" x14ac:dyDescent="0.25">
      <c r="A570" t="str">
        <f t="shared" si="105"/>
        <v>长沙关注类贷款余额</v>
      </c>
      <c r="B570" s="3" t="str">
        <f t="shared" si="111"/>
        <v>长沙银行关注类贷款余额</v>
      </c>
      <c r="C570" s="4" t="s">
        <v>74</v>
      </c>
      <c r="D570" s="4" t="s">
        <v>75</v>
      </c>
      <c r="E570" s="5" t="s">
        <v>76</v>
      </c>
      <c r="F570" s="5" t="s">
        <v>55</v>
      </c>
      <c r="G570" s="5" t="str">
        <f t="shared" si="112"/>
        <v>关注类贷款余额</v>
      </c>
      <c r="H570" s="23">
        <v>7022.152</v>
      </c>
      <c r="I570" s="23">
        <v>6292.6019999999999</v>
      </c>
      <c r="J570" s="23">
        <v>8960.8490000000002</v>
      </c>
      <c r="K570" s="23">
        <v>8614.1589999999997</v>
      </c>
      <c r="L570" s="23">
        <v>8978.1450000000004</v>
      </c>
      <c r="M570" s="23">
        <v>8235.3259999999991</v>
      </c>
      <c r="N570" s="23">
        <v>8537.5370000000003</v>
      </c>
      <c r="O570" s="23">
        <v>7827.6040000000003</v>
      </c>
      <c r="P570" s="23">
        <v>8868.0650000000005</v>
      </c>
      <c r="Q570" s="23">
        <v>8356.1550000000007</v>
      </c>
      <c r="R570" s="23">
        <v>7321.6790000000001</v>
      </c>
      <c r="S570" s="23">
        <v>7711.81</v>
      </c>
      <c r="T570" s="23">
        <v>6264.4250000000002</v>
      </c>
      <c r="U570" s="23">
        <v>6411.5169999999998</v>
      </c>
      <c r="V570" s="23">
        <v>6302.5439999999999</v>
      </c>
      <c r="W570" s="23">
        <v>6895.9920000000002</v>
      </c>
      <c r="X570" s="23">
        <v>7844.4740000000002</v>
      </c>
      <c r="Y570" s="23">
        <v>7972.5789999999997</v>
      </c>
      <c r="Z570" s="23">
        <v>8868.0540000000001</v>
      </c>
      <c r="AA570" s="23">
        <v>10377.081</v>
      </c>
      <c r="AB570" s="23">
        <v>12056.253000000001</v>
      </c>
      <c r="AC570" s="23">
        <v>13466.865</v>
      </c>
      <c r="AD570" s="23">
        <v>14317.156000000001</v>
      </c>
      <c r="AE570" s="23">
        <v>15368.633</v>
      </c>
      <c r="AF570" s="23">
        <v>19970.883999999998</v>
      </c>
      <c r="AG570" s="23">
        <v>19716.61</v>
      </c>
      <c r="AH570" s="23" t="s">
        <v>143</v>
      </c>
    </row>
    <row r="571" spans="1:34" ht="15" hidden="1" x14ac:dyDescent="0.25">
      <c r="A571" t="str">
        <f t="shared" si="105"/>
        <v>重庆关注类贷款余额</v>
      </c>
      <c r="B571" s="3" t="str">
        <f t="shared" si="111"/>
        <v>重庆银行关注类贷款余额</v>
      </c>
      <c r="C571" s="4" t="s">
        <v>77</v>
      </c>
      <c r="D571" s="4" t="s">
        <v>78</v>
      </c>
      <c r="E571" s="5" t="s">
        <v>79</v>
      </c>
      <c r="F571" s="5" t="s">
        <v>55</v>
      </c>
      <c r="G571" s="5" t="str">
        <f t="shared" si="112"/>
        <v>关注类贷款余额</v>
      </c>
      <c r="H571" s="23">
        <v>0</v>
      </c>
      <c r="I571" s="23">
        <v>0</v>
      </c>
      <c r="J571" s="23">
        <v>7656.3379999999997</v>
      </c>
      <c r="K571" s="23">
        <v>7656.3379999999997</v>
      </c>
      <c r="L571" s="23">
        <v>8129.3580000000002</v>
      </c>
      <c r="M571" s="23">
        <v>8129.3580000000002</v>
      </c>
      <c r="N571" s="23">
        <v>8311.3349999999991</v>
      </c>
      <c r="O571" s="23">
        <v>8311.3349999999991</v>
      </c>
      <c r="P571" s="23">
        <v>8005.4859999999999</v>
      </c>
      <c r="Q571" s="23">
        <v>8005.4859999999999</v>
      </c>
      <c r="R571" s="23">
        <v>9857.6959999999999</v>
      </c>
      <c r="S571" s="23">
        <v>9857.6959999999999</v>
      </c>
      <c r="T571" s="23">
        <v>10073.790999999999</v>
      </c>
      <c r="U571" s="23">
        <v>10073.790999999999</v>
      </c>
      <c r="V571" s="23">
        <v>11216.422</v>
      </c>
      <c r="W571" s="23">
        <v>11216.422</v>
      </c>
      <c r="X571" s="23">
        <v>12969.993</v>
      </c>
      <c r="Y571" s="23">
        <v>12969.993</v>
      </c>
      <c r="Z571" s="23">
        <v>13130.2</v>
      </c>
      <c r="AA571" s="23">
        <v>13130.2</v>
      </c>
      <c r="AB571" s="23">
        <v>12907.642</v>
      </c>
      <c r="AC571" s="23">
        <v>12907.642</v>
      </c>
      <c r="AD571" s="23">
        <v>11568.076999999999</v>
      </c>
      <c r="AE571" s="23">
        <v>11568.076999999999</v>
      </c>
      <c r="AF571" s="23">
        <v>10211.870000000001</v>
      </c>
      <c r="AG571" s="23">
        <v>10211.870000000001</v>
      </c>
      <c r="AH571" s="23">
        <v>10290.617</v>
      </c>
    </row>
    <row r="572" spans="1:34" ht="15" hidden="1" x14ac:dyDescent="0.25">
      <c r="A572" t="str">
        <f t="shared" ref="A572:A634" si="113">E572&amp;G572</f>
        <v>贵阳关注类贷款余额</v>
      </c>
      <c r="B572" s="3" t="str">
        <f t="shared" si="111"/>
        <v>贵阳银行关注类贷款余额</v>
      </c>
      <c r="C572" s="4" t="s">
        <v>80</v>
      </c>
      <c r="D572" s="4" t="s">
        <v>81</v>
      </c>
      <c r="E572" s="5" t="s">
        <v>82</v>
      </c>
      <c r="F572" s="5" t="s">
        <v>55</v>
      </c>
      <c r="G572" s="5" t="str">
        <f t="shared" si="112"/>
        <v>关注类贷款余额</v>
      </c>
      <c r="H572" s="23">
        <v>5959.9179999999997</v>
      </c>
      <c r="I572" s="23">
        <v>5549.0770000000002</v>
      </c>
      <c r="J572" s="23">
        <v>5647.2370000000001</v>
      </c>
      <c r="K572" s="23">
        <v>6147.723</v>
      </c>
      <c r="L572" s="23">
        <v>5888.7020000000002</v>
      </c>
      <c r="M572" s="23">
        <v>6556</v>
      </c>
      <c r="N572" s="23">
        <v>5560.116</v>
      </c>
      <c r="O572" s="23">
        <v>6764.7110000000002</v>
      </c>
      <c r="P572" s="23">
        <v>7077.8289999999997</v>
      </c>
      <c r="Q572" s="23">
        <v>8149.9279999999999</v>
      </c>
      <c r="R572" s="23">
        <v>7843.2790000000005</v>
      </c>
      <c r="S572" s="23">
        <v>9634.6090000000004</v>
      </c>
      <c r="T572" s="23">
        <v>9167.2459999999992</v>
      </c>
      <c r="U572" s="23">
        <v>7165.0290000000005</v>
      </c>
      <c r="V572" s="23">
        <v>8138.7430000000004</v>
      </c>
      <c r="W572" s="23">
        <v>9597.6980000000003</v>
      </c>
      <c r="X572" s="23">
        <v>10324.355</v>
      </c>
      <c r="Y572" s="23">
        <v>9737.0010000000002</v>
      </c>
      <c r="Z572" s="23">
        <v>9264.6679999999997</v>
      </c>
      <c r="AA572" s="23">
        <v>12624.083000000001</v>
      </c>
      <c r="AB572" s="23">
        <v>11711.902</v>
      </c>
      <c r="AC572" s="23">
        <v>13331.34</v>
      </c>
      <c r="AD572" s="23">
        <v>10070.574000000001</v>
      </c>
      <c r="AE572" s="23">
        <v>11111.842000000001</v>
      </c>
      <c r="AF572" s="23">
        <v>10723.272999999999</v>
      </c>
      <c r="AG572" s="23">
        <v>10970.52</v>
      </c>
      <c r="AH572" s="23" t="s">
        <v>143</v>
      </c>
    </row>
    <row r="573" spans="1:34" ht="15" hidden="1" x14ac:dyDescent="0.25">
      <c r="A573" t="str">
        <f t="shared" si="113"/>
        <v>郑州关注类贷款余额</v>
      </c>
      <c r="B573" s="3" t="str">
        <f t="shared" si="111"/>
        <v>郑州银行关注类贷款余额</v>
      </c>
      <c r="C573" s="4" t="s">
        <v>83</v>
      </c>
      <c r="D573" s="4" t="s">
        <v>84</v>
      </c>
      <c r="E573" s="5" t="s">
        <v>85</v>
      </c>
      <c r="F573" s="5" t="s">
        <v>55</v>
      </c>
      <c r="G573" s="5" t="str">
        <f t="shared" si="112"/>
        <v>关注类贷款余额</v>
      </c>
      <c r="H573" s="23">
        <v>4261.9579999999996</v>
      </c>
      <c r="I573" s="23">
        <v>4105.3919999999998</v>
      </c>
      <c r="J573" s="23">
        <v>4079.0720000000001</v>
      </c>
      <c r="K573" s="23">
        <v>4771.4520000000002</v>
      </c>
      <c r="L573" s="23">
        <v>4616.2520000000004</v>
      </c>
      <c r="M573" s="23">
        <v>4758.8530000000001</v>
      </c>
      <c r="N573" s="23">
        <v>4832.9650000000001</v>
      </c>
      <c r="O573" s="23">
        <v>5322.6189999999997</v>
      </c>
      <c r="P573" s="23">
        <v>5841.5630000000001</v>
      </c>
      <c r="Q573" s="23">
        <v>6020.0780000000004</v>
      </c>
      <c r="R573" s="23">
        <v>6388.5749999999998</v>
      </c>
      <c r="S573" s="23">
        <v>6560.8540000000003</v>
      </c>
      <c r="T573" s="23">
        <v>6850.2690000000002</v>
      </c>
      <c r="U573" s="23">
        <v>7620.4430000000002</v>
      </c>
      <c r="V573" s="23">
        <v>6657.47</v>
      </c>
      <c r="W573" s="23">
        <v>6995.277</v>
      </c>
      <c r="X573" s="23">
        <v>7520.875</v>
      </c>
      <c r="Y573" s="23">
        <v>7657.701</v>
      </c>
      <c r="Z573" s="23">
        <v>7382.7219999999998</v>
      </c>
      <c r="AA573" s="23">
        <v>8253.7139999999999</v>
      </c>
      <c r="AB573" s="23">
        <v>8349.9030000000002</v>
      </c>
      <c r="AC573" s="23">
        <v>7661.5950000000003</v>
      </c>
      <c r="AD573" s="23">
        <v>7838.25</v>
      </c>
      <c r="AE573" s="23">
        <v>8116.232</v>
      </c>
      <c r="AF573" s="23">
        <v>8228.1820000000007</v>
      </c>
      <c r="AG573" s="23">
        <v>8284.7459999999992</v>
      </c>
      <c r="AH573" s="23">
        <v>8274.1020000000008</v>
      </c>
    </row>
    <row r="574" spans="1:34" ht="15" hidden="1" x14ac:dyDescent="0.25">
      <c r="A574" t="str">
        <f t="shared" si="113"/>
        <v>青岛关注类贷款余额</v>
      </c>
      <c r="B574" s="3" t="str">
        <f t="shared" si="111"/>
        <v>青岛银行关注类贷款余额</v>
      </c>
      <c r="C574" s="4" t="s">
        <v>86</v>
      </c>
      <c r="D574" s="4" t="s">
        <v>87</v>
      </c>
      <c r="E574" s="5" t="s">
        <v>88</v>
      </c>
      <c r="F574" s="5" t="s">
        <v>55</v>
      </c>
      <c r="G574" s="5" t="str">
        <f t="shared" si="112"/>
        <v>关注类贷款余额</v>
      </c>
      <c r="H574" s="23">
        <v>6644.1940000000004</v>
      </c>
      <c r="I574" s="23">
        <v>5770.2749999999996</v>
      </c>
      <c r="J574" s="23">
        <v>6033.4009999999998</v>
      </c>
      <c r="K574" s="23">
        <v>5672.4589999999998</v>
      </c>
      <c r="L574" s="23">
        <v>5672.4589999999998</v>
      </c>
      <c r="M574" s="23">
        <v>3923.1179999999999</v>
      </c>
      <c r="N574" s="23">
        <v>3043.5680000000002</v>
      </c>
      <c r="O574" s="23">
        <v>2559.067</v>
      </c>
      <c r="P574" s="23">
        <v>2538.136</v>
      </c>
      <c r="Q574" s="23">
        <v>2548.0500000000002</v>
      </c>
      <c r="R574" s="23">
        <v>2515.23</v>
      </c>
      <c r="S574" s="23">
        <v>2337.37</v>
      </c>
      <c r="T574" s="23">
        <v>2275.1210000000001</v>
      </c>
      <c r="U574" s="23">
        <v>1722.3920000000001</v>
      </c>
      <c r="V574" s="23">
        <v>2218.4830000000002</v>
      </c>
      <c r="W574" s="23">
        <v>2300.5859999999998</v>
      </c>
      <c r="X574" s="23">
        <v>2172.2890000000002</v>
      </c>
      <c r="Y574" s="23">
        <v>2008.99</v>
      </c>
      <c r="Z574" s="23">
        <v>1627.944</v>
      </c>
      <c r="AA574" s="23">
        <v>1540.92</v>
      </c>
      <c r="AB574" s="23">
        <v>1887.9269999999999</v>
      </c>
      <c r="AC574" s="23">
        <v>1910.008</v>
      </c>
      <c r="AD574" s="23">
        <v>1909.89</v>
      </c>
      <c r="AE574" s="23">
        <v>1710.327</v>
      </c>
      <c r="AF574" s="23">
        <v>2002.2360000000001</v>
      </c>
      <c r="AG574" s="23">
        <v>2063.5309999999999</v>
      </c>
      <c r="AH574" s="23">
        <v>2219.7629999999999</v>
      </c>
    </row>
    <row r="575" spans="1:34" ht="15" hidden="1" x14ac:dyDescent="0.25">
      <c r="A575" t="str">
        <f t="shared" si="113"/>
        <v>苏州关注类贷款余额</v>
      </c>
      <c r="B575" s="3" t="str">
        <f t="shared" si="111"/>
        <v>苏州银行关注类贷款余额</v>
      </c>
      <c r="C575" s="4" t="s">
        <v>89</v>
      </c>
      <c r="D575" s="4" t="s">
        <v>90</v>
      </c>
      <c r="E575" s="5" t="s">
        <v>91</v>
      </c>
      <c r="F575" s="5" t="s">
        <v>55</v>
      </c>
      <c r="G575" s="5" t="str">
        <f t="shared" si="112"/>
        <v>关注类贷款余额</v>
      </c>
      <c r="H575" s="23">
        <v>4168.1809999999996</v>
      </c>
      <c r="I575" s="23">
        <v>4215.5730000000003</v>
      </c>
      <c r="J575" s="23">
        <v>4054.364</v>
      </c>
      <c r="K575" s="23">
        <v>3950.8679999999999</v>
      </c>
      <c r="L575" s="23">
        <v>3676.857</v>
      </c>
      <c r="M575" s="23">
        <v>3294.3519999999999</v>
      </c>
      <c r="N575" s="23">
        <v>2578.7600000000002</v>
      </c>
      <c r="O575" s="23">
        <v>2606.73</v>
      </c>
      <c r="P575" s="23">
        <v>2292.5210000000002</v>
      </c>
      <c r="Q575" s="23">
        <v>2211.7060000000001</v>
      </c>
      <c r="R575" s="23">
        <v>2055.7689999999998</v>
      </c>
      <c r="S575" s="23">
        <v>1858.202</v>
      </c>
      <c r="T575" s="23">
        <v>1899.0820000000001</v>
      </c>
      <c r="U575" s="23">
        <v>1949.883</v>
      </c>
      <c r="V575" s="23">
        <v>1870.0989999999999</v>
      </c>
      <c r="W575" s="23">
        <v>2038.521</v>
      </c>
      <c r="X575" s="23">
        <v>2080.9479999999999</v>
      </c>
      <c r="Y575" s="23">
        <v>2426.232</v>
      </c>
      <c r="Z575" s="23">
        <v>2378.0450000000001</v>
      </c>
      <c r="AA575" s="23">
        <v>2476.0120000000002</v>
      </c>
      <c r="AB575" s="23">
        <v>2858.2649999999999</v>
      </c>
      <c r="AC575" s="23">
        <v>2750.788</v>
      </c>
      <c r="AD575" s="23">
        <v>2929.9639999999999</v>
      </c>
      <c r="AE575" s="23">
        <v>2467.4070000000002</v>
      </c>
      <c r="AF575" s="23">
        <v>2741.5340000000001</v>
      </c>
      <c r="AG575" s="23">
        <v>2966.84</v>
      </c>
      <c r="AH575" s="23" t="s">
        <v>143</v>
      </c>
    </row>
    <row r="576" spans="1:34" ht="15" hidden="1" x14ac:dyDescent="0.25">
      <c r="A576" t="str">
        <f t="shared" si="113"/>
        <v>齐鲁关注类贷款余额</v>
      </c>
      <c r="B576" s="3" t="str">
        <f t="shared" si="111"/>
        <v>齐鲁银行关注类贷款余额</v>
      </c>
      <c r="C576" s="4" t="s">
        <v>92</v>
      </c>
      <c r="D576" s="4" t="s">
        <v>93</v>
      </c>
      <c r="E576" s="5" t="s">
        <v>94</v>
      </c>
      <c r="F576" s="5" t="s">
        <v>55</v>
      </c>
      <c r="G576" s="5" t="str">
        <f t="shared" si="112"/>
        <v>关注类贷款余额</v>
      </c>
      <c r="H576" s="23">
        <v>4787.893</v>
      </c>
      <c r="I576" s="23">
        <v>4787.893</v>
      </c>
      <c r="J576" s="23">
        <v>3529.9785430000002</v>
      </c>
      <c r="K576" s="23">
        <v>3529.9785430000002</v>
      </c>
      <c r="L576" s="23">
        <v>3935.868052242</v>
      </c>
      <c r="M576" s="23">
        <v>3935.868052242</v>
      </c>
      <c r="N576" s="23">
        <v>4041.3449999999998</v>
      </c>
      <c r="O576" s="23">
        <v>4338.692</v>
      </c>
      <c r="P576" s="23">
        <v>4382.5200000000004</v>
      </c>
      <c r="Q576" s="23">
        <v>4154.6629999999996</v>
      </c>
      <c r="R576" s="23">
        <v>4219.7960000000003</v>
      </c>
      <c r="S576" s="23">
        <v>4455.4480000000003</v>
      </c>
      <c r="T576" s="23">
        <v>4681.76</v>
      </c>
      <c r="U576" s="23">
        <v>4627.0469999999996</v>
      </c>
      <c r="V576" s="23">
        <v>4403.2939999999999</v>
      </c>
      <c r="W576" s="23">
        <v>4493.6139999999996</v>
      </c>
      <c r="X576" s="23">
        <v>4544.8220000000001</v>
      </c>
      <c r="Y576" s="23">
        <v>4266.8370000000004</v>
      </c>
      <c r="Z576" s="23">
        <v>4150.9989999999998</v>
      </c>
      <c r="AA576" s="23">
        <v>4195.4930000000004</v>
      </c>
      <c r="AB576" s="23">
        <v>3731.268</v>
      </c>
      <c r="AC576" s="23">
        <v>3711.1489999999999</v>
      </c>
      <c r="AD576" s="23">
        <v>3621.7689999999998</v>
      </c>
      <c r="AE576" s="23">
        <v>3695.692</v>
      </c>
      <c r="AF576" s="23">
        <v>3581.886</v>
      </c>
      <c r="AG576" s="23">
        <v>3677.2170000000001</v>
      </c>
      <c r="AH576" s="23" t="s">
        <v>143</v>
      </c>
    </row>
    <row r="577" spans="1:34" ht="15" hidden="1" x14ac:dyDescent="0.25">
      <c r="A577" t="str">
        <f t="shared" si="113"/>
        <v>兰州关注类贷款余额</v>
      </c>
      <c r="B577" s="3" t="str">
        <f t="shared" si="111"/>
        <v>兰州银行关注类贷款余额</v>
      </c>
      <c r="C577" s="4" t="s">
        <v>95</v>
      </c>
      <c r="D577" s="4" t="s">
        <v>96</v>
      </c>
      <c r="E577" s="5" t="s">
        <v>97</v>
      </c>
      <c r="F577" s="5" t="s">
        <v>55</v>
      </c>
      <c r="G577" s="5" t="str">
        <f t="shared" si="112"/>
        <v>关注类贷款余额</v>
      </c>
      <c r="H577" s="23">
        <v>0</v>
      </c>
      <c r="I577" s="23">
        <v>0</v>
      </c>
      <c r="J577" s="23">
        <v>10216.901</v>
      </c>
      <c r="K577" s="23">
        <v>10216.901</v>
      </c>
      <c r="L577" s="23">
        <v>0</v>
      </c>
      <c r="M577" s="23">
        <v>0</v>
      </c>
      <c r="N577" s="23">
        <v>12677.365</v>
      </c>
      <c r="O577" s="23">
        <v>12677.365</v>
      </c>
      <c r="P577" s="23">
        <v>11036.59</v>
      </c>
      <c r="Q577" s="23">
        <v>11036.59</v>
      </c>
      <c r="R577" s="23">
        <v>12827.441999999999</v>
      </c>
      <c r="S577" s="23">
        <v>11701.225</v>
      </c>
      <c r="T577" s="23">
        <v>10059.463</v>
      </c>
      <c r="U577" s="23">
        <v>7556.826</v>
      </c>
      <c r="V577" s="23">
        <v>12786.164000000001</v>
      </c>
      <c r="W577" s="23">
        <v>12918.374</v>
      </c>
      <c r="X577" s="23">
        <v>13060.924999999999</v>
      </c>
      <c r="Y577" s="23">
        <v>12462.376</v>
      </c>
      <c r="Z577" s="23">
        <v>16733.850999999999</v>
      </c>
      <c r="AA577" s="23">
        <v>15524.546</v>
      </c>
      <c r="AB577" s="23">
        <v>15577.039000000001</v>
      </c>
      <c r="AC577" s="23">
        <v>14146.978999999999</v>
      </c>
      <c r="AD577" s="23">
        <v>13397.441999999999</v>
      </c>
      <c r="AE577" s="23">
        <v>13613.287</v>
      </c>
      <c r="AF577" s="23">
        <v>13922.782999999999</v>
      </c>
      <c r="AG577" s="23">
        <v>13692.807000000001</v>
      </c>
      <c r="AH577" s="23" t="s">
        <v>143</v>
      </c>
    </row>
    <row r="578" spans="1:34" ht="15" hidden="1" x14ac:dyDescent="0.25">
      <c r="A578" t="str">
        <f t="shared" si="113"/>
        <v>西安关注类贷款余额</v>
      </c>
      <c r="B578" s="3" t="str">
        <f t="shared" si="111"/>
        <v>西安银行关注类贷款余额</v>
      </c>
      <c r="C578" s="4" t="s">
        <v>98</v>
      </c>
      <c r="D578" s="4" t="s">
        <v>99</v>
      </c>
      <c r="E578" s="5" t="s">
        <v>100</v>
      </c>
      <c r="F578" s="5" t="s">
        <v>55</v>
      </c>
      <c r="G578" s="5" t="str">
        <f t="shared" si="112"/>
        <v>关注类贷款余额</v>
      </c>
      <c r="H578" s="23">
        <v>3523.7919999999999</v>
      </c>
      <c r="I578" s="23">
        <v>3756.5650000000001</v>
      </c>
      <c r="J578" s="23">
        <v>3680.62</v>
      </c>
      <c r="K578" s="23">
        <v>4248.4040000000005</v>
      </c>
      <c r="L578" s="23">
        <v>4348.1660000000002</v>
      </c>
      <c r="M578" s="23">
        <v>4974.4179999999997</v>
      </c>
      <c r="N578" s="23">
        <v>4785.5450000000001</v>
      </c>
      <c r="O578" s="23">
        <v>5745.7539999999999</v>
      </c>
      <c r="P578" s="23">
        <v>5982.4840000000004</v>
      </c>
      <c r="Q578" s="23">
        <v>5092.1980000000003</v>
      </c>
      <c r="R578" s="23">
        <v>5302.0519999999997</v>
      </c>
      <c r="S578" s="23">
        <v>4785.7460000000001</v>
      </c>
      <c r="T578" s="23">
        <v>4510.5010000000002</v>
      </c>
      <c r="U578" s="23">
        <v>4313.5280000000002</v>
      </c>
      <c r="V578" s="23">
        <v>4604.0810000000001</v>
      </c>
      <c r="W578" s="23">
        <v>5957.77</v>
      </c>
      <c r="X578" s="23">
        <v>6082.5020000000004</v>
      </c>
      <c r="Y578" s="23">
        <v>6568.7860000000001</v>
      </c>
      <c r="Z578" s="23">
        <v>8874.0259999999998</v>
      </c>
      <c r="AA578" s="23">
        <v>9085.0810000000001</v>
      </c>
      <c r="AB578" s="23">
        <v>12227.79</v>
      </c>
      <c r="AC578" s="23">
        <v>11005.473</v>
      </c>
      <c r="AD578" s="23">
        <v>5774.9440000000004</v>
      </c>
      <c r="AE578" s="23">
        <v>5596.4970000000003</v>
      </c>
      <c r="AF578" s="23">
        <v>5036.8919999999998</v>
      </c>
      <c r="AG578" s="23">
        <v>5206.5940000000001</v>
      </c>
      <c r="AH578" s="23" t="s">
        <v>143</v>
      </c>
    </row>
    <row r="579" spans="1:34" ht="15" hidden="1" x14ac:dyDescent="0.25">
      <c r="A579" t="str">
        <f t="shared" si="113"/>
        <v>厦门关注类贷款余额</v>
      </c>
      <c r="B579" s="3" t="str">
        <f t="shared" si="111"/>
        <v>厦门银行关注类贷款余额</v>
      </c>
      <c r="C579" s="4" t="s">
        <v>101</v>
      </c>
      <c r="D579" s="4" t="s">
        <v>102</v>
      </c>
      <c r="E579" s="5" t="s">
        <v>103</v>
      </c>
      <c r="F579" s="5" t="s">
        <v>55</v>
      </c>
      <c r="G579" s="5" t="str">
        <f t="shared" si="112"/>
        <v>关注类贷款余额</v>
      </c>
      <c r="H579" s="23">
        <v>1179.7483</v>
      </c>
      <c r="I579" s="23">
        <v>1175.413</v>
      </c>
      <c r="J579" s="23">
        <v>1621.29785808</v>
      </c>
      <c r="K579" s="23">
        <v>1621.29785808</v>
      </c>
      <c r="L579" s="23">
        <v>1168.12937405</v>
      </c>
      <c r="M579" s="23">
        <v>1168.12937405</v>
      </c>
      <c r="N579" s="23">
        <v>1051.6679999999999</v>
      </c>
      <c r="O579" s="23">
        <v>833.53300000000002</v>
      </c>
      <c r="P579" s="23">
        <v>782.95500000000004</v>
      </c>
      <c r="Q579" s="23">
        <v>1083.212</v>
      </c>
      <c r="R579" s="23">
        <v>1590.7840000000001</v>
      </c>
      <c r="S579" s="23">
        <v>1494.8720000000001</v>
      </c>
      <c r="T579" s="23">
        <v>1603.48338524</v>
      </c>
      <c r="U579" s="23">
        <v>1302.3440000000001</v>
      </c>
      <c r="V579" s="23">
        <v>2459.6716279699999</v>
      </c>
      <c r="W579" s="23">
        <v>2565.1289999999999</v>
      </c>
      <c r="X579" s="23">
        <v>2348.3059079</v>
      </c>
      <c r="Y579" s="23">
        <v>2476.308</v>
      </c>
      <c r="Z579" s="23">
        <v>3004.2379999999998</v>
      </c>
      <c r="AA579" s="23">
        <v>3308.4989999999998</v>
      </c>
      <c r="AB579" s="23">
        <v>4829.777</v>
      </c>
      <c r="AC579" s="23">
        <v>6013.8180000000002</v>
      </c>
      <c r="AD579" s="23">
        <v>6236.348</v>
      </c>
      <c r="AE579" s="23">
        <v>6425.8850000000002</v>
      </c>
      <c r="AF579" s="23">
        <v>6051.1549999999997</v>
      </c>
      <c r="AG579" s="23">
        <v>5380.1750000000002</v>
      </c>
      <c r="AH579" s="23" t="s">
        <v>143</v>
      </c>
    </row>
    <row r="580" spans="1:34" ht="15" hidden="1" x14ac:dyDescent="0.25">
      <c r="A580" t="str">
        <f t="shared" si="113"/>
        <v>渝农关注类贷款余额</v>
      </c>
      <c r="B580" s="3" t="str">
        <f t="shared" si="111"/>
        <v>渝农商行关注类贷款余额</v>
      </c>
      <c r="C580" s="4" t="s">
        <v>104</v>
      </c>
      <c r="D580" s="4" t="s">
        <v>105</v>
      </c>
      <c r="E580" s="5" t="s">
        <v>106</v>
      </c>
      <c r="F580" s="5" t="s">
        <v>107</v>
      </c>
      <c r="G580" s="5" t="str">
        <f t="shared" si="112"/>
        <v>关注类贷款余额</v>
      </c>
      <c r="H580" s="23">
        <v>10014.299999999999</v>
      </c>
      <c r="I580" s="23">
        <v>10014.299999999999</v>
      </c>
      <c r="J580" s="23">
        <v>10161.299999999999</v>
      </c>
      <c r="K580" s="23">
        <v>10161.299999999999</v>
      </c>
      <c r="L580" s="23">
        <v>11417.4</v>
      </c>
      <c r="M580" s="23">
        <v>11417.4</v>
      </c>
      <c r="N580" s="23">
        <v>11985.7</v>
      </c>
      <c r="O580" s="23">
        <v>11985.7</v>
      </c>
      <c r="P580" s="23">
        <v>12758.8</v>
      </c>
      <c r="Q580" s="23">
        <v>12758.8</v>
      </c>
      <c r="R580" s="23">
        <v>11173.3</v>
      </c>
      <c r="S580" s="23">
        <v>11173.3</v>
      </c>
      <c r="T580" s="23">
        <v>10791.3</v>
      </c>
      <c r="U580" s="23">
        <v>10791.3</v>
      </c>
      <c r="V580" s="23">
        <v>8170.4</v>
      </c>
      <c r="W580" s="23">
        <v>8170.4</v>
      </c>
      <c r="X580" s="23">
        <v>7680.4</v>
      </c>
      <c r="Y580" s="23">
        <v>7680.4</v>
      </c>
      <c r="Z580" s="23">
        <v>7698.5</v>
      </c>
      <c r="AA580" s="23">
        <v>7698.5</v>
      </c>
      <c r="AB580" s="23">
        <v>9936.7999999999993</v>
      </c>
      <c r="AC580" s="23">
        <v>9936.7999999999993</v>
      </c>
      <c r="AD580" s="23">
        <v>10446.200000000001</v>
      </c>
      <c r="AE580" s="23">
        <v>10446.200000000001</v>
      </c>
      <c r="AF580" s="23">
        <v>11311.8</v>
      </c>
      <c r="AG580" s="23">
        <v>11311.8</v>
      </c>
      <c r="AH580" s="23">
        <v>11346.4</v>
      </c>
    </row>
    <row r="581" spans="1:34" ht="15" hidden="1" x14ac:dyDescent="0.25">
      <c r="A581" t="str">
        <f t="shared" si="113"/>
        <v>沪农关注类贷款余额</v>
      </c>
      <c r="B581" s="3" t="str">
        <f t="shared" si="111"/>
        <v>沪农商行关注类贷款余额</v>
      </c>
      <c r="C581" s="4" t="s">
        <v>108</v>
      </c>
      <c r="D581" s="4" t="s">
        <v>109</v>
      </c>
      <c r="E581" s="5" t="s">
        <v>110</v>
      </c>
      <c r="F581" s="5" t="s">
        <v>107</v>
      </c>
      <c r="G581" s="5" t="str">
        <f t="shared" si="112"/>
        <v>关注类贷款余额</v>
      </c>
      <c r="H581" s="23">
        <v>0</v>
      </c>
      <c r="I581" s="23">
        <v>0</v>
      </c>
      <c r="J581" s="23">
        <v>3546.4110000000001</v>
      </c>
      <c r="K581" s="23">
        <v>3546.4110000000001</v>
      </c>
      <c r="L581" s="23">
        <v>0</v>
      </c>
      <c r="M581" s="23">
        <v>0</v>
      </c>
      <c r="N581" s="23">
        <v>4044.5639999999999</v>
      </c>
      <c r="O581" s="23">
        <v>4044.5639999999999</v>
      </c>
      <c r="P581" s="23">
        <v>0</v>
      </c>
      <c r="Q581" s="23">
        <v>4158.5050000000001</v>
      </c>
      <c r="R581" s="23">
        <v>2856.4769999999999</v>
      </c>
      <c r="S581" s="23">
        <v>2922.6729999999998</v>
      </c>
      <c r="T581" s="23">
        <v>4205.4750000000004</v>
      </c>
      <c r="U581" s="23">
        <v>4073.346</v>
      </c>
      <c r="V581" s="23">
        <v>4964.875</v>
      </c>
      <c r="W581" s="23">
        <v>3883.1860000000001</v>
      </c>
      <c r="X581" s="23">
        <v>5595.4639999999999</v>
      </c>
      <c r="Y581" s="23">
        <v>8718.2890000000007</v>
      </c>
      <c r="Z581" s="23">
        <v>8774.3349999999991</v>
      </c>
      <c r="AA581" s="23">
        <v>9162.4009999999998</v>
      </c>
      <c r="AB581" s="23">
        <v>9016.1550000000007</v>
      </c>
      <c r="AC581" s="23">
        <v>10074.673000000001</v>
      </c>
      <c r="AD581" s="23">
        <v>9641.3829999999998</v>
      </c>
      <c r="AE581" s="23">
        <v>11523.751</v>
      </c>
      <c r="AF581" s="23">
        <v>13721.133</v>
      </c>
      <c r="AG581" s="23">
        <v>13904.901</v>
      </c>
      <c r="AH581" s="23" t="s">
        <v>143</v>
      </c>
    </row>
    <row r="582" spans="1:34" ht="15" hidden="1" x14ac:dyDescent="0.25">
      <c r="A582" t="str">
        <f t="shared" si="113"/>
        <v>青农关注类贷款余额</v>
      </c>
      <c r="B582" s="3" t="str">
        <f t="shared" si="111"/>
        <v>青农商行关注类贷款余额</v>
      </c>
      <c r="C582" s="4" t="s">
        <v>111</v>
      </c>
      <c r="D582" s="4" t="s">
        <v>112</v>
      </c>
      <c r="E582" s="5" t="s">
        <v>113</v>
      </c>
      <c r="F582" s="5" t="s">
        <v>107</v>
      </c>
      <c r="G582" s="5" t="str">
        <f t="shared" si="112"/>
        <v>关注类贷款余额</v>
      </c>
      <c r="H582" s="23">
        <v>9414.3070000000007</v>
      </c>
      <c r="I582" s="23">
        <v>9629.6749999999993</v>
      </c>
      <c r="J582" s="23">
        <v>10772.968999999999</v>
      </c>
      <c r="K582" s="23">
        <v>9756.8580000000002</v>
      </c>
      <c r="L582" s="23">
        <v>11366.466</v>
      </c>
      <c r="M582" s="23">
        <v>12199.325000000001</v>
      </c>
      <c r="N582" s="23">
        <v>10522.817999999999</v>
      </c>
      <c r="O582" s="23">
        <v>10000.076999999999</v>
      </c>
      <c r="P582" s="23">
        <v>8557.5020000000004</v>
      </c>
      <c r="Q582" s="23">
        <v>8549.4950000000008</v>
      </c>
      <c r="R582" s="23">
        <v>12993.040999999999</v>
      </c>
      <c r="S582" s="23">
        <v>12237.316999999999</v>
      </c>
      <c r="T582" s="23">
        <v>12356.466</v>
      </c>
      <c r="U582" s="23">
        <v>11219.662</v>
      </c>
      <c r="V582" s="23">
        <v>13501.18</v>
      </c>
      <c r="W582" s="23">
        <v>12032.575000000001</v>
      </c>
      <c r="X582" s="23">
        <v>12956.759</v>
      </c>
      <c r="Y582" s="23">
        <v>11304.731</v>
      </c>
      <c r="Z582" s="23">
        <v>14815.087</v>
      </c>
      <c r="AA582" s="23">
        <v>12156.587</v>
      </c>
      <c r="AB582" s="23">
        <v>12286.379000000001</v>
      </c>
      <c r="AC582" s="23">
        <v>14597.737999999999</v>
      </c>
      <c r="AD582" s="23">
        <v>13386.164000000001</v>
      </c>
      <c r="AE582" s="23">
        <v>13789.582</v>
      </c>
      <c r="AF582" s="23">
        <v>13508.344999999999</v>
      </c>
      <c r="AG582" s="23">
        <v>13659.812</v>
      </c>
      <c r="AH582" s="23" t="s">
        <v>143</v>
      </c>
    </row>
    <row r="583" spans="1:34" ht="15" hidden="1" x14ac:dyDescent="0.25">
      <c r="A583" t="str">
        <f t="shared" si="113"/>
        <v>常熟关注类贷款余额</v>
      </c>
      <c r="B583" s="3" t="str">
        <f t="shared" si="111"/>
        <v>常熟银行关注类贷款余额</v>
      </c>
      <c r="C583" s="4" t="s">
        <v>114</v>
      </c>
      <c r="D583" s="4" t="s">
        <v>115</v>
      </c>
      <c r="E583" s="5" t="s">
        <v>116</v>
      </c>
      <c r="F583" s="5" t="s">
        <v>107</v>
      </c>
      <c r="G583" s="5" t="str">
        <f t="shared" si="112"/>
        <v>关注类贷款余额</v>
      </c>
      <c r="H583" s="23">
        <v>1776.7280000000001</v>
      </c>
      <c r="I583" s="23">
        <v>1747.221</v>
      </c>
      <c r="J583" s="23">
        <v>1700.5219999999999</v>
      </c>
      <c r="K583" s="23">
        <v>1550.482</v>
      </c>
      <c r="L583" s="23">
        <v>1686.952</v>
      </c>
      <c r="M583" s="23">
        <v>1741.981</v>
      </c>
      <c r="N583" s="23">
        <v>1546.662</v>
      </c>
      <c r="O583" s="23">
        <v>1551.5920000000001</v>
      </c>
      <c r="P583" s="23">
        <v>1453.653</v>
      </c>
      <c r="Q583" s="23">
        <v>1423.8219999999999</v>
      </c>
      <c r="R583" s="23">
        <v>1444.383</v>
      </c>
      <c r="S583" s="23">
        <v>1634.6420000000001</v>
      </c>
      <c r="T583" s="23">
        <v>1635.384</v>
      </c>
      <c r="U583" s="23">
        <v>1626.85</v>
      </c>
      <c r="V583" s="23">
        <v>1625.3589999999999</v>
      </c>
      <c r="W583" s="23">
        <v>1669.903</v>
      </c>
      <c r="X583" s="23">
        <v>1791.7059999999999</v>
      </c>
      <c r="Y583" s="23">
        <v>2298.6880000000001</v>
      </c>
      <c r="Z583" s="23">
        <v>2610.5909999999999</v>
      </c>
      <c r="AA583" s="23">
        <v>2905.4789999999998</v>
      </c>
      <c r="AB583" s="23">
        <v>3248.0030000000002</v>
      </c>
      <c r="AC583" s="23">
        <v>3646.0729999999999</v>
      </c>
      <c r="AD583" s="23">
        <v>3593.027</v>
      </c>
      <c r="AE583" s="23">
        <v>3593.027</v>
      </c>
      <c r="AF583" s="23">
        <v>3954.0329999999999</v>
      </c>
      <c r="AG583" s="23">
        <v>3954.0329999999999</v>
      </c>
      <c r="AH583" s="23" t="s">
        <v>143</v>
      </c>
    </row>
    <row r="584" spans="1:34" ht="15" hidden="1" x14ac:dyDescent="0.25">
      <c r="A584" t="str">
        <f t="shared" si="113"/>
        <v>紫金关注类贷款余额</v>
      </c>
      <c r="B584" s="3" t="str">
        <f t="shared" si="111"/>
        <v>紫金银行关注类贷款余额</v>
      </c>
      <c r="C584" s="4" t="s">
        <v>117</v>
      </c>
      <c r="D584" s="4" t="s">
        <v>118</v>
      </c>
      <c r="E584" s="5" t="s">
        <v>119</v>
      </c>
      <c r="F584" s="5" t="s">
        <v>107</v>
      </c>
      <c r="G584" s="5" t="str">
        <f>G583</f>
        <v>关注类贷款余额</v>
      </c>
      <c r="H584" s="23">
        <v>1855.818</v>
      </c>
      <c r="I584" s="23">
        <v>1928.4849999999999</v>
      </c>
      <c r="J584" s="23">
        <v>1785.596</v>
      </c>
      <c r="K584" s="23">
        <v>1719.646</v>
      </c>
      <c r="L584" s="23">
        <v>1549.7439999999999</v>
      </c>
      <c r="M584" s="23">
        <v>1275.6130000000001</v>
      </c>
      <c r="N584" s="23">
        <v>1345.1980000000001</v>
      </c>
      <c r="O584" s="23">
        <v>1288.6320000000001</v>
      </c>
      <c r="P584" s="23">
        <v>1538.9380000000001</v>
      </c>
      <c r="Q584" s="23">
        <v>1440.4880000000001</v>
      </c>
      <c r="R584" s="23">
        <v>886.79</v>
      </c>
      <c r="S584" s="23">
        <v>1075.7080000000001</v>
      </c>
      <c r="T584" s="23">
        <v>1202.626</v>
      </c>
      <c r="U584" s="23">
        <v>1233.4849999999999</v>
      </c>
      <c r="V584" s="23">
        <v>1214.9870000000001</v>
      </c>
      <c r="W584" s="23">
        <v>1214.9870000000001</v>
      </c>
      <c r="X584" s="23">
        <v>1515.671</v>
      </c>
      <c r="Y584" s="23">
        <v>1886.8989999999999</v>
      </c>
      <c r="Z584" s="23">
        <v>1699.904</v>
      </c>
      <c r="AA584" s="23">
        <v>2188.1860000000001</v>
      </c>
      <c r="AB584" s="23">
        <v>2475.09</v>
      </c>
      <c r="AC584" s="23">
        <v>2540.9740000000002</v>
      </c>
      <c r="AD584" s="23">
        <v>2667.3130000000001</v>
      </c>
      <c r="AE584" s="23">
        <v>2900.3</v>
      </c>
      <c r="AF584" s="23">
        <v>3024.58</v>
      </c>
      <c r="AG584" s="23">
        <v>3093.8420000000001</v>
      </c>
      <c r="AH584" s="23" t="s">
        <v>143</v>
      </c>
    </row>
    <row r="585" spans="1:34" ht="15" hidden="1" x14ac:dyDescent="0.25">
      <c r="A585" t="str">
        <f t="shared" si="113"/>
        <v>无锡关注类贷款余额</v>
      </c>
      <c r="B585" s="3" t="str">
        <f t="shared" si="111"/>
        <v>无锡银行关注类贷款余额</v>
      </c>
      <c r="C585" s="4" t="s">
        <v>120</v>
      </c>
      <c r="D585" s="4" t="s">
        <v>121</v>
      </c>
      <c r="E585" s="5" t="s">
        <v>122</v>
      </c>
      <c r="F585" s="5" t="s">
        <v>107</v>
      </c>
      <c r="G585" s="5" t="str">
        <f t="shared" ref="G585:G589" si="114">G584</f>
        <v>关注类贷款余额</v>
      </c>
      <c r="H585" s="23">
        <v>427.20699999999999</v>
      </c>
      <c r="I585" s="23">
        <v>374.66199999999998</v>
      </c>
      <c r="J585" s="23">
        <v>315.33199999999999</v>
      </c>
      <c r="K585" s="23">
        <v>307.43</v>
      </c>
      <c r="L585" s="23">
        <v>301.178</v>
      </c>
      <c r="M585" s="23">
        <v>395.084</v>
      </c>
      <c r="N585" s="23">
        <v>394.53399999999999</v>
      </c>
      <c r="O585" s="23">
        <v>390.93200000000002</v>
      </c>
      <c r="P585" s="23">
        <v>440.00799999999998</v>
      </c>
      <c r="Q585" s="23">
        <v>333.995</v>
      </c>
      <c r="R585" s="23">
        <v>338.23399999999998</v>
      </c>
      <c r="S585" s="23">
        <v>291.875</v>
      </c>
      <c r="T585" s="23">
        <v>339.92899999999997</v>
      </c>
      <c r="U585" s="23">
        <v>333.61700000000002</v>
      </c>
      <c r="V585" s="23">
        <v>403.87700000000001</v>
      </c>
      <c r="W585" s="23">
        <v>414.125</v>
      </c>
      <c r="X585" s="23">
        <v>427.47199999999998</v>
      </c>
      <c r="Y585" s="23">
        <v>608.12199999999996</v>
      </c>
      <c r="Z585" s="23">
        <v>604.279</v>
      </c>
      <c r="AA585" s="23">
        <v>762.45299999999997</v>
      </c>
      <c r="AB585" s="23">
        <v>769.18399999999997</v>
      </c>
      <c r="AC585" s="23">
        <v>903.00400000000002</v>
      </c>
      <c r="AD585" s="23">
        <v>864.28800000000001</v>
      </c>
      <c r="AE585" s="23">
        <v>861.48099999999999</v>
      </c>
      <c r="AF585" s="23">
        <v>886.25599999999997</v>
      </c>
      <c r="AG585" s="23">
        <v>1048.6410000000001</v>
      </c>
      <c r="AH585" s="23">
        <v>1228.9870000000001</v>
      </c>
    </row>
    <row r="586" spans="1:34" ht="15" hidden="1" x14ac:dyDescent="0.25">
      <c r="A586" t="str">
        <f t="shared" si="113"/>
        <v>张家港关注类贷款余额</v>
      </c>
      <c r="B586" s="3" t="str">
        <f t="shared" si="111"/>
        <v>张家港行关注类贷款余额</v>
      </c>
      <c r="C586" s="4" t="s">
        <v>123</v>
      </c>
      <c r="D586" s="4" t="s">
        <v>124</v>
      </c>
      <c r="E586" s="5" t="s">
        <v>125</v>
      </c>
      <c r="F586" s="5" t="s">
        <v>107</v>
      </c>
      <c r="G586" s="5" t="str">
        <f t="shared" si="114"/>
        <v>关注类贷款余额</v>
      </c>
      <c r="H586" s="23">
        <v>2498.73156255</v>
      </c>
      <c r="I586" s="23">
        <v>2348.5207999999998</v>
      </c>
      <c r="J586" s="23">
        <v>1836.7455380500001</v>
      </c>
      <c r="K586" s="23">
        <v>2094.1734999999999</v>
      </c>
      <c r="L586" s="23">
        <v>1713.21992963</v>
      </c>
      <c r="M586" s="23">
        <v>1635.8843999999999</v>
      </c>
      <c r="N586" s="23">
        <v>1438.3056999999999</v>
      </c>
      <c r="O586" s="23">
        <v>1467.9825000000001</v>
      </c>
      <c r="P586" s="23">
        <v>1513.71562232</v>
      </c>
      <c r="Q586" s="23">
        <v>1611.6375</v>
      </c>
      <c r="R586" s="23">
        <v>1608.5739455</v>
      </c>
      <c r="S586" s="23">
        <v>1638.5963999999999</v>
      </c>
      <c r="T586" s="23">
        <v>1755.3964569100001</v>
      </c>
      <c r="U586" s="23">
        <v>1795.50446857</v>
      </c>
      <c r="V586" s="23">
        <v>1720.7416166099999</v>
      </c>
      <c r="W586" s="23">
        <v>1714.4598000000001</v>
      </c>
      <c r="X586" s="23">
        <v>1788.8021241500001</v>
      </c>
      <c r="Y586" s="23">
        <v>1722.4229638300001</v>
      </c>
      <c r="Z586" s="23">
        <v>2023.8780746899999</v>
      </c>
      <c r="AA586" s="23">
        <v>2089.4427000000001</v>
      </c>
      <c r="AB586" s="23">
        <v>2272.2919328799999</v>
      </c>
      <c r="AC586" s="23">
        <v>2617.9684189899999</v>
      </c>
      <c r="AD586" s="23">
        <v>2144.0840474500001</v>
      </c>
      <c r="AE586" s="23">
        <v>1749.8357273199999</v>
      </c>
      <c r="AF586" s="23">
        <v>1910.4537255499999</v>
      </c>
      <c r="AG586" s="23">
        <v>1867.2949340799998</v>
      </c>
      <c r="AH586" s="23">
        <v>1922.5182975499999</v>
      </c>
    </row>
    <row r="587" spans="1:34" ht="15" hidden="1" x14ac:dyDescent="0.25">
      <c r="A587" t="str">
        <f t="shared" si="113"/>
        <v>苏农关注类贷款余额</v>
      </c>
      <c r="B587" s="3" t="str">
        <f t="shared" si="111"/>
        <v>苏农银行关注类贷款余额</v>
      </c>
      <c r="C587" s="4" t="s">
        <v>126</v>
      </c>
      <c r="D587" s="4" t="s">
        <v>127</v>
      </c>
      <c r="E587" s="5" t="s">
        <v>128</v>
      </c>
      <c r="F587" s="5" t="s">
        <v>107</v>
      </c>
      <c r="G587" s="5" t="str">
        <f t="shared" si="114"/>
        <v>关注类贷款余额</v>
      </c>
      <c r="H587" s="23">
        <v>2773.5309999999999</v>
      </c>
      <c r="I587" s="23">
        <v>2716.4079999999999</v>
      </c>
      <c r="J587" s="23">
        <v>2838.576</v>
      </c>
      <c r="K587" s="23">
        <v>2894.567</v>
      </c>
      <c r="L587" s="23">
        <v>2894.4749999999999</v>
      </c>
      <c r="M587" s="23">
        <v>2846.605</v>
      </c>
      <c r="N587" s="23">
        <v>2562.4090000000001</v>
      </c>
      <c r="O587" s="23">
        <v>2562.3870000000002</v>
      </c>
      <c r="P587" s="23">
        <v>2492.509</v>
      </c>
      <c r="Q587" s="23">
        <v>2469.4259999999999</v>
      </c>
      <c r="R587" s="23">
        <v>2442.9340000000002</v>
      </c>
      <c r="S587" s="23">
        <v>2377.5149999999999</v>
      </c>
      <c r="T587" s="23">
        <v>1944.144</v>
      </c>
      <c r="U587" s="23">
        <v>1877.84</v>
      </c>
      <c r="V587" s="23">
        <v>1617.2070000000001</v>
      </c>
      <c r="W587" s="23">
        <v>1523.7339999999999</v>
      </c>
      <c r="X587" s="23">
        <v>1482.635</v>
      </c>
      <c r="Y587" s="23">
        <v>1542.0160000000001</v>
      </c>
      <c r="Z587" s="23">
        <v>1475.752</v>
      </c>
      <c r="AA587" s="23">
        <v>1370.3589999999999</v>
      </c>
      <c r="AB587" s="23">
        <v>1559.6</v>
      </c>
      <c r="AC587" s="23">
        <v>1512.711</v>
      </c>
      <c r="AD587" s="23">
        <v>1555.316</v>
      </c>
      <c r="AE587" s="23">
        <v>1604.8309999999999</v>
      </c>
      <c r="AF587" s="23">
        <v>1753.0419999999999</v>
      </c>
      <c r="AG587" s="23">
        <v>1714.3820000000001</v>
      </c>
      <c r="AH587" s="23" t="s">
        <v>143</v>
      </c>
    </row>
    <row r="588" spans="1:34" ht="15" hidden="1" x14ac:dyDescent="0.25">
      <c r="A588" t="str">
        <f t="shared" si="113"/>
        <v>江阴关注类贷款余额</v>
      </c>
      <c r="B588" s="3" t="str">
        <f t="shared" si="111"/>
        <v>江阴银行关注类贷款余额</v>
      </c>
      <c r="C588" s="4" t="s">
        <v>129</v>
      </c>
      <c r="D588" s="4" t="s">
        <v>130</v>
      </c>
      <c r="E588" s="5" t="s">
        <v>131</v>
      </c>
      <c r="F588" s="5" t="s">
        <v>107</v>
      </c>
      <c r="G588" s="5" t="str">
        <f t="shared" si="114"/>
        <v>关注类贷款余额</v>
      </c>
      <c r="H588" s="23">
        <v>851.47199999999998</v>
      </c>
      <c r="I588" s="23">
        <v>919.84199999999998</v>
      </c>
      <c r="J588" s="23">
        <v>1564.539</v>
      </c>
      <c r="K588" s="23">
        <v>1922.2059999999999</v>
      </c>
      <c r="L588" s="23">
        <v>1489.46</v>
      </c>
      <c r="M588" s="23">
        <v>1208.877</v>
      </c>
      <c r="N588" s="23">
        <v>816.25900000000001</v>
      </c>
      <c r="O588" s="23">
        <v>855.61</v>
      </c>
      <c r="P588" s="23">
        <v>875.16499999999996</v>
      </c>
      <c r="Q588" s="23">
        <v>843.90599999999995</v>
      </c>
      <c r="R588" s="23">
        <v>507.80599999999998</v>
      </c>
      <c r="S588" s="23">
        <v>488.887</v>
      </c>
      <c r="T588" s="23">
        <v>491.375</v>
      </c>
      <c r="U588" s="23">
        <v>958.14400000000001</v>
      </c>
      <c r="V588" s="23">
        <v>945.89200000000005</v>
      </c>
      <c r="W588" s="23">
        <v>926.46100000000001</v>
      </c>
      <c r="X588" s="23">
        <v>1392.2460000000001</v>
      </c>
      <c r="Y588" s="23">
        <v>1226.057</v>
      </c>
      <c r="Z588" s="23">
        <v>1228.454</v>
      </c>
      <c r="AA588" s="23">
        <v>1148.8679999999999</v>
      </c>
      <c r="AB588" s="23">
        <v>1680.0830000000001</v>
      </c>
      <c r="AC588" s="23">
        <v>1720.56</v>
      </c>
      <c r="AD588" s="23">
        <v>1516.6130000000001</v>
      </c>
      <c r="AE588" s="23">
        <v>1339.366</v>
      </c>
      <c r="AF588" s="23">
        <v>1450.069</v>
      </c>
      <c r="AG588" s="23">
        <v>1560.9680000000001</v>
      </c>
      <c r="AH588" s="23" t="s">
        <v>143</v>
      </c>
    </row>
    <row r="589" spans="1:34" ht="15" hidden="1" x14ac:dyDescent="0.25">
      <c r="A589" t="str">
        <f t="shared" si="113"/>
        <v>瑞丰关注类贷款余额</v>
      </c>
      <c r="B589" s="3" t="str">
        <f t="shared" si="111"/>
        <v>瑞丰银行关注类贷款余额</v>
      </c>
      <c r="C589" s="4" t="s">
        <v>132</v>
      </c>
      <c r="D589" s="4" t="s">
        <v>133</v>
      </c>
      <c r="E589" s="5" t="s">
        <v>134</v>
      </c>
      <c r="F589" s="5" t="s">
        <v>107</v>
      </c>
      <c r="G589" s="5" t="str">
        <f t="shared" si="114"/>
        <v>关注类贷款余额</v>
      </c>
      <c r="H589" s="23">
        <v>0</v>
      </c>
      <c r="I589" s="23">
        <v>0</v>
      </c>
      <c r="J589" s="23">
        <v>986.37099999999998</v>
      </c>
      <c r="K589" s="23">
        <v>986.37099999999998</v>
      </c>
      <c r="L589" s="23">
        <v>0</v>
      </c>
      <c r="M589" s="23">
        <v>0</v>
      </c>
      <c r="N589" s="23">
        <v>1243.44</v>
      </c>
      <c r="O589" s="23">
        <v>1243.44</v>
      </c>
      <c r="P589" s="23">
        <v>998.96299999999997</v>
      </c>
      <c r="Q589" s="23">
        <v>628.76099999999997</v>
      </c>
      <c r="R589" s="23">
        <v>1282.386</v>
      </c>
      <c r="S589" s="23">
        <v>925.55100000000004</v>
      </c>
      <c r="T589" s="23">
        <v>1388.415</v>
      </c>
      <c r="U589" s="23">
        <v>1372.742</v>
      </c>
      <c r="V589" s="23">
        <v>1495.15</v>
      </c>
      <c r="W589" s="23">
        <v>1503.7619999999999</v>
      </c>
      <c r="X589" s="23">
        <v>1474.174</v>
      </c>
      <c r="Y589" s="23">
        <v>1488.4090000000001</v>
      </c>
      <c r="Z589" s="23">
        <v>1468.9760000000001</v>
      </c>
      <c r="AA589" s="23">
        <v>1678.1420000000001</v>
      </c>
      <c r="AB589" s="23">
        <v>1900.721</v>
      </c>
      <c r="AC589" s="23">
        <v>1946.828</v>
      </c>
      <c r="AD589" s="23">
        <v>1900.693</v>
      </c>
      <c r="AE589" s="23">
        <v>2111.9479999999999</v>
      </c>
      <c r="AF589" s="23">
        <v>2167.0250000000001</v>
      </c>
      <c r="AG589" s="23">
        <v>2519.41</v>
      </c>
      <c r="AH589" s="23">
        <v>2771.1819999999998</v>
      </c>
    </row>
    <row r="590" spans="1:34" ht="15" hidden="1" x14ac:dyDescent="0.25">
      <c r="A590" t="str">
        <f t="shared" si="113"/>
        <v>农业(H)关注类贷款余额</v>
      </c>
      <c r="B590" s="15" t="str">
        <f t="shared" si="111"/>
        <v>农业银行关注类贷款余额</v>
      </c>
      <c r="C590" s="16" t="s">
        <v>179</v>
      </c>
      <c r="D590" s="16" t="s">
        <v>164</v>
      </c>
      <c r="E590" s="17" t="s">
        <v>149</v>
      </c>
      <c r="F590" s="17" t="s">
        <v>542</v>
      </c>
      <c r="G590" s="17" t="str">
        <f>G589</f>
        <v>关注类贷款余额</v>
      </c>
      <c r="H590" s="23">
        <v>314875</v>
      </c>
      <c r="I590" s="23">
        <v>314875</v>
      </c>
      <c r="J590" s="23">
        <v>298401</v>
      </c>
      <c r="K590" s="23">
        <v>298401</v>
      </c>
      <c r="L590" s="23">
        <v>303924</v>
      </c>
      <c r="M590" s="23">
        <v>303924</v>
      </c>
      <c r="N590" s="23">
        <v>304335</v>
      </c>
      <c r="O590" s="23">
        <v>304335</v>
      </c>
      <c r="P590" s="23">
        <v>259658</v>
      </c>
      <c r="Q590" s="23">
        <v>259658</v>
      </c>
      <c r="R590" s="23">
        <v>253071</v>
      </c>
      <c r="S590" s="23">
        <v>253071</v>
      </c>
      <c r="T590" s="23">
        <v>273471</v>
      </c>
      <c r="U590" s="23">
        <v>273471</v>
      </c>
      <c r="V590" s="23">
        <v>287799</v>
      </c>
      <c r="W590" s="23">
        <v>287799</v>
      </c>
      <c r="X590" s="23">
        <v>313159</v>
      </c>
      <c r="Y590" s="23">
        <v>313159</v>
      </c>
      <c r="Z590" s="23">
        <v>320117</v>
      </c>
      <c r="AA590" s="23">
        <v>320117</v>
      </c>
      <c r="AB590" s="23">
        <v>345863</v>
      </c>
      <c r="AC590" s="23">
        <v>345863</v>
      </c>
      <c r="AD590" s="23">
        <v>347687</v>
      </c>
      <c r="AE590" s="23">
        <v>347687</v>
      </c>
      <c r="AF590" s="23">
        <v>371779</v>
      </c>
      <c r="AG590" s="23">
        <v>371779</v>
      </c>
      <c r="AH590" s="23">
        <v>377615</v>
      </c>
    </row>
    <row r="591" spans="1:34" ht="15" hidden="1" x14ac:dyDescent="0.25">
      <c r="A591" t="str">
        <f t="shared" si="113"/>
        <v>交通(H)关注类贷款余额</v>
      </c>
      <c r="B591" s="3" t="str">
        <f t="shared" si="111"/>
        <v>交通银行关注类贷款余额</v>
      </c>
      <c r="C591" s="4" t="s">
        <v>180</v>
      </c>
      <c r="D591" s="4" t="s">
        <v>165</v>
      </c>
      <c r="E591" s="5" t="s">
        <v>150</v>
      </c>
      <c r="F591" s="5" t="s">
        <v>542</v>
      </c>
      <c r="G591" s="5" t="str">
        <f t="shared" ref="G591:G617" si="115">G590</f>
        <v>关注类贷款余额</v>
      </c>
      <c r="H591" s="23">
        <v>119178</v>
      </c>
      <c r="I591" s="23">
        <v>119178</v>
      </c>
      <c r="J591" s="23">
        <v>114517</v>
      </c>
      <c r="K591" s="23">
        <v>114517</v>
      </c>
      <c r="L591" s="23">
        <v>101809</v>
      </c>
      <c r="M591" s="23">
        <v>101809</v>
      </c>
      <c r="N591" s="23">
        <v>82527</v>
      </c>
      <c r="O591" s="23">
        <v>83504</v>
      </c>
      <c r="P591" s="23">
        <v>87586</v>
      </c>
      <c r="Q591" s="23">
        <v>89232</v>
      </c>
      <c r="R591" s="23">
        <v>88629</v>
      </c>
      <c r="S591" s="23">
        <v>94991</v>
      </c>
      <c r="T591" s="23">
        <v>101100</v>
      </c>
      <c r="U591" s="23">
        <v>105315</v>
      </c>
      <c r="V591" s="23">
        <v>105084</v>
      </c>
      <c r="W591" s="23">
        <v>111020</v>
      </c>
      <c r="X591" s="23">
        <v>118209</v>
      </c>
      <c r="Y591" s="23">
        <v>119086</v>
      </c>
      <c r="Z591" s="23">
        <v>120256</v>
      </c>
      <c r="AA591" s="23">
        <v>125733</v>
      </c>
      <c r="AB591" s="23">
        <v>137555</v>
      </c>
      <c r="AC591" s="23">
        <v>133091</v>
      </c>
      <c r="AD591" s="23">
        <v>134336</v>
      </c>
      <c r="AE591" s="23">
        <v>135672</v>
      </c>
      <c r="AF591" s="23">
        <v>143097</v>
      </c>
      <c r="AG591" s="23">
        <v>142232</v>
      </c>
      <c r="AH591" s="23">
        <v>150843</v>
      </c>
    </row>
    <row r="592" spans="1:34" ht="15" hidden="1" x14ac:dyDescent="0.25">
      <c r="A592" t="str">
        <f t="shared" si="113"/>
        <v>中国(H)关注类贷款余额</v>
      </c>
      <c r="B592" s="3" t="str">
        <f t="shared" si="111"/>
        <v>中国银行关注类贷款余额</v>
      </c>
      <c r="C592" s="4" t="s">
        <v>181</v>
      </c>
      <c r="D592" s="4" t="s">
        <v>166</v>
      </c>
      <c r="E592" s="5" t="s">
        <v>151</v>
      </c>
      <c r="F592" s="5" t="s">
        <v>542</v>
      </c>
      <c r="G592" s="5" t="str">
        <f t="shared" si="115"/>
        <v>关注类贷款余额</v>
      </c>
      <c r="H592" s="23">
        <v>342158</v>
      </c>
      <c r="I592" s="23">
        <v>342158</v>
      </c>
      <c r="J592" s="23">
        <v>289314</v>
      </c>
      <c r="K592" s="23">
        <v>289314</v>
      </c>
      <c r="L592" s="23">
        <v>271507</v>
      </c>
      <c r="M592" s="23">
        <v>271507</v>
      </c>
      <c r="N592" s="23">
        <v>264594</v>
      </c>
      <c r="O592" s="23">
        <v>264594</v>
      </c>
      <c r="P592" s="23">
        <v>235350</v>
      </c>
      <c r="Q592" s="23">
        <v>235350</v>
      </c>
      <c r="R592" s="23">
        <v>210813</v>
      </c>
      <c r="S592" s="23">
        <v>210813</v>
      </c>
      <c r="T592" s="23">
        <v>218804</v>
      </c>
      <c r="U592" s="23">
        <v>218804</v>
      </c>
      <c r="V592" s="23">
        <v>235654</v>
      </c>
      <c r="W592" s="23">
        <v>235654</v>
      </c>
      <c r="X592" s="23">
        <v>236191</v>
      </c>
      <c r="Y592" s="23">
        <v>236191</v>
      </c>
      <c r="Z592" s="23">
        <v>290238</v>
      </c>
      <c r="AA592" s="23">
        <v>290238</v>
      </c>
      <c r="AB592" s="23">
        <v>302246</v>
      </c>
      <c r="AC592" s="23">
        <v>302246</v>
      </c>
      <c r="AD592" s="23">
        <v>316461</v>
      </c>
      <c r="AE592" s="23">
        <v>316461</v>
      </c>
      <c r="AF592" s="23">
        <v>330498</v>
      </c>
      <c r="AG592" s="23">
        <v>330498</v>
      </c>
      <c r="AH592" s="23">
        <v>343470</v>
      </c>
    </row>
    <row r="593" spans="1:34" ht="15" hidden="1" x14ac:dyDescent="0.25">
      <c r="A593" t="str">
        <f t="shared" si="113"/>
        <v>建设(H)关注类贷款余额</v>
      </c>
      <c r="B593" s="3" t="str">
        <f t="shared" si="111"/>
        <v>建设银行关注类贷款余额</v>
      </c>
      <c r="C593" s="4" t="s">
        <v>182</v>
      </c>
      <c r="D593" s="4" t="s">
        <v>167</v>
      </c>
      <c r="E593" s="5" t="s">
        <v>152</v>
      </c>
      <c r="F593" s="5" t="s">
        <v>542</v>
      </c>
      <c r="G593" s="5" t="str">
        <f t="shared" si="115"/>
        <v>关注类贷款余额</v>
      </c>
      <c r="H593" s="23">
        <v>406080</v>
      </c>
      <c r="I593" s="23">
        <v>406080</v>
      </c>
      <c r="J593" s="23">
        <v>439186</v>
      </c>
      <c r="K593" s="23">
        <v>439186</v>
      </c>
      <c r="L593" s="23">
        <v>491609</v>
      </c>
      <c r="M593" s="23">
        <v>491609</v>
      </c>
      <c r="N593" s="23">
        <v>494638</v>
      </c>
      <c r="O593" s="23">
        <v>494638</v>
      </c>
      <c r="P593" s="23">
        <v>506056</v>
      </c>
      <c r="Q593" s="23">
        <v>506056</v>
      </c>
      <c r="R593" s="23">
        <v>505074</v>
      </c>
      <c r="S593" s="23">
        <v>505074</v>
      </c>
      <c r="T593" s="23">
        <v>535614</v>
      </c>
      <c r="U593" s="23">
        <v>535614</v>
      </c>
      <c r="V593" s="23">
        <v>532032</v>
      </c>
      <c r="W593" s="23">
        <v>532032</v>
      </c>
      <c r="X593" s="23">
        <v>576778</v>
      </c>
      <c r="Y593" s="23">
        <v>576778</v>
      </c>
      <c r="Z593" s="23">
        <v>581777</v>
      </c>
      <c r="AA593" s="23">
        <v>581777</v>
      </c>
      <c r="AB593" s="23">
        <v>526330</v>
      </c>
      <c r="AC593" s="23">
        <v>526330</v>
      </c>
      <c r="AD593" s="23">
        <v>487337</v>
      </c>
      <c r="AE593" s="23">
        <v>487337</v>
      </c>
      <c r="AF593" s="23">
        <v>496709</v>
      </c>
      <c r="AG593" s="23">
        <v>496709</v>
      </c>
      <c r="AH593" s="23">
        <v>490731</v>
      </c>
    </row>
    <row r="594" spans="1:34" ht="15" hidden="1" x14ac:dyDescent="0.25">
      <c r="A594" t="str">
        <f t="shared" si="113"/>
        <v>工商(H)关注类贷款余额</v>
      </c>
      <c r="B594" s="3" t="str">
        <f t="shared" si="111"/>
        <v>工商银行关注类贷款余额</v>
      </c>
      <c r="C594" s="4" t="s">
        <v>183</v>
      </c>
      <c r="D594" s="4" t="s">
        <v>168</v>
      </c>
      <c r="E594" s="5" t="s">
        <v>153</v>
      </c>
      <c r="F594" s="5" t="s">
        <v>542</v>
      </c>
      <c r="G594" s="5" t="str">
        <f t="shared" si="115"/>
        <v>关注类贷款余额</v>
      </c>
      <c r="H594" s="23">
        <v>440979</v>
      </c>
      <c r="I594" s="23">
        <v>440979</v>
      </c>
      <c r="J594" s="23">
        <v>454866</v>
      </c>
      <c r="K594" s="23">
        <v>454866</v>
      </c>
      <c r="L594" s="23">
        <v>433436</v>
      </c>
      <c r="M594" s="23">
        <v>433436</v>
      </c>
      <c r="N594" s="23">
        <v>411900</v>
      </c>
      <c r="O594" s="23">
        <v>411900</v>
      </c>
      <c r="P594" s="23">
        <v>385357</v>
      </c>
      <c r="Q594" s="23">
        <v>385357</v>
      </c>
      <c r="R594" s="23">
        <v>412038</v>
      </c>
      <c r="S594" s="23">
        <v>412038</v>
      </c>
      <c r="T594" s="23">
        <v>417238</v>
      </c>
      <c r="U594" s="23">
        <v>417238</v>
      </c>
      <c r="V594" s="23">
        <v>451628</v>
      </c>
      <c r="W594" s="23">
        <v>451628</v>
      </c>
      <c r="X594" s="23">
        <v>453373</v>
      </c>
      <c r="Y594" s="23">
        <v>453373</v>
      </c>
      <c r="Z594" s="23">
        <v>482705</v>
      </c>
      <c r="AA594" s="23">
        <v>482705</v>
      </c>
      <c r="AB594" s="23">
        <v>534165</v>
      </c>
      <c r="AC594" s="23">
        <v>534165</v>
      </c>
      <c r="AD594" s="23">
        <v>574171</v>
      </c>
      <c r="AE594" s="23">
        <v>574171</v>
      </c>
      <c r="AF594" s="23">
        <v>575883</v>
      </c>
      <c r="AG594" s="23">
        <v>575883</v>
      </c>
      <c r="AH594" s="23">
        <v>594656</v>
      </c>
    </row>
    <row r="595" spans="1:34" ht="15" hidden="1" x14ac:dyDescent="0.25">
      <c r="A595" t="str">
        <f t="shared" si="113"/>
        <v>邮储(H)关注类贷款余额</v>
      </c>
      <c r="B595" s="3" t="str">
        <f t="shared" si="111"/>
        <v>邮储银行关注类贷款余额</v>
      </c>
      <c r="C595" s="4" t="s">
        <v>184</v>
      </c>
      <c r="D595" s="4" t="s">
        <v>169</v>
      </c>
      <c r="E595" s="5" t="s">
        <v>154</v>
      </c>
      <c r="F595" s="5" t="s">
        <v>542</v>
      </c>
      <c r="G595" s="5" t="str">
        <f t="shared" si="115"/>
        <v>关注类贷款余额</v>
      </c>
      <c r="H595" s="23">
        <v>31358</v>
      </c>
      <c r="I595" s="23">
        <v>31358</v>
      </c>
      <c r="J595" s="23">
        <v>32709</v>
      </c>
      <c r="K595" s="23">
        <v>32709</v>
      </c>
      <c r="L595" s="23">
        <v>29280</v>
      </c>
      <c r="M595" s="23">
        <v>29280</v>
      </c>
      <c r="N595" s="23">
        <v>30566</v>
      </c>
      <c r="O595" s="23">
        <v>29886</v>
      </c>
      <c r="P595" s="23">
        <v>29846</v>
      </c>
      <c r="Q595" s="23">
        <v>28753</v>
      </c>
      <c r="R595" s="23">
        <v>30410</v>
      </c>
      <c r="S595" s="23">
        <v>32363</v>
      </c>
      <c r="T595" s="23">
        <v>35351</v>
      </c>
      <c r="U595" s="23">
        <v>39128</v>
      </c>
      <c r="V595" s="23">
        <v>40067</v>
      </c>
      <c r="W595" s="23">
        <v>41847</v>
      </c>
      <c r="X595" s="23">
        <v>48538</v>
      </c>
      <c r="Y595" s="23">
        <v>49200</v>
      </c>
      <c r="Z595" s="23">
        <v>54952</v>
      </c>
      <c r="AA595" s="23">
        <v>60602</v>
      </c>
      <c r="AB595" s="23">
        <v>70366</v>
      </c>
      <c r="AC595" s="23">
        <v>79356</v>
      </c>
      <c r="AD595" s="23">
        <v>84328</v>
      </c>
      <c r="AE595" s="23">
        <v>100204</v>
      </c>
      <c r="AF595" s="23">
        <v>114949</v>
      </c>
      <c r="AG595" s="23">
        <v>133412</v>
      </c>
      <c r="AH595" s="23">
        <v>151648</v>
      </c>
    </row>
    <row r="596" spans="1:34" ht="15" hidden="1" x14ac:dyDescent="0.25">
      <c r="A596" t="str">
        <f t="shared" si="113"/>
        <v>光大(H)关注类贷款余额</v>
      </c>
      <c r="B596" s="3" t="str">
        <f t="shared" si="111"/>
        <v>光大银行关注类贷款余额</v>
      </c>
      <c r="C596" s="4" t="s">
        <v>185</v>
      </c>
      <c r="D596" s="4" t="s">
        <v>170</v>
      </c>
      <c r="E596" s="5" t="s">
        <v>155</v>
      </c>
      <c r="F596" s="5" t="s">
        <v>542</v>
      </c>
      <c r="G596" s="5" t="str">
        <f t="shared" si="115"/>
        <v>关注类贷款余额</v>
      </c>
      <c r="H596" s="23">
        <v>59629</v>
      </c>
      <c r="I596" s="23">
        <v>59629</v>
      </c>
      <c r="J596" s="23">
        <v>59999</v>
      </c>
      <c r="K596" s="23">
        <v>59999</v>
      </c>
      <c r="L596" s="23">
        <v>64077</v>
      </c>
      <c r="M596" s="23">
        <v>64077</v>
      </c>
      <c r="N596" s="23">
        <v>64773</v>
      </c>
      <c r="O596" s="23">
        <v>64773</v>
      </c>
      <c r="P596" s="23">
        <v>61522</v>
      </c>
      <c r="Q596" s="23">
        <v>61522</v>
      </c>
      <c r="R596" s="23">
        <v>61469</v>
      </c>
      <c r="S596" s="23">
        <v>61469</v>
      </c>
      <c r="T596" s="23">
        <v>64656</v>
      </c>
      <c r="U596" s="23">
        <v>64656</v>
      </c>
      <c r="V596" s="23">
        <v>65888</v>
      </c>
      <c r="W596" s="23">
        <v>65888</v>
      </c>
      <c r="X596" s="23">
        <v>69730</v>
      </c>
      <c r="Y596" s="23">
        <v>69730</v>
      </c>
      <c r="Z596" s="23">
        <v>69791</v>
      </c>
      <c r="AA596" s="23">
        <v>69791</v>
      </c>
      <c r="AB596" s="23">
        <v>77576</v>
      </c>
      <c r="AC596" s="23">
        <v>77576</v>
      </c>
      <c r="AD596" s="23">
        <v>72364</v>
      </c>
      <c r="AE596" s="23">
        <v>72364</v>
      </c>
      <c r="AF596" s="23">
        <v>73336</v>
      </c>
      <c r="AG596" s="23">
        <v>73336</v>
      </c>
      <c r="AH596" s="23">
        <v>73448</v>
      </c>
    </row>
    <row r="597" spans="1:34" ht="15" hidden="1" x14ac:dyDescent="0.25">
      <c r="A597" t="str">
        <f t="shared" si="113"/>
        <v>中信(H)关注类贷款余额</v>
      </c>
      <c r="B597" s="3" t="str">
        <f t="shared" si="111"/>
        <v>中信银行关注类贷款余额</v>
      </c>
      <c r="C597" s="4" t="s">
        <v>186</v>
      </c>
      <c r="D597" s="4" t="s">
        <v>171</v>
      </c>
      <c r="E597" s="5" t="s">
        <v>156</v>
      </c>
      <c r="F597" s="5" t="s">
        <v>542</v>
      </c>
      <c r="G597" s="5" t="str">
        <f t="shared" si="115"/>
        <v>关注类贷款余额</v>
      </c>
      <c r="H597" s="23">
        <v>89129</v>
      </c>
      <c r="I597" s="23">
        <v>89129</v>
      </c>
      <c r="J597" s="23">
        <v>88809</v>
      </c>
      <c r="K597" s="23">
        <v>88809</v>
      </c>
      <c r="L597" s="23">
        <v>107317</v>
      </c>
      <c r="M597" s="23">
        <v>107317</v>
      </c>
      <c r="N597" s="23">
        <v>90013</v>
      </c>
      <c r="O597" s="23">
        <v>90013</v>
      </c>
      <c r="P597" s="23">
        <v>101674</v>
      </c>
      <c r="Q597" s="23">
        <v>101674</v>
      </c>
      <c r="R597" s="23">
        <v>84890</v>
      </c>
      <c r="S597" s="23">
        <v>84890</v>
      </c>
      <c r="T597" s="23">
        <v>94811</v>
      </c>
      <c r="U597" s="23">
        <v>94811</v>
      </c>
      <c r="V597" s="23">
        <v>84369</v>
      </c>
      <c r="W597" s="23">
        <v>84369</v>
      </c>
      <c r="X597" s="23">
        <v>84140</v>
      </c>
      <c r="Y597" s="23">
        <v>82019</v>
      </c>
      <c r="Z597" s="23">
        <v>86669</v>
      </c>
      <c r="AA597" s="23">
        <v>89489</v>
      </c>
      <c r="AB597" s="23">
        <v>90447</v>
      </c>
      <c r="AC597" s="23">
        <v>95409</v>
      </c>
      <c r="AD597" s="23">
        <v>93570</v>
      </c>
      <c r="AE597" s="23">
        <v>98609</v>
      </c>
      <c r="AF597" s="23">
        <v>95945</v>
      </c>
      <c r="AG597" s="23">
        <v>94406</v>
      </c>
      <c r="AH597" s="23">
        <v>95258</v>
      </c>
    </row>
    <row r="598" spans="1:34" ht="15" hidden="1" x14ac:dyDescent="0.25">
      <c r="A598" t="str">
        <f t="shared" si="113"/>
        <v>浙商(H)关注类贷款余额</v>
      </c>
      <c r="B598" s="3" t="str">
        <f t="shared" si="111"/>
        <v>浙商银行关注类贷款余额</v>
      </c>
      <c r="C598" s="4" t="s">
        <v>187</v>
      </c>
      <c r="D598" s="4" t="s">
        <v>172</v>
      </c>
      <c r="E598" s="5" t="s">
        <v>157</v>
      </c>
      <c r="F598" s="5" t="s">
        <v>542</v>
      </c>
      <c r="G598" s="5" t="str">
        <f t="shared" si="115"/>
        <v>关注类贷款余额</v>
      </c>
      <c r="H598" s="23">
        <v>18385.16</v>
      </c>
      <c r="I598" s="23">
        <v>18385.16</v>
      </c>
      <c r="J598" s="23">
        <v>23992.605</v>
      </c>
      <c r="K598" s="23">
        <v>23992.605</v>
      </c>
      <c r="L598" s="23">
        <v>24331</v>
      </c>
      <c r="M598" s="23">
        <v>24331</v>
      </c>
      <c r="N598" s="23">
        <v>20870</v>
      </c>
      <c r="O598" s="23">
        <v>20870</v>
      </c>
      <c r="P598" s="23">
        <v>20824</v>
      </c>
      <c r="Q598" s="23">
        <v>20824</v>
      </c>
      <c r="R598" s="23">
        <v>29883</v>
      </c>
      <c r="S598" s="23">
        <v>29883</v>
      </c>
      <c r="T598" s="23">
        <v>44130</v>
      </c>
      <c r="U598" s="23">
        <v>44130</v>
      </c>
      <c r="V598" s="23">
        <v>36571</v>
      </c>
      <c r="W598" s="23">
        <v>36571</v>
      </c>
      <c r="X598" s="23">
        <v>34420</v>
      </c>
      <c r="Y598" s="23">
        <v>34420</v>
      </c>
      <c r="Z598" s="23">
        <v>35083</v>
      </c>
      <c r="AA598" s="23">
        <v>35083</v>
      </c>
      <c r="AB598" s="23">
        <v>39786</v>
      </c>
      <c r="AC598" s="23">
        <v>39786</v>
      </c>
      <c r="AD598" s="23">
        <v>44488</v>
      </c>
      <c r="AE598" s="23">
        <v>44488</v>
      </c>
      <c r="AF598" s="23">
        <v>47037</v>
      </c>
      <c r="AG598" s="23">
        <v>47037</v>
      </c>
      <c r="AH598" s="23">
        <v>45213</v>
      </c>
    </row>
    <row r="599" spans="1:34" ht="15" hidden="1" x14ac:dyDescent="0.25">
      <c r="A599" t="str">
        <f t="shared" si="113"/>
        <v>民生(H)关注类贷款余额</v>
      </c>
      <c r="B599" s="3" t="str">
        <f t="shared" si="111"/>
        <v>民生银行关注类贷款余额</v>
      </c>
      <c r="C599" s="4" t="s">
        <v>188</v>
      </c>
      <c r="D599" s="4" t="s">
        <v>173</v>
      </c>
      <c r="E599" s="5" t="s">
        <v>158</v>
      </c>
      <c r="F599" s="5" t="s">
        <v>542</v>
      </c>
      <c r="G599" s="5" t="str">
        <f t="shared" si="115"/>
        <v>关注类贷款余额</v>
      </c>
      <c r="H599" s="23">
        <v>106431</v>
      </c>
      <c r="I599" s="23">
        <v>106431</v>
      </c>
      <c r="J599" s="23">
        <v>103285</v>
      </c>
      <c r="K599" s="23">
        <v>103285</v>
      </c>
      <c r="L599" s="23">
        <v>118711</v>
      </c>
      <c r="M599" s="23">
        <v>118711</v>
      </c>
      <c r="N599" s="23">
        <v>114676</v>
      </c>
      <c r="O599" s="23">
        <v>113809</v>
      </c>
      <c r="P599" s="23">
        <v>115410</v>
      </c>
      <c r="Q599" s="23">
        <v>129064</v>
      </c>
      <c r="R599" s="23">
        <v>115297</v>
      </c>
      <c r="S599" s="23">
        <v>113016</v>
      </c>
      <c r="T599" s="23">
        <v>113145</v>
      </c>
      <c r="U599" s="23">
        <v>116900</v>
      </c>
      <c r="V599" s="23">
        <v>119720</v>
      </c>
      <c r="W599" s="23">
        <v>119652</v>
      </c>
      <c r="X599" s="23">
        <v>117495</v>
      </c>
      <c r="Y599" s="23">
        <v>116883</v>
      </c>
      <c r="Z599" s="23">
        <v>118527</v>
      </c>
      <c r="AA599" s="23">
        <v>118297</v>
      </c>
      <c r="AB599" s="23">
        <v>122913</v>
      </c>
      <c r="AC599" s="23">
        <v>123266</v>
      </c>
      <c r="AD599" s="23">
        <v>120370</v>
      </c>
      <c r="AE599" s="23">
        <v>121730</v>
      </c>
      <c r="AF599" s="23">
        <v>121830</v>
      </c>
      <c r="AG599" s="23">
        <v>121589</v>
      </c>
      <c r="AH599" s="23">
        <v>121195</v>
      </c>
    </row>
    <row r="600" spans="1:34" ht="15" hidden="1" x14ac:dyDescent="0.25">
      <c r="A600" t="str">
        <f t="shared" si="113"/>
        <v>招商(H)关注类贷款余额</v>
      </c>
      <c r="B600" s="3" t="str">
        <f t="shared" si="111"/>
        <v>招商银行关注类贷款余额</v>
      </c>
      <c r="C600" s="4" t="s">
        <v>189</v>
      </c>
      <c r="D600" s="4" t="s">
        <v>174</v>
      </c>
      <c r="E600" s="5" t="s">
        <v>159</v>
      </c>
      <c r="F600" s="5" t="s">
        <v>542</v>
      </c>
      <c r="G600" s="5" t="str">
        <f t="shared" si="115"/>
        <v>关注类贷款余额</v>
      </c>
      <c r="H600" s="23">
        <v>56311</v>
      </c>
      <c r="I600" s="23">
        <v>56311</v>
      </c>
      <c r="J600" s="23">
        <v>52590</v>
      </c>
      <c r="K600" s="23">
        <v>56328</v>
      </c>
      <c r="L600" s="23">
        <v>48088</v>
      </c>
      <c r="M600" s="23">
        <v>39499</v>
      </c>
      <c r="N600" s="23">
        <v>40716</v>
      </c>
      <c r="O600" s="23">
        <v>36238</v>
      </c>
      <c r="P600" s="23">
        <v>37655</v>
      </c>
      <c r="Q600" s="23">
        <v>45032</v>
      </c>
      <c r="R600" s="23">
        <v>46609</v>
      </c>
      <c r="S600" s="23">
        <v>55165</v>
      </c>
      <c r="T600" s="23">
        <v>59784</v>
      </c>
      <c r="U600" s="23">
        <v>68315</v>
      </c>
      <c r="V600" s="23">
        <v>73470</v>
      </c>
      <c r="W600" s="23">
        <v>70748</v>
      </c>
      <c r="X600" s="23">
        <v>65132</v>
      </c>
      <c r="Y600" s="23">
        <v>65196</v>
      </c>
      <c r="Z600" s="23">
        <v>71328</v>
      </c>
      <c r="AA600" s="23">
        <v>78017</v>
      </c>
      <c r="AB600" s="23">
        <v>83337</v>
      </c>
      <c r="AC600" s="23">
        <v>88131</v>
      </c>
      <c r="AD600" s="23">
        <v>89080</v>
      </c>
      <c r="AE600" s="23">
        <v>97195</v>
      </c>
      <c r="AF600" s="23">
        <v>101467</v>
      </c>
      <c r="AG600" s="23">
        <v>102048.87549999999</v>
      </c>
      <c r="AH600" s="23">
        <v>103860</v>
      </c>
    </row>
    <row r="601" spans="1:34" ht="15" hidden="1" x14ac:dyDescent="0.25">
      <c r="A601" t="str">
        <f t="shared" si="113"/>
        <v>重庆(H)关注类贷款余额</v>
      </c>
      <c r="B601" s="3" t="str">
        <f t="shared" si="111"/>
        <v>重庆银行关注类贷款余额</v>
      </c>
      <c r="C601" s="4" t="s">
        <v>190</v>
      </c>
      <c r="D601" s="4" t="s">
        <v>175</v>
      </c>
      <c r="E601" s="5" t="s">
        <v>160</v>
      </c>
      <c r="F601" s="5" t="s">
        <v>542</v>
      </c>
      <c r="G601" s="5" t="str">
        <f t="shared" si="115"/>
        <v>关注类贷款余额</v>
      </c>
      <c r="H601" s="23">
        <v>0</v>
      </c>
      <c r="I601" s="23">
        <v>0</v>
      </c>
      <c r="J601" s="23">
        <v>7656.3379999999997</v>
      </c>
      <c r="K601" s="23">
        <v>7656.3379999999997</v>
      </c>
      <c r="L601" s="23">
        <v>8129.3580000000002</v>
      </c>
      <c r="M601" s="23">
        <v>8129.3580000000002</v>
      </c>
      <c r="N601" s="23">
        <v>8311.3349999999991</v>
      </c>
      <c r="O601" s="23">
        <v>8311.3349999999991</v>
      </c>
      <c r="P601" s="23">
        <v>8005.4859999999999</v>
      </c>
      <c r="Q601" s="23">
        <v>8005.4859999999999</v>
      </c>
      <c r="R601" s="23">
        <v>9857.6959999999999</v>
      </c>
      <c r="S601" s="23">
        <v>9857.6959999999999</v>
      </c>
      <c r="T601" s="23">
        <v>10073.790999999999</v>
      </c>
      <c r="U601" s="23">
        <v>10073.790999999999</v>
      </c>
      <c r="V601" s="23">
        <v>11216.422</v>
      </c>
      <c r="W601" s="23">
        <v>11216.422</v>
      </c>
      <c r="X601" s="23">
        <v>12969.993</v>
      </c>
      <c r="Y601" s="23">
        <v>12969.993</v>
      </c>
      <c r="Z601" s="23">
        <v>13130.2</v>
      </c>
      <c r="AA601" s="23">
        <v>13130.2</v>
      </c>
      <c r="AB601" s="23">
        <v>12907.642</v>
      </c>
      <c r="AC601" s="23">
        <v>12907.642</v>
      </c>
      <c r="AD601" s="23">
        <v>11568.076999999999</v>
      </c>
      <c r="AE601" s="23">
        <v>11568.076999999999</v>
      </c>
      <c r="AF601" s="23">
        <v>10211.870000000001</v>
      </c>
      <c r="AG601" s="23">
        <v>10211.870000000001</v>
      </c>
      <c r="AH601" s="23">
        <v>10290.617</v>
      </c>
    </row>
    <row r="602" spans="1:34" ht="15" hidden="1" x14ac:dyDescent="0.25">
      <c r="A602" t="str">
        <f t="shared" si="113"/>
        <v>青岛(H)关注类贷款余额</v>
      </c>
      <c r="B602" s="3" t="str">
        <f t="shared" si="111"/>
        <v>青岛银行关注类贷款余额</v>
      </c>
      <c r="C602" s="4" t="s">
        <v>191</v>
      </c>
      <c r="D602" s="4" t="s">
        <v>176</v>
      </c>
      <c r="E602" s="5" t="s">
        <v>161</v>
      </c>
      <c r="F602" s="5" t="s">
        <v>542</v>
      </c>
      <c r="G602" s="5" t="str">
        <f t="shared" si="115"/>
        <v>关注类贷款余额</v>
      </c>
      <c r="H602" s="23">
        <v>6644.1940000000004</v>
      </c>
      <c r="I602" s="23">
        <v>5770.2749999999996</v>
      </c>
      <c r="J602" s="23">
        <v>6033.4009999999998</v>
      </c>
      <c r="K602" s="23">
        <v>5672.4589999999998</v>
      </c>
      <c r="L602" s="23">
        <v>5672.4589999999998</v>
      </c>
      <c r="M602" s="23">
        <v>3923.1179999999999</v>
      </c>
      <c r="N602" s="23">
        <v>3043.5680000000002</v>
      </c>
      <c r="O602" s="23">
        <v>2559.067</v>
      </c>
      <c r="P602" s="23">
        <v>2538.136</v>
      </c>
      <c r="Q602" s="23">
        <v>2548.0500000000002</v>
      </c>
      <c r="R602" s="23">
        <v>2515.23</v>
      </c>
      <c r="S602" s="23">
        <v>2337.37</v>
      </c>
      <c r="T602" s="23">
        <v>2275.1210000000001</v>
      </c>
      <c r="U602" s="23">
        <v>1722.3920000000001</v>
      </c>
      <c r="V602" s="23">
        <v>2218.4830000000002</v>
      </c>
      <c r="W602" s="23">
        <v>2300.5859999999998</v>
      </c>
      <c r="X602" s="23">
        <v>2172.2890000000002</v>
      </c>
      <c r="Y602" s="23">
        <v>2008.99</v>
      </c>
      <c r="Z602" s="23">
        <v>1627.944</v>
      </c>
      <c r="AA602" s="23">
        <v>1540.92</v>
      </c>
      <c r="AB602" s="23">
        <v>1887.9269999999999</v>
      </c>
      <c r="AC602" s="23">
        <v>1910.008</v>
      </c>
      <c r="AD602" s="23">
        <v>1909.89</v>
      </c>
      <c r="AE602" s="23">
        <v>1710.327</v>
      </c>
      <c r="AF602" s="23">
        <v>2002.2360000000001</v>
      </c>
      <c r="AG602" s="23">
        <v>2063.5309999999999</v>
      </c>
      <c r="AH602" s="23">
        <v>2219.7629999999999</v>
      </c>
    </row>
    <row r="603" spans="1:34" ht="15" hidden="1" x14ac:dyDescent="0.25">
      <c r="A603" t="str">
        <f t="shared" si="113"/>
        <v>郑州(H)关注类贷款余额</v>
      </c>
      <c r="B603" s="3" t="str">
        <f t="shared" si="111"/>
        <v>郑州银行关注类贷款余额</v>
      </c>
      <c r="C603" s="4" t="s">
        <v>192</v>
      </c>
      <c r="D603" s="4" t="s">
        <v>177</v>
      </c>
      <c r="E603" s="5" t="s">
        <v>162</v>
      </c>
      <c r="F603" s="5" t="s">
        <v>542</v>
      </c>
      <c r="G603" s="5" t="str">
        <f t="shared" si="115"/>
        <v>关注类贷款余额</v>
      </c>
      <c r="H603" s="23">
        <v>4261.9579999999996</v>
      </c>
      <c r="I603" s="23">
        <v>4105.3919999999998</v>
      </c>
      <c r="J603" s="23">
        <v>4079.0720000000001</v>
      </c>
      <c r="K603" s="23">
        <v>4771.4520000000002</v>
      </c>
      <c r="L603" s="23">
        <v>4616.2520000000004</v>
      </c>
      <c r="M603" s="23">
        <v>4758.8530000000001</v>
      </c>
      <c r="N603" s="23">
        <v>4832.9650000000001</v>
      </c>
      <c r="O603" s="23">
        <v>5322.6189999999997</v>
      </c>
      <c r="P603" s="23">
        <v>5841.5630000000001</v>
      </c>
      <c r="Q603" s="23">
        <v>6020.0780000000004</v>
      </c>
      <c r="R603" s="23">
        <v>6388.5749999999998</v>
      </c>
      <c r="S603" s="23">
        <v>6560.8540000000003</v>
      </c>
      <c r="T603" s="23">
        <v>6850.2690000000002</v>
      </c>
      <c r="U603" s="23">
        <v>7620.4430000000002</v>
      </c>
      <c r="V603" s="23">
        <v>6657.47</v>
      </c>
      <c r="W603" s="23">
        <v>6995.277</v>
      </c>
      <c r="X603" s="23">
        <v>7520.875</v>
      </c>
      <c r="Y603" s="23">
        <v>7657.701</v>
      </c>
      <c r="Z603" s="23">
        <v>7382.7219999999998</v>
      </c>
      <c r="AA603" s="23">
        <v>8253.7139999999999</v>
      </c>
      <c r="AB603" s="23">
        <v>8349.9030000000002</v>
      </c>
      <c r="AC603" s="23">
        <v>7661.5950000000003</v>
      </c>
      <c r="AD603" s="23">
        <v>7838.25</v>
      </c>
      <c r="AE603" s="23">
        <v>8116.232</v>
      </c>
      <c r="AF603" s="23">
        <v>8228.1820000000007</v>
      </c>
      <c r="AG603" s="23">
        <v>8284.7459999999992</v>
      </c>
      <c r="AH603" s="23">
        <v>8274.1020000000008</v>
      </c>
    </row>
    <row r="604" spans="1:34" ht="15" hidden="1" x14ac:dyDescent="0.25">
      <c r="A604" t="str">
        <f t="shared" si="113"/>
        <v>渝农(H)关注类贷款余额</v>
      </c>
      <c r="B604" s="3" t="str">
        <f t="shared" si="111"/>
        <v>渝农商行关注类贷款余额</v>
      </c>
      <c r="C604" s="4" t="s">
        <v>193</v>
      </c>
      <c r="D604" s="4" t="s">
        <v>178</v>
      </c>
      <c r="E604" s="5" t="s">
        <v>163</v>
      </c>
      <c r="F604" s="5" t="s">
        <v>542</v>
      </c>
      <c r="G604" s="5" t="str">
        <f t="shared" si="115"/>
        <v>关注类贷款余额</v>
      </c>
      <c r="H604" s="23">
        <v>10014.299999999999</v>
      </c>
      <c r="I604" s="23">
        <v>10014.299999999999</v>
      </c>
      <c r="J604" s="23">
        <v>10161.299999999999</v>
      </c>
      <c r="K604" s="23">
        <v>10161.299999999999</v>
      </c>
      <c r="L604" s="23">
        <v>11417.4</v>
      </c>
      <c r="M604" s="23">
        <v>11417.4</v>
      </c>
      <c r="N604" s="23">
        <v>11985.7</v>
      </c>
      <c r="O604" s="23">
        <v>11985.7</v>
      </c>
      <c r="P604" s="23">
        <v>12758.8</v>
      </c>
      <c r="Q604" s="23">
        <v>12758.8</v>
      </c>
      <c r="R604" s="23">
        <v>11173.3</v>
      </c>
      <c r="S604" s="23">
        <v>11173.3</v>
      </c>
      <c r="T604" s="23">
        <v>10791.3</v>
      </c>
      <c r="U604" s="23">
        <v>10791.3</v>
      </c>
      <c r="V604" s="23">
        <v>8170.4</v>
      </c>
      <c r="W604" s="23">
        <v>8170.4</v>
      </c>
      <c r="X604" s="23">
        <v>7680.4</v>
      </c>
      <c r="Y604" s="23">
        <v>7680.4</v>
      </c>
      <c r="Z604" s="23">
        <v>7698.5</v>
      </c>
      <c r="AA604" s="23">
        <v>7698.5</v>
      </c>
      <c r="AB604" s="23">
        <v>9936.7999999999993</v>
      </c>
      <c r="AC604" s="23">
        <v>9936.7999999999993</v>
      </c>
      <c r="AD604" s="23">
        <v>10446.200000000001</v>
      </c>
      <c r="AE604" s="23">
        <v>10446.200000000001</v>
      </c>
      <c r="AF604" s="23">
        <v>11311.8</v>
      </c>
      <c r="AG604" s="23">
        <v>11311.8</v>
      </c>
      <c r="AH604" s="23">
        <v>11346.4</v>
      </c>
    </row>
    <row r="605" spans="1:34" ht="15" hidden="1" x14ac:dyDescent="0.25">
      <c r="A605" t="str">
        <f t="shared" si="113"/>
        <v>中原关注类贷款余额</v>
      </c>
      <c r="B605" s="15" t="str">
        <f t="shared" si="111"/>
        <v>中原银行关注类贷款余额</v>
      </c>
      <c r="C605" s="16" t="s">
        <v>222</v>
      </c>
      <c r="D605" s="16" t="s">
        <v>194</v>
      </c>
      <c r="E605" s="17" t="s">
        <v>208</v>
      </c>
      <c r="F605" s="17" t="s">
        <v>236</v>
      </c>
      <c r="G605" s="17" t="str">
        <f t="shared" si="115"/>
        <v>关注类贷款余额</v>
      </c>
      <c r="H605" s="216">
        <v>9875.6</v>
      </c>
      <c r="I605" s="216">
        <v>9875.6</v>
      </c>
      <c r="J605" s="216">
        <v>10511</v>
      </c>
      <c r="K605" s="216">
        <v>10511</v>
      </c>
      <c r="L605" s="216">
        <v>10063.4</v>
      </c>
      <c r="M605" s="216">
        <v>10063.4</v>
      </c>
      <c r="N605" s="216">
        <v>9397.9</v>
      </c>
      <c r="O605" s="216">
        <v>9397.9</v>
      </c>
      <c r="P605" s="216">
        <v>11015.6</v>
      </c>
      <c r="Q605" s="216">
        <v>11015.6</v>
      </c>
      <c r="R605" s="216">
        <v>11040.6</v>
      </c>
      <c r="S605" s="216">
        <v>11040.6</v>
      </c>
      <c r="T605" s="216">
        <v>13386.5</v>
      </c>
      <c r="U605" s="216">
        <v>13386.5</v>
      </c>
      <c r="V605" s="216">
        <v>17808.099999999999</v>
      </c>
      <c r="W605" s="216">
        <v>17808.099999999999</v>
      </c>
      <c r="X605" s="216">
        <v>16734.099999999999</v>
      </c>
      <c r="Y605" s="216">
        <v>16734.099999999999</v>
      </c>
      <c r="Z605" s="216">
        <v>23025.9</v>
      </c>
      <c r="AA605" s="216">
        <v>23025.9</v>
      </c>
      <c r="AB605" s="216">
        <v>21531.4</v>
      </c>
      <c r="AC605" s="216">
        <v>21531.4</v>
      </c>
      <c r="AD605" s="216">
        <v>23002.799999999999</v>
      </c>
      <c r="AE605" s="216">
        <v>23002.799999999999</v>
      </c>
      <c r="AF605" s="216">
        <v>25031.8</v>
      </c>
      <c r="AG605" s="216">
        <v>25031.8</v>
      </c>
      <c r="AH605" s="216">
        <v>0</v>
      </c>
    </row>
    <row r="606" spans="1:34" ht="15" hidden="1" x14ac:dyDescent="0.25">
      <c r="A606" t="str">
        <f t="shared" si="113"/>
        <v>广州农商关注类贷款余额</v>
      </c>
      <c r="B606" s="3" t="str">
        <f t="shared" si="111"/>
        <v>广州农商银行关注类贷款余额</v>
      </c>
      <c r="C606" s="4" t="s">
        <v>223</v>
      </c>
      <c r="D606" s="4" t="s">
        <v>195</v>
      </c>
      <c r="E606" s="5" t="s">
        <v>209</v>
      </c>
      <c r="F606" s="5" t="s">
        <v>236</v>
      </c>
      <c r="G606" s="5" t="str">
        <f t="shared" si="115"/>
        <v>关注类贷款余额</v>
      </c>
      <c r="H606" s="216">
        <v>13014</v>
      </c>
      <c r="I606" s="216">
        <v>13014</v>
      </c>
      <c r="J606" s="216">
        <v>14944.12</v>
      </c>
      <c r="K606" s="216">
        <v>14944.12</v>
      </c>
      <c r="L606" s="216">
        <v>23838.799999999999</v>
      </c>
      <c r="M606" s="216">
        <v>23838.799999999999</v>
      </c>
      <c r="N606" s="216">
        <v>25117.15</v>
      </c>
      <c r="O606" s="216">
        <v>25117.15</v>
      </c>
      <c r="P606" s="216">
        <v>23912.37</v>
      </c>
      <c r="Q606" s="216">
        <v>23912.37</v>
      </c>
      <c r="R606" s="216">
        <v>27069.39</v>
      </c>
      <c r="S606" s="216">
        <v>27069.39</v>
      </c>
      <c r="T606" s="216">
        <v>34335.74</v>
      </c>
      <c r="U606" s="216">
        <v>34335.74</v>
      </c>
      <c r="V606" s="216">
        <v>53366.69</v>
      </c>
      <c r="W606" s="216">
        <v>53366.69</v>
      </c>
      <c r="X606" s="216">
        <v>46239.12</v>
      </c>
      <c r="Y606" s="216">
        <v>46239.12</v>
      </c>
      <c r="Z606" s="216">
        <v>45726.49</v>
      </c>
      <c r="AA606" s="216">
        <v>45726.49</v>
      </c>
      <c r="AB606" s="216">
        <v>45667.19</v>
      </c>
      <c r="AC606" s="216">
        <v>45667.19</v>
      </c>
      <c r="AD606" s="216">
        <v>46444.46</v>
      </c>
      <c r="AE606" s="216">
        <v>46444.46</v>
      </c>
      <c r="AF606" s="216">
        <v>49292.12</v>
      </c>
      <c r="AG606" s="216">
        <v>49292.12</v>
      </c>
      <c r="AH606" s="216">
        <v>45818.28</v>
      </c>
    </row>
    <row r="607" spans="1:34" ht="15" hidden="1" x14ac:dyDescent="0.25">
      <c r="A607" t="str">
        <f t="shared" si="113"/>
        <v>天津关注类贷款余额</v>
      </c>
      <c r="B607" s="3" t="str">
        <f t="shared" si="111"/>
        <v>天津银行关注类贷款余额</v>
      </c>
      <c r="C607" s="4" t="s">
        <v>224</v>
      </c>
      <c r="D607" s="4" t="s">
        <v>196</v>
      </c>
      <c r="E607" s="5" t="s">
        <v>210</v>
      </c>
      <c r="F607" s="5" t="s">
        <v>236</v>
      </c>
      <c r="G607" s="5" t="str">
        <f t="shared" si="115"/>
        <v>关注类贷款余额</v>
      </c>
      <c r="H607" s="216">
        <v>15268.8</v>
      </c>
      <c r="I607" s="216">
        <v>15268.8</v>
      </c>
      <c r="J607" s="216">
        <v>13378.2</v>
      </c>
      <c r="K607" s="216">
        <v>13378.2</v>
      </c>
      <c r="L607" s="216">
        <v>16682.900000000001</v>
      </c>
      <c r="M607" s="216">
        <v>16682.900000000001</v>
      </c>
      <c r="N607" s="216">
        <v>14297.3</v>
      </c>
      <c r="O607" s="216">
        <v>14297.3</v>
      </c>
      <c r="P607" s="216">
        <v>17447.2</v>
      </c>
      <c r="Q607" s="216">
        <v>17447.2</v>
      </c>
      <c r="R607" s="216">
        <v>16238.5</v>
      </c>
      <c r="S607" s="216">
        <v>16238.5</v>
      </c>
      <c r="T607" s="216">
        <v>18974.86</v>
      </c>
      <c r="U607" s="216">
        <v>18974.86</v>
      </c>
      <c r="V607" s="216">
        <v>16293.8</v>
      </c>
      <c r="W607" s="216">
        <v>16293.8</v>
      </c>
      <c r="X607" s="216">
        <v>15185.6</v>
      </c>
      <c r="Y607" s="216">
        <v>15185.6</v>
      </c>
      <c r="Z607" s="216">
        <v>12308.1</v>
      </c>
      <c r="AA607" s="216">
        <v>12308.1</v>
      </c>
      <c r="AB607" s="216">
        <v>12269.5</v>
      </c>
      <c r="AC607" s="216">
        <v>12269.5</v>
      </c>
      <c r="AD607" s="216">
        <v>15165.2</v>
      </c>
      <c r="AE607" s="216">
        <v>15165.2</v>
      </c>
      <c r="AF607" s="216">
        <v>16220.3</v>
      </c>
      <c r="AG607" s="216">
        <v>16220.3</v>
      </c>
      <c r="AH607" s="216">
        <v>17146.099999999999</v>
      </c>
    </row>
    <row r="608" spans="1:34" ht="15" hidden="1" x14ac:dyDescent="0.25">
      <c r="A608" t="str">
        <f t="shared" si="113"/>
        <v>江西关注类贷款余额</v>
      </c>
      <c r="B608" s="3" t="str">
        <f t="shared" si="111"/>
        <v>江西银行关注类贷款余额</v>
      </c>
      <c r="C608" s="4" t="s">
        <v>225</v>
      </c>
      <c r="D608" s="4" t="s">
        <v>197</v>
      </c>
      <c r="E608" s="5" t="s">
        <v>211</v>
      </c>
      <c r="F608" s="5" t="s">
        <v>236</v>
      </c>
      <c r="G608" s="5" t="str">
        <f t="shared" si="115"/>
        <v>关注类贷款余额</v>
      </c>
      <c r="H608" s="216">
        <v>14336.41</v>
      </c>
      <c r="I608" s="216">
        <v>14336.41</v>
      </c>
      <c r="J608" s="216">
        <v>10328.120000000001</v>
      </c>
      <c r="K608" s="216">
        <v>10328.120000000001</v>
      </c>
      <c r="L608" s="216">
        <v>7480.26</v>
      </c>
      <c r="M608" s="216">
        <v>7480.26</v>
      </c>
      <c r="N608" s="216">
        <v>4650.29</v>
      </c>
      <c r="O608" s="216">
        <v>4650.29</v>
      </c>
      <c r="P608" s="216">
        <v>8091.48</v>
      </c>
      <c r="Q608" s="216">
        <v>8091.48</v>
      </c>
      <c r="R608" s="216">
        <v>9351.83</v>
      </c>
      <c r="S608" s="216">
        <v>9351.83</v>
      </c>
      <c r="T608" s="216">
        <v>13273.69</v>
      </c>
      <c r="U608" s="216">
        <v>13273.69</v>
      </c>
      <c r="V608" s="216">
        <v>19072.310000000001</v>
      </c>
      <c r="W608" s="216">
        <v>19072.310000000001</v>
      </c>
      <c r="X608" s="216">
        <v>19326.98</v>
      </c>
      <c r="Y608" s="216">
        <v>19326.98</v>
      </c>
      <c r="Z608" s="216">
        <v>17036.61</v>
      </c>
      <c r="AA608" s="216">
        <v>17036.61</v>
      </c>
      <c r="AB608" s="216">
        <v>22426.37</v>
      </c>
      <c r="AC608" s="216">
        <v>22426.37</v>
      </c>
      <c r="AD608" s="216">
        <v>14245.56</v>
      </c>
      <c r="AE608" s="216">
        <v>14245.56</v>
      </c>
      <c r="AF608" s="216">
        <v>13646.97</v>
      </c>
      <c r="AG608" s="216">
        <v>13646.97</v>
      </c>
      <c r="AH608" s="216">
        <v>13127.71</v>
      </c>
    </row>
    <row r="609" spans="1:34" ht="15" hidden="1" x14ac:dyDescent="0.25">
      <c r="A609" t="str">
        <f t="shared" si="113"/>
        <v>泸州关注类贷款余额</v>
      </c>
      <c r="B609" s="3" t="str">
        <f t="shared" si="111"/>
        <v>泸州银行关注类贷款余额</v>
      </c>
      <c r="C609" s="4" t="s">
        <v>226</v>
      </c>
      <c r="D609" s="4" t="s">
        <v>198</v>
      </c>
      <c r="E609" s="5" t="s">
        <v>212</v>
      </c>
      <c r="F609" s="5" t="s">
        <v>236</v>
      </c>
      <c r="G609" s="5" t="str">
        <f t="shared" si="115"/>
        <v>关注类贷款余额</v>
      </c>
      <c r="H609" s="216">
        <v>1393.06</v>
      </c>
      <c r="I609" s="216">
        <v>1393.06</v>
      </c>
      <c r="J609" s="216">
        <v>1631.9190000000001</v>
      </c>
      <c r="K609" s="216">
        <v>1631.9190000000001</v>
      </c>
      <c r="L609" s="216">
        <v>1197.1949999999999</v>
      </c>
      <c r="M609" s="216">
        <v>1197.1949999999999</v>
      </c>
      <c r="N609" s="216">
        <v>793.51400000000001</v>
      </c>
      <c r="O609" s="216">
        <v>793.51400000000001</v>
      </c>
      <c r="P609" s="216">
        <v>447.9</v>
      </c>
      <c r="Q609" s="216">
        <v>447.9</v>
      </c>
      <c r="R609" s="216">
        <v>472.87599999999998</v>
      </c>
      <c r="S609" s="216">
        <v>472.87599999999998</v>
      </c>
      <c r="T609" s="216">
        <v>1425.595</v>
      </c>
      <c r="U609" s="216">
        <v>1425.595</v>
      </c>
      <c r="V609" s="216">
        <v>1504.874</v>
      </c>
      <c r="W609" s="216">
        <v>1504.874</v>
      </c>
      <c r="X609" s="216">
        <v>1474.6869999999999</v>
      </c>
      <c r="Y609" s="216">
        <v>1269.8717999999999</v>
      </c>
      <c r="Z609" s="216">
        <v>1181.3320000000001</v>
      </c>
      <c r="AA609" s="216">
        <v>1181.3320000000001</v>
      </c>
      <c r="AB609" s="216">
        <v>1352.509</v>
      </c>
      <c r="AC609" s="216">
        <v>1352.509</v>
      </c>
      <c r="AD609" s="216">
        <v>2166.6439999999998</v>
      </c>
      <c r="AE609" s="216">
        <v>2166.6439999999998</v>
      </c>
      <c r="AF609" s="216">
        <v>1845.6469999999999</v>
      </c>
      <c r="AG609" s="216">
        <v>1845.6469999999999</v>
      </c>
      <c r="AH609" s="216">
        <v>1565.846</v>
      </c>
    </row>
    <row r="610" spans="1:34" ht="15" hidden="1" x14ac:dyDescent="0.25">
      <c r="A610" t="str">
        <f t="shared" si="113"/>
        <v>甘肃关注类贷款余额</v>
      </c>
      <c r="B610" s="3" t="str">
        <f t="shared" si="111"/>
        <v>甘肃银行关注类贷款余额</v>
      </c>
      <c r="C610" s="4" t="s">
        <v>228</v>
      </c>
      <c r="D610" s="4" t="s">
        <v>200</v>
      </c>
      <c r="E610" s="5" t="s">
        <v>214</v>
      </c>
      <c r="F610" s="5" t="s">
        <v>236</v>
      </c>
      <c r="G610" s="5" t="str">
        <f t="shared" si="115"/>
        <v>关注类贷款余额</v>
      </c>
      <c r="H610" s="216">
        <v>11271.1</v>
      </c>
      <c r="I610" s="216">
        <v>11271.1</v>
      </c>
      <c r="J610" s="216">
        <v>9226.5</v>
      </c>
      <c r="K610" s="216">
        <v>9226.5</v>
      </c>
      <c r="L610" s="216">
        <v>4441.7</v>
      </c>
      <c r="M610" s="216">
        <v>4441.7</v>
      </c>
      <c r="N610" s="216">
        <v>6890.8</v>
      </c>
      <c r="O610" s="216">
        <v>6890.8</v>
      </c>
      <c r="P610" s="216">
        <v>7759.2</v>
      </c>
      <c r="Q610" s="216">
        <v>7759.2</v>
      </c>
      <c r="R610" s="216">
        <v>7401.451</v>
      </c>
      <c r="S610" s="216">
        <v>7401.451</v>
      </c>
      <c r="T610" s="216">
        <v>8198.9</v>
      </c>
      <c r="U610" s="216">
        <v>8198.9</v>
      </c>
      <c r="V610" s="216">
        <v>8309.9689999999991</v>
      </c>
      <c r="W610" s="216">
        <v>8309.9689999999991</v>
      </c>
      <c r="X610" s="216">
        <v>8830.7000000000007</v>
      </c>
      <c r="Y610" s="216">
        <v>8830.7000000000007</v>
      </c>
      <c r="Z610" s="216">
        <v>8873.4869999999992</v>
      </c>
      <c r="AA610" s="216">
        <v>8873.4869999999992</v>
      </c>
      <c r="AB610" s="216">
        <v>9121.5</v>
      </c>
      <c r="AC610" s="216">
        <v>9121.5</v>
      </c>
      <c r="AD610" s="216">
        <v>9558.4950000000008</v>
      </c>
      <c r="AE610" s="216">
        <v>9558.4950000000008</v>
      </c>
      <c r="AF610" s="216">
        <v>11018.9</v>
      </c>
      <c r="AG610" s="216">
        <v>11018.9</v>
      </c>
      <c r="AH610" s="216">
        <v>10657.424000000001</v>
      </c>
    </row>
    <row r="611" spans="1:34" ht="15" hidden="1" x14ac:dyDescent="0.25">
      <c r="A611" t="str">
        <f t="shared" si="113"/>
        <v>晋商关注类贷款余额</v>
      </c>
      <c r="B611" s="3" t="str">
        <f t="shared" si="111"/>
        <v>晋商银行关注类贷款余额</v>
      </c>
      <c r="C611" s="4" t="s">
        <v>229</v>
      </c>
      <c r="D611" s="4" t="s">
        <v>201</v>
      </c>
      <c r="E611" s="5" t="s">
        <v>215</v>
      </c>
      <c r="F611" s="5" t="s">
        <v>236</v>
      </c>
      <c r="G611" s="5" t="str">
        <f t="shared" si="115"/>
        <v>关注类贷款余额</v>
      </c>
      <c r="H611" s="216">
        <v>2974.1</v>
      </c>
      <c r="I611" s="216">
        <v>2974.1</v>
      </c>
      <c r="J611" s="216">
        <v>2968.6</v>
      </c>
      <c r="K611" s="216">
        <v>2968.6</v>
      </c>
      <c r="L611" s="216">
        <v>3014.8</v>
      </c>
      <c r="M611" s="216">
        <v>3014.8</v>
      </c>
      <c r="N611" s="216">
        <v>2891</v>
      </c>
      <c r="O611" s="216">
        <v>2891</v>
      </c>
      <c r="P611" s="216">
        <v>2211.3000000000002</v>
      </c>
      <c r="Q611" s="216">
        <v>2211.3000000000002</v>
      </c>
      <c r="R611" s="216">
        <v>8596.5</v>
      </c>
      <c r="S611" s="216">
        <v>8596.5</v>
      </c>
      <c r="T611" s="216">
        <v>8417</v>
      </c>
      <c r="U611" s="216">
        <v>8417</v>
      </c>
      <c r="V611" s="216">
        <v>7600</v>
      </c>
      <c r="W611" s="216">
        <v>7600</v>
      </c>
      <c r="X611" s="216">
        <v>7260.8</v>
      </c>
      <c r="Y611" s="216">
        <v>7260.8</v>
      </c>
      <c r="Z611" s="216">
        <v>7097.7</v>
      </c>
      <c r="AA611" s="216">
        <v>7097.7</v>
      </c>
      <c r="AB611" s="216">
        <v>10134.200000000001</v>
      </c>
      <c r="AC611" s="216">
        <v>10134.200000000001</v>
      </c>
      <c r="AD611" s="216">
        <v>9181.2000000000007</v>
      </c>
      <c r="AE611" s="216">
        <v>9181.2000000000007</v>
      </c>
      <c r="AF611" s="216">
        <v>9464.1</v>
      </c>
      <c r="AG611" s="216">
        <v>9464.1</v>
      </c>
      <c r="AH611" s="216">
        <v>9090.4</v>
      </c>
    </row>
    <row r="612" spans="1:34" ht="15" hidden="1" x14ac:dyDescent="0.25">
      <c r="A612" t="str">
        <f t="shared" si="113"/>
        <v>徽商关注类贷款余额</v>
      </c>
      <c r="B612" s="3" t="str">
        <f t="shared" si="111"/>
        <v>徽商银行关注类贷款余额</v>
      </c>
      <c r="C612" s="4" t="s">
        <v>230</v>
      </c>
      <c r="D612" s="4" t="s">
        <v>202</v>
      </c>
      <c r="E612" s="5" t="s">
        <v>216</v>
      </c>
      <c r="F612" s="5" t="s">
        <v>236</v>
      </c>
      <c r="G612" s="5" t="str">
        <f t="shared" si="115"/>
        <v>关注类贷款余额</v>
      </c>
      <c r="H612" s="216">
        <v>5822</v>
      </c>
      <c r="I612" s="216">
        <v>5822</v>
      </c>
      <c r="J612" s="216">
        <v>6996</v>
      </c>
      <c r="K612" s="216">
        <v>6996</v>
      </c>
      <c r="L612" s="216">
        <v>6999</v>
      </c>
      <c r="M612" s="216">
        <v>6999</v>
      </c>
      <c r="N612" s="216">
        <v>6852</v>
      </c>
      <c r="O612" s="216">
        <v>6852</v>
      </c>
      <c r="P612" s="216">
        <v>9978</v>
      </c>
      <c r="Q612" s="216">
        <v>9978</v>
      </c>
      <c r="R612" s="216">
        <v>13629</v>
      </c>
      <c r="S612" s="216">
        <v>13629</v>
      </c>
      <c r="T612" s="216">
        <v>11737</v>
      </c>
      <c r="U612" s="216">
        <v>11737</v>
      </c>
      <c r="V612" s="216">
        <v>10377.123</v>
      </c>
      <c r="W612" s="216">
        <v>10377.123</v>
      </c>
      <c r="X612" s="216">
        <v>7647</v>
      </c>
      <c r="Y612" s="216">
        <v>7647</v>
      </c>
      <c r="Z612" s="216">
        <v>7018</v>
      </c>
      <c r="AA612" s="216">
        <v>7018</v>
      </c>
      <c r="AB612" s="216">
        <v>9176</v>
      </c>
      <c r="AC612" s="216">
        <v>9176</v>
      </c>
      <c r="AD612" s="216">
        <v>11374</v>
      </c>
      <c r="AE612" s="216">
        <v>11374</v>
      </c>
      <c r="AF612" s="216">
        <v>12550</v>
      </c>
      <c r="AG612" s="216">
        <v>12550</v>
      </c>
      <c r="AH612" s="216">
        <v>13272</v>
      </c>
    </row>
    <row r="613" spans="1:34" ht="15" hidden="1" x14ac:dyDescent="0.25">
      <c r="A613" t="str">
        <f t="shared" si="113"/>
        <v>哈尔滨关注类贷款余额</v>
      </c>
      <c r="B613" s="3" t="str">
        <f t="shared" si="111"/>
        <v>哈尔滨银行关注类贷款余额</v>
      </c>
      <c r="C613" s="4" t="s">
        <v>231</v>
      </c>
      <c r="D613" s="4" t="s">
        <v>203</v>
      </c>
      <c r="E613" s="5" t="s">
        <v>217</v>
      </c>
      <c r="F613" s="5" t="s">
        <v>236</v>
      </c>
      <c r="G613" s="5" t="str">
        <f t="shared" si="115"/>
        <v>关注类贷款余额</v>
      </c>
      <c r="H613" s="216">
        <v>7798.384</v>
      </c>
      <c r="I613" s="216">
        <v>7798.384</v>
      </c>
      <c r="J613" s="216">
        <v>8903.9619999999995</v>
      </c>
      <c r="K613" s="216">
        <v>8903.9619999999995</v>
      </c>
      <c r="L613" s="216">
        <v>11671.754999999999</v>
      </c>
      <c r="M613" s="216">
        <v>11671.754999999999</v>
      </c>
      <c r="N613" s="216">
        <v>12244.8</v>
      </c>
      <c r="O613" s="216">
        <v>12244.8</v>
      </c>
      <c r="P613" s="216">
        <v>13057.6</v>
      </c>
      <c r="Q613" s="216">
        <v>13057.6</v>
      </c>
      <c r="R613" s="216">
        <v>14071.9</v>
      </c>
      <c r="S613" s="216">
        <v>14071.9</v>
      </c>
      <c r="T613" s="216">
        <v>15736.2</v>
      </c>
      <c r="U613" s="216">
        <v>15736.2</v>
      </c>
      <c r="V613" s="216">
        <v>16053.8</v>
      </c>
      <c r="W613" s="216">
        <v>16053.8</v>
      </c>
      <c r="X613" s="216">
        <v>19053.099999999999</v>
      </c>
      <c r="Y613" s="216">
        <v>19053.099999999999</v>
      </c>
      <c r="Z613" s="216">
        <v>19989.7</v>
      </c>
      <c r="AA613" s="216">
        <v>19989.7</v>
      </c>
      <c r="AB613" s="216">
        <v>22353.200000000001</v>
      </c>
      <c r="AC613" s="216">
        <v>22353.200000000001</v>
      </c>
      <c r="AD613" s="216">
        <v>22068.400000000001</v>
      </c>
      <c r="AE613" s="216">
        <v>22068.400000000001</v>
      </c>
      <c r="AF613" s="216">
        <v>23799.7</v>
      </c>
      <c r="AG613" s="216">
        <v>23799.7</v>
      </c>
      <c r="AH613" s="216">
        <v>23568.2</v>
      </c>
    </row>
    <row r="614" spans="1:34" ht="15" hidden="1" x14ac:dyDescent="0.25">
      <c r="A614" t="str">
        <f t="shared" si="113"/>
        <v>贵州关注类贷款余额</v>
      </c>
      <c r="B614" s="3" t="str">
        <f t="shared" si="111"/>
        <v>贵州银行关注类贷款余额</v>
      </c>
      <c r="C614" s="4" t="s">
        <v>232</v>
      </c>
      <c r="D614" s="4" t="s">
        <v>204</v>
      </c>
      <c r="E614" s="5" t="s">
        <v>218</v>
      </c>
      <c r="F614" s="5" t="s">
        <v>236</v>
      </c>
      <c r="G614" s="5" t="str">
        <f t="shared" si="115"/>
        <v>关注类贷款余额</v>
      </c>
      <c r="H614" s="216">
        <v>0</v>
      </c>
      <c r="I614" s="216">
        <v>0</v>
      </c>
      <c r="J614" s="216">
        <v>1399.93</v>
      </c>
      <c r="K614" s="216">
        <v>1399.93</v>
      </c>
      <c r="L614" s="216">
        <v>1633.33</v>
      </c>
      <c r="M614" s="216">
        <v>1633.33</v>
      </c>
      <c r="N614" s="216">
        <v>1863.6</v>
      </c>
      <c r="O614" s="216">
        <v>1863.6</v>
      </c>
      <c r="P614" s="216">
        <v>1895.92</v>
      </c>
      <c r="Q614" s="216">
        <v>1900</v>
      </c>
      <c r="R614" s="216">
        <v>4946</v>
      </c>
      <c r="S614" s="216">
        <v>4946</v>
      </c>
      <c r="T614" s="216">
        <v>5073.71</v>
      </c>
      <c r="U614" s="216">
        <v>5073.71</v>
      </c>
      <c r="V614" s="216">
        <v>7903.72</v>
      </c>
      <c r="W614" s="216">
        <v>7903.72</v>
      </c>
      <c r="X614" s="216">
        <v>8372.89</v>
      </c>
      <c r="Y614" s="216">
        <v>8372.89</v>
      </c>
      <c r="Z614" s="216">
        <v>9696.18</v>
      </c>
      <c r="AA614" s="216">
        <v>9696.18</v>
      </c>
      <c r="AB614" s="216">
        <v>10080.44</v>
      </c>
      <c r="AC614" s="216">
        <v>10080.44</v>
      </c>
      <c r="AD614" s="216">
        <v>10667.41</v>
      </c>
      <c r="AE614" s="216">
        <v>10667.41</v>
      </c>
      <c r="AF614" s="216">
        <v>10854.16</v>
      </c>
      <c r="AG614" s="216">
        <v>10854.16</v>
      </c>
      <c r="AH614" s="275">
        <v>11465.99</v>
      </c>
    </row>
    <row r="615" spans="1:34" ht="15" hidden="1" x14ac:dyDescent="0.25">
      <c r="A615" t="str">
        <f t="shared" si="113"/>
        <v>渤海关注类贷款余额</v>
      </c>
      <c r="B615" s="3" t="str">
        <f t="shared" si="111"/>
        <v>渤海银行关注类贷款余额</v>
      </c>
      <c r="C615" s="4" t="s">
        <v>233</v>
      </c>
      <c r="D615" s="4" t="s">
        <v>205</v>
      </c>
      <c r="E615" s="5" t="s">
        <v>219</v>
      </c>
      <c r="F615" s="5" t="s">
        <v>236</v>
      </c>
      <c r="G615" s="5" t="str">
        <f t="shared" si="115"/>
        <v>关注类贷款余额</v>
      </c>
      <c r="H615" s="216">
        <v>17295.141</v>
      </c>
      <c r="I615" s="216">
        <v>17295.141</v>
      </c>
      <c r="J615" s="216">
        <v>20763.848999999998</v>
      </c>
      <c r="K615" s="216">
        <v>20763.848999999998</v>
      </c>
      <c r="L615" s="216">
        <v>24329.828000000001</v>
      </c>
      <c r="M615" s="216">
        <v>24329.828000000001</v>
      </c>
      <c r="N615" s="216">
        <v>25692.528999999999</v>
      </c>
      <c r="O615" s="216">
        <v>25692.528999999999</v>
      </c>
      <c r="P615" s="216">
        <v>24562.243999999999</v>
      </c>
      <c r="Q615" s="216">
        <v>24562.243999999999</v>
      </c>
      <c r="R615" s="216">
        <v>26991.348000000002</v>
      </c>
      <c r="S615" s="216">
        <v>26991.348000000002</v>
      </c>
      <c r="T615" s="216">
        <v>27380.352999999999</v>
      </c>
      <c r="U615" s="216">
        <v>27380.352999999999</v>
      </c>
      <c r="V615" s="216">
        <v>27709.018</v>
      </c>
      <c r="W615" s="216">
        <v>27709.018</v>
      </c>
      <c r="X615" s="216">
        <v>27118.483</v>
      </c>
      <c r="Y615" s="216">
        <v>27118.483</v>
      </c>
      <c r="Z615" s="216">
        <v>28871.484</v>
      </c>
      <c r="AA615" s="216">
        <v>28871.484</v>
      </c>
      <c r="AB615" s="216">
        <v>28249.204000000002</v>
      </c>
      <c r="AC615" s="216">
        <v>28249.204000000002</v>
      </c>
      <c r="AD615" s="216">
        <v>26063.027999999998</v>
      </c>
      <c r="AE615" s="216">
        <v>26063.027999999998</v>
      </c>
      <c r="AF615" s="216">
        <v>27765.042000000001</v>
      </c>
      <c r="AG615" s="216">
        <v>27765.042000000001</v>
      </c>
      <c r="AH615" s="216">
        <v>26834.135999999999</v>
      </c>
    </row>
    <row r="616" spans="1:34" ht="15" hidden="1" x14ac:dyDescent="0.25">
      <c r="A616" t="str">
        <f t="shared" si="113"/>
        <v>威海关注类贷款余额</v>
      </c>
      <c r="B616" s="3" t="str">
        <f t="shared" si="111"/>
        <v>威海银行关注类贷款余额</v>
      </c>
      <c r="C616" s="4" t="s">
        <v>234</v>
      </c>
      <c r="D616" s="4" t="s">
        <v>206</v>
      </c>
      <c r="E616" s="5" t="s">
        <v>220</v>
      </c>
      <c r="F616" s="5" t="s">
        <v>236</v>
      </c>
      <c r="G616" s="5" t="str">
        <f t="shared" si="115"/>
        <v>关注类贷款余额</v>
      </c>
      <c r="H616" s="216">
        <v>0</v>
      </c>
      <c r="I616" s="216">
        <v>0</v>
      </c>
      <c r="J616" s="216">
        <v>0</v>
      </c>
      <c r="K616" s="216">
        <v>0</v>
      </c>
      <c r="L616" s="216">
        <v>0</v>
      </c>
      <c r="M616" s="216">
        <v>0</v>
      </c>
      <c r="N616" s="216">
        <v>5065.3</v>
      </c>
      <c r="O616" s="216">
        <v>5065.3</v>
      </c>
      <c r="P616" s="216">
        <v>4535.6000000000004</v>
      </c>
      <c r="Q616" s="216">
        <v>4535.6000000000004</v>
      </c>
      <c r="R616" s="216">
        <v>3999.2</v>
      </c>
      <c r="S616" s="216">
        <v>3999.2</v>
      </c>
      <c r="T616" s="216">
        <v>3832.9</v>
      </c>
      <c r="U616" s="216">
        <v>3832.9</v>
      </c>
      <c r="V616" s="216">
        <v>4380</v>
      </c>
      <c r="W616" s="216">
        <v>4380</v>
      </c>
      <c r="X616" s="216">
        <v>4271.7</v>
      </c>
      <c r="Y616" s="216">
        <v>4271.7</v>
      </c>
      <c r="Z616" s="216">
        <v>4350.1000000000004</v>
      </c>
      <c r="AA616" s="216">
        <v>4350.1000000000004</v>
      </c>
      <c r="AB616" s="216">
        <v>6095.5</v>
      </c>
      <c r="AC616" s="216">
        <v>6095.5</v>
      </c>
      <c r="AD616" s="216">
        <v>5774.9</v>
      </c>
      <c r="AE616" s="216">
        <v>5774.9</v>
      </c>
      <c r="AF616" s="216">
        <v>5053.5</v>
      </c>
      <c r="AG616" s="216">
        <v>5053.5</v>
      </c>
      <c r="AH616" s="216">
        <v>4833.2</v>
      </c>
    </row>
    <row r="617" spans="1:34" ht="15" hidden="1" x14ac:dyDescent="0.25">
      <c r="A617" t="str">
        <f t="shared" si="113"/>
        <v>东莞农商关注类贷款余额</v>
      </c>
      <c r="B617" s="3" t="str">
        <f t="shared" si="111"/>
        <v>东莞农商银行关注类贷款余额</v>
      </c>
      <c r="C617" s="4" t="s">
        <v>235</v>
      </c>
      <c r="D617" s="4" t="s">
        <v>207</v>
      </c>
      <c r="E617" s="5" t="s">
        <v>221</v>
      </c>
      <c r="F617" s="5" t="s">
        <v>236</v>
      </c>
      <c r="G617" s="5" t="str">
        <f t="shared" si="115"/>
        <v>关注类贷款余额</v>
      </c>
      <c r="H617" s="216">
        <v>0</v>
      </c>
      <c r="I617" s="216">
        <v>0</v>
      </c>
      <c r="J617" s="216">
        <v>4122.2524000000003</v>
      </c>
      <c r="K617" s="216">
        <v>4122.2524000000003</v>
      </c>
      <c r="L617" s="216">
        <v>0</v>
      </c>
      <c r="M617" s="216">
        <v>0</v>
      </c>
      <c r="N617" s="216">
        <v>4724.2870000000003</v>
      </c>
      <c r="O617" s="216">
        <v>4724.2870000000003</v>
      </c>
      <c r="P617" s="216">
        <v>0</v>
      </c>
      <c r="Q617" s="216">
        <v>0</v>
      </c>
      <c r="R617" s="216">
        <v>5743.473</v>
      </c>
      <c r="S617" s="216">
        <v>5743.473</v>
      </c>
      <c r="T617" s="216">
        <v>5511.9620000000004</v>
      </c>
      <c r="U617" s="216">
        <v>5511.9620000000004</v>
      </c>
      <c r="V617" s="216">
        <v>4494.9690000000001</v>
      </c>
      <c r="W617" s="216">
        <v>4494.9690000000001</v>
      </c>
      <c r="X617" s="216">
        <v>5939.0010000000002</v>
      </c>
      <c r="Y617" s="216">
        <v>5939.0010000000002</v>
      </c>
      <c r="Z617" s="216">
        <v>7946.5219999999999</v>
      </c>
      <c r="AA617" s="216">
        <v>7946.5219999999999</v>
      </c>
      <c r="AB617" s="216">
        <v>10088.529</v>
      </c>
      <c r="AC617" s="216">
        <v>10088.529</v>
      </c>
      <c r="AD617" s="216">
        <v>7867.8050000000003</v>
      </c>
      <c r="AE617" s="216">
        <v>7867.8050000000003</v>
      </c>
      <c r="AF617" s="216">
        <v>7499.9260000000004</v>
      </c>
      <c r="AG617" s="216">
        <v>7499.9260000000004</v>
      </c>
      <c r="AH617" s="216">
        <v>8720.0419999999995</v>
      </c>
    </row>
    <row r="618" spans="1:34" ht="15" hidden="1" x14ac:dyDescent="0.25">
      <c r="A618" t="str">
        <f t="shared" si="113"/>
        <v>国有行关注类贷款余额</v>
      </c>
      <c r="B618" s="15" t="str">
        <f t="shared" si="111"/>
        <v>国有行关注类贷款余额</v>
      </c>
      <c r="C618" s="16"/>
      <c r="D618" s="17" t="s">
        <v>8</v>
      </c>
      <c r="E618" s="17" t="s">
        <v>8</v>
      </c>
      <c r="F618" s="17"/>
      <c r="G618" s="17" t="str">
        <f>G617</f>
        <v>关注类贷款余额</v>
      </c>
      <c r="H618" s="25">
        <f>IFERROR(SUMIF($F548:$F617,$E618,H548:H617),"")</f>
        <v>1654628</v>
      </c>
      <c r="I618" s="25">
        <f>IFERROR(SUMIF($F548:$F617,$E618,I548:I617),"")</f>
        <v>1654628</v>
      </c>
      <c r="J618" s="25">
        <f>IFERROR(SUMIF($F548:$F617,$E618,J548:J617),"")</f>
        <v>1628993</v>
      </c>
      <c r="K618" s="25">
        <f>IFERROR(SUMIF($F548:$F617,$E618,K548:K617),"")</f>
        <v>1628993</v>
      </c>
      <c r="L618" s="25">
        <f>IFERROR(SUMIF($F548:$F617,$E618,L548:L617),"")</f>
        <v>1631565</v>
      </c>
      <c r="M618" s="25">
        <f>IFERROR(SUMIF($F548:$F617,$E618,M548:M617),"")</f>
        <v>1631565</v>
      </c>
      <c r="N618" s="25">
        <f>IFERROR(SUMIF($F548:$F617,$E618,N548:N617),"")</f>
        <v>1588560</v>
      </c>
      <c r="O618" s="25">
        <f>IFERROR(SUMIF($F548:$F617,$E618,O548:O617),"")</f>
        <v>1588857</v>
      </c>
      <c r="P618" s="25">
        <f>IFERROR(SUMIF($F548:$F617,$E618,P548:P617),"")</f>
        <v>1503853</v>
      </c>
      <c r="Q618" s="25">
        <f>IFERROR(SUMIF($F548:$F617,$E618,Q548:Q617),"")</f>
        <v>1504406</v>
      </c>
      <c r="R618" s="25">
        <f>IFERROR(SUMIF($F548:$F617,$E618,R548:R617),"")</f>
        <v>1500035</v>
      </c>
      <c r="S618" s="25">
        <f>IFERROR(SUMIF($F548:$F617,$E618,S548:S617),"")</f>
        <v>1508350</v>
      </c>
      <c r="T618" s="25">
        <f>IFERROR(SUMIF($F548:$F617,$E618,T548:T617),"")</f>
        <v>1581578</v>
      </c>
      <c r="U618" s="25">
        <f>IFERROR(SUMIF($F548:$F617,$E618,U548:U617),"")</f>
        <v>1589570</v>
      </c>
      <c r="V618" s="25">
        <f>IFERROR(SUMIF($F548:$F617,$E618,V548:V617),"")</f>
        <v>1652264</v>
      </c>
      <c r="W618" s="25">
        <f>IFERROR(SUMIF($F548:$F617,$E618,W548:W617),"")</f>
        <v>1659980</v>
      </c>
      <c r="X618" s="25">
        <f>IFERROR(SUMIF($F548:$F617,$E618,X548:X617),"")</f>
        <v>1746248</v>
      </c>
      <c r="Y618" s="25">
        <f>IFERROR(SUMIF($F548:$F617,$E618,Y548:Y617),"")</f>
        <v>1747787</v>
      </c>
      <c r="Z618" s="25">
        <f>IFERROR(SUMIF($F548:$F617,$E618,Z548:Z617),"")</f>
        <v>1850045</v>
      </c>
      <c r="AA618" s="25">
        <f>IFERROR(SUMIF($F548:$F617,$E618,AA548:AA617),"")</f>
        <v>1861172</v>
      </c>
      <c r="AB618" s="25">
        <f>IFERROR(SUMIF($F548:$F617,$E618,AB548:AB617),"")</f>
        <v>1916525</v>
      </c>
      <c r="AC618" s="25">
        <f>IFERROR(SUMIF($F548:$F617,$E618,AC548:AC617),"")</f>
        <v>1921051</v>
      </c>
      <c r="AD618" s="25">
        <f>IFERROR(SUMIF($F548:$F617,$E618,AD548:AD617),"")</f>
        <v>1944320</v>
      </c>
      <c r="AE618" s="25">
        <f>IFERROR(SUMIF($F548:$F617,$E618,AE548:AE617),"")</f>
        <v>1961532</v>
      </c>
      <c r="AF618" s="25">
        <f>IFERROR(SUMIF($F548:$F617,$E618,AF548:AF617),"")</f>
        <v>2032915</v>
      </c>
      <c r="AG618" s="25">
        <f>IFERROR(SUMIF($F548:$F617,$E618,AG548:AG617),"")</f>
        <v>2050513</v>
      </c>
      <c r="AH618" s="25">
        <f>IFERROR(SUMIF($F548:$F617,$E618,AH548:AH617),"")</f>
        <v>2108963</v>
      </c>
    </row>
    <row r="619" spans="1:34" ht="15" hidden="1" x14ac:dyDescent="0.25">
      <c r="A619" t="str">
        <f t="shared" si="113"/>
        <v>股份行关注类贷款余额</v>
      </c>
      <c r="B619" s="3" t="str">
        <f t="shared" si="111"/>
        <v>股份行关注类贷款余额</v>
      </c>
      <c r="C619" s="4"/>
      <c r="D619" s="5" t="s">
        <v>27</v>
      </c>
      <c r="E619" s="5" t="s">
        <v>27</v>
      </c>
      <c r="F619" s="5"/>
      <c r="G619" s="5" t="str">
        <f t="shared" ref="G619:G624" si="116">G618</f>
        <v>关注类贷款余额</v>
      </c>
      <c r="H619" s="25">
        <f>IFERROR(SUMIF($F548:$F617,$E619,H548:H617),"")</f>
        <v>618291.16</v>
      </c>
      <c r="I619" s="25">
        <f>IFERROR(SUMIF($F548:$F617,$E619,I548:I617),"")</f>
        <v>623680.16</v>
      </c>
      <c r="J619" s="25">
        <f>IFERROR(SUMIF($F548:$F617,$E619,J548:J617),"")</f>
        <v>603798.60499999998</v>
      </c>
      <c r="K619" s="25">
        <f>IFERROR(SUMIF($F548:$F617,$E619,K548:K617),"")</f>
        <v>641453.60499999998</v>
      </c>
      <c r="L619" s="25">
        <f>IFERROR(SUMIF($F548:$F617,$E619,L548:L617),"")</f>
        <v>660598</v>
      </c>
      <c r="M619" s="25">
        <f>IFERROR(SUMIF($F548:$F617,$E619,M548:M617),"")</f>
        <v>648733</v>
      </c>
      <c r="N619" s="25">
        <f>IFERROR(SUMIF($F548:$F617,$E619,N548:N617),"")</f>
        <v>604531</v>
      </c>
      <c r="O619" s="25">
        <f>IFERROR(SUMIF($F548:$F617,$E619,O548:O617),"")</f>
        <v>599232</v>
      </c>
      <c r="P619" s="25">
        <f>IFERROR(SUMIF($F548:$F617,$E619,P548:P617),"")</f>
        <v>599560</v>
      </c>
      <c r="Q619" s="25">
        <f>IFERROR(SUMIF($F548:$F617,$E619,Q548:Q617),"")</f>
        <v>635218</v>
      </c>
      <c r="R619" s="25">
        <f>IFERROR(SUMIF($F548:$F617,$E619,R548:R617),"")</f>
        <v>621253</v>
      </c>
      <c r="S619" s="25">
        <f>IFERROR(SUMIF($F548:$F617,$E619,S548:S617),"")</f>
        <v>631542</v>
      </c>
      <c r="T619" s="25">
        <f>IFERROR(SUMIF($F548:$F617,$E619,T548:T617),"")</f>
        <v>662626</v>
      </c>
      <c r="U619" s="25">
        <f>IFERROR(SUMIF($F548:$F617,$E619,U548:U617),"")</f>
        <v>668814</v>
      </c>
      <c r="V619" s="25">
        <f>IFERROR(SUMIF($F548:$F617,$E619,V548:V617),"")</f>
        <v>685342</v>
      </c>
      <c r="W619" s="25">
        <f>IFERROR(SUMIF($F548:$F617,$E619,W548:W617),"")</f>
        <v>683682</v>
      </c>
      <c r="X619" s="25">
        <f>IFERROR(SUMIF($F548:$F617,$E619,X548:X617),"")</f>
        <v>673579</v>
      </c>
      <c r="Y619" s="25">
        <f>IFERROR(SUMIF($F548:$F617,$E619,Y548:Y617),"")</f>
        <v>689396</v>
      </c>
      <c r="Z619" s="25">
        <f>IFERROR(SUMIF($F548:$F617,$E619,Z548:Z617),"")</f>
        <v>705929</v>
      </c>
      <c r="AA619" s="25">
        <f>IFERROR(SUMIF($F548:$F617,$E619,AA548:AA617),"")</f>
        <v>734902</v>
      </c>
      <c r="AB619" s="25">
        <f>IFERROR(SUMIF($F548:$F617,$E619,AB548:AB617),"")</f>
        <v>760069</v>
      </c>
      <c r="AC619" s="25">
        <f>IFERROR(SUMIF($F548:$F617,$E619,AC548:AC617),"")</f>
        <v>780689</v>
      </c>
      <c r="AD619" s="25">
        <f>IFERROR(SUMIF($F548:$F617,$E619,AD548:AD617),"")</f>
        <v>770479</v>
      </c>
      <c r="AE619" s="25">
        <f>IFERROR(SUMIF($F548:$F617,$E619,AE548:AE617),"")</f>
        <v>784193</v>
      </c>
      <c r="AF619" s="25">
        <f>IFERROR(SUMIF($F548:$F617,$E619,AF548:AF617),"")</f>
        <v>779983</v>
      </c>
      <c r="AG619" s="25">
        <f>IFERROR(SUMIF($F548:$F617,$E619,AG548:AG617),"")</f>
        <v>777668.87549999997</v>
      </c>
      <c r="AH619" s="25">
        <f>IFERROR(SUMIF($F548:$F617,$E619,AH548:AH617),"")</f>
        <v>786703</v>
      </c>
    </row>
    <row r="620" spans="1:34" ht="15" hidden="1" x14ac:dyDescent="0.25">
      <c r="A620" t="str">
        <f t="shared" si="113"/>
        <v>城商行关注类贷款余额</v>
      </c>
      <c r="B620" s="3" t="str">
        <f t="shared" si="111"/>
        <v>城商行关注类贷款余额</v>
      </c>
      <c r="C620" s="4"/>
      <c r="D620" s="5" t="s">
        <v>55</v>
      </c>
      <c r="E620" s="5" t="s">
        <v>55</v>
      </c>
      <c r="F620" s="5"/>
      <c r="G620" s="5" t="str">
        <f t="shared" si="116"/>
        <v>关注类贷款余额</v>
      </c>
      <c r="H620" s="25">
        <f>IFERROR(SUMIF($F548:$F617,$E620,H548:H617),"")</f>
        <v>108319.4713</v>
      </c>
      <c r="I620" s="25">
        <f>IFERROR(SUMIF($F548:$F617,$E620,I548:I617),"")</f>
        <v>106230.11</v>
      </c>
      <c r="J620" s="25">
        <f>IFERROR(SUMIF($F548:$F617,$E620,J548:J617),"")</f>
        <v>128813.71440108001</v>
      </c>
      <c r="K620" s="25">
        <f>IFERROR(SUMIF($F548:$F617,$E620,K548:K617),"")</f>
        <v>133563.79640108004</v>
      </c>
      <c r="L620" s="25">
        <f>IFERROR(SUMIF($F548:$F617,$E620,L548:L617),"")</f>
        <v>125578.97662629202</v>
      </c>
      <c r="M620" s="25">
        <f>IFERROR(SUMIF($F548:$F617,$E620,M548:M617),"")</f>
        <v>119203.47342629202</v>
      </c>
      <c r="N620" s="25">
        <f>IFERROR(SUMIF($F548:$F617,$E620,N548:N617),"")</f>
        <v>126886.13499999998</v>
      </c>
      <c r="O620" s="25">
        <f>IFERROR(SUMIF($F548:$F617,$E620,O548:O617),"")</f>
        <v>130461.36299999998</v>
      </c>
      <c r="P620" s="25">
        <f>IFERROR(SUMIF($F548:$F617,$E620,P548:P617),"")</f>
        <v>127779.894</v>
      </c>
      <c r="Q620" s="25">
        <f>IFERROR(SUMIF($F548:$F617,$E620,Q548:Q617),"")</f>
        <v>127903.45100000002</v>
      </c>
      <c r="R620" s="25">
        <f>IFERROR(SUMIF($F548:$F617,$E620,R548:R617),"")</f>
        <v>142018.25299537036</v>
      </c>
      <c r="S620" s="25">
        <f>IFERROR(SUMIF($F548:$F617,$E620,S548:S617),"")</f>
        <v>142529.03</v>
      </c>
      <c r="T620" s="25">
        <f>IFERROR(SUMIF($F548:$F617,$E620,T548:T617),"")</f>
        <v>151303.45338523996</v>
      </c>
      <c r="U620" s="25">
        <f>IFERROR(SUMIF($F548:$F617,$E620,U548:U617),"")</f>
        <v>149043.47229999996</v>
      </c>
      <c r="V620" s="25">
        <f>IFERROR(SUMIF($F548:$F617,$E620,V548:V617),"")</f>
        <v>150950.85662797</v>
      </c>
      <c r="W620" s="25">
        <f>IFERROR(SUMIF($F548:$F617,$E620,W548:W617),"")</f>
        <v>157748.37399999998</v>
      </c>
      <c r="X620" s="25">
        <f>IFERROR(SUMIF($F548:$F617,$E620,X548:X617),"")</f>
        <v>166103.13990790001</v>
      </c>
      <c r="Y620" s="25">
        <f>IFERROR(SUMIF($F548:$F617,$E620,Y548:Y617),"")</f>
        <v>167437.05099999995</v>
      </c>
      <c r="Z620" s="25">
        <f>IFERROR(SUMIF($F548:$F617,$E620,Z548:Z617),"")</f>
        <v>190697.41200000007</v>
      </c>
      <c r="AA620" s="25">
        <f>IFERROR(SUMIF($F548:$F617,$E620,AA548:AA617),"")</f>
        <v>203209.25000000003</v>
      </c>
      <c r="AB620" s="25">
        <f>IFERROR(SUMIF($F548:$F617,$E620,AB548:AB617),"")</f>
        <v>220972.99100000001</v>
      </c>
      <c r="AC620" s="25">
        <f>IFERROR(SUMIF($F548:$F617,$E620,AC548:AC617),"")</f>
        <v>226322.73799999998</v>
      </c>
      <c r="AD620" s="25">
        <f>IFERROR(SUMIF($F548:$F617,$E620,AD548:AD617),"")</f>
        <v>214326.37799999997</v>
      </c>
      <c r="AE620" s="25">
        <f>IFERROR(SUMIF($F548:$F617,$E620,AE548:AE617),"")</f>
        <v>219214.15500000003</v>
      </c>
      <c r="AF620" s="25">
        <f>IFERROR(SUMIF($F548:$F617,$E620,AF548:AF617),"")</f>
        <v>218386.99599999996</v>
      </c>
      <c r="AG620" s="25">
        <f>IFERROR(SUMIF($F548:$F617,$E620,AG548:AG617),"")</f>
        <v>221757.86199999996</v>
      </c>
      <c r="AH620" s="25">
        <f>IFERROR(SUMIF($F548:$F617,$E620,AH548:AH617),"")</f>
        <v>20784.482</v>
      </c>
    </row>
    <row r="621" spans="1:34" ht="15" hidden="1" x14ac:dyDescent="0.25">
      <c r="A621" t="str">
        <f t="shared" si="113"/>
        <v>农商行关注类贷款余额</v>
      </c>
      <c r="B621" s="3" t="str">
        <f t="shared" si="111"/>
        <v>农商行关注类贷款余额</v>
      </c>
      <c r="C621" s="4"/>
      <c r="D621" s="5" t="s">
        <v>107</v>
      </c>
      <c r="E621" s="5" t="s">
        <v>107</v>
      </c>
      <c r="F621" s="5"/>
      <c r="G621" s="5" t="str">
        <f t="shared" si="116"/>
        <v>关注类贷款余额</v>
      </c>
      <c r="H621" s="25">
        <f>IFERROR(SUMIF($F548:$F617,$E621,H548:H617),"")</f>
        <v>29612.094562549999</v>
      </c>
      <c r="I621" s="25">
        <f>IFERROR(SUMIF($F548:$F617,$E621,I548:I617),"")</f>
        <v>29679.113799999999</v>
      </c>
      <c r="J621" s="25">
        <f>IFERROR(SUMIF($F548:$F617,$E621,J548:J617),"")</f>
        <v>35508.361538049998</v>
      </c>
      <c r="K621" s="25">
        <f>IFERROR(SUMIF($F548:$F617,$E621,K548:K617),"")</f>
        <v>34939.444499999998</v>
      </c>
      <c r="L621" s="25">
        <f>IFERROR(SUMIF($F548:$F617,$E621,L548:L617),"")</f>
        <v>32418.894929629998</v>
      </c>
      <c r="M621" s="25">
        <f>IFERROR(SUMIF($F548:$F617,$E621,M548:M617),"")</f>
        <v>32720.769399999997</v>
      </c>
      <c r="N621" s="25">
        <f>IFERROR(SUMIF($F548:$F617,$E621,N548:N617),"")</f>
        <v>35899.889700000007</v>
      </c>
      <c r="O621" s="25">
        <f>IFERROR(SUMIF($F548:$F617,$E621,O548:O617),"")</f>
        <v>35390.916500000007</v>
      </c>
      <c r="P621" s="25">
        <f>IFERROR(SUMIF($F548:$F617,$E621,P548:P617),"")</f>
        <v>30629.253622319997</v>
      </c>
      <c r="Q621" s="25">
        <f>IFERROR(SUMIF($F548:$F617,$E621,Q548:Q617),"")</f>
        <v>34218.835500000001</v>
      </c>
      <c r="R621" s="25">
        <f>IFERROR(SUMIF($F548:$F617,$E621,R548:R617),"")</f>
        <v>35533.924945499995</v>
      </c>
      <c r="S621" s="25">
        <f>IFERROR(SUMIF($F548:$F617,$E621,S548:S617),"")</f>
        <v>34766.064399999996</v>
      </c>
      <c r="T621" s="25">
        <f>IFERROR(SUMIF($F548:$F617,$E621,T548:T617),"")</f>
        <v>36110.51045691</v>
      </c>
      <c r="U621" s="25">
        <f>IFERROR(SUMIF($F548:$F617,$E621,U548:U617),"")</f>
        <v>35282.490468569995</v>
      </c>
      <c r="V621" s="25">
        <f>IFERROR(SUMIF($F548:$F617,$E621,V548:V617),"")</f>
        <v>35659.668616610004</v>
      </c>
      <c r="W621" s="25">
        <f>IFERROR(SUMIF($F548:$F617,$E621,W548:W617),"")</f>
        <v>33053.592799999999</v>
      </c>
      <c r="X621" s="25">
        <f>IFERROR(SUMIF($F548:$F617,$E621,X548:X617),"")</f>
        <v>36105.329124149997</v>
      </c>
      <c r="Y621" s="25">
        <f>IFERROR(SUMIF($F548:$F617,$E621,Y548:Y617),"")</f>
        <v>38476.033963830007</v>
      </c>
      <c r="Z621" s="25">
        <f>IFERROR(SUMIF($F548:$F617,$E621,Z548:Z617),"")</f>
        <v>42399.756074690005</v>
      </c>
      <c r="AA621" s="25">
        <f>IFERROR(SUMIF($F548:$F617,$E621,AA548:AA617),"")</f>
        <v>41160.417699999998</v>
      </c>
      <c r="AB621" s="25">
        <f>IFERROR(SUMIF($F548:$F617,$E621,AB548:AB617),"")</f>
        <v>45144.30693287999</v>
      </c>
      <c r="AC621" s="25">
        <f>IFERROR(SUMIF($F548:$F617,$E621,AC548:AC617),"")</f>
        <v>49497.329418989997</v>
      </c>
      <c r="AD621" s="25">
        <f>IFERROR(SUMIF($F548:$F617,$E621,AD548:AD617),"")</f>
        <v>47715.081047450003</v>
      </c>
      <c r="AE621" s="25">
        <f>IFERROR(SUMIF($F548:$F617,$E621,AE548:AE617),"")</f>
        <v>49920.321727320006</v>
      </c>
      <c r="AF621" s="25">
        <f>IFERROR(SUMIF($F548:$F617,$E621,AF548:AF617),"")</f>
        <v>53686.736725550007</v>
      </c>
      <c r="AG621" s="25">
        <f>IFERROR(SUMIF($F548:$F617,$E621,AG548:AG617),"")</f>
        <v>54635.083934080001</v>
      </c>
      <c r="AH621" s="25">
        <f>IFERROR(SUMIF($F548:$F617,$E621,AH548:AH617),"")</f>
        <v>17269.087297549999</v>
      </c>
    </row>
    <row r="622" spans="1:34" ht="15" hidden="1" x14ac:dyDescent="0.25">
      <c r="A622" t="str">
        <f t="shared" si="113"/>
        <v>上市银行关注类贷款余额</v>
      </c>
      <c r="B622" s="3" t="str">
        <f t="shared" si="111"/>
        <v>上市银行关注类贷款余额</v>
      </c>
      <c r="C622" s="4"/>
      <c r="D622" s="5" t="s">
        <v>135</v>
      </c>
      <c r="E622" s="5" t="s">
        <v>135</v>
      </c>
      <c r="F622" s="5"/>
      <c r="G622" s="5" t="str">
        <f t="shared" si="116"/>
        <v>关注类贷款余额</v>
      </c>
      <c r="H622" s="25">
        <f t="shared" ref="H622:AG622" si="117">IFERROR(SUM(H618:H621),"")</f>
        <v>2410850.7258625501</v>
      </c>
      <c r="I622" s="25">
        <f t="shared" si="117"/>
        <v>2414217.3838</v>
      </c>
      <c r="J622" s="25">
        <f t="shared" si="117"/>
        <v>2397113.6809391296</v>
      </c>
      <c r="K622" s="25">
        <f t="shared" si="117"/>
        <v>2438949.8459010804</v>
      </c>
      <c r="L622" s="25">
        <f t="shared" si="117"/>
        <v>2450160.8715559221</v>
      </c>
      <c r="M622" s="25">
        <f t="shared" si="117"/>
        <v>2432222.2428262923</v>
      </c>
      <c r="N622" s="25">
        <f t="shared" si="117"/>
        <v>2355877.0247</v>
      </c>
      <c r="O622" s="25">
        <f t="shared" si="117"/>
        <v>2353941.2794999997</v>
      </c>
      <c r="P622" s="25">
        <f t="shared" si="117"/>
        <v>2261822.1476223199</v>
      </c>
      <c r="Q622" s="25">
        <f t="shared" si="117"/>
        <v>2301746.2864999999</v>
      </c>
      <c r="R622" s="25">
        <f t="shared" si="117"/>
        <v>2298840.1779408706</v>
      </c>
      <c r="S622" s="25">
        <f t="shared" si="117"/>
        <v>2317187.0943999998</v>
      </c>
      <c r="T622" s="25">
        <f t="shared" si="117"/>
        <v>2431617.9638421498</v>
      </c>
      <c r="U622" s="25">
        <f t="shared" si="117"/>
        <v>2442709.9627685701</v>
      </c>
      <c r="V622" s="25">
        <f t="shared" si="117"/>
        <v>2524216.5252445801</v>
      </c>
      <c r="W622" s="25">
        <f t="shared" si="117"/>
        <v>2534463.9668000001</v>
      </c>
      <c r="X622" s="25">
        <f t="shared" si="117"/>
        <v>2622035.4690320501</v>
      </c>
      <c r="Y622" s="25">
        <f t="shared" si="117"/>
        <v>2643096.0849638302</v>
      </c>
      <c r="Z622" s="25">
        <f t="shared" si="117"/>
        <v>2789071.1680746898</v>
      </c>
      <c r="AA622" s="25">
        <f t="shared" si="117"/>
        <v>2840443.6677000001</v>
      </c>
      <c r="AB622" s="25">
        <f t="shared" si="117"/>
        <v>2942711.29793288</v>
      </c>
      <c r="AC622" s="25">
        <f t="shared" si="117"/>
        <v>2977560.0674189897</v>
      </c>
      <c r="AD622" s="25">
        <f t="shared" si="117"/>
        <v>2976840.4590474502</v>
      </c>
      <c r="AE622" s="25">
        <f t="shared" si="117"/>
        <v>3014859.4767273203</v>
      </c>
      <c r="AF622" s="25">
        <f t="shared" si="117"/>
        <v>3084971.73272555</v>
      </c>
      <c r="AG622" s="25">
        <f t="shared" si="117"/>
        <v>3104574.8214340797</v>
      </c>
      <c r="AH622" s="25">
        <f t="shared" ref="AH622" si="118">IFERROR(SUM(AH618:AH621),"")</f>
        <v>2933719.5692975498</v>
      </c>
    </row>
    <row r="623" spans="1:34" ht="15" hidden="1" x14ac:dyDescent="0.25">
      <c r="A623" t="str">
        <f t="shared" si="113"/>
        <v>A+H股关注类贷款余额</v>
      </c>
      <c r="B623" s="3" t="str">
        <f t="shared" si="111"/>
        <v>A+H股关注类贷款余额</v>
      </c>
      <c r="C623" s="3"/>
      <c r="D623" s="5" t="s">
        <v>542</v>
      </c>
      <c r="E623" s="5" t="s">
        <v>542</v>
      </c>
      <c r="F623" s="3"/>
      <c r="G623" s="5" t="str">
        <f t="shared" si="116"/>
        <v>关注类贷款余额</v>
      </c>
      <c r="H623" s="25">
        <f>IFERROR(SUMIF($F548:$F617,$E623,H548:H617),"")</f>
        <v>2005433.612</v>
      </c>
      <c r="I623" s="25">
        <f>IFERROR(SUMIF($F548:$F617,$E623,I548:I617),"")</f>
        <v>2004403.1269999999</v>
      </c>
      <c r="J623" s="25">
        <f>IFERROR(SUMIF($F548:$F617,$E623,J548:J617),"")</f>
        <v>1985598.716</v>
      </c>
      <c r="K623" s="25">
        <f>IFERROR(SUMIF($F548:$F617,$E623,K548:K617),"")</f>
        <v>1989668.1540000001</v>
      </c>
      <c r="L623" s="25">
        <f>IFERROR(SUMIF($F548:$F617,$E623,L548:L617),"")</f>
        <v>2023924.469</v>
      </c>
      <c r="M623" s="25">
        <f>IFERROR(SUMIF($F548:$F617,$E623,M548:M617),"")</f>
        <v>2013728.7289999998</v>
      </c>
      <c r="N623" s="25">
        <f>IFERROR(SUMIF($F548:$F617,$E623,N548:N617),"")</f>
        <v>1947781.568</v>
      </c>
      <c r="O623" s="25">
        <f>IFERROR(SUMIF($F548:$F617,$E623,O548:O617),"")</f>
        <v>1942738.7209999999</v>
      </c>
      <c r="P623" s="25">
        <f>IFERROR(SUMIF($F548:$F617,$E623,P548:P617),"")</f>
        <v>1870081.9850000001</v>
      </c>
      <c r="Q623" s="25">
        <f>IFERROR(SUMIF($F548:$F617,$E623,Q548:Q617),"")</f>
        <v>1891854.4140000001</v>
      </c>
      <c r="R623" s="25">
        <f>IFERROR(SUMIF($F548:$F617,$E623,R548:R617),"")</f>
        <v>1868117.801</v>
      </c>
      <c r="S623" s="25">
        <f>IFERROR(SUMIF($F548:$F617,$E623,S548:S617),"")</f>
        <v>1882702.2200000002</v>
      </c>
      <c r="T623" s="25">
        <f>IFERROR(SUMIF($F548:$F617,$E623,T548:T617),"")</f>
        <v>1988094.4810000001</v>
      </c>
      <c r="U623" s="25">
        <f>IFERROR(SUMIF($F548:$F617,$E623,U548:U617),"")</f>
        <v>2008589.926</v>
      </c>
      <c r="V623" s="25">
        <f>IFERROR(SUMIF($F548:$F617,$E623,V548:V617),"")</f>
        <v>2060544.7749999999</v>
      </c>
      <c r="W623" s="25">
        <f>IFERROR(SUMIF($F548:$F617,$E623,W548:W617),"")</f>
        <v>2065890.6849999998</v>
      </c>
      <c r="X623" s="25">
        <f>IFERROR(SUMIF($F548:$F617,$E623,X548:X617),"")</f>
        <v>2147508.5569999996</v>
      </c>
      <c r="Y623" s="25">
        <f>IFERROR(SUMIF($F548:$F617,$E623,Y548:Y617),"")</f>
        <v>2146352.0839999998</v>
      </c>
      <c r="Z623" s="25">
        <f>IFERROR(SUMIF($F548:$F617,$E623,Z548:Z617),"")</f>
        <v>2261282.3660000004</v>
      </c>
      <c r="AA623" s="25">
        <f>IFERROR(SUMIF($F548:$F617,$E623,AA548:AA617),"")</f>
        <v>2282472.3340000003</v>
      </c>
      <c r="AB623" s="25">
        <f>IFERROR(SUMIF($F548:$F617,$E623,AB548:AB617),"")</f>
        <v>2363666.2719999999</v>
      </c>
      <c r="AC623" s="25">
        <f>IFERROR(SUMIF($F548:$F617,$E623,AC548:AC617),"")</f>
        <v>2377635.0449999999</v>
      </c>
      <c r="AD623" s="25">
        <f>IFERROR(SUMIF($F548:$F617,$E623,AD548:AD617),"")</f>
        <v>2395954.4170000004</v>
      </c>
      <c r="AE623" s="25">
        <f>IFERROR(SUMIF($F548:$F617,$E623,AE548:AE617),"")</f>
        <v>2427758.8360000001</v>
      </c>
      <c r="AF623" s="25">
        <f>IFERROR(SUMIF($F548:$F617,$E623,AF548:AF617),"")</f>
        <v>2504284.088</v>
      </c>
      <c r="AG623" s="25">
        <f>IFERROR(SUMIF($F548:$F617,$E623,AG548:AG617),"")</f>
        <v>2520801.8224999998</v>
      </c>
      <c r="AH623" s="25">
        <f>IFERROR(SUMIF($F548:$F617,$E623,AH548:AH617),"")</f>
        <v>2580067.8819999998</v>
      </c>
    </row>
    <row r="624" spans="1:34" ht="15" hidden="1" x14ac:dyDescent="0.25">
      <c r="A624" t="str">
        <f t="shared" si="113"/>
        <v>纯H股关注类贷款余额</v>
      </c>
      <c r="B624" s="3" t="str">
        <f t="shared" ref="B624" si="119">D624&amp;G624</f>
        <v>纯H股关注类贷款余额</v>
      </c>
      <c r="C624" s="3"/>
      <c r="D624" s="5" t="s">
        <v>236</v>
      </c>
      <c r="E624" s="5" t="s">
        <v>236</v>
      </c>
      <c r="F624" s="3"/>
      <c r="G624" s="5" t="str">
        <f t="shared" si="116"/>
        <v>关注类贷款余额</v>
      </c>
      <c r="H624" s="25">
        <f>IFERROR(SUMIF($F548:$F617,$E624,H548:H617),"")</f>
        <v>99048.595000000001</v>
      </c>
      <c r="I624" s="25">
        <f>IFERROR(SUMIF($F548:$F617,$E624,I548:I617),"")</f>
        <v>99048.595000000001</v>
      </c>
      <c r="J624" s="25">
        <f>IFERROR(SUMIF($F548:$F617,$E624,J548:J617),"")</f>
        <v>105174.45239999999</v>
      </c>
      <c r="K624" s="25">
        <f>IFERROR(SUMIF($F548:$F617,$E624,K548:K617),"")</f>
        <v>105174.45239999999</v>
      </c>
      <c r="L624" s="25">
        <f>IFERROR(SUMIF($F548:$F617,$E624,L548:L617),"")</f>
        <v>111352.96799999999</v>
      </c>
      <c r="M624" s="25">
        <f>IFERROR(SUMIF($F548:$F617,$E624,M548:M617),"")</f>
        <v>111352.96799999999</v>
      </c>
      <c r="N624" s="25">
        <f>IFERROR(SUMIF($F548:$F617,$E624,N548:N617),"")</f>
        <v>120480.47000000002</v>
      </c>
      <c r="O624" s="25">
        <f>IFERROR(SUMIF($F548:$F617,$E624,O548:O617),"")</f>
        <v>120480.47000000002</v>
      </c>
      <c r="P624" s="25">
        <f>IFERROR(SUMIF($F548:$F617,$E624,P548:P617),"")</f>
        <v>124914.41400000002</v>
      </c>
      <c r="Q624" s="25">
        <f>IFERROR(SUMIF($F548:$F617,$E624,Q548:Q617),"")</f>
        <v>124918.49400000001</v>
      </c>
      <c r="R624" s="25">
        <f>IFERROR(SUMIF($F548:$F617,$E624,R548:R617),"")</f>
        <v>149552.068</v>
      </c>
      <c r="S624" s="25">
        <f>IFERROR(SUMIF($F548:$F617,$E624,S548:S617),"")</f>
        <v>149552.068</v>
      </c>
      <c r="T624" s="25">
        <f>IFERROR(SUMIF($F548:$F617,$E624,T548:T617),"")</f>
        <v>167284.41</v>
      </c>
      <c r="U624" s="25">
        <f>IFERROR(SUMIF($F548:$F617,$E624,U548:U617),"")</f>
        <v>167284.41</v>
      </c>
      <c r="V624" s="25">
        <f>IFERROR(SUMIF($F548:$F617,$E624,V548:V617),"")</f>
        <v>194874.37300000002</v>
      </c>
      <c r="W624" s="25">
        <f>IFERROR(SUMIF($F548:$F617,$E624,W548:W617),"")</f>
        <v>194874.37300000002</v>
      </c>
      <c r="X624" s="25">
        <f>IFERROR(SUMIF($F548:$F617,$E624,X548:X617),"")</f>
        <v>187454.16100000002</v>
      </c>
      <c r="Y624" s="25">
        <f>IFERROR(SUMIF($F548:$F617,$E624,Y548:Y617),"")</f>
        <v>187249.34580000001</v>
      </c>
      <c r="Z624" s="25">
        <f>IFERROR(SUMIF($F548:$F617,$E624,Z548:Z617),"")</f>
        <v>193121.60499999998</v>
      </c>
      <c r="AA624" s="25">
        <f>IFERROR(SUMIF($F548:$F617,$E624,AA548:AA617),"")</f>
        <v>193121.60499999998</v>
      </c>
      <c r="AB624" s="25">
        <f>IFERROR(SUMIF($F548:$F617,$E624,AB548:AB617),"")</f>
        <v>208545.54200000002</v>
      </c>
      <c r="AC624" s="25">
        <f>IFERROR(SUMIF($F548:$F617,$E624,AC548:AC617),"")</f>
        <v>208545.54200000002</v>
      </c>
      <c r="AD624" s="25">
        <f>IFERROR(SUMIF($F548:$F617,$E624,AD548:AD617),"")</f>
        <v>203579.90199999997</v>
      </c>
      <c r="AE624" s="25">
        <f>IFERROR(SUMIF($F548:$F617,$E624,AE548:AE617),"")</f>
        <v>203579.90199999997</v>
      </c>
      <c r="AF624" s="25">
        <f>IFERROR(SUMIF($F548:$F617,$E624,AF548:AF617),"")</f>
        <v>214042.16500000001</v>
      </c>
      <c r="AG624" s="25">
        <f>IFERROR(SUMIF($F548:$F617,$E624,AG548:AG617),"")</f>
        <v>214042.16500000001</v>
      </c>
      <c r="AH624" s="25">
        <f>IFERROR(SUMIF($F548:$F617,$E624,AH548:AH617),"")</f>
        <v>186099.32799999998</v>
      </c>
    </row>
    <row r="625" spans="1:34" ht="15.6" hidden="1" x14ac:dyDescent="0.25">
      <c r="A625" t="str">
        <f t="shared" si="113"/>
        <v>关注贷款率</v>
      </c>
      <c r="B625" s="3"/>
      <c r="C625" s="3"/>
      <c r="D625" s="3"/>
      <c r="E625" s="3"/>
      <c r="F625" s="1"/>
      <c r="G625" s="3" t="s">
        <v>245</v>
      </c>
    </row>
    <row r="626" spans="1:34" ht="15" hidden="1" x14ac:dyDescent="0.25">
      <c r="A626" t="str">
        <f t="shared" si="113"/>
        <v>工商关注贷款率</v>
      </c>
      <c r="B626" s="3" t="str">
        <f>D626&amp;G626</f>
        <v>工商银行关注贷款率</v>
      </c>
      <c r="C626" s="4" t="s">
        <v>5</v>
      </c>
      <c r="D626" s="4" t="s">
        <v>6</v>
      </c>
      <c r="E626" s="5" t="s">
        <v>7</v>
      </c>
      <c r="F626" s="5" t="s">
        <v>8</v>
      </c>
      <c r="G626" s="5" t="str">
        <f>G625</f>
        <v>关注贷款率</v>
      </c>
      <c r="H626" s="14">
        <f>IFERROR(H548/H158,"")</f>
        <v>2.7101771815076729E-2</v>
      </c>
      <c r="I626" s="14">
        <f>IFERROR(I548/I158,"")</f>
        <v>2.6468555599158391E-2</v>
      </c>
      <c r="J626" s="14">
        <f>IFERROR(J548/J158,"")</f>
        <v>2.7137840405042111E-2</v>
      </c>
      <c r="K626" s="14">
        <f>IFERROR(K548/K158,"")</f>
        <v>2.596871726014293E-2</v>
      </c>
      <c r="L626" s="14">
        <f>IFERROR(L548/L158,"")</f>
        <v>2.4112393809136937E-2</v>
      </c>
      <c r="M626" s="14">
        <f>IFERROR(M548/M158,"")</f>
        <v>2.3500991443671137E-2</v>
      </c>
      <c r="N626" s="14">
        <f>IFERROR(N548/N158,"")</f>
        <v>2.2116257957074163E-2</v>
      </c>
      <c r="O626" s="14">
        <f>IFERROR(O548/O158,"")</f>
        <v>2.1142148224988593E-2</v>
      </c>
      <c r="P626" s="14">
        <f>IFERROR(P548/P158,"")</f>
        <v>1.9270965151516741E-2</v>
      </c>
      <c r="Q626" s="14">
        <f>IFERROR(Q548/Q158,"")</f>
        <v>1.8866485334321902E-2</v>
      </c>
      <c r="R626" s="14">
        <f>IFERROR(R548/R158,"")</f>
        <v>1.9936764672795045E-2</v>
      </c>
      <c r="S626" s="14">
        <f>IFERROR(S548/S158,"")</f>
        <v>1.9073254028934328E-2</v>
      </c>
      <c r="T626" s="14">
        <f>IFERROR(T548/T158,"")</f>
        <v>1.8675586445945993E-2</v>
      </c>
      <c r="U626" s="14">
        <f>IFERROR(U548/U158,"")</f>
        <v>1.8212245877846769E-2</v>
      </c>
      <c r="V626" s="14">
        <f>IFERROR(V548/V158,"")</f>
        <v>1.9456398828345923E-2</v>
      </c>
      <c r="W626" s="14">
        <f>IFERROR(W548/W158,"")</f>
        <v>1.8414851170459125E-2</v>
      </c>
      <c r="X626" s="14">
        <f>IFERROR(X548/X158,"")</f>
        <v>1.792560557183458E-2</v>
      </c>
      <c r="Y626" s="14">
        <f>IFERROR(Y548/Y158,"")</f>
        <v>1.7584692168496983E-2</v>
      </c>
      <c r="Z626" s="14">
        <f>IFERROR(Z548/Z158,"")</f>
        <v>1.8504028254940623E-2</v>
      </c>
      <c r="AA626" s="14">
        <f>IFERROR(AA548/AA158,"")</f>
        <v>1.7636177501337221E-2</v>
      </c>
      <c r="AB626" s="14">
        <f>IFERROR(AB548/AB158,"")</f>
        <v>1.9188649863224314E-2</v>
      </c>
      <c r="AC626" s="14">
        <f>IFERROR(AC548/AC158,"")</f>
        <v>1.9012201244273854E-2</v>
      </c>
      <c r="AD626" s="14">
        <f>IFERROR(AD548/AD158,"")</f>
        <v>2.0237077601481364E-2</v>
      </c>
      <c r="AE626" s="14">
        <f>IFERROR(AE548/AE158,"")</f>
        <v>1.9343402180389806E-2</v>
      </c>
      <c r="AF626" s="14">
        <f>IFERROR(AF548/AF158,"")</f>
        <v>1.9078033048740131E-2</v>
      </c>
      <c r="AG626" s="14">
        <f>IFERROR(AG548/AG158,"")</f>
        <v>1.8911215772242213E-2</v>
      </c>
      <c r="AH626" s="14">
        <f>IFERROR(AH548/AH158,"")</f>
        <v>1.9493010483078901E-2</v>
      </c>
    </row>
    <row r="627" spans="1:34" ht="15" hidden="1" x14ac:dyDescent="0.25">
      <c r="A627" t="str">
        <f t="shared" si="113"/>
        <v>建设关注贷款率</v>
      </c>
      <c r="B627" s="3" t="str">
        <f t="shared" ref="B627:B701" si="120">D627&amp;G627</f>
        <v>建设银行关注贷款率</v>
      </c>
      <c r="C627" s="4" t="s">
        <v>9</v>
      </c>
      <c r="D627" s="4" t="s">
        <v>10</v>
      </c>
      <c r="E627" s="5" t="s">
        <v>11</v>
      </c>
      <c r="F627" s="5" t="s">
        <v>8</v>
      </c>
      <c r="G627" s="5" t="str">
        <f>G626</f>
        <v>关注贷款率</v>
      </c>
      <c r="H627" s="14">
        <f>IFERROR(H549/H159,"")</f>
        <v>2.8001780452056917E-2</v>
      </c>
      <c r="I627" s="14">
        <f>IFERROR(I549/I159,"")</f>
        <v>2.7377328392631663E-2</v>
      </c>
      <c r="J627" s="14">
        <f>IFERROR(J549/J159,"")</f>
        <v>2.9302692450833358E-2</v>
      </c>
      <c r="K627" s="14">
        <f>IFERROR(K549/K159,"")</f>
        <v>2.7548611645593378E-2</v>
      </c>
      <c r="L627" s="14">
        <f>IFERROR(L549/L159,"")</f>
        <v>2.9920586520401742E-2</v>
      </c>
      <c r="M627" s="14">
        <f>IFERROR(M549/M159,"")</f>
        <v>2.9506687349779591E-2</v>
      </c>
      <c r="N627" s="14">
        <f>IFERROR(N549/N159,"")</f>
        <v>2.953808986246555E-2</v>
      </c>
      <c r="O627" s="14">
        <f>IFERROR(O549/O159,"")</f>
        <v>2.806174766779463E-2</v>
      </c>
      <c r="P627" s="14">
        <f>IFERROR(P549/P159,"")</f>
        <v>2.8013468669544576E-2</v>
      </c>
      <c r="Q627" s="14">
        <f>IFERROR(Q549/Q159,"")</f>
        <v>2.7473734677283673E-2</v>
      </c>
      <c r="R627" s="14">
        <f>IFERROR(R549/R159,"")</f>
        <v>2.6916972400449241E-2</v>
      </c>
      <c r="S627" s="14">
        <f>IFERROR(S549/S159,"")</f>
        <v>2.5639641993082982E-2</v>
      </c>
      <c r="T627" s="14">
        <f>IFERROR(T549/T159,"")</f>
        <v>2.6332341848578439E-2</v>
      </c>
      <c r="U627" s="14">
        <f>IFERROR(U549/U159,"")</f>
        <v>2.5670184706433452E-2</v>
      </c>
      <c r="V627" s="14">
        <f>IFERROR(V549/V159,"")</f>
        <v>2.5154978681728613E-2</v>
      </c>
      <c r="W627" s="14">
        <f>IFERROR(W549/W159,"")</f>
        <v>2.3672274403890563E-2</v>
      </c>
      <c r="X627" s="14">
        <f>IFERROR(X549/X159,"")</f>
        <v>2.4992420308814624E-2</v>
      </c>
      <c r="Y627" s="14">
        <f>IFERROR(Y549/Y159,"")</f>
        <v>2.4438111722868701E-2</v>
      </c>
      <c r="Z627" s="14">
        <f>IFERROR(Z549/Z159,"")</f>
        <v>2.443313761691979E-2</v>
      </c>
      <c r="AA627" s="14">
        <f>IFERROR(AA549/AA159,"")</f>
        <v>2.329183022571148E-2</v>
      </c>
      <c r="AB627" s="14">
        <f>IFERROR(AB549/AB159,"")</f>
        <v>2.0727977208479863E-2</v>
      </c>
      <c r="AC627" s="14">
        <f>IFERROR(AC549/AC159,"")</f>
        <v>2.0483193686103122E-2</v>
      </c>
      <c r="AD627" s="14">
        <f>IFERROR(AD549/AD159,"")</f>
        <v>1.8893632119791032E-2</v>
      </c>
      <c r="AE627" s="14">
        <f>IFERROR(AE549/AE159,"")</f>
        <v>1.8036540893335746E-2</v>
      </c>
      <c r="AF627" s="14">
        <f>IFERROR(AF549/AF159,"")</f>
        <v>1.8098435779846263E-2</v>
      </c>
      <c r="AG627" s="14">
        <f>IFERROR(AG549/AG159,"")</f>
        <v>1.7945102925421473E-2</v>
      </c>
      <c r="AH627" s="14">
        <f>IFERROR(AH549/AH159,"")</f>
        <v>1.7669465193442497E-2</v>
      </c>
    </row>
    <row r="628" spans="1:34" ht="15" hidden="1" x14ac:dyDescent="0.25">
      <c r="A628" t="str">
        <f t="shared" si="113"/>
        <v>农业关注贷款率</v>
      </c>
      <c r="B628" s="3" t="str">
        <f t="shared" si="120"/>
        <v>农业银行关注贷款率</v>
      </c>
      <c r="C628" s="4" t="s">
        <v>12</v>
      </c>
      <c r="D628" s="4" t="s">
        <v>13</v>
      </c>
      <c r="E628" s="5" t="s">
        <v>14</v>
      </c>
      <c r="F628" s="5" t="s">
        <v>8</v>
      </c>
      <c r="G628" s="5" t="str">
        <f t="shared" ref="G628:G661" si="121">G627</f>
        <v>关注贷款率</v>
      </c>
      <c r="H628" s="14">
        <f>IFERROR(H550/H160,"")</f>
        <v>2.4291595736621475E-2</v>
      </c>
      <c r="I628" s="14">
        <f>IFERROR(I550/I160,"")</f>
        <v>2.3695457365409803E-2</v>
      </c>
      <c r="J628" s="14">
        <f>IFERROR(J550/J160,"")</f>
        <v>2.2386433866539792E-2</v>
      </c>
      <c r="K628" s="14">
        <f>IFERROR(K550/K160,"")</f>
        <v>2.1106161443628313E-2</v>
      </c>
      <c r="L628" s="14">
        <f>IFERROR(L550/L160,"")</f>
        <v>2.0944680019987876E-2</v>
      </c>
      <c r="M628" s="14">
        <f>IFERROR(M550/M160,"")</f>
        <v>2.0358055107897545E-2</v>
      </c>
      <c r="N628" s="14">
        <f>IFERROR(N550/N160,"")</f>
        <v>2.0106538524632567E-2</v>
      </c>
      <c r="O628" s="14">
        <f>IFERROR(O550/O160,"")</f>
        <v>1.8988618870682098E-2</v>
      </c>
      <c r="P628" s="14">
        <f>IFERROR(P550/P160,"")</f>
        <v>1.5736170398960383E-2</v>
      </c>
      <c r="Q628" s="14">
        <f>IFERROR(Q550/Q160,"")</f>
        <v>1.535389444131049E-2</v>
      </c>
      <c r="R628" s="14">
        <f>IFERROR(R550/R160,"")</f>
        <v>1.4768596090793097E-2</v>
      </c>
      <c r="S628" s="14">
        <f>IFERROR(S550/S160,"")</f>
        <v>1.3941982257001167E-2</v>
      </c>
      <c r="T628" s="14">
        <f>IFERROR(T550/T160,"")</f>
        <v>1.4569328402073848E-2</v>
      </c>
      <c r="U628" s="14">
        <f>IFERROR(U550/U160,"")</f>
        <v>1.4116141136944238E-2</v>
      </c>
      <c r="V628" s="14">
        <f>IFERROR(V550/V160,"")</f>
        <v>1.4592256311895301E-2</v>
      </c>
      <c r="W628" s="14">
        <f>IFERROR(W550/W160,"")</f>
        <v>1.3618811363238763E-2</v>
      </c>
      <c r="X628" s="14">
        <f>IFERROR(X550/X160,"")</f>
        <v>1.4403399500138442E-2</v>
      </c>
      <c r="Y628" s="14">
        <f>IFERROR(Y550/Y160,"")</f>
        <v>1.401948820735944E-2</v>
      </c>
      <c r="Z628" s="14">
        <f>IFERROR(Z550/Z160,"")</f>
        <v>1.4186898764591045E-2</v>
      </c>
      <c r="AA628" s="14">
        <f>IFERROR(AA550/AA160,"")</f>
        <v>1.3446121865127144E-2</v>
      </c>
      <c r="AB628" s="14">
        <f>IFERROR(AB550/AB160,"")</f>
        <v>1.4213237395703477E-2</v>
      </c>
      <c r="AC628" s="14">
        <f>IFERROR(AC550/AC160,"")</f>
        <v>1.4009187105195057E-2</v>
      </c>
      <c r="AD628" s="14">
        <f>IFERROR(AD550/AD160,"")</f>
        <v>1.3987909922538198E-2</v>
      </c>
      <c r="AE628" s="14">
        <f>IFERROR(AE550/AE160,"")</f>
        <v>1.3303132015660557E-2</v>
      </c>
      <c r="AF628" s="14">
        <f>IFERROR(AF550/AF160,"")</f>
        <v>1.3936624586778981E-2</v>
      </c>
      <c r="AG628" s="14">
        <f>IFERROR(AG550/AG160,"")</f>
        <v>1.3775932582899077E-2</v>
      </c>
      <c r="AH628" s="14">
        <f>IFERROR(AH550/AH160,"")</f>
        <v>1.3916245074504601E-2</v>
      </c>
    </row>
    <row r="629" spans="1:34" ht="15" hidden="1" x14ac:dyDescent="0.25">
      <c r="A629" t="str">
        <f t="shared" si="113"/>
        <v>中国关注贷款率</v>
      </c>
      <c r="B629" s="3" t="str">
        <f t="shared" si="120"/>
        <v>中国银行关注贷款率</v>
      </c>
      <c r="C629" s="4" t="s">
        <v>15</v>
      </c>
      <c r="D629" s="4" t="s">
        <v>16</v>
      </c>
      <c r="E629" s="5" t="s">
        <v>17</v>
      </c>
      <c r="F629" s="5" t="s">
        <v>8</v>
      </c>
      <c r="G629" s="5" t="str">
        <f t="shared" si="121"/>
        <v>关注贷款率</v>
      </c>
      <c r="H629" s="14">
        <f>IFERROR(H551/H161,"")</f>
        <v>2.7296254162352075E-2</v>
      </c>
      <c r="I629" s="14">
        <f>IFERROR(I551/I161,"")</f>
        <v>2.6547562980612935E-2</v>
      </c>
      <c r="J629" s="14">
        <f>IFERROR(J551/J161,"")</f>
        <v>2.2196547863468911E-2</v>
      </c>
      <c r="K629" s="14">
        <f>IFERROR(K551/K161,"")</f>
        <v>2.0958546681690216E-2</v>
      </c>
      <c r="L629" s="14">
        <f>IFERROR(L551/L161,"")</f>
        <v>1.9392308573029302E-2</v>
      </c>
      <c r="M629" s="14">
        <f>IFERROR(M551/M161,"")</f>
        <v>1.8976636972315442E-2</v>
      </c>
      <c r="N629" s="14">
        <f>IFERROR(N551/N161,"")</f>
        <v>1.8655208189018349E-2</v>
      </c>
      <c r="O629" s="14">
        <f>IFERROR(O551/O161,"")</f>
        <v>1.7665579000478104E-2</v>
      </c>
      <c r="P629" s="14">
        <f>IFERROR(P551/P161,"")</f>
        <v>1.5300860358893756E-2</v>
      </c>
      <c r="Q629" s="14">
        <f>IFERROR(Q551/Q161,"")</f>
        <v>1.5131954695564167E-2</v>
      </c>
      <c r="R629" s="14">
        <f>IFERROR(R551/R161,"")</f>
        <v>1.3449000363253728E-2</v>
      </c>
      <c r="S629" s="14">
        <f>IFERROR(S551/S161,"")</f>
        <v>1.2769028752952882E-2</v>
      </c>
      <c r="T629" s="14">
        <f>IFERROR(T551/T161,"")</f>
        <v>1.2938097067777005E-2</v>
      </c>
      <c r="U629" s="14">
        <f>IFERROR(U551/U161,"")</f>
        <v>1.2570103039065592E-2</v>
      </c>
      <c r="V629" s="14">
        <f>IFERROR(V551/V161,"")</f>
        <v>1.3460290304374466E-2</v>
      </c>
      <c r="W629" s="14">
        <f>IFERROR(W551/W161,"")</f>
        <v>1.2682027598185293E-2</v>
      </c>
      <c r="X629" s="14">
        <f>IFERROR(X551/X161,"")</f>
        <v>1.2293478477551342E-2</v>
      </c>
      <c r="Y629" s="14">
        <f>IFERROR(Y551/Y161,"")</f>
        <v>1.1960556813999469E-2</v>
      </c>
      <c r="Z629" s="14">
        <f>IFERROR(Z551/Z161,"")</f>
        <v>1.4578972750986827E-2</v>
      </c>
      <c r="AA629" s="14">
        <f>IFERROR(AA551/AA161,"")</f>
        <v>1.3898317762343928E-2</v>
      </c>
      <c r="AB629" s="14">
        <f>IFERROR(AB551/AB161,"")</f>
        <v>1.4331941547854998E-2</v>
      </c>
      <c r="AC629" s="14">
        <f>IFERROR(AC551/AC161,"")</f>
        <v>1.4099972718699186E-2</v>
      </c>
      <c r="AD629" s="14">
        <f>IFERROR(AD551/AD161,"")</f>
        <v>1.4689337916600232E-2</v>
      </c>
      <c r="AE629" s="14">
        <f>IFERROR(AE551/AE161,"")</f>
        <v>1.3997281052449255E-2</v>
      </c>
      <c r="AF629" s="14">
        <f>IFERROR(AF551/AF161,"")</f>
        <v>1.4365539604663174E-2</v>
      </c>
      <c r="AG629" s="14">
        <f>IFERROR(AG551/AG161,"")</f>
        <v>1.4152230447836662E-2</v>
      </c>
      <c r="AH629" s="14">
        <f>IFERROR(AH551/AH161,"")</f>
        <v>1.4673493306465607E-2</v>
      </c>
    </row>
    <row r="630" spans="1:34" ht="15" hidden="1" x14ac:dyDescent="0.25">
      <c r="A630" t="str">
        <f t="shared" si="113"/>
        <v>邮储关注贷款率</v>
      </c>
      <c r="B630" s="3" t="str">
        <f t="shared" si="120"/>
        <v>邮储银行关注贷款率</v>
      </c>
      <c r="C630" s="4" t="s">
        <v>18</v>
      </c>
      <c r="D630" s="4" t="s">
        <v>19</v>
      </c>
      <c r="E630" s="5" t="s">
        <v>20</v>
      </c>
      <c r="F630" s="5" t="s">
        <v>8</v>
      </c>
      <c r="G630" s="5" t="str">
        <f t="shared" si="121"/>
        <v>关注贷款率</v>
      </c>
      <c r="H630" s="14">
        <f>IFERROR(H552/H162,"")</f>
        <v>6.6695408208950306E-3</v>
      </c>
      <c r="I630" s="14">
        <f>IFERROR(I552/I162,"")</f>
        <v>6.4697756994498484E-3</v>
      </c>
      <c r="J630" s="14">
        <f>IFERROR(J552/J162,"")</f>
        <v>6.5757492783743909E-3</v>
      </c>
      <c r="K630" s="14">
        <f>IFERROR(K552/K162,"")</f>
        <v>6.2394987799127399E-3</v>
      </c>
      <c r="L630" s="14">
        <f>IFERROR(L552/L162,"")</f>
        <v>5.3419894970064422E-3</v>
      </c>
      <c r="M630" s="14">
        <f>IFERROR(M552/M162,"")</f>
        <v>5.1803745191389894E-3</v>
      </c>
      <c r="N630" s="14">
        <f>IFERROR(N552/N162,"")</f>
        <v>5.3472044123970613E-3</v>
      </c>
      <c r="O630" s="14">
        <f>IFERROR(O552/O162,"")</f>
        <v>4.9903585858012394E-3</v>
      </c>
      <c r="P630" s="14">
        <f>IFERROR(P552/P162,"")</f>
        <v>4.819779084038499E-3</v>
      </c>
      <c r="Q630" s="14">
        <f>IFERROR(Q552/Q162,"")</f>
        <v>4.5128562175098443E-3</v>
      </c>
      <c r="R630" s="14">
        <f>IFERROR(R552/R162,"")</f>
        <v>4.7117343567243085E-3</v>
      </c>
      <c r="S630" s="14">
        <f>IFERROR(S552/S162,"")</f>
        <v>4.75313246601113E-3</v>
      </c>
      <c r="T630" s="14">
        <f>IFERROR(T552/T162,"")</f>
        <v>5.0565979656315551E-3</v>
      </c>
      <c r="U630" s="14">
        <f>IFERROR(U552/U162,"")</f>
        <v>5.4710174361415178E-3</v>
      </c>
      <c r="V630" s="14">
        <f>IFERROR(V552/V162,"")</f>
        <v>5.5568091403109914E-3</v>
      </c>
      <c r="W630" s="14">
        <f>IFERROR(W552/W162,"")</f>
        <v>5.4896416089305622E-3</v>
      </c>
      <c r="X630" s="14">
        <f>IFERROR(X552/X162,"")</f>
        <v>6.2047892362029474E-3</v>
      </c>
      <c r="Y630" s="14">
        <f>IFERROR(Y552/Y162,"")</f>
        <v>6.1342839644829943E-3</v>
      </c>
      <c r="Z630" s="14">
        <f>IFERROR(Z552/Z162,"")</f>
        <v>6.7434926437247369E-3</v>
      </c>
      <c r="AA630" s="14">
        <f>IFERROR(AA552/AA162,"")</f>
        <v>7.1111797433347796E-3</v>
      </c>
      <c r="AB630" s="14">
        <f>IFERROR(AB552/AB162,"")</f>
        <v>8.1265658993745302E-3</v>
      </c>
      <c r="AC630" s="14">
        <f>IFERROR(AC552/AC162,"")</f>
        <v>9.0389142823752901E-3</v>
      </c>
      <c r="AD630" s="14">
        <f>IFERROR(AD552/AD162,"")</f>
        <v>9.4610219761652441E-3</v>
      </c>
      <c r="AE630" s="14">
        <f>IFERROR(AE552/AE162,"")</f>
        <v>1.0709917329579098E-2</v>
      </c>
      <c r="AF630" s="14">
        <f>IFERROR(AF552/AF162,"")</f>
        <v>1.2053983018784034E-2</v>
      </c>
      <c r="AG630" s="14">
        <f>IFERROR(AG552/AG162,"")</f>
        <v>1.3816643124906857E-2</v>
      </c>
      <c r="AH630" s="14">
        <f>IFERROR(AH552/AH162,"")</f>
        <v>1.5717561489486869E-2</v>
      </c>
    </row>
    <row r="631" spans="1:34" ht="15" hidden="1" x14ac:dyDescent="0.25">
      <c r="A631" t="str">
        <f t="shared" si="113"/>
        <v>交通关注贷款率</v>
      </c>
      <c r="B631" s="3" t="str">
        <f t="shared" si="120"/>
        <v>交通银行关注贷款率</v>
      </c>
      <c r="C631" s="4" t="s">
        <v>21</v>
      </c>
      <c r="D631" s="4" t="s">
        <v>22</v>
      </c>
      <c r="E631" s="5" t="s">
        <v>23</v>
      </c>
      <c r="F631" s="5" t="s">
        <v>8</v>
      </c>
      <c r="G631" s="5" t="str">
        <f t="shared" si="121"/>
        <v>关注贷款率</v>
      </c>
      <c r="H631" s="14">
        <f>IFERROR(H553/H163,"")</f>
        <v>2.3228807791351207E-2</v>
      </c>
      <c r="I631" s="14">
        <f>IFERROR(I553/I163,"")</f>
        <v>2.2889411251338903E-2</v>
      </c>
      <c r="J631" s="14">
        <f>IFERROR(J553/J163,"")</f>
        <v>2.1589566905939078E-2</v>
      </c>
      <c r="K631" s="14">
        <f>IFERROR(K553/K163,"")</f>
        <v>2.0566772011575307E-2</v>
      </c>
      <c r="L631" s="14">
        <f>IFERROR(L553/L163,"")</f>
        <v>1.776922401607257E-2</v>
      </c>
      <c r="M631" s="14">
        <f>IFERROR(M553/M163,"")</f>
        <v>1.7502891675961748E-2</v>
      </c>
      <c r="N631" s="14">
        <f>IFERROR(N553/N163,"")</f>
        <v>1.4110981009584805E-2</v>
      </c>
      <c r="O631" s="14">
        <f>IFERROR(O553/O163,"")</f>
        <v>1.3542868504883794E-2</v>
      </c>
      <c r="P631" s="14">
        <f>IFERROR(P553/P163,"")</f>
        <v>1.3800236122597828E-2</v>
      </c>
      <c r="Q631" s="14">
        <f>IFERROR(Q553/Q163,"")</f>
        <v>1.3800706367515261E-2</v>
      </c>
      <c r="R631" s="14">
        <f>IFERROR(R553/R163,"")</f>
        <v>1.3509694530821291E-2</v>
      </c>
      <c r="S631" s="14">
        <f>IFERROR(S553/S163,"")</f>
        <v>1.3711229449430432E-2</v>
      </c>
      <c r="T631" s="14">
        <f>IFERROR(T553/T163,"")</f>
        <v>1.426408737353144E-2</v>
      </c>
      <c r="U631" s="14">
        <f>IFERROR(U553/U163,"")</f>
        <v>1.459682330768188E-2</v>
      </c>
      <c r="V631" s="14">
        <f>IFERROR(V553/V163,"")</f>
        <v>1.4402654548868549E-2</v>
      </c>
      <c r="W631" s="14">
        <f>IFERROR(W553/W163,"")</f>
        <v>1.4453085080138334E-2</v>
      </c>
      <c r="X631" s="14">
        <f>IFERROR(X553/X163,"")</f>
        <v>1.5163349562355169E-2</v>
      </c>
      <c r="Y631" s="14">
        <f>IFERROR(Y553/Y163,"")</f>
        <v>1.5058411630051626E-2</v>
      </c>
      <c r="Z631" s="14">
        <f>IFERROR(Z553/Z163,"")</f>
        <v>1.5113072186611051E-2</v>
      </c>
      <c r="AA631" s="14">
        <f>IFERROR(AA553/AA163,"")</f>
        <v>1.5327268318805914E-2</v>
      </c>
      <c r="AB631" s="14">
        <f>IFERROR(AB553/AB163,"")</f>
        <v>1.663756961701961E-2</v>
      </c>
      <c r="AC631" s="14">
        <f>IFERROR(AC553/AC163,"")</f>
        <v>1.5765046776552487E-2</v>
      </c>
      <c r="AD631" s="14">
        <f>IFERROR(AD553/AD163,"")</f>
        <v>1.5702406114138406E-2</v>
      </c>
      <c r="AE631" s="14">
        <f>IFERROR(AE553/AE163,"")</f>
        <v>1.5213047931327339E-2</v>
      </c>
      <c r="AF631" s="14">
        <f>IFERROR(AF553/AF163,"")</f>
        <v>1.590231882006099E-2</v>
      </c>
      <c r="AG631" s="14">
        <f>IFERROR(AG553/AG163,"")</f>
        <v>1.5679119097897265E-2</v>
      </c>
      <c r="AH631" s="14">
        <f>IFERROR(AH553/AH163,"")</f>
        <v>1.653332889062846E-2</v>
      </c>
    </row>
    <row r="632" spans="1:34" ht="15" hidden="1" x14ac:dyDescent="0.25">
      <c r="A632" t="str">
        <f t="shared" si="113"/>
        <v>招商关注贷款率</v>
      </c>
      <c r="B632" s="3" t="str">
        <f t="shared" si="120"/>
        <v>招商银行关注贷款率</v>
      </c>
      <c r="C632" s="4" t="s">
        <v>24</v>
      </c>
      <c r="D632" s="4" t="s">
        <v>25</v>
      </c>
      <c r="E632" s="5" t="s">
        <v>26</v>
      </c>
      <c r="F632" s="5" t="s">
        <v>27</v>
      </c>
      <c r="G632" s="5" t="str">
        <f t="shared" si="121"/>
        <v>关注贷款率</v>
      </c>
      <c r="H632" s="14">
        <f>IFERROR(H554/H164,"")</f>
        <v>1.3024311153154946E-2</v>
      </c>
      <c r="I632" s="14">
        <f>IFERROR(I554/I164,"")</f>
        <v>1.2619393002512852E-2</v>
      </c>
      <c r="J632" s="14">
        <f>IFERROR(J554/J164,"")</f>
        <v>1.1710999521227439E-2</v>
      </c>
      <c r="K632" s="14">
        <f>IFERROR(K554/K164,"")</f>
        <v>1.1901979817683848E-2</v>
      </c>
      <c r="L632" s="14">
        <f>IFERROR(L554/L164,"")</f>
        <v>9.9115467417191655E-3</v>
      </c>
      <c r="M632" s="14">
        <f>IFERROR(M554/M164,"")</f>
        <v>7.8900132275924947E-3</v>
      </c>
      <c r="N632" s="14">
        <f>IFERROR(N554/N164,"")</f>
        <v>8.0960357342266896E-3</v>
      </c>
      <c r="O632" s="14">
        <f>IFERROR(O554/O164,"")</f>
        <v>6.8212333523261712E-3</v>
      </c>
      <c r="P632" s="14">
        <f>IFERROR(P554/P164,"")</f>
        <v>6.995172578551952E-3</v>
      </c>
      <c r="Q632" s="14">
        <f>IFERROR(Q554/Q164,"")</f>
        <v>8.1858845843353154E-3</v>
      </c>
      <c r="R632" s="14">
        <f>IFERROR(R554/R164,"")</f>
        <v>8.3678124765486171E-3</v>
      </c>
      <c r="S632" s="14">
        <f>IFERROR(S554/S164,"")</f>
        <v>9.5804088324196943E-3</v>
      </c>
      <c r="T632" s="14">
        <f>IFERROR(T554/T164,"")</f>
        <v>1.007854773427389E-2</v>
      </c>
      <c r="U632" s="14">
        <f>IFERROR(U554/U164,"")</f>
        <v>1.1396519469756141E-2</v>
      </c>
      <c r="V632" s="14">
        <f>IFERROR(V554/V164,"")</f>
        <v>1.2140873795889554E-2</v>
      </c>
      <c r="W632" s="14">
        <f>IFERROR(W554/W164,"")</f>
        <v>1.1166079411613841E-2</v>
      </c>
      <c r="X632" s="14">
        <f>IFERROR(X554/X164,"")</f>
        <v>1.0248229901978448E-2</v>
      </c>
      <c r="Y632" s="14">
        <f>IFERROR(Y554/Y164,"")</f>
        <v>1.009922321055415E-2</v>
      </c>
      <c r="Z632" s="14">
        <f>IFERROR(Z554/Z164,"")</f>
        <v>1.095859262713238E-2</v>
      </c>
      <c r="AA632" s="14">
        <f>IFERROR(AA554/AA164,"")</f>
        <v>1.1446446630761021E-2</v>
      </c>
      <c r="AB632" s="14">
        <f>IFERROR(AB554/AB164,"")</f>
        <v>1.2350240167023227E-2</v>
      </c>
      <c r="AC632" s="14">
        <f>IFERROR(AC554/AC164,"")</f>
        <v>1.3039539406023391E-2</v>
      </c>
      <c r="AD632" s="14">
        <f>IFERROR(AD554/AD164,"")</f>
        <v>1.2932045064721924E-2</v>
      </c>
      <c r="AE632" s="14">
        <f>IFERROR(AE554/AE164,"")</f>
        <v>1.3640486485189276E-2</v>
      </c>
      <c r="AF632" s="14">
        <f>IFERROR(AF554/AF164,"")</f>
        <v>1.4257759586859823E-2</v>
      </c>
      <c r="AG632" s="14">
        <f>IFERROR(AG554/AG164,"")</f>
        <v>1.4299999999999998E-2</v>
      </c>
      <c r="AH632" s="14">
        <f>IFERROR(AH554/AH164,"")</f>
        <v>1.4309612846852423E-2</v>
      </c>
    </row>
    <row r="633" spans="1:34" ht="15" hidden="1" x14ac:dyDescent="0.25">
      <c r="A633" t="str">
        <f t="shared" si="113"/>
        <v>兴业关注贷款率</v>
      </c>
      <c r="B633" s="3" t="str">
        <f t="shared" si="120"/>
        <v>兴业银行关注贷款率</v>
      </c>
      <c r="C633" s="4" t="s">
        <v>28</v>
      </c>
      <c r="D633" s="4" t="s">
        <v>29</v>
      </c>
      <c r="E633" s="5" t="s">
        <v>30</v>
      </c>
      <c r="F633" s="5" t="s">
        <v>27</v>
      </c>
      <c r="G633" s="5" t="str">
        <f t="shared" si="121"/>
        <v>关注贷款率</v>
      </c>
      <c r="H633" s="14">
        <f>IFERROR(H555/H165,"")</f>
        <v>1.8824238807072166E-2</v>
      </c>
      <c r="I633" s="14">
        <f>IFERROR(I555/I165,"")</f>
        <v>1.8536054730303727E-2</v>
      </c>
      <c r="J633" s="14">
        <f>IFERROR(J555/J165,"")</f>
        <v>1.7830560423495786E-2</v>
      </c>
      <c r="K633" s="14">
        <f>IFERROR(K555/K165,"")</f>
        <v>2.0689332106188448E-2</v>
      </c>
      <c r="L633" s="14">
        <f>IFERROR(L555/L165,"")</f>
        <v>1.6700611538073947E-2</v>
      </c>
      <c r="M633" s="14">
        <f>IFERROR(M555/M165,"")</f>
        <v>1.6928338211604357E-2</v>
      </c>
      <c r="N633" s="14">
        <f>IFERROR(N555/N165,"")</f>
        <v>1.3719483749798899E-2</v>
      </c>
      <c r="O633" s="14">
        <f>IFERROR(O555/O165,"")</f>
        <v>1.2724323956675367E-2</v>
      </c>
      <c r="P633" s="14">
        <f>IFERROR(P555/P165,"")</f>
        <v>1.3528861436337462E-2</v>
      </c>
      <c r="Q633" s="14">
        <f>IFERROR(Q555/Q165,"")</f>
        <v>1.469460751049474E-2</v>
      </c>
      <c r="R633" s="14">
        <f>IFERROR(R555/R165,"")</f>
        <v>1.523582019984269E-2</v>
      </c>
      <c r="S633" s="14">
        <f>IFERROR(S555/S165,"")</f>
        <v>1.497675819166008E-2</v>
      </c>
      <c r="T633" s="14">
        <f>IFERROR(T555/T165,"")</f>
        <v>1.5247086729322332E-2</v>
      </c>
      <c r="U633" s="14">
        <f>IFERROR(U555/U165,"")</f>
        <v>1.4737694849181754E-2</v>
      </c>
      <c r="V633" s="14">
        <f>IFERROR(V555/V165,"")</f>
        <v>1.4853838748500619E-2</v>
      </c>
      <c r="W633" s="14">
        <f>IFERROR(W555/W165,"")</f>
        <v>1.4388718734047984E-2</v>
      </c>
      <c r="X633" s="14">
        <f>IFERROR(X555/X165,"")</f>
        <v>1.3533973953050539E-2</v>
      </c>
      <c r="Y633" s="14">
        <f>IFERROR(Y555/Y165,"")</f>
        <v>1.5334584383402435E-2</v>
      </c>
      <c r="Z633" s="14">
        <f>IFERROR(Z555/Z165,"")</f>
        <v>1.5464201643125215E-2</v>
      </c>
      <c r="AA633" s="14">
        <f>IFERROR(AA555/AA165,"")</f>
        <v>1.7017074400081336E-2</v>
      </c>
      <c r="AB633" s="14">
        <f>IFERROR(AB555/AB165,"")</f>
        <v>1.7281776820383791E-2</v>
      </c>
      <c r="AC633" s="14">
        <f>IFERROR(AC555/AC165,"")</f>
        <v>1.7701502524643378E-2</v>
      </c>
      <c r="AD633" s="14">
        <f>IFERROR(AD555/AD165,"")</f>
        <v>1.7101737785904916E-2</v>
      </c>
      <c r="AE633" s="14">
        <f>IFERROR(AE555/AE165,"")</f>
        <v>1.7095164947749823E-2</v>
      </c>
      <c r="AF633" s="14">
        <f>IFERROR(AF555/AF165,"")</f>
        <v>1.6598308136977248E-2</v>
      </c>
      <c r="AG633" s="14">
        <f>IFERROR(AG555/AG165,"")</f>
        <v>1.6673213791132315E-2</v>
      </c>
      <c r="AH633" s="14">
        <f>IFERROR(AH555/AH165,"")</f>
        <v>1.6875617126956104E-2</v>
      </c>
    </row>
    <row r="634" spans="1:34" ht="15" hidden="1" x14ac:dyDescent="0.25">
      <c r="A634" t="str">
        <f t="shared" si="113"/>
        <v>浦发关注贷款率</v>
      </c>
      <c r="B634" s="3" t="str">
        <f t="shared" si="120"/>
        <v>浦发银行关注贷款率</v>
      </c>
      <c r="C634" s="4" t="s">
        <v>31</v>
      </c>
      <c r="D634" s="4" t="s">
        <v>32</v>
      </c>
      <c r="E634" s="5" t="s">
        <v>33</v>
      </c>
      <c r="F634" s="5" t="s">
        <v>27</v>
      </c>
      <c r="G634" s="5" t="str">
        <f t="shared" si="121"/>
        <v>关注贷款率</v>
      </c>
      <c r="H634" s="14">
        <f>IFERROR(H556/H166,"")</f>
        <v>2.9059771541322162E-2</v>
      </c>
      <c r="I634" s="14">
        <f>IFERROR(I556/I166,"")</f>
        <v>2.8806619746053384E-2</v>
      </c>
      <c r="J634" s="14">
        <f>IFERROR(J556/J166,"")</f>
        <v>2.5297287118154037E-2</v>
      </c>
      <c r="K634" s="14">
        <f>IFERROR(K556/K166,"")</f>
        <v>2.8518357823192023E-2</v>
      </c>
      <c r="L634" s="14">
        <f>IFERROR(L556/L166,"")</f>
        <v>2.7988471200237577E-2</v>
      </c>
      <c r="M634" s="14">
        <f>IFERROR(M556/M166,"")</f>
        <v>2.6763375510982304E-2</v>
      </c>
      <c r="N634" s="14">
        <f>IFERROR(N556/N166,"")</f>
        <v>2.5819077440469979E-2</v>
      </c>
      <c r="O634" s="14">
        <f>IFERROR(O556/O166,"")</f>
        <v>2.5187911812287054E-2</v>
      </c>
      <c r="P634" s="14">
        <f>IFERROR(P556/P166,"")</f>
        <v>2.2565211031974619E-2</v>
      </c>
      <c r="Q634" s="14">
        <f>IFERROR(Q556/Q166,"")</f>
        <v>2.1392953791102572E-2</v>
      </c>
      <c r="R634" s="14">
        <f>IFERROR(R556/R166,"")</f>
        <v>2.1666137349458006E-2</v>
      </c>
      <c r="S634" s="14">
        <f>IFERROR(S556/S166,"")</f>
        <v>2.1657345688992049E-2</v>
      </c>
      <c r="T634" s="14">
        <f>IFERROR(T556/T166,"")</f>
        <v>2.1496678682378312E-2</v>
      </c>
      <c r="U634" s="14">
        <f>IFERROR(U556/U166,"")</f>
        <v>1.9747031570728376E-2</v>
      </c>
      <c r="V634" s="14">
        <f>IFERROR(V556/V166,"")</f>
        <v>2.1923568693372447E-2</v>
      </c>
      <c r="W634" s="14">
        <f>IFERROR(W556/W166,"")</f>
        <v>2.1518991666145855E-2</v>
      </c>
      <c r="X634" s="14">
        <f>IFERROR(X556/X166,"")</f>
        <v>2.1584332388472578E-2</v>
      </c>
      <c r="Y634" s="14">
        <f>IFERROR(Y556/Y166,"")</f>
        <v>2.3480868418871009E-2</v>
      </c>
      <c r="Z634" s="14">
        <f>IFERROR(Z556/Z166,"")</f>
        <v>2.3340921057508998E-2</v>
      </c>
      <c r="AA634" s="14">
        <f>IFERROR(AA556/AA166,"")</f>
        <v>2.3543702892444861E-2</v>
      </c>
      <c r="AB634" s="14">
        <f>IFERROR(AB556/AB166,"")</f>
        <v>2.2972242751370855E-2</v>
      </c>
      <c r="AC634" s="14">
        <f>IFERROR(AC556/AC166,"")</f>
        <v>2.3303898092695566E-2</v>
      </c>
      <c r="AD634" s="14">
        <f>IFERROR(AD556/AD166,"")</f>
        <v>2.3464025981493195E-2</v>
      </c>
      <c r="AE634" s="14">
        <f>IFERROR(AE556/AE166,"")</f>
        <v>2.2595120678342882E-2</v>
      </c>
      <c r="AF634" s="14">
        <f>IFERROR(AF556/AF166,"")</f>
        <v>2.154365332956162E-2</v>
      </c>
      <c r="AG634" s="14">
        <f>IFERROR(AG556/AG166,"")</f>
        <v>2.177947261434417E-2</v>
      </c>
      <c r="AH634" s="14">
        <f>IFERROR(AH556/AH166,"")</f>
        <v>2.0938212715943781E-2</v>
      </c>
    </row>
    <row r="635" spans="1:34" ht="15" hidden="1" x14ac:dyDescent="0.25">
      <c r="A635" t="str">
        <f t="shared" ref="A635:A697" si="122">E635&amp;G635</f>
        <v>中信关注贷款率</v>
      </c>
      <c r="B635" s="3" t="str">
        <f t="shared" si="120"/>
        <v>中信银行关注贷款率</v>
      </c>
      <c r="C635" s="4" t="s">
        <v>34</v>
      </c>
      <c r="D635" s="4" t="s">
        <v>35</v>
      </c>
      <c r="E635" s="5" t="s">
        <v>36</v>
      </c>
      <c r="F635" s="5" t="s">
        <v>27</v>
      </c>
      <c r="G635" s="5" t="str">
        <f t="shared" si="121"/>
        <v>关注贷款率</v>
      </c>
      <c r="H635" s="14">
        <f>IFERROR(H557/H167,"")</f>
        <v>2.3235631183072654E-2</v>
      </c>
      <c r="I635" s="14">
        <f>IFERROR(I557/I167,"")</f>
        <v>2.2529488607984018E-2</v>
      </c>
      <c r="J635" s="14">
        <f>IFERROR(J557/J167,"")</f>
        <v>2.2213428908098E-2</v>
      </c>
      <c r="K635" s="14">
        <f>IFERROR(K557/K167,"")</f>
        <v>2.1377130184842889E-2</v>
      </c>
      <c r="L635" s="14">
        <f>IFERROR(L557/L167,"")</f>
        <v>2.5463617116337958E-2</v>
      </c>
      <c r="M635" s="14">
        <f>IFERROR(M557/M167,"")</f>
        <v>2.4602468293519413E-2</v>
      </c>
      <c r="N635" s="14">
        <f>IFERROR(N557/N167,"")</f>
        <v>2.0122249601916435E-2</v>
      </c>
      <c r="O635" s="14">
        <f>IFERROR(O557/O167,"")</f>
        <v>1.937810435453537E-2</v>
      </c>
      <c r="P635" s="14">
        <f>IFERROR(P557/P167,"")</f>
        <v>2.1593158591443229E-2</v>
      </c>
      <c r="Q635" s="14">
        <f>IFERROR(Q557/Q167,"")</f>
        <v>2.1403227724793993E-2</v>
      </c>
      <c r="R635" s="14">
        <f>IFERROR(R557/R167,"")</f>
        <v>1.7481577827206062E-2</v>
      </c>
      <c r="S635" s="14">
        <f>IFERROR(S557/S167,"")</f>
        <v>1.7138778884717536E-2</v>
      </c>
      <c r="T635" s="14">
        <f>IFERROR(T557/T167,"")</f>
        <v>1.8919653483246875E-2</v>
      </c>
      <c r="U635" s="14">
        <f>IFERROR(U557/U167,"")</f>
        <v>1.8596853651896304E-2</v>
      </c>
      <c r="V635" s="14">
        <f>IFERROR(V557/V167,"")</f>
        <v>1.6373517011814224E-2</v>
      </c>
      <c r="W635" s="14">
        <f>IFERROR(W557/W167,"")</f>
        <v>1.5781874217514105E-2</v>
      </c>
      <c r="X635" s="14">
        <f>IFERROR(X557/X167,"")</f>
        <v>1.5639111607756061E-2</v>
      </c>
      <c r="Y635" s="14">
        <f>IFERROR(Y557/Y167,"")</f>
        <v>1.5007425124807235E-2</v>
      </c>
      <c r="Z635" s="14">
        <f>IFERROR(Z557/Z167,"")</f>
        <v>1.5762746019528789E-2</v>
      </c>
      <c r="AA635" s="14">
        <f>IFERROR(AA557/AA167,"")</f>
        <v>1.6030810167756628E-2</v>
      </c>
      <c r="AB635" s="14">
        <f>IFERROR(AB557/AB167,"")</f>
        <v>1.6169524450043628E-2</v>
      </c>
      <c r="AC635" s="14">
        <f>IFERROR(AC557/AC167,"")</f>
        <v>1.694109299516372E-2</v>
      </c>
      <c r="AD635" s="14">
        <f>IFERROR(AD557/AD167,"")</f>
        <v>1.6358025554672903E-2</v>
      </c>
      <c r="AE635" s="14">
        <f>IFERROR(AE557/AE167,"")</f>
        <v>1.6810185155983769E-2</v>
      </c>
      <c r="AF635" s="14">
        <f>IFERROR(AF557/AF167,"")</f>
        <v>1.6536824143814959E-2</v>
      </c>
      <c r="AG635" s="14">
        <f>IFERROR(AG557/AG167,"")</f>
        <v>1.6326210150971528E-2</v>
      </c>
      <c r="AH635" s="14">
        <f>IFERROR(AH557/AH167,"")</f>
        <v>1.6249608506881067E-2</v>
      </c>
    </row>
    <row r="636" spans="1:34" ht="15" hidden="1" x14ac:dyDescent="0.25">
      <c r="A636" t="str">
        <f t="shared" si="122"/>
        <v>民生关注贷款率</v>
      </c>
      <c r="B636" s="3" t="str">
        <f t="shared" si="120"/>
        <v>民生银行关注贷款率</v>
      </c>
      <c r="C636" s="4" t="s">
        <v>37</v>
      </c>
      <c r="D636" s="4" t="s">
        <v>38</v>
      </c>
      <c r="E636" s="5" t="s">
        <v>39</v>
      </c>
      <c r="F636" s="5" t="s">
        <v>27</v>
      </c>
      <c r="G636" s="5" t="str">
        <f t="shared" si="121"/>
        <v>关注贷款率</v>
      </c>
      <c r="H636" s="14">
        <f>IFERROR(H558/H168,"")</f>
        <v>3.3427231049626548E-2</v>
      </c>
      <c r="I636" s="14">
        <f>IFERROR(I558/I168,"")</f>
        <v>3.2144397449976263E-2</v>
      </c>
      <c r="J636" s="14">
        <f>IFERROR(J558/J168,"")</f>
        <v>2.9614912944456662E-2</v>
      </c>
      <c r="K636" s="14">
        <f>IFERROR(K558/K168,"")</f>
        <v>2.7924427094359067E-2</v>
      </c>
      <c r="L636" s="14">
        <f>IFERROR(L558/L168,"")</f>
        <v>3.1252410517001762E-2</v>
      </c>
      <c r="M636" s="14">
        <f>IFERROR(M558/M168,"")</f>
        <v>3.101592429993983E-2</v>
      </c>
      <c r="N636" s="14">
        <f>IFERROR(N558/N168,"")</f>
        <v>2.9755592406817868E-2</v>
      </c>
      <c r="O636" s="14">
        <f>IFERROR(O558/O168,"")</f>
        <v>2.8361684052399676E-2</v>
      </c>
      <c r="P636" s="14">
        <f>IFERROR(P558/P168,"")</f>
        <v>2.8624221830898584E-2</v>
      </c>
      <c r="Q636" s="14">
        <f>IFERROR(Q558/Q168,"")</f>
        <v>3.1937530483361252E-2</v>
      </c>
      <c r="R636" s="14">
        <f>IFERROR(R558/R168,"")</f>
        <v>2.8498709244302336E-2</v>
      </c>
      <c r="S636" s="14">
        <f>IFERROR(S558/S168,"")</f>
        <v>2.6976661807576695E-2</v>
      </c>
      <c r="T636" s="14">
        <f>IFERROR(T558/T168,"")</f>
        <v>2.6903823912100621E-2</v>
      </c>
      <c r="U636" s="14">
        <f>IFERROR(U558/U168,"")</f>
        <v>2.8295369773767749E-2</v>
      </c>
      <c r="V636" s="14">
        <f>IFERROR(V558/V168,"")</f>
        <v>2.8909885770695247E-2</v>
      </c>
      <c r="W636" s="14">
        <f>IFERROR(W558/W168,"")</f>
        <v>2.7589972590344986E-2</v>
      </c>
      <c r="X636" s="14">
        <f>IFERROR(X558/X168,"")</f>
        <v>2.6758495101962175E-2</v>
      </c>
      <c r="Y636" s="14">
        <f>IFERROR(Y558/Y168,"")</f>
        <v>2.6662405536002562E-2</v>
      </c>
      <c r="Z636" s="14">
        <f>IFERROR(Z558/Z168,"")</f>
        <v>2.7030860842846904E-2</v>
      </c>
      <c r="AA636" s="14">
        <f>IFERROR(AA558/AA168,"")</f>
        <v>2.629566681767238E-2</v>
      </c>
      <c r="AB636" s="14">
        <f>IFERROR(AB558/AB168,"")</f>
        <v>2.7788083225210914E-2</v>
      </c>
      <c r="AC636" s="14">
        <f>IFERROR(AC558/AC168,"")</f>
        <v>2.7756123680995299E-2</v>
      </c>
      <c r="AD636" s="14">
        <f>IFERROR(AD558/AD168,"")</f>
        <v>2.7046520824720029E-2</v>
      </c>
      <c r="AE636" s="14">
        <f>IFERROR(AE558/AE168,"")</f>
        <v>2.6928633700898603E-2</v>
      </c>
      <c r="AF636" s="14">
        <f>IFERROR(AF558/AF168,"")</f>
        <v>2.7255801841394187E-2</v>
      </c>
      <c r="AG636" s="14">
        <f>IFERROR(AG558/AG168,"")</f>
        <v>2.7404914262866203E-2</v>
      </c>
      <c r="AH636" s="14">
        <f>IFERROR(AH558/AH168,"")</f>
        <v>2.7354021229582384E-2</v>
      </c>
    </row>
    <row r="637" spans="1:34" ht="15" hidden="1" x14ac:dyDescent="0.25">
      <c r="A637" t="str">
        <f t="shared" si="122"/>
        <v>光大关注贷款率</v>
      </c>
      <c r="B637" s="3" t="str">
        <f t="shared" si="120"/>
        <v>光大银行关注贷款率</v>
      </c>
      <c r="C637" s="4" t="s">
        <v>40</v>
      </c>
      <c r="D637" s="4" t="s">
        <v>41</v>
      </c>
      <c r="E637" s="5" t="s">
        <v>42</v>
      </c>
      <c r="F637" s="5" t="s">
        <v>27</v>
      </c>
      <c r="G637" s="5" t="str">
        <f t="shared" si="121"/>
        <v>关注贷款率</v>
      </c>
      <c r="H637" s="14">
        <f>IFERROR(H559/H169,"")</f>
        <v>2.2996409522670912E-2</v>
      </c>
      <c r="I637" s="14">
        <f>IFERROR(I559/I169,"")</f>
        <v>2.2440091327397129E-2</v>
      </c>
      <c r="J637" s="14">
        <f>IFERROR(J559/J169,"")</f>
        <v>2.2121861039951271E-2</v>
      </c>
      <c r="K637" s="14">
        <f>IFERROR(K559/K169,"")</f>
        <v>2.0724849889137476E-2</v>
      </c>
      <c r="L637" s="14">
        <f>IFERROR(L559/L169,"")</f>
        <v>2.1932445725950708E-2</v>
      </c>
      <c r="M637" s="14">
        <f>IFERROR(M559/M169,"")</f>
        <v>2.1627264589974039E-2</v>
      </c>
      <c r="N637" s="14">
        <f>IFERROR(N559/N169,"")</f>
        <v>2.152297305649278E-2</v>
      </c>
      <c r="O637" s="14">
        <f>IFERROR(O559/O169,"")</f>
        <v>2.0505182249292465E-2</v>
      </c>
      <c r="P637" s="14">
        <f>IFERROR(P559/P169,"")</f>
        <v>1.8996350917149331E-2</v>
      </c>
      <c r="Q637" s="14">
        <f>IFERROR(Q559/Q169,"")</f>
        <v>1.8716546629518733E-2</v>
      </c>
      <c r="R637" s="14">
        <f>IFERROR(R559/R169,"")</f>
        <v>1.8585833053145401E-2</v>
      </c>
      <c r="S637" s="14">
        <f>IFERROR(S559/S169,"")</f>
        <v>1.7796689420279406E-2</v>
      </c>
      <c r="T637" s="14">
        <f>IFERROR(T559/T169,"")</f>
        <v>1.8407239679877559E-2</v>
      </c>
      <c r="U637" s="14">
        <f>IFERROR(U559/U169,"")</f>
        <v>1.8138187539029252E-2</v>
      </c>
      <c r="V637" s="14">
        <f>IFERROR(V559/V169,"")</f>
        <v>1.8444263545146007E-2</v>
      </c>
      <c r="W637" s="14">
        <f>IFERROR(W559/W169,"")</f>
        <v>1.7741717027045294E-2</v>
      </c>
      <c r="X637" s="14">
        <f>IFERROR(X559/X169,"")</f>
        <v>1.8625724441315078E-2</v>
      </c>
      <c r="Y637" s="14">
        <f>IFERROR(Y559/Y169,"")</f>
        <v>1.8539015015458928E-2</v>
      </c>
      <c r="Z637" s="14">
        <f>IFERROR(Z559/Z169,"")</f>
        <v>1.8429323408734301E-2</v>
      </c>
      <c r="AA637" s="14">
        <f>IFERROR(AA559/AA169,"")</f>
        <v>1.7866738415906826E-2</v>
      </c>
      <c r="AB637" s="14">
        <f>IFERROR(AB559/AB169,"")</f>
        <v>1.9924776110816028E-2</v>
      </c>
      <c r="AC637" s="14">
        <f>IFERROR(AC559/AC169,"")</f>
        <v>1.9905394465563407E-2</v>
      </c>
      <c r="AD637" s="14">
        <f>IFERROR(AD559/AD169,"")</f>
        <v>1.8394967642813675E-2</v>
      </c>
      <c r="AE637" s="14">
        <f>IFERROR(AE559/AE169,"")</f>
        <v>1.7602743891314658E-2</v>
      </c>
      <c r="AF637" s="14">
        <f>IFERROR(AF559/AF169,"")</f>
        <v>1.7956597217971288E-2</v>
      </c>
      <c r="AG637" s="14">
        <f>IFERROR(AG559/AG169,"")</f>
        <v>1.8211333013653287E-2</v>
      </c>
      <c r="AH637" s="14">
        <f>IFERROR(AH559/AH169,"")</f>
        <v>1.8453260600298779E-2</v>
      </c>
    </row>
    <row r="638" spans="1:34" ht="15" hidden="1" x14ac:dyDescent="0.25">
      <c r="A638" t="str">
        <f t="shared" si="122"/>
        <v>平安关注贷款率</v>
      </c>
      <c r="B638" s="3" t="str">
        <f t="shared" si="120"/>
        <v>平安银行关注贷款率</v>
      </c>
      <c r="C638" s="4" t="s">
        <v>43</v>
      </c>
      <c r="D638" s="4" t="s">
        <v>44</v>
      </c>
      <c r="E638" s="5" t="s">
        <v>45</v>
      </c>
      <c r="F638" s="5" t="s">
        <v>27</v>
      </c>
      <c r="G638" s="5" t="str">
        <f t="shared" si="121"/>
        <v>关注贷款率</v>
      </c>
      <c r="H638" s="14">
        <f>IFERROR(H560/H170,"")</f>
        <v>2.477357178264428E-2</v>
      </c>
      <c r="I638" s="14">
        <f>IFERROR(I560/I170,"")</f>
        <v>2.3887499203920477E-2</v>
      </c>
      <c r="J638" s="14">
        <f>IFERROR(J560/J170,"")</f>
        <v>2.0086475364851572E-2</v>
      </c>
      <c r="K638" s="14">
        <f>IFERROR(K560/K170,"")</f>
        <v>1.9297710148532675E-2</v>
      </c>
      <c r="L638" s="14">
        <f>IFERROR(L560/L170,"")</f>
        <v>1.8632535058092623E-2</v>
      </c>
      <c r="M638" s="14">
        <f>IFERROR(M560/M170,"")</f>
        <v>1.5884308109387839E-2</v>
      </c>
      <c r="N638" s="14">
        <f>IFERROR(N560/N170,"")</f>
        <v>1.1140169305970039E-2</v>
      </c>
      <c r="O638" s="14">
        <f>IFERROR(O560/O170,"")</f>
        <v>1.0576891931286914E-2</v>
      </c>
      <c r="P638" s="14">
        <f>IFERROR(P560/P170,"")</f>
        <v>9.585748060884353E-3</v>
      </c>
      <c r="Q638" s="14">
        <f>IFERROR(Q560/Q170,"")</f>
        <v>1.3693069901936724E-2</v>
      </c>
      <c r="R638" s="14">
        <f>IFERROR(R560/R170,"")</f>
        <v>1.417161316268466E-2</v>
      </c>
      <c r="S638" s="14">
        <f>IFERROR(S560/S170,"")</f>
        <v>1.4078006146784191E-2</v>
      </c>
      <c r="T638" s="14">
        <f>IFERROR(T560/T170,"")</f>
        <v>1.322627705540457E-2</v>
      </c>
      <c r="U638" s="14">
        <f>IFERROR(U560/U170,"")</f>
        <v>1.4937860137525849E-2</v>
      </c>
      <c r="V638" s="14">
        <f>IFERROR(V560/V170,"")</f>
        <v>1.8200381417420183E-2</v>
      </c>
      <c r="W638" s="14">
        <f>IFERROR(W560/W170,"")</f>
        <v>1.7523558766373095E-2</v>
      </c>
      <c r="X638" s="14">
        <f>IFERROR(X560/X170,"")</f>
        <v>1.7413992081139102E-2</v>
      </c>
      <c r="Y638" s="14">
        <f>IFERROR(Y560/Y170,"")</f>
        <v>1.7694796286848107E-2</v>
      </c>
      <c r="Z638" s="14">
        <f>IFERROR(Z560/Z170,"")</f>
        <v>1.7529520831786504E-2</v>
      </c>
      <c r="AA638" s="14">
        <f>IFERROR(AA560/AA170,"")</f>
        <v>1.7734474257973951E-2</v>
      </c>
      <c r="AB638" s="14">
        <f>IFERROR(AB560/AB170,"")</f>
        <v>1.8465059350093189E-2</v>
      </c>
      <c r="AC638" s="14">
        <f>IFERROR(AC560/AC170,"")</f>
        <v>1.9692776605835002E-2</v>
      </c>
      <c r="AD638" s="14">
        <f>IFERROR(AD560/AD170,"")</f>
        <v>1.9252524300532616E-2</v>
      </c>
      <c r="AE638" s="14">
        <f>IFERROR(AE560/AE170,"")</f>
        <v>1.7800442182563422E-2</v>
      </c>
      <c r="AF638" s="14">
        <f>IFERROR(AF560/AF170,"")</f>
        <v>1.7589565843958248E-2</v>
      </c>
      <c r="AG638" s="14">
        <f>IFERROR(AG560/AG170,"")</f>
        <v>1.7359358619537458E-2</v>
      </c>
      <c r="AH638" s="14">
        <f>IFERROR(AH560/AH170,"")</f>
        <v>1.7496549527550694E-2</v>
      </c>
    </row>
    <row r="639" spans="1:34" ht="15" hidden="1" x14ac:dyDescent="0.25">
      <c r="A639" t="str">
        <f t="shared" si="122"/>
        <v>华夏关注贷款率</v>
      </c>
      <c r="B639" s="3" t="str">
        <f t="shared" si="120"/>
        <v>华夏银行关注贷款率</v>
      </c>
      <c r="C639" s="4" t="s">
        <v>46</v>
      </c>
      <c r="D639" s="4" t="s">
        <v>47</v>
      </c>
      <c r="E639" s="5" t="s">
        <v>48</v>
      </c>
      <c r="F639" s="5" t="s">
        <v>27</v>
      </c>
      <c r="G639" s="5" t="str">
        <f t="shared" si="121"/>
        <v>关注贷款率</v>
      </c>
      <c r="H639" s="14">
        <f>IFERROR(H561/H171,"")</f>
        <v>3.8031132624079603E-2</v>
      </c>
      <c r="I639" s="14">
        <f>IFERROR(I561/I171,"")</f>
        <v>3.7755969897983722E-2</v>
      </c>
      <c r="J639" s="14">
        <f>IFERROR(J561/J171,"")</f>
        <v>3.5571894081070081E-2</v>
      </c>
      <c r="K639" s="14">
        <f>IFERROR(K561/K171,"")</f>
        <v>3.6133747390385974E-2</v>
      </c>
      <c r="L639" s="14">
        <f>IFERROR(L561/L171,"")</f>
        <v>3.4961832585053594E-2</v>
      </c>
      <c r="M639" s="14">
        <f>IFERROR(M561/M171,"")</f>
        <v>3.5125286718752612E-2</v>
      </c>
      <c r="N639" s="14">
        <f>IFERROR(N561/N171,"")</f>
        <v>3.4286505455447223E-2</v>
      </c>
      <c r="O639" s="14">
        <f>IFERROR(O561/O171,"")</f>
        <v>3.365096701638768E-2</v>
      </c>
      <c r="P639" s="14">
        <f>IFERROR(P561/P171,"")</f>
        <v>3.2741008406076001E-2</v>
      </c>
      <c r="Q639" s="14">
        <f>IFERROR(Q561/Q171,"")</f>
        <v>3.2465419823963809E-2</v>
      </c>
      <c r="R639" s="14">
        <f>IFERROR(R561/R171,"")</f>
        <v>3.0959160688655989E-2</v>
      </c>
      <c r="S639" s="14">
        <f>IFERROR(S561/S171,"")</f>
        <v>2.9711926843651652E-2</v>
      </c>
      <c r="T639" s="14">
        <f>IFERROR(T561/T171,"")</f>
        <v>2.8585475396538707E-2</v>
      </c>
      <c r="U639" s="14">
        <f>IFERROR(U561/U171,"")</f>
        <v>2.72765146277038E-2</v>
      </c>
      <c r="V639" s="14">
        <f>IFERROR(V561/V171,"")</f>
        <v>2.7838870061368964E-2</v>
      </c>
      <c r="W639" s="14">
        <f>IFERROR(W561/W171,"")</f>
        <v>2.768182413169978E-2</v>
      </c>
      <c r="X639" s="14">
        <f>IFERROR(X561/X171,"")</f>
        <v>2.7601335949225734E-2</v>
      </c>
      <c r="Y639" s="14">
        <f>IFERROR(Y561/Y171,"")</f>
        <v>2.7408214692212433E-2</v>
      </c>
      <c r="Z639" s="14">
        <f>IFERROR(Z561/Z171,"")</f>
        <v>2.7377669475398807E-2</v>
      </c>
      <c r="AA639" s="14">
        <f>IFERROR(AA561/AA171,"")</f>
        <v>2.7379749278360784E-2</v>
      </c>
      <c r="AB639" s="14">
        <f>IFERROR(AB561/AB171,"")</f>
        <v>2.662870789054091E-2</v>
      </c>
      <c r="AC639" s="14">
        <f>IFERROR(AC561/AC171,"")</f>
        <v>2.6923411002696088E-2</v>
      </c>
      <c r="AD639" s="14">
        <f>IFERROR(AD561/AD171,"")</f>
        <v>2.5792824883563784E-2</v>
      </c>
      <c r="AE639" s="14">
        <f>IFERROR(AE561/AE171,"")</f>
        <v>2.5691137456575371E-2</v>
      </c>
      <c r="AF639" s="14">
        <f>IFERROR(AF561/AF171,"")</f>
        <v>2.5249317879520665E-2</v>
      </c>
      <c r="AG639" s="14">
        <f>IFERROR(AG561/AG171,"")</f>
        <v>2.3203785195726381E-2</v>
      </c>
      <c r="AH639" s="14">
        <f>IFERROR(AH561/AH171,"")</f>
        <v>2.6718708238625516E-2</v>
      </c>
    </row>
    <row r="640" spans="1:34" ht="15" hidden="1" x14ac:dyDescent="0.25">
      <c r="A640" t="str">
        <f t="shared" si="122"/>
        <v>浙商关注贷款率</v>
      </c>
      <c r="B640" s="3" t="str">
        <f t="shared" si="120"/>
        <v>浙商银行关注贷款率</v>
      </c>
      <c r="C640" s="4" t="s">
        <v>49</v>
      </c>
      <c r="D640" s="4" t="s">
        <v>50</v>
      </c>
      <c r="E640" s="5" t="s">
        <v>51</v>
      </c>
      <c r="F640" s="5" t="s">
        <v>27</v>
      </c>
      <c r="G640" s="5" t="str">
        <f t="shared" si="121"/>
        <v>关注贷款率</v>
      </c>
      <c r="H640" s="14">
        <f>IFERROR(H562/H172,"")</f>
        <v>1.9764433162930355E-2</v>
      </c>
      <c r="I640" s="14">
        <f>IFERROR(I562/I172,"")</f>
        <v>1.9764433162930355E-2</v>
      </c>
      <c r="J640" s="14">
        <f>IFERROR(J562/J172,"")</f>
        <v>2.3358856881731446E-2</v>
      </c>
      <c r="K640" s="14">
        <f>IFERROR(K562/K172,"")</f>
        <v>2.2230016388627396E-2</v>
      </c>
      <c r="L640" s="14">
        <f>IFERROR(L562/L172,"")</f>
        <v>2.1605067081286945E-2</v>
      </c>
      <c r="M640" s="14">
        <f>IFERROR(M562/M172,"")</f>
        <v>2.0929208335555484E-2</v>
      </c>
      <c r="N640" s="14">
        <f>IFERROR(N562/N172,"")</f>
        <v>1.7477451826046177E-2</v>
      </c>
      <c r="O640" s="14">
        <f>IFERROR(O562/O172,"")</f>
        <v>1.675834102862649E-2</v>
      </c>
      <c r="P640" s="14">
        <f>IFERROR(P562/P172,"")</f>
        <v>1.6369306136052957E-2</v>
      </c>
      <c r="Q640" s="14">
        <f>IFERROR(Q562/Q172,"")</f>
        <v>1.5879297815376475E-2</v>
      </c>
      <c r="R640" s="14">
        <f>IFERROR(R562/R172,"")</f>
        <v>2.2241375075637646E-2</v>
      </c>
      <c r="S640" s="14">
        <f>IFERROR(S562/S172,"")</f>
        <v>2.0937452487334043E-2</v>
      </c>
      <c r="T640" s="14">
        <f>IFERROR(T562/T172,"")</f>
        <v>3.0023226670258842E-2</v>
      </c>
      <c r="U640" s="14">
        <f>IFERROR(U562/U172,"")</f>
        <v>2.9297341795682077E-2</v>
      </c>
      <c r="V640" s="14">
        <f>IFERROR(V562/V172,"")</f>
        <v>2.4060834020312657E-2</v>
      </c>
      <c r="W640" s="14">
        <f>IFERROR(W562/W172,"")</f>
        <v>2.2933285841764028E-2</v>
      </c>
      <c r="X640" s="14">
        <f>IFERROR(X562/X172,"")</f>
        <v>2.0900126299426794E-2</v>
      </c>
      <c r="Y640" s="14">
        <f>IFERROR(Y562/Y172,"")</f>
        <v>2.0275432502307639E-2</v>
      </c>
      <c r="Z640" s="14">
        <f>IFERROR(Z562/Z172,"")</f>
        <v>2.0534699386704158E-2</v>
      </c>
      <c r="AA640" s="14">
        <f>IFERROR(AA562/AA172,"")</f>
        <v>1.9826952855673482E-2</v>
      </c>
      <c r="AB640" s="14">
        <f>IFERROR(AB562/AB172,"")</f>
        <v>2.2055631902779156E-2</v>
      </c>
      <c r="AC640" s="14">
        <f>IFERROR(AC562/AC172,"")</f>
        <v>2.1786425566331521E-2</v>
      </c>
      <c r="AD640" s="14">
        <f>IFERROR(AD562/AD172,"")</f>
        <v>2.4065506125917645E-2</v>
      </c>
      <c r="AE640" s="14">
        <f>IFERROR(AE562/AE172,"")</f>
        <v>2.3529934447489763E-2</v>
      </c>
      <c r="AF640" s="14">
        <f>IFERROR(AF562/AF172,"")</f>
        <v>2.5023833742621116E-2</v>
      </c>
      <c r="AG640" s="14">
        <f>IFERROR(AG562/AG172,"")</f>
        <v>2.4804985782630341E-2</v>
      </c>
      <c r="AH640" s="14">
        <f>IFERROR(AH562/AH172,"")</f>
        <v>2.3628565411141639E-2</v>
      </c>
    </row>
    <row r="641" spans="1:34" ht="15" hidden="1" x14ac:dyDescent="0.25">
      <c r="A641" t="str">
        <f t="shared" si="122"/>
        <v>北京关注贷款率</v>
      </c>
      <c r="B641" s="3" t="str">
        <f t="shared" si="120"/>
        <v>北京银行关注贷款率</v>
      </c>
      <c r="C641" s="4" t="s">
        <v>52</v>
      </c>
      <c r="D641" s="4" t="s">
        <v>53</v>
      </c>
      <c r="E641" s="5" t="s">
        <v>54</v>
      </c>
      <c r="F641" s="5" t="s">
        <v>55</v>
      </c>
      <c r="G641" s="5" t="str">
        <f t="shared" si="121"/>
        <v>关注贷款率</v>
      </c>
      <c r="H641" s="14">
        <f>IFERROR(H563/H173,"")</f>
        <v>1.0053454522435147E-2</v>
      </c>
      <c r="I641" s="14">
        <f>IFERROR(I563/I173,"")</f>
        <v>1.0053454522435147E-2</v>
      </c>
      <c r="J641" s="14">
        <f>IFERROR(J563/J173,"")</f>
        <v>1.2488955322117426E-2</v>
      </c>
      <c r="K641" s="14">
        <f>IFERROR(K563/K173,"")</f>
        <v>1.2488955322117426E-2</v>
      </c>
      <c r="L641" s="14">
        <f>IFERROR(L563/L173,"")</f>
        <v>1.2696824976546079E-2</v>
      </c>
      <c r="M641" s="14">
        <f>IFERROR(M563/M173,"")</f>
        <v>1.2449358974358974E-2</v>
      </c>
      <c r="N641" s="14">
        <f>IFERROR(N563/N173,"")</f>
        <v>1.1394246807946058E-2</v>
      </c>
      <c r="O641" s="14">
        <f>IFERROR(O563/O173,"")</f>
        <v>1.0958895705521473E-2</v>
      </c>
      <c r="P641" s="14">
        <f>IFERROR(P563/P173,"")</f>
        <v>9.6277235885876902E-3</v>
      </c>
      <c r="Q641" s="14">
        <f>IFERROR(Q563/Q173,"")</f>
        <v>9.4809523809523816E-3</v>
      </c>
      <c r="R641" s="14">
        <f>IFERROR(R563/R173,"")</f>
        <v>1.4776140632713338E-2</v>
      </c>
      <c r="S641" s="14">
        <f>IFERROR(S563/S173,"")</f>
        <v>1.4134647322712338E-2</v>
      </c>
      <c r="T641" s="14">
        <f>IFERROR(T563/T173,"")</f>
        <v>1.9691429098812246E-2</v>
      </c>
      <c r="U641" s="14">
        <f>IFERROR(U563/U173,"")</f>
        <v>1.9923133860957697E-2</v>
      </c>
      <c r="V641" s="14">
        <f>IFERROR(V563/V173,"")</f>
        <v>1.6118451983203871E-2</v>
      </c>
      <c r="W641" s="14">
        <f>IFERROR(W563/W173,"")</f>
        <v>1.5254779032129819E-2</v>
      </c>
      <c r="X641" s="14">
        <f>IFERROR(X563/X173,"")</f>
        <v>1.496439036352926E-2</v>
      </c>
      <c r="Y641" s="14">
        <f>IFERROR(Y563/Y173,"")</f>
        <v>1.4847484055071398E-2</v>
      </c>
      <c r="Z641" s="14">
        <f>IFERROR(Z563/Z173,"")</f>
        <v>1.7785202267170484E-2</v>
      </c>
      <c r="AA641" s="14">
        <f>IFERROR(AA563/AA173,"")</f>
        <v>1.6908962264150944E-2</v>
      </c>
      <c r="AB641" s="14">
        <f>IFERROR(AB563/AB173,"")</f>
        <v>1.8661959162059261E-2</v>
      </c>
      <c r="AC641" s="14">
        <f>IFERROR(AC563/AC173,"")</f>
        <v>1.8639638568760303E-2</v>
      </c>
      <c r="AD641" s="14">
        <f>IFERROR(AD563/AD173,"")</f>
        <v>1.7935044514078215E-2</v>
      </c>
      <c r="AE641" s="14">
        <f>IFERROR(AE563/AE173,"")</f>
        <v>1.6938461538461538E-2</v>
      </c>
      <c r="AF641" s="14">
        <f>IFERROR(AF563/AF173,"")</f>
        <v>1.4981663471158447E-2</v>
      </c>
      <c r="AG641" s="14">
        <f>IFERROR(AG563/AG173,"")</f>
        <v>1.5094102684903707E-2</v>
      </c>
      <c r="AH641" s="14" t="str">
        <f>IFERROR(AH563/AH173,"")</f>
        <v/>
      </c>
    </row>
    <row r="642" spans="1:34" ht="15" hidden="1" x14ac:dyDescent="0.25">
      <c r="A642" t="str">
        <f t="shared" si="122"/>
        <v>江苏关注贷款率</v>
      </c>
      <c r="B642" s="3" t="str">
        <f t="shared" si="120"/>
        <v>江苏银行关注贷款率</v>
      </c>
      <c r="C642" s="4" t="s">
        <v>56</v>
      </c>
      <c r="D642" s="4" t="s">
        <v>57</v>
      </c>
      <c r="E642" s="5" t="s">
        <v>58</v>
      </c>
      <c r="F642" s="5" t="s">
        <v>55</v>
      </c>
      <c r="G642" s="5" t="str">
        <f t="shared" si="121"/>
        <v>关注贷款率</v>
      </c>
      <c r="H642" s="14">
        <f>IFERROR(H564/H174,"")</f>
        <v>2.3358253112475989E-2</v>
      </c>
      <c r="I642" s="14">
        <f>IFERROR(I564/I174,"")</f>
        <v>2.025421907159301E-2</v>
      </c>
      <c r="J642" s="14">
        <f>IFERROR(J564/J174,"")</f>
        <v>1.9401257866625575E-2</v>
      </c>
      <c r="K642" s="14">
        <f>IFERROR(K564/K174,"")</f>
        <v>1.8947343893318831E-2</v>
      </c>
      <c r="L642" s="14">
        <f>IFERROR(L564/L174,"")</f>
        <v>1.8255255456352197E-2</v>
      </c>
      <c r="M642" s="14">
        <f>IFERROR(M564/M174,"")</f>
        <v>1.5907492738028953E-2</v>
      </c>
      <c r="N642" s="14">
        <f>IFERROR(N564/N174,"")</f>
        <v>1.3585478447506424E-2</v>
      </c>
      <c r="O642" s="14">
        <f>IFERROR(O564/O174,"")</f>
        <v>1.3075728748320081E-2</v>
      </c>
      <c r="P642" s="14">
        <f>IFERROR(P564/P174,"")</f>
        <v>1.2468977808120237E-2</v>
      </c>
      <c r="Q642" s="14">
        <f>IFERROR(Q564/Q174,"")</f>
        <v>1.270417494570188E-2</v>
      </c>
      <c r="R642" s="14">
        <f>IFERROR(R564/R174,"")</f>
        <v>1.3413032327175485E-2</v>
      </c>
      <c r="S642" s="14">
        <f>IFERROR(S564/S174,"")</f>
        <v>1.3351897107332611E-2</v>
      </c>
      <c r="T642" s="14">
        <f>IFERROR(T564/T174,"")</f>
        <v>1.3050599294467656E-2</v>
      </c>
      <c r="U642" s="14">
        <f>IFERROR(U564/U174,"")</f>
        <v>1.2863308543329137E-2</v>
      </c>
      <c r="V642" s="14">
        <f>IFERROR(V564/V174,"")</f>
        <v>1.3086210935652542E-2</v>
      </c>
      <c r="W642" s="14">
        <f>IFERROR(W564/W174,"")</f>
        <v>1.240909492833994E-2</v>
      </c>
      <c r="X642" s="14">
        <f>IFERROR(X564/X174,"")</f>
        <v>1.2874170443506817E-2</v>
      </c>
      <c r="Y642" s="14">
        <f>IFERROR(Y564/Y174,"")</f>
        <v>1.2961945892219001E-2</v>
      </c>
      <c r="Z642" s="14">
        <f>IFERROR(Z564/Z174,"")</f>
        <v>1.3410674890361789E-2</v>
      </c>
      <c r="AA642" s="14">
        <f>IFERROR(AA564/AA174,"")</f>
        <v>1.3708531243946479E-2</v>
      </c>
      <c r="AB642" s="14">
        <f>IFERROR(AB564/AB174,"")</f>
        <v>1.3971844488927077E-2</v>
      </c>
      <c r="AC642" s="14">
        <f>IFERROR(AC564/AC174,"")</f>
        <v>1.4499841035188992E-2</v>
      </c>
      <c r="AD642" s="14">
        <f>IFERROR(AD564/AD174,"")</f>
        <v>1.4012834626429539E-2</v>
      </c>
      <c r="AE642" s="14">
        <f>IFERROR(AE564/AE174,"")</f>
        <v>1.3291368411406039E-2</v>
      </c>
      <c r="AF642" s="14">
        <f>IFERROR(AF564/AF174,"")</f>
        <v>1.2432208544590304E-2</v>
      </c>
      <c r="AG642" s="14">
        <f>IFERROR(AG564/AG174,"")</f>
        <v>1.2825395361491255E-2</v>
      </c>
      <c r="AH642" s="14" t="str">
        <f>IFERROR(AH564/AH174,"")</f>
        <v/>
      </c>
    </row>
    <row r="643" spans="1:34" ht="15" hidden="1" x14ac:dyDescent="0.25">
      <c r="A643" t="str">
        <f t="shared" si="122"/>
        <v>上海关注贷款率</v>
      </c>
      <c r="B643" s="3" t="str">
        <f t="shared" si="120"/>
        <v>上海银行关注贷款率</v>
      </c>
      <c r="C643" s="4" t="s">
        <v>59</v>
      </c>
      <c r="D643" s="4" t="s">
        <v>60</v>
      </c>
      <c r="E643" s="5" t="s">
        <v>61</v>
      </c>
      <c r="F643" s="5" t="s">
        <v>55</v>
      </c>
      <c r="G643" s="5" t="str">
        <f t="shared" si="121"/>
        <v>关注贷款率</v>
      </c>
      <c r="H643" s="14">
        <f>IFERROR(H565/H175,"")</f>
        <v>1.8598945162862736E-2</v>
      </c>
      <c r="I643" s="14">
        <f>IFERROR(I565/I175,"")</f>
        <v>1.8609392521470321E-2</v>
      </c>
      <c r="J643" s="14">
        <f>IFERROR(J565/J175,"")</f>
        <v>1.8796438118521833E-2</v>
      </c>
      <c r="K643" s="14">
        <f>IFERROR(K565/K175,"")</f>
        <v>1.8640760288247422E-2</v>
      </c>
      <c r="L643" s="14">
        <f>IFERROR(L565/L175,"")</f>
        <v>1.9486212791946175E-2</v>
      </c>
      <c r="M643" s="14">
        <f>IFERROR(M565/M175,"")</f>
        <v>1.7860398949340675E-2</v>
      </c>
      <c r="N643" s="14">
        <f>IFERROR(N565/N175,"")</f>
        <v>1.9110239484851219E-2</v>
      </c>
      <c r="O643" s="14">
        <f>IFERROR(O565/O175,"")</f>
        <v>1.9173124155484528E-2</v>
      </c>
      <c r="P643" s="14">
        <f>IFERROR(P565/P175,"")</f>
        <v>1.8551687337460338E-2</v>
      </c>
      <c r="Q643" s="14">
        <f>IFERROR(Q565/Q175,"")</f>
        <v>1.6967334890195016E-2</v>
      </c>
      <c r="R643" s="14">
        <f>IFERROR(R565/R175,"")</f>
        <v>1.6547956664461849E-2</v>
      </c>
      <c r="S643" s="14">
        <f>IFERROR(S565/S175,"")</f>
        <v>1.5984844443357668E-2</v>
      </c>
      <c r="T643" s="14">
        <f>IFERROR(T565/T175,"")</f>
        <v>1.6649661264187134E-2</v>
      </c>
      <c r="U643" s="14">
        <f>IFERROR(U565/U175,"")</f>
        <v>1.7984248098337961E-2</v>
      </c>
      <c r="V643" s="14">
        <f>IFERROR(V565/V175,"")</f>
        <v>1.6389952820443351E-2</v>
      </c>
      <c r="W643" s="14">
        <f>IFERROR(W565/W175,"")</f>
        <v>1.7746239641734846E-2</v>
      </c>
      <c r="X643" s="14">
        <f>IFERROR(X565/X175,"")</f>
        <v>1.7399087695315313E-2</v>
      </c>
      <c r="Y643" s="14">
        <f>IFERROR(Y565/Y175,"")</f>
        <v>1.7162488471546947E-2</v>
      </c>
      <c r="Z643" s="14">
        <f>IFERROR(Z565/Z175,"")</f>
        <v>2.0736590280361393E-2</v>
      </c>
      <c r="AA643" s="14">
        <f>IFERROR(AA565/AA175,"")</f>
        <v>2.1907554073233946E-2</v>
      </c>
      <c r="AB643" s="14">
        <f>IFERROR(AB565/AB175,"")</f>
        <v>2.1434731917539248E-2</v>
      </c>
      <c r="AC643" s="14">
        <f>IFERROR(AC565/AC175,"")</f>
        <v>2.1387304027581603E-2</v>
      </c>
      <c r="AD643" s="14">
        <f>IFERROR(AD565/AD175,"")</f>
        <v>2.0639287186132473E-2</v>
      </c>
      <c r="AE643" s="14">
        <f>IFERROR(AE565/AE175,"")</f>
        <v>2.0534085962518635E-2</v>
      </c>
      <c r="AF643" s="14">
        <f>IFERROR(AF565/AF175,"")</f>
        <v>2.0380297100834294E-2</v>
      </c>
      <c r="AG643" s="14">
        <f>IFERROR(AG565/AG175,"")</f>
        <v>2.0809531504596669E-2</v>
      </c>
      <c r="AH643" s="14" t="str">
        <f>IFERROR(AH565/AH175,"")</f>
        <v/>
      </c>
    </row>
    <row r="644" spans="1:34" ht="15" hidden="1" x14ac:dyDescent="0.25">
      <c r="A644" t="str">
        <f t="shared" si="122"/>
        <v>宁波关注贷款率</v>
      </c>
      <c r="B644" s="3" t="str">
        <f t="shared" si="120"/>
        <v>宁波银行关注贷款率</v>
      </c>
      <c r="C644" s="4" t="s">
        <v>62</v>
      </c>
      <c r="D644" s="4" t="s">
        <v>63</v>
      </c>
      <c r="E644" s="5" t="s">
        <v>64</v>
      </c>
      <c r="F644" s="5" t="s">
        <v>55</v>
      </c>
      <c r="G644" s="5" t="str">
        <f t="shared" si="121"/>
        <v>关注贷款率</v>
      </c>
      <c r="H644" s="14">
        <f>IFERROR(H566/H176,"")</f>
        <v>6.2512396574695437E-3</v>
      </c>
      <c r="I644" s="14">
        <f>IFERROR(I566/I176,"")</f>
        <v>5.6583576001797324E-3</v>
      </c>
      <c r="J644" s="14">
        <f>IFERROR(J566/J176,"")</f>
        <v>7.364454292337245E-3</v>
      </c>
      <c r="K644" s="14">
        <f>IFERROR(K566/K176,"")</f>
        <v>7.4321849573172087E-3</v>
      </c>
      <c r="L644" s="14">
        <f>IFERROR(L566/L176,"")</f>
        <v>5.8673189674182443E-3</v>
      </c>
      <c r="M644" s="14">
        <f>IFERROR(M566/M176,"")</f>
        <v>5.3822992415537667E-3</v>
      </c>
      <c r="N644" s="14">
        <f>IFERROR(N566/N176,"")</f>
        <v>4.9758984463040652E-3</v>
      </c>
      <c r="O644" s="14">
        <f>IFERROR(O566/O176,"")</f>
        <v>3.5982359139247657E-3</v>
      </c>
      <c r="P644" s="14">
        <f>IFERROR(P566/P176,"")</f>
        <v>3.8775858949357672E-3</v>
      </c>
      <c r="Q644" s="14">
        <f>IFERROR(Q566/Q176,"")</f>
        <v>3.766091072451223E-3</v>
      </c>
      <c r="R644" s="14">
        <f>IFERROR(R566/R176,"")</f>
        <v>4.7524715750038539E-3</v>
      </c>
      <c r="S644" s="14">
        <f>IFERROR(S566/S176,"")</f>
        <v>5.0628337674236542E-3</v>
      </c>
      <c r="T644" s="14">
        <f>IFERROR(T566/T176,"")</f>
        <v>4.8287940849799033E-3</v>
      </c>
      <c r="U644" s="14">
        <f>IFERROR(U566/U176,"")</f>
        <v>4.6747743001766115E-3</v>
      </c>
      <c r="V644" s="14">
        <f>IFERROR(V566/V176,"")</f>
        <v>5.7781916286966948E-3</v>
      </c>
      <c r="W644" s="14">
        <f>IFERROR(W566/W176,"")</f>
        <v>5.3953374729800076E-3</v>
      </c>
      <c r="X644" s="14">
        <f>IFERROR(X566/X176,"")</f>
        <v>5.4729348142316843E-3</v>
      </c>
      <c r="Y644" s="14">
        <f>IFERROR(Y566/Y176,"")</f>
        <v>5.4348183408065853E-3</v>
      </c>
      <c r="Z644" s="14">
        <f>IFERROR(Z566/Z176,"")</f>
        <v>6.470730044591041E-3</v>
      </c>
      <c r="AA644" s="14">
        <f>IFERROR(AA566/AA176,"")</f>
        <v>7.4377252938455781E-3</v>
      </c>
      <c r="AB644" s="14">
        <f>IFERROR(AB566/AB176,"")</f>
        <v>1.0152356300307664E-2</v>
      </c>
      <c r="AC644" s="14">
        <f>IFERROR(AC566/AC176,"")</f>
        <v>1.0822934591830076E-2</v>
      </c>
      <c r="AD644" s="14">
        <f>IFERROR(AD566/AD176,"")</f>
        <v>1.0299695880189396E-2</v>
      </c>
      <c r="AE644" s="14">
        <f>IFERROR(AE566/AE176,"")</f>
        <v>9.9788497404840592E-3</v>
      </c>
      <c r="AF644" s="14">
        <f>IFERROR(AF566/AF176,"")</f>
        <v>1.0221053745099996E-2</v>
      </c>
      <c r="AG644" s="14">
        <f>IFERROR(AG566/AG176,"")</f>
        <v>1.0812995865036756E-2</v>
      </c>
      <c r="AH644" s="14" t="str">
        <f>IFERROR(AH566/AH176,"")</f>
        <v/>
      </c>
    </row>
    <row r="645" spans="1:34" ht="15" hidden="1" x14ac:dyDescent="0.25">
      <c r="A645" t="str">
        <f t="shared" si="122"/>
        <v>南京关注贷款率</v>
      </c>
      <c r="B645" s="3" t="str">
        <f t="shared" si="120"/>
        <v>南京银行关注贷款率</v>
      </c>
      <c r="C645" s="4" t="s">
        <v>65</v>
      </c>
      <c r="D645" s="4" t="s">
        <v>66</v>
      </c>
      <c r="E645" s="5" t="s">
        <v>67</v>
      </c>
      <c r="F645" s="5" t="s">
        <v>55</v>
      </c>
      <c r="G645" s="5" t="str">
        <f t="shared" si="121"/>
        <v>关注贷款率</v>
      </c>
      <c r="H645" s="14">
        <f>IFERROR(H567/H177,"")</f>
        <v>1.3134126023545996E-2</v>
      </c>
      <c r="I645" s="14">
        <f>IFERROR(I567/I177,"")</f>
        <v>1.3685784804471695E-2</v>
      </c>
      <c r="J645" s="14">
        <f>IFERROR(J567/J177,"")</f>
        <v>1.2117280906963363E-2</v>
      </c>
      <c r="K645" s="14">
        <f>IFERROR(K567/K177,"")</f>
        <v>1.4859852468495405E-2</v>
      </c>
      <c r="L645" s="14">
        <f>IFERROR(L567/L177,"")</f>
        <v>1.3345860276191959E-2</v>
      </c>
      <c r="M645" s="14">
        <f>IFERROR(M567/M177,"")</f>
        <v>1.183714178242797E-2</v>
      </c>
      <c r="N645" s="14">
        <f>IFERROR(N567/N177,"")</f>
        <v>1.2078773512379773E-2</v>
      </c>
      <c r="O645" s="14">
        <f>IFERROR(O567/O177,"")</f>
        <v>1.294514556121569E-2</v>
      </c>
      <c r="P645" s="14">
        <f>IFERROR(P567/P177,"")</f>
        <v>1.1079566600647741E-2</v>
      </c>
      <c r="Q645" s="14">
        <f>IFERROR(Q567/Q177,"")</f>
        <v>1.145267559982693E-2</v>
      </c>
      <c r="R645" s="14">
        <f>IFERROR(R567/R177,"")</f>
        <v>1.2179245864320083E-2</v>
      </c>
      <c r="S645" s="14">
        <f>IFERROR(S567/S177,"")</f>
        <v>1.0029420257178063E-2</v>
      </c>
      <c r="T645" s="14">
        <f>IFERROR(T567/T177,"")</f>
        <v>8.313155738895987E-3</v>
      </c>
      <c r="U645" s="14">
        <f>IFERROR(U567/U177,"")</f>
        <v>8.3881531838637148E-3</v>
      </c>
      <c r="V645" s="14">
        <f>IFERROR(V567/V177,"")</f>
        <v>8.3720645334831537E-3</v>
      </c>
      <c r="W645" s="14">
        <f>IFERROR(W567/W177,"")</f>
        <v>8.5876882070806508E-3</v>
      </c>
      <c r="X645" s="14">
        <f>IFERROR(X567/X177,"")</f>
        <v>8.5507141683864255E-3</v>
      </c>
      <c r="Y645" s="14">
        <f>IFERROR(Y567/Y177,"")</f>
        <v>9.7259202529570953E-3</v>
      </c>
      <c r="Z645" s="14">
        <f>IFERROR(Z567/Z177,"")</f>
        <v>1.1684561830309796E-2</v>
      </c>
      <c r="AA645" s="14">
        <f>IFERROR(AA567/AA177,"")</f>
        <v>1.044204818913084E-2</v>
      </c>
      <c r="AB645" s="14">
        <f>IFERROR(AB567/AB177,"")</f>
        <v>1.0732261957048546E-2</v>
      </c>
      <c r="AC645" s="14">
        <f>IFERROR(AC567/AC177,"")</f>
        <v>1.1394495433437513E-2</v>
      </c>
      <c r="AD645" s="14">
        <f>IFERROR(AD567/AD177,"")</f>
        <v>1.2029867973102709E-2</v>
      </c>
      <c r="AE645" s="14">
        <f>IFERROR(AE567/AE177,"")</f>
        <v>1.150606152403217E-2</v>
      </c>
      <c r="AF645" s="14">
        <f>IFERROR(AF567/AF177,"")</f>
        <v>1.0566551300893231E-2</v>
      </c>
      <c r="AG645" s="14">
        <f>IFERROR(AG567/AG177,"")</f>
        <v>1.0580352516828127E-2</v>
      </c>
      <c r="AH645" s="14" t="str">
        <f>IFERROR(AH567/AH177,"")</f>
        <v/>
      </c>
    </row>
    <row r="646" spans="1:34" ht="15" hidden="1" x14ac:dyDescent="0.25">
      <c r="A646" t="str">
        <f t="shared" si="122"/>
        <v>杭州关注贷款率</v>
      </c>
      <c r="B646" s="3" t="str">
        <f t="shared" si="120"/>
        <v>杭州银行关注贷款率</v>
      </c>
      <c r="C646" s="4" t="s">
        <v>68</v>
      </c>
      <c r="D646" s="4" t="s">
        <v>69</v>
      </c>
      <c r="E646" s="5" t="s">
        <v>70</v>
      </c>
      <c r="F646" s="5" t="s">
        <v>55</v>
      </c>
      <c r="G646" s="5" t="str">
        <f t="shared" si="121"/>
        <v>关注贷款率</v>
      </c>
      <c r="H646" s="14">
        <f>IFERROR(H568/H178,"")</f>
        <v>1.1098066171029715E-2</v>
      </c>
      <c r="I646" s="14">
        <f>IFERROR(I568/I178,"")</f>
        <v>1.3434360971614058E-2</v>
      </c>
      <c r="J646" s="14">
        <f>IFERROR(J568/J178,"")</f>
        <v>9.362815662184042E-3</v>
      </c>
      <c r="K646" s="14">
        <f>IFERROR(K568/K178,"")</f>
        <v>9.0732183766368182E-3</v>
      </c>
      <c r="L646" s="14">
        <f>IFERROR(L568/L178,"")</f>
        <v>9.8653037194416735E-3</v>
      </c>
      <c r="M646" s="14">
        <f>IFERROR(M568/M178,"")</f>
        <v>7.1081462257060225E-3</v>
      </c>
      <c r="N646" s="14">
        <f>IFERROR(N568/N178,"")</f>
        <v>5.7605891552321067E-3</v>
      </c>
      <c r="O646" s="14">
        <f>IFERROR(O568/O178,"")</f>
        <v>4.9288717233199105E-3</v>
      </c>
      <c r="P646" s="14">
        <f>IFERROR(P568/P178,"")</f>
        <v>4.885712203375546E-3</v>
      </c>
      <c r="Q646" s="14">
        <f>IFERROR(Q568/Q178,"")</f>
        <v>5.5870107401717025E-3</v>
      </c>
      <c r="R646" s="14">
        <f>IFERROR(R568/R178,"")</f>
        <v>3.805625394292409E-3</v>
      </c>
      <c r="S646" s="14">
        <f>IFERROR(S568/S178,"")</f>
        <v>3.7979841469856488E-3</v>
      </c>
      <c r="T646" s="14">
        <f>IFERROR(T568/T178,"")</f>
        <v>4.6317119324009986E-3</v>
      </c>
      <c r="U646" s="14">
        <f>IFERROR(U568/U178,"")</f>
        <v>4.607408403252535E-3</v>
      </c>
      <c r="V646" s="14">
        <f>IFERROR(V568/V178,"")</f>
        <v>3.907463357062194E-3</v>
      </c>
      <c r="W646" s="14">
        <f>IFERROR(W568/W178,"")</f>
        <v>2.8216616179873545E-3</v>
      </c>
      <c r="X646" s="14">
        <f>IFERROR(X568/X178,"")</f>
        <v>4.4230677430421436E-3</v>
      </c>
      <c r="Y646" s="14">
        <f>IFERROR(Y568/Y178,"")</f>
        <v>3.6829352890003146E-3</v>
      </c>
      <c r="Z646" s="14">
        <f>IFERROR(Z568/Z178,"")</f>
        <v>3.9843050954069658E-3</v>
      </c>
      <c r="AA646" s="14">
        <f>IFERROR(AA568/AA178,"")</f>
        <v>5.1836799290912389E-3</v>
      </c>
      <c r="AB646" s="14">
        <f>IFERROR(AB568/AB178,"")</f>
        <v>5.2683399512434958E-3</v>
      </c>
      <c r="AC646" s="14">
        <f>IFERROR(AC568/AC178,"")</f>
        <v>5.9358501427739067E-3</v>
      </c>
      <c r="AD646" s="14">
        <f>IFERROR(AD568/AD178,"")</f>
        <v>5.5125206577751129E-3</v>
      </c>
      <c r="AE646" s="14">
        <f>IFERROR(AE568/AE178,"")</f>
        <v>5.4382974382039409E-3</v>
      </c>
      <c r="AF646" s="14">
        <f>IFERROR(AF568/AF178,"")</f>
        <v>5.1245231849919694E-3</v>
      </c>
      <c r="AG646" s="14">
        <f>IFERROR(AG568/AG178,"")</f>
        <v>5.3304218148560404E-3</v>
      </c>
      <c r="AH646" s="14" t="str">
        <f>IFERROR(AH568/AH178,"")</f>
        <v/>
      </c>
    </row>
    <row r="647" spans="1:34" ht="15" hidden="1" x14ac:dyDescent="0.25">
      <c r="A647" t="str">
        <f t="shared" si="122"/>
        <v>成都关注贷款率</v>
      </c>
      <c r="B647" s="3" t="str">
        <f t="shared" si="120"/>
        <v>成都银行关注贷款率</v>
      </c>
      <c r="C647" s="4" t="s">
        <v>71</v>
      </c>
      <c r="D647" s="4" t="s">
        <v>72</v>
      </c>
      <c r="E647" s="5" t="s">
        <v>73</v>
      </c>
      <c r="F647" s="5" t="s">
        <v>55</v>
      </c>
      <c r="G647" s="5" t="str">
        <f t="shared" si="121"/>
        <v>关注贷款率</v>
      </c>
      <c r="H647" s="14">
        <f>IFERROR(H569/H179,"")</f>
        <v>1.4059579177190216E-2</v>
      </c>
      <c r="I647" s="14">
        <f>IFERROR(I569/I179,"")</f>
        <v>1.2200048259261685E-2</v>
      </c>
      <c r="J647" s="14">
        <f>IFERROR(J569/J179,"")</f>
        <v>9.248621130828567E-3</v>
      </c>
      <c r="K647" s="14">
        <f>IFERROR(K569/K179,"")</f>
        <v>8.7340737012463372E-3</v>
      </c>
      <c r="L647" s="14">
        <f>IFERROR(L569/L179,"")</f>
        <v>7.9507843468725123E-3</v>
      </c>
      <c r="M647" s="14">
        <f>IFERROR(M569/M179,"")</f>
        <v>8.1342571530549374E-3</v>
      </c>
      <c r="N647" s="14">
        <f>IFERROR(N569/N179,"")</f>
        <v>6.8415374463588943E-3</v>
      </c>
      <c r="O647" s="14">
        <f>IFERROR(O569/O179,"")</f>
        <v>6.9302176577845688E-3</v>
      </c>
      <c r="P647" s="14">
        <f>IFERROR(P569/P179,"")</f>
        <v>6.4328792805362139E-3</v>
      </c>
      <c r="Q647" s="14">
        <f>IFERROR(Q569/Q179,"")</f>
        <v>5.5890243939552293E-3</v>
      </c>
      <c r="R647" s="14">
        <f>IFERROR(R569/R179,"")</f>
        <v>6.1139644291475148E-3</v>
      </c>
      <c r="S647" s="14">
        <f>IFERROR(S569/S179,"")</f>
        <v>4.5039765479250463E-3</v>
      </c>
      <c r="T647" s="14">
        <f>IFERROR(T569/T179,"")</f>
        <v>4.9990877519437279E-3</v>
      </c>
      <c r="U647" s="14">
        <f>IFERROR(U569/U179,"")</f>
        <v>4.1886610598733456E-3</v>
      </c>
      <c r="V647" s="14">
        <f>IFERROR(V569/V179,"")</f>
        <v>4.6072959797677894E-3</v>
      </c>
      <c r="W647" s="14">
        <f>IFERROR(W569/W179,"")</f>
        <v>4.1254683731611966E-3</v>
      </c>
      <c r="X647" s="14">
        <f>IFERROR(X569/X179,"")</f>
        <v>4.3884893452971743E-3</v>
      </c>
      <c r="Y647" s="14">
        <f>IFERROR(Y569/Y179,"")</f>
        <v>4.3371558344154869E-3</v>
      </c>
      <c r="Z647" s="14">
        <f>IFERROR(Z569/Z179,"")</f>
        <v>4.0891081552618114E-3</v>
      </c>
      <c r="AA647" s="14">
        <f>IFERROR(AA569/AA179,"")</f>
        <v>4.0823126421801357E-3</v>
      </c>
      <c r="AB647" s="14">
        <f>IFERROR(AB569/AB179,"")</f>
        <v>4.4528935580882573E-3</v>
      </c>
      <c r="AC647" s="14">
        <f>IFERROR(AC569/AC179,"")</f>
        <v>4.3082474555784381E-3</v>
      </c>
      <c r="AD647" s="14">
        <f>IFERROR(AD569/AD179,"")</f>
        <v>4.2723208782252256E-3</v>
      </c>
      <c r="AE647" s="14">
        <f>IFERROR(AE569/AE179,"")</f>
        <v>4.1373128749854363E-3</v>
      </c>
      <c r="AF647" s="14">
        <f>IFERROR(AF569/AF179,"")</f>
        <v>4.4015601808752311E-3</v>
      </c>
      <c r="AG647" s="14">
        <f>IFERROR(AG569/AG179,"")</f>
        <v>3.6985297485457795E-3</v>
      </c>
      <c r="AH647" s="14" t="str">
        <f>IFERROR(AH569/AH179,"")</f>
        <v/>
      </c>
    </row>
    <row r="648" spans="1:34" ht="15" hidden="1" x14ac:dyDescent="0.25">
      <c r="A648" t="str">
        <f t="shared" si="122"/>
        <v>长沙关注贷款率</v>
      </c>
      <c r="B648" s="3" t="str">
        <f t="shared" si="120"/>
        <v>长沙银行关注贷款率</v>
      </c>
      <c r="C648" s="4" t="s">
        <v>74</v>
      </c>
      <c r="D648" s="4" t="s">
        <v>75</v>
      </c>
      <c r="E648" s="5" t="s">
        <v>76</v>
      </c>
      <c r="F648" s="5" t="s">
        <v>55</v>
      </c>
      <c r="G648" s="5" t="str">
        <f t="shared" si="121"/>
        <v>关注贷款率</v>
      </c>
      <c r="H648" s="14">
        <f>IFERROR(H570/H180,"")</f>
        <v>2.9900755231081808E-2</v>
      </c>
      <c r="I648" s="14">
        <f>IFERROR(I570/I180,"")</f>
        <v>2.5064635938150809E-2</v>
      </c>
      <c r="J648" s="14">
        <f>IFERROR(J570/J180,"")</f>
        <v>3.4422063294087091E-2</v>
      </c>
      <c r="K648" s="14">
        <f>IFERROR(K570/K180,"")</f>
        <v>3.1103882334141301E-2</v>
      </c>
      <c r="L648" s="14">
        <f>IFERROR(L570/L180,"")</f>
        <v>3.076783346176018E-2</v>
      </c>
      <c r="M648" s="14">
        <f>IFERROR(M570/M180,"")</f>
        <v>2.6628532711399932E-2</v>
      </c>
      <c r="N648" s="14">
        <f>IFERROR(N570/N180,"")</f>
        <v>2.7103547525182865E-2</v>
      </c>
      <c r="O648" s="14">
        <f>IFERROR(O570/O180,"")</f>
        <v>2.3525710144368429E-2</v>
      </c>
      <c r="P648" s="14">
        <f>IFERROR(P570/P180,"")</f>
        <v>2.5575303629593205E-2</v>
      </c>
      <c r="Q648" s="14">
        <f>IFERROR(Q570/Q180,"")</f>
        <v>2.3614355807193808E-2</v>
      </c>
      <c r="R648" s="14">
        <f>IFERROR(R570/R180,"")</f>
        <v>1.9808920328957855E-2</v>
      </c>
      <c r="S648" s="14">
        <f>IFERROR(S570/S180,"")</f>
        <v>1.9887987229782078E-2</v>
      </c>
      <c r="T648" s="14">
        <f>IFERROR(T570/T180,"")</f>
        <v>1.554404425351193E-2</v>
      </c>
      <c r="U648" s="14">
        <f>IFERROR(U570/U180,"")</f>
        <v>1.5127729809774027E-2</v>
      </c>
      <c r="V648" s="14">
        <f>IFERROR(V570/V180,"")</f>
        <v>1.4793371016197057E-2</v>
      </c>
      <c r="W648" s="14">
        <f>IFERROR(W570/W180,"")</f>
        <v>1.5085009398457383E-2</v>
      </c>
      <c r="X648" s="14">
        <f>IFERROR(X570/X180,"")</f>
        <v>1.6418732621845726E-2</v>
      </c>
      <c r="Y648" s="14">
        <f>IFERROR(Y570/Y180,"")</f>
        <v>1.6334801996245665E-2</v>
      </c>
      <c r="Z648" s="14">
        <f>IFERROR(Z570/Z180,"")</f>
        <v>1.815769135312149E-2</v>
      </c>
      <c r="AA648" s="14">
        <f>IFERROR(AA570/AA180,"")</f>
        <v>1.9867397367385731E-2</v>
      </c>
      <c r="AB648" s="14">
        <f>IFERROR(AB570/AB180,"")</f>
        <v>2.2594550545283087E-2</v>
      </c>
      <c r="AC648" s="14">
        <f>IFERROR(AC570/AC180,"")</f>
        <v>2.4790361036947806E-2</v>
      </c>
      <c r="AD648" s="14">
        <f>IFERROR(AD570/AD180,"")</f>
        <v>2.6264779209732501E-2</v>
      </c>
      <c r="AE648" s="14">
        <f>IFERROR(AE570/AE180,"")</f>
        <v>2.613977555970794E-2</v>
      </c>
      <c r="AF648" s="14">
        <f>IFERROR(AF570/AF180,"")</f>
        <v>3.3136158192377238E-2</v>
      </c>
      <c r="AG648" s="14">
        <f>IFERROR(AG570/AG180,"")</f>
        <v>3.2507463060362438E-2</v>
      </c>
      <c r="AH648" s="14" t="str">
        <f>IFERROR(AH570/AH180,"")</f>
        <v/>
      </c>
    </row>
    <row r="649" spans="1:34" ht="15" hidden="1" x14ac:dyDescent="0.25">
      <c r="A649" t="str">
        <f t="shared" si="122"/>
        <v>重庆关注贷款率</v>
      </c>
      <c r="B649" s="3" t="str">
        <f t="shared" si="120"/>
        <v>重庆银行关注贷款率</v>
      </c>
      <c r="C649" s="4" t="s">
        <v>77</v>
      </c>
      <c r="D649" s="4" t="s">
        <v>78</v>
      </c>
      <c r="E649" s="5" t="s">
        <v>79</v>
      </c>
      <c r="F649" s="5" t="s">
        <v>55</v>
      </c>
      <c r="G649" s="5" t="str">
        <f t="shared" si="121"/>
        <v>关注贷款率</v>
      </c>
      <c r="H649" s="14">
        <f>IFERROR(H571/H181,"")</f>
        <v>0</v>
      </c>
      <c r="I649" s="14">
        <f>IFERROR(I571/I181,"")</f>
        <v>0</v>
      </c>
      <c r="J649" s="14">
        <f>IFERROR(J571/J181,"")</f>
        <v>3.114464624569227E-2</v>
      </c>
      <c r="K649" s="14">
        <f>IFERROR(K571/K181,"")</f>
        <v>2.9879197679990529E-2</v>
      </c>
      <c r="L649" s="14">
        <f>IFERROR(L571/L181,"")</f>
        <v>3.0860795606156816E-2</v>
      </c>
      <c r="M649" s="14">
        <f>IFERROR(M571/M181,"")</f>
        <v>3.0515655531086299E-2</v>
      </c>
      <c r="N649" s="14">
        <f>IFERROR(N571/N181,"")</f>
        <v>2.9554557833203911E-2</v>
      </c>
      <c r="O649" s="14">
        <f>IFERROR(O571/O181,"")</f>
        <v>2.7818309320042256E-2</v>
      </c>
      <c r="P649" s="14">
        <f>IFERROR(P571/P181,"")</f>
        <v>2.5981415656094495E-2</v>
      </c>
      <c r="Q649" s="14">
        <f>IFERROR(Q571/Q181,"")</f>
        <v>2.5632647702967509E-2</v>
      </c>
      <c r="R649" s="14">
        <f>IFERROR(R571/R181,"")</f>
        <v>3.1199605192869496E-2</v>
      </c>
      <c r="S649" s="14">
        <f>IFERROR(S571/S181,"")</f>
        <v>3.0103328019739695E-2</v>
      </c>
      <c r="T649" s="14">
        <f>IFERROR(T571/T181,"")</f>
        <v>2.9860354977921673E-2</v>
      </c>
      <c r="U649" s="14">
        <f>IFERROR(U571/U181,"")</f>
        <v>2.9536365608800692E-2</v>
      </c>
      <c r="V649" s="14">
        <f>IFERROR(V571/V181,"")</f>
        <v>3.199652811935292E-2</v>
      </c>
      <c r="W649" s="14">
        <f>IFERROR(W571/W181,"")</f>
        <v>3.0586619027800094E-2</v>
      </c>
      <c r="X649" s="14">
        <f>IFERROR(X571/X181,"")</f>
        <v>3.4507203858930184E-2</v>
      </c>
      <c r="Y649" s="14">
        <f>IFERROR(Y571/Y181,"")</f>
        <v>3.3811860487548001E-2</v>
      </c>
      <c r="Z649" s="14">
        <f>IFERROR(Z571/Z181,"")</f>
        <v>3.3649888880046427E-2</v>
      </c>
      <c r="AA649" s="14">
        <f>IFERROR(AA571/AA181,"")</f>
        <v>3.2221185147763703E-2</v>
      </c>
      <c r="AB649" s="14">
        <f>IFERROR(AB571/AB181,"")</f>
        <v>3.0952372873444604E-2</v>
      </c>
      <c r="AC649" s="14">
        <f>IFERROR(AC571/AC181,"")</f>
        <v>2.9983465430251897E-2</v>
      </c>
      <c r="AD649" s="14">
        <f>IFERROR(AD571/AD181,"")</f>
        <v>2.6393329389585923E-2</v>
      </c>
      <c r="AE649" s="14">
        <f>IFERROR(AE571/AE181,"")</f>
        <v>2.4426393939966866E-2</v>
      </c>
      <c r="AF649" s="14">
        <f>IFERROR(AF571/AF181,"")</f>
        <v>2.0479235287116562E-2</v>
      </c>
      <c r="AG649" s="14">
        <f>IFERROR(AG571/AG181,"")</f>
        <v>1.9696581600473714E-2</v>
      </c>
      <c r="AH649" s="14">
        <f>IFERROR(AH571/AH181,"")</f>
        <v>1.9448543586655001E-2</v>
      </c>
    </row>
    <row r="650" spans="1:34" ht="15" hidden="1" x14ac:dyDescent="0.25">
      <c r="A650" t="str">
        <f t="shared" si="122"/>
        <v>贵阳关注贷款率</v>
      </c>
      <c r="B650" s="3" t="str">
        <f t="shared" si="120"/>
        <v>贵阳银行关注贷款率</v>
      </c>
      <c r="C650" s="4" t="s">
        <v>80</v>
      </c>
      <c r="D650" s="4" t="s">
        <v>81</v>
      </c>
      <c r="E650" s="5" t="s">
        <v>82</v>
      </c>
      <c r="F650" s="5" t="s">
        <v>55</v>
      </c>
      <c r="G650" s="5" t="str">
        <f t="shared" si="121"/>
        <v>关注贷款率</v>
      </c>
      <c r="H650" s="14">
        <f>IFERROR(H572/H182,"")</f>
        <v>3.0763579213917692E-2</v>
      </c>
      <c r="I650" s="14">
        <f>IFERROR(I572/I182,"")</f>
        <v>2.7811677749433883E-2</v>
      </c>
      <c r="J650" s="14">
        <f>IFERROR(J572/J182,"")</f>
        <v>2.7612787390626389E-2</v>
      </c>
      <c r="K650" s="14">
        <f>IFERROR(K572/K182,"")</f>
        <v>2.8928625263810317E-2</v>
      </c>
      <c r="L650" s="14">
        <f>IFERROR(L572/L182,"")</f>
        <v>2.74454876903788E-2</v>
      </c>
      <c r="M650" s="14">
        <f>IFERROR(M572/M182,"")</f>
        <v>3.0192997962843058E-2</v>
      </c>
      <c r="N650" s="14">
        <f>IFERROR(N572/N182,"")</f>
        <v>2.406881858915555E-2</v>
      </c>
      <c r="O650" s="14">
        <f>IFERROR(O572/O182,"")</f>
        <v>2.8352219757003513E-2</v>
      </c>
      <c r="P650" s="14">
        <f>IFERROR(P572/P182,"")</f>
        <v>2.8690791192043454E-2</v>
      </c>
      <c r="Q650" s="14">
        <f>IFERROR(Q572/Q182,"")</f>
        <v>3.3046607887788133E-2</v>
      </c>
      <c r="R650" s="14">
        <f>IFERROR(R572/R182,"")</f>
        <v>3.0759254179524319E-2</v>
      </c>
      <c r="S650" s="14">
        <f>IFERROR(S572/S182,"")</f>
        <v>3.692240354053121E-2</v>
      </c>
      <c r="T650" s="14">
        <f>IFERROR(T572/T182,"")</f>
        <v>3.4095912378021259E-2</v>
      </c>
      <c r="U650" s="14">
        <f>IFERROR(U572/U182,"")</f>
        <v>2.6115108334525641E-2</v>
      </c>
      <c r="V650" s="14">
        <f>IFERROR(V572/V182,"")</f>
        <v>2.8528059724185418E-2</v>
      </c>
      <c r="W650" s="14">
        <f>IFERROR(W572/W182,"")</f>
        <v>3.2419060598403555E-2</v>
      </c>
      <c r="X650" s="14">
        <f>IFERROR(X572/X182,"")</f>
        <v>3.3034526096933414E-2</v>
      </c>
      <c r="Y650" s="14">
        <f>IFERROR(Y572/Y182,"")</f>
        <v>3.056936441588649E-2</v>
      </c>
      <c r="Z650" s="14">
        <f>IFERROR(Z572/Z182,"")</f>
        <v>2.859107028913644E-2</v>
      </c>
      <c r="AA650" s="14">
        <f>IFERROR(AA572/AA182,"")</f>
        <v>3.8196674363540448E-2</v>
      </c>
      <c r="AB650" s="14">
        <f>IFERROR(AB572/AB182,"")</f>
        <v>3.4507525450978786E-2</v>
      </c>
      <c r="AC650" s="14">
        <f>IFERROR(AC572/AC182,"")</f>
        <v>3.873819770771552E-2</v>
      </c>
      <c r="AD650" s="14">
        <f>IFERROR(AD572/AD182,"")</f>
        <v>2.9694300126839036E-2</v>
      </c>
      <c r="AE650" s="14">
        <f>IFERROR(AE572/AE182,"")</f>
        <v>3.2299357633031281E-2</v>
      </c>
      <c r="AF650" s="14">
        <f>IFERROR(AF572/AF182,"")</f>
        <v>3.1221221262489871E-2</v>
      </c>
      <c r="AG650" s="14">
        <f>IFERROR(AG572/AG182,"")</f>
        <v>3.1730471692436035E-2</v>
      </c>
      <c r="AH650" s="14" t="str">
        <f>IFERROR(AH572/AH182,"")</f>
        <v/>
      </c>
    </row>
    <row r="651" spans="1:34" ht="15" hidden="1" x14ac:dyDescent="0.25">
      <c r="A651" t="str">
        <f t="shared" si="122"/>
        <v>郑州关注贷款率</v>
      </c>
      <c r="B651" s="3" t="str">
        <f t="shared" si="120"/>
        <v>郑州银行关注贷款率</v>
      </c>
      <c r="C651" s="4" t="s">
        <v>83</v>
      </c>
      <c r="D651" s="4" t="s">
        <v>84</v>
      </c>
      <c r="E651" s="5" t="s">
        <v>85</v>
      </c>
      <c r="F651" s="5" t="s">
        <v>55</v>
      </c>
      <c r="G651" s="5" t="str">
        <f t="shared" si="121"/>
        <v>关注贷款率</v>
      </c>
      <c r="H651" s="14">
        <f>IFERROR(H573/H183,"")</f>
        <v>2.400330232825541E-2</v>
      </c>
      <c r="I651" s="14">
        <f>IFERROR(I573/I183,"")</f>
        <v>2.1722439927367942E-2</v>
      </c>
      <c r="J651" s="14">
        <f>IFERROR(J573/J183,"")</f>
        <v>2.0820975616740331E-2</v>
      </c>
      <c r="K651" s="14">
        <f>IFERROR(K573/K183,"")</f>
        <v>2.2866312559456786E-2</v>
      </c>
      <c r="L651" s="14">
        <f>IFERROR(L573/L183,"")</f>
        <v>2.1410248749206044E-2</v>
      </c>
      <c r="M651" s="14">
        <f>IFERROR(M573/M183,"")</f>
        <v>2.0733940557236964E-2</v>
      </c>
      <c r="N651" s="14">
        <f>IFERROR(N573/N183,"")</f>
        <v>2.0310058207880101E-2</v>
      </c>
      <c r="O651" s="14">
        <f>IFERROR(O573/O183,"")</f>
        <v>2.0991946754270546E-2</v>
      </c>
      <c r="P651" s="14">
        <f>IFERROR(P573/P183,"")</f>
        <v>2.1782601702668491E-2</v>
      </c>
      <c r="Q651" s="14">
        <f>IFERROR(Q573/Q183,"")</f>
        <v>2.130245673060889E-2</v>
      </c>
      <c r="R651" s="14">
        <f>IFERROR(R573/R183,"")</f>
        <v>2.2103679707231351E-2</v>
      </c>
      <c r="S651" s="14">
        <f>IFERROR(S573/S183,"")</f>
        <v>2.1402587632710086E-2</v>
      </c>
      <c r="T651" s="14">
        <f>IFERROR(T573/T183,"")</f>
        <v>2.1645056785140653E-2</v>
      </c>
      <c r="U651" s="14">
        <f>IFERROR(U573/U183,"")</f>
        <v>2.3290372978468834E-2</v>
      </c>
      <c r="V651" s="14">
        <f>IFERROR(V573/V183,"")</f>
        <v>2.0117998097897036E-2</v>
      </c>
      <c r="W651" s="14">
        <f>IFERROR(W573/W183,"")</f>
        <v>2.0431679912656934E-2</v>
      </c>
      <c r="X651" s="14">
        <f>IFERROR(X573/X183,"")</f>
        <v>2.1418203502418322E-2</v>
      </c>
      <c r="Y651" s="14">
        <f>IFERROR(Y573/Y183,"")</f>
        <v>2.1652864372981008E-2</v>
      </c>
      <c r="Z651" s="14">
        <f>IFERROR(Z573/Z183,"")</f>
        <v>2.0472972819703388E-2</v>
      </c>
      <c r="AA651" s="14">
        <f>IFERROR(AA573/AA183,"")</f>
        <v>2.2619777847119972E-2</v>
      </c>
      <c r="AB651" s="14">
        <f>IFERROR(AB573/AB183,"")</f>
        <v>2.2396129787943496E-2</v>
      </c>
      <c r="AC651" s="14">
        <f>IFERROR(AC573/AC183,"")</f>
        <v>1.9967103461499901E-2</v>
      </c>
      <c r="AD651" s="14">
        <f>IFERROR(AD573/AD183,"")</f>
        <v>2.0217805106017932E-2</v>
      </c>
      <c r="AE651" s="14">
        <f>IFERROR(AE573/AE183,"")</f>
        <v>2.0278638974136679E-2</v>
      </c>
      <c r="AF651" s="14">
        <f>IFERROR(AF573/AF183,"")</f>
        <v>2.0261743879034375E-2</v>
      </c>
      <c r="AG651" s="14">
        <f>IFERROR(AG573/AG183,"")</f>
        <v>2.0369822227369456E-2</v>
      </c>
      <c r="AH651" s="14">
        <f>IFERROR(AH573/AH183,"")</f>
        <v>2.0167771561253801E-2</v>
      </c>
    </row>
    <row r="652" spans="1:34" ht="15" hidden="1" x14ac:dyDescent="0.25">
      <c r="A652" t="str">
        <f t="shared" si="122"/>
        <v>青岛关注贷款率</v>
      </c>
      <c r="B652" s="3" t="str">
        <f t="shared" si="120"/>
        <v>青岛银行关注贷款率</v>
      </c>
      <c r="C652" s="4" t="s">
        <v>86</v>
      </c>
      <c r="D652" s="4" t="s">
        <v>87</v>
      </c>
      <c r="E652" s="5" t="s">
        <v>88</v>
      </c>
      <c r="F652" s="5" t="s">
        <v>55</v>
      </c>
      <c r="G652" s="5" t="str">
        <f t="shared" si="121"/>
        <v>关注贷款率</v>
      </c>
      <c r="H652" s="14">
        <f>IFERROR(H574/H184,"")</f>
        <v>4.5386207933067108E-2</v>
      </c>
      <c r="I652" s="14">
        <f>IFERROR(I574/I184,"")</f>
        <v>3.5922719606503971E-2</v>
      </c>
      <c r="J652" s="14">
        <f>IFERROR(J574/J184,"")</f>
        <v>3.4916435846054111E-2</v>
      </c>
      <c r="K652" s="14">
        <f>IFERROR(K574/K184,"")</f>
        <v>3.0204408889428651E-2</v>
      </c>
      <c r="L652" s="14">
        <f>IFERROR(L574/L184,"")</f>
        <v>2.797050238343933E-2</v>
      </c>
      <c r="M652" s="14">
        <f>IFERROR(M574/M184,"")</f>
        <v>1.8842553243729146E-2</v>
      </c>
      <c r="N652" s="14">
        <f>IFERROR(N574/N184,"")</f>
        <v>1.4721203918866704E-2</v>
      </c>
      <c r="O652" s="14">
        <f>IFERROR(O574/O184,"")</f>
        <v>1.1424105041230476E-2</v>
      </c>
      <c r="P652" s="14">
        <f>IFERROR(P574/P184,"")</f>
        <v>1.0804442346010839E-2</v>
      </c>
      <c r="Q652" s="14">
        <f>IFERROR(Q574/Q184,"")</f>
        <v>1.0533662141401057E-2</v>
      </c>
      <c r="R652" s="14">
        <f>IFERROR(R574/R184,"")</f>
        <v>1.0299646019409556E-2</v>
      </c>
      <c r="S652" s="14">
        <f>IFERROR(S574/S184,"")</f>
        <v>9.1420011145296066E-3</v>
      </c>
      <c r="T652" s="14">
        <f>IFERROR(T574/T184,"")</f>
        <v>8.5766873171255354E-3</v>
      </c>
      <c r="U652" s="14">
        <f>IFERROR(U574/U184,"")</f>
        <v>6.3741349016422826E-3</v>
      </c>
      <c r="V652" s="14">
        <f>IFERROR(V574/V184,"")</f>
        <v>8.246245842258193E-3</v>
      </c>
      <c r="W652" s="14">
        <f>IFERROR(W574/W184,"")</f>
        <v>8.1239079283089814E-3</v>
      </c>
      <c r="X652" s="14">
        <f>IFERROR(X574/X184,"")</f>
        <v>7.520850350152701E-3</v>
      </c>
      <c r="Y652" s="14">
        <f>IFERROR(Y574/Y184,"")</f>
        <v>6.7516995648254233E-3</v>
      </c>
      <c r="Z652" s="14">
        <f>IFERROR(Z574/Z184,"")</f>
        <v>5.4248608417845519E-3</v>
      </c>
      <c r="AA652" s="14">
        <f>IFERROR(AA574/AA184,"")</f>
        <v>4.8603220431747704E-3</v>
      </c>
      <c r="AB652" s="14">
        <f>IFERROR(AB574/AB184,"")</f>
        <v>5.8198537882757414E-3</v>
      </c>
      <c r="AC652" s="14">
        <f>IFERROR(AC574/AC184,"")</f>
        <v>5.7682012843519826E-3</v>
      </c>
      <c r="AD652" s="14">
        <f>IFERROR(AD574/AD184,"")</f>
        <v>5.6059512801567473E-3</v>
      </c>
      <c r="AE652" s="14">
        <f>IFERROR(AE574/AE184,"")</f>
        <v>4.7625821497992082E-3</v>
      </c>
      <c r="AF652" s="14">
        <f>IFERROR(AF574/AF184,"")</f>
        <v>5.4348651765489045E-3</v>
      </c>
      <c r="AG652" s="14">
        <f>IFERROR(AG574/AG184,"")</f>
        <v>5.4983784889931497E-3</v>
      </c>
      <c r="AH652" s="14">
        <f>IFERROR(AH574/AH184,"")</f>
        <v>5.5912257872941353E-3</v>
      </c>
    </row>
    <row r="653" spans="1:34" ht="15" hidden="1" x14ac:dyDescent="0.25">
      <c r="A653" t="str">
        <f t="shared" si="122"/>
        <v>苏州关注贷款率</v>
      </c>
      <c r="B653" s="3" t="str">
        <f t="shared" si="120"/>
        <v>苏州银行关注贷款率</v>
      </c>
      <c r="C653" s="4" t="s">
        <v>89</v>
      </c>
      <c r="D653" s="4" t="s">
        <v>90</v>
      </c>
      <c r="E653" s="5" t="s">
        <v>91</v>
      </c>
      <c r="F653" s="5" t="s">
        <v>55</v>
      </c>
      <c r="G653" s="5" t="str">
        <f t="shared" si="121"/>
        <v>关注贷款率</v>
      </c>
      <c r="H653" s="14">
        <f>IFERROR(H575/H185,"")</f>
        <v>2.7172876068698643E-2</v>
      </c>
      <c r="I653" s="14">
        <f>IFERROR(I575/I185,"")</f>
        <v>2.7064942641805454E-2</v>
      </c>
      <c r="J653" s="14">
        <f>IFERROR(J575/J185,"")</f>
        <v>2.5273820454727286E-2</v>
      </c>
      <c r="K653" s="14">
        <f>IFERROR(K575/K185,"")</f>
        <v>2.3207767421712051E-2</v>
      </c>
      <c r="L653" s="14">
        <f>IFERROR(L575/L185,"")</f>
        <v>2.0368048396274825E-2</v>
      </c>
      <c r="M653" s="14">
        <f>IFERROR(M575/M185,"")</f>
        <v>1.7872045099317699E-2</v>
      </c>
      <c r="N653" s="14">
        <f>IFERROR(N575/N185,"")</f>
        <v>1.3708258891889136E-2</v>
      </c>
      <c r="O653" s="14">
        <f>IFERROR(O575/O185,"")</f>
        <v>1.3134478929015213E-2</v>
      </c>
      <c r="P653" s="14">
        <f>IFERROR(P575/P185,"")</f>
        <v>1.112367467485159E-2</v>
      </c>
      <c r="Q653" s="14">
        <f>IFERROR(Q575/Q185,"")</f>
        <v>1.0617208170897138E-2</v>
      </c>
      <c r="R653" s="14">
        <f>IFERROR(R575/R185,"")</f>
        <v>9.6387335685686783E-3</v>
      </c>
      <c r="S653" s="14">
        <f>IFERROR(S575/S185,"")</f>
        <v>8.1077214217667882E-3</v>
      </c>
      <c r="T653" s="14">
        <f>IFERROR(T575/T185,"")</f>
        <v>7.9693203649122812E-3</v>
      </c>
      <c r="U653" s="14">
        <f>IFERROR(U575/U185,"")</f>
        <v>7.9509668460386006E-3</v>
      </c>
      <c r="V653" s="14">
        <f>IFERROR(V575/V185,"")</f>
        <v>7.4614843976609189E-3</v>
      </c>
      <c r="W653" s="14">
        <f>IFERROR(W575/W185,"")</f>
        <v>7.5882775887304238E-3</v>
      </c>
      <c r="X653" s="14">
        <f>IFERROR(X575/X185,"")</f>
        <v>7.3308029202362682E-3</v>
      </c>
      <c r="Y653" s="14">
        <f>IFERROR(Y575/Y185,"")</f>
        <v>8.3845320590339723E-3</v>
      </c>
      <c r="Z653" s="14">
        <f>IFERROR(Z575/Z185,"")</f>
        <v>8.1051091411725191E-3</v>
      </c>
      <c r="AA653" s="14">
        <f>IFERROR(AA575/AA185,"")</f>
        <v>7.6923645937347195E-3</v>
      </c>
      <c r="AB653" s="14">
        <f>IFERROR(AB575/AB185,"")</f>
        <v>8.7915174571259296E-3</v>
      </c>
      <c r="AC653" s="14">
        <f>IFERROR(AC575/AC185,"")</f>
        <v>8.3284557449445143E-3</v>
      </c>
      <c r="AD653" s="14">
        <f>IFERROR(AD575/AD185,"")</f>
        <v>8.7892273357944549E-3</v>
      </c>
      <c r="AE653" s="14">
        <f>IFERROR(AE575/AE185,"")</f>
        <v>6.7993290238117432E-3</v>
      </c>
      <c r="AF653" s="14">
        <f>IFERROR(AF575/AF185,"")</f>
        <v>7.5421059211563807E-3</v>
      </c>
      <c r="AG653" s="14">
        <f>IFERROR(AG575/AG185,"")</f>
        <v>8.0499841380712242E-3</v>
      </c>
      <c r="AH653" s="14" t="str">
        <f>IFERROR(AH575/AH185,"")</f>
        <v/>
      </c>
    </row>
    <row r="654" spans="1:34" ht="15" hidden="1" x14ac:dyDescent="0.25">
      <c r="A654" t="str">
        <f t="shared" si="122"/>
        <v>齐鲁关注贷款率</v>
      </c>
      <c r="B654" s="3" t="str">
        <f t="shared" si="120"/>
        <v>齐鲁银行关注贷款率</v>
      </c>
      <c r="C654" s="4" t="s">
        <v>92</v>
      </c>
      <c r="D654" s="4" t="s">
        <v>93</v>
      </c>
      <c r="E654" s="5" t="s">
        <v>94</v>
      </c>
      <c r="F654" s="5" t="s">
        <v>55</v>
      </c>
      <c r="G654" s="5" t="str">
        <f t="shared" si="121"/>
        <v>关注贷款率</v>
      </c>
      <c r="H654" s="14">
        <f>IFERROR(H576/H186,"")</f>
        <v>3.6262866059679273E-2</v>
      </c>
      <c r="I654" s="14">
        <f>IFERROR(I576/I186,"")</f>
        <v>3.6262866059679273E-2</v>
      </c>
      <c r="J654" s="14">
        <f>IFERROR(J576/J186,"")</f>
        <v>2.5188755498513977E-2</v>
      </c>
      <c r="K654" s="14">
        <f>IFERROR(K576/K186,"")</f>
        <v>2.5188755498513977E-2</v>
      </c>
      <c r="L654" s="14">
        <f>IFERROR(L576/L186,"")</f>
        <v>2.4681781437654496E-2</v>
      </c>
      <c r="M654" s="14">
        <f>IFERROR(M576/M186,"")</f>
        <v>2.4681781437654496E-2</v>
      </c>
      <c r="N654" s="14">
        <f>IFERROR(N576/N186,"")</f>
        <v>2.3520201747343025E-2</v>
      </c>
      <c r="O654" s="14">
        <f>IFERROR(O576/O186,"")</f>
        <v>2.3031536536449286E-2</v>
      </c>
      <c r="P654" s="14">
        <f>IFERROR(P576/P186,"")</f>
        <v>2.1516038010999463E-2</v>
      </c>
      <c r="Q654" s="14">
        <f>IFERROR(Q576/Q186,"")</f>
        <v>1.9552217615922334E-2</v>
      </c>
      <c r="R654" s="14">
        <f>IFERROR(R576/R186,"")</f>
        <v>1.9479961444430496E-2</v>
      </c>
      <c r="S654" s="14">
        <f>IFERROR(S576/S186,"")</f>
        <v>1.9149169867458432E-2</v>
      </c>
      <c r="T654" s="14">
        <f>IFERROR(T576/T186,"")</f>
        <v>1.9358661394974781E-2</v>
      </c>
      <c r="U654" s="14">
        <f>IFERROR(U576/U186,"")</f>
        <v>1.8242452385199091E-2</v>
      </c>
      <c r="V654" s="14">
        <f>IFERROR(V576/V186,"")</f>
        <v>1.7116019443681536E-2</v>
      </c>
      <c r="W654" s="14">
        <f>IFERROR(W576/W186,"")</f>
        <v>1.6385032060229374E-2</v>
      </c>
      <c r="X654" s="14">
        <f>IFERROR(X576/X186,"")</f>
        <v>1.6044760343531878E-2</v>
      </c>
      <c r="Y654" s="14">
        <f>IFERROR(Y576/Y186,"")</f>
        <v>1.4543522519749571E-2</v>
      </c>
      <c r="Z654" s="14">
        <f>IFERROR(Z576/Z186,"")</f>
        <v>1.382776226448606E-2</v>
      </c>
      <c r="AA654" s="14">
        <f>IFERROR(AA576/AA186,"")</f>
        <v>1.3207817211160983E-2</v>
      </c>
      <c r="AB654" s="14">
        <f>IFERROR(AB576/AB186,"")</f>
        <v>1.1423222121553103E-2</v>
      </c>
      <c r="AC654" s="14">
        <f>IFERROR(AC576/AC186,"")</f>
        <v>1.1162036581021812E-2</v>
      </c>
      <c r="AD654" s="14">
        <f>IFERROR(AD576/AD186,"")</f>
        <v>1.0742567069453398E-2</v>
      </c>
      <c r="AE654" s="14">
        <f>IFERROR(AE576/AE186,"")</f>
        <v>1.033266558135932E-2</v>
      </c>
      <c r="AF654" s="14">
        <f>IFERROR(AF576/AF186,"")</f>
        <v>9.64401662813851E-3</v>
      </c>
      <c r="AG654" s="14">
        <f>IFERROR(AG576/AG186,"")</f>
        <v>9.6009234765289716E-3</v>
      </c>
      <c r="AH654" s="14" t="str">
        <f>IFERROR(AH576/AH186,"")</f>
        <v/>
      </c>
    </row>
    <row r="655" spans="1:34" ht="15" hidden="1" x14ac:dyDescent="0.25">
      <c r="A655" t="str">
        <f t="shared" si="122"/>
        <v>兰州关注贷款率</v>
      </c>
      <c r="B655" s="3" t="str">
        <f t="shared" si="120"/>
        <v>兰州银行关注贷款率</v>
      </c>
      <c r="C655" s="4" t="s">
        <v>95</v>
      </c>
      <c r="D655" s="4" t="s">
        <v>96</v>
      </c>
      <c r="E655" s="5" t="s">
        <v>97</v>
      </c>
      <c r="F655" s="5" t="s">
        <v>55</v>
      </c>
      <c r="G655" s="5" t="str">
        <f t="shared" si="121"/>
        <v>关注贷款率</v>
      </c>
      <c r="H655" s="14" t="str">
        <f>IFERROR(H577/H187,"")</f>
        <v/>
      </c>
      <c r="I655" s="14" t="str">
        <f>IFERROR(I577/I187,"")</f>
        <v/>
      </c>
      <c r="J655" s="14">
        <f>IFERROR(J577/J187,"")</f>
        <v>5.7974193183827877E-2</v>
      </c>
      <c r="K655" s="14">
        <f>IFERROR(K577/K187,"")</f>
        <v>5.7974193183827877E-2</v>
      </c>
      <c r="L655" s="14" t="str">
        <f>IFERROR(L577/L187,"")</f>
        <v/>
      </c>
      <c r="M655" s="14" t="str">
        <f>IFERROR(M577/M187,"")</f>
        <v/>
      </c>
      <c r="N655" s="14">
        <f>IFERROR(N577/N187,"")</f>
        <v>6.5276685749083685E-2</v>
      </c>
      <c r="O655" s="14">
        <f>IFERROR(O577/O187,"")</f>
        <v>6.5276685749083685E-2</v>
      </c>
      <c r="P655" s="14">
        <f>IFERROR(P577/P187,"")</f>
        <v>5.1574660619583511E-2</v>
      </c>
      <c r="Q655" s="14">
        <f>IFERROR(Q577/Q187,"")</f>
        <v>5.1411204853480691E-2</v>
      </c>
      <c r="R655" s="14">
        <f>IFERROR(R577/R187,"")</f>
        <v>5.9335177009064322E-2</v>
      </c>
      <c r="S655" s="14">
        <f>IFERROR(S577/S187,"")</f>
        <v>5.4365858521941389E-2</v>
      </c>
      <c r="T655" s="14">
        <f>IFERROR(T577/T187,"")</f>
        <v>4.5985465702308374E-2</v>
      </c>
      <c r="U655" s="14">
        <f>IFERROR(U577/U187,"")</f>
        <v>3.3505895699167641E-2</v>
      </c>
      <c r="V655" s="14">
        <f>IFERROR(V577/V187,"")</f>
        <v>5.6439614472151838E-2</v>
      </c>
      <c r="W655" s="14">
        <f>IFERROR(W577/W187,"")</f>
        <v>5.4657625016569122E-2</v>
      </c>
      <c r="X655" s="14">
        <f>IFERROR(X577/X187,"")</f>
        <v>5.3526706092856507E-2</v>
      </c>
      <c r="Y655" s="14">
        <f>IFERROR(Y577/Y187,"")</f>
        <v>5.2794425632661443E-2</v>
      </c>
      <c r="Z655" s="14">
        <f>IFERROR(Z577/Z187,"")</f>
        <v>6.8252257810676634E-2</v>
      </c>
      <c r="AA655" s="14">
        <f>IFERROR(AA577/AA187,"")</f>
        <v>6.0880329505194369E-2</v>
      </c>
      <c r="AB655" s="14">
        <f>IFERROR(AB577/AB187,"")</f>
        <v>6.1470896577625028E-2</v>
      </c>
      <c r="AC655" s="14">
        <f>IFERROR(AC577/AC187,"")</f>
        <v>5.7084483878388943E-2</v>
      </c>
      <c r="AD655" s="14">
        <f>IFERROR(AD577/AD187,"")</f>
        <v>5.2868897755025006E-2</v>
      </c>
      <c r="AE655" s="14">
        <f>IFERROR(AE577/AE187,"")</f>
        <v>5.0200249896317814E-2</v>
      </c>
      <c r="AF655" s="14">
        <f>IFERROR(AF577/AF187,"")</f>
        <v>5.2404325114355513E-2</v>
      </c>
      <c r="AG655" s="14">
        <f>IFERROR(AG577/AG187,"")</f>
        <v>5.1166050290729688E-2</v>
      </c>
      <c r="AH655" s="14" t="str">
        <f>IFERROR(AH577/AH187,"")</f>
        <v/>
      </c>
    </row>
    <row r="656" spans="1:34" ht="15" hidden="1" x14ac:dyDescent="0.25">
      <c r="A656" t="str">
        <f t="shared" si="122"/>
        <v>西安关注贷款率</v>
      </c>
      <c r="B656" s="3" t="str">
        <f t="shared" si="120"/>
        <v>西安银行关注贷款率</v>
      </c>
      <c r="C656" s="4" t="s">
        <v>98</v>
      </c>
      <c r="D656" s="4" t="s">
        <v>99</v>
      </c>
      <c r="E656" s="5" t="s">
        <v>100</v>
      </c>
      <c r="F656" s="5" t="s">
        <v>55</v>
      </c>
      <c r="G656" s="5" t="str">
        <f t="shared" si="121"/>
        <v>关注贷款率</v>
      </c>
      <c r="H656" s="14">
        <f>IFERROR(H578/H188,"")</f>
        <v>2.4545680626771527E-2</v>
      </c>
      <c r="I656" s="14">
        <f>IFERROR(I578/I188,"")</f>
        <v>2.5443430719424415E-2</v>
      </c>
      <c r="J656" s="14">
        <f>IFERROR(J578/J188,"")</f>
        <v>2.4051335305158329E-2</v>
      </c>
      <c r="K656" s="14">
        <f>IFERROR(K578/K188,"")</f>
        <v>2.6855586432399076E-2</v>
      </c>
      <c r="L656" s="14">
        <f>IFERROR(L578/L188,"")</f>
        <v>2.6345764561374673E-2</v>
      </c>
      <c r="M656" s="14">
        <f>IFERROR(M578/M188,"")</f>
        <v>2.9404781839581652E-2</v>
      </c>
      <c r="N656" s="14">
        <f>IFERROR(N578/N188,"")</f>
        <v>2.7827498785585762E-2</v>
      </c>
      <c r="O656" s="14">
        <f>IFERROR(O578/O188,"")</f>
        <v>3.2798135342179742E-2</v>
      </c>
      <c r="P656" s="14">
        <f>IFERROR(P578/P188,"")</f>
        <v>3.3718194273567252E-2</v>
      </c>
      <c r="Q656" s="14">
        <f>IFERROR(Q578/Q188,"")</f>
        <v>2.8552657475072067E-2</v>
      </c>
      <c r="R656" s="14">
        <f>IFERROR(R578/R188,"")</f>
        <v>2.9164050985345819E-2</v>
      </c>
      <c r="S656" s="14">
        <f>IFERROR(S578/S188,"")</f>
        <v>2.5975947969965826E-2</v>
      </c>
      <c r="T656" s="14">
        <f>IFERROR(T578/T188,"")</f>
        <v>2.4108212793186912E-2</v>
      </c>
      <c r="U656" s="14">
        <f>IFERROR(U578/U188,"")</f>
        <v>2.294187506389618E-2</v>
      </c>
      <c r="V656" s="14">
        <f>IFERROR(V578/V188,"")</f>
        <v>2.4271842894393544E-2</v>
      </c>
      <c r="W656" s="14">
        <f>IFERROR(W578/W188,"")</f>
        <v>3.033128669343441E-2</v>
      </c>
      <c r="X656" s="14">
        <f>IFERROR(X578/X188,"")</f>
        <v>3.0573736932867045E-2</v>
      </c>
      <c r="Y656" s="14">
        <f>IFERROR(Y578/Y188,"")</f>
        <v>3.3358709427963387E-2</v>
      </c>
      <c r="Z656" s="14">
        <f>IFERROR(Z578/Z188,"")</f>
        <v>4.3731214765712206E-2</v>
      </c>
      <c r="AA656" s="14">
        <f>IFERROR(AA578/AA188,"")</f>
        <v>4.1931597615441227E-2</v>
      </c>
      <c r="AB656" s="14">
        <f>IFERROR(AB578/AB188,"")</f>
        <v>5.6930218234714745E-2</v>
      </c>
      <c r="AC656" s="14">
        <f>IFERROR(AC578/AC188,"")</f>
        <v>5.0009257563071868E-2</v>
      </c>
      <c r="AD656" s="14">
        <f>IFERROR(AD578/AD188,"")</f>
        <v>2.4340755538814762E-2</v>
      </c>
      <c r="AE656" s="14">
        <f>IFERROR(AE578/AE188,"")</f>
        <v>2.0909476522820453E-2</v>
      </c>
      <c r="AF656" s="14">
        <f>IFERROR(AF578/AF188,"")</f>
        <v>1.7268162482720367E-2</v>
      </c>
      <c r="AG656" s="14">
        <f>IFERROR(AG578/AG188,"")</f>
        <v>1.7254095860839501E-2</v>
      </c>
      <c r="AH656" s="14" t="str">
        <f>IFERROR(AH578/AH188,"")</f>
        <v/>
      </c>
    </row>
    <row r="657" spans="1:34" ht="15" hidden="1" x14ac:dyDescent="0.25">
      <c r="A657" t="str">
        <f t="shared" si="122"/>
        <v>厦门关注贷款率</v>
      </c>
      <c r="B657" s="3" t="str">
        <f t="shared" si="120"/>
        <v>厦门银行关注贷款率</v>
      </c>
      <c r="C657" s="4" t="s">
        <v>101</v>
      </c>
      <c r="D657" s="4" t="s">
        <v>102</v>
      </c>
      <c r="E657" s="5" t="s">
        <v>103</v>
      </c>
      <c r="F657" s="5" t="s">
        <v>55</v>
      </c>
      <c r="G657" s="5" t="str">
        <f t="shared" si="121"/>
        <v>关注贷款率</v>
      </c>
      <c r="H657" s="14">
        <f>IFERROR(H579/H189,"")</f>
        <v>1.2425533925403109E-2</v>
      </c>
      <c r="I657" s="14">
        <f>IFERROR(I579/I189,"")</f>
        <v>1.2379872984652611E-2</v>
      </c>
      <c r="J657" s="14">
        <f>IFERROR(J579/J189,"")</f>
        <v>1.4988483326121108E-2</v>
      </c>
      <c r="K657" s="14">
        <f>IFERROR(K579/K189,"")</f>
        <v>1.4089256973683044E-2</v>
      </c>
      <c r="L657" s="14">
        <f>IFERROR(L579/L189,"")</f>
        <v>9.3685315306931242E-3</v>
      </c>
      <c r="M657" s="14">
        <f>IFERROR(M579/M189,"")</f>
        <v>9.3685315306931242E-3</v>
      </c>
      <c r="N657" s="14">
        <f>IFERROR(N579/N189,"")</f>
        <v>7.4773640374056465E-3</v>
      </c>
      <c r="O657" s="14">
        <f>IFERROR(O579/O189,"")</f>
        <v>5.5583490312411266E-3</v>
      </c>
      <c r="P657" s="14">
        <f>IFERROR(P579/P189,"")</f>
        <v>4.8509504155292427E-3</v>
      </c>
      <c r="Q657" s="14">
        <f>IFERROR(Q579/Q189,"")</f>
        <v>6.4067319717479266E-3</v>
      </c>
      <c r="R657" s="14">
        <f>IFERROR(R579/R189,"")</f>
        <v>9.0881264337904361E-3</v>
      </c>
      <c r="S657" s="14">
        <f>IFERROR(S579/S189,"")</f>
        <v>8.2548613506867197E-3</v>
      </c>
      <c r="T657" s="14">
        <f>IFERROR(T579/T189,"")</f>
        <v>8.6806120352355166E-3</v>
      </c>
      <c r="U657" s="14">
        <f>IFERROR(U579/U189,"")</f>
        <v>6.8473454803686445E-3</v>
      </c>
      <c r="V657" s="14">
        <f>IFERROR(V579/V189,"")</f>
        <v>1.2274721086369541E-2</v>
      </c>
      <c r="W657" s="14">
        <f>IFERROR(W579/W189,"")</f>
        <v>1.2670221421063246E-2</v>
      </c>
      <c r="X657" s="14">
        <f>IFERROR(X579/X189,"")</f>
        <v>1.1668104845225249E-2</v>
      </c>
      <c r="Y657" s="14">
        <f>IFERROR(Y579/Y189,"")</f>
        <v>1.2209745643217336E-2</v>
      </c>
      <c r="Z657" s="14">
        <f>IFERROR(Z579/Z189,"")</f>
        <v>1.4326277718071581E-2</v>
      </c>
      <c r="AA657" s="14">
        <f>IFERROR(AA579/AA189,"")</f>
        <v>1.573032375531214E-2</v>
      </c>
      <c r="AB657" s="14">
        <f>IFERROR(AB579/AB189,"")</f>
        <v>2.2644549888504398E-2</v>
      </c>
      <c r="AC657" s="14">
        <f>IFERROR(AC579/AC189,"")</f>
        <v>2.9174349178627955E-2</v>
      </c>
      <c r="AD657" s="14">
        <f>IFERROR(AD579/AD189,"")</f>
        <v>3.0353828414656413E-2</v>
      </c>
      <c r="AE657" s="14">
        <f>IFERROR(AE579/AE189,"")</f>
        <v>3.0515429888493265E-2</v>
      </c>
      <c r="AF657" s="14">
        <f>IFERROR(AF579/AF189,"")</f>
        <v>2.7391429247554465E-2</v>
      </c>
      <c r="AG657" s="14">
        <f>IFERROR(AG579/AG189,"")</f>
        <v>2.294086439618993E-2</v>
      </c>
      <c r="AH657" s="14" t="str">
        <f>IFERROR(AH579/AH189,"")</f>
        <v/>
      </c>
    </row>
    <row r="658" spans="1:34" ht="15" hidden="1" x14ac:dyDescent="0.25">
      <c r="A658" t="str">
        <f t="shared" si="122"/>
        <v>渝农关注贷款率</v>
      </c>
      <c r="B658" s="3" t="str">
        <f t="shared" si="120"/>
        <v>渝农商行关注贷款率</v>
      </c>
      <c r="C658" s="4" t="s">
        <v>104</v>
      </c>
      <c r="D658" s="4" t="s">
        <v>105</v>
      </c>
      <c r="E658" s="5" t="s">
        <v>106</v>
      </c>
      <c r="F658" s="5" t="s">
        <v>107</v>
      </c>
      <c r="G658" s="5" t="str">
        <f t="shared" si="121"/>
        <v>关注贷款率</v>
      </c>
      <c r="H658" s="14">
        <f>IFERROR(H580/H190,"")</f>
        <v>2.4123520809542408E-2</v>
      </c>
      <c r="I658" s="14">
        <f>IFERROR(I580/I190,"")</f>
        <v>2.4123520809542408E-2</v>
      </c>
      <c r="J658" s="14">
        <f>IFERROR(J580/J190,"")</f>
        <v>2.324788680408461E-2</v>
      </c>
      <c r="K658" s="14">
        <f>IFERROR(K580/K190,"")</f>
        <v>2.256049257286373E-2</v>
      </c>
      <c r="L658" s="14">
        <f>IFERROR(L580/L190,"")</f>
        <v>2.411474782693224E-2</v>
      </c>
      <c r="M658" s="14">
        <f>IFERROR(M580/M190,"")</f>
        <v>2.3034927449682843E-2</v>
      </c>
      <c r="N658" s="14">
        <f>IFERROR(N580/N190,"")</f>
        <v>2.3599199560326418E-2</v>
      </c>
      <c r="O658" s="14">
        <f>IFERROR(O580/O190,"")</f>
        <v>2.2252815090556335E-2</v>
      </c>
      <c r="P658" s="14">
        <f>IFERROR(P580/P190,"")</f>
        <v>2.2707281369865918E-2</v>
      </c>
      <c r="Q658" s="14">
        <f>IFERROR(Q580/Q190,"")</f>
        <v>2.2058923959230026E-2</v>
      </c>
      <c r="R658" s="14">
        <f>IFERROR(R580/R190,"")</f>
        <v>1.9192619359556479E-2</v>
      </c>
      <c r="S658" s="14">
        <f>IFERROR(S580/S190,"")</f>
        <v>1.8378758390542323E-2</v>
      </c>
      <c r="T658" s="14">
        <f>IFERROR(T580/T190,"")</f>
        <v>1.75018524387297E-2</v>
      </c>
      <c r="U658" s="14">
        <f>IFERROR(U580/U190,"")</f>
        <v>1.7128011782144605E-2</v>
      </c>
      <c r="V658" s="14">
        <f>IFERROR(V580/V190,"")</f>
        <v>1.2914012861575367E-2</v>
      </c>
      <c r="W658" s="14">
        <f>IFERROR(W580/W190,"")</f>
        <v>1.2292519352623668E-2</v>
      </c>
      <c r="X658" s="14">
        <f>IFERROR(X580/X190,"")</f>
        <v>1.1399716939880965E-2</v>
      </c>
      <c r="Y658" s="14">
        <f>IFERROR(Y580/Y190,"")</f>
        <v>1.1307037204103769E-2</v>
      </c>
      <c r="Z658" s="14">
        <f>IFERROR(Z580/Z190,"")</f>
        <v>1.1376354317964256E-2</v>
      </c>
      <c r="AA658" s="14">
        <f>IFERROR(AA580/AA190,"")</f>
        <v>1.1045658016900854E-2</v>
      </c>
      <c r="AB658" s="14">
        <f>IFERROR(AB580/AB190,"")</f>
        <v>1.4057572464912996E-2</v>
      </c>
      <c r="AC658" s="14">
        <f>IFERROR(AC580/AC190,"")</f>
        <v>1.3890315877200817E-2</v>
      </c>
      <c r="AD658" s="14">
        <f>IFERROR(AD580/AD190,"")</f>
        <v>1.4624940016808559E-2</v>
      </c>
      <c r="AE658" s="14">
        <f>IFERROR(AE580/AE190,"")</f>
        <v>1.4032219217593159E-2</v>
      </c>
      <c r="AF658" s="14">
        <f>IFERROR(AF580/AF190,"")</f>
        <v>1.4781933182497015E-2</v>
      </c>
      <c r="AG658" s="14">
        <f>IFERROR(AG580/AG190,"")</f>
        <v>1.4540087686813929E-2</v>
      </c>
      <c r="AH658" s="14">
        <f>IFERROR(AH580/AH190,"")</f>
        <v>1.4231260998932351E-2</v>
      </c>
    </row>
    <row r="659" spans="1:34" ht="15" hidden="1" x14ac:dyDescent="0.25">
      <c r="A659" t="str">
        <f t="shared" si="122"/>
        <v>沪农关注贷款率</v>
      </c>
      <c r="B659" s="3" t="str">
        <f t="shared" si="120"/>
        <v>沪农商行关注贷款率</v>
      </c>
      <c r="C659" s="4" t="s">
        <v>108</v>
      </c>
      <c r="D659" s="4" t="s">
        <v>109</v>
      </c>
      <c r="E659" s="5" t="s">
        <v>110</v>
      </c>
      <c r="F659" s="5" t="s">
        <v>107</v>
      </c>
      <c r="G659" s="5" t="str">
        <f t="shared" si="121"/>
        <v>关注贷款率</v>
      </c>
      <c r="H659" s="14" t="str">
        <f>IFERROR(H581/H191,"")</f>
        <v/>
      </c>
      <c r="I659" s="14" t="str">
        <f>IFERROR(I581/I191,"")</f>
        <v/>
      </c>
      <c r="J659" s="14">
        <f>IFERROR(J581/J191,"")</f>
        <v>7.5961732275542796E-3</v>
      </c>
      <c r="K659" s="14">
        <f>IFERROR(K581/K191,"")</f>
        <v>7.5961732275542796E-3</v>
      </c>
      <c r="L659" s="14" t="str">
        <f>IFERROR(L581/L191,"")</f>
        <v/>
      </c>
      <c r="M659" s="14" t="str">
        <f>IFERROR(M581/M191,"")</f>
        <v/>
      </c>
      <c r="N659" s="14">
        <f>IFERROR(N581/N191,"")</f>
        <v>7.6215801103066104E-3</v>
      </c>
      <c r="O659" s="14">
        <f>IFERROR(O581/O191,"")</f>
        <v>7.2276325498734006E-3</v>
      </c>
      <c r="P659" s="14">
        <f>IFERROR(P581/P191,"")</f>
        <v>0</v>
      </c>
      <c r="Q659" s="14">
        <f>IFERROR(Q581/Q191,"")</f>
        <v>6.9983422405397733E-3</v>
      </c>
      <c r="R659" s="14">
        <f>IFERROR(R581/R191,"")</f>
        <v>4.6554532201609532E-3</v>
      </c>
      <c r="S659" s="14">
        <f>IFERROR(S581/S191,"")</f>
        <v>4.6594386770659581E-3</v>
      </c>
      <c r="T659" s="14">
        <f>IFERROR(T581/T191,"")</f>
        <v>6.6176720094007725E-3</v>
      </c>
      <c r="U659" s="14">
        <f>IFERROR(U581/U191,"")</f>
        <v>6.2663958558276762E-3</v>
      </c>
      <c r="V659" s="14">
        <f>IFERROR(V581/V191,"")</f>
        <v>7.4033767718700563E-3</v>
      </c>
      <c r="W659" s="14">
        <f>IFERROR(W581/W191,"")</f>
        <v>5.6979300487967283E-3</v>
      </c>
      <c r="X659" s="14">
        <f>IFERROR(X581/X191,"")</f>
        <v>8.0335254187390258E-3</v>
      </c>
      <c r="Y659" s="14">
        <f>IFERROR(Y581/Y191,"")</f>
        <v>1.2435144040956796E-2</v>
      </c>
      <c r="Z659" s="14">
        <f>IFERROR(Z581/Z191,"")</f>
        <v>1.2332453694992637E-2</v>
      </c>
      <c r="AA659" s="14">
        <f>IFERROR(AA581/AA191,"")</f>
        <v>1.2666190386957259E-2</v>
      </c>
      <c r="AB659" s="14">
        <f>IFERROR(AB581/AB191,"")</f>
        <v>1.2252275589029133E-2</v>
      </c>
      <c r="AC659" s="14">
        <f>IFERROR(AC581/AC191,"")</f>
        <v>1.3553670039021604E-2</v>
      </c>
      <c r="AD659" s="14">
        <f>IFERROR(AD581/AD191,"")</f>
        <v>1.2766346371791184E-2</v>
      </c>
      <c r="AE659" s="14">
        <f>IFERROR(AE581/AE191,"")</f>
        <v>1.4944040872632628E-2</v>
      </c>
      <c r="AF659" s="14">
        <f>IFERROR(AF581/AF191,"")</f>
        <v>1.7723803515805863E-2</v>
      </c>
      <c r="AG659" s="14">
        <f>IFERROR(AG581/AG191,"")</f>
        <v>1.8121759384746704E-2</v>
      </c>
      <c r="AH659" s="14" t="str">
        <f>IFERROR(AH581/AH191,"")</f>
        <v/>
      </c>
    </row>
    <row r="660" spans="1:34" ht="15" hidden="1" x14ac:dyDescent="0.25">
      <c r="A660" t="str">
        <f t="shared" si="122"/>
        <v>青农关注贷款率</v>
      </c>
      <c r="B660" s="3" t="str">
        <f t="shared" si="120"/>
        <v>青农商行关注贷款率</v>
      </c>
      <c r="C660" s="4" t="s">
        <v>111</v>
      </c>
      <c r="D660" s="4" t="s">
        <v>112</v>
      </c>
      <c r="E660" s="5" t="s">
        <v>113</v>
      </c>
      <c r="F660" s="5" t="s">
        <v>107</v>
      </c>
      <c r="G660" s="5" t="str">
        <f t="shared" si="121"/>
        <v>关注贷款率</v>
      </c>
      <c r="H660" s="14">
        <f>IFERROR(H582/H192,"")</f>
        <v>5.6267531181260703E-2</v>
      </c>
      <c r="I660" s="14">
        <f>IFERROR(I582/I192,"")</f>
        <v>5.5844612242838404E-2</v>
      </c>
      <c r="J660" s="14">
        <f>IFERROR(J582/J192,"")</f>
        <v>6.0282182980750276E-2</v>
      </c>
      <c r="K660" s="14">
        <f>IFERROR(K582/K192,"")</f>
        <v>5.0140236940195017E-2</v>
      </c>
      <c r="L660" s="14">
        <f>IFERROR(L582/L192,"")</f>
        <v>5.6208130837906732E-2</v>
      </c>
      <c r="M660" s="14">
        <f>IFERROR(M582/M192,"")</f>
        <v>5.7685219401558394E-2</v>
      </c>
      <c r="N660" s="14">
        <f>IFERROR(N582/N192,"")</f>
        <v>4.8303149807261449E-2</v>
      </c>
      <c r="O660" s="14">
        <f>IFERROR(O582/O192,"")</f>
        <v>4.2913093068809104E-2</v>
      </c>
      <c r="P660" s="14">
        <f>IFERROR(P582/P192,"")</f>
        <v>3.6509353222677191E-2</v>
      </c>
      <c r="Q660" s="14">
        <f>IFERROR(Q582/Q192,"")</f>
        <v>3.6816687510664282E-2</v>
      </c>
      <c r="R660" s="14">
        <f>IFERROR(R582/R192,"")</f>
        <v>5.586933937782667E-2</v>
      </c>
      <c r="S660" s="14">
        <f>IFERROR(S582/S192,"")</f>
        <v>5.1399205151225355E-2</v>
      </c>
      <c r="T660" s="14">
        <f>IFERROR(T582/T192,"")</f>
        <v>5.0842915856180809E-2</v>
      </c>
      <c r="U660" s="14">
        <f>IFERROR(U582/U192,"")</f>
        <v>4.7064432641747922E-2</v>
      </c>
      <c r="V660" s="14">
        <f>IFERROR(V582/V192,"")</f>
        <v>5.6212336758444427E-2</v>
      </c>
      <c r="W660" s="14">
        <f>IFERROR(W582/W192,"")</f>
        <v>4.9098096140103735E-2</v>
      </c>
      <c r="X660" s="14">
        <f>IFERROR(X582/X192,"")</f>
        <v>5.1471859171200174E-2</v>
      </c>
      <c r="Y660" s="14">
        <f>IFERROR(Y582/Y192,"")</f>
        <v>4.4665093809497874E-2</v>
      </c>
      <c r="Z660" s="14">
        <f>IFERROR(Z582/Z192,"")</f>
        <v>5.7906527437548254E-2</v>
      </c>
      <c r="AA660" s="14">
        <f>IFERROR(AA582/AA192,"")</f>
        <v>4.6795691921618948E-2</v>
      </c>
      <c r="AB660" s="14">
        <f>IFERROR(AB582/AB192,"")</f>
        <v>4.7102325818175535E-2</v>
      </c>
      <c r="AC660" s="14">
        <f>IFERROR(AC582/AC192,"")</f>
        <v>5.5512165906489115E-2</v>
      </c>
      <c r="AD660" s="14">
        <f>IFERROR(AD582/AD192,"")</f>
        <v>5.0213887119176778E-2</v>
      </c>
      <c r="AE660" s="14">
        <f>IFERROR(AE582/AE192,"")</f>
        <v>5.0276088443315242E-2</v>
      </c>
      <c r="AF660" s="14">
        <f>IFERROR(AF582/AF192,"")</f>
        <v>4.9626801509201103E-2</v>
      </c>
      <c r="AG660" s="14">
        <f>IFERROR(AG582/AG192,"")</f>
        <v>5.0946298751551607E-2</v>
      </c>
      <c r="AH660" s="14" t="str">
        <f>IFERROR(AH582/AH192,"")</f>
        <v/>
      </c>
    </row>
    <row r="661" spans="1:34" ht="15" hidden="1" x14ac:dyDescent="0.25">
      <c r="A661" t="str">
        <f t="shared" si="122"/>
        <v>常熟关注贷款率</v>
      </c>
      <c r="B661" s="3" t="str">
        <f t="shared" si="120"/>
        <v>常熟银行关注贷款率</v>
      </c>
      <c r="C661" s="4" t="s">
        <v>114</v>
      </c>
      <c r="D661" s="4" t="s">
        <v>115</v>
      </c>
      <c r="E661" s="5" t="s">
        <v>116</v>
      </c>
      <c r="F661" s="5" t="s">
        <v>107</v>
      </c>
      <c r="G661" s="5" t="str">
        <f t="shared" si="121"/>
        <v>关注贷款率</v>
      </c>
      <c r="H661" s="14">
        <f>IFERROR(H583/H193,"")</f>
        <v>1.7160849720952484E-2</v>
      </c>
      <c r="I661" s="14">
        <f>IFERROR(I583/I193,"")</f>
        <v>1.6258664122806899E-2</v>
      </c>
      <c r="J661" s="14">
        <f>IFERROR(J583/J193,"")</f>
        <v>1.5467106578655163E-2</v>
      </c>
      <c r="K661" s="14">
        <f>IFERROR(K583/K193,"")</f>
        <v>1.3061586944037059E-2</v>
      </c>
      <c r="L661" s="14">
        <f>IFERROR(L583/L193,"")</f>
        <v>1.3441325304259469E-2</v>
      </c>
      <c r="M661" s="14">
        <f>IFERROR(M583/M193,"")</f>
        <v>1.3311768135630699E-2</v>
      </c>
      <c r="N661" s="14">
        <f>IFERROR(N583/N193,"")</f>
        <v>1.1741858758298486E-2</v>
      </c>
      <c r="O661" s="14">
        <f>IFERROR(O583/O193,"")</f>
        <v>1.1118785472662896E-2</v>
      </c>
      <c r="P661" s="14">
        <f>IFERROR(P583/P193,"")</f>
        <v>9.6020107684711854E-3</v>
      </c>
      <c r="Q661" s="14">
        <f>IFERROR(Q583/Q193,"")</f>
        <v>8.7721159505236151E-3</v>
      </c>
      <c r="R661" s="14">
        <f>IFERROR(R583/R193,"")</f>
        <v>8.8722770683312448E-3</v>
      </c>
      <c r="S661" s="14">
        <f>IFERROR(S583/S193,"")</f>
        <v>9.4422181537662641E-3</v>
      </c>
      <c r="T661" s="14">
        <f>IFERROR(T583/T193,"")</f>
        <v>8.827387069536995E-3</v>
      </c>
      <c r="U661" s="14">
        <f>IFERROR(U583/U193,"")</f>
        <v>8.6859919384640622E-3</v>
      </c>
      <c r="V661" s="14">
        <f>IFERROR(V583/V193,"")</f>
        <v>8.402695446319516E-3</v>
      </c>
      <c r="W661" s="14">
        <f>IFERROR(W583/W193,"")</f>
        <v>8.1641770770696925E-3</v>
      </c>
      <c r="X661" s="14">
        <f>IFERROR(X583/X193,"")</f>
        <v>8.3463424723388864E-3</v>
      </c>
      <c r="Y661" s="14">
        <f>IFERROR(Y583/Y193,"")</f>
        <v>1.051983018936649E-2</v>
      </c>
      <c r="Z661" s="14">
        <f>IFERROR(Z583/Z193,"")</f>
        <v>1.173620264831522E-2</v>
      </c>
      <c r="AA661" s="14">
        <f>IFERROR(AA583/AA193,"")</f>
        <v>1.2350972515718463E-2</v>
      </c>
      <c r="AB661" s="14">
        <f>IFERROR(AB583/AB193,"")</f>
        <v>1.3593705397003256E-2</v>
      </c>
      <c r="AC661" s="14">
        <f>IFERROR(AC583/AC193,"")</f>
        <v>1.5211884648143364E-2</v>
      </c>
      <c r="AD661" s="14">
        <f>IFERROR(AD583/AD193,"")</f>
        <v>1.4917361304104204E-2</v>
      </c>
      <c r="AE661" s="14">
        <f>IFERROR(AE583/AE193,"")</f>
        <v>1.4392659566448123E-2</v>
      </c>
      <c r="AF661" s="14">
        <f>IFERROR(AF583/AF193,"")</f>
        <v>1.5723635200153463E-2</v>
      </c>
      <c r="AG661" s="14">
        <f>IFERROR(AG583/AG193,"")</f>
        <v>1.5399458262952023E-2</v>
      </c>
      <c r="AH661" s="14" t="str">
        <f>IFERROR(AH583/AH193,"")</f>
        <v/>
      </c>
    </row>
    <row r="662" spans="1:34" ht="15" hidden="1" x14ac:dyDescent="0.25">
      <c r="A662" t="str">
        <f t="shared" si="122"/>
        <v>紫金关注贷款率</v>
      </c>
      <c r="B662" s="3" t="str">
        <f t="shared" si="120"/>
        <v>紫金银行关注贷款率</v>
      </c>
      <c r="C662" s="4" t="s">
        <v>117</v>
      </c>
      <c r="D662" s="4" t="s">
        <v>118</v>
      </c>
      <c r="E662" s="5" t="s">
        <v>119</v>
      </c>
      <c r="F662" s="5" t="s">
        <v>107</v>
      </c>
      <c r="G662" s="5" t="str">
        <f>G661</f>
        <v>关注贷款率</v>
      </c>
      <c r="H662" s="14">
        <f>IFERROR(H584/H194,"")</f>
        <v>1.8629830514456904E-2</v>
      </c>
      <c r="I662" s="14">
        <f>IFERROR(I584/I194,"")</f>
        <v>1.9172114706267642E-2</v>
      </c>
      <c r="J662" s="14">
        <f>IFERROR(J584/J194,"")</f>
        <v>1.7513356195363143E-2</v>
      </c>
      <c r="K662" s="14">
        <f>IFERROR(K584/K194,"")</f>
        <v>1.5956658435882697E-2</v>
      </c>
      <c r="L662" s="14">
        <f>IFERROR(L584/L194,"")</f>
        <v>1.3387358433697445E-2</v>
      </c>
      <c r="M662" s="14">
        <f>IFERROR(M584/M194,"")</f>
        <v>1.0826979175346191E-2</v>
      </c>
      <c r="N662" s="14">
        <f>IFERROR(N584/N194,"")</f>
        <v>1.1145908293033756E-2</v>
      </c>
      <c r="O662" s="14">
        <f>IFERROR(O584/O194,"")</f>
        <v>1.013039744525991E-2</v>
      </c>
      <c r="P662" s="14">
        <f>IFERROR(P584/P194,"")</f>
        <v>1.1438952847814538E-2</v>
      </c>
      <c r="Q662" s="14">
        <f>IFERROR(Q584/Q194,"")</f>
        <v>1.0468943078388814E-2</v>
      </c>
      <c r="R662" s="14">
        <f>IFERROR(R584/R194,"")</f>
        <v>6.3315317513869028E-3</v>
      </c>
      <c r="S662" s="14">
        <f>IFERROR(S584/S194,"")</f>
        <v>7.185516025862722E-3</v>
      </c>
      <c r="T662" s="14">
        <f>IFERROR(T584/T194,"")</f>
        <v>7.7931280663718063E-3</v>
      </c>
      <c r="U662" s="14">
        <f>IFERROR(U584/U194,"")</f>
        <v>7.8205617336560701E-3</v>
      </c>
      <c r="V662" s="14">
        <f>IFERROR(V584/V194,"")</f>
        <v>7.5796567123643964E-3</v>
      </c>
      <c r="W662" s="14">
        <f>IFERROR(W584/W194,"")</f>
        <v>7.2807029118676881E-3</v>
      </c>
      <c r="X662" s="14">
        <f>IFERROR(X584/X194,"")</f>
        <v>8.87757350006552E-3</v>
      </c>
      <c r="Y662" s="14">
        <f>IFERROR(Y584/Y194,"")</f>
        <v>1.0788494296011579E-2</v>
      </c>
      <c r="Z662" s="14">
        <f>IFERROR(Z584/Z194,"")</f>
        <v>9.5919586227837389E-3</v>
      </c>
      <c r="AA662" s="14">
        <f>IFERROR(AA584/AA194,"")</f>
        <v>1.1936784866049974E-2</v>
      </c>
      <c r="AB662" s="14">
        <f>IFERROR(AB584/AB194,"")</f>
        <v>1.3328069143874582E-2</v>
      </c>
      <c r="AC662" s="14">
        <f>IFERROR(AC584/AC194,"")</f>
        <v>1.3538008593116446E-2</v>
      </c>
      <c r="AD662" s="14">
        <f>IFERROR(AD584/AD194,"")</f>
        <v>1.4123843427646344E-2</v>
      </c>
      <c r="AE662" s="14">
        <f>IFERROR(AE584/AE194,"")</f>
        <v>1.5171627049738316E-2</v>
      </c>
      <c r="AF662" s="14">
        <f>IFERROR(AF584/AF194,"")</f>
        <v>1.5770051832226645E-2</v>
      </c>
      <c r="AG662" s="14">
        <f>IFERROR(AG584/AG194,"")</f>
        <v>1.6082550134049495E-2</v>
      </c>
      <c r="AH662" s="14" t="str">
        <f>IFERROR(AH584/AH194,"")</f>
        <v/>
      </c>
    </row>
    <row r="663" spans="1:34" ht="15" hidden="1" x14ac:dyDescent="0.25">
      <c r="A663" t="str">
        <f t="shared" si="122"/>
        <v>无锡关注贷款率</v>
      </c>
      <c r="B663" s="3" t="str">
        <f t="shared" si="120"/>
        <v>无锡银行关注贷款率</v>
      </c>
      <c r="C663" s="4" t="s">
        <v>120</v>
      </c>
      <c r="D663" s="4" t="s">
        <v>121</v>
      </c>
      <c r="E663" s="5" t="s">
        <v>122</v>
      </c>
      <c r="F663" s="5" t="s">
        <v>107</v>
      </c>
      <c r="G663" s="5" t="str">
        <f t="shared" ref="G663:G667" si="123">G662</f>
        <v>关注贷款率</v>
      </c>
      <c r="H663" s="14">
        <f>IFERROR(H585/H195,"")</f>
        <v>5.1849103279476075E-3</v>
      </c>
      <c r="I663" s="14">
        <f>IFERROR(I585/I195,"")</f>
        <v>4.4674814079013756E-3</v>
      </c>
      <c r="J663" s="14">
        <f>IFERROR(J585/J195,"")</f>
        <v>3.712816758083588E-3</v>
      </c>
      <c r="K663" s="14">
        <f>IFERROR(K585/K195,"")</f>
        <v>3.382507337393714E-3</v>
      </c>
      <c r="L663" s="14">
        <f>IFERROR(L585/L195,"")</f>
        <v>3.1965834051175452E-3</v>
      </c>
      <c r="M663" s="14">
        <f>IFERROR(M585/M195,"")</f>
        <v>4.0081350886517503E-3</v>
      </c>
      <c r="N663" s="14">
        <f>IFERROR(N585/N195,"")</f>
        <v>3.9574796082731739E-3</v>
      </c>
      <c r="O663" s="14">
        <f>IFERROR(O585/O195,"")</f>
        <v>3.6112878194045706E-3</v>
      </c>
      <c r="P663" s="14">
        <f>IFERROR(P585/P195,"")</f>
        <v>3.8863849101201061E-3</v>
      </c>
      <c r="Q663" s="14">
        <f>IFERROR(Q585/Q195,"")</f>
        <v>2.8717090516919325E-3</v>
      </c>
      <c r="R663" s="14">
        <f>IFERROR(R585/R195,"")</f>
        <v>2.8710049953690809E-3</v>
      </c>
      <c r="S663" s="14">
        <f>IFERROR(S585/S195,"")</f>
        <v>2.3864827328622536E-3</v>
      </c>
      <c r="T663" s="14">
        <f>IFERROR(T585/T195,"")</f>
        <v>2.7255513206073849E-3</v>
      </c>
      <c r="U663" s="14">
        <f>IFERROR(U585/U195,"")</f>
        <v>2.6269530038117855E-3</v>
      </c>
      <c r="V663" s="14">
        <f>IFERROR(V585/V195,"")</f>
        <v>3.1403431390760444E-3</v>
      </c>
      <c r="W663" s="14">
        <f>IFERROR(W585/W195,"")</f>
        <v>3.0858301229150314E-3</v>
      </c>
      <c r="X663" s="14">
        <f>IFERROR(X585/X195,"")</f>
        <v>3.1035290918208255E-3</v>
      </c>
      <c r="Y663" s="14">
        <f>IFERROR(Y585/Y195,"")</f>
        <v>4.3100912951474848E-3</v>
      </c>
      <c r="Z663" s="14">
        <f>IFERROR(Z585/Z195,"")</f>
        <v>4.2246184728634718E-3</v>
      </c>
      <c r="AA663" s="14">
        <f>IFERROR(AA585/AA195,"")</f>
        <v>5.0819032348244702E-3</v>
      </c>
      <c r="AB663" s="14">
        <f>IFERROR(AB585/AB195,"")</f>
        <v>5.038964082732759E-3</v>
      </c>
      <c r="AC663" s="14">
        <f>IFERROR(AC585/AC195,"")</f>
        <v>5.8578508931204486E-3</v>
      </c>
      <c r="AD663" s="14">
        <f>IFERROR(AD585/AD195,"")</f>
        <v>5.5183991524315893E-3</v>
      </c>
      <c r="AE663" s="14">
        <f>IFERROR(AE585/AE195,"")</f>
        <v>5.1876985975664348E-3</v>
      </c>
      <c r="AF663" s="14">
        <f>IFERROR(AF585/AF195,"")</f>
        <v>5.2898109476446076E-3</v>
      </c>
      <c r="AG663" s="14">
        <f>IFERROR(AG585/AG195,"")</f>
        <v>6.2082555392838452E-3</v>
      </c>
      <c r="AH663" s="14">
        <f>IFERROR(AH585/AH195,"")</f>
        <v>7.2026965446353461E-3</v>
      </c>
    </row>
    <row r="664" spans="1:34" ht="15" hidden="1" x14ac:dyDescent="0.25">
      <c r="A664" t="str">
        <f t="shared" si="122"/>
        <v>张家港关注贷款率</v>
      </c>
      <c r="B664" s="3" t="str">
        <f t="shared" si="120"/>
        <v>张家港行关注贷款率</v>
      </c>
      <c r="C664" s="4" t="s">
        <v>123</v>
      </c>
      <c r="D664" s="4" t="s">
        <v>124</v>
      </c>
      <c r="E664" s="5" t="s">
        <v>125</v>
      </c>
      <c r="F664" s="5" t="s">
        <v>107</v>
      </c>
      <c r="G664" s="5" t="str">
        <f t="shared" si="123"/>
        <v>关注贷款率</v>
      </c>
      <c r="H664" s="14">
        <f>IFERROR(H586/H196,"")</f>
        <v>3.7913429077004242E-2</v>
      </c>
      <c r="I664" s="14">
        <f>IFERROR(I586/I196,"")</f>
        <v>3.3970698954286491E-2</v>
      </c>
      <c r="J664" s="14">
        <f>IFERROR(J586/J196,"")</f>
        <v>2.5722573111719424E-2</v>
      </c>
      <c r="K664" s="14">
        <f>IFERROR(K586/K196,"")</f>
        <v>2.8317867027975421E-2</v>
      </c>
      <c r="L664" s="14">
        <f>IFERROR(L586/L196,"")</f>
        <v>2.1832916780253279E-2</v>
      </c>
      <c r="M664" s="14">
        <f>IFERROR(M586/M196,"")</f>
        <v>1.9939933430903552E-2</v>
      </c>
      <c r="N664" s="14">
        <f>IFERROR(N586/N196,"")</f>
        <v>1.6950032957719904E-2</v>
      </c>
      <c r="O664" s="14">
        <f>IFERROR(O586/O196,"")</f>
        <v>1.6701282328808235E-2</v>
      </c>
      <c r="P664" s="14">
        <f>IFERROR(P586/P196,"")</f>
        <v>1.6182237216742276E-2</v>
      </c>
      <c r="Q664" s="14">
        <f>IFERROR(Q586/Q196,"")</f>
        <v>1.6537225663575721E-2</v>
      </c>
      <c r="R664" s="14">
        <f>IFERROR(R586/R196,"")</f>
        <v>1.6115261539247121E-2</v>
      </c>
      <c r="S664" s="14">
        <f>IFERROR(S586/S196,"")</f>
        <v>1.536390262432826E-2</v>
      </c>
      <c r="T664" s="14">
        <f>IFERROR(T586/T196,"")</f>
        <v>1.6068162213428661E-2</v>
      </c>
      <c r="U664" s="14">
        <f>IFERROR(U586/U196,"")</f>
        <v>1.5923637253599739E-2</v>
      </c>
      <c r="V664" s="14">
        <f>IFERROR(V586/V196,"")</f>
        <v>1.4959299395743322E-2</v>
      </c>
      <c r="W664" s="14">
        <f>IFERROR(W586/W196,"")</f>
        <v>1.444820282745146E-2</v>
      </c>
      <c r="X664" s="14">
        <f>IFERROR(X586/X196,"")</f>
        <v>1.4703111911090251E-2</v>
      </c>
      <c r="Y664" s="14">
        <f>IFERROR(Y586/Y196,"")</f>
        <v>1.3704979335683216E-2</v>
      </c>
      <c r="Z664" s="14">
        <f>IFERROR(Z586/Z196,"")</f>
        <v>1.5923568781156618E-2</v>
      </c>
      <c r="AA664" s="14">
        <f>IFERROR(AA586/AA196,"")</f>
        <v>1.56200476356348E-2</v>
      </c>
      <c r="AB664" s="14">
        <f>IFERROR(AB586/AB196,"")</f>
        <v>1.6727124464178043E-2</v>
      </c>
      <c r="AC664" s="14">
        <f>IFERROR(AC586/AC196,"")</f>
        <v>1.9227581011540495E-2</v>
      </c>
      <c r="AD664" s="14">
        <f>IFERROR(AD586/AD196,"")</f>
        <v>1.5614258896052901E-2</v>
      </c>
      <c r="AE664" s="14">
        <f>IFERROR(AE586/AE196,"")</f>
        <v>1.2121473367555029E-2</v>
      </c>
      <c r="AF664" s="14">
        <f>IFERROR(AF586/AF196,"")</f>
        <v>1.3074358396946803E-2</v>
      </c>
      <c r="AG664" s="14">
        <f>IFERROR(AG586/AG196,"")</f>
        <v>1.2762482491593166E-2</v>
      </c>
      <c r="AH664" s="14">
        <f>IFERROR(AH586/AH196,"")</f>
        <v>1.2958602851927429E-2</v>
      </c>
    </row>
    <row r="665" spans="1:34" ht="15" hidden="1" x14ac:dyDescent="0.25">
      <c r="A665" t="str">
        <f t="shared" si="122"/>
        <v>苏农关注贷款率</v>
      </c>
      <c r="B665" s="3" t="str">
        <f t="shared" si="120"/>
        <v>苏农银行关注贷款率</v>
      </c>
      <c r="C665" s="4" t="s">
        <v>126</v>
      </c>
      <c r="D665" s="4" t="s">
        <v>127</v>
      </c>
      <c r="E665" s="5" t="s">
        <v>128</v>
      </c>
      <c r="F665" s="5" t="s">
        <v>107</v>
      </c>
      <c r="G665" s="5" t="str">
        <f t="shared" si="123"/>
        <v>关注贷款率</v>
      </c>
      <c r="H665" s="14">
        <f>IFERROR(H587/H197,"")</f>
        <v>4.4070901318910463E-2</v>
      </c>
      <c r="I665" s="14">
        <f>IFERROR(I587/I197,"")</f>
        <v>4.0486688385993022E-2</v>
      </c>
      <c r="J665" s="14">
        <f>IFERROR(J587/J197,"")</f>
        <v>4.1602982659795881E-2</v>
      </c>
      <c r="K665" s="14">
        <f>IFERROR(K587/K197,"")</f>
        <v>4.1098999725042773E-2</v>
      </c>
      <c r="L665" s="14">
        <f>IFERROR(L587/L197,"")</f>
        <v>3.9386602223668792E-2</v>
      </c>
      <c r="M665" s="14">
        <f>IFERROR(M587/M197,"")</f>
        <v>3.7408020598791683E-2</v>
      </c>
      <c r="N665" s="14">
        <f>IFERROR(N587/N197,"")</f>
        <v>3.2617829937438884E-2</v>
      </c>
      <c r="O665" s="14">
        <f>IFERROR(O587/O197,"")</f>
        <v>3.1643718864680738E-2</v>
      </c>
      <c r="P665" s="14">
        <f>IFERROR(P587/P197,"")</f>
        <v>2.8705720678787131E-2</v>
      </c>
      <c r="Q665" s="14">
        <f>IFERROR(Q587/Q197,"")</f>
        <v>2.681039743037195E-2</v>
      </c>
      <c r="R665" s="14">
        <f>IFERROR(R587/R197,"")</f>
        <v>2.5644568663760001E-2</v>
      </c>
      <c r="S665" s="14">
        <f>IFERROR(S587/S197,"")</f>
        <v>2.4115484599507468E-2</v>
      </c>
      <c r="T665" s="14">
        <f>IFERROR(T587/T197,"")</f>
        <v>1.8614556815060038E-2</v>
      </c>
      <c r="U665" s="14">
        <f>IFERROR(U587/U197,"")</f>
        <v>1.7598034535027576E-2</v>
      </c>
      <c r="V665" s="14">
        <f>IFERROR(V587/V197,"")</f>
        <v>1.483035761062698E-2</v>
      </c>
      <c r="W665" s="14">
        <f>IFERROR(W587/W197,"")</f>
        <v>1.3632008383037342E-2</v>
      </c>
      <c r="X665" s="14">
        <f>IFERROR(X587/X197,"")</f>
        <v>1.2323772386411181E-2</v>
      </c>
      <c r="Y665" s="14">
        <f>IFERROR(Y587/Y197,"")</f>
        <v>1.2728802388961751E-2</v>
      </c>
      <c r="Z665" s="14">
        <f>IFERROR(Z587/Z197,"")</f>
        <v>1.2067552493189354E-2</v>
      </c>
      <c r="AA665" s="14">
        <f>IFERROR(AA587/AA197,"")</f>
        <v>1.0622319254985411E-2</v>
      </c>
      <c r="AB665" s="14">
        <f>IFERROR(AB587/AB197,"")</f>
        <v>1.1916911193467728E-2</v>
      </c>
      <c r="AC665" s="14">
        <f>IFERROR(AC587/AC197,"")</f>
        <v>1.1912676424868237E-2</v>
      </c>
      <c r="AD665" s="14">
        <f>IFERROR(AD587/AD197,"")</f>
        <v>1.2025565286217416E-2</v>
      </c>
      <c r="AE665" s="14">
        <f>IFERROR(AE587/AE197,"")</f>
        <v>1.2046460878886892E-2</v>
      </c>
      <c r="AF665" s="14">
        <f>IFERROR(AF587/AF197,"")</f>
        <v>1.2858687067669555E-2</v>
      </c>
      <c r="AG665" s="14">
        <f>IFERROR(AG587/AG197,"")</f>
        <v>1.2425838207292223E-2</v>
      </c>
      <c r="AH665" s="14" t="str">
        <f>IFERROR(AH587/AH197,"")</f>
        <v/>
      </c>
    </row>
    <row r="666" spans="1:34" ht="15" hidden="1" x14ac:dyDescent="0.25">
      <c r="A666" t="str">
        <f t="shared" si="122"/>
        <v>江阴关注贷款率</v>
      </c>
      <c r="B666" s="3" t="str">
        <f t="shared" si="120"/>
        <v>江阴银行关注贷款率</v>
      </c>
      <c r="C666" s="4" t="s">
        <v>129</v>
      </c>
      <c r="D666" s="4" t="s">
        <v>130</v>
      </c>
      <c r="E666" s="5" t="s">
        <v>131</v>
      </c>
      <c r="F666" s="5" t="s">
        <v>107</v>
      </c>
      <c r="G666" s="5" t="str">
        <f t="shared" si="123"/>
        <v>关注贷款率</v>
      </c>
      <c r="H666" s="14">
        <f>IFERROR(H588/H198,"")</f>
        <v>1.2612070597272056E-2</v>
      </c>
      <c r="I666" s="14">
        <f>IFERROR(I588/I198,"")</f>
        <v>1.3304979601698515E-2</v>
      </c>
      <c r="J666" s="14">
        <f>IFERROR(J588/J198,"")</f>
        <v>2.2287602625298754E-2</v>
      </c>
      <c r="K666" s="14">
        <f>IFERROR(K588/K198,"")</f>
        <v>2.6215299409370684E-2</v>
      </c>
      <c r="L666" s="14">
        <f>IFERROR(L588/L198,"")</f>
        <v>1.9405196198381543E-2</v>
      </c>
      <c r="M666" s="14">
        <f>IFERROR(M588/M198,"")</f>
        <v>1.5324639698049794E-2</v>
      </c>
      <c r="N666" s="14">
        <f>IFERROR(N588/N198,"")</f>
        <v>1.0174100022122892E-2</v>
      </c>
      <c r="O666" s="14">
        <f>IFERROR(O588/O198,"")</f>
        <v>1.0148530958007041E-2</v>
      </c>
      <c r="P666" s="14">
        <f>IFERROR(P588/P198,"")</f>
        <v>9.6440674458470894E-3</v>
      </c>
      <c r="Q666" s="14">
        <f>IFERROR(Q588/Q198,"")</f>
        <v>9.2313656844803336E-3</v>
      </c>
      <c r="R666" s="14">
        <f>IFERROR(R588/R198,"")</f>
        <v>5.5515534966486032E-3</v>
      </c>
      <c r="S666" s="14">
        <f>IFERROR(S588/S198,"")</f>
        <v>5.0587954448728222E-3</v>
      </c>
      <c r="T666" s="14">
        <f>IFERROR(T588/T198,"")</f>
        <v>4.9301895197460125E-3</v>
      </c>
      <c r="U666" s="14">
        <f>IFERROR(U588/U198,"")</f>
        <v>9.378325813839258E-3</v>
      </c>
      <c r="V666" s="14">
        <f>IFERROR(V588/V198,"")</f>
        <v>9.1719411511487613E-3</v>
      </c>
      <c r="W666" s="14">
        <f>IFERROR(W588/W198,"")</f>
        <v>8.5564510709802873E-3</v>
      </c>
      <c r="X666" s="14">
        <f>IFERROR(X588/X198,"")</f>
        <v>1.2439575743174868E-2</v>
      </c>
      <c r="Y666" s="14">
        <f>IFERROR(Y588/Y198,"")</f>
        <v>1.0712371475539162E-2</v>
      </c>
      <c r="Z666" s="14">
        <f>IFERROR(Z588/Z198,"")</f>
        <v>1.0649566293284469E-2</v>
      </c>
      <c r="AA666" s="14">
        <f>IFERROR(AA588/AA198,"")</f>
        <v>9.5029809164422514E-3</v>
      </c>
      <c r="AB666" s="14">
        <f>IFERROR(AB588/AB198,"")</f>
        <v>1.3680714573565102E-2</v>
      </c>
      <c r="AC666" s="14">
        <f>IFERROR(AC588/AC198,"")</f>
        <v>1.4155869637519037E-2</v>
      </c>
      <c r="AD666" s="14">
        <f>IFERROR(AD588/AD198,"")</f>
        <v>1.221798132272878E-2</v>
      </c>
      <c r="AE666" s="14">
        <f>IFERROR(AE588/AE198,"")</f>
        <v>1.0334188390694396E-2</v>
      </c>
      <c r="AF666" s="14">
        <f>IFERROR(AF588/AF198,"")</f>
        <v>1.1033878902245206E-2</v>
      </c>
      <c r="AG666" s="14">
        <f>IFERROR(AG588/AG198,"")</f>
        <v>1.1829356645469431E-2</v>
      </c>
      <c r="AH666" s="14" t="str">
        <f>IFERROR(AH588/AH198,"")</f>
        <v/>
      </c>
    </row>
    <row r="667" spans="1:34" ht="15" hidden="1" x14ac:dyDescent="0.25">
      <c r="A667" t="str">
        <f t="shared" si="122"/>
        <v>瑞丰关注贷款率</v>
      </c>
      <c r="B667" s="3" t="str">
        <f t="shared" si="120"/>
        <v>瑞丰银行关注贷款率</v>
      </c>
      <c r="C667" s="4" t="s">
        <v>132</v>
      </c>
      <c r="D667" s="4" t="s">
        <v>133</v>
      </c>
      <c r="E667" s="5" t="s">
        <v>134</v>
      </c>
      <c r="F667" s="5" t="s">
        <v>107</v>
      </c>
      <c r="G667" s="5" t="str">
        <f t="shared" si="123"/>
        <v>关注贷款率</v>
      </c>
      <c r="H667" s="14" t="str">
        <f>IFERROR(H589/H199,"")</f>
        <v/>
      </c>
      <c r="I667" s="14" t="str">
        <f>IFERROR(I589/I199,"")</f>
        <v/>
      </c>
      <c r="J667" s="14">
        <f>IFERROR(J589/J199,"")</f>
        <v>1.5449198255378173E-2</v>
      </c>
      <c r="K667" s="14">
        <f>IFERROR(K589/K199,"")</f>
        <v>1.5449198255378173E-2</v>
      </c>
      <c r="L667" s="14" t="str">
        <f>IFERROR(L589/L199,"")</f>
        <v/>
      </c>
      <c r="M667" s="14" t="str">
        <f>IFERROR(M589/M199,"")</f>
        <v/>
      </c>
      <c r="N667" s="14">
        <f>IFERROR(N589/N199,"")</f>
        <v>1.6226672900118051E-2</v>
      </c>
      <c r="O667" s="14">
        <f>IFERROR(O589/O199,"")</f>
        <v>1.5514388302563612E-2</v>
      </c>
      <c r="P667" s="14">
        <f>IFERROR(P589/P199,"")</f>
        <v>1.2047167989399836E-2</v>
      </c>
      <c r="Q667" s="14">
        <f>IFERROR(Q589/Q199,"")</f>
        <v>7.3334407058566579E-3</v>
      </c>
      <c r="R667" s="14">
        <f>IFERROR(R589/R199,"")</f>
        <v>1.5080806439640505E-2</v>
      </c>
      <c r="S667" s="14">
        <f>IFERROR(S589/S199,"")</f>
        <v>1.0356766410986686E-2</v>
      </c>
      <c r="T667" s="14">
        <f>IFERROR(T589/T199,"")</f>
        <v>1.4881533437347882E-2</v>
      </c>
      <c r="U667" s="14">
        <f>IFERROR(U589/U199,"")</f>
        <v>1.3857780417543439E-2</v>
      </c>
      <c r="V667" s="14">
        <f>IFERROR(V589/V199,"")</f>
        <v>1.4530748658982899E-2</v>
      </c>
      <c r="W667" s="14">
        <f>IFERROR(W589/W199,"")</f>
        <v>1.3819682533707533E-2</v>
      </c>
      <c r="X667" s="14">
        <f>IFERROR(X589/X199,"")</f>
        <v>1.3188324335690411E-2</v>
      </c>
      <c r="Y667" s="14">
        <f>IFERROR(Y589/Y199,"")</f>
        <v>1.3075279270472702E-2</v>
      </c>
      <c r="Z667" s="14">
        <f>IFERROR(Z589/Z199,"")</f>
        <v>1.2955973489299109E-2</v>
      </c>
      <c r="AA667" s="14">
        <f>IFERROR(AA589/AA199,"")</f>
        <v>1.370014705267421E-2</v>
      </c>
      <c r="AB667" s="14">
        <f>IFERROR(AB589/AB199,"")</f>
        <v>1.5618609584236172E-2</v>
      </c>
      <c r="AC667" s="14">
        <f>IFERROR(AC589/AC199,"")</f>
        <v>1.5569388201580468E-2</v>
      </c>
      <c r="AD667" s="14">
        <f>IFERROR(AD589/AD199,"")</f>
        <v>1.4513579711756664E-2</v>
      </c>
      <c r="AE667" s="14">
        <f>IFERROR(AE589/AE199,"")</f>
        <v>1.544039360520939E-2</v>
      </c>
      <c r="AF667" s="14">
        <f>IFERROR(AF589/AF199,"")</f>
        <v>1.6147171867769435E-2</v>
      </c>
      <c r="AG667" s="14">
        <f>IFERROR(AG589/AG199,"")</f>
        <v>1.8865728521357109E-2</v>
      </c>
      <c r="AH667" s="14">
        <f>IFERROR(AH589/AH199,"")</f>
        <v>1.9625116621377125E-2</v>
      </c>
    </row>
    <row r="668" spans="1:34" ht="15" hidden="1" x14ac:dyDescent="0.25">
      <c r="A668" t="str">
        <f t="shared" si="122"/>
        <v>农业(H)关注贷款率</v>
      </c>
      <c r="B668" s="15" t="str">
        <f t="shared" si="120"/>
        <v>农业银行关注贷款率</v>
      </c>
      <c r="C668" s="16" t="s">
        <v>179</v>
      </c>
      <c r="D668" s="16" t="s">
        <v>164</v>
      </c>
      <c r="E668" s="17" t="s">
        <v>149</v>
      </c>
      <c r="F668" s="17" t="s">
        <v>542</v>
      </c>
      <c r="G668" s="17" t="str">
        <f>G667</f>
        <v>关注贷款率</v>
      </c>
      <c r="H668" s="14">
        <f>IFERROR(H590/H200,"")</f>
        <v>2.4291595736621475E-2</v>
      </c>
      <c r="I668" s="14">
        <f>IFERROR(I590/I200,"")</f>
        <v>2.3695457365409803E-2</v>
      </c>
      <c r="J668" s="14">
        <f>IFERROR(J590/J200,"")</f>
        <v>2.2386433866539792E-2</v>
      </c>
      <c r="K668" s="14">
        <f>IFERROR(K590/K200,"")</f>
        <v>2.1106161443628313E-2</v>
      </c>
      <c r="L668" s="14">
        <f>IFERROR(L590/L200,"")</f>
        <v>2.0944680019987876E-2</v>
      </c>
      <c r="M668" s="14">
        <f>IFERROR(M590/M200,"")</f>
        <v>2.0358055107897545E-2</v>
      </c>
      <c r="N668" s="14">
        <f>IFERROR(N590/N200,"")</f>
        <v>2.0106538524632567E-2</v>
      </c>
      <c r="O668" s="14">
        <f>IFERROR(O590/O200,"")</f>
        <v>1.8988618870682098E-2</v>
      </c>
      <c r="P668" s="14">
        <f>IFERROR(P590/P200,"")</f>
        <v>1.5736170398960383E-2</v>
      </c>
      <c r="Q668" s="14">
        <f>IFERROR(Q590/Q200,"")</f>
        <v>1.535389444131049E-2</v>
      </c>
      <c r="R668" s="14">
        <f>IFERROR(R590/R200,"")</f>
        <v>1.4768596090793097E-2</v>
      </c>
      <c r="S668" s="14">
        <f>IFERROR(S590/S200,"")</f>
        <v>1.3941982257001167E-2</v>
      </c>
      <c r="T668" s="14">
        <f>IFERROR(T590/T200,"")</f>
        <v>1.4569328402073848E-2</v>
      </c>
      <c r="U668" s="14">
        <f>IFERROR(U590/U200,"")</f>
        <v>1.4116141136944238E-2</v>
      </c>
      <c r="V668" s="14">
        <f>IFERROR(V590/V200,"")</f>
        <v>1.4592256311895301E-2</v>
      </c>
      <c r="W668" s="14">
        <f>IFERROR(W590/W200,"")</f>
        <v>1.3618811363238763E-2</v>
      </c>
      <c r="X668" s="14">
        <f>IFERROR(X590/X200,"")</f>
        <v>1.4403399500138442E-2</v>
      </c>
      <c r="Y668" s="14">
        <f>IFERROR(Y590/Y200,"")</f>
        <v>1.401948820735944E-2</v>
      </c>
      <c r="Z668" s="14">
        <f>IFERROR(Z590/Z200,"")</f>
        <v>1.4186898764591045E-2</v>
      </c>
      <c r="AA668" s="14">
        <f>IFERROR(AA590/AA200,"")</f>
        <v>1.3446121865127144E-2</v>
      </c>
      <c r="AB668" s="14">
        <f>IFERROR(AB590/AB200,"")</f>
        <v>1.4213237395703477E-2</v>
      </c>
      <c r="AC668" s="14">
        <f>IFERROR(AC590/AC200,"")</f>
        <v>1.4009187105195057E-2</v>
      </c>
      <c r="AD668" s="14">
        <f>IFERROR(AD590/AD200,"")</f>
        <v>1.3987909922538198E-2</v>
      </c>
      <c r="AE668" s="14">
        <f>IFERROR(AE590/AE200,"")</f>
        <v>1.3303132015660557E-2</v>
      </c>
      <c r="AF668" s="14">
        <f>IFERROR(AF590/AF200,"")</f>
        <v>1.3936624586778981E-2</v>
      </c>
      <c r="AG668" s="14">
        <f>IFERROR(AG590/AG200,"")</f>
        <v>1.3775932582899077E-2</v>
      </c>
      <c r="AH668" s="14">
        <f>IFERROR(AH590/AH200,"")</f>
        <v>1.3916245074504601E-2</v>
      </c>
    </row>
    <row r="669" spans="1:34" ht="15" hidden="1" x14ac:dyDescent="0.25">
      <c r="A669" t="str">
        <f t="shared" si="122"/>
        <v>交通(H)关注贷款率</v>
      </c>
      <c r="B669" s="3" t="str">
        <f t="shared" si="120"/>
        <v>交通银行关注贷款率</v>
      </c>
      <c r="C669" s="4" t="s">
        <v>180</v>
      </c>
      <c r="D669" s="4" t="s">
        <v>165</v>
      </c>
      <c r="E669" s="5" t="s">
        <v>150</v>
      </c>
      <c r="F669" s="5" t="s">
        <v>542</v>
      </c>
      <c r="G669" s="5" t="str">
        <f t="shared" ref="G669:G695" si="124">G668</f>
        <v>关注贷款率</v>
      </c>
      <c r="H669" s="14">
        <f>IFERROR(H591/H201,"")</f>
        <v>2.3228807791351207E-2</v>
      </c>
      <c r="I669" s="14">
        <f>IFERROR(I591/I201,"")</f>
        <v>2.2889411251338903E-2</v>
      </c>
      <c r="J669" s="14">
        <f>IFERROR(J591/J201,"")</f>
        <v>2.1589566905939078E-2</v>
      </c>
      <c r="K669" s="14">
        <f>IFERROR(K591/K201,"")</f>
        <v>2.0566772011575307E-2</v>
      </c>
      <c r="L669" s="14">
        <f>IFERROR(L591/L201,"")</f>
        <v>1.776922401607257E-2</v>
      </c>
      <c r="M669" s="14">
        <f>IFERROR(M591/M201,"")</f>
        <v>1.7502891675961748E-2</v>
      </c>
      <c r="N669" s="14">
        <f>IFERROR(N591/N201,"")</f>
        <v>1.4110981009584805E-2</v>
      </c>
      <c r="O669" s="14">
        <f>IFERROR(O591/O201,"")</f>
        <v>1.3542868504883794E-2</v>
      </c>
      <c r="P669" s="14">
        <f>IFERROR(P591/P201,"")</f>
        <v>1.3800236122597828E-2</v>
      </c>
      <c r="Q669" s="14">
        <f>IFERROR(Q591/Q201,"")</f>
        <v>1.3800706367515261E-2</v>
      </c>
      <c r="R669" s="14">
        <f>IFERROR(R591/R201,"")</f>
        <v>1.3509694530821291E-2</v>
      </c>
      <c r="S669" s="14">
        <f>IFERROR(S591/S201,"")</f>
        <v>1.3711229449430432E-2</v>
      </c>
      <c r="T669" s="14">
        <f>IFERROR(T591/T201,"")</f>
        <v>1.426408737353144E-2</v>
      </c>
      <c r="U669" s="14">
        <f>IFERROR(U591/U201,"")</f>
        <v>1.459682330768188E-2</v>
      </c>
      <c r="V669" s="14">
        <f>IFERROR(V591/V201,"")</f>
        <v>1.4402654548868549E-2</v>
      </c>
      <c r="W669" s="14">
        <f>IFERROR(W591/W201,"")</f>
        <v>1.4453085080138334E-2</v>
      </c>
      <c r="X669" s="14">
        <f>IFERROR(X591/X201,"")</f>
        <v>1.5163349562355169E-2</v>
      </c>
      <c r="Y669" s="14">
        <f>IFERROR(Y591/Y201,"")</f>
        <v>1.5058411630051626E-2</v>
      </c>
      <c r="Z669" s="14">
        <f>IFERROR(Z591/Z201,"")</f>
        <v>1.5113072186611051E-2</v>
      </c>
      <c r="AA669" s="14">
        <f>IFERROR(AA591/AA201,"")</f>
        <v>1.5327268318805914E-2</v>
      </c>
      <c r="AB669" s="14">
        <f>IFERROR(AB591/AB201,"")</f>
        <v>1.663756961701961E-2</v>
      </c>
      <c r="AC669" s="14">
        <f>IFERROR(AC591/AC201,"")</f>
        <v>1.5765046776552487E-2</v>
      </c>
      <c r="AD669" s="14">
        <f>IFERROR(AD591/AD201,"")</f>
        <v>1.5702406114138406E-2</v>
      </c>
      <c r="AE669" s="14">
        <f>IFERROR(AE591/AE201,"")</f>
        <v>1.5213047931327339E-2</v>
      </c>
      <c r="AF669" s="14">
        <f>IFERROR(AF591/AF201,"")</f>
        <v>1.590231882006099E-2</v>
      </c>
      <c r="AG669" s="14">
        <f>IFERROR(AG591/AG201,"")</f>
        <v>1.5679119097897265E-2</v>
      </c>
      <c r="AH669" s="14">
        <f>IFERROR(AH591/AH201,"")</f>
        <v>1.653332889062846E-2</v>
      </c>
    </row>
    <row r="670" spans="1:34" ht="15" hidden="1" x14ac:dyDescent="0.25">
      <c r="A670" t="str">
        <f t="shared" si="122"/>
        <v>中国(H)关注贷款率</v>
      </c>
      <c r="B670" s="3" t="str">
        <f t="shared" si="120"/>
        <v>中国银行关注贷款率</v>
      </c>
      <c r="C670" s="4" t="s">
        <v>181</v>
      </c>
      <c r="D670" s="4" t="s">
        <v>166</v>
      </c>
      <c r="E670" s="5" t="s">
        <v>151</v>
      </c>
      <c r="F670" s="5" t="s">
        <v>542</v>
      </c>
      <c r="G670" s="5" t="str">
        <f t="shared" si="124"/>
        <v>关注贷款率</v>
      </c>
      <c r="H670" s="14">
        <f>IFERROR(H592/H202,"")</f>
        <v>2.7296254162352075E-2</v>
      </c>
      <c r="I670" s="14">
        <f>IFERROR(I592/I202,"")</f>
        <v>2.6547562980612935E-2</v>
      </c>
      <c r="J670" s="14">
        <f>IFERROR(J592/J202,"")</f>
        <v>2.2196547863468911E-2</v>
      </c>
      <c r="K670" s="14">
        <f>IFERROR(K592/K202,"")</f>
        <v>2.0958546681690216E-2</v>
      </c>
      <c r="L670" s="14">
        <f>IFERROR(L592/L202,"")</f>
        <v>1.9392308573029302E-2</v>
      </c>
      <c r="M670" s="14">
        <f>IFERROR(M592/M202,"")</f>
        <v>1.8976636972315442E-2</v>
      </c>
      <c r="N670" s="14">
        <f>IFERROR(N592/N202,"")</f>
        <v>1.8655208189018349E-2</v>
      </c>
      <c r="O670" s="14">
        <f>IFERROR(O592/O202,"")</f>
        <v>1.7665579000478104E-2</v>
      </c>
      <c r="P670" s="14">
        <f>IFERROR(P592/P202,"")</f>
        <v>1.5300860358893756E-2</v>
      </c>
      <c r="Q670" s="14">
        <f>IFERROR(Q592/Q202,"")</f>
        <v>1.5131954695564167E-2</v>
      </c>
      <c r="R670" s="14">
        <f>IFERROR(R592/R202,"")</f>
        <v>1.3449000363253728E-2</v>
      </c>
      <c r="S670" s="14">
        <f>IFERROR(S592/S202,"")</f>
        <v>1.2769028752952882E-2</v>
      </c>
      <c r="T670" s="14">
        <f>IFERROR(T592/T202,"")</f>
        <v>1.2938097067777005E-2</v>
      </c>
      <c r="U670" s="14">
        <f>IFERROR(U592/U202,"")</f>
        <v>1.2570103039065592E-2</v>
      </c>
      <c r="V670" s="14">
        <f>IFERROR(V592/V202,"")</f>
        <v>1.3460290304374466E-2</v>
      </c>
      <c r="W670" s="14">
        <f>IFERROR(W592/W202,"")</f>
        <v>1.2682027598185293E-2</v>
      </c>
      <c r="X670" s="14">
        <f>IFERROR(X592/X202,"")</f>
        <v>1.2293478477551342E-2</v>
      </c>
      <c r="Y670" s="14">
        <f>IFERROR(Y592/Y202,"")</f>
        <v>1.1960556813999469E-2</v>
      </c>
      <c r="Z670" s="14">
        <f>IFERROR(Z592/Z202,"")</f>
        <v>1.4578972750986827E-2</v>
      </c>
      <c r="AA670" s="14">
        <f>IFERROR(AA592/AA202,"")</f>
        <v>1.3898317762343928E-2</v>
      </c>
      <c r="AB670" s="14">
        <f>IFERROR(AB592/AB202,"")</f>
        <v>1.4331941547854998E-2</v>
      </c>
      <c r="AC670" s="14">
        <f>IFERROR(AC592/AC202,"")</f>
        <v>1.4099972718699186E-2</v>
      </c>
      <c r="AD670" s="14">
        <f>IFERROR(AD592/AD202,"")</f>
        <v>1.4689337916600232E-2</v>
      </c>
      <c r="AE670" s="14">
        <f>IFERROR(AE592/AE202,"")</f>
        <v>1.3997281052449255E-2</v>
      </c>
      <c r="AF670" s="14">
        <f>IFERROR(AF592/AF202,"")</f>
        <v>1.4365539604663174E-2</v>
      </c>
      <c r="AG670" s="14">
        <f>IFERROR(AG592/AG202,"")</f>
        <v>1.4152230447836662E-2</v>
      </c>
      <c r="AH670" s="14">
        <f>IFERROR(AH592/AH202,"")</f>
        <v>1.4673493306465607E-2</v>
      </c>
    </row>
    <row r="671" spans="1:34" ht="15" hidden="1" x14ac:dyDescent="0.25">
      <c r="A671" t="str">
        <f t="shared" si="122"/>
        <v>建设(H)关注贷款率</v>
      </c>
      <c r="B671" s="3" t="str">
        <f t="shared" si="120"/>
        <v>建设银行关注贷款率</v>
      </c>
      <c r="C671" s="4" t="s">
        <v>182</v>
      </c>
      <c r="D671" s="4" t="s">
        <v>167</v>
      </c>
      <c r="E671" s="5" t="s">
        <v>152</v>
      </c>
      <c r="F671" s="5" t="s">
        <v>542</v>
      </c>
      <c r="G671" s="5" t="str">
        <f t="shared" si="124"/>
        <v>关注贷款率</v>
      </c>
      <c r="H671" s="14">
        <f>IFERROR(H593/H203,"")</f>
        <v>2.8001780452056917E-2</v>
      </c>
      <c r="I671" s="14">
        <f>IFERROR(I593/I203,"")</f>
        <v>2.7377328392631663E-2</v>
      </c>
      <c r="J671" s="14">
        <f>IFERROR(J593/J203,"")</f>
        <v>2.9302692450833358E-2</v>
      </c>
      <c r="K671" s="14">
        <f>IFERROR(K593/K203,"")</f>
        <v>2.7548611645593378E-2</v>
      </c>
      <c r="L671" s="14">
        <f>IFERROR(L593/L203,"")</f>
        <v>2.9920586520401742E-2</v>
      </c>
      <c r="M671" s="14">
        <f>IFERROR(M593/M203,"")</f>
        <v>2.9506687349779591E-2</v>
      </c>
      <c r="N671" s="14">
        <f>IFERROR(N593/N203,"")</f>
        <v>2.953808986246555E-2</v>
      </c>
      <c r="O671" s="14">
        <f>IFERROR(O593/O203,"")</f>
        <v>2.806174766779463E-2</v>
      </c>
      <c r="P671" s="14">
        <f>IFERROR(P593/P203,"")</f>
        <v>2.8013468669544576E-2</v>
      </c>
      <c r="Q671" s="14">
        <f>IFERROR(Q593/Q203,"")</f>
        <v>2.7473734677283673E-2</v>
      </c>
      <c r="R671" s="14">
        <f>IFERROR(R593/R203,"")</f>
        <v>2.6916972400449241E-2</v>
      </c>
      <c r="S671" s="14">
        <f>IFERROR(S593/S203,"")</f>
        <v>2.5639641993082982E-2</v>
      </c>
      <c r="T671" s="14">
        <f>IFERROR(T593/T203,"")</f>
        <v>2.6332341848578439E-2</v>
      </c>
      <c r="U671" s="14">
        <f>IFERROR(U593/U203,"")</f>
        <v>2.5670184706433452E-2</v>
      </c>
      <c r="V671" s="14">
        <f>IFERROR(V593/V203,"")</f>
        <v>2.5154978681728613E-2</v>
      </c>
      <c r="W671" s="14">
        <f>IFERROR(W593/W203,"")</f>
        <v>2.3672274403890563E-2</v>
      </c>
      <c r="X671" s="14">
        <f>IFERROR(X593/X203,"")</f>
        <v>2.4992420308814624E-2</v>
      </c>
      <c r="Y671" s="14">
        <f>IFERROR(Y593/Y203,"")</f>
        <v>2.4438111722868701E-2</v>
      </c>
      <c r="Z671" s="14">
        <f>IFERROR(Z593/Z203,"")</f>
        <v>2.443313761691979E-2</v>
      </c>
      <c r="AA671" s="14">
        <f>IFERROR(AA593/AA203,"")</f>
        <v>2.329183022571148E-2</v>
      </c>
      <c r="AB671" s="14">
        <f>IFERROR(AB593/AB203,"")</f>
        <v>2.0727977208479863E-2</v>
      </c>
      <c r="AC671" s="14">
        <f>IFERROR(AC593/AC203,"")</f>
        <v>2.0483193686103122E-2</v>
      </c>
      <c r="AD671" s="14">
        <f>IFERROR(AD593/AD203,"")</f>
        <v>1.8893632119791032E-2</v>
      </c>
      <c r="AE671" s="14">
        <f>IFERROR(AE593/AE203,"")</f>
        <v>1.8036540893335746E-2</v>
      </c>
      <c r="AF671" s="14">
        <f>IFERROR(AF593/AF203,"")</f>
        <v>1.8098435779846263E-2</v>
      </c>
      <c r="AG671" s="14">
        <f>IFERROR(AG593/AG203,"")</f>
        <v>1.7945102925421473E-2</v>
      </c>
      <c r="AH671" s="14">
        <f>IFERROR(AH593/AH203,"")</f>
        <v>1.7669465193442497E-2</v>
      </c>
    </row>
    <row r="672" spans="1:34" ht="15" hidden="1" x14ac:dyDescent="0.25">
      <c r="A672" t="str">
        <f t="shared" si="122"/>
        <v>工商(H)关注贷款率</v>
      </c>
      <c r="B672" s="3" t="str">
        <f t="shared" si="120"/>
        <v>工商银行关注贷款率</v>
      </c>
      <c r="C672" s="4" t="s">
        <v>183</v>
      </c>
      <c r="D672" s="4" t="s">
        <v>168</v>
      </c>
      <c r="E672" s="5" t="s">
        <v>153</v>
      </c>
      <c r="F672" s="5" t="s">
        <v>542</v>
      </c>
      <c r="G672" s="5" t="str">
        <f t="shared" si="124"/>
        <v>关注贷款率</v>
      </c>
      <c r="H672" s="14">
        <f>IFERROR(H594/H204,"")</f>
        <v>2.7101771815076729E-2</v>
      </c>
      <c r="I672" s="14">
        <f>IFERROR(I594/I204,"")</f>
        <v>2.6468555599158391E-2</v>
      </c>
      <c r="J672" s="14">
        <f>IFERROR(J594/J204,"")</f>
        <v>2.7137840405042111E-2</v>
      </c>
      <c r="K672" s="14">
        <f>IFERROR(K594/K204,"")</f>
        <v>2.596871726014293E-2</v>
      </c>
      <c r="L672" s="14">
        <f>IFERROR(L594/L204,"")</f>
        <v>2.4112393809136937E-2</v>
      </c>
      <c r="M672" s="14">
        <f>IFERROR(M594/M204,"")</f>
        <v>2.3500991443671137E-2</v>
      </c>
      <c r="N672" s="14">
        <f>IFERROR(N594/N204,"")</f>
        <v>2.2116257957074163E-2</v>
      </c>
      <c r="O672" s="14">
        <f>IFERROR(O594/O204,"")</f>
        <v>2.1142148224988593E-2</v>
      </c>
      <c r="P672" s="14">
        <f>IFERROR(P594/P204,"")</f>
        <v>1.9270965151516741E-2</v>
      </c>
      <c r="Q672" s="14">
        <f>IFERROR(Q594/Q204,"")</f>
        <v>1.8866485334321902E-2</v>
      </c>
      <c r="R672" s="14">
        <f>IFERROR(R594/R204,"")</f>
        <v>1.9936764672795045E-2</v>
      </c>
      <c r="S672" s="14">
        <f>IFERROR(S594/S204,"")</f>
        <v>1.9073254028934328E-2</v>
      </c>
      <c r="T672" s="14">
        <f>IFERROR(T594/T204,"")</f>
        <v>1.8675586445945993E-2</v>
      </c>
      <c r="U672" s="14">
        <f>IFERROR(U594/U204,"")</f>
        <v>1.8212245877846769E-2</v>
      </c>
      <c r="V672" s="14">
        <f>IFERROR(V594/V204,"")</f>
        <v>1.9456398828345923E-2</v>
      </c>
      <c r="W672" s="14">
        <f>IFERROR(W594/W204,"")</f>
        <v>1.8414851170459125E-2</v>
      </c>
      <c r="X672" s="14">
        <f>IFERROR(X594/X204,"")</f>
        <v>1.792560557183458E-2</v>
      </c>
      <c r="Y672" s="14">
        <f>IFERROR(Y594/Y204,"")</f>
        <v>1.7584692168496983E-2</v>
      </c>
      <c r="Z672" s="14">
        <f>IFERROR(Z594/Z204,"")</f>
        <v>1.8504028254940623E-2</v>
      </c>
      <c r="AA672" s="14">
        <f>IFERROR(AA594/AA204,"")</f>
        <v>1.7636177501337221E-2</v>
      </c>
      <c r="AB672" s="14">
        <f>IFERROR(AB594/AB204,"")</f>
        <v>1.9188649863224314E-2</v>
      </c>
      <c r="AC672" s="14">
        <f>IFERROR(AC594/AC204,"")</f>
        <v>1.9012201244273854E-2</v>
      </c>
      <c r="AD672" s="14">
        <f>IFERROR(AD594/AD204,"")</f>
        <v>2.0237077601481364E-2</v>
      </c>
      <c r="AE672" s="14">
        <f>IFERROR(AE594/AE204,"")</f>
        <v>1.9343402180389806E-2</v>
      </c>
      <c r="AF672" s="14">
        <f>IFERROR(AF594/AF204,"")</f>
        <v>1.9078033048740131E-2</v>
      </c>
      <c r="AG672" s="14">
        <f>IFERROR(AG594/AG204,"")</f>
        <v>1.8911215772242213E-2</v>
      </c>
      <c r="AH672" s="14">
        <f>IFERROR(AH594/AH204,"")</f>
        <v>1.9493010483078901E-2</v>
      </c>
    </row>
    <row r="673" spans="1:34" ht="15" hidden="1" x14ac:dyDescent="0.25">
      <c r="A673" t="str">
        <f t="shared" si="122"/>
        <v>邮储(H)关注贷款率</v>
      </c>
      <c r="B673" s="3" t="str">
        <f t="shared" si="120"/>
        <v>邮储银行关注贷款率</v>
      </c>
      <c r="C673" s="4" t="s">
        <v>184</v>
      </c>
      <c r="D673" s="4" t="s">
        <v>169</v>
      </c>
      <c r="E673" s="5" t="s">
        <v>154</v>
      </c>
      <c r="F673" s="5" t="s">
        <v>542</v>
      </c>
      <c r="G673" s="5" t="str">
        <f t="shared" si="124"/>
        <v>关注贷款率</v>
      </c>
      <c r="H673" s="14">
        <f>IFERROR(H595/H205,"")</f>
        <v>6.6695408208950306E-3</v>
      </c>
      <c r="I673" s="14">
        <f>IFERROR(I595/I205,"")</f>
        <v>6.4697756994498484E-3</v>
      </c>
      <c r="J673" s="14">
        <f>IFERROR(J595/J205,"")</f>
        <v>6.5757492783743909E-3</v>
      </c>
      <c r="K673" s="14">
        <f>IFERROR(K595/K205,"")</f>
        <v>6.2394987799127399E-3</v>
      </c>
      <c r="L673" s="14">
        <f>IFERROR(L595/L205,"")</f>
        <v>5.3419894970064422E-3</v>
      </c>
      <c r="M673" s="14">
        <f>IFERROR(M595/M205,"")</f>
        <v>5.1803745191389894E-3</v>
      </c>
      <c r="N673" s="14">
        <f>IFERROR(N595/N205,"")</f>
        <v>5.3472044123970613E-3</v>
      </c>
      <c r="O673" s="14">
        <f>IFERROR(O595/O205,"")</f>
        <v>4.9903585858012394E-3</v>
      </c>
      <c r="P673" s="14">
        <f>IFERROR(P595/P205,"")</f>
        <v>4.819779084038499E-3</v>
      </c>
      <c r="Q673" s="14">
        <f>IFERROR(Q595/Q205,"")</f>
        <v>4.5128562175098443E-3</v>
      </c>
      <c r="R673" s="14">
        <f>IFERROR(R595/R205,"")</f>
        <v>4.7117343567243085E-3</v>
      </c>
      <c r="S673" s="14">
        <f>IFERROR(S595/S205,"")</f>
        <v>4.75313246601113E-3</v>
      </c>
      <c r="T673" s="14">
        <f>IFERROR(T595/T205,"")</f>
        <v>5.0565979656315551E-3</v>
      </c>
      <c r="U673" s="14">
        <f>IFERROR(U595/U205,"")</f>
        <v>5.4710174361415178E-3</v>
      </c>
      <c r="V673" s="14">
        <f>IFERROR(V595/V205,"")</f>
        <v>5.5568091403109914E-3</v>
      </c>
      <c r="W673" s="14">
        <f>IFERROR(W595/W205,"")</f>
        <v>5.4896416089305622E-3</v>
      </c>
      <c r="X673" s="14">
        <f>IFERROR(X595/X205,"")</f>
        <v>6.2047892362029474E-3</v>
      </c>
      <c r="Y673" s="14">
        <f>IFERROR(Y595/Y205,"")</f>
        <v>6.1342839644829943E-3</v>
      </c>
      <c r="Z673" s="14">
        <f>IFERROR(Z595/Z205,"")</f>
        <v>6.7434926437247369E-3</v>
      </c>
      <c r="AA673" s="14">
        <f>IFERROR(AA595/AA205,"")</f>
        <v>7.1111797433347796E-3</v>
      </c>
      <c r="AB673" s="14">
        <f>IFERROR(AB595/AB205,"")</f>
        <v>8.1265658993745302E-3</v>
      </c>
      <c r="AC673" s="14">
        <f>IFERROR(AC595/AC205,"")</f>
        <v>9.0389142823752901E-3</v>
      </c>
      <c r="AD673" s="14">
        <f>IFERROR(AD595/AD205,"")</f>
        <v>9.4610219761652441E-3</v>
      </c>
      <c r="AE673" s="14">
        <f>IFERROR(AE595/AE205,"")</f>
        <v>1.0709917329579098E-2</v>
      </c>
      <c r="AF673" s="14">
        <f>IFERROR(AF595/AF205,"")</f>
        <v>1.2053983018784034E-2</v>
      </c>
      <c r="AG673" s="14">
        <f>IFERROR(AG595/AG205,"")</f>
        <v>1.3816643124906857E-2</v>
      </c>
      <c r="AH673" s="14">
        <f>IFERROR(AH595/AH205,"")</f>
        <v>1.5717561489486869E-2</v>
      </c>
    </row>
    <row r="674" spans="1:34" ht="15" hidden="1" x14ac:dyDescent="0.25">
      <c r="A674" t="str">
        <f t="shared" si="122"/>
        <v>光大(H)关注贷款率</v>
      </c>
      <c r="B674" s="3" t="str">
        <f t="shared" si="120"/>
        <v>光大银行关注贷款率</v>
      </c>
      <c r="C674" s="4" t="s">
        <v>185</v>
      </c>
      <c r="D674" s="4" t="s">
        <v>170</v>
      </c>
      <c r="E674" s="5" t="s">
        <v>155</v>
      </c>
      <c r="F674" s="5" t="s">
        <v>542</v>
      </c>
      <c r="G674" s="5" t="str">
        <f t="shared" si="124"/>
        <v>关注贷款率</v>
      </c>
      <c r="H674" s="14">
        <f>IFERROR(H596/H206,"")</f>
        <v>2.2996409522670912E-2</v>
      </c>
      <c r="I674" s="14">
        <f>IFERROR(I596/I206,"")</f>
        <v>2.2440091327397129E-2</v>
      </c>
      <c r="J674" s="14">
        <f>IFERROR(J596/J206,"")</f>
        <v>2.2121861039951271E-2</v>
      </c>
      <c r="K674" s="14">
        <f>IFERROR(K596/K206,"")</f>
        <v>2.0724849889137476E-2</v>
      </c>
      <c r="L674" s="14">
        <f>IFERROR(L596/L206,"")</f>
        <v>2.1932445725950708E-2</v>
      </c>
      <c r="M674" s="14">
        <f>IFERROR(M596/M206,"")</f>
        <v>2.1627264589974039E-2</v>
      </c>
      <c r="N674" s="14">
        <f>IFERROR(N596/N206,"")</f>
        <v>2.152297305649278E-2</v>
      </c>
      <c r="O674" s="14">
        <f>IFERROR(O596/O206,"")</f>
        <v>2.0505182249292465E-2</v>
      </c>
      <c r="P674" s="14">
        <f>IFERROR(P596/P206,"")</f>
        <v>1.8996350917149331E-2</v>
      </c>
      <c r="Q674" s="14">
        <f>IFERROR(Q596/Q206,"")</f>
        <v>1.8716546629518733E-2</v>
      </c>
      <c r="R674" s="14">
        <f>IFERROR(R596/R206,"")</f>
        <v>1.8585833053145401E-2</v>
      </c>
      <c r="S674" s="14">
        <f>IFERROR(S596/S206,"")</f>
        <v>1.7796689420279406E-2</v>
      </c>
      <c r="T674" s="14">
        <f>IFERROR(T596/T206,"")</f>
        <v>1.8407239679877559E-2</v>
      </c>
      <c r="U674" s="14">
        <f>IFERROR(U596/U206,"")</f>
        <v>1.8138187539029252E-2</v>
      </c>
      <c r="V674" s="14">
        <f>IFERROR(V596/V206,"")</f>
        <v>1.8444263545146007E-2</v>
      </c>
      <c r="W674" s="14">
        <f>IFERROR(W596/W206,"")</f>
        <v>1.7741717027045294E-2</v>
      </c>
      <c r="X674" s="14">
        <f>IFERROR(X596/X206,"")</f>
        <v>1.8625724441315078E-2</v>
      </c>
      <c r="Y674" s="14">
        <f>IFERROR(Y596/Y206,"")</f>
        <v>1.8539015015458928E-2</v>
      </c>
      <c r="Z674" s="14">
        <f>IFERROR(Z596/Z206,"")</f>
        <v>1.8429323408734301E-2</v>
      </c>
      <c r="AA674" s="14">
        <f>IFERROR(AA596/AA206,"")</f>
        <v>1.7866738415906826E-2</v>
      </c>
      <c r="AB674" s="14">
        <f>IFERROR(AB596/AB206,"")</f>
        <v>1.9924776110816028E-2</v>
      </c>
      <c r="AC674" s="14">
        <f>IFERROR(AC596/AC206,"")</f>
        <v>1.9905394465563407E-2</v>
      </c>
      <c r="AD674" s="14">
        <f>IFERROR(AD596/AD206,"")</f>
        <v>1.8394967642813675E-2</v>
      </c>
      <c r="AE674" s="14">
        <f>IFERROR(AE596/AE206,"")</f>
        <v>1.7602743891314658E-2</v>
      </c>
      <c r="AF674" s="14">
        <f>IFERROR(AF596/AF206,"")</f>
        <v>1.7956597217971288E-2</v>
      </c>
      <c r="AG674" s="14">
        <f>IFERROR(AG596/AG206,"")</f>
        <v>1.8211333013653287E-2</v>
      </c>
      <c r="AH674" s="14">
        <f>IFERROR(AH596/AH206,"")</f>
        <v>1.8453260600298779E-2</v>
      </c>
    </row>
    <row r="675" spans="1:34" ht="15" hidden="1" x14ac:dyDescent="0.25">
      <c r="A675" t="str">
        <f t="shared" si="122"/>
        <v>中信(H)关注贷款率</v>
      </c>
      <c r="B675" s="3" t="str">
        <f t="shared" si="120"/>
        <v>中信银行关注贷款率</v>
      </c>
      <c r="C675" s="4" t="s">
        <v>186</v>
      </c>
      <c r="D675" s="4" t="s">
        <v>171</v>
      </c>
      <c r="E675" s="5" t="s">
        <v>156</v>
      </c>
      <c r="F675" s="5" t="s">
        <v>542</v>
      </c>
      <c r="G675" s="5" t="str">
        <f t="shared" si="124"/>
        <v>关注贷款率</v>
      </c>
      <c r="H675" s="14">
        <f>IFERROR(H597/H207,"")</f>
        <v>2.3235631183072654E-2</v>
      </c>
      <c r="I675" s="14">
        <f>IFERROR(I597/I207,"")</f>
        <v>2.2529488607984018E-2</v>
      </c>
      <c r="J675" s="14">
        <f>IFERROR(J597/J207,"")</f>
        <v>2.2213428908098E-2</v>
      </c>
      <c r="K675" s="14">
        <f>IFERROR(K597/K207,"")</f>
        <v>2.1377130184842889E-2</v>
      </c>
      <c r="L675" s="14">
        <f>IFERROR(L597/L207,"")</f>
        <v>2.5463617116337958E-2</v>
      </c>
      <c r="M675" s="14">
        <f>IFERROR(M597/M207,"")</f>
        <v>2.4602468293519413E-2</v>
      </c>
      <c r="N675" s="14">
        <f>IFERROR(N597/N207,"")</f>
        <v>2.0122249601916435E-2</v>
      </c>
      <c r="O675" s="14">
        <f>IFERROR(O597/O207,"")</f>
        <v>1.937810435453537E-2</v>
      </c>
      <c r="P675" s="14">
        <f>IFERROR(P597/P207,"")</f>
        <v>2.1593158591443229E-2</v>
      </c>
      <c r="Q675" s="14">
        <f>IFERROR(Q597/Q207,"")</f>
        <v>2.1403227724793993E-2</v>
      </c>
      <c r="R675" s="14">
        <f>IFERROR(R597/R207,"")</f>
        <v>1.7481577827206062E-2</v>
      </c>
      <c r="S675" s="14">
        <f>IFERROR(S597/S207,"")</f>
        <v>1.7138778884717536E-2</v>
      </c>
      <c r="T675" s="14">
        <f>IFERROR(T597/T207,"")</f>
        <v>1.8919653483246875E-2</v>
      </c>
      <c r="U675" s="14">
        <f>IFERROR(U597/U207,"")</f>
        <v>1.8596853651896304E-2</v>
      </c>
      <c r="V675" s="14">
        <f>IFERROR(V597/V207,"")</f>
        <v>1.6373517011814224E-2</v>
      </c>
      <c r="W675" s="14">
        <f>IFERROR(W597/W207,"")</f>
        <v>1.5781874217514105E-2</v>
      </c>
      <c r="X675" s="14">
        <f>IFERROR(X597/X207,"")</f>
        <v>1.5639111607756061E-2</v>
      </c>
      <c r="Y675" s="14">
        <f>IFERROR(Y597/Y207,"")</f>
        <v>1.5007425124807235E-2</v>
      </c>
      <c r="Z675" s="14">
        <f>IFERROR(Z597/Z207,"")</f>
        <v>1.5762746019528789E-2</v>
      </c>
      <c r="AA675" s="14">
        <f>IFERROR(AA597/AA207,"")</f>
        <v>1.6030810167756628E-2</v>
      </c>
      <c r="AB675" s="14">
        <f>IFERROR(AB597/AB207,"")</f>
        <v>1.6169524450043628E-2</v>
      </c>
      <c r="AC675" s="14">
        <f>IFERROR(AC597/AC207,"")</f>
        <v>1.694109299516372E-2</v>
      </c>
      <c r="AD675" s="14">
        <f>IFERROR(AD597/AD207,"")</f>
        <v>1.6358025554672903E-2</v>
      </c>
      <c r="AE675" s="14">
        <f>IFERROR(AE597/AE207,"")</f>
        <v>1.6810185155983769E-2</v>
      </c>
      <c r="AF675" s="14">
        <f>IFERROR(AF597/AF207,"")</f>
        <v>1.6536824143814959E-2</v>
      </c>
      <c r="AG675" s="14">
        <f>IFERROR(AG597/AG207,"")</f>
        <v>1.6326210150971528E-2</v>
      </c>
      <c r="AH675" s="14">
        <f>IFERROR(AH597/AH207,"")</f>
        <v>1.6249608506881067E-2</v>
      </c>
    </row>
    <row r="676" spans="1:34" ht="15" hidden="1" x14ac:dyDescent="0.25">
      <c r="A676" t="str">
        <f t="shared" si="122"/>
        <v>浙商(H)关注贷款率</v>
      </c>
      <c r="B676" s="3" t="str">
        <f t="shared" si="120"/>
        <v>浙商银行关注贷款率</v>
      </c>
      <c r="C676" s="4" t="s">
        <v>187</v>
      </c>
      <c r="D676" s="4" t="s">
        <v>172</v>
      </c>
      <c r="E676" s="5" t="s">
        <v>157</v>
      </c>
      <c r="F676" s="5" t="s">
        <v>542</v>
      </c>
      <c r="G676" s="5" t="str">
        <f t="shared" si="124"/>
        <v>关注贷款率</v>
      </c>
      <c r="H676" s="14">
        <f>IFERROR(H598/H208,"")</f>
        <v>1.9764433162930355E-2</v>
      </c>
      <c r="I676" s="14">
        <f>IFERROR(I598/I208,"")</f>
        <v>1.9764433162930355E-2</v>
      </c>
      <c r="J676" s="14">
        <f>IFERROR(J598/J208,"")</f>
        <v>2.3358856881731446E-2</v>
      </c>
      <c r="K676" s="14">
        <f>IFERROR(K598/K208,"")</f>
        <v>2.2230016388627396E-2</v>
      </c>
      <c r="L676" s="14">
        <f>IFERROR(L598/L208,"")</f>
        <v>2.1605067081286945E-2</v>
      </c>
      <c r="M676" s="14">
        <f>IFERROR(M598/M208,"")</f>
        <v>2.0929208335555484E-2</v>
      </c>
      <c r="N676" s="14">
        <f>IFERROR(N598/N208,"")</f>
        <v>1.7477451826046177E-2</v>
      </c>
      <c r="O676" s="14">
        <f>IFERROR(O598/O208,"")</f>
        <v>1.675834102862649E-2</v>
      </c>
      <c r="P676" s="14">
        <f>IFERROR(P598/P208,"")</f>
        <v>1.6369306136052957E-2</v>
      </c>
      <c r="Q676" s="14">
        <f>IFERROR(Q598/Q208,"")</f>
        <v>1.5879297815376475E-2</v>
      </c>
      <c r="R676" s="14">
        <f>IFERROR(R598/R208,"")</f>
        <v>2.2241375075637646E-2</v>
      </c>
      <c r="S676" s="14">
        <f>IFERROR(S598/S208,"")</f>
        <v>2.0937452487334043E-2</v>
      </c>
      <c r="T676" s="14">
        <f>IFERROR(T598/T208,"")</f>
        <v>3.0023226670258842E-2</v>
      </c>
      <c r="U676" s="14">
        <f>IFERROR(U598/U208,"")</f>
        <v>2.9297341795682077E-2</v>
      </c>
      <c r="V676" s="14">
        <f>IFERROR(V598/V208,"")</f>
        <v>2.4060834020312657E-2</v>
      </c>
      <c r="W676" s="14">
        <f>IFERROR(W598/W208,"")</f>
        <v>2.2933285841764028E-2</v>
      </c>
      <c r="X676" s="14">
        <f>IFERROR(X598/X208,"")</f>
        <v>2.0900126299426794E-2</v>
      </c>
      <c r="Y676" s="14">
        <f>IFERROR(Y598/Y208,"")</f>
        <v>2.0275432502307639E-2</v>
      </c>
      <c r="Z676" s="14">
        <f>IFERROR(Z598/Z208,"")</f>
        <v>2.0534699386704158E-2</v>
      </c>
      <c r="AA676" s="14">
        <f>IFERROR(AA598/AA208,"")</f>
        <v>1.9826952855673482E-2</v>
      </c>
      <c r="AB676" s="14">
        <f>IFERROR(AB598/AB208,"")</f>
        <v>2.2055631902779156E-2</v>
      </c>
      <c r="AC676" s="14">
        <f>IFERROR(AC598/AC208,"")</f>
        <v>2.1786425566331521E-2</v>
      </c>
      <c r="AD676" s="14">
        <f>IFERROR(AD598/AD208,"")</f>
        <v>2.4065506125917645E-2</v>
      </c>
      <c r="AE676" s="14">
        <f>IFERROR(AE598/AE208,"")</f>
        <v>2.3529934447489763E-2</v>
      </c>
      <c r="AF676" s="14">
        <f>IFERROR(AF598/AF208,"")</f>
        <v>2.5023833742621116E-2</v>
      </c>
      <c r="AG676" s="14">
        <f>IFERROR(AG598/AG208,"")</f>
        <v>2.4804985782630341E-2</v>
      </c>
      <c r="AH676" s="14">
        <f>IFERROR(AH598/AH208,"")</f>
        <v>2.3628565411141639E-2</v>
      </c>
    </row>
    <row r="677" spans="1:34" ht="15" hidden="1" x14ac:dyDescent="0.25">
      <c r="A677" t="str">
        <f t="shared" si="122"/>
        <v>民生(H)关注贷款率</v>
      </c>
      <c r="B677" s="3" t="str">
        <f t="shared" si="120"/>
        <v>民生银行关注贷款率</v>
      </c>
      <c r="C677" s="4" t="s">
        <v>188</v>
      </c>
      <c r="D677" s="4" t="s">
        <v>173</v>
      </c>
      <c r="E677" s="5" t="s">
        <v>158</v>
      </c>
      <c r="F677" s="5" t="s">
        <v>542</v>
      </c>
      <c r="G677" s="5" t="str">
        <f t="shared" si="124"/>
        <v>关注贷款率</v>
      </c>
      <c r="H677" s="14">
        <f>IFERROR(H599/H209,"")</f>
        <v>3.3427231049626548E-2</v>
      </c>
      <c r="I677" s="14">
        <f>IFERROR(I599/I209,"")</f>
        <v>3.2144397449976263E-2</v>
      </c>
      <c r="J677" s="14">
        <f>IFERROR(J599/J209,"")</f>
        <v>2.9614912944456662E-2</v>
      </c>
      <c r="K677" s="14">
        <f>IFERROR(K599/K209,"")</f>
        <v>2.7924427094359067E-2</v>
      </c>
      <c r="L677" s="14">
        <f>IFERROR(L599/L209,"")</f>
        <v>3.1252410517001762E-2</v>
      </c>
      <c r="M677" s="14">
        <f>IFERROR(M599/M209,"")</f>
        <v>3.101592429993983E-2</v>
      </c>
      <c r="N677" s="14">
        <f>IFERROR(N599/N209,"")</f>
        <v>2.9755592406817868E-2</v>
      </c>
      <c r="O677" s="14">
        <f>IFERROR(O599/O209,"")</f>
        <v>2.8361684052399676E-2</v>
      </c>
      <c r="P677" s="14">
        <f>IFERROR(P599/P209,"")</f>
        <v>2.8624221830898584E-2</v>
      </c>
      <c r="Q677" s="14">
        <f>IFERROR(Q599/Q209,"")</f>
        <v>3.1937530483361252E-2</v>
      </c>
      <c r="R677" s="14">
        <f>IFERROR(R599/R209,"")</f>
        <v>2.8498709244302336E-2</v>
      </c>
      <c r="S677" s="14">
        <f>IFERROR(S599/S209,"")</f>
        <v>2.6976661807576695E-2</v>
      </c>
      <c r="T677" s="14">
        <f>IFERROR(T599/T209,"")</f>
        <v>2.6903823912100621E-2</v>
      </c>
      <c r="U677" s="14">
        <f>IFERROR(U599/U209,"")</f>
        <v>2.8295369773767749E-2</v>
      </c>
      <c r="V677" s="14">
        <f>IFERROR(V599/V209,"")</f>
        <v>2.8909885770695247E-2</v>
      </c>
      <c r="W677" s="14">
        <f>IFERROR(W599/W209,"")</f>
        <v>2.7589972590344986E-2</v>
      </c>
      <c r="X677" s="14">
        <f>IFERROR(X599/X209,"")</f>
        <v>2.6758495101962175E-2</v>
      </c>
      <c r="Y677" s="14">
        <f>IFERROR(Y599/Y209,"")</f>
        <v>2.6662405536002562E-2</v>
      </c>
      <c r="Z677" s="14">
        <f>IFERROR(Z599/Z209,"")</f>
        <v>2.7030860842846904E-2</v>
      </c>
      <c r="AA677" s="14">
        <f>IFERROR(AA599/AA209,"")</f>
        <v>2.629566681767238E-2</v>
      </c>
      <c r="AB677" s="14">
        <f>IFERROR(AB599/AB209,"")</f>
        <v>2.7788083225210914E-2</v>
      </c>
      <c r="AC677" s="14">
        <f>IFERROR(AC599/AC209,"")</f>
        <v>2.7756123680995299E-2</v>
      </c>
      <c r="AD677" s="14">
        <f>IFERROR(AD599/AD209,"")</f>
        <v>2.7046520824720029E-2</v>
      </c>
      <c r="AE677" s="14">
        <f>IFERROR(AE599/AE209,"")</f>
        <v>2.6928633700898603E-2</v>
      </c>
      <c r="AF677" s="14">
        <f>IFERROR(AF599/AF209,"")</f>
        <v>2.7255801841394187E-2</v>
      </c>
      <c r="AG677" s="14">
        <f>IFERROR(AG599/AG209,"")</f>
        <v>2.7404914262866203E-2</v>
      </c>
      <c r="AH677" s="14">
        <f>IFERROR(AH599/AH209,"")</f>
        <v>2.7354021229582384E-2</v>
      </c>
    </row>
    <row r="678" spans="1:34" ht="15" hidden="1" x14ac:dyDescent="0.25">
      <c r="A678" t="str">
        <f t="shared" si="122"/>
        <v>招商(H)关注贷款率</v>
      </c>
      <c r="B678" s="3" t="str">
        <f t="shared" si="120"/>
        <v>招商银行关注贷款率</v>
      </c>
      <c r="C678" s="4" t="s">
        <v>189</v>
      </c>
      <c r="D678" s="4" t="s">
        <v>174</v>
      </c>
      <c r="E678" s="5" t="s">
        <v>159</v>
      </c>
      <c r="F678" s="5" t="s">
        <v>542</v>
      </c>
      <c r="G678" s="5" t="str">
        <f t="shared" si="124"/>
        <v>关注贷款率</v>
      </c>
      <c r="H678" s="14">
        <f>IFERROR(H600/H210,"")</f>
        <v>1.3024311153154946E-2</v>
      </c>
      <c r="I678" s="14">
        <f>IFERROR(I600/I210,"")</f>
        <v>1.2619393002512852E-2</v>
      </c>
      <c r="J678" s="14">
        <f>IFERROR(J600/J210,"")</f>
        <v>1.1710999521227439E-2</v>
      </c>
      <c r="K678" s="14">
        <f>IFERROR(K600/K210,"")</f>
        <v>1.1901979817683848E-2</v>
      </c>
      <c r="L678" s="14">
        <f>IFERROR(L600/L210,"")</f>
        <v>9.9115467417191655E-3</v>
      </c>
      <c r="M678" s="14">
        <f>IFERROR(M600/M210,"")</f>
        <v>7.8900132275924947E-3</v>
      </c>
      <c r="N678" s="14">
        <f>IFERROR(N600/N210,"")</f>
        <v>8.0960357342266896E-3</v>
      </c>
      <c r="O678" s="14">
        <f>IFERROR(O600/O210,"")</f>
        <v>6.8212333523261712E-3</v>
      </c>
      <c r="P678" s="14">
        <f>IFERROR(P600/P210,"")</f>
        <v>6.995172578551952E-3</v>
      </c>
      <c r="Q678" s="14">
        <f>IFERROR(Q600/Q210,"")</f>
        <v>8.1858845843353154E-3</v>
      </c>
      <c r="R678" s="14">
        <f>IFERROR(R600/R210,"")</f>
        <v>8.3678124765486171E-3</v>
      </c>
      <c r="S678" s="14">
        <f>IFERROR(S600/S210,"")</f>
        <v>9.5804088324196943E-3</v>
      </c>
      <c r="T678" s="14">
        <f>IFERROR(T600/T210,"")</f>
        <v>1.007854773427389E-2</v>
      </c>
      <c r="U678" s="14">
        <f>IFERROR(U600/U210,"")</f>
        <v>1.1396519469756141E-2</v>
      </c>
      <c r="V678" s="14">
        <f>IFERROR(V600/V210,"")</f>
        <v>1.2140873795889554E-2</v>
      </c>
      <c r="W678" s="14">
        <f>IFERROR(W600/W210,"")</f>
        <v>1.1166079411613841E-2</v>
      </c>
      <c r="X678" s="14">
        <f>IFERROR(X600/X210,"")</f>
        <v>1.0248229901978448E-2</v>
      </c>
      <c r="Y678" s="14">
        <f>IFERROR(Y600/Y210,"")</f>
        <v>1.009922321055415E-2</v>
      </c>
      <c r="Z678" s="14">
        <f>IFERROR(Z600/Z210,"")</f>
        <v>1.095859262713238E-2</v>
      </c>
      <c r="AA678" s="14">
        <f>IFERROR(AA600/AA210,"")</f>
        <v>1.1446446630761021E-2</v>
      </c>
      <c r="AB678" s="14">
        <f>IFERROR(AB600/AB210,"")</f>
        <v>1.2350240167023227E-2</v>
      </c>
      <c r="AC678" s="14">
        <f>IFERROR(AC600/AC210,"")</f>
        <v>1.3039539406023391E-2</v>
      </c>
      <c r="AD678" s="14">
        <f>IFERROR(AD600/AD210,"")</f>
        <v>1.2932045064721924E-2</v>
      </c>
      <c r="AE678" s="14">
        <f>IFERROR(AE600/AE210,"")</f>
        <v>1.3640486485189276E-2</v>
      </c>
      <c r="AF678" s="14">
        <f>IFERROR(AF600/AF210,"")</f>
        <v>1.4257759586859823E-2</v>
      </c>
      <c r="AG678" s="14">
        <f>IFERROR(AG600/AG210,"")</f>
        <v>1.4299999999999998E-2</v>
      </c>
      <c r="AH678" s="14">
        <f>IFERROR(AH600/AH210,"")</f>
        <v>1.4309612846852423E-2</v>
      </c>
    </row>
    <row r="679" spans="1:34" ht="15" hidden="1" x14ac:dyDescent="0.25">
      <c r="A679" t="str">
        <f t="shared" si="122"/>
        <v>重庆(H)关注贷款率</v>
      </c>
      <c r="B679" s="3" t="str">
        <f t="shared" si="120"/>
        <v>重庆银行关注贷款率</v>
      </c>
      <c r="C679" s="4" t="s">
        <v>190</v>
      </c>
      <c r="D679" s="4" t="s">
        <v>175</v>
      </c>
      <c r="E679" s="5" t="s">
        <v>160</v>
      </c>
      <c r="F679" s="5" t="s">
        <v>542</v>
      </c>
      <c r="G679" s="5" t="str">
        <f t="shared" si="124"/>
        <v>关注贷款率</v>
      </c>
      <c r="H679" s="14">
        <f>IFERROR(H601/H211,"")</f>
        <v>0</v>
      </c>
      <c r="I679" s="14">
        <f>IFERROR(I601/I211,"")</f>
        <v>0</v>
      </c>
      <c r="J679" s="14">
        <f>IFERROR(J601/J211,"")</f>
        <v>3.114464624569227E-2</v>
      </c>
      <c r="K679" s="14">
        <f>IFERROR(K601/K211,"")</f>
        <v>2.9879197679990529E-2</v>
      </c>
      <c r="L679" s="14">
        <f>IFERROR(L601/L211,"")</f>
        <v>3.0860795606156816E-2</v>
      </c>
      <c r="M679" s="14">
        <f>IFERROR(M601/M211,"")</f>
        <v>3.0515655531086299E-2</v>
      </c>
      <c r="N679" s="14">
        <f>IFERROR(N601/N211,"")</f>
        <v>2.9554557833203911E-2</v>
      </c>
      <c r="O679" s="14">
        <f>IFERROR(O601/O211,"")</f>
        <v>2.7818309320042256E-2</v>
      </c>
      <c r="P679" s="14">
        <f>IFERROR(P601/P211,"")</f>
        <v>2.5981415656094495E-2</v>
      </c>
      <c r="Q679" s="14">
        <f>IFERROR(Q601/Q211,"")</f>
        <v>2.5632647702967509E-2</v>
      </c>
      <c r="R679" s="14">
        <f>IFERROR(R601/R211,"")</f>
        <v>3.1199605192869496E-2</v>
      </c>
      <c r="S679" s="14">
        <f>IFERROR(S601/S211,"")</f>
        <v>3.0103328019739695E-2</v>
      </c>
      <c r="T679" s="14">
        <f>IFERROR(T601/T211,"")</f>
        <v>2.9860354977921673E-2</v>
      </c>
      <c r="U679" s="14">
        <f>IFERROR(U601/U211,"")</f>
        <v>2.9536365608800692E-2</v>
      </c>
      <c r="V679" s="14">
        <f>IFERROR(V601/V211,"")</f>
        <v>3.199652811935292E-2</v>
      </c>
      <c r="W679" s="14">
        <f>IFERROR(W601/W211,"")</f>
        <v>3.0586619027800094E-2</v>
      </c>
      <c r="X679" s="14">
        <f>IFERROR(X601/X211,"")</f>
        <v>3.4507203858930184E-2</v>
      </c>
      <c r="Y679" s="14">
        <f>IFERROR(Y601/Y211,"")</f>
        <v>3.3811860487548001E-2</v>
      </c>
      <c r="Z679" s="14">
        <f>IFERROR(Z601/Z211,"")</f>
        <v>3.3649888880046427E-2</v>
      </c>
      <c r="AA679" s="14">
        <f>IFERROR(AA601/AA211,"")</f>
        <v>3.2221185147763703E-2</v>
      </c>
      <c r="AB679" s="14">
        <f>IFERROR(AB601/AB211,"")</f>
        <v>3.0952372873444604E-2</v>
      </c>
      <c r="AC679" s="14">
        <f>IFERROR(AC601/AC211,"")</f>
        <v>2.9983465430251897E-2</v>
      </c>
      <c r="AD679" s="14">
        <f>IFERROR(AD601/AD211,"")</f>
        <v>2.6393329389585923E-2</v>
      </c>
      <c r="AE679" s="14">
        <f>IFERROR(AE601/AE211,"")</f>
        <v>2.4426393939966866E-2</v>
      </c>
      <c r="AF679" s="14">
        <f>IFERROR(AF601/AF211,"")</f>
        <v>2.0479235287116562E-2</v>
      </c>
      <c r="AG679" s="14">
        <f>IFERROR(AG601/AG211,"")</f>
        <v>1.9696581600473714E-2</v>
      </c>
      <c r="AH679" s="14">
        <f>IFERROR(AH601/AH211,"")</f>
        <v>1.9448543586655001E-2</v>
      </c>
    </row>
    <row r="680" spans="1:34" ht="15" hidden="1" x14ac:dyDescent="0.25">
      <c r="A680" t="str">
        <f t="shared" si="122"/>
        <v>青岛(H)关注贷款率</v>
      </c>
      <c r="B680" s="3" t="str">
        <f t="shared" si="120"/>
        <v>青岛银行关注贷款率</v>
      </c>
      <c r="C680" s="4" t="s">
        <v>191</v>
      </c>
      <c r="D680" s="4" t="s">
        <v>176</v>
      </c>
      <c r="E680" s="5" t="s">
        <v>161</v>
      </c>
      <c r="F680" s="5" t="s">
        <v>542</v>
      </c>
      <c r="G680" s="5" t="str">
        <f t="shared" si="124"/>
        <v>关注贷款率</v>
      </c>
      <c r="H680" s="14">
        <f>IFERROR(H602/H212,"")</f>
        <v>4.5386207933067108E-2</v>
      </c>
      <c r="I680" s="14">
        <f>IFERROR(I602/I212,"")</f>
        <v>3.5922719606503971E-2</v>
      </c>
      <c r="J680" s="14">
        <f>IFERROR(J602/J212,"")</f>
        <v>3.4916435846054111E-2</v>
      </c>
      <c r="K680" s="14">
        <f>IFERROR(K602/K212,"")</f>
        <v>3.0204408889428651E-2</v>
      </c>
      <c r="L680" s="14">
        <f>IFERROR(L602/L212,"")</f>
        <v>2.797050238343933E-2</v>
      </c>
      <c r="M680" s="14">
        <f>IFERROR(M602/M212,"")</f>
        <v>1.8842553243729146E-2</v>
      </c>
      <c r="N680" s="14">
        <f>IFERROR(N602/N212,"")</f>
        <v>1.4721203918866704E-2</v>
      </c>
      <c r="O680" s="14">
        <f>IFERROR(O602/O212,"")</f>
        <v>1.1424105041230476E-2</v>
      </c>
      <c r="P680" s="14">
        <f>IFERROR(P602/P212,"")</f>
        <v>1.0804442346010839E-2</v>
      </c>
      <c r="Q680" s="14">
        <f>IFERROR(Q602/Q212,"")</f>
        <v>1.0533662141401057E-2</v>
      </c>
      <c r="R680" s="14">
        <f>IFERROR(R602/R212,"")</f>
        <v>1.0299646019409556E-2</v>
      </c>
      <c r="S680" s="14">
        <f>IFERROR(S602/S212,"")</f>
        <v>9.1420011145296066E-3</v>
      </c>
      <c r="T680" s="14">
        <f>IFERROR(T602/T212,"")</f>
        <v>8.5766873171255354E-3</v>
      </c>
      <c r="U680" s="14">
        <f>IFERROR(U602/U212,"")</f>
        <v>6.3741349016422826E-3</v>
      </c>
      <c r="V680" s="14">
        <f>IFERROR(V602/V212,"")</f>
        <v>8.246245842258193E-3</v>
      </c>
      <c r="W680" s="14">
        <f>IFERROR(W602/W212,"")</f>
        <v>8.1239079283089814E-3</v>
      </c>
      <c r="X680" s="14">
        <f>IFERROR(X602/X212,"")</f>
        <v>7.520850350152701E-3</v>
      </c>
      <c r="Y680" s="14">
        <f>IFERROR(Y602/Y212,"")</f>
        <v>6.7516995648254233E-3</v>
      </c>
      <c r="Z680" s="14">
        <f>IFERROR(Z602/Z212,"")</f>
        <v>5.4248608417845519E-3</v>
      </c>
      <c r="AA680" s="14">
        <f>IFERROR(AA602/AA212,"")</f>
        <v>4.8603220431747704E-3</v>
      </c>
      <c r="AB680" s="14">
        <f>IFERROR(AB602/AB212,"")</f>
        <v>5.8198537882757414E-3</v>
      </c>
      <c r="AC680" s="14">
        <f>IFERROR(AC602/AC212,"")</f>
        <v>5.7682012843519826E-3</v>
      </c>
      <c r="AD680" s="14">
        <f>IFERROR(AD602/AD212,"")</f>
        <v>5.6059512801567473E-3</v>
      </c>
      <c r="AE680" s="14">
        <f>IFERROR(AE602/AE212,"")</f>
        <v>4.7625821497992082E-3</v>
      </c>
      <c r="AF680" s="14">
        <f>IFERROR(AF602/AF212,"")</f>
        <v>5.4348651765489045E-3</v>
      </c>
      <c r="AG680" s="14">
        <f>IFERROR(AG602/AG212,"")</f>
        <v>5.4983784889931497E-3</v>
      </c>
      <c r="AH680" s="14">
        <f>IFERROR(AH602/AH212,"")</f>
        <v>5.5912257872941353E-3</v>
      </c>
    </row>
    <row r="681" spans="1:34" ht="15" hidden="1" x14ac:dyDescent="0.25">
      <c r="A681" t="str">
        <f t="shared" si="122"/>
        <v>郑州(H)关注贷款率</v>
      </c>
      <c r="B681" s="3" t="str">
        <f t="shared" si="120"/>
        <v>郑州银行关注贷款率</v>
      </c>
      <c r="C681" s="4" t="s">
        <v>192</v>
      </c>
      <c r="D681" s="4" t="s">
        <v>177</v>
      </c>
      <c r="E681" s="5" t="s">
        <v>162</v>
      </c>
      <c r="F681" s="5" t="s">
        <v>542</v>
      </c>
      <c r="G681" s="5" t="str">
        <f t="shared" si="124"/>
        <v>关注贷款率</v>
      </c>
      <c r="H681" s="14">
        <f>IFERROR(H603/H213,"")</f>
        <v>2.400330232825541E-2</v>
      </c>
      <c r="I681" s="14">
        <f>IFERROR(I603/I213,"")</f>
        <v>2.1722439927367942E-2</v>
      </c>
      <c r="J681" s="14">
        <f>IFERROR(J603/J213,"")</f>
        <v>2.0820975616740331E-2</v>
      </c>
      <c r="K681" s="14">
        <f>IFERROR(K603/K213,"")</f>
        <v>2.2866312559456786E-2</v>
      </c>
      <c r="L681" s="14">
        <f>IFERROR(L603/L213,"")</f>
        <v>2.1410248749206044E-2</v>
      </c>
      <c r="M681" s="14">
        <f>IFERROR(M603/M213,"")</f>
        <v>2.0733940557236964E-2</v>
      </c>
      <c r="N681" s="14">
        <f>IFERROR(N603/N213,"")</f>
        <v>2.0310058207880101E-2</v>
      </c>
      <c r="O681" s="14">
        <f>IFERROR(O603/O213,"")</f>
        <v>2.0991946754270546E-2</v>
      </c>
      <c r="P681" s="14">
        <f>IFERROR(P603/P213,"")</f>
        <v>2.1782601702668491E-2</v>
      </c>
      <c r="Q681" s="14">
        <f>IFERROR(Q603/Q213,"")</f>
        <v>2.130245673060889E-2</v>
      </c>
      <c r="R681" s="14">
        <f>IFERROR(R603/R213,"")</f>
        <v>2.2103679707231351E-2</v>
      </c>
      <c r="S681" s="14">
        <f>IFERROR(S603/S213,"")</f>
        <v>2.1402587632710086E-2</v>
      </c>
      <c r="T681" s="14">
        <f>IFERROR(T603/T213,"")</f>
        <v>2.1645056785140653E-2</v>
      </c>
      <c r="U681" s="14">
        <f>IFERROR(U603/U213,"")</f>
        <v>2.3290372978468834E-2</v>
      </c>
      <c r="V681" s="14">
        <f>IFERROR(V603/V213,"")</f>
        <v>2.0117998097897036E-2</v>
      </c>
      <c r="W681" s="14">
        <f>IFERROR(W603/W213,"")</f>
        <v>2.0431679912656934E-2</v>
      </c>
      <c r="X681" s="14">
        <f>IFERROR(X603/X213,"")</f>
        <v>2.1418203502418322E-2</v>
      </c>
      <c r="Y681" s="14">
        <f>IFERROR(Y603/Y213,"")</f>
        <v>2.1652864372981008E-2</v>
      </c>
      <c r="Z681" s="14">
        <f>IFERROR(Z603/Z213,"")</f>
        <v>2.0472972819703388E-2</v>
      </c>
      <c r="AA681" s="14">
        <f>IFERROR(AA603/AA213,"")</f>
        <v>2.2619777847119972E-2</v>
      </c>
      <c r="AB681" s="14">
        <f>IFERROR(AB603/AB213,"")</f>
        <v>2.2396129787943496E-2</v>
      </c>
      <c r="AC681" s="14">
        <f>IFERROR(AC603/AC213,"")</f>
        <v>1.9967103461499901E-2</v>
      </c>
      <c r="AD681" s="14">
        <f>IFERROR(AD603/AD213,"")</f>
        <v>2.0217805106017932E-2</v>
      </c>
      <c r="AE681" s="14">
        <f>IFERROR(AE603/AE213,"")</f>
        <v>2.0278638974136679E-2</v>
      </c>
      <c r="AF681" s="14">
        <f>IFERROR(AF603/AF213,"")</f>
        <v>2.0261743879034375E-2</v>
      </c>
      <c r="AG681" s="14">
        <f>IFERROR(AG603/AG213,"")</f>
        <v>2.0369822227369456E-2</v>
      </c>
      <c r="AH681" s="14">
        <f>IFERROR(AH603/AH213,"")</f>
        <v>2.0167771561253801E-2</v>
      </c>
    </row>
    <row r="682" spans="1:34" ht="15" hidden="1" x14ac:dyDescent="0.25">
      <c r="A682" t="str">
        <f t="shared" si="122"/>
        <v>渝农(H)关注贷款率</v>
      </c>
      <c r="B682" s="3" t="str">
        <f t="shared" si="120"/>
        <v>渝农商行关注贷款率</v>
      </c>
      <c r="C682" s="4" t="s">
        <v>193</v>
      </c>
      <c r="D682" s="4" t="s">
        <v>178</v>
      </c>
      <c r="E682" s="5" t="s">
        <v>163</v>
      </c>
      <c r="F682" s="5" t="s">
        <v>542</v>
      </c>
      <c r="G682" s="5" t="str">
        <f t="shared" si="124"/>
        <v>关注贷款率</v>
      </c>
      <c r="H682" s="14">
        <f>IFERROR(H604/H214,"")</f>
        <v>2.4123520809542408E-2</v>
      </c>
      <c r="I682" s="14">
        <f>IFERROR(I604/I214,"")</f>
        <v>2.4123520809542408E-2</v>
      </c>
      <c r="J682" s="14">
        <f>IFERROR(J604/J214,"")</f>
        <v>2.324788680408461E-2</v>
      </c>
      <c r="K682" s="14">
        <f>IFERROR(K604/K214,"")</f>
        <v>2.256049257286373E-2</v>
      </c>
      <c r="L682" s="14">
        <f>IFERROR(L604/L214,"")</f>
        <v>2.411474782693224E-2</v>
      </c>
      <c r="M682" s="14">
        <f>IFERROR(M604/M214,"")</f>
        <v>2.3034927449682843E-2</v>
      </c>
      <c r="N682" s="14">
        <f>IFERROR(N604/N214,"")</f>
        <v>2.3599199560326418E-2</v>
      </c>
      <c r="O682" s="14">
        <f>IFERROR(O604/O214,"")</f>
        <v>2.2252815090556335E-2</v>
      </c>
      <c r="P682" s="14">
        <f>IFERROR(P604/P214,"")</f>
        <v>2.2707281369865918E-2</v>
      </c>
      <c r="Q682" s="14">
        <f>IFERROR(Q604/Q214,"")</f>
        <v>2.2058923959230026E-2</v>
      </c>
      <c r="R682" s="14">
        <f>IFERROR(R604/R214,"")</f>
        <v>1.9192619359556479E-2</v>
      </c>
      <c r="S682" s="14">
        <f>IFERROR(S604/S214,"")</f>
        <v>1.8378758390542323E-2</v>
      </c>
      <c r="T682" s="14">
        <f>IFERROR(T604/T214,"")</f>
        <v>1.75018524387297E-2</v>
      </c>
      <c r="U682" s="14">
        <f>IFERROR(U604/U214,"")</f>
        <v>1.7128011782144605E-2</v>
      </c>
      <c r="V682" s="14">
        <f>IFERROR(V604/V214,"")</f>
        <v>1.2914012861575367E-2</v>
      </c>
      <c r="W682" s="14">
        <f>IFERROR(W604/W214,"")</f>
        <v>1.2292519352623668E-2</v>
      </c>
      <c r="X682" s="14">
        <f>IFERROR(X604/X214,"")</f>
        <v>1.1399716939880965E-2</v>
      </c>
      <c r="Y682" s="14">
        <f>IFERROR(Y604/Y214,"")</f>
        <v>1.1307037204103769E-2</v>
      </c>
      <c r="Z682" s="14">
        <f>IFERROR(Z604/Z214,"")</f>
        <v>1.1376354317964256E-2</v>
      </c>
      <c r="AA682" s="14">
        <f>IFERROR(AA604/AA214,"")</f>
        <v>1.1045658016900854E-2</v>
      </c>
      <c r="AB682" s="14">
        <f>IFERROR(AB604/AB214,"")</f>
        <v>1.4057572464912996E-2</v>
      </c>
      <c r="AC682" s="14">
        <f>IFERROR(AC604/AC214,"")</f>
        <v>1.3890315877200817E-2</v>
      </c>
      <c r="AD682" s="14">
        <f>IFERROR(AD604/AD214,"")</f>
        <v>1.4624940016808559E-2</v>
      </c>
      <c r="AE682" s="14">
        <f>IFERROR(AE604/AE214,"")</f>
        <v>1.4032219217593159E-2</v>
      </c>
      <c r="AF682" s="14">
        <f>IFERROR(AF604/AF214,"")</f>
        <v>1.4781933182497015E-2</v>
      </c>
      <c r="AG682" s="14">
        <f>IFERROR(AG604/AG214,"")</f>
        <v>1.4540087686813929E-2</v>
      </c>
      <c r="AH682" s="14">
        <f>IFERROR(AH604/AH214,"")</f>
        <v>1.4231260998932351E-2</v>
      </c>
    </row>
    <row r="683" spans="1:34" ht="15" hidden="1" x14ac:dyDescent="0.25">
      <c r="A683" t="str">
        <f t="shared" si="122"/>
        <v>中原关注贷款率</v>
      </c>
      <c r="B683" s="15" t="str">
        <f t="shared" si="120"/>
        <v>中原银行关注贷款率</v>
      </c>
      <c r="C683" s="16" t="s">
        <v>222</v>
      </c>
      <c r="D683" s="16" t="s">
        <v>194</v>
      </c>
      <c r="E683" s="17" t="s">
        <v>208</v>
      </c>
      <c r="F683" s="17" t="s">
        <v>236</v>
      </c>
      <c r="G683" s="17" t="str">
        <f t="shared" si="124"/>
        <v>关注贷款率</v>
      </c>
      <c r="H683" s="14">
        <f>IFERROR(H605/H215,"")</f>
        <v>3.3843273935456386E-2</v>
      </c>
      <c r="I683" s="14">
        <f>IFERROR(I605/I215,"")</f>
        <v>3.3843273935456386E-2</v>
      </c>
      <c r="J683" s="14">
        <f>IFERROR(J605/J215,"")</f>
        <v>3.5129795050750305E-2</v>
      </c>
      <c r="K683" s="14">
        <f>IFERROR(K605/K215,"")</f>
        <v>3.5129795050750305E-2</v>
      </c>
      <c r="L683" s="14">
        <f>IFERROR(L605/L215,"")</f>
        <v>2.9807751171667892E-2</v>
      </c>
      <c r="M683" s="14">
        <f>IFERROR(M605/M215,"")</f>
        <v>2.9807751171667892E-2</v>
      </c>
      <c r="N683" s="14">
        <f>IFERROR(N605/N215,"")</f>
        <v>2.6322742161602387E-2</v>
      </c>
      <c r="O683" s="14">
        <f>IFERROR(O605/O215,"")</f>
        <v>2.6322742161602387E-2</v>
      </c>
      <c r="P683" s="14">
        <f>IFERROR(P605/P215,"")</f>
        <v>2.8612391283900303E-2</v>
      </c>
      <c r="Q683" s="14">
        <f>IFERROR(Q605/Q215,"")</f>
        <v>2.8612391283900303E-2</v>
      </c>
      <c r="R683" s="14">
        <f>IFERROR(R605/R215,"")</f>
        <v>2.844346100453949E-2</v>
      </c>
      <c r="S683" s="14">
        <f>IFERROR(S605/S215,"")</f>
        <v>2.844346100453949E-2</v>
      </c>
      <c r="T683" s="14">
        <f>IFERROR(T605/T215,"")</f>
        <v>2.0374096476778035E-2</v>
      </c>
      <c r="U683" s="14">
        <f>IFERROR(U605/U215,"")</f>
        <v>2.0374096476778035E-2</v>
      </c>
      <c r="V683" s="14">
        <f>IFERROR(V605/V215,"")</f>
        <v>2.6032391477839874E-2</v>
      </c>
      <c r="W683" s="14">
        <f>IFERROR(W605/W215,"")</f>
        <v>2.6032391477839874E-2</v>
      </c>
      <c r="X683" s="14">
        <f>IFERROR(X605/X215,"")</f>
        <v>2.3126493518379407E-2</v>
      </c>
      <c r="Y683" s="14">
        <f>IFERROR(Y605/Y215,"")</f>
        <v>2.4190999914708945E-2</v>
      </c>
      <c r="Z683" s="14">
        <f>IFERROR(Z605/Z215,"")</f>
        <v>3.2547181946778608E-2</v>
      </c>
      <c r="AA683" s="14">
        <f>IFERROR(AA605/AA215,"")</f>
        <v>3.2990096910442378E-2</v>
      </c>
      <c r="AB683" s="14">
        <f>IFERROR(AB605/AB215,"")</f>
        <v>3.0778355146115849E-2</v>
      </c>
      <c r="AC683" s="14">
        <f>IFERROR(AC605/AC215,"")</f>
        <v>3.1957835617088988E-2</v>
      </c>
      <c r="AD683" s="14">
        <f>IFERROR(AD605/AD215,"")</f>
        <v>3.2196277942981494E-2</v>
      </c>
      <c r="AE683" s="14">
        <f>IFERROR(AE605/AE215,"")</f>
        <v>3.2196277942981494E-2</v>
      </c>
      <c r="AF683" s="14">
        <f>IFERROR(AF605/AF215,"")</f>
        <v>3.5008714934824811E-2</v>
      </c>
      <c r="AG683" s="14">
        <f>IFERROR(AG605/AG215,"")</f>
        <v>3.5008714934824811E-2</v>
      </c>
      <c r="AH683" s="14">
        <f>IFERROR(AH605/AH215,"")</f>
        <v>0</v>
      </c>
    </row>
    <row r="684" spans="1:34" ht="15" hidden="1" x14ac:dyDescent="0.25">
      <c r="A684" t="str">
        <f t="shared" si="122"/>
        <v>广州农商关注贷款率</v>
      </c>
      <c r="B684" s="3" t="str">
        <f t="shared" si="120"/>
        <v>广州农商银行关注贷款率</v>
      </c>
      <c r="C684" s="4" t="s">
        <v>223</v>
      </c>
      <c r="D684" s="4" t="s">
        <v>195</v>
      </c>
      <c r="E684" s="5" t="s">
        <v>209</v>
      </c>
      <c r="F684" s="5" t="s">
        <v>236</v>
      </c>
      <c r="G684" s="5" t="str">
        <f t="shared" si="124"/>
        <v>关注贷款率</v>
      </c>
      <c r="H684" s="14">
        <f>IFERROR(H606/H216,"")</f>
        <v>2.9010238215518055E-2</v>
      </c>
      <c r="I684" s="14">
        <f>IFERROR(I606/I216,"")</f>
        <v>2.9010238215518055E-2</v>
      </c>
      <c r="J684" s="14">
        <f>IFERROR(J606/J216,"")</f>
        <v>3.1135650870283003E-2</v>
      </c>
      <c r="K684" s="14">
        <f>IFERROR(K606/K216,"")</f>
        <v>3.1135650870283003E-2</v>
      </c>
      <c r="L684" s="14">
        <f>IFERROR(L606/L216,"")</f>
        <v>4.3187830381453844E-2</v>
      </c>
      <c r="M684" s="14">
        <f>IFERROR(M606/M216,"")</f>
        <v>4.3187830381453844E-2</v>
      </c>
      <c r="N684" s="14">
        <f>IFERROR(N606/N216,"")</f>
        <v>4.4148347051780022E-2</v>
      </c>
      <c r="O684" s="14">
        <f>IFERROR(O606/O216,"")</f>
        <v>4.4148347051780022E-2</v>
      </c>
      <c r="P684" s="14">
        <f>IFERROR(P606/P216,"")</f>
        <v>3.7549358733550954E-2</v>
      </c>
      <c r="Q684" s="14">
        <f>IFERROR(Q606/Q216,"")</f>
        <v>3.7549358733550954E-2</v>
      </c>
      <c r="R684" s="14">
        <f>IFERROR(R606/R216,"")</f>
        <v>4.1159975369145403E-2</v>
      </c>
      <c r="S684" s="14">
        <f>IFERROR(S606/S216,"")</f>
        <v>4.1159975369145403E-2</v>
      </c>
      <c r="T684" s="14">
        <f>IFERROR(T606/T216,"")</f>
        <v>4.9694198609358919E-2</v>
      </c>
      <c r="U684" s="14">
        <f>IFERROR(U606/U216,"")</f>
        <v>4.9694198609358919E-2</v>
      </c>
      <c r="V684" s="14">
        <f>IFERROR(V606/V216,"")</f>
        <v>7.7122624149966235E-2</v>
      </c>
      <c r="W684" s="14">
        <f>IFERROR(W606/W216,"")</f>
        <v>7.7122624149966235E-2</v>
      </c>
      <c r="X684" s="14">
        <f>IFERROR(X606/X216,"")</f>
        <v>6.4828659373301817E-2</v>
      </c>
      <c r="Y684" s="14">
        <f>IFERROR(Y606/Y216,"")</f>
        <v>6.4828659373301817E-2</v>
      </c>
      <c r="Z684" s="14">
        <f>IFERROR(Z606/Z216,"")</f>
        <v>6.2526116536886958E-2</v>
      </c>
      <c r="AA684" s="14">
        <f>IFERROR(AA606/AA216,"")</f>
        <v>6.2526116536886958E-2</v>
      </c>
      <c r="AB684" s="14">
        <f>IFERROR(AB606/AB216,"")</f>
        <v>6.13784774513687E-2</v>
      </c>
      <c r="AC684" s="14">
        <f>IFERROR(AC606/AC216,"")</f>
        <v>6.13784774513687E-2</v>
      </c>
      <c r="AD684" s="14">
        <f>IFERROR(AD606/AD216,"")</f>
        <v>6.4485216507886425E-2</v>
      </c>
      <c r="AE684" s="14">
        <f>IFERROR(AE606/AE216,"")</f>
        <v>6.4485216507886425E-2</v>
      </c>
      <c r="AF684" s="14">
        <f>IFERROR(AF606/AF216,"")</f>
        <v>6.8714716836328613E-2</v>
      </c>
      <c r="AG684" s="14">
        <f>IFERROR(AG606/AG216,"")</f>
        <v>6.8714716836328613E-2</v>
      </c>
      <c r="AH684" s="14">
        <f>IFERROR(AH606/AH216,"")</f>
        <v>6.4893052843303212E-2</v>
      </c>
    </row>
    <row r="685" spans="1:34" ht="15" hidden="1" x14ac:dyDescent="0.25">
      <c r="A685" t="str">
        <f t="shared" si="122"/>
        <v>天津关注贷款率</v>
      </c>
      <c r="B685" s="3" t="str">
        <f t="shared" si="120"/>
        <v>天津银行关注贷款率</v>
      </c>
      <c r="C685" s="4" t="s">
        <v>224</v>
      </c>
      <c r="D685" s="4" t="s">
        <v>196</v>
      </c>
      <c r="E685" s="5" t="s">
        <v>210</v>
      </c>
      <c r="F685" s="5" t="s">
        <v>236</v>
      </c>
      <c r="G685" s="5" t="str">
        <f t="shared" si="124"/>
        <v>关注贷款率</v>
      </c>
      <c r="H685" s="14">
        <f>IFERROR(H607/H217,"")</f>
        <v>4.8351134725968116E-2</v>
      </c>
      <c r="I685" s="14">
        <f>IFERROR(I607/I217,"")</f>
        <v>4.8351134725968116E-2</v>
      </c>
      <c r="J685" s="14">
        <f>IFERROR(J607/J217,"")</f>
        <v>4.5512489987776107E-2</v>
      </c>
      <c r="K685" s="14">
        <f>IFERROR(K607/K217,"")</f>
        <v>4.5512489987776107E-2</v>
      </c>
      <c r="L685" s="14">
        <f>IFERROR(L607/L217,"")</f>
        <v>5.461326869643085E-2</v>
      </c>
      <c r="M685" s="14">
        <f>IFERROR(M607/M217,"")</f>
        <v>5.461326869643085E-2</v>
      </c>
      <c r="N685" s="14">
        <f>IFERROR(N607/N217,"")</f>
        <v>4.644658662841647E-2</v>
      </c>
      <c r="O685" s="14">
        <f>IFERROR(O607/O217,"")</f>
        <v>4.644658662841647E-2</v>
      </c>
      <c r="P685" s="14">
        <f>IFERROR(P607/P217,"")</f>
        <v>5.4883927815895114E-2</v>
      </c>
      <c r="Q685" s="14">
        <f>IFERROR(Q607/Q217,"")</f>
        <v>5.4883927815895114E-2</v>
      </c>
      <c r="R685" s="14">
        <f>IFERROR(R607/R217,"")</f>
        <v>4.8182632749614276E-2</v>
      </c>
      <c r="S685" s="14">
        <f>IFERROR(S607/S217,"")</f>
        <v>4.8182632749614276E-2</v>
      </c>
      <c r="T685" s="14">
        <f>IFERROR(T607/T217,"")</f>
        <v>5.4449299594624481E-2</v>
      </c>
      <c r="U685" s="14">
        <f>IFERROR(U607/U217,"")</f>
        <v>5.4449299594624481E-2</v>
      </c>
      <c r="V685" s="14">
        <f>IFERROR(V607/V217,"")</f>
        <v>4.6898241092316093E-2</v>
      </c>
      <c r="W685" s="14">
        <f>IFERROR(W607/W217,"")</f>
        <v>4.6898241092316093E-2</v>
      </c>
      <c r="X685" s="14">
        <f>IFERROR(X607/X217,"")</f>
        <v>3.9511727201414534E-2</v>
      </c>
      <c r="Y685" s="14">
        <f>IFERROR(Y607/Y217,"")</f>
        <v>3.9511727201414534E-2</v>
      </c>
      <c r="Z685" s="14">
        <f>IFERROR(Z607/Z217,"")</f>
        <v>3.0207594286540608E-2</v>
      </c>
      <c r="AA685" s="14">
        <f>IFERROR(AA607/AA217,"")</f>
        <v>3.0207594286540608E-2</v>
      </c>
      <c r="AB685" s="14">
        <f>IFERROR(AB607/AB217,"")</f>
        <v>2.7028554891167435E-2</v>
      </c>
      <c r="AC685" s="14">
        <f>IFERROR(AC607/AC217,"")</f>
        <v>2.7028554891167435E-2</v>
      </c>
      <c r="AD685" s="14">
        <f>IFERROR(AD607/AD217,"")</f>
        <v>3.3428893887890734E-2</v>
      </c>
      <c r="AE685" s="14">
        <f>IFERROR(AE607/AE217,"")</f>
        <v>3.3428893887890734E-2</v>
      </c>
      <c r="AF685" s="14">
        <f>IFERROR(AF607/AF217,"")</f>
        <v>3.3446056901078845E-2</v>
      </c>
      <c r="AG685" s="14">
        <f>IFERROR(AG607/AG217,"")</f>
        <v>3.3446056901078845E-2</v>
      </c>
      <c r="AH685" s="14">
        <f>IFERROR(AH607/AH217,"")</f>
        <v>3.4735273281156824E-2</v>
      </c>
    </row>
    <row r="686" spans="1:34" ht="15" hidden="1" x14ac:dyDescent="0.25">
      <c r="A686" t="str">
        <f t="shared" si="122"/>
        <v>江西关注贷款率</v>
      </c>
      <c r="B686" s="3" t="str">
        <f t="shared" si="120"/>
        <v>江西银行关注贷款率</v>
      </c>
      <c r="C686" s="4" t="s">
        <v>225</v>
      </c>
      <c r="D686" s="4" t="s">
        <v>197</v>
      </c>
      <c r="E686" s="5" t="s">
        <v>211</v>
      </c>
      <c r="F686" s="5" t="s">
        <v>236</v>
      </c>
      <c r="G686" s="5" t="str">
        <f t="shared" si="124"/>
        <v>关注贷款率</v>
      </c>
      <c r="H686" s="14">
        <f>IFERROR(H608/H218,"")</f>
        <v>7.1566707011809672E-2</v>
      </c>
      <c r="I686" s="14">
        <f>IFERROR(I608/I218,"")</f>
        <v>7.1566707011809672E-2</v>
      </c>
      <c r="J686" s="14">
        <f>IFERROR(J608/J218,"")</f>
        <v>4.9177512563749033E-2</v>
      </c>
      <c r="K686" s="14">
        <f>IFERROR(K608/K218,"")</f>
        <v>4.9177512563749033E-2</v>
      </c>
      <c r="L686" s="14">
        <f>IFERROR(L608/L218,"")</f>
        <v>3.4422938387424322E-2</v>
      </c>
      <c r="M686" s="14">
        <f>IFERROR(M608/M218,"")</f>
        <v>3.4422938387424322E-2</v>
      </c>
      <c r="N686" s="14">
        <f>IFERROR(N608/N218,"")</f>
        <v>2.0813925185489073E-2</v>
      </c>
      <c r="O686" s="14">
        <f>IFERROR(O608/O218,"")</f>
        <v>2.0813925185489073E-2</v>
      </c>
      <c r="P686" s="14">
        <f>IFERROR(P608/P218,"")</f>
        <v>3.178075069873245E-2</v>
      </c>
      <c r="Q686" s="14">
        <f>IFERROR(Q608/Q218,"")</f>
        <v>3.178075069873245E-2</v>
      </c>
      <c r="R686" s="14">
        <f>IFERROR(R608/R218,"")</f>
        <v>3.3674281792146168E-2</v>
      </c>
      <c r="S686" s="14">
        <f>IFERROR(S608/S218,"")</f>
        <v>3.3674281792146168E-2</v>
      </c>
      <c r="T686" s="14">
        <f>IFERROR(T608/T218,"")</f>
        <v>4.4226803771627569E-2</v>
      </c>
      <c r="U686" s="14">
        <f>IFERROR(U608/U218,"")</f>
        <v>4.4226803771627569E-2</v>
      </c>
      <c r="V686" s="14">
        <f>IFERROR(V608/V218,"")</f>
        <v>6.1231020999539143E-2</v>
      </c>
      <c r="W686" s="14">
        <f>IFERROR(W608/W218,"")</f>
        <v>6.1231020999539143E-2</v>
      </c>
      <c r="X686" s="14">
        <f>IFERROR(X608/X218,"")</f>
        <v>5.854868590463299E-2</v>
      </c>
      <c r="Y686" s="14">
        <f>IFERROR(Y608/Y218,"")</f>
        <v>5.854868590463299E-2</v>
      </c>
      <c r="Z686" s="14">
        <f>IFERROR(Z608/Z218,"")</f>
        <v>5.0570320235149395E-2</v>
      </c>
      <c r="AA686" s="14">
        <f>IFERROR(AA608/AA218,"")</f>
        <v>5.0570320235149395E-2</v>
      </c>
      <c r="AB686" s="14">
        <f>IFERROR(AB608/AB218,"")</f>
        <v>6.3930089492695283E-2</v>
      </c>
      <c r="AC686" s="14">
        <f>IFERROR(AC608/AC218,"")</f>
        <v>6.3930089492695283E-2</v>
      </c>
      <c r="AD686" s="14">
        <f>IFERROR(AD608/AD218,"")</f>
        <v>4.0362525265465889E-2</v>
      </c>
      <c r="AE686" s="14">
        <f>IFERROR(AE608/AE218,"")</f>
        <v>4.0362525265465889E-2</v>
      </c>
      <c r="AF686" s="14">
        <f>IFERROR(AF608/AF218,"")</f>
        <v>3.7398890205019207E-2</v>
      </c>
      <c r="AG686" s="14">
        <f>IFERROR(AG608/AG218,"")</f>
        <v>3.7398890205019207E-2</v>
      </c>
      <c r="AH686" s="14">
        <f>IFERROR(AH608/AH218,"")</f>
        <v>3.6127916664771199E-2</v>
      </c>
    </row>
    <row r="687" spans="1:34" ht="15" hidden="1" x14ac:dyDescent="0.25">
      <c r="A687" t="str">
        <f t="shared" si="122"/>
        <v>泸州关注贷款率</v>
      </c>
      <c r="B687" s="3" t="str">
        <f t="shared" si="120"/>
        <v>泸州银行关注贷款率</v>
      </c>
      <c r="C687" s="4" t="s">
        <v>226</v>
      </c>
      <c r="D687" s="4" t="s">
        <v>198</v>
      </c>
      <c r="E687" s="5" t="s">
        <v>212</v>
      </c>
      <c r="F687" s="5" t="s">
        <v>236</v>
      </c>
      <c r="G687" s="5" t="str">
        <f t="shared" si="124"/>
        <v>关注贷款率</v>
      </c>
      <c r="H687" s="14">
        <f>IFERROR(H609/H219,"")</f>
        <v>3.4850587855060719E-2</v>
      </c>
      <c r="I687" s="14">
        <f>IFERROR(I609/I219,"")</f>
        <v>3.4850587855060719E-2</v>
      </c>
      <c r="J687" s="14">
        <f>IFERROR(J609/J219,"")</f>
        <v>3.6608314483901234E-2</v>
      </c>
      <c r="K687" s="14">
        <f>IFERROR(K609/K219,"")</f>
        <v>3.1376933156316601E-2</v>
      </c>
      <c r="L687" s="14">
        <f>IFERROR(L609/L219,"")</f>
        <v>2.2364420412285289E-2</v>
      </c>
      <c r="M687" s="14">
        <f>IFERROR(M609/M219,"")</f>
        <v>2.2364420412285289E-2</v>
      </c>
      <c r="N687" s="14">
        <f>IFERROR(N609/N219,"")</f>
        <v>1.3369427736417899E-2</v>
      </c>
      <c r="O687" s="14">
        <f>IFERROR(O609/O219,"")</f>
        <v>1.197070359642771E-2</v>
      </c>
      <c r="P687" s="14">
        <f>IFERROR(P609/P219,"")</f>
        <v>6.4607706520899517E-3</v>
      </c>
      <c r="Q687" s="14">
        <f>IFERROR(Q609/Q219,"")</f>
        <v>6.4607706520899517E-3</v>
      </c>
      <c r="R687" s="14">
        <f>IFERROR(R609/R219,"")</f>
        <v>6.3343421822159504E-3</v>
      </c>
      <c r="S687" s="14">
        <f>IFERROR(S609/S219,"")</f>
        <v>6.3343421822159504E-3</v>
      </c>
      <c r="T687" s="14">
        <f>IFERROR(T609/T219,"")</f>
        <v>1.7704153223128401E-2</v>
      </c>
      <c r="U687" s="14">
        <f>IFERROR(U609/U219,"")</f>
        <v>1.7704153223128401E-2</v>
      </c>
      <c r="V687" s="14">
        <f>IFERROR(V609/V219,"")</f>
        <v>1.8169120793985343E-2</v>
      </c>
      <c r="W687" s="14">
        <f>IFERROR(W609/W219,"")</f>
        <v>1.8169120793985343E-2</v>
      </c>
      <c r="X687" s="14">
        <f>IFERROR(X609/X219,"")</f>
        <v>1.6691479997919631E-2</v>
      </c>
      <c r="Y687" s="14">
        <f>IFERROR(Y609/Y219,"")</f>
        <v>1.40779331064377E-2</v>
      </c>
      <c r="Z687" s="14">
        <f>IFERROR(Z609/Z219,"")</f>
        <v>1.2777152625556948E-2</v>
      </c>
      <c r="AA687" s="14">
        <f>IFERROR(AA609/AA219,"")</f>
        <v>1.2777152625556948E-2</v>
      </c>
      <c r="AB687" s="14">
        <f>IFERROR(AB609/AB219,"")</f>
        <v>1.3550190236892919E-2</v>
      </c>
      <c r="AC687" s="14">
        <f>IFERROR(AC609/AC219,"")</f>
        <v>1.3235756365842679E-2</v>
      </c>
      <c r="AD687" s="14">
        <f>IFERROR(AD609/AD219,"")</f>
        <v>2.098024540752955E-2</v>
      </c>
      <c r="AE687" s="14">
        <f>IFERROR(AE609/AE219,"")</f>
        <v>2.098024540752955E-2</v>
      </c>
      <c r="AF687" s="14">
        <f>IFERROR(AF609/AF219,"")</f>
        <v>1.5797782914323134E-2</v>
      </c>
      <c r="AG687" s="14">
        <f>IFERROR(AG609/AG219,"")</f>
        <v>1.5797782914323134E-2</v>
      </c>
      <c r="AH687" s="14">
        <f>IFERROR(AH609/AH219,"")</f>
        <v>1.2614902470244854E-2</v>
      </c>
    </row>
    <row r="688" spans="1:34" ht="15" hidden="1" x14ac:dyDescent="0.25">
      <c r="A688" t="str">
        <f t="shared" si="122"/>
        <v>甘肃关注贷款率</v>
      </c>
      <c r="B688" s="3" t="str">
        <f t="shared" si="120"/>
        <v>甘肃银行关注贷款率</v>
      </c>
      <c r="C688" s="4" t="s">
        <v>228</v>
      </c>
      <c r="D688" s="4" t="s">
        <v>200</v>
      </c>
      <c r="E688" s="5" t="s">
        <v>214</v>
      </c>
      <c r="F688" s="5" t="s">
        <v>236</v>
      </c>
      <c r="G688" s="5" t="str">
        <f t="shared" si="124"/>
        <v>关注贷款率</v>
      </c>
      <c r="H688" s="14">
        <f>IFERROR(H610/H220,"")</f>
        <v>6.5979964419956905E-2</v>
      </c>
      <c r="I688" s="14">
        <f>IFERROR(I610/I220,"")</f>
        <v>6.5979964419956905E-2</v>
      </c>
      <c r="J688" s="14">
        <f>IFERROR(J610/J220,"")</f>
        <v>5.4130484433392696E-2</v>
      </c>
      <c r="K688" s="14">
        <f>IFERROR(K610/K220,"")</f>
        <v>5.4130484433392696E-2</v>
      </c>
      <c r="L688" s="14">
        <f>IFERROR(L610/L220,"")</f>
        <v>2.5597215409689549E-2</v>
      </c>
      <c r="M688" s="14">
        <f>IFERROR(M610/M220,"")</f>
        <v>2.5597215409689549E-2</v>
      </c>
      <c r="N688" s="14">
        <f>IFERROR(N610/N220,"")</f>
        <v>3.7897841887077573E-2</v>
      </c>
      <c r="O688" s="14">
        <f>IFERROR(O610/O220,"")</f>
        <v>3.7897841887077573E-2</v>
      </c>
      <c r="P688" s="14">
        <f>IFERROR(P610/P220,"")</f>
        <v>3.9900090978501598E-2</v>
      </c>
      <c r="Q688" s="14">
        <f>IFERROR(Q610/Q220,"")</f>
        <v>3.9900090978501598E-2</v>
      </c>
      <c r="R688" s="14">
        <f>IFERROR(R610/R220,"")</f>
        <v>3.7269013356272578E-2</v>
      </c>
      <c r="S688" s="14">
        <f>IFERROR(S610/S220,"")</f>
        <v>3.7269013356272578E-2</v>
      </c>
      <c r="T688" s="14">
        <f>IFERROR(T610/T220,"")</f>
        <v>3.9526389687604503E-2</v>
      </c>
      <c r="U688" s="14">
        <f>IFERROR(U610/U220,"")</f>
        <v>3.9526389687604503E-2</v>
      </c>
      <c r="V688" s="14">
        <f>IFERROR(V610/V220,"")</f>
        <v>3.9559342131303542E-2</v>
      </c>
      <c r="W688" s="14">
        <f>IFERROR(W610/W220,"")</f>
        <v>3.9559342131303542E-2</v>
      </c>
      <c r="X688" s="14">
        <f>IFERROR(X610/X220,"")</f>
        <v>3.9480434142514211E-2</v>
      </c>
      <c r="Y688" s="14">
        <f>IFERROR(Y610/Y220,"")</f>
        <v>3.9480434142514211E-2</v>
      </c>
      <c r="Z688" s="14">
        <f>IFERROR(Z610/Z220,"")</f>
        <v>4.0869541143054501E-2</v>
      </c>
      <c r="AA688" s="14">
        <f>IFERROR(AA610/AA220,"")</f>
        <v>4.0869541143054501E-2</v>
      </c>
      <c r="AB688" s="14">
        <f>IFERROR(AB610/AB220,"")</f>
        <v>3.8958640390047851E-2</v>
      </c>
      <c r="AC688" s="14">
        <f>IFERROR(AC610/AC220,"")</f>
        <v>3.8958640390047851E-2</v>
      </c>
      <c r="AD688" s="14">
        <f>IFERROR(AD610/AD220,"")</f>
        <v>4.2508744916386614E-2</v>
      </c>
      <c r="AE688" s="14">
        <f>IFERROR(AE610/AE220,"")</f>
        <v>4.2508744916386614E-2</v>
      </c>
      <c r="AF688" s="14">
        <f>IFERROR(AF610/AF220,"")</f>
        <v>4.6923070607516999E-2</v>
      </c>
      <c r="AG688" s="14">
        <f>IFERROR(AG610/AG220,"")</f>
        <v>4.6923070607516999E-2</v>
      </c>
      <c r="AH688" s="14">
        <f>IFERROR(AH610/AH220,"")</f>
        <v>4.767435053696218E-2</v>
      </c>
    </row>
    <row r="689" spans="1:34" ht="15" hidden="1" x14ac:dyDescent="0.25">
      <c r="A689" t="str">
        <f t="shared" si="122"/>
        <v>晋商关注贷款率</v>
      </c>
      <c r="B689" s="3" t="str">
        <f t="shared" si="120"/>
        <v>晋商银行关注贷款率</v>
      </c>
      <c r="C689" s="4" t="s">
        <v>229</v>
      </c>
      <c r="D689" s="4" t="s">
        <v>201</v>
      </c>
      <c r="E689" s="5" t="s">
        <v>215</v>
      </c>
      <c r="F689" s="5" t="s">
        <v>236</v>
      </c>
      <c r="G689" s="5" t="str">
        <f t="shared" si="124"/>
        <v>关注贷款率</v>
      </c>
      <c r="H689" s="14">
        <f>IFERROR(H611/H221,"")</f>
        <v>2.6838410838325073E-2</v>
      </c>
      <c r="I689" s="14">
        <f>IFERROR(I611/I221,"")</f>
        <v>2.6838410838325073E-2</v>
      </c>
      <c r="J689" s="14">
        <f>IFERROR(J611/J221,"")</f>
        <v>2.5706061808210591E-2</v>
      </c>
      <c r="K689" s="14">
        <f>IFERROR(K611/K221,"")</f>
        <v>2.5706061808210591E-2</v>
      </c>
      <c r="L689" s="14">
        <f>IFERROR(L611/L221,"")</f>
        <v>2.2277802108459335E-2</v>
      </c>
      <c r="M689" s="14">
        <f>IFERROR(M611/M221,"")</f>
        <v>2.2277802108459335E-2</v>
      </c>
      <c r="N689" s="14">
        <f>IFERROR(N611/N221,"")</f>
        <v>2.1240978801642753E-2</v>
      </c>
      <c r="O689" s="14">
        <f>IFERROR(O611/O221,"")</f>
        <v>2.1240978801642753E-2</v>
      </c>
      <c r="P689" s="14">
        <f>IFERROR(P611/P221,"")</f>
        <v>1.4885857722946974E-2</v>
      </c>
      <c r="Q689" s="14">
        <f>IFERROR(Q611/Q221,"")</f>
        <v>1.4885857722946974E-2</v>
      </c>
      <c r="R689" s="14">
        <f>IFERROR(R611/R221,"")</f>
        <v>5.5197605308092985E-2</v>
      </c>
      <c r="S689" s="14">
        <f>IFERROR(S611/S221,"")</f>
        <v>5.5197605308092985E-2</v>
      </c>
      <c r="T689" s="14">
        <f>IFERROR(T611/T221,"")</f>
        <v>4.8203866769070909E-2</v>
      </c>
      <c r="U689" s="14">
        <f>IFERROR(U611/U221,"")</f>
        <v>4.8203866769070909E-2</v>
      </c>
      <c r="V689" s="14">
        <f>IFERROR(V611/V221,"")</f>
        <v>4.0848812305463916E-2</v>
      </c>
      <c r="W689" s="14">
        <f>IFERROR(W611/W221,"")</f>
        <v>4.0848812305463916E-2</v>
      </c>
      <c r="X689" s="14">
        <f>IFERROR(X611/X221,"")</f>
        <v>3.735265256203453E-2</v>
      </c>
      <c r="Y689" s="14">
        <f>IFERROR(Y611/Y221,"")</f>
        <v>3.735265256203453E-2</v>
      </c>
      <c r="Z689" s="14">
        <f>IFERROR(Z611/Z221,"")</f>
        <v>3.7076076073336128E-2</v>
      </c>
      <c r="AA689" s="14">
        <f>IFERROR(AA611/AA221,"")</f>
        <v>3.7076076073336128E-2</v>
      </c>
      <c r="AB689" s="14">
        <f>IFERROR(AB611/AB221,"")</f>
        <v>5.0164610579452144E-2</v>
      </c>
      <c r="AC689" s="14">
        <f>IFERROR(AC611/AC221,"")</f>
        <v>5.0164610579452144E-2</v>
      </c>
      <c r="AD689" s="14">
        <f>IFERROR(AD611/AD221,"")</f>
        <v>4.5583693430129787E-2</v>
      </c>
      <c r="AE689" s="14">
        <f>IFERROR(AE611/AE221,"")</f>
        <v>4.5583693430129787E-2</v>
      </c>
      <c r="AF689" s="14">
        <f>IFERROR(AF611/AF221,"")</f>
        <v>4.5361273997988484E-2</v>
      </c>
      <c r="AG689" s="14">
        <f>IFERROR(AG611/AG221,"")</f>
        <v>4.5361273997988484E-2</v>
      </c>
      <c r="AH689" s="14">
        <f>IFERROR(AH611/AH221,"")</f>
        <v>4.1770666185744633E-2</v>
      </c>
    </row>
    <row r="690" spans="1:34" ht="15" hidden="1" x14ac:dyDescent="0.25">
      <c r="A690" t="str">
        <f t="shared" si="122"/>
        <v>徽商关注贷款率</v>
      </c>
      <c r="B690" s="3" t="str">
        <f t="shared" si="120"/>
        <v>徽商银行关注贷款率</v>
      </c>
      <c r="C690" s="4" t="s">
        <v>230</v>
      </c>
      <c r="D690" s="4" t="s">
        <v>202</v>
      </c>
      <c r="E690" s="5" t="s">
        <v>216</v>
      </c>
      <c r="F690" s="5" t="s">
        <v>236</v>
      </c>
      <c r="G690" s="5" t="str">
        <f t="shared" si="124"/>
        <v>关注贷款率</v>
      </c>
      <c r="H690" s="14">
        <f>IFERROR(H612/H222,"")</f>
        <v>1.3397551897236367E-2</v>
      </c>
      <c r="I690" s="14">
        <f>IFERROR(I612/I222,"")</f>
        <v>1.3397551897236367E-2</v>
      </c>
      <c r="J690" s="14">
        <f>IFERROR(J612/J222,"")</f>
        <v>1.5078069777492152E-2</v>
      </c>
      <c r="K690" s="14">
        <f>IFERROR(K612/K222,"")</f>
        <v>1.5078069777492152E-2</v>
      </c>
      <c r="L690" s="14">
        <f>IFERROR(L612/L222,"")</f>
        <v>1.3297218778684596E-2</v>
      </c>
      <c r="M690" s="14">
        <f>IFERROR(M612/M222,"")</f>
        <v>1.3297218778684596E-2</v>
      </c>
      <c r="N690" s="14">
        <f>IFERROR(N612/N222,"")</f>
        <v>1.1959082741914194E-2</v>
      </c>
      <c r="O690" s="14">
        <f>IFERROR(O612/O222,"")</f>
        <v>1.1959082741914194E-2</v>
      </c>
      <c r="P690" s="14">
        <f>IFERROR(P612/P222,"")</f>
        <v>1.5640157280355907E-2</v>
      </c>
      <c r="Q690" s="14">
        <f>IFERROR(Q612/Q222,"")</f>
        <v>1.5640157280355907E-2</v>
      </c>
      <c r="R690" s="14">
        <f>IFERROR(R612/R222,"")</f>
        <v>2.0814144093172005E-2</v>
      </c>
      <c r="S690" s="14">
        <f>IFERROR(S612/S222,"")</f>
        <v>2.0814144093172005E-2</v>
      </c>
      <c r="T690" s="14">
        <f>IFERROR(T612/T222,"")</f>
        <v>1.5777052061760808E-2</v>
      </c>
      <c r="U690" s="14">
        <f>IFERROR(U612/U222,"")</f>
        <v>1.5777052061760808E-2</v>
      </c>
      <c r="V690" s="14">
        <f>IFERROR(V612/V222,"")</f>
        <v>1.3577129494530363E-2</v>
      </c>
      <c r="W690" s="14">
        <f>IFERROR(W612/W222,"")</f>
        <v>1.3577129494530363E-2</v>
      </c>
      <c r="X690" s="14">
        <f>IFERROR(X612/X222,"")</f>
        <v>8.9635225458783996E-3</v>
      </c>
      <c r="Y690" s="14">
        <f>IFERROR(Y612/Y222,"")</f>
        <v>8.9635225458783996E-3</v>
      </c>
      <c r="Z690" s="14">
        <f>IFERROR(Z612/Z222,"")</f>
        <v>8.0277037451771654E-3</v>
      </c>
      <c r="AA690" s="14">
        <f>IFERROR(AA612/AA222,"")</f>
        <v>8.0277037451771654E-3</v>
      </c>
      <c r="AB690" s="14">
        <f>IFERROR(AB612/AB222,"")</f>
        <v>9.612947149678093E-3</v>
      </c>
      <c r="AC690" s="14">
        <f>IFERROR(AC612/AC222,"")</f>
        <v>9.4981192150595285E-3</v>
      </c>
      <c r="AD690" s="14">
        <f>IFERROR(AD612/AD222,"")</f>
        <v>1.134941238332569E-2</v>
      </c>
      <c r="AE690" s="14">
        <f>IFERROR(AE612/AE222,"")</f>
        <v>1.134941238332569E-2</v>
      </c>
      <c r="AF690" s="14">
        <f>IFERROR(AF612/AF222,"")</f>
        <v>1.1403566285533826E-2</v>
      </c>
      <c r="AG690" s="14">
        <f>IFERROR(AG612/AG222,"")</f>
        <v>1.1403566285533826E-2</v>
      </c>
      <c r="AH690" s="14">
        <f>IFERROR(AH612/AH222,"")</f>
        <v>1.1740025832125857E-2</v>
      </c>
    </row>
    <row r="691" spans="1:34" ht="15" hidden="1" x14ac:dyDescent="0.25">
      <c r="A691" t="str">
        <f t="shared" si="122"/>
        <v>哈尔滨关注贷款率</v>
      </c>
      <c r="B691" s="3" t="str">
        <f t="shared" si="120"/>
        <v>哈尔滨银行关注贷款率</v>
      </c>
      <c r="C691" s="4" t="s">
        <v>231</v>
      </c>
      <c r="D691" s="4" t="s">
        <v>203</v>
      </c>
      <c r="E691" s="5" t="s">
        <v>217</v>
      </c>
      <c r="F691" s="5" t="s">
        <v>236</v>
      </c>
      <c r="G691" s="5" t="str">
        <f t="shared" si="124"/>
        <v>关注贷款率</v>
      </c>
      <c r="H691" s="14">
        <f>IFERROR(H613/H223,"")</f>
        <v>2.9897563790957985E-2</v>
      </c>
      <c r="I691" s="14">
        <f>IFERROR(I613/I223,"")</f>
        <v>2.9897563790957985E-2</v>
      </c>
      <c r="J691" s="14">
        <f>IFERROR(J613/J223,"")</f>
        <v>3.3777781257743743E-2</v>
      </c>
      <c r="K691" s="14">
        <f>IFERROR(K613/K223,"")</f>
        <v>3.3777781257743743E-2</v>
      </c>
      <c r="L691" s="14">
        <f>IFERROR(L613/L223,"")</f>
        <v>4.1733183004907172E-2</v>
      </c>
      <c r="M691" s="14">
        <f>IFERROR(M613/M223,"")</f>
        <v>4.1733183004907172E-2</v>
      </c>
      <c r="N691" s="14">
        <f>IFERROR(N613/N223,"")</f>
        <v>4.3643024015040166E-2</v>
      </c>
      <c r="O691" s="14">
        <f>IFERROR(O613/O223,"")</f>
        <v>4.3643024015040166E-2</v>
      </c>
      <c r="P691" s="14">
        <f>IFERROR(P613/P223,"")</f>
        <v>4.4353458833032974E-2</v>
      </c>
      <c r="Q691" s="14">
        <f>IFERROR(Q613/Q223,"")</f>
        <v>4.4353458833032974E-2</v>
      </c>
      <c r="R691" s="14">
        <f>IFERROR(R613/R223,"")</f>
        <v>4.7805205692327775E-2</v>
      </c>
      <c r="S691" s="14">
        <f>IFERROR(S613/S223,"")</f>
        <v>4.7805205692327775E-2</v>
      </c>
      <c r="T691" s="14">
        <f>IFERROR(T613/T223,"")</f>
        <v>5.4820864320276864E-2</v>
      </c>
      <c r="U691" s="14">
        <f>IFERROR(U613/U223,"")</f>
        <v>5.4820864320276864E-2</v>
      </c>
      <c r="V691" s="14">
        <f>IFERROR(V613/V223,"")</f>
        <v>5.6445009561015599E-2</v>
      </c>
      <c r="W691" s="14">
        <f>IFERROR(W613/W223,"")</f>
        <v>5.6445009561015599E-2</v>
      </c>
      <c r="X691" s="14">
        <f>IFERROR(X613/X223,"")</f>
        <v>6.1718101387151822E-2</v>
      </c>
      <c r="Y691" s="14">
        <f>IFERROR(Y613/Y223,"")</f>
        <v>6.1718101387151822E-2</v>
      </c>
      <c r="Z691" s="14">
        <f>IFERROR(Z613/Z223,"")</f>
        <v>6.1852629341203849E-2</v>
      </c>
      <c r="AA691" s="14">
        <f>IFERROR(AA613/AA223,"")</f>
        <v>6.1852629341203849E-2</v>
      </c>
      <c r="AB691" s="14">
        <f>IFERROR(AB613/AB223,"")</f>
        <v>6.3460625271466495E-2</v>
      </c>
      <c r="AC691" s="14">
        <f>IFERROR(AC613/AC223,"")</f>
        <v>6.3460625271466495E-2</v>
      </c>
      <c r="AD691" s="14">
        <f>IFERROR(AD613/AD223,"")</f>
        <v>5.8213545509437109E-2</v>
      </c>
      <c r="AE691" s="14">
        <f>IFERROR(AE613/AE223,"")</f>
        <v>5.8213545509437109E-2</v>
      </c>
      <c r="AF691" s="14">
        <f>IFERROR(AF613/AF223,"")</f>
        <v>5.9863479915045009E-2</v>
      </c>
      <c r="AG691" s="14">
        <f>IFERROR(AG613/AG223,"")</f>
        <v>5.9863479915045009E-2</v>
      </c>
      <c r="AH691" s="14">
        <f>IFERROR(AH613/AH223,"")</f>
        <v>5.7395860888099066E-2</v>
      </c>
    </row>
    <row r="692" spans="1:34" ht="15" hidden="1" x14ac:dyDescent="0.25">
      <c r="A692" t="str">
        <f t="shared" si="122"/>
        <v>贵州关注贷款率</v>
      </c>
      <c r="B692" s="3" t="str">
        <f t="shared" si="120"/>
        <v>贵州银行关注贷款率</v>
      </c>
      <c r="C692" s="4" t="s">
        <v>232</v>
      </c>
      <c r="D692" s="4" t="s">
        <v>204</v>
      </c>
      <c r="E692" s="5" t="s">
        <v>218</v>
      </c>
      <c r="F692" s="5" t="s">
        <v>236</v>
      </c>
      <c r="G692" s="5" t="str">
        <f t="shared" si="124"/>
        <v>关注贷款率</v>
      </c>
      <c r="H692" s="14" t="str">
        <f>IFERROR(H614/H224,"")</f>
        <v/>
      </c>
      <c r="I692" s="14" t="str">
        <f>IFERROR(I614/I224,"")</f>
        <v/>
      </c>
      <c r="J692" s="14">
        <f>IFERROR(J614/J224,"")</f>
        <v>7.7831086089266048E-3</v>
      </c>
      <c r="K692" s="14">
        <f>IFERROR(K614/K224,"")</f>
        <v>7.7831086089266048E-3</v>
      </c>
      <c r="L692" s="14">
        <f>IFERROR(L614/L224,"")</f>
        <v>8.2819937829244454E-3</v>
      </c>
      <c r="M692" s="14">
        <f>IFERROR(M614/M224,"")</f>
        <v>8.2819937829244454E-3</v>
      </c>
      <c r="N692" s="14">
        <f>IFERROR(N614/N224,"")</f>
        <v>8.7115496524860173E-3</v>
      </c>
      <c r="O692" s="14">
        <f>IFERROR(O614/O224,"")</f>
        <v>8.7115496524860173E-3</v>
      </c>
      <c r="P692" s="14">
        <f>IFERROR(P614/P224,"")</f>
        <v>8.1424631799757938E-3</v>
      </c>
      <c r="Q692" s="14">
        <f>IFERROR(Q614/Q224,"")</f>
        <v>7.7719624409688772E-3</v>
      </c>
      <c r="R692" s="14">
        <f>IFERROR(R614/R224,"")</f>
        <v>1.9745568883353229E-2</v>
      </c>
      <c r="S692" s="14">
        <f>IFERROR(S614/S224,"")</f>
        <v>1.9745568883353229E-2</v>
      </c>
      <c r="T692" s="14">
        <f>IFERROR(T614/T224,"")</f>
        <v>1.8214403573874549E-2</v>
      </c>
      <c r="U692" s="14">
        <f>IFERROR(U614/U224,"")</f>
        <v>1.8214403573874549E-2</v>
      </c>
      <c r="V692" s="14">
        <f>IFERROR(V614/V224,"")</f>
        <v>2.692666977124725E-2</v>
      </c>
      <c r="W692" s="14">
        <f>IFERROR(W614/W224,"")</f>
        <v>2.692666977124725E-2</v>
      </c>
      <c r="X692" s="14">
        <f>IFERROR(X614/X224,"")</f>
        <v>2.608447805809553E-2</v>
      </c>
      <c r="Y692" s="14">
        <f>IFERROR(Y614/Y224,"")</f>
        <v>2.608447805809553E-2</v>
      </c>
      <c r="Z692" s="14">
        <f>IFERROR(Z614/Z224,"")</f>
        <v>2.9209889330555745E-2</v>
      </c>
      <c r="AA692" s="14">
        <f>IFERROR(AA614/AA224,"")</f>
        <v>2.9209889330555745E-2</v>
      </c>
      <c r="AB692" s="14">
        <f>IFERROR(AB614/AB224,"")</f>
        <v>2.8912451042680171E-2</v>
      </c>
      <c r="AC692" s="14">
        <f>IFERROR(AC614/AC224,"")</f>
        <v>2.8912451042680171E-2</v>
      </c>
      <c r="AD692" s="14">
        <f>IFERROR(AD614/AD224,"")</f>
        <v>3.0734286813119054E-2</v>
      </c>
      <c r="AE692" s="14">
        <f>IFERROR(AE614/AE224,"")</f>
        <v>3.0734286813119054E-2</v>
      </c>
      <c r="AF692" s="14">
        <f>IFERROR(AF614/AF224,"")</f>
        <v>2.9790717067249842E-2</v>
      </c>
      <c r="AG692" s="14">
        <f>IFERROR(AG614/AG224,"")</f>
        <v>2.9790717067249842E-2</v>
      </c>
      <c r="AH692" s="14">
        <f>IFERROR(AH614/AH224,"")</f>
        <v>3.0240040353847284E-2</v>
      </c>
    </row>
    <row r="693" spans="1:34" ht="15" hidden="1" x14ac:dyDescent="0.25">
      <c r="A693" t="str">
        <f t="shared" si="122"/>
        <v>渤海关注贷款率</v>
      </c>
      <c r="B693" s="3" t="str">
        <f t="shared" si="120"/>
        <v>渤海银行关注贷款率</v>
      </c>
      <c r="C693" s="4" t="s">
        <v>233</v>
      </c>
      <c r="D693" s="4" t="s">
        <v>205</v>
      </c>
      <c r="E693" s="5" t="s">
        <v>219</v>
      </c>
      <c r="F693" s="5" t="s">
        <v>236</v>
      </c>
      <c r="G693" s="5" t="str">
        <f t="shared" si="124"/>
        <v>关注贷款率</v>
      </c>
      <c r="H693" s="14">
        <f>IFERROR(H615/H225,"")</f>
        <v>2.7060699978512619E-2</v>
      </c>
      <c r="I693" s="14">
        <f>IFERROR(I615/I225,"")</f>
        <v>2.7060699978512619E-2</v>
      </c>
      <c r="J693" s="14">
        <f>IFERROR(J615/J225,"")</f>
        <v>2.9325087468528153E-2</v>
      </c>
      <c r="K693" s="14">
        <f>IFERROR(K615/K225,"")</f>
        <v>2.9325087468528153E-2</v>
      </c>
      <c r="L693" s="14">
        <f>IFERROR(L615/L225,"")</f>
        <v>2.9719962849124176E-2</v>
      </c>
      <c r="M693" s="14">
        <f>IFERROR(M615/M225,"")</f>
        <v>2.9719962849124176E-2</v>
      </c>
      <c r="N693" s="14">
        <f>IFERROR(N615/N225,"")</f>
        <v>2.8948103823596551E-2</v>
      </c>
      <c r="O693" s="14">
        <f>IFERROR(O615/O225,"")</f>
        <v>2.8948103823596551E-2</v>
      </c>
      <c r="P693" s="14">
        <f>IFERROR(P615/P225,"")</f>
        <v>2.575094279836412E-2</v>
      </c>
      <c r="Q693" s="14">
        <f>IFERROR(Q615/Q225,"")</f>
        <v>2.575094279836412E-2</v>
      </c>
      <c r="R693" s="14">
        <f>IFERROR(R615/R225,"")</f>
        <v>2.8252682009920444E-2</v>
      </c>
      <c r="S693" s="14">
        <f>IFERROR(S615/S225,"")</f>
        <v>2.8252682009920444E-2</v>
      </c>
      <c r="T693" s="14">
        <f>IFERROR(T615/T225,"")</f>
        <v>2.7735914920381664E-2</v>
      </c>
      <c r="U693" s="14">
        <f>IFERROR(U615/U225,"")</f>
        <v>2.7735914920381664E-2</v>
      </c>
      <c r="V693" s="14">
        <f>IFERROR(V615/V225,"")</f>
        <v>2.8947478614404602E-2</v>
      </c>
      <c r="W693" s="14">
        <f>IFERROR(W615/W225,"")</f>
        <v>2.8947478614404602E-2</v>
      </c>
      <c r="X693" s="14">
        <f>IFERROR(X615/X225,"")</f>
        <v>2.8395938288346152E-2</v>
      </c>
      <c r="Y693" s="14">
        <f>IFERROR(Y615/Y225,"")</f>
        <v>2.8395938288346152E-2</v>
      </c>
      <c r="Z693" s="14">
        <f>IFERROR(Z615/Z225,"")</f>
        <v>3.0956582076212141E-2</v>
      </c>
      <c r="AA693" s="14">
        <f>IFERROR(AA615/AA225,"")</f>
        <v>3.0956582076212141E-2</v>
      </c>
      <c r="AB693" s="14">
        <f>IFERROR(AB615/AB225,"")</f>
        <v>2.9803387693666514E-2</v>
      </c>
      <c r="AC693" s="14">
        <f>IFERROR(AC615/AC225,"")</f>
        <v>2.9803387693666514E-2</v>
      </c>
      <c r="AD693" s="14">
        <f>IFERROR(AD615/AD225,"")</f>
        <v>2.7830525439787847E-2</v>
      </c>
      <c r="AE693" s="14">
        <f>IFERROR(AE615/AE225,"")</f>
        <v>2.7830525439787847E-2</v>
      </c>
      <c r="AF693" s="14">
        <f>IFERROR(AF615/AF225,"")</f>
        <v>2.9090949957147783E-2</v>
      </c>
      <c r="AG693" s="14">
        <f>IFERROR(AG615/AG225,"")</f>
        <v>2.9090949957147783E-2</v>
      </c>
      <c r="AH693" s="14">
        <f>IFERROR(AH615/AH225,"")</f>
        <v>2.790187835659759E-2</v>
      </c>
    </row>
    <row r="694" spans="1:34" ht="15" hidden="1" x14ac:dyDescent="0.25">
      <c r="A694" t="str">
        <f t="shared" si="122"/>
        <v>威海关注贷款率</v>
      </c>
      <c r="B694" s="3" t="str">
        <f t="shared" si="120"/>
        <v>威海银行关注贷款率</v>
      </c>
      <c r="C694" s="4" t="s">
        <v>234</v>
      </c>
      <c r="D694" s="4" t="s">
        <v>206</v>
      </c>
      <c r="E694" s="5" t="s">
        <v>220</v>
      </c>
      <c r="F694" s="5" t="s">
        <v>236</v>
      </c>
      <c r="G694" s="5" t="str">
        <f t="shared" si="124"/>
        <v>关注贷款率</v>
      </c>
      <c r="H694" s="14">
        <f>IFERROR(H616/H226,"")</f>
        <v>0</v>
      </c>
      <c r="I694" s="14">
        <f>IFERROR(I616/I226,"")</f>
        <v>0</v>
      </c>
      <c r="J694" s="14">
        <f>IFERROR(J616/J226,"")</f>
        <v>0</v>
      </c>
      <c r="K694" s="14">
        <f>IFERROR(K616/K226,"")</f>
        <v>0</v>
      </c>
      <c r="L694" s="14">
        <f>IFERROR(L616/L226,"")</f>
        <v>0</v>
      </c>
      <c r="M694" s="14">
        <f>IFERROR(M616/M226,"")</f>
        <v>0</v>
      </c>
      <c r="N694" s="14">
        <f>IFERROR(N616/N226,"")</f>
        <v>4.2107871128514184E-2</v>
      </c>
      <c r="O694" s="14">
        <f>IFERROR(O616/O226,"")</f>
        <v>4.2107871128514184E-2</v>
      </c>
      <c r="P694" s="14">
        <f>IFERROR(P616/P226,"")</f>
        <v>3.2478908741892777E-2</v>
      </c>
      <c r="Q694" s="14">
        <f>IFERROR(Q616/Q226,"")</f>
        <v>3.2478908741892777E-2</v>
      </c>
      <c r="R694" s="14">
        <f>IFERROR(R616/R226,"")</f>
        <v>2.7909307476105212E-2</v>
      </c>
      <c r="S694" s="14">
        <f>IFERROR(S616/S226,"")</f>
        <v>2.7909307476105212E-2</v>
      </c>
      <c r="T694" s="14">
        <f>IFERROR(T616/T226,"")</f>
        <v>2.40944996724873E-2</v>
      </c>
      <c r="U694" s="14">
        <f>IFERROR(U616/U226,"")</f>
        <v>2.40944996724873E-2</v>
      </c>
      <c r="V694" s="14">
        <f>IFERROR(V616/V226,"")</f>
        <v>2.665900672697295E-2</v>
      </c>
      <c r="W694" s="14">
        <f>IFERROR(W616/W226,"")</f>
        <v>2.665900672697295E-2</v>
      </c>
      <c r="X694" s="14">
        <f>IFERROR(X616/X226,"")</f>
        <v>2.3545791479568656E-2</v>
      </c>
      <c r="Y694" s="14">
        <f>IFERROR(Y616/Y226,"")</f>
        <v>2.3545791479568656E-2</v>
      </c>
      <c r="Z694" s="14">
        <f>IFERROR(Z616/Z226,"")</f>
        <v>2.2899466016265212E-2</v>
      </c>
      <c r="AA694" s="14">
        <f>IFERROR(AA616/AA226,"")</f>
        <v>2.2899466016265212E-2</v>
      </c>
      <c r="AB694" s="14">
        <f>IFERROR(AB616/AB226,"")</f>
        <v>2.9672648113684613E-2</v>
      </c>
      <c r="AC694" s="14">
        <f>IFERROR(AC616/AC226,"")</f>
        <v>2.9672648113684613E-2</v>
      </c>
      <c r="AD694" s="14">
        <f>IFERROR(AD616/AD226,"")</f>
        <v>2.7456223773957157E-2</v>
      </c>
      <c r="AE694" s="14">
        <f>IFERROR(AE616/AE226,"")</f>
        <v>2.7456223773957157E-2</v>
      </c>
      <c r="AF694" s="14">
        <f>IFERROR(AF616/AF226,"")</f>
        <v>2.2040497913492989E-2</v>
      </c>
      <c r="AG694" s="14">
        <f>IFERROR(AG616/AG226,"")</f>
        <v>2.2040497913492989E-2</v>
      </c>
      <c r="AH694" s="14">
        <f>IFERROR(AH616/AH226,"")</f>
        <v>2.1291761739758785E-2</v>
      </c>
    </row>
    <row r="695" spans="1:34" ht="15" hidden="1" x14ac:dyDescent="0.25">
      <c r="A695" t="str">
        <f t="shared" si="122"/>
        <v>东莞农商关注贷款率</v>
      </c>
      <c r="B695" s="3" t="str">
        <f t="shared" si="120"/>
        <v>东莞农商银行关注贷款率</v>
      </c>
      <c r="C695" s="4" t="s">
        <v>235</v>
      </c>
      <c r="D695" s="4" t="s">
        <v>207</v>
      </c>
      <c r="E695" s="5" t="s">
        <v>221</v>
      </c>
      <c r="F695" s="5" t="s">
        <v>236</v>
      </c>
      <c r="G695" s="5" t="str">
        <f t="shared" si="124"/>
        <v>关注贷款率</v>
      </c>
      <c r="H695" s="14">
        <f>IFERROR(H617/H227,"")</f>
        <v>0</v>
      </c>
      <c r="I695" s="14">
        <f>IFERROR(I617/I227,"")</f>
        <v>0</v>
      </c>
      <c r="J695" s="14">
        <f>IFERROR(J617/J227,"")</f>
        <v>2.0027772232865112E-2</v>
      </c>
      <c r="K695" s="14">
        <f>IFERROR(K617/K227,"")</f>
        <v>2.0027772232865112E-2</v>
      </c>
      <c r="L695" s="14">
        <f>IFERROR(L617/L227,"")</f>
        <v>0</v>
      </c>
      <c r="M695" s="14">
        <f>IFERROR(M617/M227,"")</f>
        <v>0</v>
      </c>
      <c r="N695" s="14">
        <f>IFERROR(N617/N227,"")</f>
        <v>1.8069519829884813E-2</v>
      </c>
      <c r="O695" s="14">
        <f>IFERROR(O617/O227,"")</f>
        <v>1.8069519829884813E-2</v>
      </c>
      <c r="P695" s="14" t="str">
        <f>IFERROR(P617/P227,"")</f>
        <v/>
      </c>
      <c r="Q695" s="14" t="str">
        <f>IFERROR(Q617/Q227,"")</f>
        <v/>
      </c>
      <c r="R695" s="14">
        <f>IFERROR(R617/R227,"")</f>
        <v>1.9265966286322579E-2</v>
      </c>
      <c r="S695" s="14">
        <f>IFERROR(S617/S227,"")</f>
        <v>1.9265966286322579E-2</v>
      </c>
      <c r="T695" s="14">
        <f>IFERROR(T617/T227,"")</f>
        <v>1.7394308939869551E-2</v>
      </c>
      <c r="U695" s="14">
        <f>IFERROR(U617/U227,"")</f>
        <v>1.7394308939869551E-2</v>
      </c>
      <c r="V695" s="14">
        <f>IFERROR(V617/V227,"")</f>
        <v>1.3539157007596267E-2</v>
      </c>
      <c r="W695" s="14">
        <f>IFERROR(W617/W227,"")</f>
        <v>1.3539157007596267E-2</v>
      </c>
      <c r="X695" s="14">
        <f>IFERROR(X617/X227,"")</f>
        <v>1.6726678838996544E-2</v>
      </c>
      <c r="Y695" s="14">
        <f>IFERROR(Y617/Y227,"")</f>
        <v>1.6726678838996544E-2</v>
      </c>
      <c r="Z695" s="14">
        <f>IFERROR(Z617/Z227,"")</f>
        <v>2.237994550646917E-2</v>
      </c>
      <c r="AA695" s="14">
        <f>IFERROR(AA617/AA227,"")</f>
        <v>2.237994550646917E-2</v>
      </c>
      <c r="AB695" s="14">
        <f>IFERROR(AB617/AB227,"")</f>
        <v>2.6554158427689226E-2</v>
      </c>
      <c r="AC695" s="14">
        <f>IFERROR(AC617/AC227,"")</f>
        <v>2.6554158427689226E-2</v>
      </c>
      <c r="AD695" s="14">
        <f>IFERROR(AD617/AD227,"")</f>
        <v>2.0647973885848669E-2</v>
      </c>
      <c r="AE695" s="14">
        <f>IFERROR(AE617/AE227,"")</f>
        <v>2.0647973885848669E-2</v>
      </c>
      <c r="AF695" s="14">
        <f>IFERROR(AF617/AF227,"")</f>
        <v>1.9015307869390909E-2</v>
      </c>
      <c r="AG695" s="14">
        <f>IFERROR(AG617/AG227,"")</f>
        <v>1.9015307869390909E-2</v>
      </c>
      <c r="AH695" s="14">
        <f>IFERROR(AH617/AH227,"")</f>
        <v>2.1318768512110536E-2</v>
      </c>
    </row>
    <row r="696" spans="1:34" ht="15" hidden="1" x14ac:dyDescent="0.25">
      <c r="A696" t="str">
        <f t="shared" si="122"/>
        <v>国有行关注贷款率</v>
      </c>
      <c r="B696" s="15" t="str">
        <f t="shared" si="120"/>
        <v>国有行关注贷款率</v>
      </c>
      <c r="C696" s="16"/>
      <c r="D696" s="17" t="s">
        <v>8</v>
      </c>
      <c r="E696" s="17" t="s">
        <v>8</v>
      </c>
      <c r="F696" s="17"/>
      <c r="G696" s="17" t="str">
        <f>G695</f>
        <v>关注贷款率</v>
      </c>
      <c r="H696" s="14">
        <f>IFERROR(AVERAGEIF($F626:$F695,$E696,H626:H695),"")</f>
        <v>2.2764958463058909E-2</v>
      </c>
      <c r="I696" s="14">
        <f>IFERROR(AVERAGEIF($F626:$F695,$E696,I626:I695),"")</f>
        <v>2.2241348548100254E-2</v>
      </c>
      <c r="J696" s="14">
        <f>IFERROR(AVERAGEIF($F626:$F695,$E696,J626:J695),"")</f>
        <v>2.1531471795032942E-2</v>
      </c>
      <c r="K696" s="14">
        <f>IFERROR(AVERAGEIF($F626:$F695,$E696,K626:K695),"")</f>
        <v>2.0398051303757148E-2</v>
      </c>
      <c r="L696" s="14">
        <f>IFERROR(AVERAGEIF($F626:$F695,$E696,L626:L695),"")</f>
        <v>1.9580197072605814E-2</v>
      </c>
      <c r="M696" s="14">
        <f>IFERROR(AVERAGEIF($F626:$F695,$E696,M626:M695),"")</f>
        <v>1.917093951146074E-2</v>
      </c>
      <c r="N696" s="14">
        <f>IFERROR(AVERAGEIF($F626:$F695,$E696,N626:N695),"")</f>
        <v>1.8312379992528747E-2</v>
      </c>
      <c r="O696" s="14">
        <f>IFERROR(AVERAGEIF($F626:$F695,$E696,O626:O695),"")</f>
        <v>1.7398553475771409E-2</v>
      </c>
      <c r="P696" s="14">
        <f>IFERROR(AVERAGEIF($F626:$F695,$E696,P626:P695),"")</f>
        <v>1.6156913297591963E-2</v>
      </c>
      <c r="Q696" s="14">
        <f>IFERROR(AVERAGEIF($F626:$F695,$E696,Q626:Q695),"")</f>
        <v>1.5856605288917556E-2</v>
      </c>
      <c r="R696" s="14">
        <f>IFERROR(AVERAGEIF($F626:$F695,$E696,R626:R695),"")</f>
        <v>1.5548793735806121E-2</v>
      </c>
      <c r="S696" s="14">
        <f>IFERROR(AVERAGEIF($F626:$F695,$E696,S626:S695),"")</f>
        <v>1.4981378157902151E-2</v>
      </c>
      <c r="T696" s="14">
        <f>IFERROR(AVERAGEIF($F626:$F695,$E696,T626:T695),"")</f>
        <v>1.5306006517256381E-2</v>
      </c>
      <c r="U696" s="14">
        <f>IFERROR(AVERAGEIF($F626:$F695,$E696,U626:U695),"")</f>
        <v>1.5106085917352241E-2</v>
      </c>
      <c r="V696" s="14">
        <f>IFERROR(AVERAGEIF($F626:$F695,$E696,V626:V695),"")</f>
        <v>1.5437231302587307E-2</v>
      </c>
      <c r="W696" s="14">
        <f>IFERROR(AVERAGEIF($F626:$F695,$E696,W626:W695),"")</f>
        <v>1.4721781870807105E-2</v>
      </c>
      <c r="X696" s="14">
        <f>IFERROR(AVERAGEIF($F626:$F695,$E696,X626:X695),"")</f>
        <v>1.5163840442816184E-2</v>
      </c>
      <c r="Y696" s="14">
        <f>IFERROR(AVERAGEIF($F626:$F695,$E696,Y626:Y695),"")</f>
        <v>1.4865924084543203E-2</v>
      </c>
      <c r="Z696" s="14">
        <f>IFERROR(AVERAGEIF($F626:$F695,$E696,Z626:Z695),"")</f>
        <v>1.5593267036295681E-2</v>
      </c>
      <c r="AA696" s="14">
        <f>IFERROR(AVERAGEIF($F626:$F695,$E696,AA626:AA695),"")</f>
        <v>1.5118482569443412E-2</v>
      </c>
      <c r="AB696" s="14">
        <f>IFERROR(AVERAGEIF($F626:$F695,$E696,AB626:AB695),"")</f>
        <v>1.5537656921942799E-2</v>
      </c>
      <c r="AC696" s="14">
        <f>IFERROR(AVERAGEIF($F626:$F695,$E696,AC626:AC695),"")</f>
        <v>1.5401419302199829E-2</v>
      </c>
      <c r="AD696" s="14">
        <f>IFERROR(AVERAGEIF($F626:$F695,$E696,AD626:AD695),"")</f>
        <v>1.5495230941785747E-2</v>
      </c>
      <c r="AE696" s="14">
        <f>IFERROR(AVERAGEIF($F626:$F695,$E696,AE626:AE695),"")</f>
        <v>1.5100553567123635E-2</v>
      </c>
      <c r="AF696" s="14">
        <f>IFERROR(AVERAGEIF($F626:$F695,$E696,AF626:AF695),"")</f>
        <v>1.5572489143145596E-2</v>
      </c>
      <c r="AG696" s="14">
        <f>IFERROR(AVERAGEIF($F626:$F695,$E696,AG626:AG695),"")</f>
        <v>1.5713373991867258E-2</v>
      </c>
      <c r="AH696" s="14">
        <f>IFERROR(AVERAGEIF($F626:$F695,$E696,AH626:AH695),"")</f>
        <v>1.6333850739601159E-2</v>
      </c>
    </row>
    <row r="697" spans="1:34" ht="15" hidden="1" x14ac:dyDescent="0.25">
      <c r="A697" t="str">
        <f t="shared" si="122"/>
        <v>股份行关注贷款率</v>
      </c>
      <c r="B697" s="3" t="str">
        <f t="shared" si="120"/>
        <v>股份行关注贷款率</v>
      </c>
      <c r="C697" s="4"/>
      <c r="D697" s="5" t="s">
        <v>27</v>
      </c>
      <c r="E697" s="5" t="s">
        <v>27</v>
      </c>
      <c r="F697" s="5"/>
      <c r="G697" s="5" t="str">
        <f t="shared" ref="G697:G702" si="125">G696</f>
        <v>关注贷款率</v>
      </c>
      <c r="H697" s="14">
        <f>IFERROR(AVERAGEIF($F626:$F695,$E697,H626:H695),"")</f>
        <v>2.4792970091841518E-2</v>
      </c>
      <c r="I697" s="14">
        <f>IFERROR(AVERAGEIF($F626:$F695,$E697,I626:I695),"")</f>
        <v>2.4275994125451325E-2</v>
      </c>
      <c r="J697" s="14">
        <f>IFERROR(AVERAGEIF($F626:$F695,$E697,J626:J695),"")</f>
        <v>2.3089586253670705E-2</v>
      </c>
      <c r="K697" s="14">
        <f>IFERROR(AVERAGEIF($F626:$F695,$E697,K626:K695),"")</f>
        <v>2.3199727871438865E-2</v>
      </c>
      <c r="L697" s="14">
        <f>IFERROR(AVERAGEIF($F626:$F695,$E697,L626:L695),"")</f>
        <v>2.316094861819492E-2</v>
      </c>
      <c r="M697" s="14">
        <f>IFERROR(AVERAGEIF($F626:$F695,$E697,M626:M695),"")</f>
        <v>2.2307354144145378E-2</v>
      </c>
      <c r="N697" s="14">
        <f>IFERROR(AVERAGEIF($F626:$F695,$E697,N626:N695),"")</f>
        <v>2.0215504286354012E-2</v>
      </c>
      <c r="O697" s="14">
        <f>IFERROR(AVERAGEIF($F626:$F695,$E697,O626:O695),"")</f>
        <v>1.9329404417090797E-2</v>
      </c>
      <c r="P697" s="14">
        <f>IFERROR(AVERAGEIF($F626:$F695,$E697,P626:P695),"")</f>
        <v>1.8999893221040939E-2</v>
      </c>
      <c r="Q697" s="14">
        <f>IFERROR(AVERAGEIF($F626:$F695,$E697,Q626:Q695),"")</f>
        <v>1.9818726473875961E-2</v>
      </c>
      <c r="R697" s="14">
        <f>IFERROR(AVERAGEIF($F626:$F695,$E697,R626:R695),"")</f>
        <v>1.9689782119720153E-2</v>
      </c>
      <c r="S697" s="14">
        <f>IFERROR(AVERAGEIF($F626:$F695,$E697,S626:S695),"")</f>
        <v>1.9206003144823926E-2</v>
      </c>
      <c r="T697" s="14">
        <f>IFERROR(AVERAGEIF($F626:$F695,$E697,T626:T695),"")</f>
        <v>2.0320889927044634E-2</v>
      </c>
      <c r="U697" s="14">
        <f>IFERROR(AVERAGEIF($F626:$F695,$E697,U626:U695),"")</f>
        <v>2.0269263712807923E-2</v>
      </c>
      <c r="V697" s="14">
        <f>IFERROR(AVERAGEIF($F626:$F695,$E697,V626:V695),"")</f>
        <v>2.0305114784946652E-2</v>
      </c>
      <c r="W697" s="14">
        <f>IFERROR(AVERAGEIF($F626:$F695,$E697,W626:W695),"")</f>
        <v>1.9591780265172106E-2</v>
      </c>
      <c r="X697" s="14">
        <f>IFERROR(AVERAGEIF($F626:$F695,$E697,X626:X695),"")</f>
        <v>1.914503574714739E-2</v>
      </c>
      <c r="Y697" s="14">
        <f>IFERROR(AVERAGEIF($F626:$F695,$E697,Y626:Y695),"")</f>
        <v>1.9389107241162724E-2</v>
      </c>
      <c r="Z697" s="14">
        <f>IFERROR(AVERAGEIF($F626:$F695,$E697,Z626:Z695),"")</f>
        <v>1.9603170588085115E-2</v>
      </c>
      <c r="AA697" s="14">
        <f>IFERROR(AVERAGEIF($F626:$F695,$E697,AA626:AA695),"")</f>
        <v>1.9682401746292363E-2</v>
      </c>
      <c r="AB697" s="14">
        <f>IFERROR(AVERAGEIF($F626:$F695,$E697,AB626:AB695),"")</f>
        <v>2.0404004740917966E-2</v>
      </c>
      <c r="AC697" s="14">
        <f>IFERROR(AVERAGEIF($F626:$F695,$E697,AC626:AC695),"")</f>
        <v>2.0783351593327486E-2</v>
      </c>
      <c r="AD697" s="14">
        <f>IFERROR(AVERAGEIF($F626:$F695,$E697,AD626:AD695),"")</f>
        <v>2.0489797573815634E-2</v>
      </c>
      <c r="AE697" s="14">
        <f>IFERROR(AVERAGEIF($F626:$F695,$E697,AE626:AE695),"")</f>
        <v>2.01882054384564E-2</v>
      </c>
      <c r="AF697" s="14">
        <f>IFERROR(AVERAGEIF($F626:$F695,$E697,AF626:AF695),"")</f>
        <v>2.0223517969186575E-2</v>
      </c>
      <c r="AG697" s="14">
        <f>IFERROR(AVERAGEIF($F626:$F695,$E697,AG626:AG695),"")</f>
        <v>2.0007030381206853E-2</v>
      </c>
      <c r="AH697" s="14">
        <f>IFERROR(AVERAGEIF($F626:$F695,$E697,AH626:AH695),"")</f>
        <v>2.0224906244870264E-2</v>
      </c>
    </row>
    <row r="698" spans="1:34" ht="15" hidden="1" x14ac:dyDescent="0.25">
      <c r="A698" t="str">
        <f t="shared" ref="A698:A761" si="126">E698&amp;G698</f>
        <v>城商行关注贷款率</v>
      </c>
      <c r="B698" s="3" t="str">
        <f t="shared" si="120"/>
        <v>城商行关注贷款率</v>
      </c>
      <c r="C698" s="4"/>
      <c r="D698" s="5" t="s">
        <v>55</v>
      </c>
      <c r="E698" s="5" t="s">
        <v>55</v>
      </c>
      <c r="F698" s="5"/>
      <c r="G698" s="5" t="str">
        <f t="shared" si="125"/>
        <v>关注贷款率</v>
      </c>
      <c r="H698" s="14">
        <f>IFERROR(AVERAGEIF($F626:$F695,$E698,H626:H695),"")</f>
        <v>2.0438404075867746E-2</v>
      </c>
      <c r="I698" s="14">
        <f>IFERROR(AVERAGEIF($F626:$F695,$E698,I626:I695),"")</f>
        <v>1.9098012711127748E-2</v>
      </c>
      <c r="J698" s="14">
        <f>IFERROR(AVERAGEIF($F626:$F695,$E698,J626:J695),"")</f>
        <v>2.2657254085948639E-2</v>
      </c>
      <c r="K698" s="14">
        <f>IFERROR(AVERAGEIF($F626:$F695,$E698,K626:K695),"")</f>
        <v>2.2380845602608414E-2</v>
      </c>
      <c r="L698" s="14">
        <f>IFERROR(AVERAGEIF($F626:$F695,$E698,L626:L695),"")</f>
        <v>1.9167909646981694E-2</v>
      </c>
      <c r="M698" s="14">
        <f>IFERROR(AVERAGEIF($F626:$F695,$E698,M626:M695),"")</f>
        <v>1.7932494686125854E-2</v>
      </c>
      <c r="N698" s="14">
        <f>IFERROR(AVERAGEIF($F626:$F695,$E698,N626:N695),"")</f>
        <v>1.9253821093304403E-2</v>
      </c>
      <c r="O698" s="14">
        <f>IFERROR(AVERAGEIF($F626:$F695,$E698,O626:O695),"")</f>
        <v>1.9030688004144432E-2</v>
      </c>
      <c r="P698" s="14">
        <f>IFERROR(AVERAGEIF($F626:$F695,$E698,P626:P695),"")</f>
        <v>1.7796600307917944E-2</v>
      </c>
      <c r="Q698" s="14">
        <f>IFERROR(AVERAGEIF($F626:$F695,$E698,Q626:Q695),"")</f>
        <v>1.7424530257666698E-2</v>
      </c>
      <c r="R698" s="14">
        <f>IFERROR(AVERAGEIF($F626:$F695,$E698,R626:R695),"")</f>
        <v>1.8380328926841577E-2</v>
      </c>
      <c r="S698" s="14">
        <f>IFERROR(AVERAGEIF($F626:$F695,$E698,S626:S695),"")</f>
        <v>1.7657498250707462E-2</v>
      </c>
      <c r="T698" s="14">
        <f>IFERROR(AVERAGEIF($F626:$F695,$E698,T626:T695),"")</f>
        <v>1.6940515715766269E-2</v>
      </c>
      <c r="U698" s="14">
        <f>IFERROR(AVERAGEIF($F626:$F695,$E698,U626:U695),"")</f>
        <v>1.5444819679863095E-2</v>
      </c>
      <c r="V698" s="14">
        <f>IFERROR(AVERAGEIF($F626:$F695,$E698,V626:V695),"")</f>
        <v>1.702973625485045E-2</v>
      </c>
      <c r="W698" s="14">
        <f>IFERROR(AVERAGEIF($F626:$F695,$E698,W626:W695),"")</f>
        <v>1.7330528759945139E-2</v>
      </c>
      <c r="X698" s="14">
        <f>IFERROR(AVERAGEIF($F626:$F695,$E698,X626:X695),"")</f>
        <v>1.7653910714018006E-2</v>
      </c>
      <c r="Y698" s="14">
        <f>IFERROR(AVERAGEIF($F626:$F695,$E698,Y626:Y695),"")</f>
        <v>1.7562604368007596E-2</v>
      </c>
      <c r="Z698" s="14">
        <f>IFERROR(AVERAGEIF($F626:$F695,$E698,Z626:Z695),"")</f>
        <v>1.9570604614551446E-2</v>
      </c>
      <c r="AA698" s="14">
        <f>IFERROR(AVERAGEIF($F626:$F695,$E698,AA626:AA695),"")</f>
        <v>1.981638841678866E-2</v>
      </c>
      <c r="AB698" s="14">
        <f>IFERROR(AVERAGEIF($F626:$F695,$E698,AB626:AB695),"")</f>
        <v>2.1306189650627205E-2</v>
      </c>
      <c r="AC698" s="14">
        <f>IFERROR(AVERAGEIF($F626:$F695,$E698,AC626:AC695),"")</f>
        <v>2.1293777830704297E-2</v>
      </c>
      <c r="AD698" s="14">
        <f>IFERROR(AVERAGEIF($F626:$F695,$E698,AD626:AD695),"")</f>
        <v>1.8821941937765225E-2</v>
      </c>
      <c r="AE698" s="14">
        <f>IFERROR(AVERAGEIF($F626:$F695,$E698,AE626:AE695),"")</f>
        <v>1.8146372744678608E-2</v>
      </c>
      <c r="AF698" s="14">
        <f>IFERROR(AVERAGEIF($F626:$F695,$E698,AF626:AF695),"")</f>
        <v>1.7817124748231508E-2</v>
      </c>
      <c r="AG698" s="14">
        <f>IFERROR(AVERAGEIF($F626:$F695,$E698,AG626:AG695),"")</f>
        <v>1.7527409689897203E-2</v>
      </c>
      <c r="AH698" s="14">
        <f>IFERROR(AVERAGEIF($F626:$F695,$E698,AH626:AH695),"")</f>
        <v>1.5069180311734313E-2</v>
      </c>
    </row>
    <row r="699" spans="1:34" ht="15" hidden="1" x14ac:dyDescent="0.25">
      <c r="A699" t="str">
        <f t="shared" si="126"/>
        <v>农商行关注贷款率</v>
      </c>
      <c r="B699" s="3" t="str">
        <f t="shared" si="120"/>
        <v>农商行关注贷款率</v>
      </c>
      <c r="C699" s="4"/>
      <c r="D699" s="5" t="s">
        <v>107</v>
      </c>
      <c r="E699" s="5" t="s">
        <v>107</v>
      </c>
      <c r="F699" s="5"/>
      <c r="G699" s="5" t="str">
        <f t="shared" si="125"/>
        <v>关注贷款率</v>
      </c>
      <c r="H699" s="14">
        <f>IFERROR(AVERAGEIF($F626:$F695,$E699,H626:H695),"")</f>
        <v>2.699538044341836E-2</v>
      </c>
      <c r="I699" s="14">
        <f>IFERROR(AVERAGEIF($F626:$F695,$E699,I626:I695),"")</f>
        <v>2.5953595028916844E-2</v>
      </c>
      <c r="J699" s="14">
        <f>IFERROR(AVERAGEIF($F626:$F695,$E699,J626:J695),"")</f>
        <v>2.3288187919668326E-2</v>
      </c>
      <c r="K699" s="14">
        <f>IFERROR(AVERAGEIF($F626:$F695,$E699,K626:K695),"")</f>
        <v>2.2377901987569351E-2</v>
      </c>
      <c r="L699" s="14">
        <f>IFERROR(AVERAGEIF($F626:$F695,$E699,L626:L695),"")</f>
        <v>2.387160762627713E-2</v>
      </c>
      <c r="M699" s="14">
        <f>IFERROR(AVERAGEIF($F626:$F695,$E699,M626:M695),"")</f>
        <v>2.2692452872326862E-2</v>
      </c>
      <c r="N699" s="14">
        <f>IFERROR(AVERAGEIF($F626:$F695,$E699,N626:N695),"")</f>
        <v>1.8233781195489965E-2</v>
      </c>
      <c r="O699" s="14">
        <f>IFERROR(AVERAGEIF($F626:$F695,$E699,O626:O695),"")</f>
        <v>1.7126193190062585E-2</v>
      </c>
      <c r="P699" s="14">
        <f>IFERROR(AVERAGEIF($F626:$F695,$E699,P626:P695),"")</f>
        <v>1.507231764497253E-2</v>
      </c>
      <c r="Q699" s="14">
        <f>IFERROR(AVERAGEIF($F626:$F695,$E699,Q626:Q695),"")</f>
        <v>1.478991512753231E-2</v>
      </c>
      <c r="R699" s="14">
        <f>IFERROR(AVERAGEIF($F626:$F695,$E699,R626:R695),"")</f>
        <v>1.6018441591192752E-2</v>
      </c>
      <c r="S699" s="14">
        <f>IFERROR(AVERAGEIF($F626:$F695,$E699,S626:S695),"")</f>
        <v>1.4834656821102007E-2</v>
      </c>
      <c r="T699" s="14">
        <f>IFERROR(AVERAGEIF($F626:$F695,$E699,T626:T695),"")</f>
        <v>1.4880294874641006E-2</v>
      </c>
      <c r="U699" s="14">
        <f>IFERROR(AVERAGEIF($F626:$F695,$E699,U626:U695),"")</f>
        <v>1.4635012497566213E-2</v>
      </c>
      <c r="V699" s="14">
        <f>IFERROR(AVERAGEIF($F626:$F695,$E699,V626:V695),"")</f>
        <v>1.4914476850615175E-2</v>
      </c>
      <c r="W699" s="14">
        <f>IFERROR(AVERAGEIF($F626:$F695,$E699,W626:W695),"")</f>
        <v>1.3607560046855316E-2</v>
      </c>
      <c r="X699" s="14">
        <f>IFERROR(AVERAGEIF($F626:$F695,$E699,X626:X695),"")</f>
        <v>1.4388733097041209E-2</v>
      </c>
      <c r="Y699" s="14">
        <f>IFERROR(AVERAGEIF($F626:$F695,$E699,Y626:Y695),"")</f>
        <v>1.442471233057408E-2</v>
      </c>
      <c r="Z699" s="14">
        <f>IFERROR(AVERAGEIF($F626:$F695,$E699,Z626:Z695),"")</f>
        <v>1.5876477625139714E-2</v>
      </c>
      <c r="AA699" s="14">
        <f>IFERROR(AVERAGEIF($F626:$F695,$E699,AA626:AA695),"")</f>
        <v>1.4932269580180665E-2</v>
      </c>
      <c r="AB699" s="14">
        <f>IFERROR(AVERAGEIF($F626:$F695,$E699,AB626:AB695),"")</f>
        <v>1.6331627231117529E-2</v>
      </c>
      <c r="AC699" s="14">
        <f>IFERROR(AVERAGEIF($F626:$F695,$E699,AC626:AC695),"")</f>
        <v>1.7842941123260004E-2</v>
      </c>
      <c r="AD699" s="14">
        <f>IFERROR(AVERAGEIF($F626:$F695,$E699,AD626:AD695),"")</f>
        <v>1.6653616260871439E-2</v>
      </c>
      <c r="AE699" s="14">
        <f>IFERROR(AVERAGEIF($F626:$F695,$E699,AE626:AE695),"")</f>
        <v>1.639468499896396E-2</v>
      </c>
      <c r="AF699" s="14">
        <f>IFERROR(AVERAGEIF($F626:$F695,$E699,AF626:AF695),"")</f>
        <v>1.7203013242215969E-2</v>
      </c>
      <c r="AG699" s="14">
        <f>IFERROR(AVERAGEIF($F626:$F695,$E699,AG626:AG695),"")</f>
        <v>1.7718181562510954E-2</v>
      </c>
      <c r="AH699" s="14">
        <f>IFERROR(AVERAGEIF($F626:$F695,$E699,AH626:AH695),"")</f>
        <v>1.3504419254218063E-2</v>
      </c>
    </row>
    <row r="700" spans="1:34" ht="15" hidden="1" x14ac:dyDescent="0.25">
      <c r="A700" t="str">
        <f t="shared" si="126"/>
        <v>上市银行关注贷款率</v>
      </c>
      <c r="B700" s="3" t="str">
        <f t="shared" si="120"/>
        <v>上市银行关注贷款率</v>
      </c>
      <c r="C700" s="4"/>
      <c r="D700" s="5" t="s">
        <v>135</v>
      </c>
      <c r="E700" s="5" t="s">
        <v>135</v>
      </c>
      <c r="F700" s="5"/>
      <c r="G700" s="5" t="str">
        <f t="shared" si="125"/>
        <v>关注贷款率</v>
      </c>
      <c r="H700" s="14">
        <f>IFERROR(AVERAGE(H696:H699),"")</f>
        <v>2.3747928268546634E-2</v>
      </c>
      <c r="I700" s="14">
        <f t="shared" ref="I700" si="127">IFERROR(AVERAGE(I696:I699),"")</f>
        <v>2.2892237603399042E-2</v>
      </c>
      <c r="J700" s="14">
        <f t="shared" ref="J700" si="128">IFERROR(AVERAGE(J696:J699),"")</f>
        <v>2.2641625013580153E-2</v>
      </c>
      <c r="K700" s="14">
        <f t="shared" ref="K700" si="129">IFERROR(AVERAGE(K696:K699),"")</f>
        <v>2.2089131691343446E-2</v>
      </c>
      <c r="L700" s="14">
        <f t="shared" ref="L700" si="130">IFERROR(AVERAGE(L696:L699),"")</f>
        <v>2.144516574101489E-2</v>
      </c>
      <c r="M700" s="14">
        <f t="shared" ref="M700" si="131">IFERROR(AVERAGE(M696:M699),"")</f>
        <v>2.0525810303514708E-2</v>
      </c>
      <c r="N700" s="14">
        <f t="shared" ref="N700" si="132">IFERROR(AVERAGE(N696:N699),"")</f>
        <v>1.9003871641919284E-2</v>
      </c>
      <c r="O700" s="14">
        <f t="shared" ref="O700" si="133">IFERROR(AVERAGE(O696:O699),"")</f>
        <v>1.8221209771767305E-2</v>
      </c>
      <c r="P700" s="14">
        <f t="shared" ref="P700" si="134">IFERROR(AVERAGE(P696:P699),"")</f>
        <v>1.7006431117880843E-2</v>
      </c>
      <c r="Q700" s="14">
        <f t="shared" ref="Q700" si="135">IFERROR(AVERAGE(Q696:Q699),"")</f>
        <v>1.697244428699813E-2</v>
      </c>
      <c r="R700" s="14">
        <f t="shared" ref="R700" si="136">IFERROR(AVERAGE(R696:R699),"")</f>
        <v>1.740933659339015E-2</v>
      </c>
      <c r="S700" s="14">
        <f t="shared" ref="S700" si="137">IFERROR(AVERAGE(S696:S699),"")</f>
        <v>1.6669884093633888E-2</v>
      </c>
      <c r="T700" s="14">
        <f t="shared" ref="T700" si="138">IFERROR(AVERAGE(T696:T699),"")</f>
        <v>1.6861926758677072E-2</v>
      </c>
      <c r="U700" s="14">
        <f t="shared" ref="U700" si="139">IFERROR(AVERAGE(U696:U699),"")</f>
        <v>1.6363795451897367E-2</v>
      </c>
      <c r="V700" s="14">
        <f t="shared" ref="V700" si="140">IFERROR(AVERAGE(V696:V699),"")</f>
        <v>1.6921639798249895E-2</v>
      </c>
      <c r="W700" s="14">
        <f t="shared" ref="W700" si="141">IFERROR(AVERAGE(W696:W699),"")</f>
        <v>1.6312912735694917E-2</v>
      </c>
      <c r="X700" s="14">
        <f t="shared" ref="X700" si="142">IFERROR(AVERAGE(X696:X699),"")</f>
        <v>1.6587880000255698E-2</v>
      </c>
      <c r="Y700" s="14">
        <f t="shared" ref="Y700" si="143">IFERROR(AVERAGE(Y696:Y699),"")</f>
        <v>1.6560587006071898E-2</v>
      </c>
      <c r="Z700" s="14">
        <f t="shared" ref="Z700" si="144">IFERROR(AVERAGE(Z696:Z699),"")</f>
        <v>1.7660879966017989E-2</v>
      </c>
      <c r="AA700" s="14">
        <f t="shared" ref="AA700" si="145">IFERROR(AVERAGE(AA696:AA699),"")</f>
        <v>1.7387385578176276E-2</v>
      </c>
      <c r="AB700" s="14">
        <f t="shared" ref="AB700" si="146">IFERROR(AVERAGE(AB696:AB699),"")</f>
        <v>1.8394869636151376E-2</v>
      </c>
      <c r="AC700" s="14">
        <f t="shared" ref="AC700" si="147">IFERROR(AVERAGE(AC696:AC699),"")</f>
        <v>1.8830372462372905E-2</v>
      </c>
      <c r="AD700" s="14">
        <f t="shared" ref="AD700" si="148">IFERROR(AVERAGE(AD696:AD699),"")</f>
        <v>1.7865146678559513E-2</v>
      </c>
      <c r="AE700" s="14">
        <f t="shared" ref="AE700:AG700" si="149">IFERROR(AVERAGE(AE696:AE699),"")</f>
        <v>1.7457454187305651E-2</v>
      </c>
      <c r="AF700" s="14">
        <f t="shared" ref="AF700" si="150">IFERROR(AVERAGE(AF696:AF699),"")</f>
        <v>1.7704036275694911E-2</v>
      </c>
      <c r="AG700" s="14">
        <f t="shared" si="149"/>
        <v>1.7741498906370567E-2</v>
      </c>
      <c r="AH700" s="14">
        <f t="shared" ref="AH700" si="151">IFERROR(AVERAGE(AH696:AH699),"")</f>
        <v>1.6283089137605948E-2</v>
      </c>
    </row>
    <row r="701" spans="1:34" ht="15" hidden="1" x14ac:dyDescent="0.25">
      <c r="A701" t="str">
        <f t="shared" si="126"/>
        <v>A+H股关注贷款率</v>
      </c>
      <c r="B701" s="3" t="str">
        <f t="shared" si="120"/>
        <v>A+H股关注贷款率</v>
      </c>
      <c r="C701" s="3"/>
      <c r="D701" s="5" t="s">
        <v>542</v>
      </c>
      <c r="E701" s="5" t="s">
        <v>542</v>
      </c>
      <c r="F701" s="3"/>
      <c r="G701" s="5" t="str">
        <f t="shared" si="125"/>
        <v>关注贷款率</v>
      </c>
      <c r="H701" s="14">
        <f>IFERROR(AVERAGEIF($F626:$F695,$E701,H626:H695),"")</f>
        <v>2.2836719861378252E-2</v>
      </c>
      <c r="I701" s="14">
        <f>IFERROR(AVERAGEIF($F626:$F695,$E701,I626:I695),"")</f>
        <v>2.1647638345521098E-2</v>
      </c>
      <c r="J701" s="14">
        <f>IFERROR(AVERAGEIF($F626:$F695,$E701,J626:J695),"")</f>
        <v>2.3222588971882261E-2</v>
      </c>
      <c r="K701" s="14">
        <f>IFERROR(AVERAGEIF($F626:$F695,$E701,K626:K695),"")</f>
        <v>2.2137141526595554E-2</v>
      </c>
      <c r="L701" s="14">
        <f>IFERROR(AVERAGEIF($F626:$F695,$E701,L626:L695),"")</f>
        <v>2.2133504278911052E-2</v>
      </c>
      <c r="M701" s="14">
        <f>IFERROR(AVERAGEIF($F626:$F695,$E701,M626:M695),"")</f>
        <v>2.0947839506472065E-2</v>
      </c>
      <c r="N701" s="14">
        <f>IFERROR(AVERAGEIF($F626:$F695,$E701,N626:N695),"")</f>
        <v>1.9668906806729971E-2</v>
      </c>
      <c r="O701" s="14">
        <f>IFERROR(AVERAGEIF($F626:$F695,$E701,O626:O695),"")</f>
        <v>1.8580202806527221E-2</v>
      </c>
      <c r="P701" s="14">
        <f>IFERROR(AVERAGEIF($F626:$F695,$E701,P626:P695),"")</f>
        <v>1.8053028727619169E-2</v>
      </c>
      <c r="Q701" s="14">
        <f>IFERROR(AVERAGEIF($F626:$F695,$E701,Q626:Q695),"")</f>
        <v>1.805265396700657E-2</v>
      </c>
      <c r="R701" s="14">
        <f>IFERROR(AVERAGEIF($F626:$F695,$E701,R626:R695),"")</f>
        <v>1.8084241358049577E-2</v>
      </c>
      <c r="S701" s="14">
        <f>IFERROR(AVERAGEIF($F626:$F695,$E701,S626:S695),"")</f>
        <v>1.7422995702484134E-2</v>
      </c>
      <c r="T701" s="14">
        <f>IFERROR(AVERAGEIF($F626:$F695,$E701,T626:T695),"")</f>
        <v>1.8250165473480909E-2</v>
      </c>
      <c r="U701" s="14">
        <f>IFERROR(AVERAGEIF($F626:$F695,$E701,U626:U695),"")</f>
        <v>1.8179311533686758E-2</v>
      </c>
      <c r="V701" s="14">
        <f>IFERROR(AVERAGEIF($F626:$F695,$E701,V626:V695),"")</f>
        <v>1.7721836458697668E-2</v>
      </c>
      <c r="W701" s="14">
        <f>IFERROR(AVERAGEIF($F626:$F695,$E701,W626:W695),"")</f>
        <v>1.6998556435634304E-2</v>
      </c>
      <c r="X701" s="14">
        <f>IFERROR(AVERAGEIF($F626:$F695,$E701,X626:X695),"")</f>
        <v>1.7200046977381193E-2</v>
      </c>
      <c r="Y701" s="14">
        <f>IFERROR(AVERAGEIF($F626:$F695,$E701,Y626:Y695),"")</f>
        <v>1.6886833835056528E-2</v>
      </c>
      <c r="Z701" s="14">
        <f>IFERROR(AVERAGEIF($F626:$F695,$E701,Z626:Z695),"")</f>
        <v>1.7146660090814614E-2</v>
      </c>
      <c r="AA701" s="14">
        <f>IFERROR(AVERAGEIF($F626:$F695,$E701,AA626:AA695),"")</f>
        <v>1.6861630223959336E-2</v>
      </c>
      <c r="AB701" s="14">
        <f>IFERROR(AVERAGEIF($F626:$F695,$E701,AB626:AB695),"")</f>
        <v>1.7649341753473772E-2</v>
      </c>
      <c r="AC701" s="14">
        <f>IFERROR(AVERAGEIF($F626:$F695,$E701,AC626:AC695),"")</f>
        <v>1.7429745198705396E-2</v>
      </c>
      <c r="AD701" s="14">
        <f>IFERROR(AVERAGEIF($F626:$F695,$E701,AD626:AD695),"")</f>
        <v>1.7240698443741986E-2</v>
      </c>
      <c r="AE701" s="14">
        <f>IFERROR(AVERAGEIF($F626:$F695,$E701,AE626:AE695),"")</f>
        <v>1.6841009291007587E-2</v>
      </c>
      <c r="AF701" s="14">
        <f>IFERROR(AVERAGEIF($F626:$F695,$E701,AF626:AF695),"")</f>
        <v>1.7028235261115455E-2</v>
      </c>
      <c r="AG701" s="14">
        <f>IFERROR(AVERAGEIF($F626:$F695,$E701,AG626:AG695),"")</f>
        <v>1.702883714433168E-2</v>
      </c>
      <c r="AH701" s="14">
        <f>IFERROR(AVERAGEIF($F626:$F695,$E701,AH626:AH695),"")</f>
        <v>1.716246499776657E-2</v>
      </c>
    </row>
    <row r="702" spans="1:34" ht="15" hidden="1" x14ac:dyDescent="0.25">
      <c r="A702" t="str">
        <f t="shared" si="126"/>
        <v>纯H股关注贷款率</v>
      </c>
      <c r="B702" s="3" t="str">
        <f t="shared" ref="B702" si="152">D702&amp;G702</f>
        <v>纯H股关注贷款率</v>
      </c>
      <c r="C702" s="3"/>
      <c r="D702" s="5" t="s">
        <v>236</v>
      </c>
      <c r="E702" s="5" t="s">
        <v>236</v>
      </c>
      <c r="F702" s="3"/>
      <c r="G702" s="5" t="str">
        <f t="shared" si="125"/>
        <v>关注贷款率</v>
      </c>
      <c r="H702" s="14">
        <f>IFERROR(AVERAGEIF($F626:$F695,$E702,H626:H695),"")</f>
        <v>3.1733011055733486E-2</v>
      </c>
      <c r="I702" s="14">
        <f>IFERROR(AVERAGEIF($F626:$F695,$E702,I626:I695),"")</f>
        <v>3.1733011055733486E-2</v>
      </c>
      <c r="J702" s="14">
        <f>IFERROR(AVERAGEIF($F626:$F695,$E702,J626:J695),"")</f>
        <v>2.9491702195662977E-2</v>
      </c>
      <c r="K702" s="14">
        <f>IFERROR(AVERAGEIF($F626:$F695,$E702,K626:K695),"")</f>
        <v>2.9089288247387234E-2</v>
      </c>
      <c r="L702" s="14">
        <f>IFERROR(AVERAGEIF($F626:$F695,$E702,L626:L695),"")</f>
        <v>2.5023352691003958E-2</v>
      </c>
      <c r="M702" s="14">
        <f>IFERROR(AVERAGEIF($F626:$F695,$E702,M626:M695),"")</f>
        <v>2.5023352691003958E-2</v>
      </c>
      <c r="N702" s="14">
        <f>IFERROR(AVERAGEIF($F626:$F695,$E702,N626:N695),"")</f>
        <v>2.7975307741835542E-2</v>
      </c>
      <c r="O702" s="14">
        <f>IFERROR(AVERAGEIF($F626:$F695,$E702,O626:O695),"")</f>
        <v>2.7867713577220912E-2</v>
      </c>
      <c r="P702" s="14">
        <f>IFERROR(AVERAGEIF($F626:$F695,$E702,P626:P695),"")</f>
        <v>2.8369923226603241E-2</v>
      </c>
      <c r="Q702" s="14">
        <f>IFERROR(AVERAGEIF($F626:$F695,$E702,Q626:Q695),"")</f>
        <v>2.8339048165019334E-2</v>
      </c>
      <c r="R702" s="14">
        <f>IFERROR(AVERAGEIF($F626:$F695,$E702,R626:R695),"")</f>
        <v>3.1850322015632933E-2</v>
      </c>
      <c r="S702" s="14">
        <f>IFERROR(AVERAGEIF($F626:$F695,$E702,S626:S695),"")</f>
        <v>3.1850322015632933E-2</v>
      </c>
      <c r="T702" s="14">
        <f>IFERROR(AVERAGEIF($F626:$F695,$E702,T626:T695),"")</f>
        <v>3.3247373201603356E-2</v>
      </c>
      <c r="U702" s="14">
        <f>IFERROR(AVERAGEIF($F626:$F695,$E702,U626:U695),"")</f>
        <v>3.3247373201603356E-2</v>
      </c>
      <c r="V702" s="14">
        <f>IFERROR(AVERAGEIF($F626:$F695,$E702,V626:V695),"")</f>
        <v>3.6612000317398558E-2</v>
      </c>
      <c r="W702" s="14">
        <f>IFERROR(AVERAGEIF($F626:$F695,$E702,W626:W695),"")</f>
        <v>3.6612000317398558E-2</v>
      </c>
      <c r="X702" s="14">
        <f>IFERROR(AVERAGEIF($F626:$F695,$E702,X626:X695),"")</f>
        <v>3.4228818715248785E-2</v>
      </c>
      <c r="Y702" s="14">
        <f>IFERROR(AVERAGEIF($F626:$F695,$E702,Y626:Y695),"")</f>
        <v>3.4109661754083219E-2</v>
      </c>
      <c r="Z702" s="14">
        <f>IFERROR(AVERAGEIF($F626:$F695,$E702,Z626:Z695),"")</f>
        <v>3.3992322989475875E-2</v>
      </c>
      <c r="AA702" s="14">
        <f>IFERROR(AVERAGEIF($F626:$F695,$E702,AA626:AA695),"")</f>
        <v>3.4026393371296162E-2</v>
      </c>
      <c r="AB702" s="14">
        <f>IFERROR(AVERAGEIF($F626:$F695,$E702,AB626:AB695),"")</f>
        <v>3.6446548914354254E-2</v>
      </c>
      <c r="AC702" s="14">
        <f>IFERROR(AVERAGEIF($F626:$F695,$E702,AC626:AC695),"")</f>
        <v>3.6504258042454586E-2</v>
      </c>
      <c r="AD702" s="14">
        <f>IFERROR(AVERAGEIF($F626:$F695,$E702,AD626:AD695),"")</f>
        <v>3.5059812704903548E-2</v>
      </c>
      <c r="AE702" s="14">
        <f>IFERROR(AVERAGEIF($F626:$F695,$E702,AE626:AE695),"")</f>
        <v>3.5059812704903548E-2</v>
      </c>
      <c r="AF702" s="14">
        <f>IFERROR(AVERAGEIF($F626:$F695,$E702,AF626:AF695),"")</f>
        <v>3.4911925031149274E-2</v>
      </c>
      <c r="AG702" s="14">
        <f>IFERROR(AVERAGEIF($F626:$F695,$E702,AG626:AG695),"")</f>
        <v>3.4911925031149274E-2</v>
      </c>
      <c r="AH702" s="14">
        <f>IFERROR(AVERAGEIF($F626:$F695,$E702,AH626:AH695),"")</f>
        <v>3.1361884435747847E-2</v>
      </c>
    </row>
    <row r="703" spans="1:34" ht="15.6" hidden="1" x14ac:dyDescent="0.25">
      <c r="A703" t="str">
        <f t="shared" si="126"/>
        <v>广义风险贷款</v>
      </c>
      <c r="B703" s="3"/>
      <c r="C703" s="3"/>
      <c r="D703" s="3"/>
      <c r="E703" s="3"/>
      <c r="F703" s="1" t="s">
        <v>138</v>
      </c>
      <c r="G703" s="3" t="s">
        <v>247</v>
      </c>
    </row>
    <row r="704" spans="1:34" ht="15" hidden="1" x14ac:dyDescent="0.25">
      <c r="A704" t="str">
        <f t="shared" si="126"/>
        <v>工商广义风险贷款</v>
      </c>
      <c r="B704" s="3" t="str">
        <f>D704&amp;G704</f>
        <v>工商银行广义风险贷款</v>
      </c>
      <c r="C704" s="4" t="s">
        <v>5</v>
      </c>
      <c r="D704" s="4" t="s">
        <v>6</v>
      </c>
      <c r="E704" s="5" t="s">
        <v>7</v>
      </c>
      <c r="F704" s="5" t="s">
        <v>8</v>
      </c>
      <c r="G704" s="5" t="str">
        <f>G703</f>
        <v>广义风险贷款</v>
      </c>
      <c r="H704" s="23">
        <f>IFERROR(IFERROR(H158*MAX(H2+H314,H392+H626),H158*(H392+H626)),"")</f>
        <v>681793.11520000012</v>
      </c>
      <c r="I704" s="23">
        <f>IFERROR(IFERROR(I158*MAX(I2+I314,I392+I626),I158*(I392+I626)),"")</f>
        <v>680889.99839999992</v>
      </c>
      <c r="J704" s="23">
        <f>IFERROR(IFERROR(J158*MAX(J2+J314,J392+J626),J158*(J392+J626)),"")</f>
        <v>694552.86170000012</v>
      </c>
      <c r="K704" s="23">
        <f>IFERROR(IFERROR(K158*MAX(K2+K314,K392+K626),K158*(K392+K626)),"")</f>
        <v>705343.6703</v>
      </c>
      <c r="L704" s="23">
        <f>IFERROR(IFERROR(L158*MAX(L2+L314,L392+L626),L158*(L392+L626)),"")</f>
        <v>703070.77999999991</v>
      </c>
      <c r="M704" s="23">
        <f>IFERROR(IFERROR(M158*MAX(M2+M314,M392+M626),M158*(M392+M626)),"")</f>
        <v>719307.2585</v>
      </c>
      <c r="N704" s="23">
        <f>IFERROR(IFERROR(N158*MAX(N2+N314,N392+N626),N158*(N392+N626)),"")</f>
        <v>706164.06640000001</v>
      </c>
      <c r="O704" s="23">
        <f>IFERROR(IFERROR(O158*MAX(O2+O314,O392+O626),O158*(O392+O626)),"")</f>
        <v>719722.07799999998</v>
      </c>
      <c r="P704" s="23">
        <f>IFERROR(IFERROR(P158*MAX(P2+P314,P392+P626),P158*(P392+P626)),"")</f>
        <v>693307.21179999993</v>
      </c>
      <c r="Q704" s="23">
        <f>IFERROR(IFERROR(Q158*MAX(Q2+Q314,Q392+Q626),Q158*(Q392+Q626)),"")</f>
        <v>695824.28080000007</v>
      </c>
      <c r="R704" s="23">
        <f>IFERROR(IFERROR(R158*MAX(R2+R314,R392+R626),R158*(R392+R626)),"")</f>
        <v>705512.87899999996</v>
      </c>
      <c r="S704" s="23">
        <f>IFERROR(IFERROR(S158*MAX(S2+S314,S392+S626),S158*(S392+S626)),"")</f>
        <v>718799.47820000001</v>
      </c>
      <c r="T704" s="23">
        <f>IFERROR(IFERROR(T158*MAX(T2+T314,T392+T626),T158*(T392+T626)),"")</f>
        <v>732251.17599999998</v>
      </c>
      <c r="U704" s="23">
        <f>IFERROR(IFERROR(U158*MAX(U2+U314,U392+U626),U158*(U392+U626)),"")</f>
        <v>737974.5</v>
      </c>
      <c r="V704" s="23">
        <f>IFERROR(IFERROR(V158*MAX(V2+V314,V392+V626),V158*(V392+V626)),"")</f>
        <v>771957.90560000006</v>
      </c>
      <c r="W704" s="23">
        <f>IFERROR(IFERROR(W158*MAX(W2+W314,W392+W626),W158*(W392+W626)),"")</f>
        <v>790075.82899999991</v>
      </c>
      <c r="X704" s="23">
        <f>IFERROR(IFERROR(X158*MAX(X2+X314,X392+X626),X158*(X392+X626)),"")</f>
        <v>797343.12559999991</v>
      </c>
      <c r="Y704" s="23">
        <f>IFERROR(IFERROR(Y158*MAX(Y2+Y314,Y392+Y626),Y158*(Y392+Y626)),"")</f>
        <v>804011.6544</v>
      </c>
      <c r="Z704" s="23">
        <f>IFERROR(IFERROR(Z158*MAX(Z2+Z314,Z392+Z626),Z158*(Z392+Z626)),"")</f>
        <v>837481.15520000004</v>
      </c>
      <c r="AA704" s="23">
        <f>IFERROR(IFERROR(AA158*MAX(AA2+AA314,AA392+AA626),AA158*(AA392+AA626)),"")</f>
        <v>854939.17599999998</v>
      </c>
      <c r="AB704" s="23">
        <f>IFERROR(IFERROR(AB158*MAX(AB2+AB314,AB392+AB626),AB158*(AB392+AB626)),"")</f>
        <v>909971.92499999993</v>
      </c>
      <c r="AC704" s="23">
        <f>IFERROR(IFERROR(AC158*MAX(AC2+AC314,AC392+AC626),AC158*(AC392+AC626)),"")</f>
        <v>913459.71750000003</v>
      </c>
      <c r="AD704" s="23">
        <f>IFERROR(IFERROR(AD158*MAX(AD2+AD314,AD392+AD626),AD158*(AD392+AD626)),"")</f>
        <v>954358.86860000005</v>
      </c>
      <c r="AE704" s="23">
        <f>IFERROR(IFERROR(AE158*MAX(AE2+AE314,AE392+AE626),AE158*(AE392+AE626)),"")</f>
        <v>968955.44530000014</v>
      </c>
      <c r="AF704" s="23">
        <f>IFERROR(IFERROR(AF158*MAX(AF2+AF314,AF392+AF626),AF158*(AF392+AF626)),"")</f>
        <v>977352.26469999994</v>
      </c>
      <c r="AG704" s="23">
        <f>IFERROR(IFERROR(AG158*MAX(AG2+AG314,AG392+AG626),AG158*(AG392+AG626)),"")</f>
        <v>980893.65570000012</v>
      </c>
      <c r="AH704" s="23">
        <f>IFERROR(IFERROR(AH158*MAX(AH2+AH314,AH392+AH626),AH158*(AH392+AH626)),"")</f>
        <v>994286.09340000001</v>
      </c>
    </row>
    <row r="705" spans="1:34" ht="15" hidden="1" x14ac:dyDescent="0.25">
      <c r="A705" t="str">
        <f t="shared" si="126"/>
        <v>建设广义风险贷款</v>
      </c>
      <c r="B705" s="3" t="str">
        <f t="shared" ref="B705:B779" si="153">D705&amp;G705</f>
        <v>建设银行广义风险贷款</v>
      </c>
      <c r="C705" s="4" t="s">
        <v>9</v>
      </c>
      <c r="D705" s="4" t="s">
        <v>10</v>
      </c>
      <c r="E705" s="5" t="s">
        <v>11</v>
      </c>
      <c r="F705" s="5" t="s">
        <v>8</v>
      </c>
      <c r="G705" s="5" t="str">
        <f>G704</f>
        <v>广义风险贷款</v>
      </c>
      <c r="H705" s="23">
        <f>IFERROR(IFERROR(H159*MAX(H3+H315,H393+H627),H159*(H393+H627)),"")</f>
        <v>613457.67050000001</v>
      </c>
      <c r="I705" s="23">
        <f>IFERROR(IFERROR(I159*MAX(I3+I315,I393+I627),I159*(I393+I627)),"")</f>
        <v>618187.76729999995</v>
      </c>
      <c r="J705" s="23">
        <f>IFERROR(IFERROR(J159*MAX(J3+J315,J393+J627),J159*(J393+J627)),"")</f>
        <v>652014.26520000002</v>
      </c>
      <c r="K705" s="23">
        <f>IFERROR(IFERROR(K159*MAX(K3+K315,K393+K627),K159*(K393+K627)),"")</f>
        <v>665565.5098</v>
      </c>
      <c r="L705" s="23">
        <f>IFERROR(IFERROR(L159*MAX(L3+L315,L393+L627),L159*(L393+L627)),"")</f>
        <v>736422.85400000005</v>
      </c>
      <c r="M705" s="23">
        <f>IFERROR(IFERROR(M159*MAX(M3+M315,M393+M627),M159*(M393+M627)),"")</f>
        <v>746521.30550000002</v>
      </c>
      <c r="N705" s="23">
        <f>IFERROR(IFERROR(N159*MAX(N3+N315,N393+N627),N159*(N393+N627)),"")</f>
        <v>755871.98080000002</v>
      </c>
      <c r="O705" s="23">
        <f>IFERROR(IFERROR(O159*MAX(O3+O315,O393+O627),O159*(O393+O627)),"")</f>
        <v>769615.62759999989</v>
      </c>
      <c r="P705" s="23">
        <f>IFERROR(IFERROR(P159*MAX(P3+P315,P393+P627),P159*(P393+P627)),"")</f>
        <v>782446.50669999991</v>
      </c>
      <c r="Q705" s="23">
        <f>IFERROR(IFERROR(Q159*MAX(Q3+Q315,Q393+Q627),Q159*(Q393+Q627)),"")</f>
        <v>784192.39789999998</v>
      </c>
      <c r="R705" s="23">
        <f>IFERROR(IFERROR(R159*MAX(R3+R315,R393+R627),R159*(R393+R627)),"")</f>
        <v>771524.87320000015</v>
      </c>
      <c r="S705" s="23">
        <f>IFERROR(IFERROR(S159*MAX(S3+S315,S393+S627),S159*(S393+S627)),"")</f>
        <v>780859.28599999996</v>
      </c>
      <c r="T705" s="23">
        <f>IFERROR(IFERROR(T159*MAX(T3+T315,T393+T627),T159*(T393+T627)),"")</f>
        <v>820381.53200000001</v>
      </c>
      <c r="U705" s="23">
        <f>IFERROR(IFERROR(U159*MAX(U3+U315,U393+U627),U159*(U393+U627)),"")</f>
        <v>827727.05199999991</v>
      </c>
      <c r="V705" s="23">
        <f>IFERROR(IFERROR(V159*MAX(V3+V315,V393+V627),V159*(V393+V627)),"")</f>
        <v>823904.30460000003</v>
      </c>
      <c r="W705" s="23">
        <f>IFERROR(IFERROR(W159*MAX(W3+W315,W393+W627),W159*(W393+W627)),"")</f>
        <v>842185.62</v>
      </c>
      <c r="X705" s="23">
        <f>IFERROR(IFERROR(X159*MAX(X3+X315,X393+X627),X159*(X393+X627)),"")</f>
        <v>892948.20290000003</v>
      </c>
      <c r="Y705" s="23">
        <f>IFERROR(IFERROR(Y159*MAX(Y3+Y315,Y393+Y627),Y159*(Y393+Y627)),"")</f>
        <v>900119.61859999993</v>
      </c>
      <c r="Z705" s="23">
        <f>IFERROR(IFERROR(Z159*MAX(Z3+Z315,Z393+Z627),Z159*(Z393+Z627)),"")</f>
        <v>907987.4534</v>
      </c>
      <c r="AA705" s="23">
        <f>IFERROR(IFERROR(AA159*MAX(AA3+AA315,AA393+AA627),AA159*(AA393+AA627)),"")</f>
        <v>921474.1007999999</v>
      </c>
      <c r="AB705" s="23">
        <f>IFERROR(IFERROR(AB159*MAX(AB3+AB315,AB393+AB627),AB159*(AB393+AB627)),"")</f>
        <v>869125.38850000012</v>
      </c>
      <c r="AC705" s="23">
        <f>IFERROR(IFERROR(AC159*MAX(AC3+AC315,AC393+AC627),AC159*(AC393+AC627)),"")</f>
        <v>873221.95000000019</v>
      </c>
      <c r="AD705" s="23">
        <f>IFERROR(IFERROR(AD159*MAX(AD3+AD315,AD393+AD627),AD159*(AD393+AD627)),"")</f>
        <v>832972.80780000007</v>
      </c>
      <c r="AE705" s="23">
        <f>IFERROR(IFERROR(AE159*MAX(AE3+AE315,AE393+AE627),AE159*(AE393+AE627)),"")</f>
        <v>846695.37910000002</v>
      </c>
      <c r="AF705" s="23">
        <f>IFERROR(IFERROR(AF159*MAX(AF3+AF315,AF393+AF627),AF159*(AF393+AF627)),"")</f>
        <v>861725.61139999982</v>
      </c>
      <c r="AG705" s="23">
        <f>IFERROR(IFERROR(AG159*MAX(AG3+AG315,AG393+AG627),AG159*(AG393+AG627)),"")</f>
        <v>862076.5784</v>
      </c>
      <c r="AH705" s="23">
        <f>IFERROR(IFERROR(AH159*MAX(AH3+AH315,AH393+AH627),AH159*(AH393+AH627)),"")</f>
        <v>854555.03370000003</v>
      </c>
    </row>
    <row r="706" spans="1:34" ht="15" hidden="1" x14ac:dyDescent="0.25">
      <c r="A706" t="str">
        <f t="shared" si="126"/>
        <v>农业广义风险贷款</v>
      </c>
      <c r="B706" s="3" t="str">
        <f t="shared" si="153"/>
        <v>农业银行广义风险贷款</v>
      </c>
      <c r="C706" s="4" t="s">
        <v>12</v>
      </c>
      <c r="D706" s="4" t="s">
        <v>13</v>
      </c>
      <c r="E706" s="5" t="s">
        <v>14</v>
      </c>
      <c r="F706" s="5" t="s">
        <v>8</v>
      </c>
      <c r="G706" s="5" t="str">
        <f t="shared" ref="G706:G739" si="154">G705</f>
        <v>广义风险贷款</v>
      </c>
      <c r="H706" s="23">
        <f>IFERROR(IFERROR(H160*MAX(H4+H316,H394+H628),H160*(H394+H628)),"")</f>
        <v>500235.91860000009</v>
      </c>
      <c r="I706" s="23">
        <f>IFERROR(IFERROR(I160*MAX(I4+I316,I394+I628),I160*(I394+I628)),"")</f>
        <v>503570.45040000009</v>
      </c>
      <c r="J706" s="23">
        <f>IFERROR(IFERROR(J160*MAX(J4+J316,J394+J628),J160*(J394+J628)),"")</f>
        <v>485014.64400000003</v>
      </c>
      <c r="K706" s="23">
        <f>IFERROR(IFERROR(K160*MAX(K4+K316,K394+K628),K160*(K394+K628)),"")</f>
        <v>496334.386</v>
      </c>
      <c r="L706" s="23">
        <f>IFERROR(IFERROR(L160*MAX(L4+L316,L394+L628),L160*(L394+L628)),"")</f>
        <v>511428.39709999994</v>
      </c>
      <c r="M706" s="23">
        <f>IFERROR(IFERROR(M160*MAX(M4+M316,M394+M628),M160*(M394+M628)),"")</f>
        <v>530843.75119999994</v>
      </c>
      <c r="N706" s="23">
        <f>IFERROR(IFERROR(N160*MAX(N4+N316,N394+N628),N160*(N394+N628)),"")</f>
        <v>541972.09970000002</v>
      </c>
      <c r="O706" s="23">
        <f>IFERROR(IFERROR(O160*MAX(O4+O316,O394+O628),O160*(O394+O628)),"")</f>
        <v>549551.6496</v>
      </c>
      <c r="P706" s="23">
        <f>IFERROR(IFERROR(P160*MAX(P4+P316,P394+P628),P160*(P394+P628)),"")</f>
        <v>507168.66499999998</v>
      </c>
      <c r="Q706" s="23">
        <f>IFERROR(IFERROR(Q160*MAX(Q4+Q316,Q394+Q628),Q160*(Q394+Q628)),"")</f>
        <v>509948.79199999996</v>
      </c>
      <c r="R706" s="23">
        <f>IFERROR(IFERROR(R160*MAX(R4+R316,R394+R628),R160*(R394+R628)),"")</f>
        <v>498112.2536</v>
      </c>
      <c r="S706" s="23">
        <f>IFERROR(IFERROR(S160*MAX(S4+S316,S394+S628),S160*(S394+S628)),"")</f>
        <v>509010.29430000001</v>
      </c>
      <c r="T706" s="23">
        <f>IFERROR(IFERROR(T160*MAX(T4+T316,T394+T628),T160*(T394+T628)),"")</f>
        <v>538132.55429999996</v>
      </c>
      <c r="U706" s="23">
        <f>IFERROR(IFERROR(U160*MAX(U4+U316,U394+U628),U160*(U394+U628)),"")</f>
        <v>544692.00600000005</v>
      </c>
      <c r="V706" s="23">
        <f>IFERROR(IFERROR(V160*MAX(V4+V316,V394+V628),V160*(V394+V628)),"")</f>
        <v>558000.27770000009</v>
      </c>
      <c r="W706" s="23">
        <f>IFERROR(IFERROR(W160*MAX(W4+W316,W394+W628),W160*(W394+W628)),"")</f>
        <v>577313.71570000006</v>
      </c>
      <c r="X706" s="23">
        <f>IFERROR(IFERROR(X160*MAX(X4+X316,X394+X628),X160*(X394+X628)),"")</f>
        <v>606676.27</v>
      </c>
      <c r="Y706" s="23">
        <f>IFERROR(IFERROR(Y160*MAX(Y4+Y316,Y394+Y628),Y160*(Y394+Y628)),"")</f>
        <v>614713.98100000003</v>
      </c>
      <c r="Z706" s="23">
        <f>IFERROR(IFERROR(Z160*MAX(Z4+Z316,Z394+Z628),Z160*(Z394+Z628)),"")</f>
        <v>620221.77769999998</v>
      </c>
      <c r="AA706" s="23">
        <f>IFERROR(IFERROR(AA160*MAX(AA4+AA316,AA394+AA628),AA160*(AA394+AA628)),"")</f>
        <v>634374.48200000008</v>
      </c>
      <c r="AB706" s="23">
        <f>IFERROR(IFERROR(AB160*MAX(AB4+AB316,AB394+AB628),AB160*(AB394+AB628)),"")</f>
        <v>667070.01800000004</v>
      </c>
      <c r="AC706" s="23">
        <f>IFERROR(IFERROR(AC160*MAX(AC4+AC316,AC394+AC628),AC160*(AC394+AC628)),"")</f>
        <v>671748.54680000001</v>
      </c>
      <c r="AD706" s="23">
        <f>IFERROR(IFERROR(AD160*MAX(AD4+AD316,AD394+AD628),AD160*(AD394+AD628)),"")</f>
        <v>670818.26300000004</v>
      </c>
      <c r="AE706" s="23">
        <f>IFERROR(IFERROR(AE160*MAX(AE4+AE316,AE394+AE628),AE160*(AE394+AE628)),"")</f>
        <v>682224.28</v>
      </c>
      <c r="AF706" s="23">
        <f>IFERROR(IFERROR(AF160*MAX(AF4+AF316,AF394+AF628),AF160*(AF394+AF628)),"")</f>
        <v>713236.94559999998</v>
      </c>
      <c r="AG706" s="23">
        <f>IFERROR(IFERROR(AG160*MAX(AG4+AG316,AG394+AG628),AG160*(AG394+AG628)),"")</f>
        <v>714521.18979999993</v>
      </c>
      <c r="AH706" s="23">
        <f>IFERROR(IFERROR(AH160*MAX(AH4+AH316,AH394+AH628),AH160*(AH394+AH628)),"")</f>
        <v>722227.39179999998</v>
      </c>
    </row>
    <row r="707" spans="1:34" ht="15" hidden="1" x14ac:dyDescent="0.25">
      <c r="A707" t="str">
        <f t="shared" si="126"/>
        <v>中国广义风险贷款</v>
      </c>
      <c r="B707" s="3" t="str">
        <f t="shared" si="153"/>
        <v>中国银行广义风险贷款</v>
      </c>
      <c r="C707" s="4" t="s">
        <v>15</v>
      </c>
      <c r="D707" s="4" t="s">
        <v>16</v>
      </c>
      <c r="E707" s="5" t="s">
        <v>17</v>
      </c>
      <c r="F707" s="5" t="s">
        <v>8</v>
      </c>
      <c r="G707" s="5" t="str">
        <f t="shared" si="154"/>
        <v>广义风险贷款</v>
      </c>
      <c r="H707" s="23">
        <f>IFERROR(IFERROR(H161*MAX(H5+H317,H395+H629),H161*(H395+H629)),"")</f>
        <v>517647.72</v>
      </c>
      <c r="I707" s="23">
        <f>IFERROR(IFERROR(I161*MAX(I5+I317,I395+I629),I161*(I395+I629)),"")</f>
        <v>518730.31300000008</v>
      </c>
      <c r="J707" s="23">
        <f>IFERROR(IFERROR(J161*MAX(J5+J317,J395+J629),J161*(J395+J629)),"")</f>
        <v>467882.38929999992</v>
      </c>
      <c r="K707" s="23">
        <f>IFERROR(IFERROR(K161*MAX(K5+K317,K395+K629),K161*(K395+K629)),"")</f>
        <v>481191.07339999999</v>
      </c>
      <c r="L707" s="23">
        <f>IFERROR(IFERROR(L161*MAX(L5+L317,L395+L629),L161*(L395+L629)),"")</f>
        <v>470317.74940000009</v>
      </c>
      <c r="M707" s="23">
        <f>IFERROR(IFERROR(M161*MAX(M5+M317,M395+M629),M161*(M395+M629)),"")</f>
        <v>483257.038</v>
      </c>
      <c r="N707" s="23">
        <f>IFERROR(IFERROR(N161*MAX(N5+N317,N395+N629),N161*(N395+N629)),"")</f>
        <v>471671.42100000003</v>
      </c>
      <c r="O707" s="23">
        <f>IFERROR(IFERROR(O161*MAX(O5+O317,O395+O629),O161*(O395+O629)),"")</f>
        <v>459307.23300000001</v>
      </c>
      <c r="P707" s="23">
        <f>IFERROR(IFERROR(P161*MAX(P5+P317,P395+P629),P161*(P395+P629)),"")</f>
        <v>435309.34399999998</v>
      </c>
      <c r="Q707" s="23">
        <f>IFERROR(IFERROR(Q161*MAX(Q5+Q317,Q395+Q629),Q161*(Q395+Q629)),"")</f>
        <v>435986.00909999997</v>
      </c>
      <c r="R707" s="23">
        <f>IFERROR(IFERROR(R161*MAX(R5+R317,R395+R629),R161*(R395+R629)),"")</f>
        <v>419290.42019999999</v>
      </c>
      <c r="S707" s="23">
        <f>IFERROR(IFERROR(S161*MAX(S5+S317,S395+S629),S161*(S395+S629)),"")</f>
        <v>427090.2403</v>
      </c>
      <c r="T707" s="23">
        <f>IFERROR(IFERROR(T161*MAX(T5+T317,T395+T629),T161*(T395+T629)),"")</f>
        <v>445419.52039999998</v>
      </c>
      <c r="U707" s="23">
        <f>IFERROR(IFERROR(U161*MAX(U5+U317,U395+U629),U161*(U395+U629)),"")</f>
        <v>446831.75689999998</v>
      </c>
      <c r="V707" s="23">
        <f>IFERROR(IFERROR(V161*MAX(V5+V317,V395+V629),V161*(V395+V629)),"")</f>
        <v>466751.00680000003</v>
      </c>
      <c r="W707" s="23">
        <f>IFERROR(IFERROR(W161*MAX(W5+W317,W395+W629),W161*(W395+W629)),"")</f>
        <v>454918.40220000001</v>
      </c>
      <c r="X707" s="23">
        <f>IFERROR(IFERROR(X161*MAX(X5+X317,X395+X629),X161*(X395+X629)),"")</f>
        <v>482113.6496</v>
      </c>
      <c r="Y707" s="23">
        <f>IFERROR(IFERROR(Y161*MAX(Y5+Y317,Y395+Y629),Y161*(Y395+Y629)),"")</f>
        <v>486984.14840000001</v>
      </c>
      <c r="Z707" s="23">
        <f>IFERROR(IFERROR(Z161*MAX(Z5+Z317,Z395+Z629),Z161*(Z395+Z629)),"")</f>
        <v>543069.43489999999</v>
      </c>
      <c r="AA707" s="23">
        <f>IFERROR(IFERROR(AA161*MAX(AA5+AA317,AA395+AA629),AA161*(AA395+AA629)),"")</f>
        <v>549186.6915999999</v>
      </c>
      <c r="AB707" s="23">
        <f>IFERROR(IFERROR(AB161*MAX(AB5+AB317,AB395+AB629),AB161*(AB395+AB629)),"")</f>
        <v>563749.32720000006</v>
      </c>
      <c r="AC707" s="23">
        <f>IFERROR(IFERROR(AC161*MAX(AC5+AC317,AC395+AC629),AC161*(AC395+AC629)),"")</f>
        <v>572338.69279999996</v>
      </c>
      <c r="AD707" s="23">
        <f>IFERROR(IFERROR(AD161*MAX(AD5+AD317,AD395+AD629),AD161*(AD395+AD629)),"")</f>
        <v>585755.8125</v>
      </c>
      <c r="AE707" s="23">
        <f>IFERROR(IFERROR(AE161*MAX(AE5+AE317,AE395+AE629),AE161*(AE395+AE629)),"")</f>
        <v>599070.35000000009</v>
      </c>
      <c r="AF707" s="23">
        <f>IFERROR(IFERROR(AF161*MAX(AF5+AF317,AF395+AF629),AF161*(AF395+AF629)),"")</f>
        <v>615776.19439999992</v>
      </c>
      <c r="AG707" s="23">
        <f>IFERROR(IFERROR(AG161*MAX(AG5+AG317,AG395+AG629),AG161*(AG395+AG629)),"")</f>
        <v>620076.04319999996</v>
      </c>
      <c r="AH707" s="23">
        <f>IFERROR(IFERROR(AH161*MAX(AH5+AH317,AH395+AH629),AH161*(AH395+AH629)),"")</f>
        <v>631382.42220000003</v>
      </c>
    </row>
    <row r="708" spans="1:34" ht="15" hidden="1" x14ac:dyDescent="0.25">
      <c r="A708" t="str">
        <f t="shared" si="126"/>
        <v>邮储广义风险贷款</v>
      </c>
      <c r="B708" s="3" t="str">
        <f t="shared" si="153"/>
        <v>邮储银行广义风险贷款</v>
      </c>
      <c r="C708" s="4" t="s">
        <v>18</v>
      </c>
      <c r="D708" s="4" t="s">
        <v>19</v>
      </c>
      <c r="E708" s="5" t="s">
        <v>20</v>
      </c>
      <c r="F708" s="5" t="s">
        <v>8</v>
      </c>
      <c r="G708" s="5" t="str">
        <f t="shared" si="154"/>
        <v>广义风险贷款</v>
      </c>
      <c r="H708" s="23">
        <f>IFERROR(IFERROR(H162*MAX(H6+H318,H396+H630),H162*(H396+H630)),"")</f>
        <v>69911.718600000007</v>
      </c>
      <c r="I708" s="23">
        <f>IFERROR(IFERROR(I162*MAX(I6+I318,I396+I630),I162*(I396+I630)),"")</f>
        <v>71586.813500000004</v>
      </c>
      <c r="J708" s="23">
        <f>IFERROR(IFERROR(J162*MAX(J6+J318,J396+J630),J162*(J396+J630)),"")</f>
        <v>75486.999599999996</v>
      </c>
      <c r="K708" s="23">
        <f>IFERROR(IFERROR(K162*MAX(K6+K318,K396+K630),K162*(K396+K630)),"")</f>
        <v>77792.332800000004</v>
      </c>
      <c r="L708" s="23">
        <f>IFERROR(IFERROR(L162*MAX(L6+L318,L396+L630),L162*(L396+L630)),"")</f>
        <v>78061.825599999996</v>
      </c>
      <c r="M708" s="23">
        <f>IFERROR(IFERROR(M162*MAX(M6+M318,M396+M630),M162*(M396+M630)),"")</f>
        <v>79018.488799999992</v>
      </c>
      <c r="N708" s="23">
        <f>IFERROR(IFERROR(N162*MAX(N6+N318,N396+N630),N162*(N396+N630)),"")</f>
        <v>80869.070399999997</v>
      </c>
      <c r="O708" s="23">
        <f>IFERROR(IFERROR(O162*MAX(O6+O318,O396+O630),O162*(O396+O630)),"")</f>
        <v>81389.232799999998</v>
      </c>
      <c r="P708" s="23">
        <f>IFERROR(IFERROR(P162*MAX(P6+P318,P396+P630),P162*(P396+P630)),"")</f>
        <v>81242.920000000013</v>
      </c>
      <c r="Q708" s="23">
        <f>IFERROR(IFERROR(Q162*MAX(Q6+Q318,Q396+Q630),Q162*(Q396+Q630)),"")</f>
        <v>80998.094599999997</v>
      </c>
      <c r="R708" s="23">
        <f>IFERROR(IFERROR(R162*MAX(R6+R318,R396+R630),R162*(R396+R630)),"")</f>
        <v>83333.611800000013</v>
      </c>
      <c r="S708" s="23">
        <f>IFERROR(IFERROR(S162*MAX(S6+S318,S396+S630),S162*(S396+S630)),"")</f>
        <v>88194.938599999994</v>
      </c>
      <c r="T708" s="23">
        <f>IFERROR(IFERROR(T162*MAX(T6+T318,T396+T630),T162*(T396+T630)),"")</f>
        <v>93376.831200000001</v>
      </c>
      <c r="U708" s="23">
        <f>IFERROR(IFERROR(U162*MAX(U6+U318,U396+U630),U162*(U396+U630)),"")</f>
        <v>98488.512700000007</v>
      </c>
      <c r="V708" s="23">
        <f>IFERROR(IFERROR(V162*MAX(V6+V318,V396+V630),V162*(V396+V630)),"")</f>
        <v>100634.6372</v>
      </c>
      <c r="W708" s="23">
        <f>IFERROR(IFERROR(W162*MAX(W6+W318,W396+W630),W162*(W396+W630)),"")</f>
        <v>104354.79639999999</v>
      </c>
      <c r="X708" s="23">
        <f>IFERROR(IFERROR(X162*MAX(X6+X318,X396+X630),X162*(X396+X630)),"")</f>
        <v>111901.6027</v>
      </c>
      <c r="Y708" s="23">
        <f>IFERROR(IFERROR(Y162*MAX(Y6+Y318,Y396+Y630),Y162*(Y396+Y630)),"")</f>
        <v>114166.01760000001</v>
      </c>
      <c r="Z708" s="23">
        <f>IFERROR(IFERROR(Z162*MAX(Z6+Z318,Z396+Z630),Z162*(Z396+Z630)),"")</f>
        <v>122587.8119</v>
      </c>
      <c r="AA708" s="23">
        <f>IFERROR(IFERROR(AA162*MAX(AA6+AA318,AA396+AA630),AA162*(AA396+AA630)),"")</f>
        <v>132187.4216</v>
      </c>
      <c r="AB708" s="23">
        <f>IFERROR(IFERROR(AB162*MAX(AB6+AB318,AB396+AB630),AB162*(AB396+AB630)),"")</f>
        <v>143099.60080000001</v>
      </c>
      <c r="AC708" s="23">
        <f>IFERROR(IFERROR(AC162*MAX(AC6+AC318,AC396+AC630),AC162*(AC396+AC630)),"")</f>
        <v>154858.60779999997</v>
      </c>
      <c r="AD708" s="23">
        <f>IFERROR(IFERROR(AD162*MAX(AD6+AD318,AD396+AD630),AD162*(AD396+AD630)),"")</f>
        <v>164546.81800000003</v>
      </c>
      <c r="AE708" s="23">
        <f>IFERROR(IFERROR(AE162*MAX(AE6+AE318,AE396+AE630),AE162*(AE396+AE630)),"")</f>
        <v>185345.31079999998</v>
      </c>
      <c r="AF708" s="23">
        <f>IFERROR(IFERROR(AF162*MAX(AF6+AF318,AF396+AF630),AF162*(AF396+AF630)),"")</f>
        <v>202681.8928</v>
      </c>
      <c r="AG708" s="23">
        <f>IFERROR(IFERROR(AG162*MAX(AG6+AG318,AG396+AG630),AG162*(AG396+AG630)),"")</f>
        <v>224177.37539999999</v>
      </c>
      <c r="AH708" s="23">
        <f>IFERROR(IFERROR(AH162*MAX(AH6+AH318,AH396+AH630),AH162*(AH396+AH630)),"")</f>
        <v>243307.00199999998</v>
      </c>
    </row>
    <row r="709" spans="1:34" ht="15" hidden="1" x14ac:dyDescent="0.25">
      <c r="A709" t="str">
        <f t="shared" si="126"/>
        <v>交通广义风险贷款</v>
      </c>
      <c r="B709" s="3" t="str">
        <f t="shared" si="153"/>
        <v>交通银行广义风险贷款</v>
      </c>
      <c r="C709" s="4" t="s">
        <v>21</v>
      </c>
      <c r="D709" s="4" t="s">
        <v>22</v>
      </c>
      <c r="E709" s="5" t="s">
        <v>23</v>
      </c>
      <c r="F709" s="5" t="s">
        <v>8</v>
      </c>
      <c r="G709" s="5" t="str">
        <f t="shared" si="154"/>
        <v>广义风险贷款</v>
      </c>
      <c r="H709" s="23">
        <f>IFERROR(IFERROR(H163*MAX(H7+H319,H397+H631),H163*(H397+H631)),"")</f>
        <v>194597.9964</v>
      </c>
      <c r="I709" s="23">
        <f>IFERROR(IFERROR(I163*MAX(I7+I319,I397+I631),I163*(I397+I631)),"")</f>
        <v>195716.29889999999</v>
      </c>
      <c r="J709" s="23">
        <f>IFERROR(IFERROR(J163*MAX(J7+J319,J397+J631),J163*(J397+J631)),"")</f>
        <v>192489.8425</v>
      </c>
      <c r="K709" s="23">
        <f>IFERROR(IFERROR(K163*MAX(K7+K319,K397+K631),K163*(K397+K631)),"")</f>
        <v>203049.13809999998</v>
      </c>
      <c r="L709" s="23">
        <f>IFERROR(IFERROR(L163*MAX(L7+L319,L397+L631),L163*(L397+L631)),"")</f>
        <v>198064.81839999999</v>
      </c>
      <c r="M709" s="23">
        <f>IFERROR(IFERROR(M163*MAX(M7+M319,M397+M631),M163*(M397+M631)),"")</f>
        <v>198947.82319999998</v>
      </c>
      <c r="N709" s="23">
        <f>IFERROR(IFERROR(N163*MAX(N7+N319,N397+N631),N163*(N397+N631)),"")</f>
        <v>180195.6808</v>
      </c>
      <c r="O709" s="23">
        <f>IFERROR(IFERROR(O163*MAX(O7+O319,O397+O631),O163*(O397+O631)),"")</f>
        <v>184624.7928</v>
      </c>
      <c r="P709" s="23">
        <f>IFERROR(IFERROR(P163*MAX(P7+P319,P397+P631),P163*(P397+P631)),"")</f>
        <v>189133.24799999999</v>
      </c>
      <c r="Q709" s="23">
        <f>IFERROR(IFERROR(Q163*MAX(Q7+Q319,Q397+Q631),Q163*(Q397+Q631)),"")</f>
        <v>192684.09599999999</v>
      </c>
      <c r="R709" s="23">
        <f>IFERROR(IFERROR(R163*MAX(R7+R319,R397+R631),R163*(R397+R631)),"")</f>
        <v>185722.92</v>
      </c>
      <c r="S709" s="23">
        <f>IFERROR(IFERROR(S163*MAX(S7+S319,S397+S631),S163*(S397+S631)),"")</f>
        <v>196832.17370000001</v>
      </c>
      <c r="T709" s="23">
        <f>IFERROR(IFERROR(T163*MAX(T7+T319,T397+T631),T163*(T397+T631)),"")</f>
        <v>204580.85799999998</v>
      </c>
      <c r="U709" s="23">
        <f>IFERROR(IFERROR(U163*MAX(U7+U319,U397+U631),U163*(U397+U631)),"")</f>
        <v>207045.4566</v>
      </c>
      <c r="V709" s="23">
        <f>IFERROR(IFERROR(V163*MAX(V7+V319,V397+V631),V163*(V397+V631)),"")</f>
        <v>203582.09250000003</v>
      </c>
      <c r="W709" s="23">
        <f>IFERROR(IFERROR(W163*MAX(W7+W319,W397+W631),W163*(W397+W631)),"")</f>
        <v>213950.82699999999</v>
      </c>
      <c r="X709" s="23">
        <f>IFERROR(IFERROR(X163*MAX(X7+X319,X397+X631),X163*(X397+X631)),"")</f>
        <v>223451.01750000002</v>
      </c>
      <c r="Y709" s="23">
        <f>IFERROR(IFERROR(Y163*MAX(Y7+Y319,Y397+Y631),Y163*(Y397+Y631)),"")</f>
        <v>223475.17720000001</v>
      </c>
      <c r="Z709" s="23">
        <f>IFERROR(IFERROR(Z163*MAX(Z7+Z319,Z397+Z631),Z163*(Z397+Z631)),"")</f>
        <v>226085.23050000001</v>
      </c>
      <c r="AA709" s="23">
        <f>IFERROR(IFERROR(AA163*MAX(AA7+AA319,AA397+AA631),AA163*(AA397+AA631)),"")</f>
        <v>234015.5436</v>
      </c>
      <c r="AB709" s="23">
        <f>IFERROR(IFERROR(AB163*MAX(AB7+AB319,AB397+AB631),AB163*(AB397+AB631)),"")</f>
        <v>246689.0888</v>
      </c>
      <c r="AC709" s="23">
        <f>IFERROR(IFERROR(AC163*MAX(AC7+AC319,AC397+AC631),AC163*(AC397+AC631)),"")</f>
        <v>244527.4724</v>
      </c>
      <c r="AD709" s="23">
        <f>IFERROR(IFERROR(AD163*MAX(AD7+AD319,AD397+AD631),AD163*(AD397+AD631)),"")</f>
        <v>246408.09819999998</v>
      </c>
      <c r="AE709" s="23">
        <f>IFERROR(IFERROR(AE163*MAX(AE7+AE319,AE397+AE631),AE163*(AE397+AE631)),"")</f>
        <v>251607.74200000003</v>
      </c>
      <c r="AF709" s="23">
        <f>IFERROR(IFERROR(AF163*MAX(AF7+AF319,AF397+AF631),AF163*(AF397+AF631)),"")</f>
        <v>258277.78719999999</v>
      </c>
      <c r="AG709" s="23">
        <f>IFERROR(IFERROR(AG163*MAX(AG7+AG319,AG397+AG631),AG163*(AG397+AG631)),"")</f>
        <v>256531.99279999998</v>
      </c>
      <c r="AH709" s="23">
        <f>IFERROR(IFERROR(AH163*MAX(AH7+AH319,AH397+AH631),AH163*(AH397+AH631)),"")</f>
        <v>267624.70879999996</v>
      </c>
    </row>
    <row r="710" spans="1:34" ht="15" hidden="1" x14ac:dyDescent="0.25">
      <c r="A710" t="str">
        <f t="shared" si="126"/>
        <v>招商广义风险贷款</v>
      </c>
      <c r="B710" s="3" t="str">
        <f t="shared" si="153"/>
        <v>招商银行广义风险贷款</v>
      </c>
      <c r="C710" s="4" t="s">
        <v>24</v>
      </c>
      <c r="D710" s="4" t="s">
        <v>25</v>
      </c>
      <c r="E710" s="5" t="s">
        <v>26</v>
      </c>
      <c r="F710" s="5" t="s">
        <v>27</v>
      </c>
      <c r="G710" s="5" t="str">
        <f t="shared" si="154"/>
        <v>广义风险贷款</v>
      </c>
      <c r="H710" s="23">
        <f>IFERROR(IFERROR(H164*MAX(H8+H320,H398+H632),H164*(H398+H632)),"")</f>
        <v>109490.41900000001</v>
      </c>
      <c r="I710" s="23">
        <f>IFERROR(IFERROR(I164*MAX(I8+I320,I398+I632),I164*(I398+I632)),"")</f>
        <v>109411.88209999999</v>
      </c>
      <c r="J710" s="23">
        <f>IFERROR(IFERROR(J164*MAX(J8+J320,J398+J632),J164*(J398+J632)),"")</f>
        <v>104681.54</v>
      </c>
      <c r="K710" s="23">
        <f>IFERROR(IFERROR(K164*MAX(K8+K320,K398+K632),K164*(K398+K632)),"")</f>
        <v>108860.50380000002</v>
      </c>
      <c r="L710" s="23">
        <f>IFERROR(IFERROR(L164*MAX(L8+L320,L398+L632),L164*(L398+L632)),"")</f>
        <v>103397.55100000001</v>
      </c>
      <c r="M710" s="23">
        <f>IFERROR(IFERROR(M164*MAX(M8+M320,M398+M632),M164*(M398+M632)),"")</f>
        <v>96069.082599999994</v>
      </c>
      <c r="N710" s="23">
        <f>IFERROR(IFERROR(N164*MAX(N8+N320,N398+N632),N164*(N398+N632)),"")</f>
        <v>94527.669599999994</v>
      </c>
      <c r="O710" s="23">
        <f>IFERROR(IFERROR(O164*MAX(O8+O320,O398+O632),O164*(O398+O632)),"")</f>
        <v>90425.795800000007</v>
      </c>
      <c r="P710" s="23">
        <f>IFERROR(IFERROR(P164*MAX(P8+P320,P398+P632),P164*(P398+P632)),"")</f>
        <v>92023.279800000004</v>
      </c>
      <c r="Q710" s="23">
        <f>IFERROR(IFERROR(Q164*MAX(Q8+Q320,Q398+Q632),Q164*(Q398+Q632)),"")</f>
        <v>96192.946100000001</v>
      </c>
      <c r="R710" s="23">
        <f>IFERROR(IFERROR(R164*MAX(R8+R320,R398+R632),R164*(R398+R632)),"")</f>
        <v>97296.309400000013</v>
      </c>
      <c r="S710" s="23">
        <f>IFERROR(IFERROR(S164*MAX(S8+S320,S398+S632),S164*(S398+S632)),"")</f>
        <v>109291.18699999999</v>
      </c>
      <c r="T710" s="23">
        <f>IFERROR(IFERROR(T164*MAX(T8+T320,T398+T632),T164*(T398+T632)),"")</f>
        <v>116136.16650000001</v>
      </c>
      <c r="U710" s="23">
        <f>IFERROR(IFERROR(U164*MAX(U8+U320,U398+U632),U164*(U398+U632)),"")</f>
        <v>125261.55299999999</v>
      </c>
      <c r="V710" s="23">
        <f>IFERROR(IFERROR(V164*MAX(V8+V320,V398+V632),V164*(V398+V632)),"")</f>
        <v>131564.00640000001</v>
      </c>
      <c r="W710" s="23">
        <f>IFERROR(IFERROR(W164*MAX(W8+W320,W398+W632),W164*(W398+W632)),"")</f>
        <v>130939.7625</v>
      </c>
      <c r="X710" s="23">
        <f>IFERROR(IFERROR(X164*MAX(X8+X320,X398+X632),X164*(X398+X632)),"")</f>
        <v>125508.67050000001</v>
      </c>
      <c r="Y710" s="23">
        <f>IFERROR(IFERROR(Y164*MAX(Y8+Y320,Y398+Y632),Y164*(Y398+Y632)),"")</f>
        <v>127169.24159999999</v>
      </c>
      <c r="Z710" s="23">
        <f>IFERROR(IFERROR(Z164*MAX(Z8+Z320,Z398+Z632),Z164*(Z398+Z632)),"")</f>
        <v>133162.2175</v>
      </c>
      <c r="AA710" s="23">
        <f>IFERROR(IFERROR(AA164*MAX(AA8+AA320,AA398+AA632),AA164*(AA398+AA632)),"")</f>
        <v>140722.60839999997</v>
      </c>
      <c r="AB710" s="23">
        <f>IFERROR(IFERROR(AB164*MAX(AB8+AB320,AB398+AB632),AB164*(AB398+AB632)),"")</f>
        <v>146766.35759999999</v>
      </c>
      <c r="AC710" s="23">
        <f>IFERROR(IFERROR(AC164*MAX(AC8+AC320,AC398+AC632),AC164*(AC398+AC632)),"")</f>
        <v>151663.25939999998</v>
      </c>
      <c r="AD710" s="23">
        <f>IFERROR(IFERROR(AD164*MAX(AD8+AD320,AD398+AD632),AD164*(AD398+AD632)),"")</f>
        <v>154518.99249999999</v>
      </c>
      <c r="AE710" s="23">
        <f>IFERROR(IFERROR(AE164*MAX(AE8+AE320,AE398+AE632),AE164*(AE398+AE632)),"")</f>
        <v>164174.50260000001</v>
      </c>
      <c r="AF710" s="23">
        <f>IFERROR(IFERROR(AF164*MAX(AF8+AF320,AF398+AF632),AF164*(AF398+AF632)),"")</f>
        <v>167651.5288</v>
      </c>
      <c r="AG710" s="23">
        <f>IFERROR(IFERROR(AG164*MAX(AG8+AG320,AG398+AG632),AG164*(AG398+AG632)),"")</f>
        <v>169129.95449999999</v>
      </c>
      <c r="AH710" s="23">
        <f>IFERROR(IFERROR(AH164*MAX(AH8+AH320,AH398+AH632),AH164*(AH398+AH632)),"")</f>
        <v>172085.7452</v>
      </c>
    </row>
    <row r="711" spans="1:34" ht="15" hidden="1" x14ac:dyDescent="0.25">
      <c r="A711" t="str">
        <f t="shared" si="126"/>
        <v>兴业广义风险贷款</v>
      </c>
      <c r="B711" s="3" t="str">
        <f t="shared" si="153"/>
        <v>兴业银行广义风险贷款</v>
      </c>
      <c r="C711" s="4" t="s">
        <v>28</v>
      </c>
      <c r="D711" s="4" t="s">
        <v>29</v>
      </c>
      <c r="E711" s="5" t="s">
        <v>30</v>
      </c>
      <c r="F711" s="5" t="s">
        <v>27</v>
      </c>
      <c r="G711" s="5" t="str">
        <f t="shared" si="154"/>
        <v>广义风险贷款</v>
      </c>
      <c r="H711" s="23">
        <f>IFERROR(IFERROR(H165*MAX(H9+H321,H399+H633),H165*(H399+H633)),"")</f>
        <v>111895.64400000001</v>
      </c>
      <c r="I711" s="23">
        <f>IFERROR(IFERROR(I165*MAX(I9+I321,I399+I633),I165*(I399+I633)),"")</f>
        <v>115267.96650000001</v>
      </c>
      <c r="J711" s="23">
        <f>IFERROR(IFERROR(J165*MAX(J9+J321,J399+J633),J165*(J399+J633)),"")</f>
        <v>114361.34539999999</v>
      </c>
      <c r="K711" s="23">
        <f>IFERROR(IFERROR(K165*MAX(K9+K321,K399+K633),K165*(K399+K633)),"")</f>
        <v>130243.10400000001</v>
      </c>
      <c r="L711" s="23">
        <f>IFERROR(IFERROR(L165*MAX(L9+L321,L399+L633),L165*(L399+L633)),"")</f>
        <v>118406.054</v>
      </c>
      <c r="M711" s="23">
        <f>IFERROR(IFERROR(M165*MAX(M9+M321,M399+M633),M165*(M399+M633)),"")</f>
        <v>122181.82030000001</v>
      </c>
      <c r="N711" s="23">
        <f>IFERROR(IFERROR(N165*MAX(N9+N321,N399+N633),N165*(N399+N633)),"")</f>
        <v>103977.925</v>
      </c>
      <c r="O711" s="23">
        <f>IFERROR(IFERROR(O165*MAX(O9+O321,O399+O633),O165*(O399+O633)),"")</f>
        <v>102402.44279999999</v>
      </c>
      <c r="P711" s="23">
        <f>IFERROR(IFERROR(P165*MAX(P9+P321,P399+P633),P165*(P399+P633)),"")</f>
        <v>105272.5175</v>
      </c>
      <c r="Q711" s="23">
        <f>IFERROR(IFERROR(Q165*MAX(Q9+Q321,Q399+Q633),Q165*(Q399+Q633)),"")</f>
        <v>111692.5312</v>
      </c>
      <c r="R711" s="23">
        <f>IFERROR(IFERROR(R165*MAX(R9+R321,R399+R633),R165*(R399+R633)),"")</f>
        <v>116177.01300000001</v>
      </c>
      <c r="S711" s="23">
        <f>IFERROR(IFERROR(S165*MAX(S9+S321,S399+S633),S165*(S399+S633)),"")</f>
        <v>120256.103</v>
      </c>
      <c r="T711" s="23">
        <f>IFERROR(IFERROR(T165*MAX(T9+T321,T399+T633),T165*(T399+T633)),"")</f>
        <v>127736.91799999999</v>
      </c>
      <c r="U711" s="23">
        <f>IFERROR(IFERROR(U165*MAX(U9+U321,U399+U633),U165*(U399+U633)),"")</f>
        <v>124414.24100000001</v>
      </c>
      <c r="V711" s="23">
        <f>IFERROR(IFERROR(V165*MAX(V9+V321,V399+V633),V165*(V399+V633)),"")</f>
        <v>128328.46829999999</v>
      </c>
      <c r="W711" s="23">
        <f>IFERROR(IFERROR(W165*MAX(W9+W321,W399+W633),W165*(W399+W633)),"")</f>
        <v>129994.5344</v>
      </c>
      <c r="X711" s="23">
        <f>IFERROR(IFERROR(X165*MAX(X9+X321,X399+X633),X165*(X399+X633)),"")</f>
        <v>127080.26120000001</v>
      </c>
      <c r="Y711" s="23">
        <f>IFERROR(IFERROR(Y165*MAX(Y9+Y321,Y399+Y633),Y165*(Y399+Y633)),"")</f>
        <v>138346.1152</v>
      </c>
      <c r="Z711" s="23">
        <f>IFERROR(IFERROR(Z165*MAX(Z9+Z321,Z399+Z633),Z165*(Z399+Z633)),"")</f>
        <v>142881.00450000001</v>
      </c>
      <c r="AA711" s="23">
        <f>IFERROR(IFERROR(AA165*MAX(AA9+AA321,AA399+AA633),AA165*(AA399+AA633)),"")</f>
        <v>153753.59640000001</v>
      </c>
      <c r="AB711" s="23">
        <f>IFERROR(IFERROR(AB165*MAX(AB9+AB321,AB399+AB633),AB165*(AB399+AB633)),"")</f>
        <v>159198.20440000002</v>
      </c>
      <c r="AC711" s="23">
        <f>IFERROR(IFERROR(AC165*MAX(AC9+AC321,AC399+AC633),AC165*(AC399+AC633)),"")</f>
        <v>163644.3124</v>
      </c>
      <c r="AD711" s="23">
        <f>IFERROR(IFERROR(AD165*MAX(AD9+AD321,AD399+AD633),AD165*(AD399+AD633)),"")</f>
        <v>159487.72700000001</v>
      </c>
      <c r="AE711" s="23">
        <f>IFERROR(IFERROR(AE165*MAX(AE9+AE321,AE399+AE633),AE165*(AE399+AE633)),"")</f>
        <v>162221.1796</v>
      </c>
      <c r="AF711" s="23">
        <f>IFERROR(IFERROR(AF165*MAX(AF9+AF321,AF399+AF633),AF165*(AF399+AF633)),"")</f>
        <v>161744.07640000002</v>
      </c>
      <c r="AG711" s="23">
        <f>IFERROR(IFERROR(AG165*MAX(AG9+AG321,AG399+AG633),AG165*(AG399+AG633)),"")</f>
        <v>164561.99559999999</v>
      </c>
      <c r="AH711" s="23">
        <f>IFERROR(IFERROR(AH165*MAX(AH9+AH321,AH399+AH633),AH165*(AH399+AH633)),"")</f>
        <v>164640.53039999999</v>
      </c>
    </row>
    <row r="712" spans="1:34" ht="15" hidden="1" x14ac:dyDescent="0.25">
      <c r="A712" t="str">
        <f t="shared" si="126"/>
        <v>浦发广义风险贷款</v>
      </c>
      <c r="B712" s="3" t="str">
        <f t="shared" si="153"/>
        <v>浦发银行广义风险贷款</v>
      </c>
      <c r="C712" s="4" t="s">
        <v>31</v>
      </c>
      <c r="D712" s="4" t="s">
        <v>32</v>
      </c>
      <c r="E712" s="5" t="s">
        <v>33</v>
      </c>
      <c r="F712" s="5" t="s">
        <v>27</v>
      </c>
      <c r="G712" s="5" t="str">
        <f t="shared" si="154"/>
        <v>广义风险贷款</v>
      </c>
      <c r="H712" s="23">
        <f>IFERROR(IFERROR(H166*MAX(H10+H322,H400+H634),H166*(H400+H634)),"")</f>
        <v>175936.5785</v>
      </c>
      <c r="I712" s="23">
        <f>IFERROR(IFERROR(I166*MAX(I10+I322,I400+I634),I166*(I400+I634)),"")</f>
        <v>178107.30719999998</v>
      </c>
      <c r="J712" s="23">
        <f>IFERROR(IFERROR(J166*MAX(J10+J322,J400+J634),J166*(J400+J634)),"")</f>
        <v>181910.76299999998</v>
      </c>
      <c r="K712" s="23">
        <f>IFERROR(IFERROR(K166*MAX(K10+K322,K400+K634),K166*(K400+K634)),"")</f>
        <v>197299.19160000002</v>
      </c>
      <c r="L712" s="23">
        <f>IFERROR(IFERROR(L166*MAX(L10+L322,L400+L634),L166*(L400+L634)),"")</f>
        <v>197352.66239999997</v>
      </c>
      <c r="M712" s="23">
        <f>IFERROR(IFERROR(M166*MAX(M10+M322,M400+M634),M166*(M400+M634)),"")</f>
        <v>194191.921</v>
      </c>
      <c r="N712" s="23">
        <f>IFERROR(IFERROR(N166*MAX(N10+N322,N400+N634),N166*(N400+N634)),"")</f>
        <v>195500.7329</v>
      </c>
      <c r="O712" s="23">
        <f>IFERROR(IFERROR(O166*MAX(O10+O322,O400+O634),O166*(O400+O634)),"")</f>
        <v>196261.85879999999</v>
      </c>
      <c r="P712" s="23">
        <f>IFERROR(IFERROR(P166*MAX(P10+P322,P400+P634),P166*(P400+P634)),"")</f>
        <v>184883.1464</v>
      </c>
      <c r="Q712" s="23">
        <f>IFERROR(IFERROR(Q166*MAX(Q10+Q322,Q400+Q634),Q166*(Q400+Q634)),"")</f>
        <v>179563.7212</v>
      </c>
      <c r="R712" s="23">
        <f>IFERROR(IFERROR(R166*MAX(R10+R322,R400+R634),R166*(R400+R634)),"")</f>
        <v>180750.24400000001</v>
      </c>
      <c r="S712" s="23">
        <f>IFERROR(IFERROR(S166*MAX(S10+S322,S400+S634),S166*(S400+S634)),"")</f>
        <v>181875.45300000001</v>
      </c>
      <c r="T712" s="23">
        <f>IFERROR(IFERROR(T166*MAX(T10+T322,T400+T634),T166*(T400+T634)),"")</f>
        <v>180970.02600000001</v>
      </c>
      <c r="U712" s="23">
        <f>IFERROR(IFERROR(U166*MAX(U10+U322,U400+U634),U166*(U400+U634)),"")</f>
        <v>172361.47649999999</v>
      </c>
      <c r="V712" s="23">
        <f>IFERROR(IFERROR(V166*MAX(V10+V322,V400+V634),V166*(V400+V634)),"")</f>
        <v>181930.0624</v>
      </c>
      <c r="W712" s="23">
        <f>IFERROR(IFERROR(W166*MAX(W10+W322,W400+W634),W166*(W400+W634)),"")</f>
        <v>182721.3768</v>
      </c>
      <c r="X712" s="23">
        <f>IFERROR(IFERROR(X166*MAX(X10+X322,X400+X634),X166*(X400+X634)),"")</f>
        <v>181599.0497</v>
      </c>
      <c r="Y712" s="23">
        <f>IFERROR(IFERROR(Y166*MAX(Y10+Y322,Y400+Y634),Y166*(Y400+Y634)),"")</f>
        <v>190367.73919999998</v>
      </c>
      <c r="Z712" s="23">
        <f>IFERROR(IFERROR(Z166*MAX(Z10+Z322,Z400+Z634),Z166*(Z400+Z634)),"")</f>
        <v>191381.7592</v>
      </c>
      <c r="AA712" s="23">
        <f>IFERROR(IFERROR(AA166*MAX(AA10+AA322,AA400+AA634),AA166*(AA400+AA634)),"")</f>
        <v>197304.91500000001</v>
      </c>
      <c r="AB712" s="23">
        <f>IFERROR(IFERROR(AB166*MAX(AB10+AB322,AB400+AB634),AB166*(AB400+AB634)),"")</f>
        <v>197036.59760000001</v>
      </c>
      <c r="AC712" s="23">
        <f>IFERROR(IFERROR(AC166*MAX(AC10+AC322,AC400+AC634),AC166*(AC400+AC634)),"")</f>
        <v>199066.53180000003</v>
      </c>
      <c r="AD712" s="23">
        <f>IFERROR(IFERROR(AD166*MAX(AD10+AD322,AD400+AD634),AD166*(AD400+AD634)),"")</f>
        <v>199831.80799999999</v>
      </c>
      <c r="AE712" s="23">
        <f>IFERROR(IFERROR(AE166*MAX(AE10+AE322,AE400+AE634),AE166*(AE400+AE634)),"")</f>
        <v>200288.7789</v>
      </c>
      <c r="AF712" s="23">
        <f>IFERROR(IFERROR(AF166*MAX(AF10+AF322,AF400+AF634),AF166*(AF400+AF634)),"")</f>
        <v>195214.59610000002</v>
      </c>
      <c r="AG712" s="23">
        <f>IFERROR(IFERROR(AG166*MAX(AG10+AG322,AG400+AG634),AG166*(AG400+AG634)),"")</f>
        <v>196706.47699999998</v>
      </c>
      <c r="AH712" s="23">
        <f>IFERROR(IFERROR(AH166*MAX(AH10+AH322,AH400+AH634),AH166*(AH400+AH634)),"")</f>
        <v>191301.05979999999</v>
      </c>
    </row>
    <row r="713" spans="1:34" ht="15" hidden="1" x14ac:dyDescent="0.25">
      <c r="A713" t="str">
        <f t="shared" si="126"/>
        <v>中信广义风险贷款</v>
      </c>
      <c r="B713" s="3" t="str">
        <f t="shared" si="153"/>
        <v>中信银行广义风险贷款</v>
      </c>
      <c r="C713" s="4" t="s">
        <v>34</v>
      </c>
      <c r="D713" s="4" t="s">
        <v>35</v>
      </c>
      <c r="E713" s="5" t="s">
        <v>36</v>
      </c>
      <c r="F713" s="5" t="s">
        <v>27</v>
      </c>
      <c r="G713" s="5" t="str">
        <f t="shared" si="154"/>
        <v>广义风险贷款</v>
      </c>
      <c r="H713" s="23">
        <f>IFERROR(IFERROR(H167*MAX(H11+H323,H401+H635),H167*(H401+H635)),"")</f>
        <v>155106.06719999999</v>
      </c>
      <c r="I713" s="23">
        <f>IFERROR(IFERROR(I167*MAX(I11+I323,I401+I635),I167*(I401+I635)),"")</f>
        <v>157173.98879999999</v>
      </c>
      <c r="J713" s="23">
        <f>IFERROR(IFERROR(J167*MAX(J11+J323,J401+J635),J167*(J401+J635)),"")</f>
        <v>154775.7855</v>
      </c>
      <c r="K713" s="23">
        <f>IFERROR(IFERROR(K167*MAX(K11+K323,K401+K635),K167*(K401+K635)),"")</f>
        <v>163588.07399999999</v>
      </c>
      <c r="L713" s="23">
        <f>IFERROR(IFERROR(L167*MAX(L11+L323,L401+L635),L167*(L401+L635)),"")</f>
        <v>184442.7709</v>
      </c>
      <c r="M713" s="23">
        <f>IFERROR(IFERROR(M167*MAX(M11+M323,M401+M635),M167*(M401+M635)),"")</f>
        <v>193685.43160000004</v>
      </c>
      <c r="N713" s="23">
        <f>IFERROR(IFERROR(N167*MAX(N11+N323,N401+N635),N167*(N401+N635)),"")</f>
        <v>163375.23480000003</v>
      </c>
      <c r="O713" s="23">
        <f>IFERROR(IFERROR(O167*MAX(O11+O323,O401+O635),O167*(O401+O635)),"")</f>
        <v>161547.35519999999</v>
      </c>
      <c r="P713" s="23">
        <f>IFERROR(IFERROR(P167*MAX(P11+P323,P401+P635),P167*(P401+P635)),"")</f>
        <v>172303.315</v>
      </c>
      <c r="Q713" s="23">
        <f>IFERROR(IFERROR(Q167*MAX(Q11+Q323,Q401+Q635),Q167*(Q401+Q635)),"")</f>
        <v>171979.99400000001</v>
      </c>
      <c r="R713" s="23">
        <f>IFERROR(IFERROR(R167*MAX(R11+R323,R401+R635),R167*(R401+R635)),"")</f>
        <v>152387.96909999999</v>
      </c>
      <c r="S713" s="23">
        <f>IFERROR(IFERROR(S167*MAX(S11+S323,S401+S635),S167*(S401+S635)),"")</f>
        <v>151756.7825</v>
      </c>
      <c r="T713" s="23">
        <f>IFERROR(IFERROR(T167*MAX(T11+T323,T401+T635),T167*(T401+T635)),"")</f>
        <v>160458.29639999999</v>
      </c>
      <c r="U713" s="23">
        <f>IFERROR(IFERROR(U167*MAX(U11+U323,U401+U635),U167*(U401+U635)),"")</f>
        <v>159558.49559999997</v>
      </c>
      <c r="V713" s="23">
        <f>IFERROR(IFERROR(V167*MAX(V11+V323,V401+V635),V167*(V401+V635)),"")</f>
        <v>149809.20439999999</v>
      </c>
      <c r="W713" s="23">
        <f>IFERROR(IFERROR(W167*MAX(W11+W323,W401+W635),W167*(W401+W635)),"")</f>
        <v>149054.91030000002</v>
      </c>
      <c r="X713" s="23">
        <f>IFERROR(IFERROR(X167*MAX(X11+X323,X401+X635),X167*(X401+X635)),"")</f>
        <v>149239.22209999998</v>
      </c>
      <c r="Y713" s="23">
        <f>IFERROR(IFERROR(Y167*MAX(Y11+Y323,Y401+Y635),Y167*(Y401+Y635)),"")</f>
        <v>148694.78159999999</v>
      </c>
      <c r="Z713" s="23">
        <f>IFERROR(IFERROR(Z167*MAX(Z11+Z323,Z401+Z635),Z167*(Z401+Z635)),"")</f>
        <v>151549.45919999998</v>
      </c>
      <c r="AA713" s="23">
        <f>IFERROR(IFERROR(AA167*MAX(AA11+AA323,AA401+AA635),AA167*(AA401+AA635)),"")</f>
        <v>155360.2934</v>
      </c>
      <c r="AB713" s="23">
        <f>IFERROR(IFERROR(AB167*MAX(AB11+AB323,AB401+AB635),AB167*(AB401+AB635)),"")</f>
        <v>157011.68489999999</v>
      </c>
      <c r="AC713" s="23">
        <f>IFERROR(IFERROR(AC167*MAX(AC11+AC323,AC401+AC635),AC167*(AC401+AC635)),"")</f>
        <v>161301.16529999999</v>
      </c>
      <c r="AD713" s="23">
        <f>IFERROR(IFERROR(AD167*MAX(AD11+AD323,AD401+AD635),AD167*(AD401+AD635)),"")</f>
        <v>159923.48480000001</v>
      </c>
      <c r="AE713" s="23">
        <f>IFERROR(IFERROR(AE167*MAX(AE11+AE323,AE401+AE635),AE167*(AE401+AE635)),"")</f>
        <v>166654.91320000001</v>
      </c>
      <c r="AF713" s="23">
        <f>IFERROR(IFERROR(AF167*MAX(AF11+AF323,AF401+AF635),AF167*(AF401+AF635)),"")</f>
        <v>163247.04000000001</v>
      </c>
      <c r="AG713" s="23">
        <f>IFERROR(IFERROR(AG167*MAX(AG11+AG323,AG401+AG635),AG167*(AG401+AG635)),"")</f>
        <v>161482.77959999998</v>
      </c>
      <c r="AH713" s="23">
        <f>IFERROR(IFERROR(AH167*MAX(AH11+AH323,AH401+AH635),AH167*(AH401+AH635)),"")</f>
        <v>162672.978</v>
      </c>
    </row>
    <row r="714" spans="1:34" ht="15" hidden="1" x14ac:dyDescent="0.25">
      <c r="A714" t="str">
        <f t="shared" si="126"/>
        <v>民生广义风险贷款</v>
      </c>
      <c r="B714" s="3" t="str">
        <f t="shared" si="153"/>
        <v>民生银行广义风险贷款</v>
      </c>
      <c r="C714" s="4" t="s">
        <v>37</v>
      </c>
      <c r="D714" s="4" t="s">
        <v>38</v>
      </c>
      <c r="E714" s="5" t="s">
        <v>39</v>
      </c>
      <c r="F714" s="5" t="s">
        <v>27</v>
      </c>
      <c r="G714" s="5" t="str">
        <f t="shared" si="154"/>
        <v>广义风险贷款</v>
      </c>
      <c r="H714" s="23">
        <f>IFERROR(IFERROR(H168*MAX(H12+H324,H402+H636),H168*(H402+H636)),"")</f>
        <v>162150.3175</v>
      </c>
      <c r="I714" s="23">
        <f>IFERROR(IFERROR(I168*MAX(I12+I324,I402+I636),I168*(I402+I636)),"")</f>
        <v>161725.16760000002</v>
      </c>
      <c r="J714" s="23">
        <f>IFERROR(IFERROR(J168*MAX(J12+J324,J402+J636),J168*(J402+J636)),"")</f>
        <v>157691.57560000001</v>
      </c>
      <c r="K714" s="23">
        <f>IFERROR(IFERROR(K168*MAX(K12+K324,K402+K636),K168*(K402+K636)),"")</f>
        <v>160615.36149999997</v>
      </c>
      <c r="L714" s="23">
        <f>IFERROR(IFERROR(L168*MAX(L12+L324,L402+L636),L168*(L402+L636)),"")</f>
        <v>182904.9571</v>
      </c>
      <c r="M714" s="23">
        <f>IFERROR(IFERROR(M168*MAX(M12+M324,M402+M636),M168*(M402+M636)),"")</f>
        <v>188752.80430000002</v>
      </c>
      <c r="N714" s="23">
        <f>IFERROR(IFERROR(N168*MAX(N12+N324,N402+N636),N168*(N402+N636)),"")</f>
        <v>184817.5442</v>
      </c>
      <c r="O714" s="23">
        <f>IFERROR(IFERROR(O168*MAX(O12+O324,O402+O636),O168*(O402+O636)),"")</f>
        <v>186038.91399999999</v>
      </c>
      <c r="P714" s="23">
        <f>IFERROR(IFERROR(P168*MAX(P12+P324,P402+P636),P168*(P402+P636)),"")</f>
        <v>187984.19999999998</v>
      </c>
      <c r="Q714" s="23">
        <f>IFERROR(IFERROR(Q168*MAX(Q12+Q324,Q402+Q636),Q168*(Q402+Q636)),"")</f>
        <v>201400.38810000001</v>
      </c>
      <c r="R714" s="23">
        <f>IFERROR(IFERROR(R168*MAX(R12+R324,R402+R636),R168*(R402+R636)),"")</f>
        <v>187714.88680000001</v>
      </c>
      <c r="S714" s="23">
        <f>IFERROR(IFERROR(S168*MAX(S12+S324,S402+S636),S168*(S402+S636)),"")</f>
        <v>185911.54260000002</v>
      </c>
      <c r="T714" s="23">
        <f>IFERROR(IFERROR(T168*MAX(T12+T324,T402+T636),T168*(T402+T636)),"")</f>
        <v>185900.77280000001</v>
      </c>
      <c r="U714" s="23">
        <f>IFERROR(IFERROR(U168*MAX(U12+U324,U402+U636),U168*(U402+U636)),"")</f>
        <v>188786.67319999999</v>
      </c>
      <c r="V714" s="23">
        <f>IFERROR(IFERROR(V168*MAX(V12+V324,V402+V636),V168*(V402+V636)),"")</f>
        <v>189291.21920000002</v>
      </c>
      <c r="W714" s="23">
        <f>IFERROR(IFERROR(W168*MAX(W12+W324,W402+W636),W168*(W402+W636)),"")</f>
        <v>189040.68799999999</v>
      </c>
      <c r="X714" s="23">
        <f>IFERROR(IFERROR(X168*MAX(X12+X324,X402+X636),X168*(X402+X636)),"")</f>
        <v>186432.78939999998</v>
      </c>
      <c r="Y714" s="23">
        <f>IFERROR(IFERROR(Y168*MAX(Y12+Y324,Y402+Y636),Y168*(Y402+Y636)),"")</f>
        <v>184832.10149999999</v>
      </c>
      <c r="Z714" s="23">
        <f>IFERROR(IFERROR(Z168*MAX(Z12+Z324,Z402+Z636),Z168*(Z402+Z636)),"")</f>
        <v>183423.1796</v>
      </c>
      <c r="AA714" s="23">
        <f>IFERROR(IFERROR(AA168*MAX(AA12+AA324,AA402+AA636),AA168*(AA402+AA636)),"")</f>
        <v>183078.6544</v>
      </c>
      <c r="AB714" s="23">
        <f>IFERROR(IFERROR(AB168*MAX(AB12+AB324,AB402+AB636),AB168*(AB402+AB636)),"")</f>
        <v>187934.4369</v>
      </c>
      <c r="AC714" s="23">
        <f>IFERROR(IFERROR(AC168*MAX(AC12+AC324,AC402+AC636),AC168*(AC402+AC636)),"")</f>
        <v>188993.36240000001</v>
      </c>
      <c r="AD714" s="23">
        <f>IFERROR(IFERROR(AD168*MAX(AD12+AD324,AD402+AD636),AD168*(AD402+AD636)),"")</f>
        <v>185792.05600000001</v>
      </c>
      <c r="AE714" s="23">
        <f>IFERROR(IFERROR(AE168*MAX(AE12+AE324,AE402+AE636),AE168*(AE402+AE636)),"")</f>
        <v>187728.81820000001</v>
      </c>
      <c r="AF714" s="23">
        <f>IFERROR(IFERROR(AF168*MAX(AF12+AF324,AF402+AF636),AF168*(AF402+AF636)),"")</f>
        <v>187984.13519999999</v>
      </c>
      <c r="AG714" s="23">
        <f>IFERROR(IFERROR(AG168*MAX(AG12+AG324,AG402+AG636),AG168*(AG402+AG636)),"")</f>
        <v>187253.03320000001</v>
      </c>
      <c r="AH714" s="23">
        <f>IFERROR(IFERROR(AH168*MAX(AH12+AH324,AH402+AH636),AH168*(AH402+AH636)),"")</f>
        <v>187211.08900000001</v>
      </c>
    </row>
    <row r="715" spans="1:34" ht="15" hidden="1" x14ac:dyDescent="0.25">
      <c r="A715" t="str">
        <f t="shared" si="126"/>
        <v>光大广义风险贷款</v>
      </c>
      <c r="B715" s="3" t="str">
        <f t="shared" si="153"/>
        <v>光大银行广义风险贷款</v>
      </c>
      <c r="C715" s="4" t="s">
        <v>40</v>
      </c>
      <c r="D715" s="4" t="s">
        <v>41</v>
      </c>
      <c r="E715" s="5" t="s">
        <v>42</v>
      </c>
      <c r="F715" s="5" t="s">
        <v>27</v>
      </c>
      <c r="G715" s="5" t="str">
        <f t="shared" si="154"/>
        <v>广义风险贷款</v>
      </c>
      <c r="H715" s="23">
        <f>IFERROR(IFERROR(H169*MAX(H13+H325,H403+H637),H169*(H403+H637)),"")</f>
        <v>100338.62899999999</v>
      </c>
      <c r="I715" s="23">
        <f>IFERROR(IFERROR(I169*MAX(I13+I325,I403+I637),I169*(I403+I637)),"")</f>
        <v>100550.69620000001</v>
      </c>
      <c r="J715" s="23">
        <f>IFERROR(IFERROR(J169*MAX(J13+J325,J403+J637),J169*(J403+J637)),"")</f>
        <v>102309.3824</v>
      </c>
      <c r="K715" s="23">
        <f>IFERROR(IFERROR(K169*MAX(K13+K325,K403+K637),K169*(K403+K637)),"")</f>
        <v>104871.9185</v>
      </c>
      <c r="L715" s="23">
        <f>IFERROR(IFERROR(L169*MAX(L13+L325,L403+L637),L169*(L403+L637)),"")</f>
        <v>109361.21100000001</v>
      </c>
      <c r="M715" s="23">
        <f>IFERROR(IFERROR(M169*MAX(M13+M325,M403+M637),M169*(M403+M637)),"")</f>
        <v>109407.65639999999</v>
      </c>
      <c r="N715" s="23">
        <f>IFERROR(IFERROR(N169*MAX(N13+N325,N403+N637),N169*(N403+N637)),"")</f>
        <v>106303.85159999999</v>
      </c>
      <c r="O715" s="23">
        <f>IFERROR(IFERROR(O169*MAX(O13+O325,O403+O637),O169*(O403+O637)),"")</f>
        <v>108049.38199999998</v>
      </c>
      <c r="P715" s="23">
        <f>IFERROR(IFERROR(P169*MAX(P13+P325,P403+P637),P169*(P403+P637)),"")</f>
        <v>105567.2592</v>
      </c>
      <c r="Q715" s="23">
        <f>IFERROR(IFERROR(Q169*MAX(Q13+Q325,Q403+Q637),Q169*(Q403+Q637)),"")</f>
        <v>105568.30919999999</v>
      </c>
      <c r="R715" s="23">
        <f>IFERROR(IFERROR(R169*MAX(R13+R325,R403+R637),R169*(R403+R637)),"")</f>
        <v>102810.3</v>
      </c>
      <c r="S715" s="23">
        <f>IFERROR(IFERROR(S169*MAX(S13+S325,S403+S637),S169*(S403+S637)),"")</f>
        <v>104298.0668</v>
      </c>
      <c r="T715" s="23">
        <f>IFERROR(IFERROR(T169*MAX(T13+T325,T403+T637),T169*(T403+T637)),"")</f>
        <v>108211.3844</v>
      </c>
      <c r="U715" s="23">
        <f>IFERROR(IFERROR(U169*MAX(U13+U325,U403+U637),U169*(U403+U637)),"")</f>
        <v>108857.46160000001</v>
      </c>
      <c r="V715" s="23">
        <f>IFERROR(IFERROR(V169*MAX(V13+V325,V403+V637),V169*(V403+V637)),"")</f>
        <v>110541.45</v>
      </c>
      <c r="W715" s="23">
        <f>IFERROR(IFERROR(W169*MAX(W13+W325,W403+W637),W169*(W403+W637)),"")</f>
        <v>112309.66250000001</v>
      </c>
      <c r="X715" s="23">
        <f>IFERROR(IFERROR(X169*MAX(X13+X325,X403+X637),X169*(X403+X637)),"")</f>
        <v>118398.711</v>
      </c>
      <c r="Y715" s="23">
        <f>IFERROR(IFERROR(Y169*MAX(Y13+Y325,Y403+Y637),Y169*(Y403+Y637)),"")</f>
        <v>120506.96950000001</v>
      </c>
      <c r="Z715" s="23">
        <f>IFERROR(IFERROR(Z169*MAX(Z13+Z325,Z403+Z637),Z169*(Z403+Z637)),"")</f>
        <v>117127.925</v>
      </c>
      <c r="AA715" s="23">
        <f>IFERROR(IFERROR(AA169*MAX(AA13+AA325,AA403+AA637),AA169*(AA403+AA637)),"")</f>
        <v>118618.46249999999</v>
      </c>
      <c r="AB715" s="23">
        <f>IFERROR(IFERROR(AB169*MAX(AB13+AB325,AB403+AB637),AB169*(AB403+AB637)),"")</f>
        <v>126244.04999999999</v>
      </c>
      <c r="AC715" s="23">
        <f>IFERROR(IFERROR(AC169*MAX(AC13+AC325,AC403+AC637),AC169*(AC403+AC637)),"")</f>
        <v>126291.43750000001</v>
      </c>
      <c r="AD715" s="23">
        <f>IFERROR(IFERROR(AD169*MAX(AD13+AD325,AD403+AD637),AD169*(AD403+AD637)),"")</f>
        <v>121537.77500000001</v>
      </c>
      <c r="AE715" s="23">
        <f>IFERROR(IFERROR(AE169*MAX(AE13+AE325,AE403+AE637),AE169*(AE403+AE637)),"")</f>
        <v>123750.875</v>
      </c>
      <c r="AF715" s="23">
        <f>IFERROR(IFERROR(AF169*MAX(AF13+AF325,AF403+AF637),AF169*(AF403+AF637)),"")</f>
        <v>124386.875</v>
      </c>
      <c r="AG715" s="23">
        <f>IFERROR(IFERROR(AG169*MAX(AG13+AG325,AG403+AG637),AG169*(AG403+AG637)),"")</f>
        <v>124075.48180000001</v>
      </c>
      <c r="AH715" s="23">
        <f>IFERROR(IFERROR(AH169*MAX(AH13+AH325,AH403+AH637),AH169*(AH403+AH637)),"")</f>
        <v>123996.7686</v>
      </c>
    </row>
    <row r="716" spans="1:34" ht="15" hidden="1" x14ac:dyDescent="0.25">
      <c r="A716" t="str">
        <f t="shared" si="126"/>
        <v>平安广义风险贷款</v>
      </c>
      <c r="B716" s="3" t="str">
        <f t="shared" si="153"/>
        <v>平安银行广义风险贷款</v>
      </c>
      <c r="C716" s="4" t="s">
        <v>43</v>
      </c>
      <c r="D716" s="4" t="s">
        <v>44</v>
      </c>
      <c r="E716" s="5" t="s">
        <v>45</v>
      </c>
      <c r="F716" s="5" t="s">
        <v>27</v>
      </c>
      <c r="G716" s="5" t="str">
        <f t="shared" si="154"/>
        <v>广义风险贷款</v>
      </c>
      <c r="H716" s="23">
        <f>IFERROR(IFERROR(H170*MAX(H14+H326,H404+H638),H170*(H404+H638)),"")</f>
        <v>86551.852799999993</v>
      </c>
      <c r="I716" s="23">
        <f>IFERROR(IFERROR(I170*MAX(I14+I326,I404+I638),I170*(I404+I638)),"")</f>
        <v>87525.60560000001</v>
      </c>
      <c r="J716" s="23">
        <f>IFERROR(IFERROR(J170*MAX(J14+J326,J404+J638),J170*(J404+J638)),"")</f>
        <v>84997.882499999992</v>
      </c>
      <c r="K716" s="23">
        <f>IFERROR(IFERROR(K170*MAX(K14+K326,K404+K638),K170*(K404+K638)),"")</f>
        <v>87495.903999999995</v>
      </c>
      <c r="L716" s="23">
        <f>IFERROR(IFERROR(L170*MAX(L14+L326,L404+L638),L170*(L404+L638)),"")</f>
        <v>88126.731999999989</v>
      </c>
      <c r="M716" s="23">
        <f>IFERROR(IFERROR(M170*MAX(M14+M326,M404+M638),M170*(M404+M638)),"")</f>
        <v>75183.052800000005</v>
      </c>
      <c r="N716" s="23">
        <f>IFERROR(IFERROR(N170*MAX(N14+N326,N404+N638),N170*(N404+N638)),"")</f>
        <v>61165.304599999996</v>
      </c>
      <c r="O716" s="23">
        <f>IFERROR(IFERROR(O170*MAX(O14+O326,O404+O638),O170*(O404+O638)),"")</f>
        <v>59951.61</v>
      </c>
      <c r="P716" s="23">
        <f>IFERROR(IFERROR(P170*MAX(P14+P326,P404+P638),P170*(P404+P638)),"")</f>
        <v>58606.844400000009</v>
      </c>
      <c r="Q716" s="23">
        <f>IFERROR(IFERROR(Q170*MAX(Q14+Q326,Q404+Q638),Q170*(Q404+Q638)),"")</f>
        <v>72061.163499999995</v>
      </c>
      <c r="R716" s="23">
        <f>IFERROR(IFERROR(R170*MAX(R14+R326,R404+R638),R170*(R404+R638)),"")</f>
        <v>74661.169599999994</v>
      </c>
      <c r="S716" s="23">
        <f>IFERROR(IFERROR(S170*MAX(S14+S326,S404+S638),S170*(S404+S638)),"")</f>
        <v>76584.849000000002</v>
      </c>
      <c r="T716" s="23">
        <f>IFERROR(IFERROR(T170*MAX(T14+T326,T404+T638),T170*(T404+T638)),"")</f>
        <v>75551.969000000012</v>
      </c>
      <c r="U716" s="23">
        <f>IFERROR(IFERROR(U170*MAX(U14+U326,U404+U638),U170*(U404+U638)),"")</f>
        <v>83318.832899999994</v>
      </c>
      <c r="V716" s="23">
        <f>IFERROR(IFERROR(V170*MAX(V14+V326,V404+V638),V170*(V404+V638)),"")</f>
        <v>95548.190499999997</v>
      </c>
      <c r="W716" s="23">
        <f>IFERROR(IFERROR(W170*MAX(W14+W326,W404+W638),W170*(W404+W638)),"")</f>
        <v>96386.581999999995</v>
      </c>
      <c r="X716" s="23">
        <f>IFERROR(IFERROR(X170*MAX(X14+X326,X404+X638),X170*(X404+X638)),"")</f>
        <v>95312.049299999999</v>
      </c>
      <c r="Y716" s="23">
        <f>IFERROR(IFERROR(Y170*MAX(Y14+Y326,Y404+Y638),Y170*(Y404+Y638)),"")</f>
        <v>96255.356799999994</v>
      </c>
      <c r="Z716" s="23">
        <f>IFERROR(IFERROR(Z170*MAX(Z14+Z326,Z404+Z638),Z170*(Z404+Z638)),"")</f>
        <v>95851.595400000006</v>
      </c>
      <c r="AA716" s="23">
        <f>IFERROR(IFERROR(AA170*MAX(AA14+AA326,AA404+AA638),AA170*(AA404+AA638)),"")</f>
        <v>99011.3416</v>
      </c>
      <c r="AB716" s="23">
        <f>IFERROR(IFERROR(AB170*MAX(AB14+AB326,AB404+AB638),AB170*(AB404+AB638)),"")</f>
        <v>99554.171800000011</v>
      </c>
      <c r="AC716" s="23">
        <f>IFERROR(IFERROR(AC170*MAX(AC14+AC326,AC404+AC638),AC170*(AC404+AC638)),"")</f>
        <v>102488.67259999999</v>
      </c>
      <c r="AD716" s="23">
        <f>IFERROR(IFERROR(AD170*MAX(AD14+AD326,AD404+AD638),AD170*(AD404+AD638)),"")</f>
        <v>100725.4918</v>
      </c>
      <c r="AE716" s="23">
        <f>IFERROR(IFERROR(AE170*MAX(AE14+AE326,AE404+AE638),AE170*(AE404+AE638)),"")</f>
        <v>98797.999999999985</v>
      </c>
      <c r="AF716" s="23">
        <f>IFERROR(IFERROR(AF170*MAX(AF14+AF326,AF404+AF638),AF170*(AF404+AF638)),"")</f>
        <v>95743.228999999992</v>
      </c>
      <c r="AG716" s="23">
        <f>IFERROR(IFERROR(AG170*MAX(AG14+AG326,AG404+AG638),AG170*(AG404+AG638)),"")</f>
        <v>95216.406499999997</v>
      </c>
      <c r="AH716" s="23">
        <f>IFERROR(IFERROR(AH170*MAX(AH14+AH326,AH404+AH638),AH170*(AH404+AH638)),"")</f>
        <v>95666</v>
      </c>
    </row>
    <row r="717" spans="1:34" ht="15" hidden="1" x14ac:dyDescent="0.25">
      <c r="A717" t="str">
        <f t="shared" si="126"/>
        <v>华夏广义风险贷款</v>
      </c>
      <c r="B717" s="3" t="str">
        <f t="shared" si="153"/>
        <v>华夏银行广义风险贷款</v>
      </c>
      <c r="C717" s="4" t="s">
        <v>46</v>
      </c>
      <c r="D717" s="4" t="s">
        <v>47</v>
      </c>
      <c r="E717" s="5" t="s">
        <v>48</v>
      </c>
      <c r="F717" s="5" t="s">
        <v>27</v>
      </c>
      <c r="G717" s="5" t="str">
        <f t="shared" si="154"/>
        <v>广义风险贷款</v>
      </c>
      <c r="H717" s="23">
        <f>IFERROR(IFERROR(H171*MAX(H15+H327,H405+H639),H171*(H405+H639)),"")</f>
        <v>100436.412</v>
      </c>
      <c r="I717" s="23">
        <f>IFERROR(IFERROR(I171*MAX(I15+I327,I405+I639),I171*(I405+I639)),"")</f>
        <v>103469.8256</v>
      </c>
      <c r="J717" s="23">
        <f>IFERROR(IFERROR(J171*MAX(J15+J327,J405+J639),J171*(J405+J639)),"")</f>
        <v>100880.61660000001</v>
      </c>
      <c r="K717" s="23">
        <f>IFERROR(IFERROR(K171*MAX(K15+K327,K405+K639),K171*(K405+K639)),"")</f>
        <v>106133.04280000001</v>
      </c>
      <c r="L717" s="23">
        <f>IFERROR(IFERROR(L171*MAX(L15+L327,L405+L639),L171*(L405+L639)),"")</f>
        <v>109650.85960000001</v>
      </c>
      <c r="M717" s="23">
        <f>IFERROR(IFERROR(M171*MAX(M15+M327,M405+M639),M171*(M405+M639)),"")</f>
        <v>112869.8852</v>
      </c>
      <c r="N717" s="23">
        <f>IFERROR(IFERROR(N171*MAX(N15+N327,N405+N639),N171*(N405+N639)),"")</f>
        <v>110271.874</v>
      </c>
      <c r="O717" s="23">
        <f>IFERROR(IFERROR(O171*MAX(O15+O327,O405+O639),O171*(O405+O639)),"")</f>
        <v>111389.78300000001</v>
      </c>
      <c r="P717" s="23">
        <f>IFERROR(IFERROR(P171*MAX(P15+P327,P405+P639),P171*(P405+P639)),"")</f>
        <v>109516.553</v>
      </c>
      <c r="Q717" s="23">
        <f>IFERROR(IFERROR(Q171*MAX(Q15+Q327,Q405+Q639),Q171*(Q405+Q639)),"")</f>
        <v>109538.95579999998</v>
      </c>
      <c r="R717" s="23">
        <f>IFERROR(IFERROR(R171*MAX(R15+R327,R405+R639),R171*(R405+R639)),"")</f>
        <v>107708.4633</v>
      </c>
      <c r="S717" s="23">
        <f>IFERROR(IFERROR(S171*MAX(S15+S327,S405+S639),S171*(S405+S639)),"")</f>
        <v>108399.245</v>
      </c>
      <c r="T717" s="23">
        <f>IFERROR(IFERROR(T171*MAX(T15+T327,T405+T639),T171*(T405+T639)),"")</f>
        <v>106938.39509999999</v>
      </c>
      <c r="U717" s="23">
        <f>IFERROR(IFERROR(U171*MAX(U15+U327,U405+U639),U171*(U405+U639)),"")</f>
        <v>103005.06480000001</v>
      </c>
      <c r="V717" s="23">
        <f>IFERROR(IFERROR(V171*MAX(V15+V327,V405+V639),V171*(V405+V639)),"")</f>
        <v>103054.02750000001</v>
      </c>
      <c r="W717" s="23">
        <f>IFERROR(IFERROR(W171*MAX(W15+W327,W405+W639),W171*(W405+W639)),"")</f>
        <v>105841.6924</v>
      </c>
      <c r="X717" s="23">
        <f>IFERROR(IFERROR(X171*MAX(X15+X327,X405+X639),X171*(X405+X639)),"")</f>
        <v>104951.78880000001</v>
      </c>
      <c r="Y717" s="23">
        <f>IFERROR(IFERROR(Y171*MAX(Y15+Y327,Y405+Y639),Y171*(Y405+Y639)),"")</f>
        <v>103310.30560000001</v>
      </c>
      <c r="Z717" s="23">
        <f>IFERROR(IFERROR(Z171*MAX(Z15+Z327,Z405+Z639),Z171*(Z405+Z639)),"")</f>
        <v>101801.0361</v>
      </c>
      <c r="AA717" s="23">
        <f>IFERROR(IFERROR(AA171*MAX(AA15+AA327,AA405+AA639),AA171*(AA405+AA639)),"")</f>
        <v>105966.787</v>
      </c>
      <c r="AB717" s="23">
        <f>IFERROR(IFERROR(AB171*MAX(AB15+AB327,AB405+AB639),AB171*(AB405+AB639)),"")</f>
        <v>101894.2895</v>
      </c>
      <c r="AC717" s="23">
        <f>IFERROR(IFERROR(AC171*MAX(AC15+AC327,AC405+AC639),AC171*(AC405+AC639)),"")</f>
        <v>101044.26680000001</v>
      </c>
      <c r="AD717" s="23">
        <f>IFERROR(IFERROR(AD171*MAX(AD15+AD327,AD405+AD639),AD171*(AD405+AD639)),"")</f>
        <v>98895.072</v>
      </c>
      <c r="AE717" s="23">
        <f>IFERROR(IFERROR(AE171*MAX(AE15+AE327,AE405+AE639),AE171*(AE405+AE639)),"")</f>
        <v>103432.14579999998</v>
      </c>
      <c r="AF717" s="23">
        <f>IFERROR(IFERROR(AF171*MAX(AF15+AF327,AF405+AF639),AF171*(AF405+AF639)),"")</f>
        <v>99703.52</v>
      </c>
      <c r="AG717" s="23">
        <f>IFERROR(IFERROR(AG171*MAX(AG15+AG327,AG405+AG639),AG171*(AG405+AG639)),"")</f>
        <v>94997.38519999999</v>
      </c>
      <c r="AH717" s="23">
        <f>IFERROR(IFERROR(AH171*MAX(AH15+AH327,AH405+AH639),AH171*(AH405+AH639)),"")</f>
        <v>108361.323</v>
      </c>
    </row>
    <row r="718" spans="1:34" ht="15" hidden="1" x14ac:dyDescent="0.25">
      <c r="A718" t="str">
        <f t="shared" si="126"/>
        <v>浙商广义风险贷款</v>
      </c>
      <c r="B718" s="3" t="str">
        <f t="shared" si="153"/>
        <v>浙商银行广义风险贷款</v>
      </c>
      <c r="C718" s="4" t="s">
        <v>49</v>
      </c>
      <c r="D718" s="4" t="s">
        <v>50</v>
      </c>
      <c r="E718" s="5" t="s">
        <v>51</v>
      </c>
      <c r="F718" s="5" t="s">
        <v>27</v>
      </c>
      <c r="G718" s="5" t="str">
        <f t="shared" si="154"/>
        <v>广义风险贷款</v>
      </c>
      <c r="H718" s="23">
        <f>IFERROR(IFERROR(H172*MAX(H16+H328,H406+H640),H172*(H406+H640)),"")</f>
        <v>31129.097047099996</v>
      </c>
      <c r="I718" s="23" t="str">
        <f>IFERROR(IFERROR(I172*MAX(I16+I328,I406+I640),I172*(I406+I640)),"")</f>
        <v/>
      </c>
      <c r="J718" s="23">
        <f>IFERROR(IFERROR(J172*MAX(J16+J328,J406+J640),J172*(J406+J640)),"")</f>
        <v>38064.299097199997</v>
      </c>
      <c r="K718" s="23">
        <f>IFERROR(IFERROR(K172*MAX(K16+K328,K406+K640),K172*(K406+K640)),"")</f>
        <v>39318.504227600002</v>
      </c>
      <c r="L718" s="23">
        <f>IFERROR(IFERROR(L172*MAX(L16+L328,L406+L640),L172*(L406+L640)),"")</f>
        <v>40097.394</v>
      </c>
      <c r="M718" s="23">
        <f>IFERROR(IFERROR(M172*MAX(M16+M328,M406+M640),M172*(M406+M640)),"")</f>
        <v>41071.547200000008</v>
      </c>
      <c r="N718" s="23">
        <f>IFERROR(IFERROR(N172*MAX(N16+N328,N406+N640),N172*(N406+N640)),"")</f>
        <v>37826.362000000001</v>
      </c>
      <c r="O718" s="23">
        <f>IFERROR(IFERROR(O172*MAX(O16+O328,O406+O640),O172*(O406+O640)),"")</f>
        <v>39923.854999999996</v>
      </c>
      <c r="P718" s="23">
        <f>IFERROR(IFERROR(P172*MAX(P16+P328,P406+P640),P172*(P406+P640)),"")</f>
        <v>39906.055000000008</v>
      </c>
      <c r="Q718" s="23">
        <f>IFERROR(IFERROR(Q172*MAX(Q16+Q328,Q406+Q640),Q172*(Q406+Q640)),"")</f>
        <v>40757.173600000002</v>
      </c>
      <c r="R718" s="23">
        <f>IFERROR(IFERROR(R172*MAX(R16+R328,R406+R640),R172*(R406+R640)),"")</f>
        <v>50439.7281</v>
      </c>
      <c r="S718" s="23">
        <f>IFERROR(IFERROR(S172*MAX(S16+S328,S406+S640),S172*(S406+S640)),"")</f>
        <v>51719.940300000002</v>
      </c>
      <c r="T718" s="23">
        <f>IFERROR(IFERROR(T172*MAX(T16+T328,T406+T640),T172*(T406+T640)),"")</f>
        <v>66030.943800000008</v>
      </c>
      <c r="U718" s="23">
        <f>IFERROR(IFERROR(U172*MAX(U16+U328,U406+U640),U172*(U406+U640)),"")</f>
        <v>66272.316000000006</v>
      </c>
      <c r="V718" s="23">
        <f>IFERROR(IFERROR(V172*MAX(V16+V328,V406+V640),V172*(V406+V640)),"")</f>
        <v>58914.103299999995</v>
      </c>
      <c r="W718" s="23">
        <f>IFERROR(IFERROR(W172*MAX(W16+W328,W406+W640),W172*(W406+W640)),"")</f>
        <v>59534.2336</v>
      </c>
      <c r="X718" s="23">
        <f>IFERROR(IFERROR(X172*MAX(X16+X328,X406+X640),X172*(X406+X640)),"")</f>
        <v>58299.759999999995</v>
      </c>
      <c r="Y718" s="23">
        <f>IFERROR(IFERROR(Y172*MAX(Y16+Y328,Y406+Y640),Y172*(Y406+Y640)),"")</f>
        <v>59035.504499999988</v>
      </c>
      <c r="Z718" s="23">
        <f>IFERROR(IFERROR(Z172*MAX(Z16+Z328,Z406+Z640),Z172*(Z406+Z640)),"")</f>
        <v>59685.025599999994</v>
      </c>
      <c r="AA718" s="23">
        <f>IFERROR(IFERROR(AA172*MAX(AA16+AA328,AA406+AA640),AA172*(AA406+AA640)),"")</f>
        <v>60563.224000000002</v>
      </c>
      <c r="AB718" s="23">
        <f>IFERROR(IFERROR(AB172*MAX(AB16+AB328,AB406+AB640),AB172*(AB406+AB640)),"")</f>
        <v>65581.669899999994</v>
      </c>
      <c r="AC718" s="23">
        <f>IFERROR(IFERROR(AC172*MAX(AC16+AC328,AC406+AC640),AC172*(AC406+AC640)),"")</f>
        <v>65900.416899999997</v>
      </c>
      <c r="AD718" s="23">
        <f>IFERROR(IFERROR(AD172*MAX(AD16+AD328,AD406+AD640),AD172*(AD406+AD640)),"")</f>
        <v>69998.969800000006</v>
      </c>
      <c r="AE718" s="23">
        <f>IFERROR(IFERROR(AE172*MAX(AE16+AE328,AE406+AE640),AE172*(AE406+AE640)),"")</f>
        <v>70579.632400000002</v>
      </c>
      <c r="AF718" s="23">
        <f>IFERROR(IFERROR(AF172*MAX(AF16+AF328,AF406+AF640),AF172*(AF406+AF640)),"")</f>
        <v>72600.756800000003</v>
      </c>
      <c r="AG718" s="23">
        <f>IFERROR(IFERROR(AG172*MAX(AG16+AG328,AG406+AG640),AG172*(AG406+AG640)),"")</f>
        <v>72826.299199999994</v>
      </c>
      <c r="AH718" s="23">
        <f>IFERROR(IFERROR(AH172*MAX(AH16+AH328,AH406+AH640),AH172*(AH406+AH640)),"")</f>
        <v>71236.450400000002</v>
      </c>
    </row>
    <row r="719" spans="1:34" ht="15" hidden="1" x14ac:dyDescent="0.25">
      <c r="A719" t="str">
        <f t="shared" si="126"/>
        <v>北京广义风险贷款</v>
      </c>
      <c r="B719" s="3" t="str">
        <f t="shared" si="153"/>
        <v>北京银行广义风险贷款</v>
      </c>
      <c r="C719" s="4" t="s">
        <v>52</v>
      </c>
      <c r="D719" s="4" t="s">
        <v>53</v>
      </c>
      <c r="E719" s="5" t="s">
        <v>54</v>
      </c>
      <c r="F719" s="5" t="s">
        <v>55</v>
      </c>
      <c r="G719" s="5" t="str">
        <f t="shared" si="154"/>
        <v>广义风险贷款</v>
      </c>
      <c r="H719" s="23">
        <f>IFERROR(IFERROR(H173*MAX(H17+H329,H407+H641),H173*(H407+H641)),"")</f>
        <v>33356.800999999999</v>
      </c>
      <c r="I719" s="23">
        <f>IFERROR(IFERROR(I173*MAX(I17+I329,I407+I641),I173*(I407+I641)),"")</f>
        <v>32813.385800000004</v>
      </c>
      <c r="J719" s="23">
        <f>IFERROR(IFERROR(J173*MAX(J17+J329,J407+J641),J173*(J407+J641)),"")</f>
        <v>38313.572</v>
      </c>
      <c r="K719" s="23">
        <f>IFERROR(IFERROR(K173*MAX(K17+K329,K407+K641),K173*(K407+K641)),"")</f>
        <v>39326.050599999995</v>
      </c>
      <c r="L719" s="23">
        <f>IFERROR(IFERROR(L173*MAX(L17+L329,L407+L641),L173*(L407+L641)),"")</f>
        <v>42976.762999999999</v>
      </c>
      <c r="M719" s="23">
        <f>IFERROR(IFERROR(M173*MAX(M17+M329,M407+M641),M173*(M407+M641)),"")</f>
        <v>43133</v>
      </c>
      <c r="N719" s="23">
        <f>IFERROR(IFERROR(N173*MAX(N17+N329,N407+N641),N173*(N407+N641)),"")</f>
        <v>42476.219700000001</v>
      </c>
      <c r="O719" s="23">
        <f>IFERROR(IFERROR(O173*MAX(O17+O329,O407+O641),O173*(O407+O641)),"")</f>
        <v>41661</v>
      </c>
      <c r="P719" s="23">
        <f>IFERROR(IFERROR(P173*MAX(P17+P329,P407+P641),P173*(P407+P641)),"")</f>
        <v>39916.640500000001</v>
      </c>
      <c r="Q719" s="23">
        <f>IFERROR(IFERROR(Q173*MAX(Q17+Q329,Q407+Q641),Q173*(Q407+Q641)),"")</f>
        <v>40120</v>
      </c>
      <c r="R719" s="23">
        <f>IFERROR(IFERROR(R173*MAX(R17+R329,R407+R641),R173*(R407+R641)),"")</f>
        <v>48818.627199999995</v>
      </c>
      <c r="S719" s="23">
        <f>IFERROR(IFERROR(S173*MAX(S17+S329,S407+S641),S173*(S407+S641)),"")</f>
        <v>49912.148800000003</v>
      </c>
      <c r="T719" s="23">
        <f>IFERROR(IFERROR(T173*MAX(T17+T329,T407+T641),T173*(T407+T641)),"")</f>
        <v>64133.242399999996</v>
      </c>
      <c r="U719" s="23">
        <f>IFERROR(IFERROR(U173*MAX(U17+U329,U407+U641),U173*(U407+U641)),"")</f>
        <v>62916.170000000013</v>
      </c>
      <c r="V719" s="23">
        <f>IFERROR(IFERROR(V173*MAX(V17+V329,V407+V641),V173*(V407+V641)),"")</f>
        <v>54671.661699999997</v>
      </c>
      <c r="W719" s="23">
        <f>IFERROR(IFERROR(W173*MAX(W17+W329,W407+W641),W173*(W407+W641)),"")</f>
        <v>54797.447200000002</v>
      </c>
      <c r="X719" s="23">
        <f>IFERROR(IFERROR(X173*MAX(X17+X329,X407+X641),X173*(X407+X641)),"")</f>
        <v>56096.112999999998</v>
      </c>
      <c r="Y719" s="23">
        <f>IFERROR(IFERROR(Y173*MAX(Y17+Y329,Y407+Y641),Y173*(Y407+Y641)),"")</f>
        <v>56105.451100000006</v>
      </c>
      <c r="Z719" s="23">
        <f>IFERROR(IFERROR(Z173*MAX(Z17+Z329,Z407+Z641),Z173*(Z407+Z641)),"")</f>
        <v>62452.286400000005</v>
      </c>
      <c r="AA719" s="23">
        <f>IFERROR(IFERROR(AA173*MAX(AA17+AA329,AA407+AA641),AA173*(AA407+AA641)),"")</f>
        <v>63619</v>
      </c>
      <c r="AB719" s="23">
        <f>IFERROR(IFERROR(AB173*MAX(AB17+AB329,AB407+AB641),AB173*(AB407+AB641)),"")</f>
        <v>68856.306599999996</v>
      </c>
      <c r="AC719" s="23">
        <f>IFERROR(IFERROR(AC173*MAX(AC17+AC329,AC407+AC641),AC173*(AC407+AC641)),"")</f>
        <v>68890.314199999993</v>
      </c>
      <c r="AD719" s="23">
        <f>IFERROR(IFERROR(AD173*MAX(AD17+AD329,AD407+AD641),AD173*(AD407+AD641)),"")</f>
        <v>68586.672500000001</v>
      </c>
      <c r="AE719" s="23">
        <f>IFERROR(IFERROR(AE173*MAX(AE17+AE329,AE407+AE641),AE173*(AE407+AE641)),"")</f>
        <v>70056</v>
      </c>
      <c r="AF719" s="23">
        <f>IFERROR(IFERROR(AF173*MAX(AF17+AF329,AF407+AF641),AF173*(AF407+AF641)),"")</f>
        <v>66900.128000000012</v>
      </c>
      <c r="AG719" s="23">
        <f>IFERROR(IFERROR(AG173*MAX(AG17+AG329,AG407+AG641),AG173*(AG407+AG641)),"")</f>
        <v>66431.293399999995</v>
      </c>
      <c r="AH719" s="23" t="str">
        <f>IFERROR(IFERROR(AH173*MAX(AH17+AH329,AH407+AH641),AH173*(AH407+AH641)),"")</f>
        <v/>
      </c>
    </row>
    <row r="720" spans="1:34" ht="15" hidden="1" x14ac:dyDescent="0.25">
      <c r="A720" t="str">
        <f t="shared" si="126"/>
        <v>江苏广义风险贷款</v>
      </c>
      <c r="B720" s="3" t="str">
        <f t="shared" si="153"/>
        <v>江苏银行广义风险贷款</v>
      </c>
      <c r="C720" s="4" t="s">
        <v>56</v>
      </c>
      <c r="D720" s="4" t="s">
        <v>57</v>
      </c>
      <c r="E720" s="5" t="s">
        <v>58</v>
      </c>
      <c r="F720" s="5" t="s">
        <v>55</v>
      </c>
      <c r="G720" s="5" t="str">
        <f t="shared" si="154"/>
        <v>广义风险贷款</v>
      </c>
      <c r="H720" s="23">
        <f>IFERROR(IFERROR(H174*MAX(H18+H330,H408+H642),H174*(H408+H642)),"")</f>
        <v>35998.579369400002</v>
      </c>
      <c r="I720" s="23">
        <f>IFERROR(IFERROR(I174*MAX(I18+I330,I408+I642),I174*(I408+I642)),"")</f>
        <v>34406.663014399994</v>
      </c>
      <c r="J720" s="23">
        <f>IFERROR(IFERROR(J174*MAX(J18+J330,J408+J642),J174*(J408+J642)),"")</f>
        <v>34545.818436399997</v>
      </c>
      <c r="K720" s="23">
        <f>IFERROR(IFERROR(K174*MAX(K18+K330,K408+K642),K174*(K408+K642)),"")</f>
        <v>35918.808092800005</v>
      </c>
      <c r="L720" s="23">
        <f>IFERROR(IFERROR(L174*MAX(L18+L330,L408+L642),L174*(L408+L642)),"")</f>
        <v>36386.797884399995</v>
      </c>
      <c r="M720" s="23">
        <f>IFERROR(IFERROR(M174*MAX(M18+M330,M408+M642),M174*(M408+M642)),"")</f>
        <v>34357.330577799999</v>
      </c>
      <c r="N720" s="23">
        <f>IFERROR(IFERROR(N174*MAX(N18+N330,N408+N642),N174*(N408+N642)),"")</f>
        <v>32185.6834628</v>
      </c>
      <c r="O720" s="23">
        <f>IFERROR(IFERROR(O174*MAX(O18+O330,O408+O642),O174*(O408+O642)),"")</f>
        <v>32365.291640800002</v>
      </c>
      <c r="P720" s="23">
        <f>IFERROR(IFERROR(P174*MAX(P18+P330,P408+P642),P174*(P408+P642)),"")</f>
        <v>32060.035875599995</v>
      </c>
      <c r="Q720" s="23">
        <f>IFERROR(IFERROR(Q174*MAX(Q18+Q330,Q408+Q642),Q174*(Q408+Q642)),"")</f>
        <v>32914.381990399997</v>
      </c>
      <c r="R720" s="23">
        <f>IFERROR(IFERROR(R174*MAX(R18+R330,R408+R642),R174*(R408+R642)),"")</f>
        <v>33902.403943199999</v>
      </c>
      <c r="S720" s="23">
        <f>IFERROR(IFERROR(S174*MAX(S18+S330,S408+S642),S174*(S408+S642)),"")</f>
        <v>34663.2684353</v>
      </c>
      <c r="T720" s="23">
        <f>IFERROR(IFERROR(T174*MAX(T18+T330,T408+T642),T174*(T408+T642)),"")</f>
        <v>35062.347286400007</v>
      </c>
      <c r="U720" s="23">
        <f>IFERROR(IFERROR(U174*MAX(U18+U330,U408+U642),U174*(U408+U642)),"")</f>
        <v>35596.267291199998</v>
      </c>
      <c r="V720" s="23">
        <f>IFERROR(IFERROR(V174*MAX(V18+V330,V408+V642),V174*(V408+V642)),"")</f>
        <v>36072.141453999997</v>
      </c>
      <c r="W720" s="23">
        <f>IFERROR(IFERROR(W174*MAX(W18+W330,W408+W642),W174*(W408+W642)),"")</f>
        <v>36358.889988399998</v>
      </c>
      <c r="X720" s="23">
        <f>IFERROR(IFERROR(X174*MAX(X18+X330,X408+X642),X174*(X408+X642)),"")</f>
        <v>38367.970769599997</v>
      </c>
      <c r="Y720" s="23">
        <f>IFERROR(IFERROR(Y174*MAX(Y18+Y330,Y408+Y642),Y174*(Y408+Y642)),"")</f>
        <v>39477.925151399999</v>
      </c>
      <c r="Z720" s="23">
        <f>IFERROR(IFERROR(Z174*MAX(Z18+Z330,Z408+Z642),Z174*(Z408+Z642)),"")</f>
        <v>40559.666845599997</v>
      </c>
      <c r="AA720" s="23">
        <f>IFERROR(IFERROR(AA174*MAX(AA18+AA330,AA408+AA642),AA174*(AA408+AA642)),"")</f>
        <v>43419.912225500004</v>
      </c>
      <c r="AB720" s="23">
        <f>IFERROR(IFERROR(AB174*MAX(AB18+AB330,AB408+AB642),AB174*(AB408+AB642)),"")</f>
        <v>46968.123886599999</v>
      </c>
      <c r="AC720" s="23">
        <f>IFERROR(IFERROR(AC174*MAX(AC18+AC330,AC408+AC642),AC174*(AC408+AC642)),"")</f>
        <v>48998.558463499998</v>
      </c>
      <c r="AD720" s="23">
        <f>IFERROR(IFERROR(AD174*MAX(AD18+AD330,AD408+AD642),AD174*(AD408+AD642)),"")</f>
        <v>48007.033065600001</v>
      </c>
      <c r="AE720" s="23">
        <f>IFERROR(IFERROR(AE174*MAX(AE18+AE330,AE408+AE642),AE174*(AE408+AE642)),"")</f>
        <v>49519.325584999999</v>
      </c>
      <c r="AF720" s="23">
        <f>IFERROR(IFERROR(AF174*MAX(AF18+AF330,AF408+AF642),AF174*(AF408+AF642)),"")</f>
        <v>50622.478293599997</v>
      </c>
      <c r="AG720" s="23">
        <f>IFERROR(IFERROR(AG174*MAX(AG18+AG330,AG408+AG642),AG174*(AG408+AG642)),"")</f>
        <v>52417.901448000004</v>
      </c>
      <c r="AH720" s="23" t="str">
        <f>IFERROR(IFERROR(AH174*MAX(AH18+AH330,AH408+AH642),AH174*(AH408+AH642)),"")</f>
        <v/>
      </c>
    </row>
    <row r="721" spans="1:34" ht="15" hidden="1" x14ac:dyDescent="0.25">
      <c r="A721" t="str">
        <f t="shared" si="126"/>
        <v>上海广义风险贷款</v>
      </c>
      <c r="B721" s="3" t="str">
        <f t="shared" si="153"/>
        <v>上海银行广义风险贷款</v>
      </c>
      <c r="C721" s="4" t="s">
        <v>59</v>
      </c>
      <c r="D721" s="4" t="s">
        <v>60</v>
      </c>
      <c r="E721" s="5" t="s">
        <v>61</v>
      </c>
      <c r="F721" s="5" t="s">
        <v>55</v>
      </c>
      <c r="G721" s="5" t="str">
        <f t="shared" si="154"/>
        <v>广义风险贷款</v>
      </c>
      <c r="H721" s="23">
        <f>IFERROR(IFERROR(H175*MAX(H19+H331,H409+H643),H175*(H409+H643)),"")</f>
        <v>28133.947938599998</v>
      </c>
      <c r="I721" s="23">
        <f>IFERROR(IFERROR(I175*MAX(I19+I331,I409+I643),I175*(I409+I643)),"")</f>
        <v>29053.118363500002</v>
      </c>
      <c r="J721" s="23">
        <f>IFERROR(IFERROR(J175*MAX(J19+J331,J409+J643),J175*(J409+J643)),"")</f>
        <v>29560.678264800001</v>
      </c>
      <c r="K721" s="23">
        <f>IFERROR(IFERROR(K175*MAX(K19+K331,K409+K643),K175*(K409+K643)),"")</f>
        <v>30208.255131000005</v>
      </c>
      <c r="L721" s="23">
        <f>IFERROR(IFERROR(L175*MAX(L19+L331,L409+L643),L175*(L409+L643)),"")</f>
        <v>32292.178523399998</v>
      </c>
      <c r="M721" s="23">
        <f>IFERROR(IFERROR(M175*MAX(M19+M331,M409+M643),M175*(M409+M643)),"")</f>
        <v>32066.529032400002</v>
      </c>
      <c r="N721" s="23">
        <f>IFERROR(IFERROR(N175*MAX(N19+N331,N409+N643),N175*(N409+N643)),"")</f>
        <v>34382.527678400002</v>
      </c>
      <c r="O721" s="23">
        <f>IFERROR(IFERROR(O175*MAX(O19+O331,O409+O643),O175*(O409+O643)),"")</f>
        <v>35895.0425025</v>
      </c>
      <c r="P721" s="23">
        <f>IFERROR(IFERROR(P175*MAX(P19+P331,P409+P643),P175*(P409+P643)),"")</f>
        <v>36093.176891300005</v>
      </c>
      <c r="Q721" s="23">
        <f>IFERROR(IFERROR(Q175*MAX(Q19+Q331,Q409+Q643),Q175*(Q409+Q643)),"")</f>
        <v>35001.678339500002</v>
      </c>
      <c r="R721" s="23">
        <f>IFERROR(IFERROR(R175*MAX(R19+R331,R409+R643),R175*(R409+R643)),"")</f>
        <v>35547.372074999999</v>
      </c>
      <c r="S721" s="23">
        <f>IFERROR(IFERROR(S175*MAX(S19+S331,S409+S643),S175*(S409+S643)),"")</f>
        <v>35796.355137500002</v>
      </c>
      <c r="T721" s="23">
        <f>IFERROR(IFERROR(T175*MAX(T19+T331,T409+T643),T175*(T409+T643)),"")</f>
        <v>37238.003750000003</v>
      </c>
      <c r="U721" s="23">
        <f>IFERROR(IFERROR(U175*MAX(U19+U331,U409+U643),U175*(U409+U643)),"")</f>
        <v>39459.558700000001</v>
      </c>
      <c r="V721" s="23">
        <f>IFERROR(IFERROR(V175*MAX(V19+V331,V409+V643),V175*(V409+V643)),"")</f>
        <v>37689.618374999998</v>
      </c>
      <c r="W721" s="23">
        <f>IFERROR(IFERROR(W175*MAX(W19+W331,W409+W643),W175*(W409+W643)),"")</f>
        <v>40649.793787499999</v>
      </c>
      <c r="X721" s="23">
        <f>IFERROR(IFERROR(X175*MAX(X19+X331,X409+X643),X175*(X409+X643)),"")</f>
        <v>40229.278446999997</v>
      </c>
      <c r="Y721" s="23">
        <f>IFERROR(IFERROR(Y175*MAX(Y19+Y331,Y409+Y643),Y175*(Y409+Y643)),"")</f>
        <v>39999.295334399998</v>
      </c>
      <c r="Z721" s="23">
        <f>IFERROR(IFERROR(Z175*MAX(Z19+Z331,Z409+Z643),Z175*(Z409+Z643)),"")</f>
        <v>52012.229999999996</v>
      </c>
      <c r="AA721" s="23">
        <f>IFERROR(IFERROR(AA175*MAX(AA19+AA331,AA409+AA643),AA175*(AA409+AA643)),"")</f>
        <v>52012.229999999996</v>
      </c>
      <c r="AB721" s="23">
        <f>IFERROR(IFERROR(AB175*MAX(AB19+AB331,AB409+AB643),AB175*(AB409+AB643)),"")</f>
        <v>47769.630140300003</v>
      </c>
      <c r="AC721" s="23">
        <f>IFERROR(IFERROR(AC175*MAX(AC19+AC331,AC409+AC643),AC175*(AC409+AC643)),"")</f>
        <v>47210.250635999997</v>
      </c>
      <c r="AD721" s="23">
        <f>IFERROR(IFERROR(AD175*MAX(AD19+AD331,AD409+AD643),AD175*(AD409+AD643)),"")</f>
        <v>45601.716628800001</v>
      </c>
      <c r="AE721" s="23">
        <f>IFERROR(IFERROR(AE175*MAX(AE19+AE331,AE409+AE643),AE175*(AE409+AE643)),"")</f>
        <v>46035.651914399998</v>
      </c>
      <c r="AF721" s="23">
        <f>IFERROR(IFERROR(AF175*MAX(AF19+AF331,AF409+AF643),AF175*(AF409+AF643)),"")</f>
        <v>46242.5628134</v>
      </c>
      <c r="AG721" s="23">
        <f>IFERROR(IFERROR(AG175*MAX(AG19+AG331,AG409+AG643),AG175*(AG409+AG643)),"")</f>
        <v>47011.402449000001</v>
      </c>
      <c r="AH721" s="23" t="str">
        <f>IFERROR(IFERROR(AH175*MAX(AH19+AH331,AH409+AH643),AH175*(AH409+AH643)),"")</f>
        <v/>
      </c>
    </row>
    <row r="722" spans="1:34" ht="15" hidden="1" x14ac:dyDescent="0.25">
      <c r="A722" t="str">
        <f t="shared" si="126"/>
        <v>宁波广义风险贷款</v>
      </c>
      <c r="B722" s="3" t="str">
        <f t="shared" si="153"/>
        <v>宁波银行广义风险贷款</v>
      </c>
      <c r="C722" s="4" t="s">
        <v>62</v>
      </c>
      <c r="D722" s="4" t="s">
        <v>63</v>
      </c>
      <c r="E722" s="5" t="s">
        <v>64</v>
      </c>
      <c r="F722" s="5" t="s">
        <v>55</v>
      </c>
      <c r="G722" s="5" t="str">
        <f t="shared" si="154"/>
        <v>广义风险贷款</v>
      </c>
      <c r="H722" s="23">
        <f>IFERROR(IFERROR(H176*MAX(H20+H332,H410+H644),H176*(H410+H644)),"")</f>
        <v>6618.5881974000004</v>
      </c>
      <c r="I722" s="23">
        <f>IFERROR(IFERROR(I176*MAX(I20+I332,I410+I644),I176*(I410+I644)),"")</f>
        <v>6737.4017220000005</v>
      </c>
      <c r="J722" s="23">
        <f>IFERROR(IFERROR(J176*MAX(J20+J332,J410+J644),J176*(J410+J644)),"")</f>
        <v>8023.5400165999999</v>
      </c>
      <c r="K722" s="23">
        <f>IFERROR(IFERROR(K176*MAX(K20+K332,K410+K644),K176*(K410+K644)),"")</f>
        <v>8911.952959799999</v>
      </c>
      <c r="L722" s="23">
        <f>IFERROR(IFERROR(L176*MAX(L20+L332,L410+L644),L176*(L410+L644)),"")</f>
        <v>8625.8158547000003</v>
      </c>
      <c r="M722" s="23">
        <f>IFERROR(IFERROR(M176*MAX(M20+M332,M410+M644),M176*(M410+M644)),"")</f>
        <v>8703.5681722000008</v>
      </c>
      <c r="N722" s="23">
        <f>IFERROR(IFERROR(N176*MAX(N20+N332,N410+N644),N176*(N410+N644)),"")</f>
        <v>8854.9485000000004</v>
      </c>
      <c r="O722" s="23">
        <f>IFERROR(IFERROR(O176*MAX(O20+O332,O410+O644),O176*(O410+O644)),"")</f>
        <v>8468.1288000000004</v>
      </c>
      <c r="P722" s="23">
        <f>IFERROR(IFERROR(P176*MAX(P20+P332,P410+P644),P176*(P410+P644)),"")</f>
        <v>9373.2624000000014</v>
      </c>
      <c r="Q722" s="23">
        <f>IFERROR(IFERROR(Q176*MAX(Q20+Q332,Q410+Q644),Q176*(Q410+Q644)),"")</f>
        <v>9674.005799999999</v>
      </c>
      <c r="R722" s="23">
        <f>IFERROR(IFERROR(R176*MAX(R20+R332,R410+R644),R176*(R410+R644)),"")</f>
        <v>10742.8593</v>
      </c>
      <c r="S722" s="23">
        <f>IFERROR(IFERROR(S176*MAX(S20+S332,S410+S644),S176*(S410+S644)),"")</f>
        <v>11868.337799999999</v>
      </c>
      <c r="T722" s="23">
        <f>IFERROR(IFERROR(T176*MAX(T20+T332,T410+T644),T176*(T410+T644)),"")</f>
        <v>12397.003700000001</v>
      </c>
      <c r="U722" s="23">
        <f>IFERROR(IFERROR(U176*MAX(U20+U332,U410+U644),U176*(U410+U644)),"")</f>
        <v>12661.262699999999</v>
      </c>
      <c r="V722" s="23">
        <f>IFERROR(IFERROR(V176*MAX(V20+V332,V410+V644),V176*(V410+V644)),"")</f>
        <v>13889.014999999999</v>
      </c>
      <c r="W722" s="23">
        <f>IFERROR(IFERROR(W176*MAX(W20+W332,W410+W644),W176*(W410+W644)),"")</f>
        <v>14254.2348</v>
      </c>
      <c r="X722" s="23">
        <f>IFERROR(IFERROR(X176*MAX(X20+X332,X410+X644),X176*(X410+X644)),"")</f>
        <v>15277.815999999999</v>
      </c>
      <c r="Y722" s="23">
        <f>IFERROR(IFERROR(Y176*MAX(Y20+Y332,Y410+Y644),Y176*(Y410+Y644)),"")</f>
        <v>15860.5584</v>
      </c>
      <c r="Z722" s="23">
        <f>IFERROR(IFERROR(Z176*MAX(Z20+Z332,Z410+Z644),Z176*(Z410+Z644)),"")</f>
        <v>17626.656800000001</v>
      </c>
      <c r="AA722" s="23">
        <f>IFERROR(IFERROR(AA176*MAX(AA20+AA332,AA410+AA644),AA176*(AA410+AA644)),"")</f>
        <v>20483.036</v>
      </c>
      <c r="AB722" s="23">
        <f>IFERROR(IFERROR(AB176*MAX(AB20+AB332,AB410+AB644),AB176*(AB410+AB644)),"")</f>
        <v>25018.892800000001</v>
      </c>
      <c r="AC722" s="23">
        <f>IFERROR(IFERROR(AC176*MAX(AC20+AC332,AC410+AC644),AC176*(AC410+AC644)),"")</f>
        <v>26818.358</v>
      </c>
      <c r="AD722" s="23">
        <f>IFERROR(IFERROR(AD176*MAX(AD20+AD332,AD410+AD644),AD176*(AD410+AD644)),"")</f>
        <v>26421.078800000003</v>
      </c>
      <c r="AE722" s="23">
        <f>IFERROR(IFERROR(AE176*MAX(AE20+AE332,AE410+AE644),AE176*(AE410+AE644)),"")</f>
        <v>28832.2844</v>
      </c>
      <c r="AF722" s="23">
        <f>IFERROR(IFERROR(AF176*MAX(AF20+AF332,AF410+AF644),AF176*(AF410+AF644)),"")</f>
        <v>29818.418799999999</v>
      </c>
      <c r="AG722" s="23">
        <f>IFERROR(IFERROR(AG176*MAX(AG20+AG332,AG410+AG644),AG176*(AG410+AG644)),"")</f>
        <v>31611.854799999997</v>
      </c>
      <c r="AH722" s="23" t="str">
        <f>IFERROR(IFERROR(AH176*MAX(AH20+AH332,AH410+AH644),AH176*(AH410+AH644)),"")</f>
        <v/>
      </c>
    </row>
    <row r="723" spans="1:34" ht="15" hidden="1" x14ac:dyDescent="0.25">
      <c r="A723" t="str">
        <f t="shared" si="126"/>
        <v>南京广义风险贷款</v>
      </c>
      <c r="B723" s="3" t="str">
        <f t="shared" si="153"/>
        <v>南京银行广义风险贷款</v>
      </c>
      <c r="C723" s="4" t="s">
        <v>65</v>
      </c>
      <c r="D723" s="4" t="s">
        <v>66</v>
      </c>
      <c r="E723" s="5" t="s">
        <v>67</v>
      </c>
      <c r="F723" s="5" t="s">
        <v>55</v>
      </c>
      <c r="G723" s="5" t="str">
        <f t="shared" si="154"/>
        <v>广义风险贷款</v>
      </c>
      <c r="H723" s="23">
        <f>IFERROR(IFERROR(H177*MAX(H21+H333,H411+H645),H177*(H411+H645)),"")</f>
        <v>11876.6675024</v>
      </c>
      <c r="I723" s="23">
        <f>IFERROR(IFERROR(I177*MAX(I21+I333,I411+I645),I177*(I411+I645)),"")</f>
        <v>12748.7389348</v>
      </c>
      <c r="J723" s="23">
        <f>IFERROR(IFERROR(J177*MAX(J21+J333,J411+J645),J177*(J411+J645)),"")</f>
        <v>11955.9798873</v>
      </c>
      <c r="K723" s="23">
        <f>IFERROR(IFERROR(K177*MAX(K21+K333,K411+K645),K177*(K411+K645)),"")</f>
        <v>14960.186273100002</v>
      </c>
      <c r="L723" s="23">
        <f>IFERROR(IFERROR(L177*MAX(L21+L333,L411+L645),L177*(L411+L645)),"")</f>
        <v>14640.770474000003</v>
      </c>
      <c r="M723" s="23">
        <f>IFERROR(IFERROR(M177*MAX(M21+M333,M411+M645),M177*(M411+M645)),"")</f>
        <v>14054.025226</v>
      </c>
      <c r="N723" s="23">
        <f>IFERROR(IFERROR(N177*MAX(N21+N333,N411+N645),N177*(N411+N645)),"")</f>
        <v>14286.918997300001</v>
      </c>
      <c r="O723" s="23">
        <f>IFERROR(IFERROR(O177*MAX(O21+O333,O411+O645),O177*(O411+O645)),"")</f>
        <v>16356.1816026</v>
      </c>
      <c r="P723" s="23">
        <f>IFERROR(IFERROR(P177*MAX(P21+P333,P411+P645),P177*(P411+P645)),"")</f>
        <v>15502.644161300002</v>
      </c>
      <c r="Q723" s="23">
        <f>IFERROR(IFERROR(Q177*MAX(Q21+Q333,Q411+Q645),Q177*(Q411+Q645)),"")</f>
        <v>16074.6341619</v>
      </c>
      <c r="R723" s="23">
        <f>IFERROR(IFERROR(R177*MAX(R21+R333,R411+R645),R177*(R411+R645)),"")</f>
        <v>16817.454490199998</v>
      </c>
      <c r="S723" s="23">
        <f>IFERROR(IFERROR(S177*MAX(S21+S333,S411+S645),S177*(S411+S645)),"")</f>
        <v>16623.191682999997</v>
      </c>
      <c r="T723" s="23">
        <f>IFERROR(IFERROR(T177*MAX(T21+T333,T411+T645),T177*(T411+T645)),"")</f>
        <v>15644.468411000002</v>
      </c>
      <c r="U723" s="23">
        <f>IFERROR(IFERROR(U177*MAX(U21+U333,U411+U645),U177*(U411+U645)),"")</f>
        <v>16122.925118000001</v>
      </c>
      <c r="V723" s="23">
        <f>IFERROR(IFERROR(V177*MAX(V21+V333,V411+V645),V177*(V411+V645)),"")</f>
        <v>16432.456119999999</v>
      </c>
      <c r="W723" s="23">
        <f>IFERROR(IFERROR(W177*MAX(W21+W333,W411+W645),W177*(W411+W645)),"")</f>
        <v>18009.930506000001</v>
      </c>
      <c r="X723" s="23">
        <f>IFERROR(IFERROR(X177*MAX(X21+X333,X411+X645),X177*(X411+X645)),"")</f>
        <v>18653.703577999997</v>
      </c>
      <c r="Y723" s="23">
        <f>IFERROR(IFERROR(Y177*MAX(Y21+Y333,Y411+Y645),Y177*(Y411+Y645)),"")</f>
        <v>20365.471665000001</v>
      </c>
      <c r="Z723" s="23">
        <f>IFERROR(IFERROR(Z177*MAX(Z21+Z333,Z411+Z645),Z177*(Z411+Z645)),"")</f>
        <v>22733.849754000003</v>
      </c>
      <c r="AA723" s="23">
        <f>IFERROR(IFERROR(AA177*MAX(AA21+AA333,AA411+AA645),AA177*(AA411+AA645)),"")</f>
        <v>21998.0410041</v>
      </c>
      <c r="AB723" s="23">
        <f>IFERROR(IFERROR(AB177*MAX(AB21+AB333,AB411+AB645),AB177*(AB411+AB645)),"")</f>
        <v>22966.359066499997</v>
      </c>
      <c r="AC723" s="23">
        <f>IFERROR(IFERROR(AC177*MAX(AC21+AC333,AC411+AC645),AC177*(AC411+AC645)),"")</f>
        <v>24356.122867600003</v>
      </c>
      <c r="AD723" s="23">
        <f>IFERROR(IFERROR(AD177*MAX(AD21+AD333,AD411+AD645),AD177*(AD411+AD645)),"")</f>
        <v>25542.4070474</v>
      </c>
      <c r="AE723" s="23">
        <f>IFERROR(IFERROR(AE177*MAX(AE21+AE333,AE411+AE645),AE177*(AE411+AE645)),"")</f>
        <v>26661.338054100001</v>
      </c>
      <c r="AF723" s="23">
        <f>IFERROR(IFERROR(AF177*MAX(AF21+AF333,AF411+AF645),AF177*(AF411+AF645)),"")</f>
        <v>26309.895644</v>
      </c>
      <c r="AG723" s="23">
        <f>IFERROR(IFERROR(AG177*MAX(AG21+AG333,AG411+AG645),AG177*(AG411+AG645)),"")</f>
        <v>26649.265005799996</v>
      </c>
      <c r="AH723" s="23" t="str">
        <f>IFERROR(IFERROR(AH177*MAX(AH21+AH333,AH411+AH645),AH177*(AH411+AH645)),"")</f>
        <v/>
      </c>
    </row>
    <row r="724" spans="1:34" ht="15" hidden="1" x14ac:dyDescent="0.25">
      <c r="A724" t="str">
        <f t="shared" si="126"/>
        <v>杭州广义风险贷款</v>
      </c>
      <c r="B724" s="3" t="str">
        <f t="shared" si="153"/>
        <v>杭州银行广义风险贷款</v>
      </c>
      <c r="C724" s="4" t="s">
        <v>68</v>
      </c>
      <c r="D724" s="4" t="s">
        <v>69</v>
      </c>
      <c r="E724" s="5" t="s">
        <v>70</v>
      </c>
      <c r="F724" s="5" t="s">
        <v>55</v>
      </c>
      <c r="G724" s="5" t="str">
        <f t="shared" si="154"/>
        <v>广义风险贷款</v>
      </c>
      <c r="H724" s="23">
        <f>IFERROR(IFERROR(H178*MAX(H22+H334,H412+H646),H178*(H412+H646)),"")</f>
        <v>9647.294756199999</v>
      </c>
      <c r="I724" s="23">
        <f>IFERROR(IFERROR(I178*MAX(I22+I334,I412+I646),I178*(I412+I646)),"")</f>
        <v>10842.687625999999</v>
      </c>
      <c r="J724" s="23">
        <f>IFERROR(IFERROR(J178*MAX(J22+J334,J412+J646),J178*(J412+J646)),"")</f>
        <v>9425.0779662000004</v>
      </c>
      <c r="K724" s="23">
        <f>IFERROR(IFERROR(K178*MAX(K22+K334,K412+K646),K178*(K412+K646)),"")</f>
        <v>9577.0751091000002</v>
      </c>
      <c r="L724" s="23">
        <f>IFERROR(IFERROR(L178*MAX(L22+L334,L412+L646),L178*(L412+L646)),"")</f>
        <v>10077.7200328</v>
      </c>
      <c r="M724" s="23">
        <f>IFERROR(IFERROR(M178*MAX(M22+M334,M412+M646),M178*(M412+M646)),"")</f>
        <v>8484.0793006999993</v>
      </c>
      <c r="N724" s="23">
        <f>IFERROR(IFERROR(N178*MAX(N22+N334,N412+N646),N178*(N412+N646)),"")</f>
        <v>7961.1469576</v>
      </c>
      <c r="O724" s="23">
        <f>IFERROR(IFERROR(O178*MAX(O22+O334,O412+O646),O178*(O412+O646)),"")</f>
        <v>8015.0613945000005</v>
      </c>
      <c r="P724" s="23">
        <f>IFERROR(IFERROR(P178*MAX(P22+P334,P412+P646),P178*(P412+P646)),"")</f>
        <v>7930.0423490000003</v>
      </c>
      <c r="Q724" s="23">
        <f>IFERROR(IFERROR(Q178*MAX(Q22+Q334,Q412+Q646),Q178*(Q412+Q646)),"")</f>
        <v>8219.2308260000009</v>
      </c>
      <c r="R724" s="23">
        <f>IFERROR(IFERROR(R178*MAX(R22+R334,R412+R646),R178*(R412+R646)),"")</f>
        <v>7301.4943691703702</v>
      </c>
      <c r="S724" s="23">
        <f>IFERROR(IFERROR(S178*MAX(S22+S334,S412+S646),S178*(S412+S646)),"")</f>
        <v>7563.6485981999986</v>
      </c>
      <c r="T724" s="23">
        <f>IFERROR(IFERROR(T178*MAX(T22+T334,T412+T646),T178*(T412+T646)),"")</f>
        <v>8291.3225673000015</v>
      </c>
      <c r="U724" s="23">
        <f>IFERROR(IFERROR(U178*MAX(U22+U334,U412+U646),U178*(U412+U646)),"")</f>
        <v>8340.0557243000003</v>
      </c>
      <c r="V724" s="23">
        <f>IFERROR(IFERROR(V178*MAX(V22+V334,V412+V646),V178*(V412+V646)),"")</f>
        <v>8150.8000722000006</v>
      </c>
      <c r="W724" s="23">
        <f>IFERROR(IFERROR(W178*MAX(W22+W334,W412+W646),W178*(W412+W646)),"")</f>
        <v>7819.7874420000007</v>
      </c>
      <c r="X724" s="23">
        <f>IFERROR(IFERROR(X178*MAX(X22+X334,X412+X646),X178*(X412+X646)),"")</f>
        <v>9304.1407491999998</v>
      </c>
      <c r="Y724" s="23">
        <f>IFERROR(IFERROR(Y178*MAX(Y22+Y334,Y412+Y646),Y178*(Y412+Y646)),"")</f>
        <v>8859.6586019999995</v>
      </c>
      <c r="Z724" s="23">
        <f>IFERROR(IFERROR(Z178*MAX(Z22+Z334,Z412+Z646),Z178*(Z412+Z646)),"")</f>
        <v>9349.6413472000004</v>
      </c>
      <c r="AA724" s="23">
        <f>IFERROR(IFERROR(AA178*MAX(AA22+AA334,AA412+AA646),AA178*(AA412+AA646)),"")</f>
        <v>11131.770814400001</v>
      </c>
      <c r="AB724" s="23">
        <f>IFERROR(IFERROR(AB178*MAX(AB22+AB334,AB412+AB646),AB178*(AB412+AB646)),"")</f>
        <v>11598.657857600001</v>
      </c>
      <c r="AC724" s="23">
        <f>IFERROR(IFERROR(AC178*MAX(AC22+AC334,AC412+AC646),AC178*(AC412+AC646)),"")</f>
        <v>12319.884306399999</v>
      </c>
      <c r="AD724" s="23">
        <f>IFERROR(IFERROR(AD178*MAX(AD22+AD334,AD412+AD646),AD178*(AD412+AD646)),"")</f>
        <v>12292.971188399999</v>
      </c>
      <c r="AE724" s="23">
        <f>IFERROR(IFERROR(AE178*MAX(AE22+AE334,AE412+AE646),AE178*(AE412+AE646)),"")</f>
        <v>12975.6665944</v>
      </c>
      <c r="AF724" s="23">
        <f>IFERROR(IFERROR(AF178*MAX(AF22+AF334,AF412+AF646),AF178*(AF412+AF646)),"")</f>
        <v>12844.365365600001</v>
      </c>
      <c r="AG724" s="23">
        <f>IFERROR(IFERROR(AG178*MAX(AG22+AG334,AG412+AG646),AG178*(AG412+AG646)),"")</f>
        <v>13261.0970908</v>
      </c>
      <c r="AH724" s="23" t="str">
        <f>IFERROR(IFERROR(AH178*MAX(AH22+AH334,AH412+AH646),AH178*(AH412+AH646)),"")</f>
        <v/>
      </c>
    </row>
    <row r="725" spans="1:34" ht="15" hidden="1" x14ac:dyDescent="0.25">
      <c r="A725" t="str">
        <f t="shared" si="126"/>
        <v>成都广义风险贷款</v>
      </c>
      <c r="B725" s="3" t="str">
        <f t="shared" si="153"/>
        <v>成都银行广义风险贷款</v>
      </c>
      <c r="C725" s="4" t="s">
        <v>71</v>
      </c>
      <c r="D725" s="4" t="s">
        <v>72</v>
      </c>
      <c r="E725" s="5" t="s">
        <v>73</v>
      </c>
      <c r="F725" s="5" t="s">
        <v>55</v>
      </c>
      <c r="G725" s="5" t="str">
        <f t="shared" si="154"/>
        <v>广义风险贷款</v>
      </c>
      <c r="H725" s="23">
        <f>IFERROR(IFERROR(H179*MAX(H23+H335,H413+H647),H179*(H413+H647)),"")</f>
        <v>6131.1585044000003</v>
      </c>
      <c r="I725" s="23">
        <f>IFERROR(IFERROR(I179*MAX(I23+I335,I413+I647),I179*(I413+I647)),"")</f>
        <v>5963.0600000000013</v>
      </c>
      <c r="J725" s="23">
        <f>IFERROR(IFERROR(J179*MAX(J23+J335,J413+J647),J179*(J413+J647)),"")</f>
        <v>5763.3809999999994</v>
      </c>
      <c r="K725" s="23">
        <f>IFERROR(IFERROR(K179*MAX(K23+K335,K413+K647),K179*(K413+K647)),"")</f>
        <v>5763.3809999999994</v>
      </c>
      <c r="L725" s="23">
        <f>IFERROR(IFERROR(L179*MAX(L23+L335,L413+L647),L179*(L413+L647)),"")</f>
        <v>5636.1721388000005</v>
      </c>
      <c r="M725" s="23">
        <f>IFERROR(IFERROR(M179*MAX(M23+M335,M413+M647),M179*(M413+M647)),"")</f>
        <v>5886.2900591999996</v>
      </c>
      <c r="N725" s="23">
        <f>IFERROR(IFERROR(N179*MAX(N23+N335,N413+N647),N179*(N413+N647)),"")</f>
        <v>5815.1763883999993</v>
      </c>
      <c r="O725" s="23">
        <f>IFERROR(IFERROR(O179*MAX(O23+O335,O413+O647),O179*(O413+O647)),"")</f>
        <v>5916.0213119</v>
      </c>
      <c r="P725" s="23">
        <f>IFERROR(IFERROR(P179*MAX(P23+P335,P413+P647),P179*(P413+P647)),"")</f>
        <v>5990.3619160000007</v>
      </c>
      <c r="Q725" s="23">
        <f>IFERROR(IFERROR(Q179*MAX(Q23+Q335,Q413+Q647),Q179*(Q413+Q647)),"")</f>
        <v>5799.0909999999994</v>
      </c>
      <c r="R725" s="23">
        <f>IFERROR(IFERROR(R179*MAX(R23+R335,R413+R647),R179*(R413+R647)),"")</f>
        <v>6183.1629630000007</v>
      </c>
      <c r="S725" s="23">
        <f>IFERROR(IFERROR(S179*MAX(S23+S335,S413+S647),S179*(S413+S647)),"")</f>
        <v>5702.1014236999999</v>
      </c>
      <c r="T725" s="23">
        <f>IFERROR(IFERROR(T179*MAX(T23+T335,T413+T647),T179*(T413+T647)),"")</f>
        <v>6061.0293332999991</v>
      </c>
      <c r="U725" s="23">
        <f>IFERROR(IFERROR(U179*MAX(U23+U335,U413+U647),U179*(U413+U647)),"")</f>
        <v>5761.1287759000006</v>
      </c>
      <c r="V725" s="23">
        <f>IFERROR(IFERROR(V179*MAX(V23+V335,V413+V647),V179*(V413+V647)),"")</f>
        <v>6037.1930345999999</v>
      </c>
      <c r="W725" s="23">
        <f>IFERROR(IFERROR(W179*MAX(W23+W335,W413+W647),W179*(W413+W647)),"")</f>
        <v>6367.8180115999994</v>
      </c>
      <c r="X725" s="23">
        <f>IFERROR(IFERROR(X179*MAX(X23+X335,X413+X647),X179*(X413+X647)),"")</f>
        <v>6667.7269063999993</v>
      </c>
      <c r="Y725" s="23">
        <f>IFERROR(IFERROR(Y179*MAX(Y23+Y335,Y413+Y647),Y179*(Y413+Y647)),"")</f>
        <v>6747.9300054999994</v>
      </c>
      <c r="Z725" s="23">
        <f>IFERROR(IFERROR(Z179*MAX(Z23+Z335,Z413+Z647),Z179*(Z413+Z647)),"")</f>
        <v>6799.6860452000001</v>
      </c>
      <c r="AA725" s="23">
        <f>IFERROR(IFERROR(AA179*MAX(AA23+AA335,AA413+AA647),AA179*(AA413+AA647)),"")</f>
        <v>7366.2328693999998</v>
      </c>
      <c r="AB725" s="23">
        <f>IFERROR(IFERROR(AB179*MAX(AB23+AB335,AB413+AB647),AB179*(AB413+AB647)),"")</f>
        <v>8207.73</v>
      </c>
      <c r="AC725" s="23">
        <f>IFERROR(IFERROR(AC179*MAX(AC23+AC335,AC413+AC647),AC179*(AC413+AC647)),"")</f>
        <v>8207.7300000000014</v>
      </c>
      <c r="AD725" s="23">
        <f>IFERROR(IFERROR(AD179*MAX(AD23+AD335,AD413+AD647),AD179*(AD413+AD647)),"")</f>
        <v>8059.8589544000006</v>
      </c>
      <c r="AE725" s="23">
        <f>IFERROR(IFERROR(AE179*MAX(AE23+AE335,AE413+AE647),AE179*(AE413+AE647)),"")</f>
        <v>8656.2746460000017</v>
      </c>
      <c r="AF725" s="23">
        <f>IFERROR(IFERROR(AF179*MAX(AF23+AF335,AF413+AF647),AF179*(AF413+AF647)),"")</f>
        <v>9168.8670824000019</v>
      </c>
      <c r="AG725" s="23">
        <f>IFERROR(IFERROR(AG179*MAX(AG23+AG335,AG413+AG647),AG179*(AG413+AG647)),"")</f>
        <v>8884.350144</v>
      </c>
      <c r="AH725" s="23" t="str">
        <f>IFERROR(IFERROR(AH179*MAX(AH23+AH335,AH413+AH647),AH179*(AH413+AH647)),"")</f>
        <v/>
      </c>
    </row>
    <row r="726" spans="1:34" ht="15" hidden="1" x14ac:dyDescent="0.25">
      <c r="A726" t="str">
        <f t="shared" si="126"/>
        <v>长沙广义风险贷款</v>
      </c>
      <c r="B726" s="3" t="str">
        <f t="shared" si="153"/>
        <v>长沙银行广义风险贷款</v>
      </c>
      <c r="C726" s="4" t="s">
        <v>74</v>
      </c>
      <c r="D726" s="4" t="s">
        <v>75</v>
      </c>
      <c r="E726" s="5" t="s">
        <v>76</v>
      </c>
      <c r="F726" s="5" t="s">
        <v>55</v>
      </c>
      <c r="G726" s="5" t="str">
        <f t="shared" si="154"/>
        <v>广义风险贷款</v>
      </c>
      <c r="H726" s="23">
        <f>IFERROR(IFERROR(H180*MAX(H24+H336,H414+H648),H180*(H414+H648)),"")</f>
        <v>10051.699585</v>
      </c>
      <c r="I726" s="23">
        <f>IFERROR(IFERROR(I180*MAX(I24+I336,I414+I648),I180*(I414+I648)),"")</f>
        <v>9405.6839132000005</v>
      </c>
      <c r="J726" s="23">
        <f>IFERROR(IFERROR(J180*MAX(J24+J336,J414+J648),J180*(J414+J648)),"")</f>
        <v>12136.7875504</v>
      </c>
      <c r="K726" s="23">
        <f>IFERROR(IFERROR(K180*MAX(K24+K336,K414+K648),K180*(K414+K648)),"")</f>
        <v>12048.314596799999</v>
      </c>
      <c r="L726" s="23">
        <f>IFERROR(IFERROR(L180*MAX(L24+L336,L414+L648),L180*(L414+L648)),"")</f>
        <v>12832.526</v>
      </c>
      <c r="M726" s="23">
        <f>IFERROR(IFERROR(M180*MAX(M24+M336,M414+M648),M180*(M414+M648)),"")</f>
        <v>12832.525999999998</v>
      </c>
      <c r="N726" s="23">
        <f>IFERROR(IFERROR(N180*MAX(N24+N336,N414+N648),N180*(N414+N648)),"")</f>
        <v>12349.001075099999</v>
      </c>
      <c r="O726" s="23">
        <f>IFERROR(IFERROR(O180*MAX(O24+O336,O414+O648),O180*(O414+O648)),"")</f>
        <v>11853.582719399999</v>
      </c>
      <c r="P726" s="23">
        <f>IFERROR(IFERROR(P180*MAX(P24+P336,P414+P648),P180*(P414+P648)),"")</f>
        <v>13028.984515999999</v>
      </c>
      <c r="Q726" s="23">
        <f>IFERROR(IFERROR(Q180*MAX(Q24+Q336,Q414+Q648),Q180*(Q414+Q648)),"")</f>
        <v>12852.162999999999</v>
      </c>
      <c r="R726" s="23">
        <f>IFERROR(IFERROR(R180*MAX(R24+R336,R414+R648),R180*(R414+R648)),"")</f>
        <v>11757.061975999999</v>
      </c>
      <c r="S726" s="23">
        <f>IFERROR(IFERROR(S180*MAX(S24+S336,S414+S648),S180*(S414+S648)),"")</f>
        <v>12326.180370400001</v>
      </c>
      <c r="T726" s="23">
        <f>IFERROR(IFERROR(T180*MAX(T24+T336,T414+T648),T180*(T414+T648)),"")</f>
        <v>11019.957974200001</v>
      </c>
      <c r="U726" s="23">
        <f>IFERROR(IFERROR(U180*MAX(U24+U336,U414+U648),U180*(U414+U648)),"")</f>
        <v>11327.8923012</v>
      </c>
      <c r="V726" s="23">
        <f>IFERROR(IFERROR(V180*MAX(V24+V336,V414+V648),V180*(V414+V648)),"")</f>
        <v>11244.589347199999</v>
      </c>
      <c r="W726" s="23">
        <f>IFERROR(IFERROR(W180*MAX(W24+W336,W414+W648),W180*(W414+W648)),"")</f>
        <v>12198.839687199999</v>
      </c>
      <c r="X726" s="23">
        <f>IFERROR(IFERROR(X180*MAX(X24+X336,X414+X648),X180*(X414+X648)),"")</f>
        <v>13386.673906399999</v>
      </c>
      <c r="Y726" s="23">
        <f>IFERROR(IFERROR(Y180*MAX(Y24+Y336,Y414+Y648),Y180*(Y414+Y648)),"")</f>
        <v>13634.228062</v>
      </c>
      <c r="Z726" s="23">
        <f>IFERROR(IFERROR(Z180*MAX(Z24+Z336,Z414+Z648),Z180*(Z414+Z648)),"")</f>
        <v>14484.5511095</v>
      </c>
      <c r="AA726" s="23">
        <f>IFERROR(IFERROR(AA180*MAX(AA24+AA336,AA414+AA648),AA180*(AA414+AA648)),"")</f>
        <v>16383.7274315</v>
      </c>
      <c r="AB726" s="23">
        <f>IFERROR(IFERROR(AB180*MAX(AB24+AB336,AB414+AB648),AB180*(AB414+AB648)),"")</f>
        <v>18245.910746000001</v>
      </c>
      <c r="AC726" s="23">
        <f>IFERROR(IFERROR(AC180*MAX(AC24+AC336,AC414+AC648),AC180*(AC414+AC648)),"")</f>
        <v>19768.331677599999</v>
      </c>
      <c r="AD726" s="23">
        <f>IFERROR(IFERROR(AD180*MAX(AD24+AD336,AD414+AD648),AD180*(AD414+AD648)),"")</f>
        <v>20694.926163699998</v>
      </c>
      <c r="AE726" s="23">
        <f>IFERROR(IFERROR(AE180*MAX(AE24+AE336,AE414+AE648),AE180*(AE414+AE648)),"")</f>
        <v>22306.3310298</v>
      </c>
      <c r="AF726" s="23">
        <f>IFERROR(IFERROR(AF180*MAX(AF24+AF336,AF414+AF648),AF180*(AF414+AF648)),"")</f>
        <v>27022.3756498</v>
      </c>
      <c r="AG726" s="23">
        <f>IFERROR(IFERROR(AG180*MAX(AG24+AG336,AG414+AG648),AG180*(AG414+AG648)),"")</f>
        <v>26873.612611</v>
      </c>
      <c r="AH726" s="23" t="str">
        <f>IFERROR(IFERROR(AH180*MAX(AH24+AH336,AH414+AH648),AH180*(AH414+AH648)),"")</f>
        <v/>
      </c>
    </row>
    <row r="727" spans="1:34" ht="15" hidden="1" x14ac:dyDescent="0.25">
      <c r="A727" t="str">
        <f t="shared" si="126"/>
        <v>重庆广义风险贷款</v>
      </c>
      <c r="B727" s="3" t="str">
        <f t="shared" si="153"/>
        <v>重庆银行广义风险贷款</v>
      </c>
      <c r="C727" s="4" t="s">
        <v>77</v>
      </c>
      <c r="D727" s="4" t="s">
        <v>78</v>
      </c>
      <c r="E727" s="5" t="s">
        <v>79</v>
      </c>
      <c r="F727" s="5" t="s">
        <v>55</v>
      </c>
      <c r="G727" s="5" t="str">
        <f t="shared" si="154"/>
        <v>广义风险贷款</v>
      </c>
      <c r="H727" s="23">
        <f>IFERROR(IFERROR(H181*MAX(H25+H337,H415+H649),H181*(H415+H649)),"")</f>
        <v>3043.6176162000002</v>
      </c>
      <c r="I727" s="23" t="str">
        <f>IFERROR(IFERROR(I181*MAX(I25+I337,I415+I649),I181*(I415+I649)),"")</f>
        <v/>
      </c>
      <c r="J727" s="23">
        <f>IFERROR(IFERROR(J181*MAX(J25+J337,J415+J649),J181*(J415+J649)),"")</f>
        <v>10778.3992311</v>
      </c>
      <c r="K727" s="23">
        <f>IFERROR(IFERROR(K181*MAX(K25+K337,K415+K649),K181*(K415+K649)),"")</f>
        <v>10910.625268399999</v>
      </c>
      <c r="L727" s="23">
        <f>IFERROR(IFERROR(L181*MAX(L25+L337,L415+L649),L181*(L415+L649)),"")</f>
        <v>11395.7689016</v>
      </c>
      <c r="M727" s="23" t="str">
        <f>IFERROR(IFERROR(M181*MAX(M25+M337,M415+M649),M181*(M415+M649)),"")</f>
        <v/>
      </c>
      <c r="N727" s="23">
        <f>IFERROR(IFERROR(N181*MAX(N25+N337,N415+N649),N181*(N415+N649)),"")</f>
        <v>11882.829965199999</v>
      </c>
      <c r="O727" s="23">
        <f>IFERROR(IFERROR(O181*MAX(O25+O337,O415+O649),O181*(O415+O649)),"")</f>
        <v>12105.740809699999</v>
      </c>
      <c r="P727" s="23">
        <f>IFERROR(IFERROR(P181*MAX(P25+P337,P415+P649),P181*(P415+P649)),"")</f>
        <v>12165.1539115</v>
      </c>
      <c r="Q727" s="23">
        <f>IFERROR(IFERROR(Q181*MAX(Q25+Q337,Q415+Q649),Q181*(Q415+Q649)),"")</f>
        <v>12159.288799999998</v>
      </c>
      <c r="R727" s="23">
        <f>IFERROR(IFERROR(R181*MAX(R25+R337,R415+R649),R181*(R415+R649)),"")</f>
        <v>13965.121308999998</v>
      </c>
      <c r="S727" s="23">
        <f>IFERROR(IFERROR(S181*MAX(S25+S337,S415+S649),S181*(S415+S649)),"")</f>
        <v>14114.701999999999</v>
      </c>
      <c r="T727" s="23">
        <f>IFERROR(IFERROR(T181*MAX(T25+T337,T415+T649),T181*(T415+T649)),"")</f>
        <v>14425.7789116</v>
      </c>
      <c r="U727" s="23">
        <f>IFERROR(IFERROR(U181*MAX(U25+U337,U415+U649),U181*(U415+U649)),"")</f>
        <v>14268.878199999999</v>
      </c>
      <c r="V727" s="23">
        <f>IFERROR(IFERROR(V181*MAX(V25+V337,V415+V649),V181*(V415+V649)),"")</f>
        <v>16054.028849800001</v>
      </c>
      <c r="W727" s="23">
        <f>IFERROR(IFERROR(W181*MAX(W25+W337,W415+W649),W181*(W415+W649)),"")</f>
        <v>15763.627190399999</v>
      </c>
      <c r="X727" s="23">
        <f>IFERROR(IFERROR(X181*MAX(X25+X337,X415+X649),X181*(X415+X649)),"")</f>
        <v>17517.9394503</v>
      </c>
      <c r="Y727" s="23">
        <f>IFERROR(IFERROR(Y181*MAX(Y25+Y337,Y415+Y649),Y181*(Y415+Y649)),"")</f>
        <v>18071.779900000001</v>
      </c>
      <c r="Z727" s="23">
        <f>IFERROR(IFERROR(Z181*MAX(Z25+Z337,Z415+Z649),Z181*(Z415+Z649)),"")</f>
        <v>18358.885319800003</v>
      </c>
      <c r="AA727" s="23">
        <f>IFERROR(IFERROR(AA181*MAX(AA25+AA337,AA415+AA649),AA181*(AA415+AA649)),"")</f>
        <v>18549.977677300001</v>
      </c>
      <c r="AB727" s="23">
        <f>IFERROR(IFERROR(AB181*MAX(AB25+AB337,AB415+AB649),AB181*(AB415+AB649)),"")</f>
        <v>18120.344937499998</v>
      </c>
      <c r="AC727" s="23">
        <f>IFERROR(IFERROR(AC181*MAX(AC25+AC337,AC415+AC649),AC181*(AC415+AC649)),"")</f>
        <v>18331.841199999999</v>
      </c>
      <c r="AD727" s="23">
        <f>IFERROR(IFERROR(AD181*MAX(AD25+AD337,AD415+AD649),AD181*(AD415+AD649)),"")</f>
        <v>17046.770512499999</v>
      </c>
      <c r="AE727" s="23">
        <f>IFERROR(IFERROR(AE181*MAX(AE25+AE337,AE415+AE649),AE181*(AE415+AE649)),"")</f>
        <v>17298.506634599999</v>
      </c>
      <c r="AF727" s="23">
        <f>IFERROR(IFERROR(AF181*MAX(AF25+AF337,AF415+AF649),AF181*(AF415+AF649)),"")</f>
        <v>16046.0174828</v>
      </c>
      <c r="AG727" s="23">
        <f>IFERROR(IFERROR(AG181*MAX(AG25+AG337,AG415+AG649),AG181*(AG415+AG649)),"")</f>
        <v>16122.302599999999</v>
      </c>
      <c r="AH727" s="23">
        <f>IFERROR(IFERROR(AH181*MAX(AH25+AH337,AH415+AH649),AH181*(AH415+AH649)),"")</f>
        <v>16322.587120400001</v>
      </c>
    </row>
    <row r="728" spans="1:34" ht="15" hidden="1" x14ac:dyDescent="0.25">
      <c r="A728" t="str">
        <f t="shared" si="126"/>
        <v>贵阳广义风险贷款</v>
      </c>
      <c r="B728" s="3" t="str">
        <f t="shared" si="153"/>
        <v>贵阳银行广义风险贷款</v>
      </c>
      <c r="C728" s="4" t="s">
        <v>80</v>
      </c>
      <c r="D728" s="4" t="s">
        <v>81</v>
      </c>
      <c r="E728" s="5" t="s">
        <v>82</v>
      </c>
      <c r="F728" s="5" t="s">
        <v>55</v>
      </c>
      <c r="G728" s="5" t="str">
        <f t="shared" si="154"/>
        <v>广义风险贷款</v>
      </c>
      <c r="H728" s="23">
        <f>IFERROR(IFERROR(H182*MAX(H26+H338,H416+H650),H182*(H416+H650)),"")</f>
        <v>9168.7990000000009</v>
      </c>
      <c r="I728" s="23">
        <f>IFERROR(IFERROR(I182*MAX(I26+I338,I416+I650),I182*(I416+I650)),"")</f>
        <v>9168.7990000000009</v>
      </c>
      <c r="J728" s="23">
        <f>IFERROR(IFERROR(J182*MAX(J26+J338,J416+J650),J182*(J416+J650)),"")</f>
        <v>9445.1460000000006</v>
      </c>
      <c r="K728" s="23">
        <f>IFERROR(IFERROR(K182*MAX(K26+K338,K416+K650),K182*(K416+K650)),"")</f>
        <v>9590.4414731999987</v>
      </c>
      <c r="L728" s="23">
        <f>IFERROR(IFERROR(L182*MAX(L26+L338,L416+L650),L182*(L416+L650)),"")</f>
        <v>13590.982</v>
      </c>
      <c r="M728" s="23">
        <f>IFERROR(IFERROR(M182*MAX(M26+M338,M416+M650),M182*(M416+M650)),"")</f>
        <v>13590.981999999998</v>
      </c>
      <c r="N728" s="23">
        <f>IFERROR(IFERROR(N182*MAX(N26+N338,N416+N650),N182*(N416+N650)),"")</f>
        <v>9129.5619999999999</v>
      </c>
      <c r="O728" s="23">
        <f>IFERROR(IFERROR(O182*MAX(O26+O338,O416+O650),O182*(O416+O650)),"")</f>
        <v>10391.3620376</v>
      </c>
      <c r="P728" s="23">
        <f>IFERROR(IFERROR(P182*MAX(P26+P338,P416+P650),P182*(P416+P650)),"")</f>
        <v>15253.282999999999</v>
      </c>
      <c r="Q728" s="23">
        <f>IFERROR(IFERROR(Q182*MAX(Q26+Q338,Q416+Q650),Q182*(Q416+Q650)),"")</f>
        <v>15253.282999999999</v>
      </c>
      <c r="R728" s="23">
        <f>IFERROR(IFERROR(R182*MAX(R26+R338,R416+R650),R182*(R416+R650)),"")</f>
        <v>11540.623052499999</v>
      </c>
      <c r="S728" s="23">
        <f>IFERROR(IFERROR(S182*MAX(S26+S338,S416+S650),S182*(S416+S650)),"")</f>
        <v>13809.682376000001</v>
      </c>
      <c r="T728" s="23">
        <f>IFERROR(IFERROR(T182*MAX(T26+T338,T416+T650),T182*(T416+T650)),"")</f>
        <v>24122.090000000004</v>
      </c>
      <c r="U728" s="23">
        <f>IFERROR(IFERROR(U182*MAX(U26+U338,U416+U650),U182*(U416+U650)),"")</f>
        <v>24122.09</v>
      </c>
      <c r="V728" s="23">
        <f>IFERROR(IFERROR(V182*MAX(V26+V338,V416+V650),V182*(V416+V650)),"")</f>
        <v>12275.434196</v>
      </c>
      <c r="W728" s="23">
        <f>IFERROR(IFERROR(W182*MAX(W26+W338,W416+W650),W182*(W416+W650)),"")</f>
        <v>14008.859136700001</v>
      </c>
      <c r="X728" s="23">
        <f>IFERROR(IFERROR(X182*MAX(X26+X338,X416+X650),X182*(X416+X650)),"")</f>
        <v>14918.579177899999</v>
      </c>
      <c r="Y728" s="23">
        <f>IFERROR(IFERROR(Y182*MAX(Y26+Y338,Y416+Y650),Y182*(Y416+Y650)),"")</f>
        <v>14897.049931800002</v>
      </c>
      <c r="Z728" s="23">
        <f>IFERROR(IFERROR(Z182*MAX(Z26+Z338,Z416+Z650),Z182*(Z416+Z650)),"")</f>
        <v>14416.9137785</v>
      </c>
      <c r="AA728" s="23">
        <f>IFERROR(IFERROR(AA182*MAX(AA26+AA338,AA416+AA650),AA182*(AA416+AA650)),"")</f>
        <v>18011.268045000001</v>
      </c>
      <c r="AB728" s="23">
        <f>IFERROR(IFERROR(AB182*MAX(AB26+AB338,AB416+AB650),AB182*(AB416+AB650)),"")</f>
        <v>17210.2044694</v>
      </c>
      <c r="AC728" s="23">
        <f>IFERROR(IFERROR(AC182*MAX(AC26+AC338,AC416+AC650),AC182*(AC416+AC650)),"")</f>
        <v>18734.328532899999</v>
      </c>
      <c r="AD728" s="23">
        <f>IFERROR(IFERROR(AD182*MAX(AD26+AD338,AD416+AD650),AD182*(AD416+AD650)),"")</f>
        <v>15429.012101600001</v>
      </c>
      <c r="AE728" s="23">
        <f>IFERROR(IFERROR(AE182*MAX(AE26+AE338,AE416+AE650),AE182*(AE416+AE650)),"")</f>
        <v>16822.685518800001</v>
      </c>
      <c r="AF728" s="23">
        <f>IFERROR(IFERROR(AF182*MAX(AF26+AF338,AF416+AF650),AF182*(AF416+AF650)),"")</f>
        <v>16562.110612</v>
      </c>
      <c r="AG728" s="23">
        <f>IFERROR(IFERROR(AG182*MAX(AG26+AG338,AG416+AG650),AG182*(AG416+AG650)),"")</f>
        <v>16606.0957246</v>
      </c>
      <c r="AH728" s="23" t="str">
        <f>IFERROR(IFERROR(AH182*MAX(AH26+AH338,AH416+AH650),AH182*(AH416+AH650)),"")</f>
        <v/>
      </c>
    </row>
    <row r="729" spans="1:34" ht="15" hidden="1" x14ac:dyDescent="0.25">
      <c r="A729" t="str">
        <f t="shared" si="126"/>
        <v>郑州广义风险贷款</v>
      </c>
      <c r="B729" s="3" t="str">
        <f t="shared" si="153"/>
        <v>郑州银行广义风险贷款</v>
      </c>
      <c r="C729" s="4" t="s">
        <v>83</v>
      </c>
      <c r="D729" s="4" t="s">
        <v>84</v>
      </c>
      <c r="E729" s="5" t="s">
        <v>85</v>
      </c>
      <c r="F729" s="5" t="s">
        <v>55</v>
      </c>
      <c r="G729" s="5" t="str">
        <f t="shared" si="154"/>
        <v>广义风险贷款</v>
      </c>
      <c r="H729" s="23">
        <f>IFERROR(IFERROR(H183*MAX(H27+H339,H417+H651),H183*(H417+H651)),"")</f>
        <v>8505.5739328</v>
      </c>
      <c r="I729" s="23">
        <f>IFERROR(IFERROR(I183*MAX(I27+I339,I417+I651),I183*(I417+I651)),"")</f>
        <v>8603.4285891999989</v>
      </c>
      <c r="J729" s="23">
        <f>IFERROR(IFERROR(J183*MAX(J27+J339,J417+J651),J183*(J417+J651)),"")</f>
        <v>8722.1784604999993</v>
      </c>
      <c r="K729" s="23">
        <f>IFERROR(IFERROR(K183*MAX(K27+K339,K417+K651),K183*(K417+K651)),"")</f>
        <v>9675.1338555000002</v>
      </c>
      <c r="L729" s="23">
        <f>IFERROR(IFERROR(L183*MAX(L27+L339,L417+L651),L183*(L417+L651)),"")</f>
        <v>9273.4161631999996</v>
      </c>
      <c r="M729" s="23">
        <f>IFERROR(IFERROR(M183*MAX(M27+M339,M417+M651),M183*(M417+M651)),"")</f>
        <v>9578.7719500000003</v>
      </c>
      <c r="N729" s="23">
        <f>IFERROR(IFERROR(N183*MAX(N27+N339,N417+N651),N183*(N417+N651)),"")</f>
        <v>9782.5161520000001</v>
      </c>
      <c r="O729" s="23">
        <f>IFERROR(IFERROR(O183*MAX(O27+O339,O417+O651),O183*(O417+O651)),"")</f>
        <v>10495.1467732</v>
      </c>
      <c r="P729" s="23">
        <f>IFERROR(IFERROR(P183*MAX(P27+P339,P417+P651),P183*(P417+P651)),"")</f>
        <v>11124.622970099997</v>
      </c>
      <c r="Q729" s="23">
        <f>IFERROR(IFERROR(Q183*MAX(Q27+Q339,Q417+Q651),Q183*(Q417+Q651)),"")</f>
        <v>11530.7814125</v>
      </c>
      <c r="R729" s="23">
        <f>IFERROR(IFERROR(R183*MAX(R27+R339,R417+R651),R183*(R417+R651)),"")</f>
        <v>11735.586857999999</v>
      </c>
      <c r="S729" s="23">
        <f>IFERROR(IFERROR(S183*MAX(S27+S339,S417+S651),S183*(S417+S651)),"")</f>
        <v>12078.662128</v>
      </c>
      <c r="T729" s="23">
        <f>IFERROR(IFERROR(T183*MAX(T27+T339,T417+T651),T183*(T417+T651)),"")</f>
        <v>12420.350686400001</v>
      </c>
      <c r="U729" s="23">
        <f>IFERROR(IFERROR(U183*MAX(U27+U339,U417+U651),U183*(U417+U651)),"")</f>
        <v>13379.0367728</v>
      </c>
      <c r="V729" s="23">
        <f>IFERROR(IFERROR(V183*MAX(V27+V339,V417+V651),V183*(V417+V651)),"")</f>
        <v>12878.786623599999</v>
      </c>
      <c r="W729" s="23">
        <f>IFERROR(IFERROR(W183*MAX(W27+W339,W417+W651),W183*(W417+W651)),"")</f>
        <v>13431.909139999998</v>
      </c>
      <c r="X729" s="23">
        <f>IFERROR(IFERROR(X183*MAX(X27+X339,X417+X651),X183*(X417+X651)),"")</f>
        <v>14087.268978100001</v>
      </c>
      <c r="Y729" s="23">
        <f>IFERROR(IFERROR(Y183*MAX(Y27+Y339,Y417+Y651),Y183*(Y417+Y651)),"")</f>
        <v>14306.464707199999</v>
      </c>
      <c r="Z729" s="23">
        <f>IFERROR(IFERROR(Z183*MAX(Z27+Z339,Z417+Z651),Z183*(Z417+Z651)),"")</f>
        <v>14126.095452200001</v>
      </c>
      <c r="AA729" s="23">
        <f>IFERROR(IFERROR(AA183*MAX(AA27+AA339,AA417+AA651),AA183*(AA417+AA651)),"")</f>
        <v>15077.143162</v>
      </c>
      <c r="AB729" s="23">
        <f>IFERROR(IFERROR(AB183*MAX(AB27+AB339,AB417+AB651),AB183*(AB417+AB651)),"")</f>
        <v>15321.785534100001</v>
      </c>
      <c r="AC729" s="23">
        <f>IFERROR(IFERROR(AC183*MAX(AC27+AC339,AC417+AC651),AC183*(AC417+AC651)),"")</f>
        <v>14798.617516799999</v>
      </c>
      <c r="AD729" s="23">
        <f>IFERROR(IFERROR(AD183*MAX(AD27+AD339,AD417+AD651),AD183*(AD417+AD651)),"")</f>
        <v>14777.909090800002</v>
      </c>
      <c r="AE729" s="23">
        <f>IFERROR(IFERROR(AE183*MAX(AE27+AE339,AE417+AE651),AE183*(AE417+AE651)),"")</f>
        <v>15280.448148099998</v>
      </c>
      <c r="AF729" s="23">
        <f>IFERROR(IFERROR(AF183*MAX(AF27+AF339,AF417+AF651),AF183*(AF417+AF651)),"")</f>
        <v>15375.444548800002</v>
      </c>
      <c r="AG729" s="23">
        <f>IFERROR(IFERROR(AG183*MAX(AG27+AG339,AG417+AG651),AG183*(AG417+AG651)),"")</f>
        <v>15442.959163199999</v>
      </c>
      <c r="AH729" s="23">
        <f>IFERROR(IFERROR(AH183*MAX(AH27+AH339,AH417+AH651),AH183*(AH417+AH651)),"")</f>
        <v>15289.6090812</v>
      </c>
    </row>
    <row r="730" spans="1:34" ht="15" hidden="1" x14ac:dyDescent="0.25">
      <c r="A730" t="str">
        <f t="shared" si="126"/>
        <v>青岛广义风险贷款</v>
      </c>
      <c r="B730" s="3" t="str">
        <f t="shared" si="153"/>
        <v>青岛银行广义风险贷款</v>
      </c>
      <c r="C730" s="4" t="s">
        <v>86</v>
      </c>
      <c r="D730" s="4" t="s">
        <v>87</v>
      </c>
      <c r="E730" s="5" t="s">
        <v>88</v>
      </c>
      <c r="F730" s="5" t="s">
        <v>55</v>
      </c>
      <c r="G730" s="5" t="str">
        <f t="shared" si="154"/>
        <v>广义风险贷款</v>
      </c>
      <c r="H730" s="23">
        <f>IFERROR(IFERROR(H184*MAX(H28+H340,H418+H652),H184*(H418+H652)),"")</f>
        <v>9103.585614399999</v>
      </c>
      <c r="I730" s="23">
        <f>IFERROR(IFERROR(I184*MAX(I28+I340,I418+I652),I184*(I418+I652)),"")</f>
        <v>8452.7999746000005</v>
      </c>
      <c r="J730" s="23">
        <f>IFERROR(IFERROR(J184*MAX(J28+J340,J418+J652),J184*(J418+J652)),"")</f>
        <v>8884.5258095000008</v>
      </c>
      <c r="K730" s="23">
        <f>IFERROR(IFERROR(K184*MAX(K28+K340,K418+K652),K184*(K418+K652)),"")</f>
        <v>8771.1977914999989</v>
      </c>
      <c r="L730" s="23">
        <f>IFERROR(IFERROR(L184*MAX(L28+L340,L418+L652),L184*(L418+L652)),"")</f>
        <v>8978.1229609999991</v>
      </c>
      <c r="M730" s="23">
        <f>IFERROR(IFERROR(M184*MAX(M28+M340,M418+M652),M184*(M418+M652)),"")</f>
        <v>7296.0426126000002</v>
      </c>
      <c r="N730" s="23">
        <f>IFERROR(IFERROR(N184*MAX(N28+N340,N418+N652),N184*(N418+N652)),"")</f>
        <v>6165.4510370999997</v>
      </c>
      <c r="O730" s="23">
        <f>IFERROR(IFERROR(O184*MAX(O28+O340,O418+O652),O184*(O418+O652)),"")</f>
        <v>5941.5561805999996</v>
      </c>
      <c r="P730" s="23">
        <f>IFERROR(IFERROR(P184*MAX(P28+P340,P418+P652),P184*(P418+P652)),"")</f>
        <v>6038.3838784999998</v>
      </c>
      <c r="Q730" s="23">
        <f>IFERROR(IFERROR(Q184*MAX(Q28+Q340,Q418+Q652),Q184*(Q418+Q652)),"")</f>
        <v>6103.9201709999998</v>
      </c>
      <c r="R730" s="23">
        <f>IFERROR(IFERROR(R184*MAX(R28+R340,R418+R652),R184*(R418+R652)),"")</f>
        <v>5787.5834320000004</v>
      </c>
      <c r="S730" s="23">
        <f>IFERROR(IFERROR(S184*MAX(S28+S340,S418+S652),S184*(S418+S652)),"")</f>
        <v>5737.8313005999998</v>
      </c>
      <c r="T730" s="23">
        <f>IFERROR(IFERROR(T184*MAX(T28+T340,T418+T652),T184*(T418+T652)),"")</f>
        <v>5803.1858788000009</v>
      </c>
      <c r="U730" s="23">
        <f>IFERROR(IFERROR(U184*MAX(U28+U340,U418+U652),U184*(U418+U652)),"")</f>
        <v>5289.2406391999994</v>
      </c>
      <c r="V730" s="23">
        <f>IFERROR(IFERROR(V184*MAX(V28+V340,V418+V652),V184*(V418+V652)),"")</f>
        <v>5473.7393691999996</v>
      </c>
      <c r="W730" s="23">
        <f>IFERROR(IFERROR(W184*MAX(W28+W340,W418+W652),W184*(W418+W652)),"")</f>
        <v>5528.9190425999986</v>
      </c>
      <c r="X730" s="23">
        <f>IFERROR(IFERROR(X184*MAX(X28+X340,X418+X652),X184*(X418+X652)),"")</f>
        <v>5465.0143497999998</v>
      </c>
      <c r="Y730" s="23">
        <f>IFERROR(IFERROR(Y184*MAX(Y28+Y340,Y418+Y652),Y184*(Y418+Y652)),"")</f>
        <v>5401.0967991999996</v>
      </c>
      <c r="Z730" s="23">
        <f>IFERROR(IFERROR(Z184*MAX(Z28+Z340,Z418+Z652),Z184*(Z418+Z652)),"")</f>
        <v>5169.0005838000006</v>
      </c>
      <c r="AA730" s="23">
        <f>IFERROR(IFERROR(AA184*MAX(AA28+AA340,AA418+AA652),AA184*(AA418+AA652)),"")</f>
        <v>5282.0004959999997</v>
      </c>
      <c r="AB730" s="23">
        <f>IFERROR(IFERROR(AB184*MAX(AB28+AB340,AB418+AB652),AB184*(AB418+AB652)),"")</f>
        <v>5683.3395143999987</v>
      </c>
      <c r="AC730" s="23">
        <f>IFERROR(IFERROR(AC184*MAX(AC28+AC340,AC418+AC652),AC184*(AC418+AC652)),"")</f>
        <v>5784.1955496999999</v>
      </c>
      <c r="AD730" s="23">
        <f>IFERROR(IFERROR(AD184*MAX(AD28+AD340,AD418+AD652),AD184*(AD418+AD652)),"")</f>
        <v>5793.7528649999995</v>
      </c>
      <c r="AE730" s="23">
        <f>IFERROR(IFERROR(AE184*MAX(AE28+AE340,AE418+AE652),AE184*(AE418+AE652)),"")</f>
        <v>5768.3557105</v>
      </c>
      <c r="AF730" s="23">
        <f>IFERROR(IFERROR(AF184*MAX(AF28+AF340,AF418+AF652),AF184*(AF418+AF652)),"")</f>
        <v>6128.3812624000002</v>
      </c>
      <c r="AG730" s="23">
        <f>IFERROR(IFERROR(AG184*MAX(AG28+AG340,AG418+AG652),AG184*(AG418+AG652)),"")</f>
        <v>6191.8101000000006</v>
      </c>
      <c r="AH730" s="23">
        <f>IFERROR(IFERROR(AH184*MAX(AH28+AH340,AH418+AH652),AH184*(AH418+AH652)),"")</f>
        <v>6070.7434323999996</v>
      </c>
    </row>
    <row r="731" spans="1:34" ht="15" hidden="1" x14ac:dyDescent="0.25">
      <c r="A731" t="str">
        <f t="shared" si="126"/>
        <v>苏州广义风险贷款</v>
      </c>
      <c r="B731" s="3" t="str">
        <f t="shared" si="153"/>
        <v>苏州银行广义风险贷款</v>
      </c>
      <c r="C731" s="4" t="s">
        <v>89</v>
      </c>
      <c r="D731" s="4" t="s">
        <v>90</v>
      </c>
      <c r="E731" s="5" t="s">
        <v>91</v>
      </c>
      <c r="F731" s="5" t="s">
        <v>55</v>
      </c>
      <c r="G731" s="5" t="str">
        <f t="shared" si="154"/>
        <v>广义风险贷款</v>
      </c>
      <c r="H731" s="23">
        <f>IFERROR(IFERROR(H185*MAX(H29+H341,H419+H653),H185*(H419+H653)),"")</f>
        <v>6545.802174021499</v>
      </c>
      <c r="I731" s="23">
        <f>IFERROR(IFERROR(I185*MAX(I29+I341,I419+I653),I185*(I419+I653)),"")</f>
        <v>6583.0899184000009</v>
      </c>
      <c r="J731" s="23">
        <f>IFERROR(IFERROR(J185*MAX(J29+J341,J419+J653),J185*(J419+J653)),"")</f>
        <v>6508.7522991935002</v>
      </c>
      <c r="K731" s="23">
        <f>IFERROR(IFERROR(K185*MAX(K29+K341,K419+K653),K185*(K419+K653)),"")</f>
        <v>6470.4057623999997</v>
      </c>
      <c r="L731" s="23">
        <f>IFERROR(IFERROR(L185*MAX(L29+L341,L419+L653),L185*(L419+L653)),"")</f>
        <v>6330.5131995740994</v>
      </c>
      <c r="M731" s="23">
        <f>IFERROR(IFERROR(M185*MAX(M29+M341,M419+M653),M185*(M419+M653)),"")</f>
        <v>5985.5683063999995</v>
      </c>
      <c r="N731" s="23">
        <f>IFERROR(IFERROR(N185*MAX(N29+N341,N419+N653),N185*(N419+N653)),"")</f>
        <v>5174.7780852038004</v>
      </c>
      <c r="O731" s="23">
        <f>IFERROR(IFERROR(O185*MAX(O29+O341,O419+O653),O185*(O419+O653)),"")</f>
        <v>5127.2312836000001</v>
      </c>
      <c r="P731" s="23">
        <f>IFERROR(IFERROR(P185*MAX(P29+P341,P419+P653),P185*(P419+P653)),"")</f>
        <v>4806.8660359288006</v>
      </c>
      <c r="Q731" s="23">
        <f>IFERROR(IFERROR(Q185*MAX(Q29+Q341,Q419+Q653),Q185*(Q419+Q653)),"")</f>
        <v>4648.9719727000002</v>
      </c>
      <c r="R731" s="23">
        <f>IFERROR(IFERROR(R185*MAX(R29+R341,R419+R653),R185*(R419+R653)),"")</f>
        <v>4423.1999220882999</v>
      </c>
      <c r="S731" s="23">
        <f>IFERROR(IFERROR(S185*MAX(S29+S341,S419+S653),S185*(S419+S653)),"")</f>
        <v>4127.1748522999997</v>
      </c>
      <c r="T731" s="23">
        <f>IFERROR(IFERROR(T185*MAX(T29+T341,T419+T653),T185*(T419+T653)),"")</f>
        <v>4043.7740461690009</v>
      </c>
      <c r="U731" s="23">
        <f>IFERROR(IFERROR(U185*MAX(U29+U341,U419+U653),U185*(U419+U653)),"")</f>
        <v>4107.9815976</v>
      </c>
      <c r="V731" s="23">
        <f>IFERROR(IFERROR(V185*MAX(V29+V341,V419+V653),V185*(V419+V653)),"")</f>
        <v>4075.6750386175995</v>
      </c>
      <c r="W731" s="23">
        <f>IFERROR(IFERROR(W185*MAX(W29+W341,W419+W653),W185*(W419+W653)),"")</f>
        <v>4375.6960034999993</v>
      </c>
      <c r="X731" s="23">
        <f>IFERROR(IFERROR(X185*MAX(X29+X341,X419+X653),X185*(X419+X653)),"")</f>
        <v>4522.1748335026004</v>
      </c>
      <c r="Y731" s="23">
        <f>IFERROR(IFERROR(Y185*MAX(Y29+Y341,Y419+Y653),Y185*(Y419+Y653)),"")</f>
        <v>4856.9399579999999</v>
      </c>
      <c r="Z731" s="23">
        <f>IFERROR(IFERROR(Z185*MAX(Z29+Z341,Z419+Z653),Z185*(Z419+Z653)),"")</f>
        <v>4842.6111954788003</v>
      </c>
      <c r="AA731" s="23">
        <f>IFERROR(IFERROR(AA185*MAX(AA29+AA341,AA419+AA653),AA185*(AA419+AA653)),"")</f>
        <v>5179.7971035999999</v>
      </c>
      <c r="AB731" s="23">
        <f>IFERROR(IFERROR(AB185*MAX(AB29+AB341,AB419+AB653),AB185*(AB419+AB653)),"")</f>
        <v>5589.241320878401</v>
      </c>
      <c r="AC731" s="23">
        <f>IFERROR(IFERROR(AC185*MAX(AC29+AC341,AC419+AC653),AC185*(AC419+AC653)),"")</f>
        <v>5525.206200399999</v>
      </c>
      <c r="AD731" s="23">
        <f>IFERROR(IFERROR(AD185*MAX(AD29+AD341,AD419+AD653),AD185*(AD419+AD653)),"")</f>
        <v>5696.8398891877996</v>
      </c>
      <c r="AE731" s="23">
        <f>IFERROR(IFERROR(AE185*MAX(AE29+AE341,AE419+AE653),AE185*(AE419+AE653)),"")</f>
        <v>5479.3921573999996</v>
      </c>
      <c r="AF731" s="23">
        <f>IFERROR(IFERROR(AF185*MAX(AF29+AF341,AF419+AF653),AF185*(AF419+AF653)),"")</f>
        <v>5758.5603369241007</v>
      </c>
      <c r="AG731" s="23">
        <f>IFERROR(IFERROR(AG185*MAX(AG29+AG341,AG419+AG653),AG185*(AG419+AG653)),"")</f>
        <v>6025.8239157000007</v>
      </c>
      <c r="AH731" s="23" t="str">
        <f>IFERROR(IFERROR(AH185*MAX(AH29+AH341,AH419+AH653),AH185*(AH419+AH653)),"")</f>
        <v/>
      </c>
    </row>
    <row r="732" spans="1:34" ht="15" hidden="1" x14ac:dyDescent="0.25">
      <c r="A732" t="str">
        <f t="shared" si="126"/>
        <v>齐鲁广义风险贷款</v>
      </c>
      <c r="B732" s="3" t="str">
        <f t="shared" si="153"/>
        <v>齐鲁银行广义风险贷款</v>
      </c>
      <c r="C732" s="4" t="s">
        <v>92</v>
      </c>
      <c r="D732" s="4" t="s">
        <v>93</v>
      </c>
      <c r="E732" s="5" t="s">
        <v>94</v>
      </c>
      <c r="F732" s="5" t="s">
        <v>55</v>
      </c>
      <c r="G732" s="5" t="str">
        <f t="shared" si="154"/>
        <v>广义风险贷款</v>
      </c>
      <c r="H732" s="23">
        <f>IFERROR(IFERROR(H186*MAX(H30+H342,H420+H654),H186*(H420+H654)),"")</f>
        <v>6940.0300035000009</v>
      </c>
      <c r="I732" s="23">
        <f>IFERROR(IFERROR(I186*MAX(I30+I342,I420+I654),I186*(I420+I654)),"")</f>
        <v>6887.2168255000015</v>
      </c>
      <c r="J732" s="23">
        <f>IFERROR(IFERROR(J186*MAX(J30+J342,J420+J654),J186*(J420+J654)),"")</f>
        <v>5618.0801283999999</v>
      </c>
      <c r="K732" s="23" t="str">
        <f>IFERROR(IFERROR(K186*MAX(K30+K342,K420+K654),K186*(K420+K654)),"")</f>
        <v/>
      </c>
      <c r="L732" s="23">
        <f>IFERROR(IFERROR(L186*MAX(L30+L342,L420+L654),L186*(L420+L654)),"")</f>
        <v>6279.9962714348994</v>
      </c>
      <c r="M732" s="23">
        <f>IFERROR(IFERROR(M186*MAX(M30+M342,M420+M654),M186*(M420+M654)),"")</f>
        <v>6279.9962714348994</v>
      </c>
      <c r="N732" s="23">
        <f>IFERROR(IFERROR(N186*MAX(N30+N342,N420+N654),N186*(N420+N654)),"")</f>
        <v>6498.4341917000002</v>
      </c>
      <c r="O732" s="23">
        <f>IFERROR(IFERROR(O186*MAX(O30+O342,O420+O654),O186*(O420+O654)),"")</f>
        <v>6983.365614876001</v>
      </c>
      <c r="P732" s="23">
        <f>IFERROR(IFERROR(P186*MAX(P30+P342,P420+P654),P186*(P420+P654)),"")</f>
        <v>7213.7581661000004</v>
      </c>
      <c r="Q732" s="23">
        <f>IFERROR(IFERROR(Q186*MAX(Q30+Q342,Q420+Q654),Q186*(Q420+Q654)),"")</f>
        <v>6959.5392895999994</v>
      </c>
      <c r="R732" s="23">
        <f>IFERROR(IFERROR(R186*MAX(R30+R342,R420+R654),R186*(R420+R654)),"")</f>
        <v>7144.1984000000002</v>
      </c>
      <c r="S732" s="23">
        <f>IFERROR(IFERROR(S186*MAX(S30+S342,S420+S654),S186*(S420+S654)),"")</f>
        <v>7549.9663947999998</v>
      </c>
      <c r="T732" s="23">
        <f>IFERROR(IFERROR(T186*MAX(T30+T342,T420+T654),T186*(T420+T654)),"")</f>
        <v>7898.2741344000005</v>
      </c>
      <c r="U732" s="23">
        <f>IFERROR(IFERROR(U186*MAX(U30+U342,U420+U654),U186*(U420+U654)),"")</f>
        <v>7975.1177040000002</v>
      </c>
      <c r="V732" s="23">
        <f>IFERROR(IFERROR(V186*MAX(V30+V342,V420+V654),V186*(V420+V654)),"")</f>
        <v>7721.9682271999991</v>
      </c>
      <c r="W732" s="23">
        <f>IFERROR(IFERROR(W186*MAX(W30+W342,W420+W654),W186*(W420+W654)),"")</f>
        <v>8004.0288096000004</v>
      </c>
      <c r="X732" s="23">
        <f>IFERROR(IFERROR(X186*MAX(X30+X342,X420+X654),X186*(X420+X654)),"")</f>
        <v>8142.2106903999993</v>
      </c>
      <c r="Y732" s="23">
        <f>IFERROR(IFERROR(Y186*MAX(Y30+Y342,Y420+Y654),Y186*(Y420+Y654)),"")</f>
        <v>7963.4755638000006</v>
      </c>
      <c r="Z732" s="23">
        <f>IFERROR(IFERROR(Z186*MAX(Z30+Z342,Z420+Z654),Z186*(Z420+Z654)),"")</f>
        <v>7933.4322237999995</v>
      </c>
      <c r="AA732" s="23">
        <f>IFERROR(IFERROR(AA186*MAX(AA30+AA342,AA420+AA654),AA186*(AA420+AA654)),"")</f>
        <v>8166.1462625000013</v>
      </c>
      <c r="AB732" s="23">
        <f>IFERROR(IFERROR(AB186*MAX(AB30+AB342,AB420+AB654),AB186*(AB420+AB654)),"")</f>
        <v>7781.5895911999996</v>
      </c>
      <c r="AC732" s="23">
        <f>IFERROR(IFERROR(AC186*MAX(AC30+AC342,AC420+AC654),AC186*(AC420+AC654)),"")</f>
        <v>7800.6475756999998</v>
      </c>
      <c r="AD732" s="23">
        <f>IFERROR(IFERROR(AD186*MAX(AD30+AD342,AD420+AD654),AD186*(AD420+AD654)),"")</f>
        <v>7633.7570863999999</v>
      </c>
      <c r="AE732" s="23">
        <f>IFERROR(IFERROR(AE186*MAX(AE30+AE342,AE420+AE654),AE186*(AE420+AE654)),"")</f>
        <v>7880.4394941999999</v>
      </c>
      <c r="AF732" s="23">
        <f>IFERROR(IFERROR(AF186*MAX(AF30+AF342,AF420+AF654),AF186*(AF420+AF654)),"")</f>
        <v>7630.2570165000006</v>
      </c>
      <c r="AG732" s="23">
        <f>IFERROR(IFERROR(AG186*MAX(AG30+AG342,AG420+AG654),AG186*(AG420+AG654)),"")</f>
        <v>7851.9888746000006</v>
      </c>
      <c r="AH732" s="23" t="str">
        <f>IFERROR(IFERROR(AH186*MAX(AH30+AH342,AH420+AH654),AH186*(AH420+AH654)),"")</f>
        <v/>
      </c>
    </row>
    <row r="733" spans="1:34" ht="15" hidden="1" x14ac:dyDescent="0.25">
      <c r="A733" t="str">
        <f t="shared" si="126"/>
        <v>兰州广义风险贷款</v>
      </c>
      <c r="B733" s="3" t="str">
        <f t="shared" si="153"/>
        <v>兰州银行广义风险贷款</v>
      </c>
      <c r="C733" s="4" t="s">
        <v>95</v>
      </c>
      <c r="D733" s="4" t="s">
        <v>96</v>
      </c>
      <c r="E733" s="5" t="s">
        <v>97</v>
      </c>
      <c r="F733" s="5" t="s">
        <v>55</v>
      </c>
      <c r="G733" s="5" t="str">
        <f t="shared" si="154"/>
        <v>广义风险贷款</v>
      </c>
      <c r="H733" s="23" t="str">
        <f>IFERROR(IFERROR(H187*MAX(H31+H343,H421+H655),H187*(H421+H655)),"")</f>
        <v/>
      </c>
      <c r="I733" s="23" t="str">
        <f>IFERROR(IFERROR(I187*MAX(I31+I343,I421+I655),I187*(I421+I655)),"")</f>
        <v/>
      </c>
      <c r="J733" s="23">
        <f>IFERROR(IFERROR(J187*MAX(J31+J343,J421+J655),J187*(J421+J655)),"")</f>
        <v>14516.958848317605</v>
      </c>
      <c r="K733" s="23" t="str">
        <f>IFERROR(IFERROR(K187*MAX(K31+K343,K421+K655),K187*(K421+K655)),"")</f>
        <v/>
      </c>
      <c r="L733" s="23" t="str">
        <f>IFERROR(IFERROR(L187*MAX(L31+L343,L421+L655),L187*(L421+L655)),"")</f>
        <v/>
      </c>
      <c r="M733" s="23" t="str">
        <f>IFERROR(IFERROR(M187*MAX(M31+M343,M421+M655),M187*(M421+M655)),"")</f>
        <v/>
      </c>
      <c r="N733" s="23">
        <f>IFERROR(IFERROR(N187*MAX(N31+N343,N421+N655),N187*(N421+N655)),"")</f>
        <v>16076.034600855373</v>
      </c>
      <c r="O733" s="23" t="str">
        <f>IFERROR(IFERROR(O187*MAX(O31+O343,O421+O655),O187*(O421+O655)),"")</f>
        <v/>
      </c>
      <c r="P733" s="23">
        <f>IFERROR(IFERROR(P187*MAX(P31+P343,P421+P655),P187*(P421+P655)),"")</f>
        <v>14695.861563453363</v>
      </c>
      <c r="Q733" s="23" t="str">
        <f>IFERROR(IFERROR(Q187*MAX(Q31+Q343,Q421+Q655),Q187*(Q421+Q655)),"")</f>
        <v/>
      </c>
      <c r="R733" s="23">
        <f>IFERROR(IFERROR(R187*MAX(R31+R343,R421+R655),R187*(R421+R655)),"")</f>
        <v>16567.461964313905</v>
      </c>
      <c r="S733" s="23">
        <f>IFERROR(IFERROR(S187*MAX(S31+S343,S421+S655),S187*(S421+S655)),"")</f>
        <v>15618.4315114</v>
      </c>
      <c r="T733" s="23">
        <f>IFERROR(IFERROR(T187*MAX(T31+T343,T421+T655),T187*(T421+T655)),"")</f>
        <v>13800.140944061031</v>
      </c>
      <c r="U733" s="23">
        <f>IFERROR(IFERROR(U187*MAX(U31+U343,U421+U655),U187*(U421+U655)),"")</f>
        <v>11413.512171299999</v>
      </c>
      <c r="V733" s="23">
        <f>IFERROR(IFERROR(V187*MAX(V31+V343,V421+V655),V187*(V421+V655)),"")</f>
        <v>16660.099115341407</v>
      </c>
      <c r="W733" s="23">
        <f>IFERROR(IFERROR(W187*MAX(W31+W343,W421+W655),W187*(W421+W655)),"")</f>
        <v>16936.337787</v>
      </c>
      <c r="X733" s="23">
        <f>IFERROR(IFERROR(X187*MAX(X31+X343,X421+X655),X187*(X421+X655)),"")</f>
        <v>17209.054806732718</v>
      </c>
      <c r="Y733" s="23">
        <f>IFERROR(IFERROR(Y187*MAX(Y31+Y343,Y421+Y655),Y187*(Y421+Y655)),"")</f>
        <v>16475.307090000002</v>
      </c>
      <c r="Z733" s="23">
        <f>IFERROR(IFERROR(Z187*MAX(Z31+Z343,Z421+Z655),Z187*(Z421+Z655)),"")</f>
        <v>20975.404782777779</v>
      </c>
      <c r="AA733" s="23">
        <f>IFERROR(IFERROR(AA187*MAX(AA31+AA343,AA421+AA655),AA187*(AA421+AA655)),"")</f>
        <v>20191.0646294</v>
      </c>
      <c r="AB733" s="23">
        <f>IFERROR(IFERROR(AB187*MAX(AB31+AB343,AB421+AB655),AB187*(AB421+AB655)),"")</f>
        <v>20189.011910497498</v>
      </c>
      <c r="AC733" s="23">
        <f>IFERROR(IFERROR(AC187*MAX(AC31+AC343,AC421+AC655),AC187*(AC421+AC655)),"")</f>
        <v>18682.181880200002</v>
      </c>
      <c r="AD733" s="23">
        <f>IFERROR(IFERROR(AD187*MAX(AD31+AD343,AD421+AD655),AD187*(AD421+AD655)),"")</f>
        <v>18034.822369381676</v>
      </c>
      <c r="AE733" s="23">
        <f>IFERROR(IFERROR(AE187*MAX(AE31+AE343,AE421+AE655),AE187*(AE421+AE655)),"")</f>
        <v>18521.638954600003</v>
      </c>
      <c r="AF733" s="23">
        <f>IFERROR(IFERROR(AF187*MAX(AF31+AF343,AF421+AF655),AF187*(AF421+AF655)),"")</f>
        <v>18731.59165749318</v>
      </c>
      <c r="AG733" s="23">
        <f>IFERROR(IFERROR(AG187*MAX(AG31+AG343,AG421+AG655),AG187*(AG421+AG655)),"")</f>
        <v>18509.878566000003</v>
      </c>
      <c r="AH733" s="23" t="str">
        <f>IFERROR(IFERROR(AH187*MAX(AH31+AH343,AH421+AH655),AH187*(AH421+AH655)),"")</f>
        <v/>
      </c>
    </row>
    <row r="734" spans="1:34" ht="15" hidden="1" x14ac:dyDescent="0.25">
      <c r="A734" t="str">
        <f t="shared" si="126"/>
        <v>西安广义风险贷款</v>
      </c>
      <c r="B734" s="3" t="str">
        <f t="shared" si="153"/>
        <v>西安银行广义风险贷款</v>
      </c>
      <c r="C734" s="4" t="s">
        <v>98</v>
      </c>
      <c r="D734" s="4" t="s">
        <v>99</v>
      </c>
      <c r="E734" s="5" t="s">
        <v>100</v>
      </c>
      <c r="F734" s="5" t="s">
        <v>55</v>
      </c>
      <c r="G734" s="5" t="str">
        <f t="shared" si="154"/>
        <v>广义风险贷款</v>
      </c>
      <c r="H734" s="23">
        <f>IFERROR(IFERROR(H188*MAX(H32+H344,H422+H656),H188*(H422+H656)),"")</f>
        <v>5232.1628306000002</v>
      </c>
      <c r="I734" s="23">
        <f>IFERROR(IFERROR(I188*MAX(I32+I344,I422+I656),I188*(I422+I656)),"")</f>
        <v>5513.5263152000007</v>
      </c>
      <c r="J734" s="23">
        <f>IFERROR(IFERROR(J188*MAX(J32+J344,J422+J656),J188*(J422+J656)),"")</f>
        <v>5486.3956647999994</v>
      </c>
      <c r="K734" s="23">
        <f>IFERROR(IFERROR(K188*MAX(K32+K344,K422+K656),K188*(K422+K656)),"")</f>
        <v>6099.2787491000008</v>
      </c>
      <c r="L734" s="23">
        <f>IFERROR(IFERROR(L188*MAX(L32+L344,L422+L656),L188*(L422+L656)),"")</f>
        <v>6279.1610971999999</v>
      </c>
      <c r="M734" s="23">
        <f>IFERROR(IFERROR(M188*MAX(M32+M344,M422+M656),M188*(M422+M656)),"")</f>
        <v>6970.6284367999988</v>
      </c>
      <c r="N734" s="23">
        <f>IFERROR(IFERROR(N188*MAX(N32+N344,N422+N656),N188*(N422+N656)),"")</f>
        <v>6814.8122163999997</v>
      </c>
      <c r="O734" s="23">
        <f>IFERROR(IFERROR(O188*MAX(O32+O344,O422+O656),O188*(O422+O656)),"")</f>
        <v>7847.9786320000012</v>
      </c>
      <c r="P734" s="23">
        <f>IFERROR(IFERROR(P188*MAX(P32+P344,P422+P656),P188*(P422+P656)),"")</f>
        <v>8093.8532810000006</v>
      </c>
      <c r="Q734" s="23">
        <f>IFERROR(IFERROR(Q188*MAX(Q32+Q344,Q422+Q656),Q188*(Q422+Q656)),"")</f>
        <v>7482.0089400000006</v>
      </c>
      <c r="R734" s="23">
        <f>IFERROR(IFERROR(R188*MAX(R32+R344,R422+R656),R188*(R422+R656)),"")</f>
        <v>7701.8244607999995</v>
      </c>
      <c r="S734" s="23">
        <f>IFERROR(IFERROR(S188*MAX(S32+S344,S422+S656),S188*(S422+S656)),"")</f>
        <v>7088.7158499999996</v>
      </c>
      <c r="T734" s="23">
        <f>IFERROR(IFERROR(T188*MAX(T32+T344,T422+T656),T188*(T422+T656)),"")</f>
        <v>7344.3969999999999</v>
      </c>
      <c r="U734" s="23">
        <f>IFERROR(IFERROR(U188*MAX(U32+U344,U422+U656),U188*(U422+U656)),"")</f>
        <v>7344.3970000000008</v>
      </c>
      <c r="V734" s="23">
        <f>IFERROR(IFERROR(V188*MAX(V32+V344,V422+V656),V188*(V422+V656)),"")</f>
        <v>8880.8619999999974</v>
      </c>
      <c r="W734" s="23">
        <f>IFERROR(IFERROR(W188*MAX(W32+W344,W422+W656),W188*(W422+W656)),"")</f>
        <v>8880.8619999999992</v>
      </c>
      <c r="X734" s="23">
        <f>IFERROR(IFERROR(X188*MAX(X32+X344,X422+X656),X188*(X422+X656)),"")</f>
        <v>10867.04</v>
      </c>
      <c r="Y734" s="23">
        <f>IFERROR(IFERROR(Y188*MAX(Y32+Y344,Y422+Y656),Y188*(Y422+Y656)),"")</f>
        <v>10867.04</v>
      </c>
      <c r="Z734" s="23">
        <f>IFERROR(IFERROR(Z188*MAX(Z32+Z344,Z422+Z656),Z188*(Z422+Z656)),"")</f>
        <v>11613.473135</v>
      </c>
      <c r="AA734" s="23">
        <f>IFERROR(IFERROR(AA188*MAX(AA32+AA344,AA422+AA656),AA188*(AA422+AA656)),"")</f>
        <v>12183.3807474</v>
      </c>
      <c r="AB734" s="23">
        <f>IFERROR(IFERROR(AB188*MAX(AB32+AB344,AB422+AB656),AB188*(AB422+AB656)),"")</f>
        <v>19056.996999999999</v>
      </c>
      <c r="AC734" s="23">
        <f>IFERROR(IFERROR(AC188*MAX(AC32+AC344,AC422+AC656),AC188*(AC422+AC656)),"")</f>
        <v>19056.996999999999</v>
      </c>
      <c r="AD734" s="23">
        <f>IFERROR(IFERROR(AD188*MAX(AD32+AD344,AD422+AD656),AD188*(AD422+AD656)),"")</f>
        <v>12304.030999999999</v>
      </c>
      <c r="AE734" s="23">
        <f>IFERROR(IFERROR(AE188*MAX(AE32+AE344,AE422+AE656),AE188*(AE422+AE656)),"")</f>
        <v>12304.030999999999</v>
      </c>
      <c r="AF734" s="23">
        <f>IFERROR(IFERROR(AF188*MAX(AF32+AF344,AF422+AF656),AF188*(AF422+AF656)),"")</f>
        <v>15361.7</v>
      </c>
      <c r="AG734" s="23">
        <f>IFERROR(IFERROR(AG188*MAX(AG32+AG344,AG422+AG656),AG188*(AG422+AG656)),"")</f>
        <v>15361.7</v>
      </c>
      <c r="AH734" s="23" t="str">
        <f>IFERROR(IFERROR(AH188*MAX(AH32+AH344,AH422+AH656),AH188*(AH422+AH656)),"")</f>
        <v/>
      </c>
    </row>
    <row r="735" spans="1:34" ht="15" hidden="1" x14ac:dyDescent="0.25">
      <c r="A735" t="str">
        <f t="shared" si="126"/>
        <v>厦门广义风险贷款</v>
      </c>
      <c r="B735" s="3" t="str">
        <f t="shared" si="153"/>
        <v>厦门银行广义风险贷款</v>
      </c>
      <c r="C735" s="4" t="s">
        <v>101</v>
      </c>
      <c r="D735" s="4" t="s">
        <v>102</v>
      </c>
      <c r="E735" s="5" t="s">
        <v>103</v>
      </c>
      <c r="F735" s="5" t="s">
        <v>55</v>
      </c>
      <c r="G735" s="5" t="str">
        <f t="shared" si="154"/>
        <v>广义风险贷款</v>
      </c>
      <c r="H735" s="23">
        <f>IFERROR(IFERROR(H189*MAX(H33+H345,H423+H657),H189*(H423+H657)),"")</f>
        <v>2433.0286542681397</v>
      </c>
      <c r="I735" s="23" t="str">
        <f>IFERROR(IFERROR(I189*MAX(I33+I345,I423+I657),I189*(I423+I657)),"")</f>
        <v/>
      </c>
      <c r="J735" s="23">
        <f>IFERROR(IFERROR(J189*MAX(J33+J345,J423+J657),J189*(J423+J657)),"")</f>
        <v>2897.6988326871501</v>
      </c>
      <c r="K735" s="23">
        <f>IFERROR(IFERROR(K189*MAX(K33+K345,K423+K657),K189*(K423+K657)),"")</f>
        <v>2967.6559360799997</v>
      </c>
      <c r="L735" s="23">
        <f>IFERROR(IFERROR(L189*MAX(L33+L345,L423+L657),L189*(L423+L657)),"")</f>
        <v>2564.6181350150878</v>
      </c>
      <c r="M735" s="23" t="str">
        <f>IFERROR(IFERROR(M189*MAX(M33+M345,M423+M657),M189*(M423+M657)),"")</f>
        <v/>
      </c>
      <c r="N735" s="23">
        <f>IFERROR(IFERROR(N189*MAX(N33+N345,N423+N657),N189*(N423+N657)),"")</f>
        <v>2430.0075255924835</v>
      </c>
      <c r="O735" s="23">
        <f>IFERROR(IFERROR(O189*MAX(O33+O345,O423+O657),O189*(O423+O657)),"")</f>
        <v>2303.1462527999997</v>
      </c>
      <c r="P735" s="23">
        <f>IFERROR(IFERROR(P189*MAX(P33+P345,P423+P657),P189*(P423+P657)),"")</f>
        <v>2267.8570053762242</v>
      </c>
      <c r="Q735" s="23">
        <f>IFERROR(IFERROR(Q189*MAX(Q33+Q345,Q423+Q657),Q189*(Q423+Q657)),"")</f>
        <v>2638.6930852</v>
      </c>
      <c r="R735" s="23">
        <f>IFERROR(IFERROR(R189*MAX(R33+R345,R423+R657),R189*(R423+R657)),"")</f>
        <v>3183.6463468723423</v>
      </c>
      <c r="S735" s="23">
        <f>IFERROR(IFERROR(S189*MAX(S33+S345,S423+S657),S189*(S423+S657)),"")</f>
        <v>3124.6810820000001</v>
      </c>
      <c r="T735" s="23">
        <f>IFERROR(IFERROR(T189*MAX(T33+T345,T423+T657),T189*(T423+T657)),"")</f>
        <v>3265.9641421937299</v>
      </c>
      <c r="U735" s="23">
        <f>IFERROR(IFERROR(U189*MAX(U33+U345,U423+U657),U189*(U423+U657)),"")</f>
        <v>2938.0374862000003</v>
      </c>
      <c r="V735" s="23">
        <f>IFERROR(IFERROR(V189*MAX(V33+V345,V423+V657),V189*(V423+V657)),"")</f>
        <v>4182.9837791545624</v>
      </c>
      <c r="W735" s="23">
        <f>IFERROR(IFERROR(W189*MAX(W33+W345,W423+W657),W189*(W423+W657)),"")</f>
        <v>4306.2279648000003</v>
      </c>
      <c r="X735" s="23">
        <f>IFERROR(IFERROR(X189*MAX(X33+X345,X423+X657),X189*(X423+X657)),"")</f>
        <v>3958.3743390975201</v>
      </c>
      <c r="Y735" s="23">
        <f>IFERROR(IFERROR(Y189*MAX(Y33+Y345,Y423+Y657),Y189*(Y423+Y657)),"")</f>
        <v>4078.5390187000007</v>
      </c>
      <c r="Z735" s="23">
        <f>IFERROR(IFERROR(Z189*MAX(Z33+Z345,Z423+Z657),Z189*(Z423+Z657)),"")</f>
        <v>4597.9673168063318</v>
      </c>
      <c r="AA735" s="23">
        <f>IFERROR(IFERROR(AA189*MAX(AA33+AA345,AA423+AA657),AA189*(AA423+AA657)),"")</f>
        <v>4864.9127763999995</v>
      </c>
      <c r="AB735" s="23">
        <f>IFERROR(IFERROR(AB189*MAX(AB33+AB345,AB423+AB657),AB189*(AB423+AB657)),"")</f>
        <v>6450.7544705495084</v>
      </c>
      <c r="AC735" s="23">
        <f>IFERROR(IFERROR(AC189*MAX(AC33+AC345,AC423+AC657),AC189*(AC423+AC657)),"")</f>
        <v>7559.8211250000004</v>
      </c>
      <c r="AD735" s="23">
        <f>IFERROR(IFERROR(AD189*MAX(AD33+AD345,AD423+AD657),AD189*(AD423+AD657)),"")</f>
        <v>7756.7155322127346</v>
      </c>
      <c r="AE735" s="23">
        <f>IFERROR(IFERROR(AE189*MAX(AE33+AE345,AE423+AE657),AE189*(AE423+AE657)),"")</f>
        <v>8236.8577177999996</v>
      </c>
      <c r="AF735" s="23">
        <f>IFERROR(IFERROR(AF189*MAX(AF33+AF345,AF423+AF657),AF189*(AF423+AF657)),"")</f>
        <v>9058.4840000000004</v>
      </c>
      <c r="AG735" s="23">
        <f>IFERROR(IFERROR(AG189*MAX(AG33+AG345,AG423+AG657),AG189*(AG423+AG657)),"")</f>
        <v>9058.4840000000004</v>
      </c>
      <c r="AH735" s="23" t="str">
        <f>IFERROR(IFERROR(AH189*MAX(AH33+AH345,AH423+AH657),AH189*(AH423+AH657)),"")</f>
        <v/>
      </c>
    </row>
    <row r="736" spans="1:34" ht="15" hidden="1" x14ac:dyDescent="0.25">
      <c r="A736" t="str">
        <f t="shared" si="126"/>
        <v>渝农广义风险贷款</v>
      </c>
      <c r="B736" s="3" t="str">
        <f t="shared" si="153"/>
        <v>渝农商行广义风险贷款</v>
      </c>
      <c r="C736" s="4" t="s">
        <v>104</v>
      </c>
      <c r="D736" s="4" t="s">
        <v>105</v>
      </c>
      <c r="E736" s="5" t="s">
        <v>106</v>
      </c>
      <c r="F736" s="5" t="s">
        <v>107</v>
      </c>
      <c r="G736" s="5" t="str">
        <f t="shared" si="154"/>
        <v>广义风险贷款</v>
      </c>
      <c r="H736" s="23">
        <f>IFERROR(IFERROR(H190*MAX(H34+H346,H424+H658),H190*(H424+H658)),"")</f>
        <v>15203.374637500001</v>
      </c>
      <c r="I736" s="23" t="str">
        <f>IFERROR(IFERROR(I190*MAX(I34+I346,I424+I658),I190*(I424+I658)),"")</f>
        <v/>
      </c>
      <c r="J736" s="23">
        <f>IFERROR(IFERROR(J190*MAX(J34+J346,J424+J658),J190*(J424+J658)),"")</f>
        <v>15624.8611</v>
      </c>
      <c r="K736" s="23">
        <f>IFERROR(IFERROR(K190*MAX(K34+K346,K424+K658),K190*(K424+K658)),"")</f>
        <v>15881.41048</v>
      </c>
      <c r="L736" s="23">
        <f>IFERROR(IFERROR(L190*MAX(L34+L346,L424+L658),L190*(L424+L658)),"")</f>
        <v>17477.704716800003</v>
      </c>
      <c r="M736" s="23">
        <f>IFERROR(IFERROR(M190*MAX(M34+M346,M424+M658),M190*(M424+M658)),"")</f>
        <v>17811.362400000002</v>
      </c>
      <c r="N736" s="23">
        <f>IFERROR(IFERROR(N190*MAX(N34+N346,N424+N658),N190*(N424+N658)),"")</f>
        <v>18639.004896999999</v>
      </c>
      <c r="O736" s="23">
        <f>IFERROR(IFERROR(O190*MAX(O34+O346,O424+O658),O190*(O424+O658)),"")</f>
        <v>18933.833500000001</v>
      </c>
      <c r="P736" s="23">
        <f>IFERROR(IFERROR(P190*MAX(P34+P346,P424+P658),P190*(P424+P658)),"")</f>
        <v>19950.882457599997</v>
      </c>
      <c r="Q736" s="23">
        <f>IFERROR(IFERROR(Q190*MAX(Q34+Q346,Q424+Q658),Q190*(Q424+Q658)),"")</f>
        <v>20104.433010000001</v>
      </c>
      <c r="R736" s="23">
        <f>IFERROR(IFERROR(R190*MAX(R34+R346,R424+R658),R190*(R424+R658)),"")</f>
        <v>18450.381225000001</v>
      </c>
      <c r="S736" s="23">
        <f>IFERROR(IFERROR(S190*MAX(S34+S346,S424+S658),S190*(S424+S658)),"")</f>
        <v>18772.63</v>
      </c>
      <c r="T736" s="23">
        <f>IFERROR(IFERROR(T190*MAX(T34+T346,T424+T658),T190*(T424+T658)),"")</f>
        <v>18375.2394981</v>
      </c>
      <c r="U736" s="23">
        <f>IFERROR(IFERROR(U190*MAX(U34+U346,U424+U658),U190*(U424+U658)),"")</f>
        <v>18540.768629999999</v>
      </c>
      <c r="V736" s="23">
        <f>IFERROR(IFERROR(V190*MAX(V34+V346,V424+V658),V190*(V424+V658)),"")</f>
        <v>15889.060424799998</v>
      </c>
      <c r="W736" s="23">
        <f>IFERROR(IFERROR(W190*MAX(W34+W346,W424+W658),W190*(W424+W658)),"")</f>
        <v>16212.839239999999</v>
      </c>
      <c r="X736" s="23">
        <f>IFERROR(IFERROR(X190*MAX(X34+X346,X424+X658),X190*(X424+X658)),"")</f>
        <v>15832.6059267</v>
      </c>
      <c r="Y736" s="23">
        <f>IFERROR(IFERROR(Y190*MAX(Y34+Y346,Y424+Y658),Y190*(Y424+Y658)),"")</f>
        <v>15831.500800000002</v>
      </c>
      <c r="Z736" s="23">
        <f>IFERROR(IFERROR(Z190*MAX(Z34+Z346,Z424+Z658),Z190*(Z424+Z658)),"")</f>
        <v>15751.356604099999</v>
      </c>
      <c r="AA736" s="23">
        <f>IFERROR(IFERROR(AA190*MAX(AA34+AA346,AA424+AA658),AA190*(AA424+AA658)),"")</f>
        <v>15992.451329999998</v>
      </c>
      <c r="AB736" s="23">
        <f>IFERROR(IFERROR(AB190*MAX(AB34+AB346,AB424+AB658),AB190*(AB424+AB658)),"")</f>
        <v>18348.488454399998</v>
      </c>
      <c r="AC736" s="23">
        <f>IFERROR(IFERROR(AC190*MAX(AC34+AC346,AC424+AC658),AC190*(AC424+AC658)),"")</f>
        <v>18306.700369999999</v>
      </c>
      <c r="AD736" s="23">
        <f>IFERROR(IFERROR(AD190*MAX(AD34+AD346,AD424+AD658),AD190*(AD424+AD658)),"")</f>
        <v>18874.621577000002</v>
      </c>
      <c r="AE736" s="23">
        <f>IFERROR(IFERROR(AE190*MAX(AE34+AE346,AE424+AE658),AE190*(AE424+AE658)),"")</f>
        <v>19156.193630000002</v>
      </c>
      <c r="AF736" s="23">
        <f>IFERROR(IFERROR(AF190*MAX(AF34+AF346,AF424+AF658),AF190*(AF424+AF658)),"")</f>
        <v>20265.166137299999</v>
      </c>
      <c r="AG736" s="23">
        <f>IFERROR(IFERROR(AG190*MAX(AG34+AG346,AG424+AG658),AG190*(AG424+AG658)),"")</f>
        <v>20025.10096</v>
      </c>
      <c r="AH736" s="23">
        <f>IFERROR(IFERROR(AH190*MAX(AH34+AH346,AH424+AH658),AH190*(AH424+AH658)),"")</f>
        <v>19957.100064400001</v>
      </c>
    </row>
    <row r="737" spans="1:34" ht="15" hidden="1" x14ac:dyDescent="0.25">
      <c r="A737" t="str">
        <f t="shared" si="126"/>
        <v>沪农广义风险贷款</v>
      </c>
      <c r="B737" s="3" t="str">
        <f t="shared" si="153"/>
        <v>沪农商行广义风险贷款</v>
      </c>
      <c r="C737" s="4" t="s">
        <v>108</v>
      </c>
      <c r="D737" s="4" t="s">
        <v>109</v>
      </c>
      <c r="E737" s="5" t="s">
        <v>110</v>
      </c>
      <c r="F737" s="5" t="s">
        <v>107</v>
      </c>
      <c r="G737" s="5" t="str">
        <f t="shared" si="154"/>
        <v>广义风险贷款</v>
      </c>
      <c r="H737" s="23" t="str">
        <f>IFERROR(IFERROR(H191*MAX(H35+H347,H425+H659),H191*(H425+H659)),"")</f>
        <v/>
      </c>
      <c r="I737" s="23" t="str">
        <f>IFERROR(IFERROR(I191*MAX(I35+I347,I425+I659),I191*(I425+I659)),"")</f>
        <v/>
      </c>
      <c r="J737" s="23">
        <f>IFERROR(IFERROR(J191*MAX(J35+J347,J425+J659),J191*(J425+J659)),"")</f>
        <v>7748.2239449999997</v>
      </c>
      <c r="K737" s="23" t="str">
        <f>IFERROR(IFERROR(K191*MAX(K35+K347,K425+K659),K191*(K425+K659)),"")</f>
        <v/>
      </c>
      <c r="L737" s="23" t="str">
        <f>IFERROR(IFERROR(L191*MAX(L35+L347,L425+L659),L191*(L425+L659)),"")</f>
        <v/>
      </c>
      <c r="M737" s="23" t="str">
        <f>IFERROR(IFERROR(M191*MAX(M35+M347,M425+M659),M191*(M425+M659)),"")</f>
        <v/>
      </c>
      <c r="N737" s="23">
        <f>IFERROR(IFERROR(N191*MAX(N35+N347,N425+N659),N191*(N425+N659)),"")</f>
        <v>9298.223086500002</v>
      </c>
      <c r="O737" s="23" t="str">
        <f>IFERROR(IFERROR(O191*MAX(O35+O347,O425+O659),O191*(O425+O659)),"")</f>
        <v/>
      </c>
      <c r="P737" s="23" t="str">
        <f>IFERROR(IFERROR(P191*MAX(P35+P347,P425+P659),P191*(P425+P659)),"")</f>
        <v/>
      </c>
      <c r="Q737" s="23">
        <f>IFERROR(IFERROR(Q191*MAX(Q35+Q347,Q425+Q659),Q191*(Q425+Q659)),"")</f>
        <v>9506.4207940000015</v>
      </c>
      <c r="R737" s="23">
        <f>IFERROR(IFERROR(R191*MAX(R35+R347,R425+R659),R191*(R425+R659)),"")</f>
        <v>8685.454377</v>
      </c>
      <c r="S737" s="23">
        <f>IFERROR(IFERROR(S191*MAX(S35+S347,S425+S659),S191*(S425+S659)),"")</f>
        <v>8818.9038775999998</v>
      </c>
      <c r="T737" s="23">
        <f>IFERROR(IFERROR(T191*MAX(T35+T347,T425+T659),T191*(T425+T659)),"")</f>
        <v>10306.194398399999</v>
      </c>
      <c r="U737" s="23">
        <f>IFERROR(IFERROR(U191*MAX(U35+U347,U425+U659),U191*(U425+U659)),"")</f>
        <v>10313.635075199998</v>
      </c>
      <c r="V737" s="23">
        <f>IFERROR(IFERROR(V191*MAX(V35+V347,V425+V659),V191*(V425+V659)),"")</f>
        <v>11268.731529000001</v>
      </c>
      <c r="W737" s="23">
        <f>IFERROR(IFERROR(W191*MAX(W35+W347,W425+W659),W191*(W425+W659)),"")</f>
        <v>10493.815452699999</v>
      </c>
      <c r="X737" s="23">
        <f>IFERROR(IFERROR(X191*MAX(X35+X347,X425+X659),X191*(X425+X659)),"")</f>
        <v>12212.348272999998</v>
      </c>
      <c r="Y737" s="23">
        <f>IFERROR(IFERROR(Y191*MAX(Y35+Y347,Y425+Y659),Y191*(Y425+Y659)),"")</f>
        <v>15518.966420500001</v>
      </c>
      <c r="Z737" s="23">
        <f>IFERROR(IFERROR(Z191*MAX(Z35+Z347,Z425+Z659),Z191*(Z425+Z659)),"")</f>
        <v>15675.7231264</v>
      </c>
      <c r="AA737" s="23">
        <f>IFERROR(IFERROR(AA191*MAX(AA35+AA347,AA425+AA659),AA191*(AA425+AA659)),"")</f>
        <v>16323.8100053</v>
      </c>
      <c r="AB737" s="23">
        <f>IFERROR(IFERROR(AB191*MAX(AB35+AB347,AB425+AB659),AB191*(AB425+AB659)),"")</f>
        <v>16154.151763499998</v>
      </c>
      <c r="AC737" s="23">
        <f>IFERROR(IFERROR(AC191*MAX(AC35+AC347,AC425+AC659),AC191*(AC425+AC659)),"")</f>
        <v>17284.847647800001</v>
      </c>
      <c r="AD737" s="23">
        <f>IFERROR(IFERROR(AD191*MAX(AD35+AD347,AD425+AD659),AD191*(AD425+AD659)),"")</f>
        <v>16967.004002000001</v>
      </c>
      <c r="AE737" s="23">
        <f>IFERROR(IFERROR(AE191*MAX(AE35+AE347,AE425+AE659),AE191*(AE425+AE659)),"")</f>
        <v>19003.681338300001</v>
      </c>
      <c r="AF737" s="23">
        <f>IFERROR(IFERROR(AF191*MAX(AF35+AF347,AF425+AF659),AF191*(AF425+AF659)),"")</f>
        <v>21230.525099800001</v>
      </c>
      <c r="AG737" s="23">
        <f>IFERROR(IFERROR(AG191*MAX(AG35+AG347,AG425+AG659),AG191*(AG425+AG659)),"")</f>
        <v>21347.751157999999</v>
      </c>
      <c r="AH737" s="23" t="str">
        <f>IFERROR(IFERROR(AH191*MAX(AH35+AH347,AH425+AH659),AH191*(AH425+AH659)),"")</f>
        <v/>
      </c>
    </row>
    <row r="738" spans="1:34" ht="15" hidden="1" x14ac:dyDescent="0.25">
      <c r="A738" t="str">
        <f t="shared" si="126"/>
        <v>青农广义风险贷款</v>
      </c>
      <c r="B738" s="3" t="str">
        <f t="shared" si="153"/>
        <v>青农商行广义风险贷款</v>
      </c>
      <c r="C738" s="4" t="s">
        <v>111</v>
      </c>
      <c r="D738" s="4" t="s">
        <v>112</v>
      </c>
      <c r="E738" s="5" t="s">
        <v>113</v>
      </c>
      <c r="F738" s="5" t="s">
        <v>107</v>
      </c>
      <c r="G738" s="5" t="str">
        <f t="shared" si="154"/>
        <v>广义风险贷款</v>
      </c>
      <c r="H738" s="23">
        <f>IFERROR(IFERROR(H192*MAX(H36+H348,H426+H660),H192*(H426+H660)),"")</f>
        <v>11857.0813552</v>
      </c>
      <c r="I738" s="23">
        <f>IFERROR(IFERROR(I192*MAX(I36+I348,I426+I660),I192*(I426+I660)),"")</f>
        <v>12095.5234851</v>
      </c>
      <c r="J738" s="23">
        <f>IFERROR(IFERROR(J192*MAX(J36+J348,J426+J660),J192*(J426+J660)),"")</f>
        <v>13382.120487599999</v>
      </c>
      <c r="K738" s="23">
        <f>IFERROR(IFERROR(K192*MAX(K36+K348,K426+K660),K192*(K426+K660)),"")</f>
        <v>12539.5147626</v>
      </c>
      <c r="L738" s="23">
        <f>IFERROR(IFERROR(L192*MAX(L36+L348,L426+L660),L192*(L426+L660)),"")</f>
        <v>14379.559317200001</v>
      </c>
      <c r="M738" s="23">
        <f>IFERROR(IFERROR(M192*MAX(M36+M348,M426+M660),M192*(M426+M660)),"")</f>
        <v>15286.946870000002</v>
      </c>
      <c r="N738" s="23">
        <f>IFERROR(IFERROR(N192*MAX(N36+N348,N426+N660),N192*(N426+N660)),"")</f>
        <v>13659.851087999999</v>
      </c>
      <c r="O738" s="23">
        <f>IFERROR(IFERROR(O192*MAX(O36+O348,O426+O660),O192*(O426+O660)),"")</f>
        <v>13775.177693399999</v>
      </c>
      <c r="P738" s="23">
        <f>IFERROR(IFERROR(P192*MAX(P36+P348,P426+P660),P192*(P426+P660)),"")</f>
        <v>12284.3355314</v>
      </c>
      <c r="Q738" s="23">
        <f>IFERROR(IFERROR(Q192*MAX(Q36+Q348,Q426+Q660),Q192*(Q426+Q660)),"")</f>
        <v>12520.4216201</v>
      </c>
      <c r="R738" s="23">
        <f>IFERROR(IFERROR(R192*MAX(R36+R348,R426+R660),R192*(R426+R660)),"")</f>
        <v>17039.606001799999</v>
      </c>
      <c r="S738" s="23">
        <f>IFERROR(IFERROR(S192*MAX(S36+S348,S426+S660),S192*(S426+S660)),"")</f>
        <v>16379.9747546</v>
      </c>
      <c r="T738" s="23">
        <f>IFERROR(IFERROR(T192*MAX(T36+T348,T426+T660),T192*(T426+T660)),"")</f>
        <v>16536.619943199999</v>
      </c>
      <c r="U738" s="23">
        <f>IFERROR(IFERROR(U192*MAX(U36+U348,U426+U660),U192*(U426+U660)),"")</f>
        <v>15772.8995973</v>
      </c>
      <c r="V738" s="23">
        <f>IFERROR(IFERROR(V192*MAX(V36+V348,V426+V660),V192*(V426+V660)),"")</f>
        <v>18761.161332399999</v>
      </c>
      <c r="W738" s="23">
        <f>IFERROR(IFERROR(W192*MAX(W36+W348,W426+W660),W192*(W426+W660)),"")</f>
        <v>17154.582516999999</v>
      </c>
      <c r="X738" s="23">
        <f>IFERROR(IFERROR(X192*MAX(X36+X348,X426+X660),X192*(X426+X660)),"")</f>
        <v>17815.053468599999</v>
      </c>
      <c r="Y738" s="23">
        <f>IFERROR(IFERROR(Y192*MAX(Y36+Y348,Y426+Y660),Y192*(Y426+Y660)),"")</f>
        <v>16088.3192045</v>
      </c>
      <c r="Z738" s="23">
        <f>IFERROR(IFERROR(Z192*MAX(Z36+Z348,Z426+Z660),Z192*(Z426+Z660)),"")</f>
        <v>19445.8788393</v>
      </c>
      <c r="AA738" s="23">
        <f>IFERROR(IFERROR(AA192*MAX(AA36+AA348,AA426+AA660),AA192*(AA426+AA660)),"")</f>
        <v>16832.627828000001</v>
      </c>
      <c r="AB738" s="23">
        <f>IFERROR(IFERROR(AB192*MAX(AB36+AB348,AB426+AB660),AB192*(AB426+AB660)),"")</f>
        <v>16981.578614000002</v>
      </c>
      <c r="AC738" s="23">
        <f>IFERROR(IFERROR(AC192*MAX(AC36+AC348,AC426+AC660),AC192*(AC426+AC660)),"")</f>
        <v>19331.101934000002</v>
      </c>
      <c r="AD738" s="23">
        <f>IFERROR(IFERROR(AD192*MAX(AD36+AD348,AD426+AD660),AD192*(AD426+AD660)),"")</f>
        <v>18157.998035300003</v>
      </c>
      <c r="AE738" s="23">
        <f>IFERROR(IFERROR(AE192*MAX(AE36+AE348,AE426+AE660),AE192*(AE426+AE660)),"")</f>
        <v>18644.287466499998</v>
      </c>
      <c r="AF738" s="23">
        <f>IFERROR(IFERROR(AF192*MAX(AF36+AF348,AF426+AF660),AF192*(AF426+AF660)),"")</f>
        <v>18271.820185</v>
      </c>
      <c r="AG738" s="23">
        <f>IFERROR(IFERROR(AG192*MAX(AG36+AG348,AG426+AG660),AG192*(AG426+AG660)),"")</f>
        <v>18298.318690200002</v>
      </c>
      <c r="AH738" s="23" t="str">
        <f>IFERROR(IFERROR(AH192*MAX(AH36+AH348,AH426+AH660),AH192*(AH426+AH660)),"")</f>
        <v/>
      </c>
    </row>
    <row r="739" spans="1:34" ht="15" hidden="1" x14ac:dyDescent="0.25">
      <c r="A739" t="str">
        <f t="shared" si="126"/>
        <v>常熟广义风险贷款</v>
      </c>
      <c r="B739" s="3" t="str">
        <f t="shared" si="153"/>
        <v>常熟银行广义风险贷款</v>
      </c>
      <c r="C739" s="4" t="s">
        <v>114</v>
      </c>
      <c r="D739" s="4" t="s">
        <v>115</v>
      </c>
      <c r="E739" s="5" t="s">
        <v>116</v>
      </c>
      <c r="F739" s="5" t="s">
        <v>107</v>
      </c>
      <c r="G739" s="5" t="str">
        <f t="shared" si="154"/>
        <v>广义风险贷款</v>
      </c>
      <c r="H739" s="23">
        <f>IFERROR(IFERROR(H193*MAX(H37+H349,H427+H661),H193*(H427+H661)),"")</f>
        <v>2770.6524896000001</v>
      </c>
      <c r="I739" s="23">
        <f>IFERROR(IFERROR(I193*MAX(I37+I349,I427+I661),I193*(I427+I661)),"")</f>
        <v>2778.875352</v>
      </c>
      <c r="J739" s="23">
        <f>IFERROR(IFERROR(J193*MAX(J37+J349,J427+J661),J193*(J427+J661)),"")</f>
        <v>2755.9883936000001</v>
      </c>
      <c r="K739" s="23">
        <f>IFERROR(IFERROR(K193*MAX(K37+K349,K427+K661),K193*(K427+K661)),"")</f>
        <v>2713.7957431999998</v>
      </c>
      <c r="L739" s="23">
        <f>IFERROR(IFERROR(L193*MAX(L37+L349,L427+L661),L193*(L427+L661)),"")</f>
        <v>3072.3110000000006</v>
      </c>
      <c r="M739" s="23">
        <f>IFERROR(IFERROR(M193*MAX(M37+M349,M427+M661),M193*(M427+M661)),"")</f>
        <v>3072.3110000000001</v>
      </c>
      <c r="N739" s="23">
        <f>IFERROR(IFERROR(N193*MAX(N37+N349,N427+N661),N193*(N427+N661)),"")</f>
        <v>2811.1939200000002</v>
      </c>
      <c r="O739" s="23">
        <f>IFERROR(IFERROR(O193*MAX(O37+O349,O427+O661),O193*(O427+O661)),"")</f>
        <v>2877.2875119999999</v>
      </c>
      <c r="P739" s="23">
        <f>IFERROR(IFERROR(P193*MAX(P37+P349,P427+P661),P193*(P427+P661)),"")</f>
        <v>3157.5540000000001</v>
      </c>
      <c r="Q739" s="23">
        <f>IFERROR(IFERROR(Q193*MAX(Q37+Q349,Q427+Q661),Q193*(Q427+Q661)),"")</f>
        <v>3157.5540000000001</v>
      </c>
      <c r="R739" s="23">
        <f>IFERROR(IFERROR(R193*MAX(R37+R349,R427+R661),R193*(R427+R661)),"")</f>
        <v>3005.9530000000004</v>
      </c>
      <c r="S739" s="23">
        <f>IFERROR(IFERROR(S193*MAX(S37+S349,S427+S661),S193*(S427+S661)),"")</f>
        <v>3036.9184550000004</v>
      </c>
      <c r="T739" s="23">
        <f>IFERROR(IFERROR(T193*MAX(T37+T349,T427+T661),T193*(T427+T661)),"")</f>
        <v>3267.8450000000003</v>
      </c>
      <c r="U739" s="23">
        <f>IFERROR(IFERROR(U193*MAX(U37+U349,U427+U661),U193*(U427+U661)),"")</f>
        <v>3267.8449999999998</v>
      </c>
      <c r="V739" s="23">
        <f>IFERROR(IFERROR(V193*MAX(V37+V349,V427+V661),V193*(V427+V661)),"")</f>
        <v>3717.3830000000003</v>
      </c>
      <c r="W739" s="23">
        <f>IFERROR(IFERROR(W193*MAX(W37+W349,W427+W661),W193*(W427+W661)),"")</f>
        <v>3717.3830000000003</v>
      </c>
      <c r="X739" s="23">
        <f>IFERROR(IFERROR(X193*MAX(X37+X349,X427+X661),X193*(X427+X661)),"")</f>
        <v>3794.8650000000007</v>
      </c>
      <c r="Y739" s="23">
        <f>IFERROR(IFERROR(Y193*MAX(Y37+Y349,Y427+Y661),Y193*(Y427+Y661)),"")</f>
        <v>3937.5129324999998</v>
      </c>
      <c r="Z739" s="23">
        <f>IFERROR(IFERROR(Z193*MAX(Z37+Z349,Z427+Z661),Z193*(Z427+Z661)),"")</f>
        <v>4710.4059999999999</v>
      </c>
      <c r="AA739" s="23">
        <f>IFERROR(IFERROR(AA193*MAX(AA37+AA349,AA427+AA661),AA193*(AA427+AA661)),"")</f>
        <v>4710.4059999999999</v>
      </c>
      <c r="AB739" s="23">
        <f>IFERROR(IFERROR(AB193*MAX(AB37+AB349,AB427+AB661),AB193*(AB427+AB661)),"")</f>
        <v>6321.2769999999991</v>
      </c>
      <c r="AC739" s="23">
        <f>IFERROR(IFERROR(AC193*MAX(AC37+AC349,AC427+AC661),AC193*(AC427+AC661)),"")</f>
        <v>6321.277</v>
      </c>
      <c r="AD739" s="23">
        <f>IFERROR(IFERROR(AD193*MAX(AD37+AD349,AD427+AD661),AD193*(AD427+AD661)),"")</f>
        <v>5447.6651854000002</v>
      </c>
      <c r="AE739" s="23">
        <f>IFERROR(IFERROR(AE193*MAX(AE37+AE349,AE427+AE661),AE193*(AE427+AE661)),"")</f>
        <v>5490.3139519999995</v>
      </c>
      <c r="AF739" s="23">
        <f>IFERROR(IFERROR(AF193*MAX(AF37+AF349,AF427+AF661),AF193*(AF427+AF661)),"")</f>
        <v>5865.2100539999992</v>
      </c>
      <c r="AG739" s="23">
        <f>IFERROR(IFERROR(AG193*MAX(AG37+AG349,AG427+AG661),AG193*(AG427+AG661)),"")</f>
        <v>5905.4426071999997</v>
      </c>
      <c r="AH739" s="23" t="str">
        <f>IFERROR(IFERROR(AH193*MAX(AH37+AH349,AH427+AH661),AH193*(AH427+AH661)),"")</f>
        <v/>
      </c>
    </row>
    <row r="740" spans="1:34" ht="15" hidden="1" x14ac:dyDescent="0.25">
      <c r="A740" t="str">
        <f t="shared" si="126"/>
        <v>紫金广义风险贷款</v>
      </c>
      <c r="B740" s="3" t="str">
        <f t="shared" si="153"/>
        <v>紫金银行广义风险贷款</v>
      </c>
      <c r="C740" s="4" t="s">
        <v>117</v>
      </c>
      <c r="D740" s="4" t="s">
        <v>118</v>
      </c>
      <c r="E740" s="5" t="s">
        <v>119</v>
      </c>
      <c r="F740" s="5" t="s">
        <v>107</v>
      </c>
      <c r="G740" s="5" t="str">
        <f>G739</f>
        <v>广义风险贷款</v>
      </c>
      <c r="H740" s="23">
        <f>IFERROR(IFERROR(H194*MAX(H38+H350,H428+H662),H194*(H428+H662)),"")</f>
        <v>3509.4336233999998</v>
      </c>
      <c r="I740" s="23">
        <f>IFERROR(IFERROR(I194*MAX(I38+I350,I428+I662),I194*(I428+I662)),"")</f>
        <v>3588.1872805000003</v>
      </c>
      <c r="J740" s="23">
        <f>IFERROR(IFERROR(J194*MAX(J38+J350,J428+J662),J194*(J428+J662)),"")</f>
        <v>3736.2939999999999</v>
      </c>
      <c r="K740" s="23">
        <f>IFERROR(IFERROR(K194*MAX(K38+K350,K428+K662),K194*(K428+K662)),"")</f>
        <v>3736.2939999999999</v>
      </c>
      <c r="L740" s="23">
        <f>IFERROR(IFERROR(L194*MAX(L38+L350,L428+L662),L194*(L428+L662)),"")</f>
        <v>4061.674</v>
      </c>
      <c r="M740" s="23">
        <f>IFERROR(IFERROR(M194*MAX(M38+M350,M428+M662),M194*(M428+M662)),"")</f>
        <v>4061.674</v>
      </c>
      <c r="N740" s="23">
        <f>IFERROR(IFERROR(N194*MAX(N38+N350,N428+N662),N194*(N428+N662)),"")</f>
        <v>3372.78748</v>
      </c>
      <c r="O740" s="23">
        <f>IFERROR(IFERROR(O194*MAX(O38+O350,O428+O662),O194*(O428+O662)),"")</f>
        <v>3425.6673647999996</v>
      </c>
      <c r="P740" s="23">
        <f>IFERROR(IFERROR(P194*MAX(P38+P350,P428+P662),P194*(P428+P662)),"")</f>
        <v>3959.1810000000005</v>
      </c>
      <c r="Q740" s="23">
        <f>IFERROR(IFERROR(Q194*MAX(Q38+Q350,Q428+Q662),Q194*(Q428+Q662)),"")</f>
        <v>3959.181</v>
      </c>
      <c r="R740" s="23">
        <f>IFERROR(IFERROR(R194*MAX(R38+R350,R428+R662),R194*(R428+R662)),"")</f>
        <v>3371.1905000000002</v>
      </c>
      <c r="S740" s="23">
        <f>IFERROR(IFERROR(S194*MAX(S38+S350,S428+S662),S194*(S428+S662)),"")</f>
        <v>3371.1904999999997</v>
      </c>
      <c r="T740" s="23">
        <f>IFERROR(IFERROR(T194*MAX(T38+T350,T428+T662),T194*(T428+T662)),"")</f>
        <v>3560.9640000000004</v>
      </c>
      <c r="U740" s="23">
        <f>IFERROR(IFERROR(U194*MAX(U38+U350,U428+U662),U194*(U428+U662)),"")</f>
        <v>3560.9639999999999</v>
      </c>
      <c r="V740" s="23">
        <f>IFERROR(IFERROR(V194*MAX(V38+V350,V428+V662),V194*(V428+V662)),"")</f>
        <v>4092.5559999999996</v>
      </c>
      <c r="W740" s="23">
        <f>IFERROR(IFERROR(W194*MAX(W38+W350,W428+W662),W194*(W428+W662)),"")</f>
        <v>4092.5559999999996</v>
      </c>
      <c r="X740" s="23">
        <f>IFERROR(IFERROR(X194*MAX(X38+X350,X428+X662),X194*(X428+X662)),"")</f>
        <v>4597.49</v>
      </c>
      <c r="Y740" s="23">
        <f>IFERROR(IFERROR(Y194*MAX(Y38+Y350,Y428+Y662),Y194*(Y428+Y662)),"")</f>
        <v>4597.49</v>
      </c>
      <c r="Z740" s="23">
        <f>IFERROR(IFERROR(Z194*MAX(Z38+Z350,Z428+Z662),Z194*(Z428+Z662)),"")</f>
        <v>5377.3049999999994</v>
      </c>
      <c r="AA740" s="23">
        <f>IFERROR(IFERROR(AA194*MAX(AA38+AA350,AA428+AA662),AA194*(AA428+AA662)),"")</f>
        <v>5377.3049999999994</v>
      </c>
      <c r="AB740" s="23">
        <f>IFERROR(IFERROR(AB194*MAX(AB38+AB350,AB428+AB662),AB194*(AB428+AB662)),"")</f>
        <v>5937.0749999999998</v>
      </c>
      <c r="AC740" s="23">
        <f>IFERROR(IFERROR(AC194*MAX(AC38+AC350,AC428+AC662),AC194*(AC428+AC662)),"")</f>
        <v>5937.0750000000007</v>
      </c>
      <c r="AD740" s="23">
        <f>IFERROR(IFERROR(AD194*MAX(AD38+AD350,AD428+AD662),AD194*(AD428+AD662)),"")</f>
        <v>5121.9090000000006</v>
      </c>
      <c r="AE740" s="23">
        <f>IFERROR(IFERROR(AE194*MAX(AE38+AE350,AE428+AE662),AE194*(AE428+AE662)),"")</f>
        <v>5270.7590076000006</v>
      </c>
      <c r="AF740" s="23">
        <f>IFERROR(IFERROR(AF194*MAX(AF38+AF350,AF428+AF662),AF194*(AF428+AF662)),"")</f>
        <v>5440.8320000000003</v>
      </c>
      <c r="AG740" s="23">
        <f>IFERROR(IFERROR(AG194*MAX(AG38+AG350,AG428+AG662),AG194*(AG428+AG662)),"")</f>
        <v>5690.8721135000005</v>
      </c>
      <c r="AH740" s="23" t="str">
        <f>IFERROR(IFERROR(AH194*MAX(AH38+AH350,AH428+AH662),AH194*(AH428+AH662)),"")</f>
        <v/>
      </c>
    </row>
    <row r="741" spans="1:34" ht="15" hidden="1" x14ac:dyDescent="0.25">
      <c r="A741" t="str">
        <f t="shared" si="126"/>
        <v>无锡广义风险贷款</v>
      </c>
      <c r="B741" s="3" t="str">
        <f t="shared" si="153"/>
        <v>无锡银行广义风险贷款</v>
      </c>
      <c r="C741" s="4" t="s">
        <v>120</v>
      </c>
      <c r="D741" s="4" t="s">
        <v>121</v>
      </c>
      <c r="E741" s="5" t="s">
        <v>122</v>
      </c>
      <c r="F741" s="5" t="s">
        <v>107</v>
      </c>
      <c r="G741" s="5" t="str">
        <f t="shared" ref="G741:G745" si="155">G740</f>
        <v>广义风险贷款</v>
      </c>
      <c r="H741" s="23">
        <f>IFERROR(IFERROR(H195*MAX(H39+H351,H429+H663),H195*(H429+H663)),"")</f>
        <v>1341.7836078999999</v>
      </c>
      <c r="I741" s="23">
        <f>IFERROR(IFERROR(I195*MAX(I39+I351,I429+I663),I195*(I429+I663)),"")</f>
        <v>1330.7145069999999</v>
      </c>
      <c r="J741" s="23">
        <f>IFERROR(IFERROR(J195*MAX(J39+J351,J429+J663),J195*(J429+J663)),"")</f>
        <v>1342.9930586</v>
      </c>
      <c r="K741" s="23">
        <f>IFERROR(IFERROR(K195*MAX(K39+K351,K429+K663),K195*(K429+K663)),"")</f>
        <v>1316.2890089</v>
      </c>
      <c r="L741" s="23">
        <f>IFERROR(IFERROR(L195*MAX(L39+L351,L429+L663),L195*(L429+L663)),"")</f>
        <v>1375.2714194</v>
      </c>
      <c r="M741" s="23">
        <f>IFERROR(IFERROR(M195*MAX(M39+M351,M429+M663),M195*(M429+M663)),"")</f>
        <v>1548.359201</v>
      </c>
      <c r="N741" s="23">
        <f>IFERROR(IFERROR(N195*MAX(N39+N351,N429+N663),N195*(N429+N663)),"")</f>
        <v>1491.1597389999999</v>
      </c>
      <c r="O741" s="23">
        <f>IFERROR(IFERROR(O195*MAX(O39+O351,O429+O663),O195*(O429+O663)),"")</f>
        <v>1451.8093909999998</v>
      </c>
      <c r="P741" s="23">
        <f>IFERROR(IFERROR(P195*MAX(P39+P351,P429+P663),P195*(P429+P663)),"")</f>
        <v>1492.9336608999997</v>
      </c>
      <c r="Q741" s="23">
        <f>IFERROR(IFERROR(Q195*MAX(Q39+Q351,Q429+Q663),Q195*(Q429+Q663)),"")</f>
        <v>1425.84</v>
      </c>
      <c r="R741" s="23">
        <f>IFERROR(IFERROR(R195*MAX(R39+R351,R429+R663),R195*(R429+R663)),"")</f>
        <v>1499.873</v>
      </c>
      <c r="S741" s="23">
        <f>IFERROR(IFERROR(S195*MAX(S39+S351,S429+S663),S195*(S429+S663)),"")</f>
        <v>1499.873</v>
      </c>
      <c r="T741" s="23">
        <f>IFERROR(IFERROR(T195*MAX(T39+T351,T429+T663),T195*(T429+T663)),"")</f>
        <v>1494.1859999999999</v>
      </c>
      <c r="U741" s="23">
        <f>IFERROR(IFERROR(U195*MAX(U39+U351,U429+U663),U195*(U429+U663)),"")</f>
        <v>1494.1859999999999</v>
      </c>
      <c r="V741" s="23">
        <f>IFERROR(IFERROR(V195*MAX(V39+V351,V429+V663),V195*(V429+V663)),"")</f>
        <v>1445.6114714000003</v>
      </c>
      <c r="W741" s="23">
        <f>IFERROR(IFERROR(W195*MAX(W39+W351,W429+W663),W195*(W429+W663)),"")</f>
        <v>1460.9016764</v>
      </c>
      <c r="X741" s="23">
        <f>IFERROR(IFERROR(X195*MAX(X39+X351,X429+X663),X195*(X429+X663)),"")</f>
        <v>1488.0499107000001</v>
      </c>
      <c r="Y741" s="23">
        <f>IFERROR(IFERROR(Y195*MAX(Y39+Y351,Y429+Y663),Y195*(Y429+Y663)),"")</f>
        <v>1708.6443034000001</v>
      </c>
      <c r="Z741" s="23">
        <f>IFERROR(IFERROR(Z195*MAX(Z39+Z351,Z429+Z663),Z195*(Z429+Z663)),"")</f>
        <v>1734.2755028000001</v>
      </c>
      <c r="AA741" s="23">
        <f>IFERROR(IFERROR(AA195*MAX(AA39+AA351,AA429+AA663),AA195*(AA429+AA663)),"")</f>
        <v>1947.7134077000001</v>
      </c>
      <c r="AB741" s="23">
        <f>IFERROR(IFERROR(AB195*MAX(AB39+AB351,AB429+AB663),AB195*(AB429+AB663)),"")</f>
        <v>1975.0972591999998</v>
      </c>
      <c r="AC741" s="23">
        <f>IFERROR(IFERROR(AC195*MAX(AC39+AC351,AC429+AC663),AC195*(AC429+AC663)),"")</f>
        <v>2105.3956840000001</v>
      </c>
      <c r="AD741" s="23">
        <f>IFERROR(IFERROR(AD195*MAX(AD39+AD351,AD429+AD663),AD195*(AD429+AD663)),"")</f>
        <v>2085.9188052</v>
      </c>
      <c r="AE741" s="23">
        <f>IFERROR(IFERROR(AE195*MAX(AE39+AE351,AE429+AE663),AE195*(AE429+AE663)),"")</f>
        <v>2156.7666982000001</v>
      </c>
      <c r="AF741" s="23">
        <f>IFERROR(IFERROR(AF195*MAX(AF39+AF351,AF429+AF663),AF195*(AF429+AF663)),"")</f>
        <v>2193.0695834000003</v>
      </c>
      <c r="AG741" s="23">
        <f>IFERROR(IFERROR(AG195*MAX(AG39+AG351,AG429+AG663),AG195*(AG429+AG663)),"")</f>
        <v>2366.1447252000003</v>
      </c>
      <c r="AH741" s="23">
        <f>IFERROR(IFERROR(AH195*MAX(AH39+AH351,AH429+AH663),AH195*(AH429+AH663)),"")</f>
        <v>2542.8282595000001</v>
      </c>
    </row>
    <row r="742" spans="1:34" ht="15" hidden="1" x14ac:dyDescent="0.25">
      <c r="A742" t="str">
        <f t="shared" si="126"/>
        <v>张家港广义风险贷款</v>
      </c>
      <c r="B742" s="3" t="str">
        <f t="shared" si="153"/>
        <v>张家港行广义风险贷款</v>
      </c>
      <c r="C742" s="4" t="s">
        <v>123</v>
      </c>
      <c r="D742" s="4" t="s">
        <v>124</v>
      </c>
      <c r="E742" s="5" t="s">
        <v>125</v>
      </c>
      <c r="F742" s="5" t="s">
        <v>107</v>
      </c>
      <c r="G742" s="5" t="str">
        <f t="shared" si="155"/>
        <v>广义风险贷款</v>
      </c>
      <c r="H742" s="23">
        <f>IFERROR(IFERROR(H196*MAX(H40+H352,H430+H664),H196*(H430+H664)),"")</f>
        <v>3441.1907970310499</v>
      </c>
      <c r="I742" s="23">
        <f>IFERROR(IFERROR(I196*MAX(I40+I352,I430+I664),I196*(I430+I664)),"")</f>
        <v>3330.2196283013222</v>
      </c>
      <c r="J742" s="23">
        <f>IFERROR(IFERROR(J196*MAX(J40+J352,J430+J664),J196*(J430+J664)),"")</f>
        <v>2822.1480603793721</v>
      </c>
      <c r="K742" s="23">
        <f>IFERROR(IFERROR(K196*MAX(K40+K352,K430+K664),K196*(K430+K664)),"")</f>
        <v>3099.9257896008958</v>
      </c>
      <c r="L742" s="23">
        <f>IFERROR(IFERROR(L196*MAX(L40+L352,L430+L664),L196*(L430+L664)),"")</f>
        <v>2662.7019139735739</v>
      </c>
      <c r="M742" s="23">
        <f>IFERROR(IFERROR(M196*MAX(M40+M352,M430+M664),M196*(M430+M664)),"")</f>
        <v>2587.5555329933522</v>
      </c>
      <c r="N742" s="23">
        <f>IFERROR(IFERROR(N196*MAX(N40+N352,N430+N664),N196*(N430+N664)),"")</f>
        <v>2431.1165536411777</v>
      </c>
      <c r="O742" s="23">
        <f>IFERROR(IFERROR(O196*MAX(O40+O352,O430+O664),O196*(O430+O664)),"")</f>
        <v>2452.4221182465603</v>
      </c>
      <c r="P742" s="23">
        <f>IFERROR(IFERROR(P196*MAX(P40+P352,P430+P664),P196*(P430+P664)),"")</f>
        <v>2430.4252774836377</v>
      </c>
      <c r="Q742" s="23">
        <f>IFERROR(IFERROR(Q196*MAX(Q40+Q352,Q430+Q664),Q196*(Q430+Q664)),"")</f>
        <v>2527.7157351399783</v>
      </c>
      <c r="R742" s="23">
        <f>IFERROR(IFERROR(R196*MAX(R40+R352,R430+R664),R196*(R430+R664)),"")</f>
        <v>2556.8336088652845</v>
      </c>
      <c r="S742" s="23">
        <f>IFERROR(IFERROR(S196*MAX(S40+S352,S430+S664),S196*(S430+S664)),"")</f>
        <v>2641.128538911772</v>
      </c>
      <c r="T742" s="23">
        <f>IFERROR(IFERROR(T196*MAX(T40+T352,T430+T664),T196*(T430+T664)),"")</f>
        <v>2738.6183028400005</v>
      </c>
      <c r="U742" s="23">
        <f>IFERROR(IFERROR(U196*MAX(U40+U352,U430+U664),U196*(U430+U664)),"")</f>
        <v>2810.3191092060101</v>
      </c>
      <c r="V742" s="23">
        <f>IFERROR(IFERROR(V196*MAX(V40+V352,V430+V664),V196*(V430+V664)),"")</f>
        <v>2744.4927952371736</v>
      </c>
      <c r="W742" s="23">
        <f>IFERROR(IFERROR(W196*MAX(W40+W352,W430+W664),W196*(W430+W664)),"")</f>
        <v>2723.0910099876955</v>
      </c>
      <c r="X742" s="23">
        <f>IFERROR(IFERROR(X196*MAX(X40+X352,X430+X664),X196*(X430+X664)),"")</f>
        <v>2859.4230095590642</v>
      </c>
      <c r="Y742" s="23">
        <f>IFERROR(IFERROR(Y196*MAX(Y40+Y352,Y430+Y664),Y196*(Y430+Y664)),"")</f>
        <v>2916.3699049816105</v>
      </c>
      <c r="Z742" s="23">
        <f>IFERROR(IFERROR(Z196*MAX(Z40+Z352,Z430+Z664),Z196*(Z430+Z664)),"")</f>
        <v>3218.6136370219097</v>
      </c>
      <c r="AA742" s="23">
        <f>IFERROR(IFERROR(AA196*MAX(AA40+AA352,AA430+AA664),AA196*(AA430+AA664)),"")</f>
        <v>3333.4732921775312</v>
      </c>
      <c r="AB742" s="23">
        <f>IFERROR(IFERROR(AB196*MAX(AB40+AB352,AB430+AB664),AB196*(AB430+AB664)),"")</f>
        <v>3549.2325220897296</v>
      </c>
      <c r="AC742" s="23">
        <f>IFERROR(IFERROR(AC196*MAX(AC40+AC352,AC430+AC664),AC196*(AC430+AC664)),"")</f>
        <v>3884.2278762765786</v>
      </c>
      <c r="AD742" s="23">
        <f>IFERROR(IFERROR(AD196*MAX(AD40+AD352,AD430+AD664),AD196*(AD430+AD664)),"")</f>
        <v>3434.852324074694</v>
      </c>
      <c r="AE742" s="23">
        <f>IFERROR(IFERROR(AE196*MAX(AE40+AE352,AE430+AE664),AE196*(AE430+AE664)),"")</f>
        <v>3106.8040873573859</v>
      </c>
      <c r="AF742" s="23">
        <f>IFERROR(IFERROR(AF196*MAX(AF40+AF352,AF430+AF664),AF196*(AF430+AF664)),"")</f>
        <v>3284.0021992069337</v>
      </c>
      <c r="AG742" s="23">
        <f>IFERROR(IFERROR(AG196*MAX(AG40+AG352,AG430+AG664),AG196*(AG430+AG664)),"")</f>
        <v>3242.6208075465561</v>
      </c>
      <c r="AH742" s="23">
        <f>IFERROR(IFERROR(AH196*MAX(AH40+AH352,AH430+AH664),AH196*(AH430+AH664)),"")</f>
        <v>3317.0877741724016</v>
      </c>
    </row>
    <row r="743" spans="1:34" ht="15" hidden="1" x14ac:dyDescent="0.25">
      <c r="A743" t="str">
        <f t="shared" si="126"/>
        <v>苏农广义风险贷款</v>
      </c>
      <c r="B743" s="3" t="str">
        <f t="shared" si="153"/>
        <v>苏农银行广义风险贷款</v>
      </c>
      <c r="C743" s="4" t="s">
        <v>126</v>
      </c>
      <c r="D743" s="4" t="s">
        <v>127</v>
      </c>
      <c r="E743" s="5" t="s">
        <v>128</v>
      </c>
      <c r="F743" s="5" t="s">
        <v>107</v>
      </c>
      <c r="G743" s="5" t="str">
        <f t="shared" si="155"/>
        <v>广义风险贷款</v>
      </c>
      <c r="H743" s="23">
        <f>IFERROR(IFERROR(H197*MAX(H41+H353,H431+H665),H197*(H431+H665)),"")</f>
        <v>3566.4916510000003</v>
      </c>
      <c r="I743" s="23">
        <f>IFERROR(IFERROR(I197*MAX(I41+I353,I431+I665),I197*(I431+I665)),"")</f>
        <v>3742.9439814999996</v>
      </c>
      <c r="J743" s="23">
        <f>IFERROR(IFERROR(J197*MAX(J41+J353,J431+J665),J197*(J431+J665)),"")</f>
        <v>3746.0364363999997</v>
      </c>
      <c r="K743" s="23">
        <f>IFERROR(IFERROR(K197*MAX(K41+K353,K431+K665),K197*(K431+K665)),"")</f>
        <v>3803.1028415000001</v>
      </c>
      <c r="L743" s="23">
        <f>IFERROR(IFERROR(L197*MAX(L41+L353,L431+L665),L197*(L431+L665)),"")</f>
        <v>3805.7363928</v>
      </c>
      <c r="M743" s="23">
        <f>IFERROR(IFERROR(M197*MAX(M41+M353,M431+M665),M197*(M431+M665)),"")</f>
        <v>3774.9775908000006</v>
      </c>
      <c r="N743" s="23">
        <f>IFERROR(IFERROR(N197*MAX(N41+N353,N431+N665),N197*(N431+N665)),"")</f>
        <v>3567.9582736000002</v>
      </c>
      <c r="O743" s="23">
        <f>IFERROR(IFERROR(O197*MAX(O41+O353,O431+O665),O197*(O431+O665)),"")</f>
        <v>3574.5890625000002</v>
      </c>
      <c r="P743" s="23">
        <f>IFERROR(IFERROR(P197*MAX(P41+P353,P431+P665),P197*(P431+P665)),"")</f>
        <v>3482.3675344000003</v>
      </c>
      <c r="Q743" s="23">
        <f>IFERROR(IFERROR(Q197*MAX(Q41+Q353,Q431+Q665),Q197*(Q431+Q665)),"")</f>
        <v>3445.7604861999998</v>
      </c>
      <c r="R743" s="23">
        <f>IFERROR(IFERROR(R197*MAX(R41+R353,R431+R665),R197*(R431+R665)),"")</f>
        <v>3395.5466300000003</v>
      </c>
      <c r="S743" s="23">
        <f>IFERROR(IFERROR(S197*MAX(S41+S353,S431+S665),S197*(S431+S665)),"")</f>
        <v>3353.5434270000001</v>
      </c>
      <c r="T743" s="23">
        <f>IFERROR(IFERROR(T197*MAX(T41+T353,T431+T665),T197*(T431+T665)),"")</f>
        <v>2936.3442540000001</v>
      </c>
      <c r="U743" s="23">
        <f>IFERROR(IFERROR(U197*MAX(U41+U353,U431+U665),U197*(U431+U665)),"")</f>
        <v>2880.8892873999998</v>
      </c>
      <c r="V743" s="23">
        <f>IFERROR(IFERROR(V197*MAX(V41+V353,V431+V665),V197*(V431+V665)),"")</f>
        <v>2653.1541365000003</v>
      </c>
      <c r="W743" s="23">
        <f>IFERROR(IFERROR(W197*MAX(W41+W353,W431+W665),W197*(W431+W665)),"")</f>
        <v>2574.4302141999997</v>
      </c>
      <c r="X743" s="23">
        <f>IFERROR(IFERROR(X197*MAX(X41+X353,X431+X665),X197*(X431+X665)),"")</f>
        <v>2589.4585904</v>
      </c>
      <c r="Y743" s="23">
        <f>IFERROR(IFERROR(Y197*MAX(Y41+Y353,Y431+Y665),Y197*(Y431+Y665)),"")</f>
        <v>2644.4249440000003</v>
      </c>
      <c r="Z743" s="23">
        <f>IFERROR(IFERROR(Z197*MAX(Z41+Z353,Z431+Z665),Z197*(Z431+Z665)),"")</f>
        <v>2588.5992992000001</v>
      </c>
      <c r="AA743" s="23">
        <f>IFERROR(IFERROR(AA197*MAX(AA41+AA353,AA431+AA665),AA197*(AA431+AA665)),"")</f>
        <v>2544.3273773999999</v>
      </c>
      <c r="AB743" s="23">
        <f>IFERROR(IFERROR(AB197*MAX(AB41+AB353,AB431+AB665),AB197*(AB431+AB665)),"")</f>
        <v>2750.5428348999999</v>
      </c>
      <c r="AC743" s="23">
        <f>IFERROR(IFERROR(AC197*MAX(AC41+AC353,AC431+AC665),AC197*(AC431+AC665)),"")</f>
        <v>2668.2590573000002</v>
      </c>
      <c r="AD743" s="23">
        <f>IFERROR(IFERROR(AD197*MAX(AD41+AD353,AD431+AD665),AD197*(AD431+AD665)),"")</f>
        <v>2719.3231519999999</v>
      </c>
      <c r="AE743" s="23">
        <f>IFERROR(IFERROR(AE197*MAX(AE41+AE353,AE431+AE665),AE197*(AE431+AE665)),"")</f>
        <v>2803.8121069999997</v>
      </c>
      <c r="AF743" s="23">
        <f>IFERROR(IFERROR(AF197*MAX(AF41+AF353,AF431+AF665),AF197*(AF431+AF665)),"")</f>
        <v>2980.0240330000001</v>
      </c>
      <c r="AG743" s="23">
        <f>IFERROR(IFERROR(AG197*MAX(AG41+AG353,AG431+AG665),AG197*(AG431+AG665)),"")</f>
        <v>2956.1041070000001</v>
      </c>
      <c r="AH743" s="23" t="str">
        <f>IFERROR(IFERROR(AH197*MAX(AH41+AH353,AH431+AH665),AH197*(AH431+AH665)),"")</f>
        <v/>
      </c>
    </row>
    <row r="744" spans="1:34" ht="15" hidden="1" x14ac:dyDescent="0.25">
      <c r="A744" t="str">
        <f t="shared" si="126"/>
        <v>江阴广义风险贷款</v>
      </c>
      <c r="B744" s="3" t="str">
        <f t="shared" si="153"/>
        <v>江阴银行广义风险贷款</v>
      </c>
      <c r="C744" s="4" t="s">
        <v>129</v>
      </c>
      <c r="D744" s="4" t="s">
        <v>130</v>
      </c>
      <c r="E744" s="5" t="s">
        <v>131</v>
      </c>
      <c r="F744" s="5" t="s">
        <v>107</v>
      </c>
      <c r="G744" s="5" t="str">
        <f t="shared" si="155"/>
        <v>广义风险贷款</v>
      </c>
      <c r="H744" s="23">
        <f>IFERROR(IFERROR(H198*MAX(H42+H354,H432+H666),H198*(H432+H666)),"")</f>
        <v>2140.9601196999997</v>
      </c>
      <c r="I744" s="23">
        <f>IFERROR(IFERROR(I198*MAX(I42+I354,I432+I666),I198*(I432+I666)),"")</f>
        <v>2178.1020576000001</v>
      </c>
      <c r="J744" s="23">
        <f>IFERROR(IFERROR(J198*MAX(J42+J354,J432+J666),J198*(J432+J666)),"")</f>
        <v>2849.1573675000004</v>
      </c>
      <c r="K744" s="23">
        <f>IFERROR(IFERROR(K198*MAX(K42+K354,K432+K666),K198*(K432+K666)),"")</f>
        <v>3264.0319791999996</v>
      </c>
      <c r="L744" s="23">
        <f>IFERROR(IFERROR(L198*MAX(L42+L354,L432+L666),L198*(L432+L666)),"")</f>
        <v>2894.0898590000002</v>
      </c>
      <c r="M744" s="23">
        <f>IFERROR(IFERROR(M198*MAX(M42+M354,M432+M666),M198*(M432+M666)),"")</f>
        <v>2628.7985399999998</v>
      </c>
      <c r="N744" s="23">
        <f>IFERROR(IFERROR(N198*MAX(N42+N354,N432+N666),N198*(N432+N666)),"")</f>
        <v>2252.3600869000002</v>
      </c>
      <c r="O744" s="23">
        <f>IFERROR(IFERROR(O198*MAX(O42+O354,O432+O666),O198*(O432+O666)),"")</f>
        <v>2137.1030608000001</v>
      </c>
      <c r="P744" s="23">
        <f>IFERROR(IFERROR(P198*MAX(P42+P354,P432+P666),P198*(P432+P666)),"")</f>
        <v>2218.2126375999997</v>
      </c>
      <c r="Q744" s="23">
        <f>IFERROR(IFERROR(Q198*MAX(Q42+Q354,Q432+Q666),Q198*(Q432+Q666)),"")</f>
        <v>2187.7394721000001</v>
      </c>
      <c r="R744" s="23">
        <f>IFERROR(IFERROR(R198*MAX(R42+R354,R432+R666),R198*(R432+R666)),"")</f>
        <v>1715.2228435999998</v>
      </c>
      <c r="S744" s="23">
        <f>IFERROR(IFERROR(S198*MAX(S42+S354,S432+S666),S198*(S432+S666)),"")</f>
        <v>1445.632801</v>
      </c>
      <c r="T744" s="23">
        <f>IFERROR(IFERROR(T198*MAX(T42+T354,T432+T666),T198*(T432+T666)),"")</f>
        <v>1468.1072291999999</v>
      </c>
      <c r="U744" s="23">
        <f>IFERROR(IFERROR(U198*MAX(U42+U354,U432+U666),U198*(U432+U666)),"")</f>
        <v>1959.3686733999998</v>
      </c>
      <c r="V744" s="23">
        <f>IFERROR(IFERROR(V198*MAX(V42+V354,V432+V666),V198*(V432+V666)),"")</f>
        <v>1956.5550043999999</v>
      </c>
      <c r="W744" s="23">
        <f>IFERROR(IFERROR(W198*MAX(W42+W354,W432+W666),W198*(W432+W666)),"")</f>
        <v>1976.7412652</v>
      </c>
      <c r="X744" s="23">
        <f>IFERROR(IFERROR(X198*MAX(X42+X354,X432+X666),X198*(X432+X666)),"")</f>
        <v>2489.0688403999998</v>
      </c>
      <c r="Y744" s="23">
        <f>IFERROR(IFERROR(Y198*MAX(Y42+Y354,Y432+Y666),Y198*(Y432+Y666)),"")</f>
        <v>2347.6908629999998</v>
      </c>
      <c r="Z744" s="23">
        <f>IFERROR(IFERROR(Z198*MAX(Z42+Z354,Z432+Z666),Z198*(Z432+Z666)),"")</f>
        <v>2358.9084118000001</v>
      </c>
      <c r="AA744" s="23">
        <f>IFERROR(IFERROR(AA198*MAX(AA42+AA354,AA432+AA666),AA198*(AA432+AA666)),"")</f>
        <v>2321.5547282999996</v>
      </c>
      <c r="AB744" s="23">
        <f>IFERROR(IFERROR(AB198*MAX(AB42+AB354,AB432+AB666),AB198*(AB432+AB666)),"")</f>
        <v>2883.588366</v>
      </c>
      <c r="AC744" s="23">
        <f>IFERROR(IFERROR(AC198*MAX(AC42+AC354,AC432+AC666),AC198*(AC432+AC666)),"")</f>
        <v>2814.4553520000004</v>
      </c>
      <c r="AD744" s="23">
        <f>IFERROR(IFERROR(AD198*MAX(AD42+AD354,AD432+AD666),AD198*(AD432+AD666)),"")</f>
        <v>2584.1274653999999</v>
      </c>
      <c r="AE744" s="23">
        <f>IFERROR(IFERROR(AE198*MAX(AE42+AE354,AE432+AE666),AE198*(AE432+AE666)),"")</f>
        <v>2453.9719240000004</v>
      </c>
      <c r="AF744" s="23">
        <f>IFERROR(IFERROR(AF198*MAX(AF42+AF354,AF432+AF666),AF198*(AF432+AF666)),"")</f>
        <v>2580.2783770000001</v>
      </c>
      <c r="AG744" s="23">
        <f>IFERROR(IFERROR(AG198*MAX(AG42+AG354,AG432+AG666),AG198*(AG432+AG666)),"")</f>
        <v>2682.6036389999999</v>
      </c>
      <c r="AH744" s="23" t="str">
        <f>IFERROR(IFERROR(AH198*MAX(AH42+AH354,AH432+AH666),AH198*(AH432+AH666)),"")</f>
        <v/>
      </c>
    </row>
    <row r="745" spans="1:34" ht="15" hidden="1" x14ac:dyDescent="0.25">
      <c r="A745" t="str">
        <f t="shared" si="126"/>
        <v>瑞丰广义风险贷款</v>
      </c>
      <c r="B745" s="3" t="str">
        <f t="shared" si="153"/>
        <v>瑞丰银行广义风险贷款</v>
      </c>
      <c r="C745" s="4" t="s">
        <v>132</v>
      </c>
      <c r="D745" s="4" t="s">
        <v>133</v>
      </c>
      <c r="E745" s="5" t="s">
        <v>134</v>
      </c>
      <c r="F745" s="5" t="s">
        <v>107</v>
      </c>
      <c r="G745" s="5" t="str">
        <f t="shared" si="155"/>
        <v>广义风险贷款</v>
      </c>
      <c r="H745" s="23" t="str">
        <f>IFERROR(IFERROR(H199*MAX(H43+H355,H433+H667),H199*(H433+H667)),"")</f>
        <v/>
      </c>
      <c r="I745" s="23" t="str">
        <f>IFERROR(IFERROR(I199*MAX(I43+I355,I433+I667),I199*(I433+I667)),"")</f>
        <v/>
      </c>
      <c r="J745" s="23">
        <f>IFERROR(IFERROR(J199*MAX(J43+J355,J433+J667),J199*(J433+J667)),"")</f>
        <v>1848.2933004251649</v>
      </c>
      <c r="K745" s="23" t="str">
        <f>IFERROR(IFERROR(K199*MAX(K43+K355,K433+K667),K199*(K433+K667)),"")</f>
        <v/>
      </c>
      <c r="L745" s="23" t="str">
        <f>IFERROR(IFERROR(L199*MAX(L43+L355,L433+L667),L199*(L433+L667)),"")</f>
        <v/>
      </c>
      <c r="M745" s="23" t="str">
        <f>IFERROR(IFERROR(M199*MAX(M43+M355,M433+M667),M199*(M433+M667)),"")</f>
        <v/>
      </c>
      <c r="N745" s="23">
        <f>IFERROR(IFERROR(N199*MAX(N43+N355,N433+N667),N199*(N433+N667)),"")</f>
        <v>2254.9479105267842</v>
      </c>
      <c r="O745" s="23" t="str">
        <f>IFERROR(IFERROR(O199*MAX(O43+O355,O433+O667),O199*(O433+O667)),"")</f>
        <v/>
      </c>
      <c r="P745" s="23">
        <f>IFERROR(IFERROR(P199*MAX(P43+P355,P433+P667),P199*(P433+P667)),"")</f>
        <v>2068.6436678</v>
      </c>
      <c r="Q745" s="23">
        <f>IFERROR(IFERROR(Q199*MAX(Q43+Q355,Q433+Q667),Q199*(Q433+Q667)),"")</f>
        <v>1709.0709006</v>
      </c>
      <c r="R745" s="23">
        <f>IFERROR(IFERROR(R199*MAX(R43+R355,R433+R667),R199*(R433+R667)),"")</f>
        <v>2345.3148999999999</v>
      </c>
      <c r="S745" s="23">
        <f>IFERROR(IFERROR(S199*MAX(S43+S355,S433+S667),S199*(S433+S667)),"")</f>
        <v>2033.6992332000002</v>
      </c>
      <c r="T745" s="23">
        <f>IFERROR(IFERROR(T199*MAX(T43+T355,T433+T667),T199*(T433+T667)),"")</f>
        <v>2507.9891400000001</v>
      </c>
      <c r="U745" s="23">
        <f>IFERROR(IFERROR(U199*MAX(U43+U355,U433+U667),U199*(U433+U667)),"")</f>
        <v>2511.9239269999998</v>
      </c>
      <c r="V745" s="23">
        <f>IFERROR(IFERROR(V199*MAX(V43+V355,V433+V667),V199*(V433+V667)),"")</f>
        <v>2606.4224044000002</v>
      </c>
      <c r="W745" s="23">
        <f>IFERROR(IFERROR(W199*MAX(W43+W355,W433+W667),W199*(W433+W667)),"")</f>
        <v>2602.7739464000001</v>
      </c>
      <c r="X745" s="23">
        <f>IFERROR(IFERROR(X199*MAX(X43+X355,X433+X667),X199*(X433+X667)),"")</f>
        <v>2569.6054462000002</v>
      </c>
      <c r="Y745" s="23">
        <f>IFERROR(IFERROR(Y199*MAX(Y43+Y355,Y433+Y667),Y199*(Y433+Y667)),"")</f>
        <v>2603.9804457999999</v>
      </c>
      <c r="Z745" s="23">
        <f>IFERROR(IFERROR(Z199*MAX(Z43+Z355,Z433+Z667),Z199*(Z433+Z667)),"")</f>
        <v>2568.7827580000003</v>
      </c>
      <c r="AA745" s="23">
        <f>IFERROR(IFERROR(AA199*MAX(AA43+AA355,AA433+AA667),AA199*(AA433+AA667)),"")</f>
        <v>2866.3027794</v>
      </c>
      <c r="AB745" s="23">
        <f>IFERROR(IFERROR(AB199*MAX(AB43+AB355,AB433+AB667),AB199*(AB433+AB667)),"")</f>
        <v>3081.1713852000003</v>
      </c>
      <c r="AC745" s="23">
        <f>IFERROR(IFERROR(AC199*MAX(AC43+AC355,AC433+AC667),AC199*(AC433+AC667)),"")</f>
        <v>3159.7357492000001</v>
      </c>
      <c r="AD745" s="23">
        <f>IFERROR(IFERROR(AD199*MAX(AD43+AD355,AD433+AD667),AD199*(AD433+AD667)),"")</f>
        <v>3171.0013916000003</v>
      </c>
      <c r="AE745" s="23">
        <f>IFERROR(IFERROR(AE199*MAX(AE43+AE355,AE433+AE667),AE199*(AE433+AE667)),"")</f>
        <v>3438.7208869999999</v>
      </c>
      <c r="AF745" s="23">
        <f>IFERROR(IFERROR(AF199*MAX(AF43+AF355,AF433+AF667),AF199*(AF433+AF667)),"")</f>
        <v>3482.2302368000001</v>
      </c>
      <c r="AG745" s="23">
        <f>IFERROR(IFERROR(AG199*MAX(AG43+AG355,AG433+AG667),AG199*(AG433+AG667)),"")</f>
        <v>3828.1438753999996</v>
      </c>
      <c r="AH745" s="23">
        <f>IFERROR(IFERROR(AH199*MAX(AH43+AH355,AH433+AH667),AH199*(AH433+AH667)),"")</f>
        <v>4169.1202813</v>
      </c>
    </row>
    <row r="746" spans="1:34" ht="15" hidden="1" x14ac:dyDescent="0.25">
      <c r="A746" t="str">
        <f t="shared" si="126"/>
        <v>农业(H)广义风险贷款</v>
      </c>
      <c r="B746" s="15" t="str">
        <f t="shared" si="153"/>
        <v>农业银行广义风险贷款</v>
      </c>
      <c r="C746" s="16" t="s">
        <v>179</v>
      </c>
      <c r="D746" s="16" t="s">
        <v>164</v>
      </c>
      <c r="E746" s="17" t="s">
        <v>149</v>
      </c>
      <c r="F746" s="17" t="s">
        <v>542</v>
      </c>
      <c r="G746" s="17" t="str">
        <f>G745</f>
        <v>广义风险贷款</v>
      </c>
      <c r="H746" s="23">
        <f>IFERROR(IFERROR(H200*MAX(H44+H356,H434+H668),H200*(H434+H668)),"")</f>
        <v>500235.91860000009</v>
      </c>
      <c r="I746" s="23">
        <f>IFERROR(IFERROR(I200*MAX(I44+I356,I434+I668),I200*(I434+I668)),"")</f>
        <v>503570.45040000009</v>
      </c>
      <c r="J746" s="23">
        <f>IFERROR(IFERROR(J200*MAX(J44+J356,J434+J668),J200*(J434+J668)),"")</f>
        <v>485014.64400000003</v>
      </c>
      <c r="K746" s="23">
        <f>IFERROR(IFERROR(K200*MAX(K44+K356,K434+K668),K200*(K434+K668)),"")</f>
        <v>496334.386</v>
      </c>
      <c r="L746" s="23">
        <f>IFERROR(IFERROR(L200*MAX(L44+L356,L434+L668),L200*(L434+L668)),"")</f>
        <v>511428.39709999994</v>
      </c>
      <c r="M746" s="23">
        <f>IFERROR(IFERROR(M200*MAX(M44+M356,M434+M668),M200*(M434+M668)),"")</f>
        <v>530843.75119999994</v>
      </c>
      <c r="N746" s="23">
        <f>IFERROR(IFERROR(N200*MAX(N44+N356,N434+N668),N200*(N434+N668)),"")</f>
        <v>541972.09970000002</v>
      </c>
      <c r="O746" s="23">
        <f>IFERROR(IFERROR(O200*MAX(O44+O356,O434+O668),O200*(O434+O668)),"")</f>
        <v>549551.6496</v>
      </c>
      <c r="P746" s="23">
        <f>IFERROR(IFERROR(P200*MAX(P44+P356,P434+P668),P200*(P434+P668)),"")</f>
        <v>507168.66499999998</v>
      </c>
      <c r="Q746" s="23">
        <f>IFERROR(IFERROR(Q200*MAX(Q44+Q356,Q434+Q668),Q200*(Q434+Q668)),"")</f>
        <v>509948.79199999996</v>
      </c>
      <c r="R746" s="23">
        <f>IFERROR(IFERROR(R200*MAX(R44+R356,R434+R668),R200*(R434+R668)),"")</f>
        <v>498112.2536</v>
      </c>
      <c r="S746" s="23">
        <f>IFERROR(IFERROR(S200*MAX(S44+S356,S434+S668),S200*(S434+S668)),"")</f>
        <v>509010.29430000001</v>
      </c>
      <c r="T746" s="23">
        <f>IFERROR(IFERROR(T200*MAX(T44+T356,T434+T668),T200*(T434+T668)),"")</f>
        <v>538132.55429999996</v>
      </c>
      <c r="U746" s="23">
        <f>IFERROR(IFERROR(U200*MAX(U44+U356,U434+U668),U200*(U434+U668)),"")</f>
        <v>544692.00600000005</v>
      </c>
      <c r="V746" s="23">
        <f>IFERROR(IFERROR(V200*MAX(V44+V356,V434+V668),V200*(V434+V668)),"")</f>
        <v>558000.27770000009</v>
      </c>
      <c r="W746" s="23">
        <f>IFERROR(IFERROR(W200*MAX(W44+W356,W434+W668),W200*(W434+W668)),"")</f>
        <v>577313.71570000006</v>
      </c>
      <c r="X746" s="23">
        <f>IFERROR(IFERROR(X200*MAX(X44+X356,X434+X668),X200*(X434+X668)),"")</f>
        <v>606676.27</v>
      </c>
      <c r="Y746" s="23">
        <f>IFERROR(IFERROR(Y200*MAX(Y44+Y356,Y434+Y668),Y200*(Y434+Y668)),"")</f>
        <v>614713.98100000003</v>
      </c>
      <c r="Z746" s="23">
        <f>IFERROR(IFERROR(Z200*MAX(Z44+Z356,Z434+Z668),Z200*(Z434+Z668)),"")</f>
        <v>620221.77769999998</v>
      </c>
      <c r="AA746" s="23">
        <f>IFERROR(IFERROR(AA200*MAX(AA44+AA356,AA434+AA668),AA200*(AA434+AA668)),"")</f>
        <v>634374.48200000008</v>
      </c>
      <c r="AB746" s="23">
        <f>IFERROR(IFERROR(AB200*MAX(AB44+AB356,AB434+AB668),AB200*(AB434+AB668)),"")</f>
        <v>667070.01800000004</v>
      </c>
      <c r="AC746" s="23">
        <f>IFERROR(IFERROR(AC200*MAX(AC44+AC356,AC434+AC668),AC200*(AC434+AC668)),"")</f>
        <v>671748.54680000001</v>
      </c>
      <c r="AD746" s="23">
        <f>IFERROR(IFERROR(AD200*MAX(AD44+AD356,AD434+AD668),AD200*(AD434+AD668)),"")</f>
        <v>670818.26300000004</v>
      </c>
      <c r="AE746" s="23">
        <f>IFERROR(IFERROR(AE200*MAX(AE44+AE356,AE434+AE668),AE200*(AE434+AE668)),"")</f>
        <v>682224.28</v>
      </c>
      <c r="AF746" s="23">
        <f>IFERROR(IFERROR(AF200*MAX(AF44+AF356,AF434+AF668),AF200*(AF434+AF668)),"")</f>
        <v>713236.94559999998</v>
      </c>
      <c r="AG746" s="23">
        <f>IFERROR(IFERROR(AG200*MAX(AG44+AG356,AG434+AG668),AG200*(AG434+AG668)),"")</f>
        <v>714521.18979999993</v>
      </c>
      <c r="AH746" s="23">
        <f>IFERROR(IFERROR(AH200*MAX(AH44+AH356,AH434+AH668),AH200*(AH434+AH668)),"")</f>
        <v>722227.39179999998</v>
      </c>
    </row>
    <row r="747" spans="1:34" ht="15" hidden="1" x14ac:dyDescent="0.25">
      <c r="A747" t="str">
        <f t="shared" si="126"/>
        <v>交通(H)广义风险贷款</v>
      </c>
      <c r="B747" s="3" t="str">
        <f t="shared" si="153"/>
        <v>交通银行广义风险贷款</v>
      </c>
      <c r="C747" s="4" t="s">
        <v>180</v>
      </c>
      <c r="D747" s="4" t="s">
        <v>165</v>
      </c>
      <c r="E747" s="5" t="s">
        <v>150</v>
      </c>
      <c r="F747" s="5" t="s">
        <v>542</v>
      </c>
      <c r="G747" s="5" t="str">
        <f t="shared" ref="G747:G773" si="156">G746</f>
        <v>广义风险贷款</v>
      </c>
      <c r="H747" s="23">
        <f>IFERROR(IFERROR(H201*MAX(H45+H357,H435+H669),H201*(H435+H669)),"")</f>
        <v>194597.9964</v>
      </c>
      <c r="I747" s="23">
        <f>IFERROR(IFERROR(I201*MAX(I45+I357,I435+I669),I201*(I435+I669)),"")</f>
        <v>195716.29889999999</v>
      </c>
      <c r="J747" s="23">
        <f>IFERROR(IFERROR(J201*MAX(J45+J357,J435+J669),J201*(J435+J669)),"")</f>
        <v>192489.8425</v>
      </c>
      <c r="K747" s="23">
        <f>IFERROR(IFERROR(K201*MAX(K45+K357,K435+K669),K201*(K435+K669)),"")</f>
        <v>203049.13809999998</v>
      </c>
      <c r="L747" s="23">
        <f>IFERROR(IFERROR(L201*MAX(L45+L357,L435+L669),L201*(L435+L669)),"")</f>
        <v>198064.81839999999</v>
      </c>
      <c r="M747" s="23">
        <f>IFERROR(IFERROR(M201*MAX(M45+M357,M435+M669),M201*(M435+M669)),"")</f>
        <v>198947.82319999998</v>
      </c>
      <c r="N747" s="23">
        <f>IFERROR(IFERROR(N201*MAX(N45+N357,N435+N669),N201*(N435+N669)),"")</f>
        <v>180195.6808</v>
      </c>
      <c r="O747" s="23">
        <f>IFERROR(IFERROR(O201*MAX(O45+O357,O435+O669),O201*(O435+O669)),"")</f>
        <v>184624.7928</v>
      </c>
      <c r="P747" s="23">
        <f>IFERROR(IFERROR(P201*MAX(P45+P357,P435+P669),P201*(P435+P669)),"")</f>
        <v>189133.24799999999</v>
      </c>
      <c r="Q747" s="23">
        <f>IFERROR(IFERROR(Q201*MAX(Q45+Q357,Q435+Q669),Q201*(Q435+Q669)),"")</f>
        <v>192684.09599999999</v>
      </c>
      <c r="R747" s="23">
        <f>IFERROR(IFERROR(R201*MAX(R45+R357,R435+R669),R201*(R435+R669)),"")</f>
        <v>185722.92</v>
      </c>
      <c r="S747" s="23">
        <f>IFERROR(IFERROR(S201*MAX(S45+S357,S435+S669),S201*(S435+S669)),"")</f>
        <v>196832.17370000001</v>
      </c>
      <c r="T747" s="23">
        <f>IFERROR(IFERROR(T201*MAX(T45+T357,T435+T669),T201*(T435+T669)),"")</f>
        <v>204580.85799999998</v>
      </c>
      <c r="U747" s="23">
        <f>IFERROR(IFERROR(U201*MAX(U45+U357,U435+U669),U201*(U435+U669)),"")</f>
        <v>207045.4566</v>
      </c>
      <c r="V747" s="23">
        <f>IFERROR(IFERROR(V201*MAX(V45+V357,V435+V669),V201*(V435+V669)),"")</f>
        <v>203582.09250000003</v>
      </c>
      <c r="W747" s="23">
        <f>IFERROR(IFERROR(W201*MAX(W45+W357,W435+W669),W201*(W435+W669)),"")</f>
        <v>213950.82699999999</v>
      </c>
      <c r="X747" s="23">
        <f>IFERROR(IFERROR(X201*MAX(X45+X357,X435+X669),X201*(X435+X669)),"")</f>
        <v>223451.01750000002</v>
      </c>
      <c r="Y747" s="23">
        <f>IFERROR(IFERROR(Y201*MAX(Y45+Y357,Y435+Y669),Y201*(Y435+Y669)),"")</f>
        <v>223475.17720000001</v>
      </c>
      <c r="Z747" s="23">
        <f>IFERROR(IFERROR(Z201*MAX(Z45+Z357,Z435+Z669),Z201*(Z435+Z669)),"")</f>
        <v>226085.23050000001</v>
      </c>
      <c r="AA747" s="23">
        <f>IFERROR(IFERROR(AA201*MAX(AA45+AA357,AA435+AA669),AA201*(AA435+AA669)),"")</f>
        <v>234015.5436</v>
      </c>
      <c r="AB747" s="23">
        <f>IFERROR(IFERROR(AB201*MAX(AB45+AB357,AB435+AB669),AB201*(AB435+AB669)),"")</f>
        <v>246689.0888</v>
      </c>
      <c r="AC747" s="23">
        <f>IFERROR(IFERROR(AC201*MAX(AC45+AC357,AC435+AC669),AC201*(AC435+AC669)),"")</f>
        <v>244527.4724</v>
      </c>
      <c r="AD747" s="23">
        <f>IFERROR(IFERROR(AD201*MAX(AD45+AD357,AD435+AD669),AD201*(AD435+AD669)),"")</f>
        <v>246408.09819999998</v>
      </c>
      <c r="AE747" s="23">
        <f>IFERROR(IFERROR(AE201*MAX(AE45+AE357,AE435+AE669),AE201*(AE435+AE669)),"")</f>
        <v>251607.74200000003</v>
      </c>
      <c r="AF747" s="23">
        <f>IFERROR(IFERROR(AF201*MAX(AF45+AF357,AF435+AF669),AF201*(AF435+AF669)),"")</f>
        <v>258277.78719999999</v>
      </c>
      <c r="AG747" s="23">
        <f>IFERROR(IFERROR(AG201*MAX(AG45+AG357,AG435+AG669),AG201*(AG435+AG669)),"")</f>
        <v>256531.99279999998</v>
      </c>
      <c r="AH747" s="23">
        <f>IFERROR(IFERROR(AH201*MAX(AH45+AH357,AH435+AH669),AH201*(AH435+AH669)),"")</f>
        <v>267624.70879999996</v>
      </c>
    </row>
    <row r="748" spans="1:34" ht="15" hidden="1" x14ac:dyDescent="0.25">
      <c r="A748" t="str">
        <f t="shared" si="126"/>
        <v>中国(H)广义风险贷款</v>
      </c>
      <c r="B748" s="3" t="str">
        <f t="shared" si="153"/>
        <v>中国银行广义风险贷款</v>
      </c>
      <c r="C748" s="4" t="s">
        <v>181</v>
      </c>
      <c r="D748" s="4" t="s">
        <v>166</v>
      </c>
      <c r="E748" s="5" t="s">
        <v>151</v>
      </c>
      <c r="F748" s="5" t="s">
        <v>542</v>
      </c>
      <c r="G748" s="5" t="str">
        <f t="shared" si="156"/>
        <v>广义风险贷款</v>
      </c>
      <c r="H748" s="23">
        <f>IFERROR(IFERROR(H202*MAX(H46+H358,H436+H670),H202*(H436+H670)),"")</f>
        <v>517647.72</v>
      </c>
      <c r="I748" s="23">
        <f>IFERROR(IFERROR(I202*MAX(I46+I358,I436+I670),I202*(I436+I670)),"")</f>
        <v>518730.31300000008</v>
      </c>
      <c r="J748" s="23">
        <f>IFERROR(IFERROR(J202*MAX(J46+J358,J436+J670),J202*(J436+J670)),"")</f>
        <v>467882.38929999992</v>
      </c>
      <c r="K748" s="23">
        <f>IFERROR(IFERROR(K202*MAX(K46+K358,K436+K670),K202*(K436+K670)),"")</f>
        <v>481191.07339999999</v>
      </c>
      <c r="L748" s="23">
        <f>IFERROR(IFERROR(L202*MAX(L46+L358,L436+L670),L202*(L436+L670)),"")</f>
        <v>470317.74940000009</v>
      </c>
      <c r="M748" s="23">
        <f>IFERROR(IFERROR(M202*MAX(M46+M358,M436+M670),M202*(M436+M670)),"")</f>
        <v>483257.038</v>
      </c>
      <c r="N748" s="23">
        <f>IFERROR(IFERROR(N202*MAX(N46+N358,N436+N670),N202*(N436+N670)),"")</f>
        <v>471671.42100000003</v>
      </c>
      <c r="O748" s="23">
        <f>IFERROR(IFERROR(O202*MAX(O46+O358,O436+O670),O202*(O436+O670)),"")</f>
        <v>459307.23300000001</v>
      </c>
      <c r="P748" s="23">
        <f>IFERROR(IFERROR(P202*MAX(P46+P358,P436+P670),P202*(P436+P670)),"")</f>
        <v>435309.34399999998</v>
      </c>
      <c r="Q748" s="23">
        <f>IFERROR(IFERROR(Q202*MAX(Q46+Q358,Q436+Q670),Q202*(Q436+Q670)),"")</f>
        <v>435986.00909999997</v>
      </c>
      <c r="R748" s="23">
        <f>IFERROR(IFERROR(R202*MAX(R46+R358,R436+R670),R202*(R436+R670)),"")</f>
        <v>419290.42019999999</v>
      </c>
      <c r="S748" s="23">
        <f>IFERROR(IFERROR(S202*MAX(S46+S358,S436+S670),S202*(S436+S670)),"")</f>
        <v>427090.2403</v>
      </c>
      <c r="T748" s="23">
        <f>IFERROR(IFERROR(T202*MAX(T46+T358,T436+T670),T202*(T436+T670)),"")</f>
        <v>445419.52039999998</v>
      </c>
      <c r="U748" s="23">
        <f>IFERROR(IFERROR(U202*MAX(U46+U358,U436+U670),U202*(U436+U670)),"")</f>
        <v>446831.75689999998</v>
      </c>
      <c r="V748" s="23">
        <f>IFERROR(IFERROR(V202*MAX(V46+V358,V436+V670),V202*(V436+V670)),"")</f>
        <v>466751.00680000003</v>
      </c>
      <c r="W748" s="23">
        <f>IFERROR(IFERROR(W202*MAX(W46+W358,W436+W670),W202*(W436+W670)),"")</f>
        <v>454918.40220000001</v>
      </c>
      <c r="X748" s="23">
        <f>IFERROR(IFERROR(X202*MAX(X46+X358,X436+X670),X202*(X436+X670)),"")</f>
        <v>482113.6496</v>
      </c>
      <c r="Y748" s="23">
        <f>IFERROR(IFERROR(Y202*MAX(Y46+Y358,Y436+Y670),Y202*(Y436+Y670)),"")</f>
        <v>486984.14840000001</v>
      </c>
      <c r="Z748" s="23">
        <f>IFERROR(IFERROR(Z202*MAX(Z46+Z358,Z436+Z670),Z202*(Z436+Z670)),"")</f>
        <v>543069.43489999999</v>
      </c>
      <c r="AA748" s="23">
        <f>IFERROR(IFERROR(AA202*MAX(AA46+AA358,AA436+AA670),AA202*(AA436+AA670)),"")</f>
        <v>549186.6915999999</v>
      </c>
      <c r="AB748" s="23">
        <f>IFERROR(IFERROR(AB202*MAX(AB46+AB358,AB436+AB670),AB202*(AB436+AB670)),"")</f>
        <v>563749.32720000006</v>
      </c>
      <c r="AC748" s="23">
        <f>IFERROR(IFERROR(AC202*MAX(AC46+AC358,AC436+AC670),AC202*(AC436+AC670)),"")</f>
        <v>572338.69279999996</v>
      </c>
      <c r="AD748" s="23">
        <f>IFERROR(IFERROR(AD202*MAX(AD46+AD358,AD436+AD670),AD202*(AD436+AD670)),"")</f>
        <v>585755.8125</v>
      </c>
      <c r="AE748" s="23">
        <f>IFERROR(IFERROR(AE202*MAX(AE46+AE358,AE436+AE670),AE202*(AE436+AE670)),"")</f>
        <v>599070.35000000009</v>
      </c>
      <c r="AF748" s="23">
        <f>IFERROR(IFERROR(AF202*MAX(AF46+AF358,AF436+AF670),AF202*(AF436+AF670)),"")</f>
        <v>615776.19439999992</v>
      </c>
      <c r="AG748" s="23">
        <f>IFERROR(IFERROR(AG202*MAX(AG46+AG358,AG436+AG670),AG202*(AG436+AG670)),"")</f>
        <v>620076.04319999996</v>
      </c>
      <c r="AH748" s="23">
        <f>IFERROR(IFERROR(AH202*MAX(AH46+AH358,AH436+AH670),AH202*(AH436+AH670)),"")</f>
        <v>631382.42220000003</v>
      </c>
    </row>
    <row r="749" spans="1:34" ht="15" hidden="1" x14ac:dyDescent="0.25">
      <c r="A749" t="str">
        <f t="shared" si="126"/>
        <v>建设(H)广义风险贷款</v>
      </c>
      <c r="B749" s="3" t="str">
        <f t="shared" si="153"/>
        <v>建设银行广义风险贷款</v>
      </c>
      <c r="C749" s="4" t="s">
        <v>182</v>
      </c>
      <c r="D749" s="4" t="s">
        <v>167</v>
      </c>
      <c r="E749" s="5" t="s">
        <v>152</v>
      </c>
      <c r="F749" s="5" t="s">
        <v>542</v>
      </c>
      <c r="G749" s="5" t="str">
        <f t="shared" si="156"/>
        <v>广义风险贷款</v>
      </c>
      <c r="H749" s="23">
        <f>IFERROR(IFERROR(H203*MAX(H47+H359,H437+H671),H203*(H437+H671)),"")</f>
        <v>613457.67050000001</v>
      </c>
      <c r="I749" s="23">
        <f>IFERROR(IFERROR(I203*MAX(I47+I359,I437+I671),I203*(I437+I671)),"")</f>
        <v>618187.76729999995</v>
      </c>
      <c r="J749" s="23">
        <f>IFERROR(IFERROR(J203*MAX(J47+J359,J437+J671),J203*(J437+J671)),"")</f>
        <v>652014.26520000002</v>
      </c>
      <c r="K749" s="23">
        <f>IFERROR(IFERROR(K203*MAX(K47+K359,K437+K671),K203*(K437+K671)),"")</f>
        <v>665565.5098</v>
      </c>
      <c r="L749" s="23">
        <f>IFERROR(IFERROR(L203*MAX(L47+L359,L437+L671),L203*(L437+L671)),"")</f>
        <v>736422.85400000005</v>
      </c>
      <c r="M749" s="23">
        <f>IFERROR(IFERROR(M203*MAX(M47+M359,M437+M671),M203*(M437+M671)),"")</f>
        <v>746521.30550000002</v>
      </c>
      <c r="N749" s="23">
        <f>IFERROR(IFERROR(N203*MAX(N47+N359,N437+N671),N203*(N437+N671)),"")</f>
        <v>755871.98080000002</v>
      </c>
      <c r="O749" s="23">
        <f>IFERROR(IFERROR(O203*MAX(O47+O359,O437+O671),O203*(O437+O671)),"")</f>
        <v>769615.62759999989</v>
      </c>
      <c r="P749" s="23">
        <f>IFERROR(IFERROR(P203*MAX(P47+P359,P437+P671),P203*(P437+P671)),"")</f>
        <v>782446.50669999991</v>
      </c>
      <c r="Q749" s="23">
        <f>IFERROR(IFERROR(Q203*MAX(Q47+Q359,Q437+Q671),Q203*(Q437+Q671)),"")</f>
        <v>784192.39789999998</v>
      </c>
      <c r="R749" s="23">
        <f>IFERROR(IFERROR(R203*MAX(R47+R359,R437+R671),R203*(R437+R671)),"")</f>
        <v>771524.87320000015</v>
      </c>
      <c r="S749" s="23">
        <f>IFERROR(IFERROR(S203*MAX(S47+S359,S437+S671),S203*(S437+S671)),"")</f>
        <v>780859.28599999996</v>
      </c>
      <c r="T749" s="23">
        <f>IFERROR(IFERROR(T203*MAX(T47+T359,T437+T671),T203*(T437+T671)),"")</f>
        <v>820381.53200000001</v>
      </c>
      <c r="U749" s="23">
        <f>IFERROR(IFERROR(U203*MAX(U47+U359,U437+U671),U203*(U437+U671)),"")</f>
        <v>827727.05199999991</v>
      </c>
      <c r="V749" s="23">
        <f>IFERROR(IFERROR(V203*MAX(V47+V359,V437+V671),V203*(V437+V671)),"")</f>
        <v>823904.30460000003</v>
      </c>
      <c r="W749" s="23">
        <f>IFERROR(IFERROR(W203*MAX(W47+W359,W437+W671),W203*(W437+W671)),"")</f>
        <v>842185.62</v>
      </c>
      <c r="X749" s="23">
        <f>IFERROR(IFERROR(X203*MAX(X47+X359,X437+X671),X203*(X437+X671)),"")</f>
        <v>892948.20290000003</v>
      </c>
      <c r="Y749" s="23">
        <f>IFERROR(IFERROR(Y203*MAX(Y47+Y359,Y437+Y671),Y203*(Y437+Y671)),"")</f>
        <v>900119.61859999993</v>
      </c>
      <c r="Z749" s="23">
        <f>IFERROR(IFERROR(Z203*MAX(Z47+Z359,Z437+Z671),Z203*(Z437+Z671)),"")</f>
        <v>907987.4534</v>
      </c>
      <c r="AA749" s="23">
        <f>IFERROR(IFERROR(AA203*MAX(AA47+AA359,AA437+AA671),AA203*(AA437+AA671)),"")</f>
        <v>921474.1007999999</v>
      </c>
      <c r="AB749" s="23">
        <f>IFERROR(IFERROR(AB203*MAX(AB47+AB359,AB437+AB671),AB203*(AB437+AB671)),"")</f>
        <v>869125.38850000012</v>
      </c>
      <c r="AC749" s="23">
        <f>IFERROR(IFERROR(AC203*MAX(AC47+AC359,AC437+AC671),AC203*(AC437+AC671)),"")</f>
        <v>873221.95000000019</v>
      </c>
      <c r="AD749" s="23">
        <f>IFERROR(IFERROR(AD203*MAX(AD47+AD359,AD437+AD671),AD203*(AD437+AD671)),"")</f>
        <v>832972.80780000007</v>
      </c>
      <c r="AE749" s="23">
        <f>IFERROR(IFERROR(AE203*MAX(AE47+AE359,AE437+AE671),AE203*(AE437+AE671)),"")</f>
        <v>846695.37910000002</v>
      </c>
      <c r="AF749" s="23">
        <f>IFERROR(IFERROR(AF203*MAX(AF47+AF359,AF437+AF671),AF203*(AF437+AF671)),"")</f>
        <v>861725.61139999982</v>
      </c>
      <c r="AG749" s="23">
        <f>IFERROR(IFERROR(AG203*MAX(AG47+AG359,AG437+AG671),AG203*(AG437+AG671)),"")</f>
        <v>862076.5784</v>
      </c>
      <c r="AH749" s="23">
        <f>IFERROR(IFERROR(AH203*MAX(AH47+AH359,AH437+AH671),AH203*(AH437+AH671)),"")</f>
        <v>854555.03370000003</v>
      </c>
    </row>
    <row r="750" spans="1:34" ht="15" hidden="1" x14ac:dyDescent="0.25">
      <c r="A750" t="str">
        <f t="shared" si="126"/>
        <v>工商(H)广义风险贷款</v>
      </c>
      <c r="B750" s="3" t="str">
        <f t="shared" si="153"/>
        <v>工商银行广义风险贷款</v>
      </c>
      <c r="C750" s="4" t="s">
        <v>183</v>
      </c>
      <c r="D750" s="4" t="s">
        <v>168</v>
      </c>
      <c r="E750" s="5" t="s">
        <v>153</v>
      </c>
      <c r="F750" s="5" t="s">
        <v>542</v>
      </c>
      <c r="G750" s="5" t="str">
        <f t="shared" si="156"/>
        <v>广义风险贷款</v>
      </c>
      <c r="H750" s="23">
        <f>IFERROR(IFERROR(H204*MAX(H48+H360,H438+H672),H204*(H438+H672)),"")</f>
        <v>681793.11520000012</v>
      </c>
      <c r="I750" s="23">
        <f>IFERROR(IFERROR(I204*MAX(I48+I360,I438+I672),I204*(I438+I672)),"")</f>
        <v>680889.99839999992</v>
      </c>
      <c r="J750" s="23">
        <f>IFERROR(IFERROR(J204*MAX(J48+J360,J438+J672),J204*(J438+J672)),"")</f>
        <v>694552.86170000012</v>
      </c>
      <c r="K750" s="23">
        <f>IFERROR(IFERROR(K204*MAX(K48+K360,K438+K672),K204*(K438+K672)),"")</f>
        <v>705343.6703</v>
      </c>
      <c r="L750" s="23">
        <f>IFERROR(IFERROR(L204*MAX(L48+L360,L438+L672),L204*(L438+L672)),"")</f>
        <v>703070.77999999991</v>
      </c>
      <c r="M750" s="23">
        <f>IFERROR(IFERROR(M204*MAX(M48+M360,M438+M672),M204*(M438+M672)),"")</f>
        <v>719307.2585</v>
      </c>
      <c r="N750" s="23">
        <f>IFERROR(IFERROR(N204*MAX(N48+N360,N438+N672),N204*(N438+N672)),"")</f>
        <v>706164.06640000001</v>
      </c>
      <c r="O750" s="23">
        <f>IFERROR(IFERROR(O204*MAX(O48+O360,O438+O672),O204*(O438+O672)),"")</f>
        <v>719722.07799999998</v>
      </c>
      <c r="P750" s="23">
        <f>IFERROR(IFERROR(P204*MAX(P48+P360,P438+P672),P204*(P438+P672)),"")</f>
        <v>693307.21179999993</v>
      </c>
      <c r="Q750" s="23">
        <f>IFERROR(IFERROR(Q204*MAX(Q48+Q360,Q438+Q672),Q204*(Q438+Q672)),"")</f>
        <v>695824.28080000007</v>
      </c>
      <c r="R750" s="23">
        <f>IFERROR(IFERROR(R204*MAX(R48+R360,R438+R672),R204*(R438+R672)),"")</f>
        <v>705512.87899999996</v>
      </c>
      <c r="S750" s="23">
        <f>IFERROR(IFERROR(S204*MAX(S48+S360,S438+S672),S204*(S438+S672)),"")</f>
        <v>718799.47820000001</v>
      </c>
      <c r="T750" s="23">
        <f>IFERROR(IFERROR(T204*MAX(T48+T360,T438+T672),T204*(T438+T672)),"")</f>
        <v>732251.17599999998</v>
      </c>
      <c r="U750" s="23">
        <f>IFERROR(IFERROR(U204*MAX(U48+U360,U438+U672),U204*(U438+U672)),"")</f>
        <v>737974.5</v>
      </c>
      <c r="V750" s="23">
        <f>IFERROR(IFERROR(V204*MAX(V48+V360,V438+V672),V204*(V438+V672)),"")</f>
        <v>771957.90560000006</v>
      </c>
      <c r="W750" s="23">
        <f>IFERROR(IFERROR(W204*MAX(W48+W360,W438+W672),W204*(W438+W672)),"")</f>
        <v>790075.82899999991</v>
      </c>
      <c r="X750" s="23">
        <f>IFERROR(IFERROR(X204*MAX(X48+X360,X438+X672),X204*(X438+X672)),"")</f>
        <v>797343.12559999991</v>
      </c>
      <c r="Y750" s="23">
        <f>IFERROR(IFERROR(Y204*MAX(Y48+Y360,Y438+Y672),Y204*(Y438+Y672)),"")</f>
        <v>804011.6544</v>
      </c>
      <c r="Z750" s="23">
        <f>IFERROR(IFERROR(Z204*MAX(Z48+Z360,Z438+Z672),Z204*(Z438+Z672)),"")</f>
        <v>837481.15520000004</v>
      </c>
      <c r="AA750" s="23">
        <f>IFERROR(IFERROR(AA204*MAX(AA48+AA360,AA438+AA672),AA204*(AA438+AA672)),"")</f>
        <v>854939.17599999998</v>
      </c>
      <c r="AB750" s="23">
        <f>IFERROR(IFERROR(AB204*MAX(AB48+AB360,AB438+AB672),AB204*(AB438+AB672)),"")</f>
        <v>909971.92499999993</v>
      </c>
      <c r="AC750" s="23">
        <f>IFERROR(IFERROR(AC204*MAX(AC48+AC360,AC438+AC672),AC204*(AC438+AC672)),"")</f>
        <v>913459.71750000003</v>
      </c>
      <c r="AD750" s="23">
        <f>IFERROR(IFERROR(AD204*MAX(AD48+AD360,AD438+AD672),AD204*(AD438+AD672)),"")</f>
        <v>954358.86860000005</v>
      </c>
      <c r="AE750" s="23">
        <f>IFERROR(IFERROR(AE204*MAX(AE48+AE360,AE438+AE672),AE204*(AE438+AE672)),"")</f>
        <v>968955.44530000014</v>
      </c>
      <c r="AF750" s="23">
        <f>IFERROR(IFERROR(AF204*MAX(AF48+AF360,AF438+AF672),AF204*(AF438+AF672)),"")</f>
        <v>977352.26469999994</v>
      </c>
      <c r="AG750" s="23">
        <f>IFERROR(IFERROR(AG204*MAX(AG48+AG360,AG438+AG672),AG204*(AG438+AG672)),"")</f>
        <v>980893.65570000012</v>
      </c>
      <c r="AH750" s="23">
        <f>IFERROR(IFERROR(AH204*MAX(AH48+AH360,AH438+AH672),AH204*(AH438+AH672)),"")</f>
        <v>994286.09340000001</v>
      </c>
    </row>
    <row r="751" spans="1:34" ht="15" hidden="1" x14ac:dyDescent="0.25">
      <c r="A751" t="str">
        <f t="shared" si="126"/>
        <v>邮储(H)广义风险贷款</v>
      </c>
      <c r="B751" s="3" t="str">
        <f t="shared" si="153"/>
        <v>邮储银行广义风险贷款</v>
      </c>
      <c r="C751" s="4" t="s">
        <v>184</v>
      </c>
      <c r="D751" s="4" t="s">
        <v>169</v>
      </c>
      <c r="E751" s="5" t="s">
        <v>154</v>
      </c>
      <c r="F751" s="5" t="s">
        <v>542</v>
      </c>
      <c r="G751" s="5" t="str">
        <f t="shared" si="156"/>
        <v>广义风险贷款</v>
      </c>
      <c r="H751" s="23">
        <f>IFERROR(IFERROR(H205*MAX(H49+H361,H439+H673),H205*(H439+H673)),"")</f>
        <v>69911.718600000007</v>
      </c>
      <c r="I751" s="23">
        <f>IFERROR(IFERROR(I205*MAX(I49+I361,I439+I673),I205*(I439+I673)),"")</f>
        <v>71586.813500000004</v>
      </c>
      <c r="J751" s="23">
        <f>IFERROR(IFERROR(J205*MAX(J49+J361,J439+J673),J205*(J439+J673)),"")</f>
        <v>75486.999599999996</v>
      </c>
      <c r="K751" s="23">
        <f>IFERROR(IFERROR(K205*MAX(K49+K361,K439+K673),K205*(K439+K673)),"")</f>
        <v>77792.332800000004</v>
      </c>
      <c r="L751" s="23">
        <f>IFERROR(IFERROR(L205*MAX(L49+L361,L439+L673),L205*(L439+L673)),"")</f>
        <v>78061.825599999996</v>
      </c>
      <c r="M751" s="23">
        <f>IFERROR(IFERROR(M205*MAX(M49+M361,M439+M673),M205*(M439+M673)),"")</f>
        <v>79018.488799999992</v>
      </c>
      <c r="N751" s="23">
        <f>IFERROR(IFERROR(N205*MAX(N49+N361,N439+N673),N205*(N439+N673)),"")</f>
        <v>80869.070399999997</v>
      </c>
      <c r="O751" s="23">
        <f>IFERROR(IFERROR(O205*MAX(O49+O361,O439+O673),O205*(O439+O673)),"")</f>
        <v>81389.232799999998</v>
      </c>
      <c r="P751" s="23">
        <f>IFERROR(IFERROR(P205*MAX(P49+P361,P439+P673),P205*(P439+P673)),"")</f>
        <v>81242.920000000013</v>
      </c>
      <c r="Q751" s="23">
        <f>IFERROR(IFERROR(Q205*MAX(Q49+Q361,Q439+Q673),Q205*(Q439+Q673)),"")</f>
        <v>80998.094599999997</v>
      </c>
      <c r="R751" s="23">
        <f>IFERROR(IFERROR(R205*MAX(R49+R361,R439+R673),R205*(R439+R673)),"")</f>
        <v>83333.611800000013</v>
      </c>
      <c r="S751" s="23">
        <f>IFERROR(IFERROR(S205*MAX(S49+S361,S439+S673),S205*(S439+S673)),"")</f>
        <v>88194.938599999994</v>
      </c>
      <c r="T751" s="23">
        <f>IFERROR(IFERROR(T205*MAX(T49+T361,T439+T673),T205*(T439+T673)),"")</f>
        <v>93376.831200000001</v>
      </c>
      <c r="U751" s="23">
        <f>IFERROR(IFERROR(U205*MAX(U49+U361,U439+U673),U205*(U439+U673)),"")</f>
        <v>98488.512700000007</v>
      </c>
      <c r="V751" s="23">
        <f>IFERROR(IFERROR(V205*MAX(V49+V361,V439+V673),V205*(V439+V673)),"")</f>
        <v>100634.6372</v>
      </c>
      <c r="W751" s="23">
        <f>IFERROR(IFERROR(W205*MAX(W49+W361,W439+W673),W205*(W439+W673)),"")</f>
        <v>104354.79639999999</v>
      </c>
      <c r="X751" s="23">
        <f>IFERROR(IFERROR(X205*MAX(X49+X361,X439+X673),X205*(X439+X673)),"")</f>
        <v>111901.6027</v>
      </c>
      <c r="Y751" s="23">
        <f>IFERROR(IFERROR(Y205*MAX(Y49+Y361,Y439+Y673),Y205*(Y439+Y673)),"")</f>
        <v>114166.01760000001</v>
      </c>
      <c r="Z751" s="23">
        <f>IFERROR(IFERROR(Z205*MAX(Z49+Z361,Z439+Z673),Z205*(Z439+Z673)),"")</f>
        <v>122587.8119</v>
      </c>
      <c r="AA751" s="23">
        <f>IFERROR(IFERROR(AA205*MAX(AA49+AA361,AA439+AA673),AA205*(AA439+AA673)),"")</f>
        <v>132187.4216</v>
      </c>
      <c r="AB751" s="23">
        <f>IFERROR(IFERROR(AB205*MAX(AB49+AB361,AB439+AB673),AB205*(AB439+AB673)),"")</f>
        <v>143099.60080000001</v>
      </c>
      <c r="AC751" s="23">
        <f>IFERROR(IFERROR(AC205*MAX(AC49+AC361,AC439+AC673),AC205*(AC439+AC673)),"")</f>
        <v>154858.60779999997</v>
      </c>
      <c r="AD751" s="23">
        <f>IFERROR(IFERROR(AD205*MAX(AD49+AD361,AD439+AD673),AD205*(AD439+AD673)),"")</f>
        <v>164546.81800000003</v>
      </c>
      <c r="AE751" s="23">
        <f>IFERROR(IFERROR(AE205*MAX(AE49+AE361,AE439+AE673),AE205*(AE439+AE673)),"")</f>
        <v>185345.31079999998</v>
      </c>
      <c r="AF751" s="23">
        <f>IFERROR(IFERROR(AF205*MAX(AF49+AF361,AF439+AF673),AF205*(AF439+AF673)),"")</f>
        <v>202681.8928</v>
      </c>
      <c r="AG751" s="23">
        <f>IFERROR(IFERROR(AG205*MAX(AG49+AG361,AG439+AG673),AG205*(AG439+AG673)),"")</f>
        <v>224177.37539999999</v>
      </c>
      <c r="AH751" s="23">
        <f>IFERROR(IFERROR(AH205*MAX(AH49+AH361,AH439+AH673),AH205*(AH439+AH673)),"")</f>
        <v>243307.00199999998</v>
      </c>
    </row>
    <row r="752" spans="1:34" ht="15" hidden="1" x14ac:dyDescent="0.25">
      <c r="A752" t="str">
        <f t="shared" si="126"/>
        <v>光大(H)广义风险贷款</v>
      </c>
      <c r="B752" s="3" t="str">
        <f t="shared" si="153"/>
        <v>光大银行广义风险贷款</v>
      </c>
      <c r="C752" s="4" t="s">
        <v>185</v>
      </c>
      <c r="D752" s="4" t="s">
        <v>170</v>
      </c>
      <c r="E752" s="5" t="s">
        <v>155</v>
      </c>
      <c r="F752" s="5" t="s">
        <v>542</v>
      </c>
      <c r="G752" s="5" t="str">
        <f t="shared" si="156"/>
        <v>广义风险贷款</v>
      </c>
      <c r="H752" s="23">
        <f>IFERROR(IFERROR(H206*MAX(H50+H362,H440+H674),H206*(H440+H674)),"")</f>
        <v>100338.62899999999</v>
      </c>
      <c r="I752" s="23">
        <f>IFERROR(IFERROR(I206*MAX(I50+I362,I440+I674),I206*(I440+I674)),"")</f>
        <v>100550.69620000001</v>
      </c>
      <c r="J752" s="23">
        <f>IFERROR(IFERROR(J206*MAX(J50+J362,J440+J674),J206*(J440+J674)),"")</f>
        <v>102309.3824</v>
      </c>
      <c r="K752" s="23">
        <f>IFERROR(IFERROR(K206*MAX(K50+K362,K440+K674),K206*(K440+K674)),"")</f>
        <v>104871.9185</v>
      </c>
      <c r="L752" s="23">
        <f>IFERROR(IFERROR(L206*MAX(L50+L362,L440+L674),L206*(L440+L674)),"")</f>
        <v>109361.21100000001</v>
      </c>
      <c r="M752" s="23">
        <f>IFERROR(IFERROR(M206*MAX(M50+M362,M440+M674),M206*(M440+M674)),"")</f>
        <v>109407.65639999999</v>
      </c>
      <c r="N752" s="23">
        <f>IFERROR(IFERROR(N206*MAX(N50+N362,N440+N674),N206*(N440+N674)),"")</f>
        <v>106303.85159999999</v>
      </c>
      <c r="O752" s="23">
        <f>IFERROR(IFERROR(O206*MAX(O50+O362,O440+O674),O206*(O440+O674)),"")</f>
        <v>108049.38199999998</v>
      </c>
      <c r="P752" s="23">
        <f>IFERROR(IFERROR(P206*MAX(P50+P362,P440+P674),P206*(P440+P674)),"")</f>
        <v>105567.2592</v>
      </c>
      <c r="Q752" s="23">
        <f>IFERROR(IFERROR(Q206*MAX(Q50+Q362,Q440+Q674),Q206*(Q440+Q674)),"")</f>
        <v>105568.30919999999</v>
      </c>
      <c r="R752" s="23">
        <f>IFERROR(IFERROR(R206*MAX(R50+R362,R440+R674),R206*(R440+R674)),"")</f>
        <v>102810.3</v>
      </c>
      <c r="S752" s="23">
        <f>IFERROR(IFERROR(S206*MAX(S50+S362,S440+S674),S206*(S440+S674)),"")</f>
        <v>104298.0668</v>
      </c>
      <c r="T752" s="23">
        <f>IFERROR(IFERROR(T206*MAX(T50+T362,T440+T674),T206*(T440+T674)),"")</f>
        <v>108211.3844</v>
      </c>
      <c r="U752" s="23">
        <f>IFERROR(IFERROR(U206*MAX(U50+U362,U440+U674),U206*(U440+U674)),"")</f>
        <v>108857.46160000001</v>
      </c>
      <c r="V752" s="23">
        <f>IFERROR(IFERROR(V206*MAX(V50+V362,V440+V674),V206*(V440+V674)),"")</f>
        <v>110541.45</v>
      </c>
      <c r="W752" s="23">
        <f>IFERROR(IFERROR(W206*MAX(W50+W362,W440+W674),W206*(W440+W674)),"")</f>
        <v>112309.66250000001</v>
      </c>
      <c r="X752" s="23">
        <f>IFERROR(IFERROR(X206*MAX(X50+X362,X440+X674),X206*(X440+X674)),"")</f>
        <v>118398.711</v>
      </c>
      <c r="Y752" s="23">
        <f>IFERROR(IFERROR(Y206*MAX(Y50+Y362,Y440+Y674),Y206*(Y440+Y674)),"")</f>
        <v>120506.96950000001</v>
      </c>
      <c r="Z752" s="23">
        <f>IFERROR(IFERROR(Z206*MAX(Z50+Z362,Z440+Z674),Z206*(Z440+Z674)),"")</f>
        <v>117127.925</v>
      </c>
      <c r="AA752" s="23">
        <f>IFERROR(IFERROR(AA206*MAX(AA50+AA362,AA440+AA674),AA206*(AA440+AA674)),"")</f>
        <v>118618.46249999999</v>
      </c>
      <c r="AB752" s="23">
        <f>IFERROR(IFERROR(AB206*MAX(AB50+AB362,AB440+AB674),AB206*(AB440+AB674)),"")</f>
        <v>126244.04999999999</v>
      </c>
      <c r="AC752" s="23">
        <f>IFERROR(IFERROR(AC206*MAX(AC50+AC362,AC440+AC674),AC206*(AC440+AC674)),"")</f>
        <v>126291.43750000001</v>
      </c>
      <c r="AD752" s="23">
        <f>IFERROR(IFERROR(AD206*MAX(AD50+AD362,AD440+AD674),AD206*(AD440+AD674)),"")</f>
        <v>121537.77500000001</v>
      </c>
      <c r="AE752" s="23">
        <f>IFERROR(IFERROR(AE206*MAX(AE50+AE362,AE440+AE674),AE206*(AE440+AE674)),"")</f>
        <v>123750.875</v>
      </c>
      <c r="AF752" s="23">
        <f>IFERROR(IFERROR(AF206*MAX(AF50+AF362,AF440+AF674),AF206*(AF440+AF674)),"")</f>
        <v>124386.875</v>
      </c>
      <c r="AG752" s="23">
        <f>IFERROR(IFERROR(AG206*MAX(AG50+AG362,AG440+AG674),AG206*(AG440+AG674)),"")</f>
        <v>124075.48180000001</v>
      </c>
      <c r="AH752" s="23">
        <f>IFERROR(IFERROR(AH206*MAX(AH50+AH362,AH440+AH674),AH206*(AH440+AH674)),"")</f>
        <v>123996.7686</v>
      </c>
    </row>
    <row r="753" spans="1:34" ht="15" hidden="1" x14ac:dyDescent="0.25">
      <c r="A753" t="str">
        <f t="shared" si="126"/>
        <v>中信(H)广义风险贷款</v>
      </c>
      <c r="B753" s="3" t="str">
        <f t="shared" si="153"/>
        <v>中信银行广义风险贷款</v>
      </c>
      <c r="C753" s="4" t="s">
        <v>186</v>
      </c>
      <c r="D753" s="4" t="s">
        <v>171</v>
      </c>
      <c r="E753" s="5" t="s">
        <v>156</v>
      </c>
      <c r="F753" s="5" t="s">
        <v>542</v>
      </c>
      <c r="G753" s="5" t="str">
        <f t="shared" si="156"/>
        <v>广义风险贷款</v>
      </c>
      <c r="H753" s="23">
        <f>IFERROR(IFERROR(H207*MAX(H51+H363,H441+H675),H207*(H441+H675)),"")</f>
        <v>155106.06719999999</v>
      </c>
      <c r="I753" s="23">
        <f>IFERROR(IFERROR(I207*MAX(I51+I363,I441+I675),I207*(I441+I675)),"")</f>
        <v>157173.98879999999</v>
      </c>
      <c r="J753" s="23">
        <f>IFERROR(IFERROR(J207*MAX(J51+J363,J441+J675),J207*(J441+J675)),"")</f>
        <v>154775.7855</v>
      </c>
      <c r="K753" s="23">
        <f>IFERROR(IFERROR(K207*MAX(K51+K363,K441+K675),K207*(K441+K675)),"")</f>
        <v>163588.07399999999</v>
      </c>
      <c r="L753" s="23">
        <f>IFERROR(IFERROR(L207*MAX(L51+L363,L441+L675),L207*(L441+L675)),"")</f>
        <v>184442.7709</v>
      </c>
      <c r="M753" s="23">
        <f>IFERROR(IFERROR(M207*MAX(M51+M363,M441+M675),M207*(M441+M675)),"")</f>
        <v>193685.43160000004</v>
      </c>
      <c r="N753" s="23">
        <f>IFERROR(IFERROR(N207*MAX(N51+N363,N441+N675),N207*(N441+N675)),"")</f>
        <v>163375.23480000003</v>
      </c>
      <c r="O753" s="23">
        <f>IFERROR(IFERROR(O207*MAX(O51+O363,O441+O675),O207*(O441+O675)),"")</f>
        <v>161547.35519999999</v>
      </c>
      <c r="P753" s="23">
        <f>IFERROR(IFERROR(P207*MAX(P51+P363,P441+P675),P207*(P441+P675)),"")</f>
        <v>172303.315</v>
      </c>
      <c r="Q753" s="23">
        <f>IFERROR(IFERROR(Q207*MAX(Q51+Q363,Q441+Q675),Q207*(Q441+Q675)),"")</f>
        <v>171979.99400000001</v>
      </c>
      <c r="R753" s="23">
        <f>IFERROR(IFERROR(R207*MAX(R51+R363,R441+R675),R207*(R441+R675)),"")</f>
        <v>152387.96909999999</v>
      </c>
      <c r="S753" s="23">
        <f>IFERROR(IFERROR(S207*MAX(S51+S363,S441+S675),S207*(S441+S675)),"")</f>
        <v>151756.7825</v>
      </c>
      <c r="T753" s="23">
        <f>IFERROR(IFERROR(T207*MAX(T51+T363,T441+T675),T207*(T441+T675)),"")</f>
        <v>160458.29639999999</v>
      </c>
      <c r="U753" s="23">
        <f>IFERROR(IFERROR(U207*MAX(U51+U363,U441+U675),U207*(U441+U675)),"")</f>
        <v>159558.49559999997</v>
      </c>
      <c r="V753" s="23">
        <f>IFERROR(IFERROR(V207*MAX(V51+V363,V441+V675),V207*(V441+V675)),"")</f>
        <v>149809.20439999999</v>
      </c>
      <c r="W753" s="23">
        <f>IFERROR(IFERROR(W207*MAX(W51+W363,W441+W675),W207*(W441+W675)),"")</f>
        <v>149054.91030000002</v>
      </c>
      <c r="X753" s="23">
        <f>IFERROR(IFERROR(X207*MAX(X51+X363,X441+X675),X207*(X441+X675)),"")</f>
        <v>149239.22209999998</v>
      </c>
      <c r="Y753" s="23">
        <f>IFERROR(IFERROR(Y207*MAX(Y51+Y363,Y441+Y675),Y207*(Y441+Y675)),"")</f>
        <v>148694.78159999999</v>
      </c>
      <c r="Z753" s="23">
        <f>IFERROR(IFERROR(Z207*MAX(Z51+Z363,Z441+Z675),Z207*(Z441+Z675)),"")</f>
        <v>151549.45919999998</v>
      </c>
      <c r="AA753" s="23">
        <f>IFERROR(IFERROR(AA207*MAX(AA51+AA363,AA441+AA675),AA207*(AA441+AA675)),"")</f>
        <v>155360.2934</v>
      </c>
      <c r="AB753" s="23">
        <f>IFERROR(IFERROR(AB207*MAX(AB51+AB363,AB441+AB675),AB207*(AB441+AB675)),"")</f>
        <v>157011.68489999999</v>
      </c>
      <c r="AC753" s="23">
        <f>IFERROR(IFERROR(AC207*MAX(AC51+AC363,AC441+AC675),AC207*(AC441+AC675)),"")</f>
        <v>161301.16529999999</v>
      </c>
      <c r="AD753" s="23">
        <f>IFERROR(IFERROR(AD207*MAX(AD51+AD363,AD441+AD675),AD207*(AD441+AD675)),"")</f>
        <v>159923.48480000001</v>
      </c>
      <c r="AE753" s="23">
        <f>IFERROR(IFERROR(AE207*MAX(AE51+AE363,AE441+AE675),AE207*(AE441+AE675)),"")</f>
        <v>166654.91320000001</v>
      </c>
      <c r="AF753" s="23">
        <f>IFERROR(IFERROR(AF207*MAX(AF51+AF363,AF441+AF675),AF207*(AF441+AF675)),"")</f>
        <v>163247.04000000001</v>
      </c>
      <c r="AG753" s="23">
        <f>IFERROR(IFERROR(AG207*MAX(AG51+AG363,AG441+AG675),AG207*(AG441+AG675)),"")</f>
        <v>161482.77959999998</v>
      </c>
      <c r="AH753" s="23">
        <f>IFERROR(IFERROR(AH207*MAX(AH51+AH363,AH441+AH675),AH207*(AH441+AH675)),"")</f>
        <v>162672.978</v>
      </c>
    </row>
    <row r="754" spans="1:34" ht="15" hidden="1" x14ac:dyDescent="0.25">
      <c r="A754" t="str">
        <f t="shared" si="126"/>
        <v>浙商(H)广义风险贷款</v>
      </c>
      <c r="B754" s="3" t="str">
        <f t="shared" si="153"/>
        <v>浙商银行广义风险贷款</v>
      </c>
      <c r="C754" s="4" t="s">
        <v>187</v>
      </c>
      <c r="D754" s="4" t="s">
        <v>172</v>
      </c>
      <c r="E754" s="5" t="s">
        <v>157</v>
      </c>
      <c r="F754" s="5" t="s">
        <v>542</v>
      </c>
      <c r="G754" s="5" t="str">
        <f t="shared" si="156"/>
        <v>广义风险贷款</v>
      </c>
      <c r="H754" s="23">
        <f>IFERROR(IFERROR(H208*MAX(H52+H364,H442+H676),H208*(H442+H676)),"")</f>
        <v>31129.097047099996</v>
      </c>
      <c r="I754" s="23" t="str">
        <f>IFERROR(IFERROR(I208*MAX(I52+I364,I442+I676),I208*(I442+I676)),"")</f>
        <v/>
      </c>
      <c r="J754" s="23">
        <f>IFERROR(IFERROR(J208*MAX(J52+J364,J442+J676),J208*(J442+J676)),"")</f>
        <v>38064.299097199997</v>
      </c>
      <c r="K754" s="23">
        <f>IFERROR(IFERROR(K208*MAX(K52+K364,K442+K676),K208*(K442+K676)),"")</f>
        <v>39318.504227600002</v>
      </c>
      <c r="L754" s="23">
        <f>IFERROR(IFERROR(L208*MAX(L52+L364,L442+L676),L208*(L442+L676)),"")</f>
        <v>40097.394</v>
      </c>
      <c r="M754" s="23">
        <f>IFERROR(IFERROR(M208*MAX(M52+M364,M442+M676),M208*(M442+M676)),"")</f>
        <v>41071.547200000008</v>
      </c>
      <c r="N754" s="23">
        <f>IFERROR(IFERROR(N208*MAX(N52+N364,N442+N676),N208*(N442+N676)),"")</f>
        <v>37826.362000000001</v>
      </c>
      <c r="O754" s="23">
        <f>IFERROR(IFERROR(O208*MAX(O52+O364,O442+O676),O208*(O442+O676)),"")</f>
        <v>39923.854999999996</v>
      </c>
      <c r="P754" s="23">
        <f>IFERROR(IFERROR(P208*MAX(P52+P364,P442+P676),P208*(P442+P676)),"")</f>
        <v>39906.055000000008</v>
      </c>
      <c r="Q754" s="23">
        <f>IFERROR(IFERROR(Q208*MAX(Q52+Q364,Q442+Q676),Q208*(Q442+Q676)),"")</f>
        <v>40757.173600000002</v>
      </c>
      <c r="R754" s="23">
        <f>IFERROR(IFERROR(R208*MAX(R52+R364,R442+R676),R208*(R442+R676)),"")</f>
        <v>50439.7281</v>
      </c>
      <c r="S754" s="23">
        <f>IFERROR(IFERROR(S208*MAX(S52+S364,S442+S676),S208*(S442+S676)),"")</f>
        <v>51719.940300000002</v>
      </c>
      <c r="T754" s="23">
        <f>IFERROR(IFERROR(T208*MAX(T52+T364,T442+T676),T208*(T442+T676)),"")</f>
        <v>66030.943800000008</v>
      </c>
      <c r="U754" s="23">
        <f>IFERROR(IFERROR(U208*MAX(U52+U364,U442+U676),U208*(U442+U676)),"")</f>
        <v>66272.316000000006</v>
      </c>
      <c r="V754" s="23">
        <f>IFERROR(IFERROR(V208*MAX(V52+V364,V442+V676),V208*(V442+V676)),"")</f>
        <v>58914.103299999995</v>
      </c>
      <c r="W754" s="23">
        <f>IFERROR(IFERROR(W208*MAX(W52+W364,W442+W676),W208*(W442+W676)),"")</f>
        <v>59534.2336</v>
      </c>
      <c r="X754" s="23">
        <f>IFERROR(IFERROR(X208*MAX(X52+X364,X442+X676),X208*(X442+X676)),"")</f>
        <v>58299.759999999995</v>
      </c>
      <c r="Y754" s="23">
        <f>IFERROR(IFERROR(Y208*MAX(Y52+Y364,Y442+Y676),Y208*(Y442+Y676)),"")</f>
        <v>59035.504499999988</v>
      </c>
      <c r="Z754" s="23">
        <f>IFERROR(IFERROR(Z208*MAX(Z52+Z364,Z442+Z676),Z208*(Z442+Z676)),"")</f>
        <v>59685.025599999994</v>
      </c>
      <c r="AA754" s="23">
        <f>IFERROR(IFERROR(AA208*MAX(AA52+AA364,AA442+AA676),AA208*(AA442+AA676)),"")</f>
        <v>60563.224000000002</v>
      </c>
      <c r="AB754" s="23">
        <f>IFERROR(IFERROR(AB208*MAX(AB52+AB364,AB442+AB676),AB208*(AB442+AB676)),"")</f>
        <v>65581.669899999994</v>
      </c>
      <c r="AC754" s="23">
        <f>IFERROR(IFERROR(AC208*MAX(AC52+AC364,AC442+AC676),AC208*(AC442+AC676)),"")</f>
        <v>65900.416899999997</v>
      </c>
      <c r="AD754" s="23">
        <f>IFERROR(IFERROR(AD208*MAX(AD52+AD364,AD442+AD676),AD208*(AD442+AD676)),"")</f>
        <v>69998.969800000006</v>
      </c>
      <c r="AE754" s="23">
        <f>IFERROR(IFERROR(AE208*MAX(AE52+AE364,AE442+AE676),AE208*(AE442+AE676)),"")</f>
        <v>70579.632400000002</v>
      </c>
      <c r="AF754" s="23">
        <f>IFERROR(IFERROR(AF208*MAX(AF52+AF364,AF442+AF676),AF208*(AF442+AF676)),"")</f>
        <v>72600.756800000003</v>
      </c>
      <c r="AG754" s="23">
        <f>IFERROR(IFERROR(AG208*MAX(AG52+AG364,AG442+AG676),AG208*(AG442+AG676)),"")</f>
        <v>72826.299199999994</v>
      </c>
      <c r="AH754" s="23">
        <f>IFERROR(IFERROR(AH208*MAX(AH52+AH364,AH442+AH676),AH208*(AH442+AH676)),"")</f>
        <v>71236.450400000002</v>
      </c>
    </row>
    <row r="755" spans="1:34" ht="15" hidden="1" x14ac:dyDescent="0.25">
      <c r="A755" t="str">
        <f t="shared" si="126"/>
        <v>民生(H)广义风险贷款</v>
      </c>
      <c r="B755" s="3" t="str">
        <f t="shared" si="153"/>
        <v>民生银行广义风险贷款</v>
      </c>
      <c r="C755" s="4" t="s">
        <v>188</v>
      </c>
      <c r="D755" s="4" t="s">
        <v>173</v>
      </c>
      <c r="E755" s="5" t="s">
        <v>158</v>
      </c>
      <c r="F755" s="5" t="s">
        <v>542</v>
      </c>
      <c r="G755" s="5" t="str">
        <f t="shared" si="156"/>
        <v>广义风险贷款</v>
      </c>
      <c r="H755" s="23">
        <f>IFERROR(IFERROR(H209*MAX(H53+H365,H443+H677),H209*(H443+H677)),"")</f>
        <v>162150.3175</v>
      </c>
      <c r="I755" s="23">
        <f>IFERROR(IFERROR(I209*MAX(I53+I365,I443+I677),I209*(I443+I677)),"")</f>
        <v>161725.16760000002</v>
      </c>
      <c r="J755" s="23">
        <f>IFERROR(IFERROR(J209*MAX(J53+J365,J443+J677),J209*(J443+J677)),"")</f>
        <v>157691.57560000001</v>
      </c>
      <c r="K755" s="23">
        <f>IFERROR(IFERROR(K209*MAX(K53+K365,K443+K677),K209*(K443+K677)),"")</f>
        <v>160615.36149999997</v>
      </c>
      <c r="L755" s="23">
        <f>IFERROR(IFERROR(L209*MAX(L53+L365,L443+L677),L209*(L443+L677)),"")</f>
        <v>182904.9571</v>
      </c>
      <c r="M755" s="23">
        <f>IFERROR(IFERROR(M209*MAX(M53+M365,M443+M677),M209*(M443+M677)),"")</f>
        <v>188752.80430000002</v>
      </c>
      <c r="N755" s="23">
        <f>IFERROR(IFERROR(N209*MAX(N53+N365,N443+N677),N209*(N443+N677)),"")</f>
        <v>184817.5442</v>
      </c>
      <c r="O755" s="23">
        <f>IFERROR(IFERROR(O209*MAX(O53+O365,O443+O677),O209*(O443+O677)),"")</f>
        <v>186038.91399999999</v>
      </c>
      <c r="P755" s="23">
        <f>IFERROR(IFERROR(P209*MAX(P53+P365,P443+P677),P209*(P443+P677)),"")</f>
        <v>187984.19999999998</v>
      </c>
      <c r="Q755" s="23">
        <f>IFERROR(IFERROR(Q209*MAX(Q53+Q365,Q443+Q677),Q209*(Q443+Q677)),"")</f>
        <v>201400.38810000001</v>
      </c>
      <c r="R755" s="23">
        <f>IFERROR(IFERROR(R209*MAX(R53+R365,R443+R677),R209*(R443+R677)),"")</f>
        <v>187714.88680000001</v>
      </c>
      <c r="S755" s="23">
        <f>IFERROR(IFERROR(S209*MAX(S53+S365,S443+S677),S209*(S443+S677)),"")</f>
        <v>185911.54260000002</v>
      </c>
      <c r="T755" s="23">
        <f>IFERROR(IFERROR(T209*MAX(T53+T365,T443+T677),T209*(T443+T677)),"")</f>
        <v>185900.77280000001</v>
      </c>
      <c r="U755" s="23">
        <f>IFERROR(IFERROR(U209*MAX(U53+U365,U443+U677),U209*(U443+U677)),"")</f>
        <v>188786.67319999999</v>
      </c>
      <c r="V755" s="23">
        <f>IFERROR(IFERROR(V209*MAX(V53+V365,V443+V677),V209*(V443+V677)),"")</f>
        <v>189291.21920000002</v>
      </c>
      <c r="W755" s="23">
        <f>IFERROR(IFERROR(W209*MAX(W53+W365,W443+W677),W209*(W443+W677)),"")</f>
        <v>189040.68799999999</v>
      </c>
      <c r="X755" s="23">
        <f>IFERROR(IFERROR(X209*MAX(X53+X365,X443+X677),X209*(X443+X677)),"")</f>
        <v>186432.78939999998</v>
      </c>
      <c r="Y755" s="23">
        <f>IFERROR(IFERROR(Y209*MAX(Y53+Y365,Y443+Y677),Y209*(Y443+Y677)),"")</f>
        <v>184832.10149999999</v>
      </c>
      <c r="Z755" s="23">
        <f>IFERROR(IFERROR(Z209*MAX(Z53+Z365,Z443+Z677),Z209*(Z443+Z677)),"")</f>
        <v>183423.1796</v>
      </c>
      <c r="AA755" s="23">
        <f>IFERROR(IFERROR(AA209*MAX(AA53+AA365,AA443+AA677),AA209*(AA443+AA677)),"")</f>
        <v>183078.6544</v>
      </c>
      <c r="AB755" s="23">
        <f>IFERROR(IFERROR(AB209*MAX(AB53+AB365,AB443+AB677),AB209*(AB443+AB677)),"")</f>
        <v>187934.4369</v>
      </c>
      <c r="AC755" s="23">
        <f>IFERROR(IFERROR(AC209*MAX(AC53+AC365,AC443+AC677),AC209*(AC443+AC677)),"")</f>
        <v>188993.36240000001</v>
      </c>
      <c r="AD755" s="23">
        <f>IFERROR(IFERROR(AD209*MAX(AD53+AD365,AD443+AD677),AD209*(AD443+AD677)),"")</f>
        <v>185792.05600000001</v>
      </c>
      <c r="AE755" s="23">
        <f>IFERROR(IFERROR(AE209*MAX(AE53+AE365,AE443+AE677),AE209*(AE443+AE677)),"")</f>
        <v>187728.81820000001</v>
      </c>
      <c r="AF755" s="23">
        <f>IFERROR(IFERROR(AF209*MAX(AF53+AF365,AF443+AF677),AF209*(AF443+AF677)),"")</f>
        <v>187984.13519999999</v>
      </c>
      <c r="AG755" s="23">
        <f>IFERROR(IFERROR(AG209*MAX(AG53+AG365,AG443+AG677),AG209*(AG443+AG677)),"")</f>
        <v>187253.03320000001</v>
      </c>
      <c r="AH755" s="23">
        <f>IFERROR(IFERROR(AH209*MAX(AH53+AH365,AH443+AH677),AH209*(AH443+AH677)),"")</f>
        <v>187211.08900000001</v>
      </c>
    </row>
    <row r="756" spans="1:34" ht="15" hidden="1" x14ac:dyDescent="0.25">
      <c r="A756" t="str">
        <f t="shared" si="126"/>
        <v>招商(H)广义风险贷款</v>
      </c>
      <c r="B756" s="3" t="str">
        <f t="shared" si="153"/>
        <v>招商银行广义风险贷款</v>
      </c>
      <c r="C756" s="4" t="s">
        <v>189</v>
      </c>
      <c r="D756" s="4" t="s">
        <v>174</v>
      </c>
      <c r="E756" s="5" t="s">
        <v>159</v>
      </c>
      <c r="F756" s="5" t="s">
        <v>542</v>
      </c>
      <c r="G756" s="5" t="str">
        <f t="shared" si="156"/>
        <v>广义风险贷款</v>
      </c>
      <c r="H756" s="23">
        <f>IFERROR(IFERROR(H210*MAX(H54+H366,H444+H678),H210*(H444+H678)),"")</f>
        <v>109490.41900000001</v>
      </c>
      <c r="I756" s="23">
        <f>IFERROR(IFERROR(I210*MAX(I54+I366,I444+I678),I210*(I444+I678)),"")</f>
        <v>109411.88209999999</v>
      </c>
      <c r="J756" s="23">
        <f>IFERROR(IFERROR(J210*MAX(J54+J366,J444+J678),J210*(J444+J678)),"")</f>
        <v>104681.54</v>
      </c>
      <c r="K756" s="23">
        <f>IFERROR(IFERROR(K210*MAX(K54+K366,K444+K678),K210*(K444+K678)),"")</f>
        <v>108860.50380000002</v>
      </c>
      <c r="L756" s="23">
        <f>IFERROR(IFERROR(L210*MAX(L54+L366,L444+L678),L210*(L444+L678)),"")</f>
        <v>103397.55100000001</v>
      </c>
      <c r="M756" s="23">
        <f>IFERROR(IFERROR(M210*MAX(M54+M366,M444+M678),M210*(M444+M678)),"")</f>
        <v>96069.082599999994</v>
      </c>
      <c r="N756" s="23">
        <f>IFERROR(IFERROR(N210*MAX(N54+N366,N444+N678),N210*(N444+N678)),"")</f>
        <v>94527.669599999994</v>
      </c>
      <c r="O756" s="23">
        <f>IFERROR(IFERROR(O210*MAX(O54+O366,O444+O678),O210*(O444+O678)),"")</f>
        <v>90425.795800000007</v>
      </c>
      <c r="P756" s="23">
        <f>IFERROR(IFERROR(P210*MAX(P54+P366,P444+P678),P210*(P444+P678)),"")</f>
        <v>92023.279800000004</v>
      </c>
      <c r="Q756" s="23">
        <f>IFERROR(IFERROR(Q210*MAX(Q54+Q366,Q444+Q678),Q210*(Q444+Q678)),"")</f>
        <v>96192.946100000001</v>
      </c>
      <c r="R756" s="23">
        <f>IFERROR(IFERROR(R210*MAX(R54+R366,R444+R678),R210*(R444+R678)),"")</f>
        <v>97296.309400000013</v>
      </c>
      <c r="S756" s="23">
        <f>IFERROR(IFERROR(S210*MAX(S54+S366,S444+S678),S210*(S444+S678)),"")</f>
        <v>109291.18699999999</v>
      </c>
      <c r="T756" s="23">
        <f>IFERROR(IFERROR(T210*MAX(T54+T366,T444+T678),T210*(T444+T678)),"")</f>
        <v>116136.16650000001</v>
      </c>
      <c r="U756" s="23">
        <f>IFERROR(IFERROR(U210*MAX(U54+U366,U444+U678),U210*(U444+U678)),"")</f>
        <v>125261.55299999999</v>
      </c>
      <c r="V756" s="23">
        <f>IFERROR(IFERROR(V210*MAX(V54+V366,V444+V678),V210*(V444+V678)),"")</f>
        <v>131564.00640000001</v>
      </c>
      <c r="W756" s="23">
        <f>IFERROR(IFERROR(W210*MAX(W54+W366,W444+W678),W210*(W444+W678)),"")</f>
        <v>130939.7625</v>
      </c>
      <c r="X756" s="23">
        <f>IFERROR(IFERROR(X210*MAX(X54+X366,X444+X678),X210*(X444+X678)),"")</f>
        <v>125508.67050000001</v>
      </c>
      <c r="Y756" s="23">
        <f>IFERROR(IFERROR(Y210*MAX(Y54+Y366,Y444+Y678),Y210*(Y444+Y678)),"")</f>
        <v>127169.24159999999</v>
      </c>
      <c r="Z756" s="23">
        <f>IFERROR(IFERROR(Z210*MAX(Z54+Z366,Z444+Z678),Z210*(Z444+Z678)),"")</f>
        <v>133162.2175</v>
      </c>
      <c r="AA756" s="23">
        <f>IFERROR(IFERROR(AA210*MAX(AA54+AA366,AA444+AA678),AA210*(AA444+AA678)),"")</f>
        <v>140722.60839999997</v>
      </c>
      <c r="AB756" s="23">
        <f>IFERROR(IFERROR(AB210*MAX(AB54+AB366,AB444+AB678),AB210*(AB444+AB678)),"")</f>
        <v>146766.35759999999</v>
      </c>
      <c r="AC756" s="23">
        <f>IFERROR(IFERROR(AC210*MAX(AC54+AC366,AC444+AC678),AC210*(AC444+AC678)),"")</f>
        <v>151663.25939999998</v>
      </c>
      <c r="AD756" s="23">
        <f>IFERROR(IFERROR(AD210*MAX(AD54+AD366,AD444+AD678),AD210*(AD444+AD678)),"")</f>
        <v>154518.99249999999</v>
      </c>
      <c r="AE756" s="23">
        <f>IFERROR(IFERROR(AE210*MAX(AE54+AE366,AE444+AE678),AE210*(AE444+AE678)),"")</f>
        <v>164174.50260000001</v>
      </c>
      <c r="AF756" s="23">
        <f>IFERROR(IFERROR(AF210*MAX(AF54+AF366,AF444+AF678),AF210*(AF444+AF678)),"")</f>
        <v>167651.5288</v>
      </c>
      <c r="AG756" s="23">
        <f>IFERROR(IFERROR(AG210*MAX(AG54+AG366,AG444+AG678),AG210*(AG444+AG678)),"")</f>
        <v>169129.95449999999</v>
      </c>
      <c r="AH756" s="23">
        <f>IFERROR(IFERROR(AH210*MAX(AH54+AH366,AH444+AH678),AH210*(AH444+AH678)),"")</f>
        <v>172085.7452</v>
      </c>
    </row>
    <row r="757" spans="1:34" ht="15" hidden="1" x14ac:dyDescent="0.25">
      <c r="A757" t="str">
        <f t="shared" si="126"/>
        <v>重庆(H)广义风险贷款</v>
      </c>
      <c r="B757" s="3" t="str">
        <f t="shared" si="153"/>
        <v>重庆银行广义风险贷款</v>
      </c>
      <c r="C757" s="4" t="s">
        <v>190</v>
      </c>
      <c r="D757" s="4" t="s">
        <v>175</v>
      </c>
      <c r="E757" s="5" t="s">
        <v>160</v>
      </c>
      <c r="F757" s="5" t="s">
        <v>542</v>
      </c>
      <c r="G757" s="5" t="str">
        <f t="shared" si="156"/>
        <v>广义风险贷款</v>
      </c>
      <c r="H757" s="23">
        <f>IFERROR(IFERROR(H211*MAX(H55+H367,H445+H679),H211*(H445+H679)),"")</f>
        <v>3043.6176162000002</v>
      </c>
      <c r="I757" s="23" t="str">
        <f>IFERROR(IFERROR(I211*MAX(I55+I367,I445+I679),I211*(I445+I679)),"")</f>
        <v/>
      </c>
      <c r="J757" s="23">
        <f>IFERROR(IFERROR(J211*MAX(J55+J367,J445+J679),J211*(J445+J679)),"")</f>
        <v>10778.3992311</v>
      </c>
      <c r="K757" s="23">
        <f>IFERROR(IFERROR(K211*MAX(K55+K367,K445+K679),K211*(K445+K679)),"")</f>
        <v>10910.625268399999</v>
      </c>
      <c r="L757" s="23">
        <f>IFERROR(IFERROR(L211*MAX(L55+L367,L445+L679),L211*(L445+L679)),"")</f>
        <v>11395.7689016</v>
      </c>
      <c r="M757" s="23" t="str">
        <f>IFERROR(IFERROR(M211*MAX(M55+M367,M445+M679),M211*(M445+M679)),"")</f>
        <v/>
      </c>
      <c r="N757" s="23">
        <f>IFERROR(IFERROR(N211*MAX(N55+N367,N445+N679),N211*(N445+N679)),"")</f>
        <v>11882.829965199999</v>
      </c>
      <c r="O757" s="23">
        <f>IFERROR(IFERROR(O211*MAX(O55+O367,O445+O679),O211*(O445+O679)),"")</f>
        <v>12105.740809699999</v>
      </c>
      <c r="P757" s="23">
        <f>IFERROR(IFERROR(P211*MAX(P55+P367,P445+P679),P211*(P445+P679)),"")</f>
        <v>12165.1539115</v>
      </c>
      <c r="Q757" s="23">
        <f>IFERROR(IFERROR(Q211*MAX(Q55+Q367,Q445+Q679),Q211*(Q445+Q679)),"")</f>
        <v>12159.288799999998</v>
      </c>
      <c r="R757" s="23">
        <f>IFERROR(IFERROR(R211*MAX(R55+R367,R445+R679),R211*(R445+R679)),"")</f>
        <v>13965.121308999998</v>
      </c>
      <c r="S757" s="23">
        <f>IFERROR(IFERROR(S211*MAX(S55+S367,S445+S679),S211*(S445+S679)),"")</f>
        <v>14114.701999999999</v>
      </c>
      <c r="T757" s="23">
        <f>IFERROR(IFERROR(T211*MAX(T55+T367,T445+T679),T211*(T445+T679)),"")</f>
        <v>14425.7789116</v>
      </c>
      <c r="U757" s="23">
        <f>IFERROR(IFERROR(U211*MAX(U55+U367,U445+U679),U211*(U445+U679)),"")</f>
        <v>14268.878199999999</v>
      </c>
      <c r="V757" s="23">
        <f>IFERROR(IFERROR(V211*MAX(V55+V367,V445+V679),V211*(V445+V679)),"")</f>
        <v>16054.028849800001</v>
      </c>
      <c r="W757" s="23">
        <f>IFERROR(IFERROR(W211*MAX(W55+W367,W445+W679),W211*(W445+W679)),"")</f>
        <v>15763.627190399999</v>
      </c>
      <c r="X757" s="23">
        <f>IFERROR(IFERROR(X211*MAX(X55+X367,X445+X679),X211*(X445+X679)),"")</f>
        <v>17517.9394503</v>
      </c>
      <c r="Y757" s="23">
        <f>IFERROR(IFERROR(Y211*MAX(Y55+Y367,Y445+Y679),Y211*(Y445+Y679)),"")</f>
        <v>18071.779900000001</v>
      </c>
      <c r="Z757" s="23">
        <f>IFERROR(IFERROR(Z211*MAX(Z55+Z367,Z445+Z679),Z211*(Z445+Z679)),"")</f>
        <v>18358.885319800003</v>
      </c>
      <c r="AA757" s="23">
        <f>IFERROR(IFERROR(AA211*MAX(AA55+AA367,AA445+AA679),AA211*(AA445+AA679)),"")</f>
        <v>18549.977677300001</v>
      </c>
      <c r="AB757" s="23">
        <f>IFERROR(IFERROR(AB211*MAX(AB55+AB367,AB445+AB679),AB211*(AB445+AB679)),"")</f>
        <v>18120.344937499998</v>
      </c>
      <c r="AC757" s="23">
        <f>IFERROR(IFERROR(AC211*MAX(AC55+AC367,AC445+AC679),AC211*(AC445+AC679)),"")</f>
        <v>18331.841199999999</v>
      </c>
      <c r="AD757" s="23">
        <f>IFERROR(IFERROR(AD211*MAX(AD55+AD367,AD445+AD679),AD211*(AD445+AD679)),"")</f>
        <v>17046.770512499999</v>
      </c>
      <c r="AE757" s="23">
        <f>IFERROR(IFERROR(AE211*MAX(AE55+AE367,AE445+AE679),AE211*(AE445+AE679)),"")</f>
        <v>17298.506634599999</v>
      </c>
      <c r="AF757" s="23">
        <f>IFERROR(IFERROR(AF211*MAX(AF55+AF367,AF445+AF679),AF211*(AF445+AF679)),"")</f>
        <v>16046.0174828</v>
      </c>
      <c r="AG757" s="23">
        <f>IFERROR(IFERROR(AG211*MAX(AG55+AG367,AG445+AG679),AG211*(AG445+AG679)),"")</f>
        <v>16122.302599999999</v>
      </c>
      <c r="AH757" s="23">
        <f>IFERROR(IFERROR(AH211*MAX(AH55+AH367,AH445+AH679),AH211*(AH445+AH679)),"")</f>
        <v>16322.587120400001</v>
      </c>
    </row>
    <row r="758" spans="1:34" ht="15" hidden="1" x14ac:dyDescent="0.25">
      <c r="A758" t="str">
        <f t="shared" si="126"/>
        <v>青岛(H)广义风险贷款</v>
      </c>
      <c r="B758" s="3" t="str">
        <f t="shared" si="153"/>
        <v>青岛银行广义风险贷款</v>
      </c>
      <c r="C758" s="4" t="s">
        <v>191</v>
      </c>
      <c r="D758" s="4" t="s">
        <v>176</v>
      </c>
      <c r="E758" s="5" t="s">
        <v>161</v>
      </c>
      <c r="F758" s="5" t="s">
        <v>542</v>
      </c>
      <c r="G758" s="5" t="str">
        <f t="shared" si="156"/>
        <v>广义风险贷款</v>
      </c>
      <c r="H758" s="23">
        <f>IFERROR(IFERROR(H212*MAX(H56+H368,H446+H680),H212*(H446+H680)),"")</f>
        <v>9103.585614399999</v>
      </c>
      <c r="I758" s="23">
        <f>IFERROR(IFERROR(I212*MAX(I56+I368,I446+I680),I212*(I446+I680)),"")</f>
        <v>8452.7999746000005</v>
      </c>
      <c r="J758" s="23">
        <f>IFERROR(IFERROR(J212*MAX(J56+J368,J446+J680),J212*(J446+J680)),"")</f>
        <v>8884.5258095000008</v>
      </c>
      <c r="K758" s="23">
        <f>IFERROR(IFERROR(K212*MAX(K56+K368,K446+K680),K212*(K446+K680)),"")</f>
        <v>8771.1977914999989</v>
      </c>
      <c r="L758" s="23">
        <f>IFERROR(IFERROR(L212*MAX(L56+L368,L446+L680),L212*(L446+L680)),"")</f>
        <v>8978.1229609999991</v>
      </c>
      <c r="M758" s="23">
        <f>IFERROR(IFERROR(M212*MAX(M56+M368,M446+M680),M212*(M446+M680)),"")</f>
        <v>7296.0426126000002</v>
      </c>
      <c r="N758" s="23">
        <f>IFERROR(IFERROR(N212*MAX(N56+N368,N446+N680),N212*(N446+N680)),"")</f>
        <v>6165.4510370999997</v>
      </c>
      <c r="O758" s="23">
        <f>IFERROR(IFERROR(O212*MAX(O56+O368,O446+O680),O212*(O446+O680)),"")</f>
        <v>5941.5561805999996</v>
      </c>
      <c r="P758" s="23">
        <f>IFERROR(IFERROR(P212*MAX(P56+P368,P446+P680),P212*(P446+P680)),"")</f>
        <v>6038.3838784999998</v>
      </c>
      <c r="Q758" s="23">
        <f>IFERROR(IFERROR(Q212*MAX(Q56+Q368,Q446+Q680),Q212*(Q446+Q680)),"")</f>
        <v>6103.9201709999998</v>
      </c>
      <c r="R758" s="23">
        <f>IFERROR(IFERROR(R212*MAX(R56+R368,R446+R680),R212*(R446+R680)),"")</f>
        <v>5787.5834320000004</v>
      </c>
      <c r="S758" s="23">
        <f>IFERROR(IFERROR(S212*MAX(S56+S368,S446+S680),S212*(S446+S680)),"")</f>
        <v>5737.8313005999998</v>
      </c>
      <c r="T758" s="23">
        <f>IFERROR(IFERROR(T212*MAX(T56+T368,T446+T680),T212*(T446+T680)),"")</f>
        <v>5803.1858788000009</v>
      </c>
      <c r="U758" s="23">
        <f>IFERROR(IFERROR(U212*MAX(U56+U368,U446+U680),U212*(U446+U680)),"")</f>
        <v>5289.2406391999994</v>
      </c>
      <c r="V758" s="23">
        <f>IFERROR(IFERROR(V212*MAX(V56+V368,V446+V680),V212*(V446+V680)),"")</f>
        <v>5473.7393691999996</v>
      </c>
      <c r="W758" s="23">
        <f>IFERROR(IFERROR(W212*MAX(W56+W368,W446+W680),W212*(W446+W680)),"")</f>
        <v>5528.9190425999986</v>
      </c>
      <c r="X758" s="23">
        <f>IFERROR(IFERROR(X212*MAX(X56+X368,X446+X680),X212*(X446+X680)),"")</f>
        <v>5465.0143497999998</v>
      </c>
      <c r="Y758" s="23">
        <f>IFERROR(IFERROR(Y212*MAX(Y56+Y368,Y446+Y680),Y212*(Y446+Y680)),"")</f>
        <v>5401.0967991999996</v>
      </c>
      <c r="Z758" s="23">
        <f>IFERROR(IFERROR(Z212*MAX(Z56+Z368,Z446+Z680),Z212*(Z446+Z680)),"")</f>
        <v>5169.0005838000006</v>
      </c>
      <c r="AA758" s="23">
        <f>IFERROR(IFERROR(AA212*MAX(AA56+AA368,AA446+AA680),AA212*(AA446+AA680)),"")</f>
        <v>5282.0004959999997</v>
      </c>
      <c r="AB758" s="23">
        <f>IFERROR(IFERROR(AB212*MAX(AB56+AB368,AB446+AB680),AB212*(AB446+AB680)),"")</f>
        <v>5683.3395143999987</v>
      </c>
      <c r="AC758" s="23">
        <f>IFERROR(IFERROR(AC212*MAX(AC56+AC368,AC446+AC680),AC212*(AC446+AC680)),"")</f>
        <v>5784.1955496999999</v>
      </c>
      <c r="AD758" s="23">
        <f>IFERROR(IFERROR(AD212*MAX(AD56+AD368,AD446+AD680),AD212*(AD446+AD680)),"")</f>
        <v>5793.7528649999995</v>
      </c>
      <c r="AE758" s="23">
        <f>IFERROR(IFERROR(AE212*MAX(AE56+AE368,AE446+AE680),AE212*(AE446+AE680)),"")</f>
        <v>5768.3557105</v>
      </c>
      <c r="AF758" s="23">
        <f>IFERROR(IFERROR(AF212*MAX(AF56+AF368,AF446+AF680),AF212*(AF446+AF680)),"")</f>
        <v>6128.3812624000002</v>
      </c>
      <c r="AG758" s="23">
        <f>IFERROR(IFERROR(AG212*MAX(AG56+AG368,AG446+AG680),AG212*(AG446+AG680)),"")</f>
        <v>6191.8101000000006</v>
      </c>
      <c r="AH758" s="23">
        <f>IFERROR(IFERROR(AH212*MAX(AH56+AH368,AH446+AH680),AH212*(AH446+AH680)),"")</f>
        <v>6070.7434323999996</v>
      </c>
    </row>
    <row r="759" spans="1:34" ht="15" hidden="1" x14ac:dyDescent="0.25">
      <c r="A759" t="str">
        <f t="shared" si="126"/>
        <v>郑州(H)广义风险贷款</v>
      </c>
      <c r="B759" s="3" t="str">
        <f t="shared" si="153"/>
        <v>郑州银行广义风险贷款</v>
      </c>
      <c r="C759" s="4" t="s">
        <v>192</v>
      </c>
      <c r="D759" s="4" t="s">
        <v>177</v>
      </c>
      <c r="E759" s="5" t="s">
        <v>162</v>
      </c>
      <c r="F759" s="5" t="s">
        <v>542</v>
      </c>
      <c r="G759" s="5" t="str">
        <f t="shared" si="156"/>
        <v>广义风险贷款</v>
      </c>
      <c r="H759" s="23">
        <f>IFERROR(IFERROR(H213*MAX(H57+H369,H447+H681),H213*(H447+H681)),"")</f>
        <v>8505.5739328</v>
      </c>
      <c r="I759" s="23">
        <f>IFERROR(IFERROR(I213*MAX(I57+I369,I447+I681),I213*(I447+I681)),"")</f>
        <v>8603.4285891999989</v>
      </c>
      <c r="J759" s="23">
        <f>IFERROR(IFERROR(J213*MAX(J57+J369,J447+J681),J213*(J447+J681)),"")</f>
        <v>8722.1784604999993</v>
      </c>
      <c r="K759" s="23">
        <f>IFERROR(IFERROR(K213*MAX(K57+K369,K447+K681),K213*(K447+K681)),"")</f>
        <v>9675.1338555000002</v>
      </c>
      <c r="L759" s="23">
        <f>IFERROR(IFERROR(L213*MAX(L57+L369,L447+L681),L213*(L447+L681)),"")</f>
        <v>9273.4161631999996</v>
      </c>
      <c r="M759" s="23">
        <f>IFERROR(IFERROR(M213*MAX(M57+M369,M447+M681),M213*(M447+M681)),"")</f>
        <v>9578.7719500000003</v>
      </c>
      <c r="N759" s="23">
        <f>IFERROR(IFERROR(N213*MAX(N57+N369,N447+N681),N213*(N447+N681)),"")</f>
        <v>9782.5161520000001</v>
      </c>
      <c r="O759" s="23">
        <f>IFERROR(IFERROR(O213*MAX(O57+O369,O447+O681),O213*(O447+O681)),"")</f>
        <v>10495.1467732</v>
      </c>
      <c r="P759" s="23">
        <f>IFERROR(IFERROR(P213*MAX(P57+P369,P447+P681),P213*(P447+P681)),"")</f>
        <v>11124.622970099997</v>
      </c>
      <c r="Q759" s="23">
        <f>IFERROR(IFERROR(Q213*MAX(Q57+Q369,Q447+Q681),Q213*(Q447+Q681)),"")</f>
        <v>11530.7814125</v>
      </c>
      <c r="R759" s="23">
        <f>IFERROR(IFERROR(R213*MAX(R57+R369,R447+R681),R213*(R447+R681)),"")</f>
        <v>11735.586857999999</v>
      </c>
      <c r="S759" s="23">
        <f>IFERROR(IFERROR(S213*MAX(S57+S369,S447+S681),S213*(S447+S681)),"")</f>
        <v>12078.662128</v>
      </c>
      <c r="T759" s="23">
        <f>IFERROR(IFERROR(T213*MAX(T57+T369,T447+T681),T213*(T447+T681)),"")</f>
        <v>12420.350686400001</v>
      </c>
      <c r="U759" s="23">
        <f>IFERROR(IFERROR(U213*MAX(U57+U369,U447+U681),U213*(U447+U681)),"")</f>
        <v>13379.0367728</v>
      </c>
      <c r="V759" s="23">
        <f>IFERROR(IFERROR(V213*MAX(V57+V369,V447+V681),V213*(V447+V681)),"")</f>
        <v>12878.786623599999</v>
      </c>
      <c r="W759" s="23">
        <f>IFERROR(IFERROR(W213*MAX(W57+W369,W447+W681),W213*(W447+W681)),"")</f>
        <v>13431.909139999998</v>
      </c>
      <c r="X759" s="23">
        <f>IFERROR(IFERROR(X213*MAX(X57+X369,X447+X681),X213*(X447+X681)),"")</f>
        <v>14087.268978100001</v>
      </c>
      <c r="Y759" s="23">
        <f>IFERROR(IFERROR(Y213*MAX(Y57+Y369,Y447+Y681),Y213*(Y447+Y681)),"")</f>
        <v>14306.464707199999</v>
      </c>
      <c r="Z759" s="23">
        <f>IFERROR(IFERROR(Z213*MAX(Z57+Z369,Z447+Z681),Z213*(Z447+Z681)),"")</f>
        <v>14126.095452200001</v>
      </c>
      <c r="AA759" s="23">
        <f>IFERROR(IFERROR(AA213*MAX(AA57+AA369,AA447+AA681),AA213*(AA447+AA681)),"")</f>
        <v>15077.143162</v>
      </c>
      <c r="AB759" s="23">
        <f>IFERROR(IFERROR(AB213*MAX(AB57+AB369,AB447+AB681),AB213*(AB447+AB681)),"")</f>
        <v>15321.785534100001</v>
      </c>
      <c r="AC759" s="23">
        <f>IFERROR(IFERROR(AC213*MAX(AC57+AC369,AC447+AC681),AC213*(AC447+AC681)),"")</f>
        <v>14798.617516799999</v>
      </c>
      <c r="AD759" s="23">
        <f>IFERROR(IFERROR(AD213*MAX(AD57+AD369,AD447+AD681),AD213*(AD447+AD681)),"")</f>
        <v>14777.909090800002</v>
      </c>
      <c r="AE759" s="23">
        <f>IFERROR(IFERROR(AE213*MAX(AE57+AE369,AE447+AE681),AE213*(AE447+AE681)),"")</f>
        <v>15280.448148099998</v>
      </c>
      <c r="AF759" s="23">
        <f>IFERROR(IFERROR(AF213*MAX(AF57+AF369,AF447+AF681),AF213*(AF447+AF681)),"")</f>
        <v>15375.444548800002</v>
      </c>
      <c r="AG759" s="23">
        <f>IFERROR(IFERROR(AG213*MAX(AG57+AG369,AG447+AG681),AG213*(AG447+AG681)),"")</f>
        <v>15442.959163199999</v>
      </c>
      <c r="AH759" s="23">
        <f>IFERROR(IFERROR(AH213*MAX(AH57+AH369,AH447+AH681),AH213*(AH447+AH681)),"")</f>
        <v>15289.6090812</v>
      </c>
    </row>
    <row r="760" spans="1:34" ht="15" hidden="1" x14ac:dyDescent="0.25">
      <c r="A760" t="str">
        <f t="shared" si="126"/>
        <v>渝农(H)广义风险贷款</v>
      </c>
      <c r="B760" s="3" t="str">
        <f t="shared" si="153"/>
        <v>渝农商行广义风险贷款</v>
      </c>
      <c r="C760" s="4" t="s">
        <v>193</v>
      </c>
      <c r="D760" s="4" t="s">
        <v>178</v>
      </c>
      <c r="E760" s="5" t="s">
        <v>163</v>
      </c>
      <c r="F760" s="5" t="s">
        <v>542</v>
      </c>
      <c r="G760" s="5" t="str">
        <f t="shared" si="156"/>
        <v>广义风险贷款</v>
      </c>
      <c r="H760" s="23">
        <f>IFERROR(IFERROR(H214*MAX(H58+H370,H448+H682),H214*(H448+H682)),"")</f>
        <v>15203.374637500001</v>
      </c>
      <c r="I760" s="23" t="str">
        <f>IFERROR(IFERROR(I214*MAX(I58+I370,I448+I682),I214*(I448+I682)),"")</f>
        <v/>
      </c>
      <c r="J760" s="23">
        <f>IFERROR(IFERROR(J214*MAX(J58+J370,J448+J682),J214*(J448+J682)),"")</f>
        <v>15624.8611</v>
      </c>
      <c r="K760" s="23">
        <f>IFERROR(IFERROR(K214*MAX(K58+K370,K448+K682),K214*(K448+K682)),"")</f>
        <v>15881.41048</v>
      </c>
      <c r="L760" s="23">
        <f>IFERROR(IFERROR(L214*MAX(L58+L370,L448+L682),L214*(L448+L682)),"")</f>
        <v>17477.704716800003</v>
      </c>
      <c r="M760" s="23">
        <f>IFERROR(IFERROR(M214*MAX(M58+M370,M448+M682),M214*(M448+M682)),"")</f>
        <v>17811.362400000002</v>
      </c>
      <c r="N760" s="23">
        <f>IFERROR(IFERROR(N214*MAX(N58+N370,N448+N682),N214*(N448+N682)),"")</f>
        <v>18639.004896999999</v>
      </c>
      <c r="O760" s="23">
        <f>IFERROR(IFERROR(O214*MAX(O58+O370,O448+O682),O214*(O448+O682)),"")</f>
        <v>18933.833500000001</v>
      </c>
      <c r="P760" s="23">
        <f>IFERROR(IFERROR(P214*MAX(P58+P370,P448+P682),P214*(P448+P682)),"")</f>
        <v>19950.882457599997</v>
      </c>
      <c r="Q760" s="23">
        <f>IFERROR(IFERROR(Q214*MAX(Q58+Q370,Q448+Q682),Q214*(Q448+Q682)),"")</f>
        <v>20104.433010000001</v>
      </c>
      <c r="R760" s="23">
        <f>IFERROR(IFERROR(R214*MAX(R58+R370,R448+R682),R214*(R448+R682)),"")</f>
        <v>18450.381225000001</v>
      </c>
      <c r="S760" s="23">
        <f>IFERROR(IFERROR(S214*MAX(S58+S370,S448+S682),S214*(S448+S682)),"")</f>
        <v>18772.63</v>
      </c>
      <c r="T760" s="23">
        <f>IFERROR(IFERROR(T214*MAX(T58+T370,T448+T682),T214*(T448+T682)),"")</f>
        <v>18375.2394981</v>
      </c>
      <c r="U760" s="23">
        <f>IFERROR(IFERROR(U214*MAX(U58+U370,U448+U682),U214*(U448+U682)),"")</f>
        <v>18540.768629999999</v>
      </c>
      <c r="V760" s="23">
        <f>IFERROR(IFERROR(V214*MAX(V58+V370,V448+V682),V214*(V448+V682)),"")</f>
        <v>15889.060424799998</v>
      </c>
      <c r="W760" s="23">
        <f>IFERROR(IFERROR(W214*MAX(W58+W370,W448+W682),W214*(W448+W682)),"")</f>
        <v>16212.839239999999</v>
      </c>
      <c r="X760" s="23">
        <f>IFERROR(IFERROR(X214*MAX(X58+X370,X448+X682),X214*(X448+X682)),"")</f>
        <v>15832.6059267</v>
      </c>
      <c r="Y760" s="23">
        <f>IFERROR(IFERROR(Y214*MAX(Y58+Y370,Y448+Y682),Y214*(Y448+Y682)),"")</f>
        <v>15831.500800000002</v>
      </c>
      <c r="Z760" s="23">
        <f>IFERROR(IFERROR(Z214*MAX(Z58+Z370,Z448+Z682),Z214*(Z448+Z682)),"")</f>
        <v>15751.356604099999</v>
      </c>
      <c r="AA760" s="23">
        <f>IFERROR(IFERROR(AA214*MAX(AA58+AA370,AA448+AA682),AA214*(AA448+AA682)),"")</f>
        <v>15992.451329999998</v>
      </c>
      <c r="AB760" s="23">
        <f>IFERROR(IFERROR(AB214*MAX(AB58+AB370,AB448+AB682),AB214*(AB448+AB682)),"")</f>
        <v>18348.488454399998</v>
      </c>
      <c r="AC760" s="23">
        <f>IFERROR(IFERROR(AC214*MAX(AC58+AC370,AC448+AC682),AC214*(AC448+AC682)),"")</f>
        <v>18306.700369999999</v>
      </c>
      <c r="AD760" s="23">
        <f>IFERROR(IFERROR(AD214*MAX(AD58+AD370,AD448+AD682),AD214*(AD448+AD682)),"")</f>
        <v>18874.621577000002</v>
      </c>
      <c r="AE760" s="23">
        <f>IFERROR(IFERROR(AE214*MAX(AE58+AE370,AE448+AE682),AE214*(AE448+AE682)),"")</f>
        <v>19156.193630000002</v>
      </c>
      <c r="AF760" s="23">
        <f>IFERROR(IFERROR(AF214*MAX(AF58+AF370,AF448+AF682),AF214*(AF448+AF682)),"")</f>
        <v>20265.166137299999</v>
      </c>
      <c r="AG760" s="23">
        <f>IFERROR(IFERROR(AG214*MAX(AG58+AG370,AG448+AG682),AG214*(AG448+AG682)),"")</f>
        <v>20025.10096</v>
      </c>
      <c r="AH760" s="23">
        <f>IFERROR(IFERROR(AH214*MAX(AH58+AH370,AH448+AH682),AH214*(AH448+AH682)),"")</f>
        <v>19957.100064400001</v>
      </c>
    </row>
    <row r="761" spans="1:34" ht="15" hidden="1" x14ac:dyDescent="0.25">
      <c r="A761" t="str">
        <f t="shared" si="126"/>
        <v>中原广义风险贷款</v>
      </c>
      <c r="B761" s="15" t="str">
        <f t="shared" si="153"/>
        <v>中原银行广义风险贷款</v>
      </c>
      <c r="C761" s="16" t="s">
        <v>222</v>
      </c>
      <c r="D761" s="16" t="s">
        <v>194</v>
      </c>
      <c r="E761" s="17" t="s">
        <v>208</v>
      </c>
      <c r="F761" s="17" t="s">
        <v>236</v>
      </c>
      <c r="G761" s="17" t="str">
        <f t="shared" si="156"/>
        <v>广义风险贷款</v>
      </c>
      <c r="H761" s="23">
        <f>IFERROR(IFERROR(H215*MAX(H59+H371,H449+H683),H215*(H449+H683)),"")</f>
        <v>16587.09016</v>
      </c>
      <c r="I761" s="23">
        <f>IFERROR(IFERROR(I215*MAX(I59+I371,I449+I683),I215*(I449+I683)),"")</f>
        <v>16587.09016</v>
      </c>
      <c r="J761" s="23">
        <f>IFERROR(IFERROR(J215*MAX(J59+J371,J449+J683),J215*(J449+J683)),"")</f>
        <v>17183.264943800001</v>
      </c>
      <c r="K761" s="23">
        <f>IFERROR(IFERROR(K215*MAX(K59+K371,K449+K683),K215*(K449+K683)),"")</f>
        <v>17183.264943800001</v>
      </c>
      <c r="L761" s="23">
        <f>IFERROR(IFERROR(L215*MAX(L59+L371,L449+L683),L215*(L449+L683)),"")</f>
        <v>17727.150904400001</v>
      </c>
      <c r="M761" s="23">
        <f>IFERROR(IFERROR(M215*MAX(M59+M371,M449+M683),M215*(M449+M683)),"")</f>
        <v>17727.150904400001</v>
      </c>
      <c r="N761" s="23">
        <f>IFERROR(IFERROR(N215*MAX(N59+N371,N449+N683),N215*(N449+N683)),"")</f>
        <v>17288.1717933</v>
      </c>
      <c r="O761" s="23">
        <f>IFERROR(IFERROR(O215*MAX(O59+O371,O449+O683),O215*(O449+O683)),"")</f>
        <v>17288.1717933</v>
      </c>
      <c r="P761" s="23">
        <f>IFERROR(IFERROR(P215*MAX(P59+P371,P449+P683),P215*(P449+P683)),"")</f>
        <v>19369.970581199999</v>
      </c>
      <c r="Q761" s="23">
        <f>IFERROR(IFERROR(Q215*MAX(Q59+Q371,Q449+Q683),Q215*(Q449+Q683)),"")</f>
        <v>19369.970581199999</v>
      </c>
      <c r="R761" s="23">
        <f>IFERROR(IFERROR(R215*MAX(R59+R371,R449+R683),R215*(R449+R683)),"")</f>
        <v>19502.477405200003</v>
      </c>
      <c r="S761" s="23">
        <f>IFERROR(IFERROR(S215*MAX(S59+S371,S449+S683),S215*(S449+S683)),"")</f>
        <v>19502.477405200003</v>
      </c>
      <c r="T761" s="23">
        <f>IFERROR(IFERROR(T215*MAX(T59+T371,T449+T683),T215*(T449+T683)),"")</f>
        <v>25344.541932200002</v>
      </c>
      <c r="U761" s="23">
        <f>IFERROR(IFERROR(U215*MAX(U59+U371,U449+U683),U215*(U449+U683)),"")</f>
        <v>25344.541932200002</v>
      </c>
      <c r="V761" s="23">
        <f>IFERROR(IFERROR(V215*MAX(V59+V371,V449+V683),V215*(V449+V683)),"")</f>
        <v>31010.741420499999</v>
      </c>
      <c r="W761" s="23">
        <f>IFERROR(IFERROR(W215*MAX(W59+W371,W449+W683),W215*(W449+W683)),"")</f>
        <v>31010.741420499999</v>
      </c>
      <c r="X761" s="23">
        <f>IFERROR(IFERROR(X215*MAX(X59+X371,X449+X683),X215*(X449+X683)),"")</f>
        <v>32580.721525600002</v>
      </c>
      <c r="Y761" s="23">
        <f>IFERROR(IFERROR(Y215*MAX(Y59+Y371,Y449+Y683),Y215*(Y449+Y683)),"")</f>
        <v>31883.403099999996</v>
      </c>
      <c r="Z761" s="23">
        <f>IFERROR(IFERROR(Z215*MAX(Z59+Z371,Z449+Z683),Z215*(Z449+Z683)),"")</f>
        <v>37458.128288400003</v>
      </c>
      <c r="AA761" s="23">
        <f>IFERROR(IFERROR(AA215*MAX(AA59+AA371,AA449+AA683),AA215*(AA449+AA683)),"")</f>
        <v>37264.365600000005</v>
      </c>
      <c r="AB761" s="23">
        <f>IFERROR(IFERROR(AB215*MAX(AB59+AB371,AB449+AB683),AB215*(AB449+AB683)),"")</f>
        <v>36082.311439999998</v>
      </c>
      <c r="AC761" s="23">
        <f>IFERROR(IFERROR(AC215*MAX(AC59+AC371,AC449+AC683),AC215*(AC449+AC683)),"")</f>
        <v>35545.275200000004</v>
      </c>
      <c r="AD761" s="23">
        <f>IFERROR(IFERROR(AD215*MAX(AD59+AD371,AD449+AD683),AD215*(AD449+AD683)),"")</f>
        <v>37434.796171199996</v>
      </c>
      <c r="AE761" s="23">
        <f>IFERROR(IFERROR(AE215*MAX(AE59+AE371,AE449+AE683),AE215*(AE449+AE683)),"")</f>
        <v>37434.796171199996</v>
      </c>
      <c r="AF761" s="23">
        <f>IFERROR(IFERROR(AF215*MAX(AF59+AF371,AF449+AF683),AF215*(AF449+AF683)),"")</f>
        <v>39403.626584799997</v>
      </c>
      <c r="AG761" s="23">
        <f>IFERROR(IFERROR(AG215*MAX(AG59+AG371,AG449+AG683),AG215*(AG449+AG683)),"")</f>
        <v>39403.626584799997</v>
      </c>
      <c r="AH761" s="23">
        <f>IFERROR(IFERROR(AH215*MAX(AH59+AH371,AH449+AH683),AH215*(AH449+AH683)),"")</f>
        <v>28666.6</v>
      </c>
    </row>
    <row r="762" spans="1:34" ht="15" hidden="1" x14ac:dyDescent="0.25">
      <c r="A762" t="str">
        <f t="shared" ref="A762:A824" si="157">E762&amp;G762</f>
        <v>广州农商广义风险贷款</v>
      </c>
      <c r="B762" s="3" t="str">
        <f t="shared" si="153"/>
        <v>广州农商银行广义风险贷款</v>
      </c>
      <c r="C762" s="4" t="s">
        <v>223</v>
      </c>
      <c r="D762" s="4" t="s">
        <v>195</v>
      </c>
      <c r="E762" s="5" t="s">
        <v>209</v>
      </c>
      <c r="F762" s="5" t="s">
        <v>236</v>
      </c>
      <c r="G762" s="5" t="str">
        <f t="shared" si="156"/>
        <v>广义风险贷款</v>
      </c>
      <c r="H762" s="23">
        <f>IFERROR(IFERROR(H216*MAX(H60+H372,H450+H684),H216*(H450+H684)),"")</f>
        <v>19294.403444</v>
      </c>
      <c r="I762" s="23">
        <f>IFERROR(IFERROR(I216*MAX(I60+I372,I450+I684),I216*(I450+I684)),"")</f>
        <v>19294.403444</v>
      </c>
      <c r="J762" s="23">
        <f>IFERROR(IFERROR(J216*MAX(J60+J372,J450+J684),J216*(J450+J684)),"")</f>
        <v>25031.86</v>
      </c>
      <c r="K762" s="23">
        <f>IFERROR(IFERROR(K216*MAX(K60+K372,K450+K684),K216*(K450+K684)),"")</f>
        <v>25031.86</v>
      </c>
      <c r="L762" s="23">
        <f>IFERROR(IFERROR(L216*MAX(L60+L372,L450+L684),L216*(L450+L684)),"")</f>
        <v>33995.224069600001</v>
      </c>
      <c r="M762" s="23">
        <f>IFERROR(IFERROR(M216*MAX(M60+M372,M450+M684),M216*(M450+M684)),"")</f>
        <v>33995.224069600001</v>
      </c>
      <c r="N762" s="23">
        <f>IFERROR(IFERROR(N216*MAX(N60+N372,N450+N684),N216*(N450+N684)),"")</f>
        <v>35414.713677</v>
      </c>
      <c r="O762" s="23">
        <f>IFERROR(IFERROR(O216*MAX(O60+O372,O450+O684),O216*(O450+O684)),"")</f>
        <v>35414.713677</v>
      </c>
      <c r="P762" s="23">
        <f>IFERROR(IFERROR(P216*MAX(P60+P372,P450+P684),P216*(P450+P684)),"")</f>
        <v>35184.172322999999</v>
      </c>
      <c r="Q762" s="23">
        <f>IFERROR(IFERROR(Q216*MAX(Q60+Q372,Q450+Q684),Q216*(Q450+Q684)),"")</f>
        <v>35184.172322999999</v>
      </c>
      <c r="R762" s="23">
        <f>IFERROR(IFERROR(R216*MAX(R60+R372,R450+R684),R216*(R450+R684)),"")</f>
        <v>51279.364999999998</v>
      </c>
      <c r="S762" s="23">
        <f>IFERROR(IFERROR(S216*MAX(S60+S372,S450+S684),S216*(S450+S684)),"")</f>
        <v>51279.364999999998</v>
      </c>
      <c r="T762" s="23">
        <f>IFERROR(IFERROR(T216*MAX(T60+T372,T450+T684),T216*(T450+T684)),"")</f>
        <v>48361.834423599998</v>
      </c>
      <c r="U762" s="23">
        <f>IFERROR(IFERROR(U216*MAX(U60+U372,U450+U684),U216*(U450+U684)),"")</f>
        <v>48361.834423599998</v>
      </c>
      <c r="V762" s="23">
        <f>IFERROR(IFERROR(V216*MAX(V60+V372,V450+V684),V216*(V450+V684)),"")</f>
        <v>67967.297427600002</v>
      </c>
      <c r="W762" s="23">
        <f>IFERROR(IFERROR(W216*MAX(W60+W372,W450+W684),W216*(W450+W684)),"")</f>
        <v>67967.297427600002</v>
      </c>
      <c r="X762" s="23">
        <f>IFERROR(IFERROR(X216*MAX(X60+X372,X450+X684),X216*(X450+X684)),"")</f>
        <v>62287.272314999995</v>
      </c>
      <c r="Y762" s="23">
        <f>IFERROR(IFERROR(Y216*MAX(Y60+Y372,Y450+Y684),Y216*(Y450+Y684)),"")</f>
        <v>62287.272314999995</v>
      </c>
      <c r="Z762" s="23">
        <f>IFERROR(IFERROR(Z216*MAX(Z60+Z372,Z450+Z684),Z216*(Z450+Z684)),"")</f>
        <v>68861.722999999998</v>
      </c>
      <c r="AA762" s="23">
        <f>IFERROR(IFERROR(AA216*MAX(AA60+AA372,AA450+AA684),AA216*(AA450+AA684)),"")</f>
        <v>68861.722999999998</v>
      </c>
      <c r="AB762" s="23">
        <f>IFERROR(IFERROR(AB216*MAX(AB60+AB372,AB450+AB684),AB216*(AB450+AB684)),"")</f>
        <v>79691.559000000008</v>
      </c>
      <c r="AC762" s="23">
        <f>IFERROR(IFERROR(AC216*MAX(AC60+AC372,AC450+AC684),AC216*(AC450+AC684)),"")</f>
        <v>79691.559000000008</v>
      </c>
      <c r="AD762" s="23">
        <f>IFERROR(IFERROR(AD216*MAX(AD60+AD372,AD450+AD684),AD216*(AD450+AD684)),"")</f>
        <v>62400.885999999999</v>
      </c>
      <c r="AE762" s="23">
        <f>IFERROR(IFERROR(AE216*MAX(AE60+AE372,AE450+AE684),AE216*(AE450+AE684)),"")</f>
        <v>62400.885999999999</v>
      </c>
      <c r="AF762" s="23">
        <f>IFERROR(IFERROR(AF216*MAX(AF60+AF372,AF450+AF684),AF216*(AF450+AF684)),"")</f>
        <v>84774.050999999992</v>
      </c>
      <c r="AG762" s="23">
        <f>IFERROR(IFERROR(AG216*MAX(AG60+AG372,AG450+AG684),AG216*(AG450+AG684)),"")</f>
        <v>84774.050999999992</v>
      </c>
      <c r="AH762" s="23">
        <f>IFERROR(IFERROR(AH216*MAX(AH60+AH372,AH450+AH684),AH216*(AH450+AH684)),"")</f>
        <v>62567.070000000007</v>
      </c>
    </row>
    <row r="763" spans="1:34" ht="15" hidden="1" x14ac:dyDescent="0.25">
      <c r="A763" t="str">
        <f t="shared" si="157"/>
        <v>天津广义风险贷款</v>
      </c>
      <c r="B763" s="3" t="str">
        <f t="shared" si="153"/>
        <v>天津银行广义风险贷款</v>
      </c>
      <c r="C763" s="4" t="s">
        <v>224</v>
      </c>
      <c r="D763" s="4" t="s">
        <v>196</v>
      </c>
      <c r="E763" s="5" t="s">
        <v>210</v>
      </c>
      <c r="F763" s="5" t="s">
        <v>236</v>
      </c>
      <c r="G763" s="5" t="str">
        <f t="shared" si="156"/>
        <v>广义风险贷款</v>
      </c>
      <c r="H763" s="23">
        <f>IFERROR(IFERROR(H217*MAX(H61+H373,H451+H685),H217*(H451+H685)),"")</f>
        <v>20731.965270000001</v>
      </c>
      <c r="I763" s="23">
        <f>IFERROR(IFERROR(I217*MAX(I61+I373,I451+I685),I217*(I451+I685)),"")</f>
        <v>20731.965270000001</v>
      </c>
      <c r="J763" s="23">
        <f>IFERROR(IFERROR(J217*MAX(J61+J373,J451+J685),J217*(J451+J685)),"")</f>
        <v>23771.196999999996</v>
      </c>
      <c r="K763" s="23">
        <f>IFERROR(IFERROR(K217*MAX(K61+K373,K451+K685),K217*(K451+K685)),"")</f>
        <v>23771.196999999996</v>
      </c>
      <c r="L763" s="23">
        <f>IFERROR(IFERROR(L217*MAX(L61+L373,L451+L685),L217*(L451+L685)),"")</f>
        <v>23189.483079200003</v>
      </c>
      <c r="M763" s="23">
        <f>IFERROR(IFERROR(M217*MAX(M61+M373,M451+M685),M217*(M451+M685)),"")</f>
        <v>23189.483079200003</v>
      </c>
      <c r="N763" s="23">
        <f>IFERROR(IFERROR(N217*MAX(N61+N373,N451+N685),N217*(N451+N685)),"")</f>
        <v>20884.699467000002</v>
      </c>
      <c r="O763" s="23">
        <f>IFERROR(IFERROR(O217*MAX(O61+O373,O451+O685),O217*(O451+O685)),"")</f>
        <v>20884.699467000002</v>
      </c>
      <c r="P763" s="23">
        <f>IFERROR(IFERROR(P217*MAX(P61+P373,P451+P685),P217*(P451+P685)),"")</f>
        <v>24758.732100000005</v>
      </c>
      <c r="Q763" s="23">
        <f>IFERROR(IFERROR(Q217*MAX(Q61+Q373,Q451+Q685),Q217*(Q451+Q685)),"")</f>
        <v>24758.732100000005</v>
      </c>
      <c r="R763" s="23">
        <f>IFERROR(IFERROR(R217*MAX(R61+R373,R451+R685),R217*(R451+R685)),"")</f>
        <v>24360.676553400001</v>
      </c>
      <c r="S763" s="23">
        <f>IFERROR(IFERROR(S217*MAX(S61+S373,S451+S685),S217*(S451+S685)),"")</f>
        <v>24360.676553400001</v>
      </c>
      <c r="T763" s="23">
        <f>IFERROR(IFERROR(T217*MAX(T61+T373,T451+T685),T217*(T451+T685)),"")</f>
        <v>26815.812100000003</v>
      </c>
      <c r="U763" s="23">
        <f>IFERROR(IFERROR(U217*MAX(U61+U373,U451+U685),U217*(U451+U685)),"")</f>
        <v>26815.812100000003</v>
      </c>
      <c r="V763" s="23">
        <f>IFERROR(IFERROR(V217*MAX(V61+V373,V451+V685),V217*(V451+V685)),"")</f>
        <v>22582.261424800003</v>
      </c>
      <c r="W763" s="23">
        <f>IFERROR(IFERROR(W217*MAX(W61+W373,W451+W685),W217*(W451+W685)),"")</f>
        <v>22582.261424800003</v>
      </c>
      <c r="X763" s="23">
        <f>IFERROR(IFERROR(X217*MAX(X61+X373,X451+X685),X217*(X451+X685)),"")</f>
        <v>23679.325376499997</v>
      </c>
      <c r="Y763" s="23">
        <f>IFERROR(IFERROR(Y217*MAX(Y61+Y373,Y451+Y685),Y217*(Y451+Y685)),"")</f>
        <v>23679.325376499997</v>
      </c>
      <c r="Z763" s="23">
        <f>IFERROR(IFERROR(Z217*MAX(Z61+Z373,Z451+Z685),Z217*(Z451+Z685)),"")</f>
        <v>19234.758840000002</v>
      </c>
      <c r="AA763" s="23">
        <f>IFERROR(IFERROR(AA217*MAX(AA61+AA373,AA451+AA685),AA217*(AA451+AA685)),"")</f>
        <v>18582.838008000002</v>
      </c>
      <c r="AB763" s="23">
        <f>IFERROR(IFERROR(AB217*MAX(AB61+AB373,AB451+AB685),AB217*(AB451+AB685)),"")</f>
        <v>19169.476737599998</v>
      </c>
      <c r="AC763" s="23">
        <f>IFERROR(IFERROR(AC217*MAX(AC61+AC373,AC451+AC685),AC217*(AC451+AC685)),"")</f>
        <v>19532.633407999998</v>
      </c>
      <c r="AD763" s="23">
        <f>IFERROR(IFERROR(AD217*MAX(AD61+AD373,AD451+AD685),AD217*(AD451+AD685)),"")</f>
        <v>22877.342701000001</v>
      </c>
      <c r="AE763" s="23">
        <f>IFERROR(IFERROR(AE217*MAX(AE61+AE373,AE451+AE685),AE217*(AE451+AE685)),"")</f>
        <v>22877.342701000001</v>
      </c>
      <c r="AF763" s="23">
        <f>IFERROR(IFERROR(AF217*MAX(AF61+AF373,AF451+AF685),AF217*(AF451+AF685)),"")</f>
        <v>24367.778813599998</v>
      </c>
      <c r="AG763" s="23">
        <f>IFERROR(IFERROR(AG217*MAX(AG61+AG373,AG451+AG685),AG217*(AG451+AG685)),"")</f>
        <v>24367.778813599998</v>
      </c>
      <c r="AH763" s="23">
        <f>IFERROR(IFERROR(AH217*MAX(AH61+AH373,AH451+AH685),AH217*(AH451+AH685)),"")</f>
        <v>25537.676414000001</v>
      </c>
    </row>
    <row r="764" spans="1:34" ht="15" hidden="1" x14ac:dyDescent="0.25">
      <c r="A764" t="str">
        <f t="shared" si="157"/>
        <v>江西广义风险贷款</v>
      </c>
      <c r="B764" s="3" t="str">
        <f t="shared" si="153"/>
        <v>江西银行广义风险贷款</v>
      </c>
      <c r="C764" s="4" t="s">
        <v>225</v>
      </c>
      <c r="D764" s="4" t="s">
        <v>197</v>
      </c>
      <c r="E764" s="5" t="s">
        <v>211</v>
      </c>
      <c r="F764" s="5" t="s">
        <v>236</v>
      </c>
      <c r="G764" s="5" t="str">
        <f t="shared" si="156"/>
        <v>广义风险贷款</v>
      </c>
      <c r="H764" s="23">
        <f>IFERROR(IFERROR(H218*MAX(H62+H374,H452+H686),H218*(H452+H686)),"")</f>
        <v>18242.6955715</v>
      </c>
      <c r="I764" s="23">
        <f>IFERROR(IFERROR(I218*MAX(I62+I374,I452+I686),I218*(I452+I686)),"")</f>
        <v>18242.6955715</v>
      </c>
      <c r="J764" s="23">
        <f>IFERROR(IFERROR(J218*MAX(J62+J374,J452+J686),J218*(J452+J686)),"")</f>
        <v>15074.507115400002</v>
      </c>
      <c r="K764" s="23">
        <f>IFERROR(IFERROR(K218*MAX(K62+K374,K452+K686),K218*(K452+K686)),"")</f>
        <v>15074.507115400002</v>
      </c>
      <c r="L764" s="23">
        <f>IFERROR(IFERROR(L218*MAX(L62+L374,L452+L686),L218*(L452+L686)),"")</f>
        <v>13716.8996379</v>
      </c>
      <c r="M764" s="23">
        <f>IFERROR(IFERROR(M218*MAX(M62+M374,M452+M686),M218*(M452+M686)),"")</f>
        <v>13716.8996379</v>
      </c>
      <c r="N764" s="23">
        <f>IFERROR(IFERROR(N218*MAX(N62+N374,N452+N686),N218*(N452+N686)),"")</f>
        <v>8515.4916033999998</v>
      </c>
      <c r="O764" s="23">
        <f>IFERROR(IFERROR(O218*MAX(O62+O374,O452+O686),O218*(O452+O686)),"")</f>
        <v>8515.4916033999998</v>
      </c>
      <c r="P764" s="23">
        <f>IFERROR(IFERROR(P218*MAX(P62+P374,P452+P686),P218*(P452+P686)),"")</f>
        <v>12470.6545928</v>
      </c>
      <c r="Q764" s="23">
        <f>IFERROR(IFERROR(Q218*MAX(Q62+Q374,Q452+Q686),Q218*(Q452+Q686)),"")</f>
        <v>12470.6545928</v>
      </c>
      <c r="R764" s="23">
        <f>IFERROR(IFERROR(R218*MAX(R62+R374,R452+R686),R218*(R452+R686)),"")</f>
        <v>13434.230386399999</v>
      </c>
      <c r="S764" s="23">
        <f>IFERROR(IFERROR(S218*MAX(S62+S374,S452+S686),S218*(S452+S686)),"")</f>
        <v>13434.230386399999</v>
      </c>
      <c r="T764" s="23">
        <f>IFERROR(IFERROR(T218*MAX(T62+T374,T452+T686),T218*(T452+T686)),"")</f>
        <v>18916.091229999998</v>
      </c>
      <c r="U764" s="23">
        <f>IFERROR(IFERROR(U218*MAX(U62+U374,U452+U686),U218*(U452+U686)),"")</f>
        <v>18916.091229999998</v>
      </c>
      <c r="V764" s="23">
        <f>IFERROR(IFERROR(V218*MAX(V62+V374,V452+V686),V218*(V452+V686)),"")</f>
        <v>25862.5994842</v>
      </c>
      <c r="W764" s="23">
        <f>IFERROR(IFERROR(W218*MAX(W62+W374,W452+W686),W218*(W452+W686)),"")</f>
        <v>25862.5994842</v>
      </c>
      <c r="X764" s="23">
        <f>IFERROR(IFERROR(X218*MAX(X62+X374,X452+X686),X218*(X452+X686)),"")</f>
        <v>26490.171786800001</v>
      </c>
      <c r="Y764" s="23">
        <f>IFERROR(IFERROR(Y218*MAX(Y62+Y374,Y452+Y686),Y218*(Y452+Y686)),"")</f>
        <v>26490.171786800001</v>
      </c>
      <c r="Z764" s="23">
        <f>IFERROR(IFERROR(Z218*MAX(Z62+Z374,Z452+Z686),Z218*(Z452+Z686)),"")</f>
        <v>24347.112193400004</v>
      </c>
      <c r="AA764" s="23">
        <f>IFERROR(IFERROR(AA218*MAX(AA62+AA374,AA452+AA686),AA218*(AA452+AA686)),"")</f>
        <v>24347.112193400004</v>
      </c>
      <c r="AB764" s="23">
        <f>IFERROR(IFERROR(AB218*MAX(AB62+AB374,AB452+AB686),AB218*(AB452+AB686)),"")</f>
        <v>31301.489141899998</v>
      </c>
      <c r="AC764" s="23">
        <f>IFERROR(IFERROR(AC218*MAX(AC62+AC374,AC452+AC686),AC218*(AC452+AC686)),"")</f>
        <v>31301.489141899998</v>
      </c>
      <c r="AD764" s="23">
        <f>IFERROR(IFERROR(AD218*MAX(AD62+AD374,AD452+AD686),AD218*(AD452+AD686)),"")</f>
        <v>21833.775503999997</v>
      </c>
      <c r="AE764" s="23">
        <f>IFERROR(IFERROR(AE218*MAX(AE62+AE374,AE452+AE686),AE218*(AE452+AE686)),"")</f>
        <v>21833.775503999997</v>
      </c>
      <c r="AF764" s="23">
        <f>IFERROR(IFERROR(AF218*MAX(AF62+AF374,AF452+AF686),AF218*(AF452+AF686)),"")</f>
        <v>22258.682546400003</v>
      </c>
      <c r="AG764" s="23">
        <f>IFERROR(IFERROR(AG218*MAX(AG62+AG374,AG452+AG686),AG218*(AG452+AG686)),"")</f>
        <v>22258.682546400003</v>
      </c>
      <c r="AH764" s="23">
        <f>IFERROR(IFERROR(AH218*MAX(AH62+AH374,AH452+AH686),AH218*(AH452+AH686)),"")</f>
        <v>20395.059579999997</v>
      </c>
    </row>
    <row r="765" spans="1:34" ht="15" hidden="1" x14ac:dyDescent="0.25">
      <c r="A765" t="str">
        <f t="shared" si="157"/>
        <v>泸州广义风险贷款</v>
      </c>
      <c r="B765" s="3" t="str">
        <f t="shared" si="153"/>
        <v>泸州银行广义风险贷款</v>
      </c>
      <c r="C765" s="4" t="s">
        <v>226</v>
      </c>
      <c r="D765" s="4" t="s">
        <v>198</v>
      </c>
      <c r="E765" s="5" t="s">
        <v>212</v>
      </c>
      <c r="F765" s="5" t="s">
        <v>236</v>
      </c>
      <c r="G765" s="5" t="str">
        <f t="shared" si="156"/>
        <v>广义风险贷款</v>
      </c>
      <c r="H765" s="23">
        <f>IFERROR(IFERROR(H219*MAX(H63+H375,H453+H687),H219*(H453+H687)),"")</f>
        <v>1664.8720003999999</v>
      </c>
      <c r="I765" s="23">
        <f>IFERROR(IFERROR(I219*MAX(I63+I375,I453+I687),I219*(I453+I687)),"")</f>
        <v>1664.8720003999999</v>
      </c>
      <c r="J765" s="23">
        <f>IFERROR(IFERROR(J219*MAX(J63+J375,J453+J687),J219*(J453+J687)),"")</f>
        <v>2050.9505456000002</v>
      </c>
      <c r="K765" s="23">
        <f>IFERROR(IFERROR(K219*MAX(K63+K375,K453+K687),K219*(K453+K687)),"")</f>
        <v>2048.0001999999999</v>
      </c>
      <c r="L765" s="23">
        <f>IFERROR(IFERROR(L219*MAX(L63+L375,L453+L687),L219*(L453+L687)),"")</f>
        <v>2016.2228649000001</v>
      </c>
      <c r="M765" s="23">
        <f>IFERROR(IFERROR(M219*MAX(M63+M375,M453+M687),M219*(M453+M687)),"")</f>
        <v>2016.2228649000001</v>
      </c>
      <c r="N765" s="23">
        <f>IFERROR(IFERROR(N219*MAX(N63+N375,N453+N687),N219*(N453+N687)),"")</f>
        <v>1879.6716491</v>
      </c>
      <c r="O765" s="23">
        <f>IFERROR(IFERROR(O219*MAX(O63+O375,O453+O687),O219*(O453+O687)),"")</f>
        <v>1537.8710000000001</v>
      </c>
      <c r="P765" s="23">
        <f>IFERROR(IFERROR(P219*MAX(P63+P375,P453+P687),P219*(P453+P687)),"")</f>
        <v>1030.2391979999998</v>
      </c>
      <c r="Q765" s="23">
        <f>IFERROR(IFERROR(Q219*MAX(Q63+Q375,Q453+Q687),Q219*(Q453+Q687)),"")</f>
        <v>988.64354100000003</v>
      </c>
      <c r="R765" s="23">
        <f>IFERROR(IFERROR(R219*MAX(R63+R375,R453+R687),R219*(R453+R687)),"")</f>
        <v>1824.1610000000003</v>
      </c>
      <c r="S765" s="23">
        <f>IFERROR(IFERROR(S219*MAX(S63+S375,S453+S687),S219*(S453+S687)),"")</f>
        <v>1824.1610000000003</v>
      </c>
      <c r="T765" s="23">
        <f>IFERROR(IFERROR(T219*MAX(T63+T375,T453+T687),T219*(T453+T687)),"")</f>
        <v>2617.3383007999996</v>
      </c>
      <c r="U765" s="23">
        <f>IFERROR(IFERROR(U219*MAX(U63+U375,U453+U687),U219*(U453+U687)),"")</f>
        <v>2915.2741260000003</v>
      </c>
      <c r="V765" s="23">
        <f>IFERROR(IFERROR(V219*MAX(V63+V375,V453+V687),V219*(V453+V687)),"")</f>
        <v>2772.1104535999998</v>
      </c>
      <c r="W765" s="23">
        <f>IFERROR(IFERROR(W219*MAX(W63+W375,W453+W687),W219*(W453+W687)),"")</f>
        <v>2821.8060008000002</v>
      </c>
      <c r="X765" s="23">
        <f>IFERROR(IFERROR(X219*MAX(X63+X375,X453+X687),X219*(X453+X687)),"")</f>
        <v>2799.9322750000001</v>
      </c>
      <c r="Y765" s="23">
        <f>IFERROR(IFERROR(Y219*MAX(Y63+Y375,Y453+Y687),Y219*(Y453+Y687)),"")</f>
        <v>2821.3633999999997</v>
      </c>
      <c r="Z765" s="23">
        <f>IFERROR(IFERROR(Z219*MAX(Z63+Z375,Z453+Z687),Z219*(Z453+Z687)),"")</f>
        <v>2429.4960055000001</v>
      </c>
      <c r="AA765" s="23">
        <f>IFERROR(IFERROR(AA219*MAX(AA63+AA375,AA453+AA687),AA219*(AA453+AA687)),"")</f>
        <v>2411.0046869000003</v>
      </c>
      <c r="AB765" s="23">
        <f>IFERROR(IFERROR(AB219*MAX(AB63+AB375,AB453+AB687),AB219*(AB453+AB687)),"")</f>
        <v>2739.9341779000001</v>
      </c>
      <c r="AC765" s="23">
        <f>IFERROR(IFERROR(AC219*MAX(AC63+AC375,AC453+AC687),AC219*(AC453+AC687)),"")</f>
        <v>2793.3316</v>
      </c>
      <c r="AD765" s="23">
        <f>IFERROR(IFERROR(AD219*MAX(AD63+AD375,AD453+AD687),AD219*(AD453+AD687)),"")</f>
        <v>3395.5649729999996</v>
      </c>
      <c r="AE765" s="23">
        <f>IFERROR(IFERROR(AE219*MAX(AE63+AE375,AE453+AE687),AE219*(AE453+AE687)),"")</f>
        <v>3416.219106999999</v>
      </c>
      <c r="AF765" s="23">
        <f>IFERROR(IFERROR(AF219*MAX(AF63+AF375,AF453+AF687),AF219*(AF453+AF687)),"")</f>
        <v>3224.2350409999999</v>
      </c>
      <c r="AG765" s="23">
        <f>IFERROR(IFERROR(AG219*MAX(AG63+AG375,AG453+AG687),AG219*(AG453+AG687)),"")</f>
        <v>3352.7474855</v>
      </c>
      <c r="AH765" s="23">
        <f>IFERROR(IFERROR(AH219*MAX(AH63+AH375,AH453+AH687),AH219*(AH453+AH687)),"")</f>
        <v>3030.5408593999996</v>
      </c>
    </row>
    <row r="766" spans="1:34" ht="15" hidden="1" x14ac:dyDescent="0.25">
      <c r="A766" t="str">
        <f t="shared" si="157"/>
        <v>甘肃广义风险贷款</v>
      </c>
      <c r="B766" s="3" t="str">
        <f t="shared" si="153"/>
        <v>甘肃银行广义风险贷款</v>
      </c>
      <c r="C766" s="4" t="s">
        <v>228</v>
      </c>
      <c r="D766" s="4" t="s">
        <v>200</v>
      </c>
      <c r="E766" s="5" t="s">
        <v>214</v>
      </c>
      <c r="F766" s="5" t="s">
        <v>236</v>
      </c>
      <c r="G766" s="5" t="str">
        <f t="shared" si="156"/>
        <v>广义风险贷款</v>
      </c>
      <c r="H766" s="23">
        <f>IFERROR(IFERROR(H220*MAX(H64+H376,H454+H688),H220*(H454+H688)),"")</f>
        <v>16344.635170000001</v>
      </c>
      <c r="I766" s="23">
        <f>IFERROR(IFERROR(I220*MAX(I64+I376,I454+I688),I220*(I454+I688)),"")</f>
        <v>16344.635170000001</v>
      </c>
      <c r="J766" s="23">
        <f>IFERROR(IFERROR(J220*MAX(J64+J376,J454+J688),J220*(J454+J688)),"")</f>
        <v>15645.973999999998</v>
      </c>
      <c r="K766" s="23">
        <f>IFERROR(IFERROR(K220*MAX(K64+K376,K454+K688),K220*(K454+K688)),"")</f>
        <v>15645.973999999998</v>
      </c>
      <c r="L766" s="23">
        <f>IFERROR(IFERROR(L220*MAX(L64+L376,L454+L688),L220*(L454+L688)),"")</f>
        <v>8467.4285158053754</v>
      </c>
      <c r="M766" s="23">
        <f>IFERROR(IFERROR(M220*MAX(M64+M376,M454+M688),M220*(M454+M688)),"")</f>
        <v>8467.4285158053754</v>
      </c>
      <c r="N766" s="23">
        <f>IFERROR(IFERROR(N220*MAX(N64+N376,N454+N688),N220*(N454+N688)),"")</f>
        <v>11036.424979599999</v>
      </c>
      <c r="O766" s="23">
        <f>IFERROR(IFERROR(O220*MAX(O64+O376,O454+O688),O220*(O454+O688)),"")</f>
        <v>11036.424979599999</v>
      </c>
      <c r="P766" s="23">
        <f>IFERROR(IFERROR(P220*MAX(P64+P376,P454+P688),P220*(P454+P688)),"")</f>
        <v>11920.766450800002</v>
      </c>
      <c r="Q766" s="23">
        <f>IFERROR(IFERROR(Q220*MAX(Q64+Q376,Q454+Q688),Q220*(Q454+Q688)),"")</f>
        <v>11920.766450800002</v>
      </c>
      <c r="R766" s="23">
        <f>IFERROR(IFERROR(R220*MAX(R64+R376,R454+R688),R220*(R454+R688)),"")</f>
        <v>11452.795181200001</v>
      </c>
      <c r="S766" s="23">
        <f>IFERROR(IFERROR(S220*MAX(S64+S376,S454+S688),S220*(S454+S688)),"")</f>
        <v>11452.795181200001</v>
      </c>
      <c r="T766" s="23">
        <f>IFERROR(IFERROR(T220*MAX(T64+T376,T454+T688),T220*(T454+T688)),"")</f>
        <v>12326.727289299999</v>
      </c>
      <c r="U766" s="23">
        <f>IFERROR(IFERROR(U220*MAX(U64+U376,U454+U688),U220*(U454+U688)),"")</f>
        <v>12326.727289299999</v>
      </c>
      <c r="V766" s="23">
        <f>IFERROR(IFERROR(V220*MAX(V64+V376,V454+V688),V220*(V454+V688)),"")</f>
        <v>12511.23654</v>
      </c>
      <c r="W766" s="23">
        <f>IFERROR(IFERROR(W220*MAX(W64+W376,W454+W688),W220*(W454+W688)),"")</f>
        <v>12511.23654</v>
      </c>
      <c r="X766" s="23">
        <f>IFERROR(IFERROR(X220*MAX(X64+X376,X454+X688),X220*(X454+X688)),"")</f>
        <v>13214.687252400001</v>
      </c>
      <c r="Y766" s="23">
        <f>IFERROR(IFERROR(Y220*MAX(Y64+Y376,Y454+Y688),Y220*(Y454+Y688)),"")</f>
        <v>13214.687252400001</v>
      </c>
      <c r="Z766" s="23">
        <f>IFERROR(IFERROR(Z220*MAX(Z64+Z376,Z454+Z688),Z220*(Z454+Z688)),"")</f>
        <v>13215.83426</v>
      </c>
      <c r="AA766" s="23">
        <f>IFERROR(IFERROR(AA220*MAX(AA64+AA376,AA454+AA688),AA220*(AA454+AA688)),"")</f>
        <v>13215.83426</v>
      </c>
      <c r="AB766" s="23">
        <f>IFERROR(IFERROR(AB220*MAX(AB64+AB376,AB454+AB688),AB220*(AB454+AB688)),"")</f>
        <v>13663.678531599999</v>
      </c>
      <c r="AC766" s="23">
        <f>IFERROR(IFERROR(AC220*MAX(AC64+AC376,AC454+AC688),AC220*(AC454+AC688)),"")</f>
        <v>13663.678531599999</v>
      </c>
      <c r="AD766" s="23">
        <f>IFERROR(IFERROR(AD220*MAX(AD64+AD376,AD454+AD688),AD220*(AD454+AD688)),"")</f>
        <v>13898.283292100001</v>
      </c>
      <c r="AE766" s="23">
        <f>IFERROR(IFERROR(AE220*MAX(AE64+AE376,AE454+AE688),AE220*(AE454+AE688)),"")</f>
        <v>13898.283292100001</v>
      </c>
      <c r="AF766" s="23">
        <f>IFERROR(IFERROR(AF220*MAX(AF64+AF376,AF454+AF688),AF220*(AF454+AF688)),"")</f>
        <v>15363.237388000001</v>
      </c>
      <c r="AG766" s="23">
        <f>IFERROR(IFERROR(AG220*MAX(AG64+AG376,AG454+AG688),AG220*(AG454+AG688)),"")</f>
        <v>15363.237388000001</v>
      </c>
      <c r="AH766" s="23">
        <f>IFERROR(IFERROR(AH220*MAX(AH64+AH376,AH454+AH688),AH220*(AH454+AH688)),"")</f>
        <v>14971.867319800001</v>
      </c>
    </row>
    <row r="767" spans="1:34" ht="15" hidden="1" x14ac:dyDescent="0.25">
      <c r="A767" t="str">
        <f t="shared" si="157"/>
        <v>晋商广义风险贷款</v>
      </c>
      <c r="B767" s="3" t="str">
        <f t="shared" si="153"/>
        <v>晋商银行广义风险贷款</v>
      </c>
      <c r="C767" s="4" t="s">
        <v>229</v>
      </c>
      <c r="D767" s="4" t="s">
        <v>201</v>
      </c>
      <c r="E767" s="5" t="s">
        <v>215</v>
      </c>
      <c r="F767" s="5" t="s">
        <v>236</v>
      </c>
      <c r="G767" s="5" t="str">
        <f t="shared" si="156"/>
        <v>广义风险贷款</v>
      </c>
      <c r="H767" s="23">
        <f>IFERROR(IFERROR(H221*MAX(H65+H377,H455+H689),H221*(H455+H689)),"")</f>
        <v>4869.0374575999995</v>
      </c>
      <c r="I767" s="23">
        <f>IFERROR(IFERROR(I221*MAX(I65+I377,I455+I689),I221*(I455+I689)),"")</f>
        <v>4869.0374575999995</v>
      </c>
      <c r="J767" s="23">
        <f>IFERROR(IFERROR(J221*MAX(J65+J377,J455+J689),J221*(J455+J689)),"")</f>
        <v>5116.5742953999998</v>
      </c>
      <c r="K767" s="23">
        <f>IFERROR(IFERROR(K221*MAX(K65+K377,K455+K689),K221*(K455+K689)),"")</f>
        <v>5116.5742953999998</v>
      </c>
      <c r="L767" s="23">
        <f>IFERROR(IFERROR(L221*MAX(L65+L377,L455+L689),L221*(L455+L689)),"")</f>
        <v>5626.6213869000003</v>
      </c>
      <c r="M767" s="23">
        <f>IFERROR(IFERROR(M221*MAX(M65+M377,M455+M689),M221*(M455+M689)),"")</f>
        <v>5626.6213869000003</v>
      </c>
      <c r="N767" s="23">
        <f>IFERROR(IFERROR(N221*MAX(N65+N377,N455+N689),N221*(N455+N689)),"")</f>
        <v>5395.3290376000004</v>
      </c>
      <c r="O767" s="23">
        <f>IFERROR(IFERROR(O221*MAX(O65+O377,O455+O689),O221*(O455+O689)),"")</f>
        <v>5395.3290376000004</v>
      </c>
      <c r="P767" s="23">
        <f>IFERROR(IFERROR(P221*MAX(P65+P377,P455+P689),P221*(P455+P689)),"")</f>
        <v>5629.1270000000004</v>
      </c>
      <c r="Q767" s="23">
        <f>IFERROR(IFERROR(Q221*MAX(Q65+Q377,Q455+Q689),Q221*(Q455+Q689)),"")</f>
        <v>5629.1270000000004</v>
      </c>
      <c r="R767" s="23">
        <f>IFERROR(IFERROR(R221*MAX(R65+R377,R455+R689),R221*(R455+R689)),"")</f>
        <v>11462.124316799998</v>
      </c>
      <c r="S767" s="23">
        <f>IFERROR(IFERROR(S221*MAX(S65+S377,S455+S689),S221*(S455+S689)),"")</f>
        <v>11462.124316799998</v>
      </c>
      <c r="T767" s="23">
        <f>IFERROR(IFERROR(T221*MAX(T65+T377,T455+T689),T221*(T455+T689)),"")</f>
        <v>11594.9483736</v>
      </c>
      <c r="U767" s="23">
        <f>IFERROR(IFERROR(U221*MAX(U65+U377,U455+U689),U221*(U455+U689)),"")</f>
        <v>11594.9483736</v>
      </c>
      <c r="V767" s="23">
        <f>IFERROR(IFERROR(V221*MAX(V65+V377,V455+V689),V221*(V455+V689)),"")</f>
        <v>10948.934578</v>
      </c>
      <c r="W767" s="23">
        <f>IFERROR(IFERROR(W221*MAX(W65+W377,W455+W689),W221*(W455+W689)),"")</f>
        <v>10948.934578</v>
      </c>
      <c r="X767" s="23">
        <f>IFERROR(IFERROR(X221*MAX(X65+X377,X455+X689),X221*(X455+X689)),"")</f>
        <v>10604.2241328</v>
      </c>
      <c r="Y767" s="23">
        <f>IFERROR(IFERROR(Y221*MAX(Y65+Y377,Y455+Y689),Y221*(Y455+Y689)),"")</f>
        <v>10604.2241328</v>
      </c>
      <c r="Z767" s="23">
        <f>IFERROR(IFERROR(Z221*MAX(Z65+Z377,Z455+Z689),Z221*(Z455+Z689)),"")</f>
        <v>10505.262864799999</v>
      </c>
      <c r="AA767" s="23">
        <f>IFERROR(IFERROR(AA221*MAX(AA65+AA377,AA455+AA689),AA221*(AA455+AA689)),"")</f>
        <v>10505.262864799999</v>
      </c>
      <c r="AB767" s="23">
        <f>IFERROR(IFERROR(AB221*MAX(AB65+AB377,AB455+AB689),AB221*(AB455+AB689)),"")</f>
        <v>13871.549853500001</v>
      </c>
      <c r="AC767" s="23">
        <f>IFERROR(IFERROR(AC221*MAX(AC65+AC377,AC455+AC689),AC221*(AC455+AC689)),"")</f>
        <v>13871.549853500001</v>
      </c>
      <c r="AD767" s="23">
        <f>IFERROR(IFERROR(AD221*MAX(AD65+AD377,AD455+AD689),AD221*(AD455+AD689)),"")</f>
        <v>12746.230118700001</v>
      </c>
      <c r="AE767" s="23">
        <f>IFERROR(IFERROR(AE221*MAX(AE65+AE377,AE455+AE689),AE221*(AE455+AE689)),"")</f>
        <v>12746.230118700001</v>
      </c>
      <c r="AF767" s="23">
        <f>IFERROR(IFERROR(AF221*MAX(AF65+AF377,AF455+AF689),AF221*(AF455+AF689)),"")</f>
        <v>13156.998264000002</v>
      </c>
      <c r="AG767" s="23">
        <f>IFERROR(IFERROR(AG221*MAX(AG65+AG377,AG455+AG689),AG221*(AG455+AG689)),"")</f>
        <v>13156.998264000002</v>
      </c>
      <c r="AH767" s="23">
        <f>IFERROR(IFERROR(AH221*MAX(AH65+AH377,AH455+AH689),AH221*(AH455+AH689)),"")</f>
        <v>13334.114936499998</v>
      </c>
    </row>
    <row r="768" spans="1:34" ht="15" hidden="1" x14ac:dyDescent="0.25">
      <c r="A768" t="str">
        <f t="shared" si="157"/>
        <v>徽商广义风险贷款</v>
      </c>
      <c r="B768" s="3" t="str">
        <f t="shared" si="153"/>
        <v>徽商银行广义风险贷款</v>
      </c>
      <c r="C768" s="4" t="s">
        <v>230</v>
      </c>
      <c r="D768" s="4" t="s">
        <v>202</v>
      </c>
      <c r="E768" s="5" t="s">
        <v>216</v>
      </c>
      <c r="F768" s="5" t="s">
        <v>236</v>
      </c>
      <c r="G768" s="5" t="str">
        <f t="shared" si="156"/>
        <v>广义风险贷款</v>
      </c>
      <c r="H768" s="23">
        <f>IFERROR(IFERROR(H222*MAX(H66+H378,H456+H690),H222*(H456+H690)),"")</f>
        <v>10297.9371309</v>
      </c>
      <c r="I768" s="23">
        <f>IFERROR(IFERROR(I222*MAX(I66+I378,I456+I690),I222*(I456+I690)),"")</f>
        <v>10297.9371309</v>
      </c>
      <c r="J768" s="23">
        <f>IFERROR(IFERROR(J222*MAX(J66+J378,J456+J690),J222*(J456+J690)),"")</f>
        <v>11821.445237600001</v>
      </c>
      <c r="K768" s="23">
        <f>IFERROR(IFERROR(K222*MAX(K66+K378,K456+K690),K222*(K456+K690)),"")</f>
        <v>11821.445237600001</v>
      </c>
      <c r="L768" s="23">
        <f>IFERROR(IFERROR(L222*MAX(L66+L378,L456+L690),L222*(L456+L690)),"")</f>
        <v>12946.762559699999</v>
      </c>
      <c r="M768" s="23">
        <f>IFERROR(IFERROR(M222*MAX(M66+M378,M456+M690),M222*(M456+M690)),"")</f>
        <v>12946.762559699999</v>
      </c>
      <c r="N768" s="23">
        <f>IFERROR(IFERROR(N222*MAX(N66+N378,N456+N690),N222*(N456+N690)),"")</f>
        <v>18196.482091799997</v>
      </c>
      <c r="O768" s="23">
        <f>IFERROR(IFERROR(O222*MAX(O66+O378,O456+O690),O222*(O456+O690)),"")</f>
        <v>18196.482091799997</v>
      </c>
      <c r="P768" s="23">
        <f>IFERROR(IFERROR(P222*MAX(P66+P378,P456+P690),P222*(P456+P690)),"")</f>
        <v>20568.353858400002</v>
      </c>
      <c r="Q768" s="23">
        <f>IFERROR(IFERROR(Q222*MAX(Q66+Q378,Q456+Q690),Q222*(Q456+Q690)),"")</f>
        <v>20568.353858400002</v>
      </c>
      <c r="R768" s="23">
        <f>IFERROR(IFERROR(R222*MAX(R66+R378,R456+R690),R222*(R456+R690)),"")</f>
        <v>25284.353153799999</v>
      </c>
      <c r="S768" s="23">
        <f>IFERROR(IFERROR(S222*MAX(S66+S378,S456+S690),S222*(S456+S690)),"")</f>
        <v>25284.353153799999</v>
      </c>
      <c r="T768" s="23">
        <f>IFERROR(IFERROR(T222*MAX(T66+T378,T456+T690),T222*(T456+T690)),"")</f>
        <v>23342.285910399998</v>
      </c>
      <c r="U768" s="23">
        <f>IFERROR(IFERROR(U222*MAX(U66+U378,U456+U690),U222*(U456+U690)),"")</f>
        <v>23342.285910399998</v>
      </c>
      <c r="V768" s="23">
        <f>IFERROR(IFERROR(V222*MAX(V66+V378,V456+V690),V222*(V456+V690)),"")</f>
        <v>21765.327904600003</v>
      </c>
      <c r="W768" s="23">
        <f>IFERROR(IFERROR(W222*MAX(W66+W378,W456+W690),W222*(W456+W690)),"")</f>
        <v>21765.327904600003</v>
      </c>
      <c r="X768" s="23">
        <f>IFERROR(IFERROR(X222*MAX(X66+X378,X456+X690),X222*(X456+X690)),"")</f>
        <v>18908.242383599998</v>
      </c>
      <c r="Y768" s="23">
        <f>IFERROR(IFERROR(Y222*MAX(Y66+Y378,Y456+Y690),Y222*(Y456+Y690)),"")</f>
        <v>18481.680172099997</v>
      </c>
      <c r="Z768" s="23">
        <f>IFERROR(IFERROR(Z222*MAX(Z66+Z378,Z456+Z690),Z222*(Z456+Z690)),"")</f>
        <v>18033.204697000001</v>
      </c>
      <c r="AA768" s="23">
        <f>IFERROR(IFERROR(AA222*MAX(AA66+AA378,AA456+AA690),AA222*(AA456+AA690)),"")</f>
        <v>18033.204697000001</v>
      </c>
      <c r="AB768" s="23">
        <f>IFERROR(IFERROR(AB222*MAX(AB66+AB378,AB456+AB690),AB222*(AB456+AB690)),"")</f>
        <v>20057.8241036</v>
      </c>
      <c r="AC768" s="23">
        <f>IFERROR(IFERROR(AC222*MAX(AC66+AC378,AC456+AC690),AC222*(AC456+AC690)),"")</f>
        <v>20189.380399999998</v>
      </c>
      <c r="AD768" s="23">
        <f>IFERROR(IFERROR(AD222*MAX(AD66+AD378,AD456+AD690),AD222*(AD456+AD690)),"")</f>
        <v>21295.447577799998</v>
      </c>
      <c r="AE768" s="23">
        <f>IFERROR(IFERROR(AE222*MAX(AE66+AE378,AE456+AE690),AE222*(AE456+AE690)),"")</f>
        <v>21295.447577799998</v>
      </c>
      <c r="AF768" s="23">
        <f>IFERROR(IFERROR(AF222*MAX(AF66+AF378,AF456+AF690),AF222*(AF456+AF690)),"")</f>
        <v>23335.222527800001</v>
      </c>
      <c r="AG768" s="23">
        <f>IFERROR(IFERROR(AG222*MAX(AG66+AG378,AG456+AG690),AG222*(AG456+AG690)),"")</f>
        <v>23335.222527800001</v>
      </c>
      <c r="AH768" s="23">
        <f>IFERROR(IFERROR(AH222*MAX(AH66+AH378,AH456+AH690),AH222*(AH456+AH690)),"")</f>
        <v>24350.817190000002</v>
      </c>
    </row>
    <row r="769" spans="1:34" ht="15" hidden="1" x14ac:dyDescent="0.25">
      <c r="A769" t="str">
        <f t="shared" si="157"/>
        <v>哈尔滨广义风险贷款</v>
      </c>
      <c r="B769" s="3" t="str">
        <f t="shared" si="153"/>
        <v>哈尔滨银行广义风险贷款</v>
      </c>
      <c r="C769" s="4" t="s">
        <v>231</v>
      </c>
      <c r="D769" s="4" t="s">
        <v>203</v>
      </c>
      <c r="E769" s="5" t="s">
        <v>217</v>
      </c>
      <c r="F769" s="5" t="s">
        <v>236</v>
      </c>
      <c r="G769" s="5" t="str">
        <f t="shared" si="156"/>
        <v>广义风险贷款</v>
      </c>
      <c r="H769" s="23">
        <f>IFERROR(IFERROR(H223*MAX(H67+H379,H457+H691),H223*(H457+H691)),"")</f>
        <v>20994.465</v>
      </c>
      <c r="I769" s="23">
        <f>IFERROR(IFERROR(I223*MAX(I67+I379,I457+I691),I223*(I457+I691)),"")</f>
        <v>20994.465</v>
      </c>
      <c r="J769" s="23">
        <f>IFERROR(IFERROR(J223*MAX(J67+J379,J457+J691),J223*(J457+J691)),"")</f>
        <v>20433.698000000004</v>
      </c>
      <c r="K769" s="23">
        <f>IFERROR(IFERROR(K223*MAX(K67+K379,K457+K691),K223*(K457+K691)),"")</f>
        <v>20433.698000000004</v>
      </c>
      <c r="L769" s="23">
        <f>IFERROR(IFERROR(L223*MAX(L67+L379,L457+L691),L223*(L457+L691)),"")</f>
        <v>26791.206999999999</v>
      </c>
      <c r="M769" s="23">
        <f>IFERROR(IFERROR(M223*MAX(M67+M379,M457+M691),M223*(M457+M691)),"")</f>
        <v>26791.206999999999</v>
      </c>
      <c r="N769" s="23">
        <f>IFERROR(IFERROR(N223*MAX(N67+N379,N457+N691),N223*(N457+N691)),"")</f>
        <v>38957.315999999999</v>
      </c>
      <c r="O769" s="23">
        <f>IFERROR(IFERROR(O223*MAX(O67+O379,O457+O691),O223*(O457+O691)),"")</f>
        <v>38957.315999999999</v>
      </c>
      <c r="P769" s="23">
        <f>IFERROR(IFERROR(P223*MAX(P67+P379,P457+P691),P223*(P457+P691)),"")</f>
        <v>42642.421999999999</v>
      </c>
      <c r="Q769" s="23">
        <f>IFERROR(IFERROR(Q223*MAX(Q67+Q379,Q457+Q691),Q223*(Q457+Q691)),"")</f>
        <v>42642.421999999999</v>
      </c>
      <c r="R769" s="23">
        <f>IFERROR(IFERROR(R223*MAX(R67+R379,R457+R691),R223*(R457+R691)),"")</f>
        <v>57557.47800000001</v>
      </c>
      <c r="S769" s="23">
        <f>IFERROR(IFERROR(S223*MAX(S67+S379,S457+S691),S223*(S457+S691)),"")</f>
        <v>57557.47800000001</v>
      </c>
      <c r="T769" s="23">
        <f>IFERROR(IFERROR(T223*MAX(T67+T379,T457+T691),T223*(T457+T691)),"")</f>
        <v>72530.544999999998</v>
      </c>
      <c r="U769" s="23">
        <f>IFERROR(IFERROR(U223*MAX(U67+U379,U457+U691),U223*(U457+U691)),"")</f>
        <v>72530.544999999998</v>
      </c>
      <c r="V769" s="23">
        <f>IFERROR(IFERROR(V223*MAX(V67+V379,V457+V691),V223*(V457+V691)),"")</f>
        <v>69864.429000000004</v>
      </c>
      <c r="W769" s="23">
        <f>IFERROR(IFERROR(W223*MAX(W67+W379,W457+W691),W223*(W457+W691)),"")</f>
        <v>69864.429000000004</v>
      </c>
      <c r="X769" s="23">
        <f>IFERROR(IFERROR(X223*MAX(X67+X379,X457+X691),X223*(X457+X691)),"")</f>
        <v>66400.206000000006</v>
      </c>
      <c r="Y769" s="23">
        <f>IFERROR(IFERROR(Y223*MAX(Y67+Y379,Y457+Y691),Y223*(Y457+Y691)),"")</f>
        <v>66400.206000000006</v>
      </c>
      <c r="Z769" s="23">
        <f>IFERROR(IFERROR(Z223*MAX(Z67+Z379,Z457+Z691),Z223*(Z457+Z691)),"")</f>
        <v>65538.069999999992</v>
      </c>
      <c r="AA769" s="23">
        <f>IFERROR(IFERROR(AA223*MAX(AA67+AA379,AA457+AA691),AA223*(AA457+AA691)),"")</f>
        <v>65538.069999999992</v>
      </c>
      <c r="AB769" s="23">
        <f>IFERROR(IFERROR(AB223*MAX(AB67+AB379,AB457+AB691),AB223*(AB457+AB691)),"")</f>
        <v>65641.157999999996</v>
      </c>
      <c r="AC769" s="23">
        <f>IFERROR(IFERROR(AC223*MAX(AC67+AC379,AC457+AC691),AC223*(AC457+AC691)),"")</f>
        <v>65641.157999999996</v>
      </c>
      <c r="AD769" s="23">
        <f>IFERROR(IFERROR(AD223*MAX(AD67+AD379,AD457+AD691),AD223*(AD457+AD691)),"")</f>
        <v>72844.569000000003</v>
      </c>
      <c r="AE769" s="23">
        <f>IFERROR(IFERROR(AE223*MAX(AE67+AE379,AE457+AE691),AE223*(AE457+AE691)),"")</f>
        <v>72844.569000000003</v>
      </c>
      <c r="AF769" s="23">
        <f>IFERROR(IFERROR(AF223*MAX(AF67+AF379,AF457+AF691),AF223*(AF457+AF691)),"")</f>
        <v>79439.793000000005</v>
      </c>
      <c r="AG769" s="23">
        <f>IFERROR(IFERROR(AG223*MAX(AG67+AG379,AG457+AG691),AG223*(AG457+AG691)),"")</f>
        <v>79439.793000000005</v>
      </c>
      <c r="AH769" s="23">
        <f>IFERROR(IFERROR(AH223*MAX(AH67+AH379,AH457+AH691),AH223*(AH457+AH691)),"")</f>
        <v>79439.792999999991</v>
      </c>
    </row>
    <row r="770" spans="1:34" ht="15" hidden="1" x14ac:dyDescent="0.25">
      <c r="A770" t="str">
        <f t="shared" si="157"/>
        <v>贵州广义风险贷款</v>
      </c>
      <c r="B770" s="3" t="str">
        <f t="shared" si="153"/>
        <v>贵州银行广义风险贷款</v>
      </c>
      <c r="C770" s="4" t="s">
        <v>232</v>
      </c>
      <c r="D770" s="4" t="s">
        <v>204</v>
      </c>
      <c r="E770" s="5" t="s">
        <v>218</v>
      </c>
      <c r="F770" s="5" t="s">
        <v>236</v>
      </c>
      <c r="G770" s="5" t="str">
        <f t="shared" si="156"/>
        <v>广义风险贷款</v>
      </c>
      <c r="H770" s="23" t="str">
        <f>IFERROR(IFERROR(H224*MAX(H68+H380,H458+H692),H224*(H458+H692)),"")</f>
        <v/>
      </c>
      <c r="I770" s="23" t="str">
        <f>IFERROR(IFERROR(I224*MAX(I68+I380,I458+I692),I224*(I458+I692)),"")</f>
        <v/>
      </c>
      <c r="J770" s="23">
        <f>IFERROR(IFERROR(J224*MAX(J68+J380,J458+J692),J224*(J458+J692)),"")</f>
        <v>3522.3690960000004</v>
      </c>
      <c r="K770" s="23">
        <f>IFERROR(IFERROR(K224*MAX(K68+K380,K458+K692),K224*(K458+K692)),"")</f>
        <v>3522.3690960000004</v>
      </c>
      <c r="L770" s="23">
        <f>IFERROR(IFERROR(L224*MAX(L68+L380,L458+L692),L224*(L458+L692)),"")</f>
        <v>3921.0192323999995</v>
      </c>
      <c r="M770" s="23">
        <f>IFERROR(IFERROR(M224*MAX(M68+M380,M458+M692),M224*(M458+M692)),"")</f>
        <v>3921.0192323999995</v>
      </c>
      <c r="N770" s="23">
        <f>IFERROR(IFERROR(N224*MAX(N68+N380,N458+N692),N224*(N458+N692)),"")</f>
        <v>4323.7133960000001</v>
      </c>
      <c r="O770" s="23">
        <f>IFERROR(IFERROR(O224*MAX(O68+O380,O458+O692),O224*(O458+O692)),"")</f>
        <v>4323.7133960000001</v>
      </c>
      <c r="P770" s="23">
        <f>IFERROR(IFERROR(P224*MAX(P68+P380,P458+P692),P224*(P458+P692)),"")</f>
        <v>4540.5789999999988</v>
      </c>
      <c r="Q770" s="23">
        <f>IFERROR(IFERROR(Q224*MAX(Q68+Q380,Q458+Q692),Q224*(Q458+Q692)),"")</f>
        <v>4760.2814499999995</v>
      </c>
      <c r="R770" s="23">
        <f>IFERROR(IFERROR(R224*MAX(R68+R380,R458+R692),R224*(R458+R692)),"")</f>
        <v>7826.5956585000004</v>
      </c>
      <c r="S770" s="23">
        <f>IFERROR(IFERROR(S224*MAX(S68+S380,S458+S692),S224*(S458+S692)),"")</f>
        <v>7826.5956585000004</v>
      </c>
      <c r="T770" s="23">
        <f>IFERROR(IFERROR(T224*MAX(T68+T380,T458+T692),T224*(T458+T692)),"")</f>
        <v>8332.8014524999999</v>
      </c>
      <c r="U770" s="23">
        <f>IFERROR(IFERROR(U224*MAX(U68+U380,U458+U692),U224*(U458+U692)),"")</f>
        <v>8332.8014524999999</v>
      </c>
      <c r="V770" s="23">
        <f>IFERROR(IFERROR(V224*MAX(V68+V380,V458+V692),V224*(V458+V692)),"")</f>
        <v>12218.575308400001</v>
      </c>
      <c r="W770" s="23">
        <f>IFERROR(IFERROR(W224*MAX(W68+W380,W458+W692),W224*(W458+W692)),"")</f>
        <v>12218.575308400001</v>
      </c>
      <c r="X770" s="23">
        <f>IFERROR(IFERROR(X224*MAX(X68+X380,X458+X692),X224*(X458+X692)),"")</f>
        <v>12802.569663999999</v>
      </c>
      <c r="Y770" s="23">
        <f>IFERROR(IFERROR(Y224*MAX(Y68+Y380,Y458+Y692),Y224*(Y458+Y692)),"")</f>
        <v>12802.569663999999</v>
      </c>
      <c r="Z770" s="23">
        <f>IFERROR(IFERROR(Z224*MAX(Z68+Z380,Z458+Z692),Z224*(Z458+Z692)),"")</f>
        <v>15272.915404800002</v>
      </c>
      <c r="AA770" s="23">
        <f>IFERROR(IFERROR(AA224*MAX(AA68+AA380,AA458+AA692),AA224*(AA458+AA692)),"")</f>
        <v>15272.915404800002</v>
      </c>
      <c r="AB770" s="23">
        <f>IFERROR(IFERROR(AB224*MAX(AB68+AB380,AB458+AB692),AB224*(AB458+AB692)),"")</f>
        <v>15833.230026500001</v>
      </c>
      <c r="AC770" s="23">
        <f>IFERROR(IFERROR(AC224*MAX(AC68+AC380,AC458+AC692),AC224*(AC458+AC692)),"")</f>
        <v>15833.230026500001</v>
      </c>
      <c r="AD770" s="23">
        <f>IFERROR(IFERROR(AD224*MAX(AD68+AD380,AD458+AD692),AD224*(AD458+AD692)),"")</f>
        <v>16637.272034399997</v>
      </c>
      <c r="AE770" s="23">
        <f>IFERROR(IFERROR(AE224*MAX(AE68+AE380,AE458+AE692),AE224*(AE458+AE692)),"")</f>
        <v>16637.272034399997</v>
      </c>
      <c r="AF770" s="23">
        <f>IFERROR(IFERROR(AF224*MAX(AF68+AF380,AF458+AF692),AF224*(AF458+AF692)),"")</f>
        <v>17011.6252126</v>
      </c>
      <c r="AG770" s="23">
        <f>IFERROR(IFERROR(AG224*MAX(AG68+AG380,AG458+AG692),AG224*(AG458+AG692)),"")</f>
        <v>17011.6252126</v>
      </c>
      <c r="AH770" s="23">
        <f>IFERROR(IFERROR(AH224*MAX(AH68+AH380,AH458+AH692),AH224*(AH458+AH692)),"")</f>
        <v>17722.226194999999</v>
      </c>
    </row>
    <row r="771" spans="1:34" ht="15" hidden="1" x14ac:dyDescent="0.25">
      <c r="A771" t="str">
        <f t="shared" si="157"/>
        <v>渤海广义风险贷款</v>
      </c>
      <c r="B771" s="3" t="str">
        <f t="shared" si="153"/>
        <v>渤海银行广义风险贷款</v>
      </c>
      <c r="C771" s="4" t="s">
        <v>233</v>
      </c>
      <c r="D771" s="4" t="s">
        <v>205</v>
      </c>
      <c r="E771" s="5" t="s">
        <v>219</v>
      </c>
      <c r="F771" s="5" t="s">
        <v>236</v>
      </c>
      <c r="G771" s="5" t="str">
        <f t="shared" si="156"/>
        <v>广义风险贷款</v>
      </c>
      <c r="H771" s="23">
        <f>IFERROR(IFERROR(H225*MAX(H69+H381,H459+H693),H225*(H459+H693)),"")</f>
        <v>28927.196580600001</v>
      </c>
      <c r="I771" s="23">
        <f>IFERROR(IFERROR(I225*MAX(I69+I381,I459+I693),I225*(I459+I693)),"")</f>
        <v>28927.196580600001</v>
      </c>
      <c r="J771" s="23">
        <f>IFERROR(IFERROR(J225*MAX(J69+J381,J459+J693),J225*(J459+J693)),"")</f>
        <v>33367.273033999998</v>
      </c>
      <c r="K771" s="23">
        <f>IFERROR(IFERROR(K225*MAX(K69+K381,K459+K693),K225*(K459+K693)),"")</f>
        <v>33367.273033999998</v>
      </c>
      <c r="L771" s="23">
        <f>IFERROR(IFERROR(L225*MAX(L69+L381,L459+L693),L225*(L459+L693)),"")</f>
        <v>38901.546699599996</v>
      </c>
      <c r="M771" s="23">
        <f>IFERROR(IFERROR(M225*MAX(M69+M381,M459+M693),M225*(M459+M693)),"")</f>
        <v>38901.546699599996</v>
      </c>
      <c r="N771" s="23">
        <f>IFERROR(IFERROR(N225*MAX(N69+N381,N459+N693),N225*(N459+N693)),"")</f>
        <v>41401.943546499999</v>
      </c>
      <c r="O771" s="23">
        <f>IFERROR(IFERROR(O225*MAX(O69+O381,O459+O693),O225*(O459+O693)),"")</f>
        <v>41401.943546499999</v>
      </c>
      <c r="P771" s="23">
        <f>IFERROR(IFERROR(P225*MAX(P69+P381,P459+P693),P225*(P459+P693)),"")</f>
        <v>41349.803888000002</v>
      </c>
      <c r="Q771" s="23">
        <f>IFERROR(IFERROR(Q225*MAX(Q69+Q381,Q459+Q693),Q225*(Q459+Q693)),"")</f>
        <v>41349.803888000002</v>
      </c>
      <c r="R771" s="23">
        <f>IFERROR(IFERROR(R225*MAX(R69+R381,R459+R693),R225*(R459+R693)),"")</f>
        <v>43805.600347200001</v>
      </c>
      <c r="S771" s="23">
        <f>IFERROR(IFERROR(S225*MAX(S69+S381,S459+S693),S225*(S459+S693)),"")</f>
        <v>43805.600347200001</v>
      </c>
      <c r="T771" s="23">
        <f>IFERROR(IFERROR(T225*MAX(T69+T381,T459+T693),T225*(T459+T693)),"")</f>
        <v>44754.728937600004</v>
      </c>
      <c r="U771" s="23">
        <f>IFERROR(IFERROR(U225*MAX(U69+U381,U459+U693),U225*(U459+U693)),"")</f>
        <v>44754.728937600004</v>
      </c>
      <c r="V771" s="23">
        <f>IFERROR(IFERROR(V225*MAX(V69+V381,V459+V693),V225*(V459+V693)),"")</f>
        <v>44556.036812799997</v>
      </c>
      <c r="W771" s="23">
        <f>IFERROR(IFERROR(W225*MAX(W69+W381,W459+W693),W225*(W459+W693)),"")</f>
        <v>44556.036812799997</v>
      </c>
      <c r="X771" s="23">
        <f>IFERROR(IFERROR(X225*MAX(X69+X381,X459+X693),X225*(X459+X693)),"")</f>
        <v>44690.717526399996</v>
      </c>
      <c r="Y771" s="23">
        <f>IFERROR(IFERROR(Y225*MAX(Y69+Y381,Y459+Y693),Y225*(Y459+Y693)),"")</f>
        <v>44690.717526399996</v>
      </c>
      <c r="Z771" s="23">
        <f>IFERROR(IFERROR(Z225*MAX(Z69+Z381,Z459+Z693),Z225*(Z459+Z693)),"")</f>
        <v>45472.554943000003</v>
      </c>
      <c r="AA771" s="23">
        <f>IFERROR(IFERROR(AA225*MAX(AA69+AA381,AA459+AA693),AA225*(AA459+AA693)),"")</f>
        <v>45472.554943000003</v>
      </c>
      <c r="AB771" s="23">
        <f>IFERROR(IFERROR(AB225*MAX(AB69+AB381,AB459+AB693),AB225*(AB459+AB693)),"")</f>
        <v>45405.32724530001</v>
      </c>
      <c r="AC771" s="23">
        <f>IFERROR(IFERROR(AC225*MAX(AC69+AC381,AC459+AC693),AC225*(AC459+AC693)),"")</f>
        <v>45405.32724530001</v>
      </c>
      <c r="AD771" s="23">
        <f>IFERROR(IFERROR(AD225*MAX(AD69+AD381,AD459+AD693),AD225*(AD459+AD693)),"")</f>
        <v>42545.264161599996</v>
      </c>
      <c r="AE771" s="23">
        <f>IFERROR(IFERROR(AE225*MAX(AE69+AE381,AE459+AE693),AE225*(AE459+AE693)),"")</f>
        <v>42545.264161599996</v>
      </c>
      <c r="AF771" s="23">
        <f>IFERROR(IFERROR(AF225*MAX(AF69+AF381,AF459+AF693),AF225*(AF459+AF693)),"")</f>
        <v>45040.079801800006</v>
      </c>
      <c r="AG771" s="23">
        <f>IFERROR(IFERROR(AG225*MAX(AG69+AG381,AG459+AG693),AG225*(AG459+AG693)),"")</f>
        <v>45040.079801800006</v>
      </c>
      <c r="AH771" s="23">
        <f>IFERROR(IFERROR(AH225*MAX(AH69+AH381,AH459+AH693),AH225*(AH459+AH693)),"")</f>
        <v>42798.891200600003</v>
      </c>
    </row>
    <row r="772" spans="1:34" ht="15" hidden="1" x14ac:dyDescent="0.25">
      <c r="A772" t="str">
        <f t="shared" si="157"/>
        <v>威海广义风险贷款</v>
      </c>
      <c r="B772" s="3" t="str">
        <f t="shared" si="153"/>
        <v>威海银行广义风险贷款</v>
      </c>
      <c r="C772" s="4" t="s">
        <v>234</v>
      </c>
      <c r="D772" s="4" t="s">
        <v>206</v>
      </c>
      <c r="E772" s="5" t="s">
        <v>220</v>
      </c>
      <c r="F772" s="5" t="s">
        <v>236</v>
      </c>
      <c r="G772" s="5" t="str">
        <f t="shared" si="156"/>
        <v>广义风险贷款</v>
      </c>
      <c r="H772" s="23">
        <f>IFERROR(IFERROR(H226*MAX(H70+H382,H460+H694),H226*(H460+H694)),"")</f>
        <v>1596.6905864</v>
      </c>
      <c r="I772" s="23">
        <f>IFERROR(IFERROR(I226*MAX(I70+I382,I460+I694),I226*(I460+I694)),"")</f>
        <v>1596.6905864</v>
      </c>
      <c r="J772" s="23">
        <f>IFERROR(IFERROR(J226*MAX(J70+J382,J460+J694),J226*(J460+J694)),"")</f>
        <v>4100.6989999999996</v>
      </c>
      <c r="K772" s="23">
        <f>IFERROR(IFERROR(K226*MAX(K70+K382,K460+K694),K226*(K460+K694)),"")</f>
        <v>4100.6989999999996</v>
      </c>
      <c r="L772" s="23">
        <f>IFERROR(IFERROR(L226*MAX(L70+L382,L460+L694),L226*(L460+L694)),"")</f>
        <v>1943.5052447999999</v>
      </c>
      <c r="M772" s="23">
        <f>IFERROR(IFERROR(M226*MAX(M70+M382,M460+M694),M226*(M460+M694)),"")</f>
        <v>1943.5052447999999</v>
      </c>
      <c r="N772" s="23">
        <f>IFERROR(IFERROR(N226*MAX(N70+N382,N460+N694),N226*(N460+N694)),"")</f>
        <v>6833.6133344059745</v>
      </c>
      <c r="O772" s="23">
        <f>IFERROR(IFERROR(O226*MAX(O70+O382,O460+O694),O226*(O460+O694)),"")</f>
        <v>6833.6133344059745</v>
      </c>
      <c r="P772" s="23">
        <f>IFERROR(IFERROR(P226*MAX(P70+P382,P460+P694),P226*(P460+P694)),"")</f>
        <v>6588.4189702999993</v>
      </c>
      <c r="Q772" s="23">
        <f>IFERROR(IFERROR(Q226*MAX(Q70+Q382,Q460+Q694),Q226*(Q460+Q694)),"")</f>
        <v>6588.4189702999993</v>
      </c>
      <c r="R772" s="23">
        <f>IFERROR(IFERROR(R226*MAX(R70+R382,R460+R694),R226*(R460+R694)),"")</f>
        <v>6105.6026776849276</v>
      </c>
      <c r="S772" s="23">
        <f>IFERROR(IFERROR(S226*MAX(S70+S382,S460+S694),S226*(S460+S694)),"")</f>
        <v>6105.6026776849276</v>
      </c>
      <c r="T772" s="23">
        <f>IFERROR(IFERROR(T226*MAX(T70+T382,T460+T694),T226*(T460+T694)),"")</f>
        <v>6171.3436599999995</v>
      </c>
      <c r="U772" s="23">
        <f>IFERROR(IFERROR(U226*MAX(U70+U382,U460+U694),U226*(U460+U694)),"")</f>
        <v>6171.3436599999995</v>
      </c>
      <c r="V772" s="23">
        <f>IFERROR(IFERROR(V226*MAX(V70+V382,V460+V694),V226*(V460+V694)),"")</f>
        <v>6778.7390323623322</v>
      </c>
      <c r="W772" s="23">
        <f>IFERROR(IFERROR(W226*MAX(W70+W382,W460+W694),W226*(W460+W694)),"")</f>
        <v>6778.7390323623322</v>
      </c>
      <c r="X772" s="23">
        <f>IFERROR(IFERROR(X226*MAX(X70+X382,X460+X694),X226*(X460+X694)),"")</f>
        <v>6902.3038620000007</v>
      </c>
      <c r="Y772" s="23">
        <f>IFERROR(IFERROR(Y226*MAX(Y70+Y382,Y460+Y694),Y226*(Y460+Y694)),"")</f>
        <v>6902.3038620000007</v>
      </c>
      <c r="Z772" s="23">
        <f>IFERROR(IFERROR(Z226*MAX(Z70+Z382,Z460+Z694),Z226*(Z460+Z694)),"")</f>
        <v>7104.5943604884751</v>
      </c>
      <c r="AA772" s="23">
        <f>IFERROR(IFERROR(AA226*MAX(AA70+AA382,AA460+AA694),AA226*(AA460+AA694)),"")</f>
        <v>7104.5943604884751</v>
      </c>
      <c r="AB772" s="23">
        <f>IFERROR(IFERROR(AB226*MAX(AB70+AB382,AB460+AB694),AB226*(AB460+AB694)),"")</f>
        <v>9074.1606730000003</v>
      </c>
      <c r="AC772" s="23">
        <f>IFERROR(IFERROR(AC226*MAX(AC70+AC382,AC460+AC694),AC226*(AC460+AC694)),"")</f>
        <v>9074.1606730000003</v>
      </c>
      <c r="AD772" s="23">
        <f>IFERROR(IFERROR(AD226*MAX(AD70+AD382,AD460+AD694),AD226*(AD460+AD694)),"")</f>
        <v>8740.5696663885174</v>
      </c>
      <c r="AE772" s="23">
        <f>IFERROR(IFERROR(AE226*MAX(AE70+AE382,AE460+AE694),AE226*(AE460+AE694)),"")</f>
        <v>8740.5696663885174</v>
      </c>
      <c r="AF772" s="23">
        <f>IFERROR(IFERROR(AF226*MAX(AF70+AF382,AF460+AF694),AF226*(AF460+AF694)),"")</f>
        <v>8240.526458100001</v>
      </c>
      <c r="AG772" s="23">
        <f>IFERROR(IFERROR(AG226*MAX(AG70+AG382,AG460+AG694),AG226*(AG460+AG694)),"")</f>
        <v>8240.526458100001</v>
      </c>
      <c r="AH772" s="23">
        <f>IFERROR(IFERROR(AH226*MAX(AH70+AH382,AH460+AH694),AH226*(AH460+AH694)),"")</f>
        <v>8033.8801894999997</v>
      </c>
    </row>
    <row r="773" spans="1:34" ht="15" hidden="1" x14ac:dyDescent="0.25">
      <c r="A773" t="str">
        <f t="shared" si="157"/>
        <v>东莞农商广义风险贷款</v>
      </c>
      <c r="B773" s="3" t="str">
        <f t="shared" si="153"/>
        <v>东莞农商银行广义风险贷款</v>
      </c>
      <c r="C773" s="4" t="s">
        <v>235</v>
      </c>
      <c r="D773" s="4" t="s">
        <v>207</v>
      </c>
      <c r="E773" s="5" t="s">
        <v>221</v>
      </c>
      <c r="F773" s="5" t="s">
        <v>236</v>
      </c>
      <c r="G773" s="5" t="str">
        <f t="shared" si="156"/>
        <v>广义风险贷款</v>
      </c>
      <c r="H773" s="23">
        <f>IFERROR(IFERROR(H227*MAX(H71+H383,H461+H695),H227*(H461+H695)),"")</f>
        <v>0</v>
      </c>
      <c r="I773" s="23">
        <f>IFERROR(IFERROR(I227*MAX(I71+I383,I461+I695),I227*(I461+I695)),"")</f>
        <v>2029.6322371600002</v>
      </c>
      <c r="J773" s="23">
        <f>IFERROR(IFERROR(J227*MAX(J71+J383,J461+J695),J227*(J461+J695)),"")</f>
        <v>6180.5204650000005</v>
      </c>
      <c r="K773" s="23">
        <f>IFERROR(IFERROR(K227*MAX(K71+K383,K461+K695),K227*(K461+K695)),"")</f>
        <v>6242.2685069500003</v>
      </c>
      <c r="L773" s="23">
        <f>IFERROR(IFERROR(L227*MAX(L71+L383,L461+L695),L227*(L461+L695)),"")</f>
        <v>2293.3217180000001</v>
      </c>
      <c r="M773" s="23">
        <f>IFERROR(IFERROR(M227*MAX(M71+M383,M461+M695),M227*(M461+M695)),"")</f>
        <v>2201.58884928</v>
      </c>
      <c r="N773" s="23">
        <f>IFERROR(IFERROR(N227*MAX(N71+N383,N461+N695),N227*(N461+N695)),"")</f>
        <v>6868.1820102000001</v>
      </c>
      <c r="O773" s="23">
        <f>IFERROR(IFERROR(O227*MAX(O71+O383,O461+O695),O227*(O461+O695)),"")</f>
        <v>6789.746826900001</v>
      </c>
      <c r="P773" s="23" t="str">
        <f>IFERROR(IFERROR(P227*MAX(P71+P383,P461+P695),P227*(P461+P695)),"")</f>
        <v/>
      </c>
      <c r="Q773" s="23" t="str">
        <f>IFERROR(IFERROR(Q227*MAX(Q71+Q383,Q461+Q695),Q227*(Q461+Q695)),"")</f>
        <v/>
      </c>
      <c r="R773" s="23">
        <f>IFERROR(IFERROR(R227*MAX(R71+R383,R461+R695),R227*(R461+R695)),"")</f>
        <v>8247.6387648</v>
      </c>
      <c r="S773" s="23">
        <f>IFERROR(IFERROR(S227*MAX(S71+S383,S461+S695),S227*(S461+S695)),"")</f>
        <v>8396.6962507999997</v>
      </c>
      <c r="T773" s="23">
        <f>IFERROR(IFERROR(T227*MAX(T71+T383,T461+T695),T227*(T461+T695)),"")</f>
        <v>8173.7797796000004</v>
      </c>
      <c r="U773" s="23">
        <f>IFERROR(IFERROR(U227*MAX(U71+U383,U461+U695),U227*(U461+U695)),"")</f>
        <v>8173.7797796000004</v>
      </c>
      <c r="V773" s="23">
        <f>IFERROR(IFERROR(V227*MAX(V71+V383,V461+V695),V227*(V461+V695)),"")</f>
        <v>7482.9483090000003</v>
      </c>
      <c r="W773" s="23">
        <f>IFERROR(IFERROR(W227*MAX(W71+W383,W461+W695),W227*(W461+W695)),"")</f>
        <v>7516.1480791000004</v>
      </c>
      <c r="X773" s="23">
        <f>IFERROR(IFERROR(X227*MAX(X71+X383,X461+X695),X227*(X461+X695)),"")</f>
        <v>8992.5305793999996</v>
      </c>
      <c r="Y773" s="23">
        <f>IFERROR(IFERROR(Y227*MAX(Y71+Y383,Y461+Y695),Y227*(Y461+Y695)),"")</f>
        <v>9738.1598953000012</v>
      </c>
      <c r="Z773" s="23">
        <f>IFERROR(IFERROR(Z227*MAX(Z71+Z383,Z461+Z695),Z227*(Z461+Z695)),"")</f>
        <v>12313.924082</v>
      </c>
      <c r="AA773" s="23">
        <f>IFERROR(IFERROR(AA227*MAX(AA71+AA383,AA461+AA695),AA227*(AA461+AA695)),"")</f>
        <v>12313.924082</v>
      </c>
      <c r="AB773" s="23">
        <f>IFERROR(IFERROR(AB227*MAX(AB71+AB383,AB461+AB695),AB227*(AB461+AB695)),"")</f>
        <v>16129.3007886</v>
      </c>
      <c r="AC773" s="23">
        <f>IFERROR(IFERROR(AC227*MAX(AC71+AC383,AC461+AC695),AC227*(AC461+AC695)),"")</f>
        <v>16129.3007886</v>
      </c>
      <c r="AD773" s="23">
        <f>IFERROR(IFERROR(AD227*MAX(AD71+AD383,AD461+AD695),AD227*(AD461+AD695)),"")</f>
        <v>14879.0310312</v>
      </c>
      <c r="AE773" s="23">
        <f>IFERROR(IFERROR(AE227*MAX(AE71+AE383,AE461+AE695),AE227*(AE461+AE695)),"")</f>
        <v>14879.0310312</v>
      </c>
      <c r="AF773" s="23">
        <f>IFERROR(IFERROR(AF227*MAX(AF71+AF383,AF461+AF695),AF227*(AF461+AF695)),"")</f>
        <v>14875.4897912</v>
      </c>
      <c r="AG773" s="23">
        <f>IFERROR(IFERROR(AG227*MAX(AG71+AG383,AG461+AG695),AG227*(AG461+AG695)),"")</f>
        <v>14875.4897912</v>
      </c>
      <c r="AH773" s="23">
        <f>IFERROR(IFERROR(AH227*MAX(AH71+AH383,AH461+AH695),AH227*(AH461+AH695)),"")</f>
        <v>16041.700927499998</v>
      </c>
    </row>
    <row r="774" spans="1:34" ht="15" hidden="1" x14ac:dyDescent="0.25">
      <c r="A774" t="str">
        <f t="shared" si="157"/>
        <v>国有行广义风险贷款</v>
      </c>
      <c r="B774" s="15" t="str">
        <f t="shared" si="153"/>
        <v>国有行广义风险贷款</v>
      </c>
      <c r="C774" s="16"/>
      <c r="D774" s="17" t="s">
        <v>8</v>
      </c>
      <c r="E774" s="17" t="s">
        <v>8</v>
      </c>
      <c r="F774" s="17"/>
      <c r="G774" s="17" t="str">
        <f>G773</f>
        <v>广义风险贷款</v>
      </c>
      <c r="H774" s="23">
        <f>IFERROR(SUMIF($F704:$F773,$E774,H704:H773),"")</f>
        <v>2577644.1392999999</v>
      </c>
      <c r="I774" s="23">
        <f>IFERROR(SUMIF($F704:$F773,$E774,I704:I773),"")</f>
        <v>2588681.6414999999</v>
      </c>
      <c r="J774" s="23">
        <f>IFERROR(SUMIF($F704:$F773,$E774,J704:J773),"")</f>
        <v>2567441.0022999998</v>
      </c>
      <c r="K774" s="23">
        <f>IFERROR(SUMIF($F704:$F773,$E774,K704:K773),"")</f>
        <v>2629276.1104000001</v>
      </c>
      <c r="L774" s="23">
        <f>IFERROR(SUMIF($F704:$F773,$E774,L704:L773),"")</f>
        <v>2697366.4245000007</v>
      </c>
      <c r="M774" s="23">
        <f>IFERROR(SUMIF($F704:$F773,$E774,M704:M773),"")</f>
        <v>2757895.6652000002</v>
      </c>
      <c r="N774" s="23">
        <f>IFERROR(SUMIF($F704:$F773,$E774,N704:N773),"")</f>
        <v>2736744.3191000004</v>
      </c>
      <c r="O774" s="23">
        <f>IFERROR(SUMIF($F704:$F773,$E774,O704:O773),"")</f>
        <v>2764210.6137999999</v>
      </c>
      <c r="P774" s="23">
        <f>IFERROR(SUMIF($F704:$F773,$E774,P704:P773),"")</f>
        <v>2688607.8955000001</v>
      </c>
      <c r="Q774" s="23">
        <f>IFERROR(SUMIF($F704:$F773,$E774,Q704:Q773),"")</f>
        <v>2699633.6703999997</v>
      </c>
      <c r="R774" s="23">
        <f>IFERROR(SUMIF($F704:$F773,$E774,R704:R773),"")</f>
        <v>2663496.9578</v>
      </c>
      <c r="S774" s="23">
        <f>IFERROR(SUMIF($F704:$F773,$E774,S704:S773),"")</f>
        <v>2720786.4111000001</v>
      </c>
      <c r="T774" s="23">
        <f>IFERROR(SUMIF($F704:$F773,$E774,T704:T773),"")</f>
        <v>2834142.4718999998</v>
      </c>
      <c r="U774" s="23">
        <f>IFERROR(SUMIF($F704:$F773,$E774,U704:U773),"")</f>
        <v>2862759.2842000001</v>
      </c>
      <c r="V774" s="23">
        <f>IFERROR(SUMIF($F704:$F773,$E774,V704:V773),"")</f>
        <v>2924830.2244000006</v>
      </c>
      <c r="W774" s="23">
        <f>IFERROR(SUMIF($F704:$F773,$E774,W704:W773),"")</f>
        <v>2982799.1902999999</v>
      </c>
      <c r="X774" s="23">
        <f>IFERROR(SUMIF($F704:$F773,$E774,X704:X773),"")</f>
        <v>3114433.8683000002</v>
      </c>
      <c r="Y774" s="23">
        <f>IFERROR(SUMIF($F704:$F773,$E774,Y704:Y773),"")</f>
        <v>3143470.5971999997</v>
      </c>
      <c r="Z774" s="23">
        <f>IFERROR(SUMIF($F704:$F773,$E774,Z704:Z773),"")</f>
        <v>3257432.8636000003</v>
      </c>
      <c r="AA774" s="23">
        <f>IFERROR(SUMIF($F704:$F773,$E774,AA704:AA773),"")</f>
        <v>3326177.4155999999</v>
      </c>
      <c r="AB774" s="23">
        <f>IFERROR(SUMIF($F704:$F773,$E774,AB704:AB773),"")</f>
        <v>3399705.3483000007</v>
      </c>
      <c r="AC774" s="23">
        <f>IFERROR(SUMIF($F704:$F773,$E774,AC704:AC773),"")</f>
        <v>3430154.9872999997</v>
      </c>
      <c r="AD774" s="23">
        <f>IFERROR(SUMIF($F704:$F773,$E774,AD704:AD773),"")</f>
        <v>3454860.6681000004</v>
      </c>
      <c r="AE774" s="23">
        <f>IFERROR(SUMIF($F704:$F773,$E774,AE704:AE773),"")</f>
        <v>3533898.5072000008</v>
      </c>
      <c r="AF774" s="23">
        <f>IFERROR(SUMIF($F704:$F773,$E774,AF704:AF773),"")</f>
        <v>3629050.6960999998</v>
      </c>
      <c r="AG774" s="23">
        <f>IFERROR(SUMIF($F704:$F773,$E774,AG704:AG773),"")</f>
        <v>3658276.8352999999</v>
      </c>
      <c r="AH774" s="23">
        <f>IFERROR(SUMIF($F704:$F773,$E774,AH704:AH773),"")</f>
        <v>3713382.6518999999</v>
      </c>
    </row>
    <row r="775" spans="1:34" ht="15" hidden="1" x14ac:dyDescent="0.25">
      <c r="A775" t="str">
        <f t="shared" si="157"/>
        <v>股份行广义风险贷款</v>
      </c>
      <c r="B775" s="3" t="str">
        <f t="shared" si="153"/>
        <v>股份行广义风险贷款</v>
      </c>
      <c r="C775" s="4"/>
      <c r="D775" s="5" t="s">
        <v>27</v>
      </c>
      <c r="E775" s="5" t="s">
        <v>27</v>
      </c>
      <c r="F775" s="5"/>
      <c r="G775" s="5" t="str">
        <f t="shared" ref="G775:G780" si="158">G774</f>
        <v>广义风险贷款</v>
      </c>
      <c r="H775" s="23">
        <f>IFERROR(SUMIF($F704:$F773,$E775,H704:H773),"")</f>
        <v>1033035.0170471</v>
      </c>
      <c r="I775" s="23">
        <f>IFERROR(SUMIF($F704:$F773,$E775,I704:I773),"")</f>
        <v>1013232.4396</v>
      </c>
      <c r="J775" s="23">
        <f>IFERROR(SUMIF($F704:$F773,$E775,J704:J773),"")</f>
        <v>1039673.1900971999</v>
      </c>
      <c r="K775" s="23">
        <f>IFERROR(SUMIF($F704:$F773,$E775,K704:K773),"")</f>
        <v>1098425.6044276</v>
      </c>
      <c r="L775" s="23">
        <f>IFERROR(SUMIF($F704:$F773,$E775,L704:L773),"")</f>
        <v>1133740.192</v>
      </c>
      <c r="M775" s="23">
        <f>IFERROR(SUMIF($F704:$F773,$E775,M704:M773),"")</f>
        <v>1133413.2013999997</v>
      </c>
      <c r="N775" s="23">
        <f>IFERROR(SUMIF($F704:$F773,$E775,N704:N773),"")</f>
        <v>1057766.4987000001</v>
      </c>
      <c r="O775" s="23">
        <f>IFERROR(SUMIF($F704:$F773,$E775,O704:O773),"")</f>
        <v>1055990.9966</v>
      </c>
      <c r="P775" s="23">
        <f>IFERROR(SUMIF($F704:$F773,$E775,P704:P773),"")</f>
        <v>1056063.1702999999</v>
      </c>
      <c r="Q775" s="23">
        <f>IFERROR(SUMIF($F704:$F773,$E775,Q704:Q773),"")</f>
        <v>1088755.1827</v>
      </c>
      <c r="R775" s="23">
        <f>IFERROR(SUMIF($F704:$F773,$E775,R704:R773),"")</f>
        <v>1069946.0833000001</v>
      </c>
      <c r="S775" s="23">
        <f>IFERROR(SUMIF($F704:$F773,$E775,S704:S773),"")</f>
        <v>1090093.1692000001</v>
      </c>
      <c r="T775" s="23">
        <f>IFERROR(SUMIF($F704:$F773,$E775,T704:T773),"")</f>
        <v>1127934.8720000002</v>
      </c>
      <c r="U775" s="23">
        <f>IFERROR(SUMIF($F704:$F773,$E775,U704:U773),"")</f>
        <v>1131836.1146</v>
      </c>
      <c r="V775" s="23">
        <f>IFERROR(SUMIF($F704:$F773,$E775,V704:V773),"")</f>
        <v>1148980.7320000001</v>
      </c>
      <c r="W775" s="23">
        <f>IFERROR(SUMIF($F704:$F773,$E775,W704:W773),"")</f>
        <v>1155823.4424999999</v>
      </c>
      <c r="X775" s="23">
        <f>IFERROR(SUMIF($F704:$F773,$E775,X704:X773),"")</f>
        <v>1146822.3020000001</v>
      </c>
      <c r="Y775" s="23">
        <f>IFERROR(SUMIF($F704:$F773,$E775,Y704:Y773),"")</f>
        <v>1168518.1155000001</v>
      </c>
      <c r="Z775" s="23">
        <f>IFERROR(SUMIF($F704:$F773,$E775,Z704:Z773),"")</f>
        <v>1176863.2021000001</v>
      </c>
      <c r="AA775" s="23">
        <f>IFERROR(SUMIF($F704:$F773,$E775,AA704:AA773),"")</f>
        <v>1214379.8827</v>
      </c>
      <c r="AB775" s="23">
        <f>IFERROR(SUMIF($F704:$F773,$E775,AB704:AB773),"")</f>
        <v>1241221.4626000002</v>
      </c>
      <c r="AC775" s="23">
        <f>IFERROR(SUMIF($F704:$F773,$E775,AC704:AC773),"")</f>
        <v>1260393.4251000001</v>
      </c>
      <c r="AD775" s="23">
        <f>IFERROR(SUMIF($F704:$F773,$E775,AD704:AD773),"")</f>
        <v>1250711.3769</v>
      </c>
      <c r="AE775" s="23">
        <f>IFERROR(SUMIF($F704:$F773,$E775,AE704:AE773),"")</f>
        <v>1277628.8456999999</v>
      </c>
      <c r="AF775" s="23">
        <f>IFERROR(SUMIF($F704:$F773,$E775,AF704:AF773),"")</f>
        <v>1268275.7573000002</v>
      </c>
      <c r="AG775" s="23">
        <f>IFERROR(SUMIF($F704:$F773,$E775,AG704:AG773),"")</f>
        <v>1266249.8125999998</v>
      </c>
      <c r="AH775" s="23">
        <f>IFERROR(SUMIF($F704:$F773,$E775,AH704:AH773),"")</f>
        <v>1277171.9444000002</v>
      </c>
    </row>
    <row r="776" spans="1:34" ht="15" hidden="1" x14ac:dyDescent="0.25">
      <c r="A776" t="str">
        <f t="shared" si="157"/>
        <v>城商行广义风险贷款</v>
      </c>
      <c r="B776" s="3" t="str">
        <f t="shared" si="153"/>
        <v>城商行广义风险贷款</v>
      </c>
      <c r="C776" s="4"/>
      <c r="D776" s="5" t="s">
        <v>55</v>
      </c>
      <c r="E776" s="5" t="s">
        <v>55</v>
      </c>
      <c r="F776" s="5"/>
      <c r="G776" s="5" t="str">
        <f t="shared" si="158"/>
        <v>广义风险贷款</v>
      </c>
      <c r="H776" s="23">
        <f>IFERROR(SUMIF($F704:$F773,$E776,H704:H773),"")</f>
        <v>192787.33667918964</v>
      </c>
      <c r="I776" s="23">
        <f>IFERROR(SUMIF($F704:$F773,$E776,I704:I773),"")</f>
        <v>187179.59999679998</v>
      </c>
      <c r="J776" s="23">
        <f>IFERROR(SUMIF($F704:$F773,$E776,J704:J773),"")</f>
        <v>222582.97039619822</v>
      </c>
      <c r="K776" s="23">
        <f>IFERROR(SUMIF($F704:$F773,$E776,K704:K773),"")</f>
        <v>211198.76259877995</v>
      </c>
      <c r="L776" s="23">
        <f>IFERROR(SUMIF($F704:$F773,$E776,L704:L773),"")</f>
        <v>228161.3226371241</v>
      </c>
      <c r="M776" s="23">
        <f>IFERROR(SUMIF($F704:$F773,$E776,M704:M773),"")</f>
        <v>209219.33794553485</v>
      </c>
      <c r="N776" s="23">
        <f>IFERROR(SUMIF($F704:$F773,$E776,N704:N773),"")</f>
        <v>232266.04853365166</v>
      </c>
      <c r="O776" s="23">
        <f>IFERROR(SUMIF($F704:$F773,$E776,O704:O773),"")</f>
        <v>221725.83755607597</v>
      </c>
      <c r="P776" s="23">
        <f>IFERROR(SUMIF($F704:$F773,$E776,P704:P773),"")</f>
        <v>241554.78842115839</v>
      </c>
      <c r="Q776" s="23">
        <f>IFERROR(SUMIF($F704:$F773,$E776,Q704:Q773),"")</f>
        <v>227431.67178880004</v>
      </c>
      <c r="R776" s="23">
        <f>IFERROR(SUMIF($F704:$F773,$E776,R704:R773),"")</f>
        <v>253119.68206214492</v>
      </c>
      <c r="S776" s="23">
        <f>IFERROR(SUMIF($F704:$F773,$E776,S704:S773),"")</f>
        <v>257705.07974320001</v>
      </c>
      <c r="T776" s="23">
        <f>IFERROR(SUMIF($F704:$F773,$E776,T704:T773),"")</f>
        <v>282971.33116582374</v>
      </c>
      <c r="U776" s="23">
        <f>IFERROR(SUMIF($F704:$F773,$E776,U704:U773),"")</f>
        <v>283023.55218170001</v>
      </c>
      <c r="V776" s="23">
        <f>IFERROR(SUMIF($F704:$F773,$E776,V704:V773),"")</f>
        <v>272391.05230191356</v>
      </c>
      <c r="W776" s="23">
        <f>IFERROR(SUMIF($F704:$F773,$E776,W704:W773),"")</f>
        <v>281693.20849730005</v>
      </c>
      <c r="X776" s="23">
        <f>IFERROR(SUMIF($F704:$F773,$E776,X704:X773),"")</f>
        <v>294671.07998243271</v>
      </c>
      <c r="Y776" s="23">
        <f>IFERROR(SUMIF($F704:$F773,$E776,Y704:Y773),"")</f>
        <v>297968.21128900006</v>
      </c>
      <c r="Z776" s="23">
        <f>IFERROR(SUMIF($F704:$F773,$E776,Z704:Z773),"")</f>
        <v>328052.35208966286</v>
      </c>
      <c r="AA776" s="23">
        <f>IFERROR(SUMIF($F704:$F773,$E776,AA704:AA773),"")</f>
        <v>343919.64124449994</v>
      </c>
      <c r="AB776" s="23">
        <f>IFERROR(SUMIF($F704:$F773,$E776,AB704:AB773),"")</f>
        <v>365034.87984552543</v>
      </c>
      <c r="AC776" s="23">
        <f>IFERROR(SUMIF($F704:$F773,$E776,AC704:AC773),"")</f>
        <v>372843.38673180004</v>
      </c>
      <c r="AD776" s="23">
        <f>IFERROR(SUMIF($F704:$F773,$E776,AD704:AD773),"")</f>
        <v>359680.27479538217</v>
      </c>
      <c r="AE776" s="23">
        <f>IFERROR(SUMIF($F704:$F773,$E776,AE704:AE773),"")</f>
        <v>372635.22755970008</v>
      </c>
      <c r="AF776" s="23">
        <f>IFERROR(SUMIF($F704:$F773,$E776,AF704:AF773),"")</f>
        <v>379581.63856571732</v>
      </c>
      <c r="AG776" s="23">
        <f>IFERROR(SUMIF($F704:$F773,$E776,AG704:AG773),"")</f>
        <v>384311.81989270006</v>
      </c>
      <c r="AH776" s="23">
        <f>IFERROR(SUMIF($F704:$F773,$E776,AH704:AH773),"")</f>
        <v>37682.939634000002</v>
      </c>
    </row>
    <row r="777" spans="1:34" ht="15" hidden="1" x14ac:dyDescent="0.25">
      <c r="A777" t="str">
        <f t="shared" si="157"/>
        <v>农商行广义风险贷款</v>
      </c>
      <c r="B777" s="3" t="str">
        <f t="shared" si="153"/>
        <v>农商行广义风险贷款</v>
      </c>
      <c r="C777" s="4"/>
      <c r="D777" s="5" t="s">
        <v>107</v>
      </c>
      <c r="E777" s="5" t="s">
        <v>107</v>
      </c>
      <c r="F777" s="5"/>
      <c r="G777" s="5" t="str">
        <f t="shared" si="158"/>
        <v>广义风险贷款</v>
      </c>
      <c r="H777" s="23">
        <f>IFERROR(SUMIF($F704:$F773,$E777,H704:H773),"")</f>
        <v>43830.96828133105</v>
      </c>
      <c r="I777" s="23">
        <f>IFERROR(SUMIF($F704:$F773,$E777,I704:I773),"")</f>
        <v>29044.566292001327</v>
      </c>
      <c r="J777" s="23">
        <f>IFERROR(SUMIF($F704:$F773,$E777,J704:J773),"")</f>
        <v>55856.116149504538</v>
      </c>
      <c r="K777" s="23">
        <f>IFERROR(SUMIF($F704:$F773,$E777,K704:K773),"")</f>
        <v>46354.36460500089</v>
      </c>
      <c r="L777" s="23">
        <f>IFERROR(SUMIF($F704:$F773,$E777,L704:L773),"")</f>
        <v>49729.048619173569</v>
      </c>
      <c r="M777" s="23">
        <f>IFERROR(SUMIF($F704:$F773,$E777,M704:M773),"")</f>
        <v>50771.985134793358</v>
      </c>
      <c r="N777" s="23">
        <f>IFERROR(SUMIF($F704:$F773,$E777,N704:N773),"")</f>
        <v>59778.603035167966</v>
      </c>
      <c r="O777" s="23">
        <f>IFERROR(SUMIF($F704:$F773,$E777,O704:O773),"")</f>
        <v>48627.889702746572</v>
      </c>
      <c r="P777" s="23">
        <f>IFERROR(SUMIF($F704:$F773,$E777,P704:P773),"")</f>
        <v>51044.535767183639</v>
      </c>
      <c r="Q777" s="23">
        <f>IFERROR(SUMIF($F704:$F773,$E777,Q704:Q773),"")</f>
        <v>60544.137018139976</v>
      </c>
      <c r="R777" s="23">
        <f>IFERROR(SUMIF($F704:$F773,$E777,R704:R773),"")</f>
        <v>62065.376086265278</v>
      </c>
      <c r="S777" s="23">
        <f>IFERROR(SUMIF($F704:$F773,$E777,S704:S773),"")</f>
        <v>61353.494587311761</v>
      </c>
      <c r="T777" s="23">
        <f>IFERROR(SUMIF($F704:$F773,$E777,T704:T773),"")</f>
        <v>63192.107765740002</v>
      </c>
      <c r="U777" s="23">
        <f>IFERROR(SUMIF($F704:$F773,$E777,U704:U773),"")</f>
        <v>63112.799299506005</v>
      </c>
      <c r="V777" s="23">
        <f>IFERROR(SUMIF($F704:$F773,$E777,V704:V773),"")</f>
        <v>65135.128098137167</v>
      </c>
      <c r="W777" s="23">
        <f>IFERROR(SUMIF($F704:$F773,$E777,W704:W773),"")</f>
        <v>63009.114321887682</v>
      </c>
      <c r="X777" s="23">
        <f>IFERROR(SUMIF($F704:$F773,$E777,X704:X773),"")</f>
        <v>66247.968465559054</v>
      </c>
      <c r="Y777" s="23">
        <f>IFERROR(SUMIF($F704:$F773,$E777,Y704:Y773),"")</f>
        <v>68194.899818681602</v>
      </c>
      <c r="Z777" s="23">
        <f>IFERROR(SUMIF($F704:$F773,$E777,Z704:Z773),"")</f>
        <v>73429.849178621909</v>
      </c>
      <c r="AA777" s="23">
        <f>IFERROR(SUMIF($F704:$F773,$E777,AA704:AA773),"")</f>
        <v>72249.97174827753</v>
      </c>
      <c r="AB777" s="23">
        <f>IFERROR(SUMIF($F704:$F773,$E777,AB704:AB773),"")</f>
        <v>77982.203199289725</v>
      </c>
      <c r="AC777" s="23">
        <f>IFERROR(SUMIF($F704:$F773,$E777,AC704:AC773),"")</f>
        <v>81813.075670576596</v>
      </c>
      <c r="AD777" s="23">
        <f>IFERROR(SUMIF($F704:$F773,$E777,AD704:AD773),"")</f>
        <v>78564.42093797469</v>
      </c>
      <c r="AE777" s="23">
        <f>IFERROR(SUMIF($F704:$F773,$E777,AE704:AE773),"")</f>
        <v>81525.311097957398</v>
      </c>
      <c r="AF777" s="23">
        <f>IFERROR(SUMIF($F704:$F773,$E777,AF704:AF773),"")</f>
        <v>85593.157905506916</v>
      </c>
      <c r="AG777" s="23">
        <f>IFERROR(SUMIF($F704:$F773,$E777,AG704:AG773),"")</f>
        <v>86343.102683046556</v>
      </c>
      <c r="AH777" s="23">
        <f>IFERROR(SUMIF($F704:$F773,$E777,AH704:AH773),"")</f>
        <v>29986.136379372401</v>
      </c>
    </row>
    <row r="778" spans="1:34" ht="15" hidden="1" x14ac:dyDescent="0.25">
      <c r="A778" t="str">
        <f t="shared" si="157"/>
        <v>上市银行广义风险贷款</v>
      </c>
      <c r="B778" s="3" t="str">
        <f t="shared" si="153"/>
        <v>上市银行广义风险贷款</v>
      </c>
      <c r="C778" s="4"/>
      <c r="D778" s="5" t="s">
        <v>135</v>
      </c>
      <c r="E778" s="5" t="s">
        <v>135</v>
      </c>
      <c r="F778" s="5"/>
      <c r="G778" s="5" t="str">
        <f t="shared" si="158"/>
        <v>广义风险贷款</v>
      </c>
      <c r="H778" s="23">
        <f t="shared" ref="H778:AG778" si="159">IFERROR(SUM(H774:H777),"")</f>
        <v>3847297.4613076202</v>
      </c>
      <c r="I778" s="23">
        <f t="shared" si="159"/>
        <v>3818138.2473888015</v>
      </c>
      <c r="J778" s="23">
        <f t="shared" si="159"/>
        <v>3885553.2789429026</v>
      </c>
      <c r="K778" s="23">
        <f t="shared" si="159"/>
        <v>3985254.8420313806</v>
      </c>
      <c r="L778" s="23">
        <f t="shared" si="159"/>
        <v>4108996.9877562979</v>
      </c>
      <c r="M778" s="23">
        <f t="shared" si="159"/>
        <v>4151300.1896803281</v>
      </c>
      <c r="N778" s="23">
        <f t="shared" si="159"/>
        <v>4086555.4693688196</v>
      </c>
      <c r="O778" s="23">
        <f t="shared" si="159"/>
        <v>4090555.3376588221</v>
      </c>
      <c r="P778" s="23">
        <f t="shared" si="159"/>
        <v>4037270.3899883418</v>
      </c>
      <c r="Q778" s="23">
        <f t="shared" si="159"/>
        <v>4076364.6619069399</v>
      </c>
      <c r="R778" s="23">
        <f t="shared" si="159"/>
        <v>4048628.0992484102</v>
      </c>
      <c r="S778" s="23">
        <f t="shared" si="159"/>
        <v>4129938.1546305125</v>
      </c>
      <c r="T778" s="23">
        <f t="shared" si="159"/>
        <v>4308240.7828315636</v>
      </c>
      <c r="U778" s="23">
        <f t="shared" si="159"/>
        <v>4340731.7502812054</v>
      </c>
      <c r="V778" s="23">
        <f t="shared" si="159"/>
        <v>4411337.1368000507</v>
      </c>
      <c r="W778" s="23">
        <f t="shared" si="159"/>
        <v>4483324.9556191871</v>
      </c>
      <c r="X778" s="23">
        <f t="shared" si="159"/>
        <v>4622175.2187479921</v>
      </c>
      <c r="Y778" s="23">
        <f t="shared" si="159"/>
        <v>4678151.823807681</v>
      </c>
      <c r="Z778" s="23">
        <f t="shared" si="159"/>
        <v>4835778.2669682847</v>
      </c>
      <c r="AA778" s="23">
        <f t="shared" si="159"/>
        <v>4956726.9112927774</v>
      </c>
      <c r="AB778" s="23">
        <f t="shared" si="159"/>
        <v>5083943.8939448157</v>
      </c>
      <c r="AC778" s="23">
        <f t="shared" si="159"/>
        <v>5145204.8748023761</v>
      </c>
      <c r="AD778" s="23">
        <f t="shared" si="159"/>
        <v>5143816.7407333571</v>
      </c>
      <c r="AE778" s="23">
        <f t="shared" si="159"/>
        <v>5265687.8915576572</v>
      </c>
      <c r="AF778" s="23">
        <f t="shared" si="159"/>
        <v>5362501.2498712242</v>
      </c>
      <c r="AG778" s="23">
        <f t="shared" si="159"/>
        <v>5395181.5704757469</v>
      </c>
      <c r="AH778" s="23">
        <f t="shared" ref="AH778" si="160">IFERROR(SUM(AH774:AH777),"")</f>
        <v>5058223.6723133726</v>
      </c>
    </row>
    <row r="779" spans="1:34" ht="15" hidden="1" x14ac:dyDescent="0.25">
      <c r="A779" t="str">
        <f t="shared" si="157"/>
        <v>A+H股广义风险贷款</v>
      </c>
      <c r="B779" s="3" t="str">
        <f t="shared" si="153"/>
        <v>A+H股广义风险贷款</v>
      </c>
      <c r="C779" s="3"/>
      <c r="D779" s="5" t="s">
        <v>542</v>
      </c>
      <c r="E779" s="5" t="s">
        <v>542</v>
      </c>
      <c r="F779" s="3"/>
      <c r="G779" s="5" t="str">
        <f t="shared" si="158"/>
        <v>广义风险贷款</v>
      </c>
      <c r="H779" s="23">
        <f>IFERROR(SUMIF($F704:$F773,$E779,H704:H773),"")</f>
        <v>3171714.8208479998</v>
      </c>
      <c r="I779" s="23">
        <f>IFERROR(SUMIF($F704:$F773,$E779,I704:I773),"")</f>
        <v>3134599.6047637998</v>
      </c>
      <c r="J779" s="23">
        <f>IFERROR(SUMIF($F704:$F773,$E779,J704:J773),"")</f>
        <v>3168973.5494983005</v>
      </c>
      <c r="K779" s="23">
        <f>IFERROR(SUMIF($F704:$F773,$E779,K704:K773),"")</f>
        <v>3251768.8398230006</v>
      </c>
      <c r="L779" s="23">
        <f>IFERROR(SUMIF($F704:$F773,$E779,L704:L773),"")</f>
        <v>3364695.3212426002</v>
      </c>
      <c r="M779" s="23">
        <f>IFERROR(SUMIF($F704:$F773,$E779,M704:M773),"")</f>
        <v>3421568.3642626004</v>
      </c>
      <c r="N779" s="23">
        <f>IFERROR(SUMIF($F704:$F773,$E779,N704:N773),"")</f>
        <v>3370064.7833513003</v>
      </c>
      <c r="O779" s="23">
        <f>IFERROR(SUMIF($F704:$F773,$E779,O704:O773),"")</f>
        <v>3397672.1930634999</v>
      </c>
      <c r="P779" s="23">
        <f>IFERROR(SUMIF($F704:$F773,$E779,P704:P773),"")</f>
        <v>3335671.0477177002</v>
      </c>
      <c r="Q779" s="23">
        <f>IFERROR(SUMIF($F704:$F773,$E779,Q704:Q773),"")</f>
        <v>3365430.9047934995</v>
      </c>
      <c r="R779" s="23">
        <f>IFERROR(SUMIF($F704:$F773,$E779,R704:R773),"")</f>
        <v>3304084.8240240002</v>
      </c>
      <c r="S779" s="23">
        <f>IFERROR(SUMIF($F704:$F773,$E779,S704:S773),"")</f>
        <v>3374467.7557286001</v>
      </c>
      <c r="T779" s="23">
        <f>IFERROR(SUMIF($F704:$F773,$E779,T704:T773),"")</f>
        <v>3521904.5907748993</v>
      </c>
      <c r="U779" s="23">
        <f>IFERROR(SUMIF($F704:$F773,$E779,U704:U773),"")</f>
        <v>3562973.7078419998</v>
      </c>
      <c r="V779" s="23">
        <f>IFERROR(SUMIF($F704:$F773,$E779,V704:V773),"")</f>
        <v>3615245.8229674012</v>
      </c>
      <c r="W779" s="23">
        <f>IFERROR(SUMIF($F704:$F773,$E779,W704:W773),"")</f>
        <v>3674615.7418130003</v>
      </c>
      <c r="X779" s="23">
        <f>IFERROR(SUMIF($F704:$F773,$E779,X704:X773),"")</f>
        <v>3805215.8500048998</v>
      </c>
      <c r="Y779" s="23">
        <f>IFERROR(SUMIF($F704:$F773,$E779,Y704:Y773),"")</f>
        <v>3837320.0381063991</v>
      </c>
      <c r="Z779" s="23">
        <f>IFERROR(SUMIF($F704:$F773,$E779,Z704:Z773),"")</f>
        <v>3955786.0084598996</v>
      </c>
      <c r="AA779" s="23">
        <f>IFERROR(SUMIF($F704:$F773,$E779,AA704:AA773),"")</f>
        <v>4039422.2309652995</v>
      </c>
      <c r="AB779" s="23">
        <f>IFERROR(SUMIF($F704:$F773,$E779,AB704:AB773),"")</f>
        <v>4140717.5060404004</v>
      </c>
      <c r="AC779" s="23">
        <f>IFERROR(SUMIF($F704:$F773,$E779,AC704:AC773),"")</f>
        <v>4181525.9834364997</v>
      </c>
      <c r="AD779" s="23">
        <f>IFERROR(SUMIF($F704:$F773,$E779,AD704:AD773),"")</f>
        <v>4203125.0002453011</v>
      </c>
      <c r="AE779" s="23">
        <f>IFERROR(SUMIF($F704:$F773,$E779,AE704:AE773),"")</f>
        <v>4304290.7527232002</v>
      </c>
      <c r="AF779" s="23">
        <f>IFERROR(SUMIF($F704:$F773,$E779,AF704:AF773),"")</f>
        <v>4402736.0413313005</v>
      </c>
      <c r="AG779" s="23">
        <f>IFERROR(SUMIF($F704:$F773,$E779,AG704:AG773),"")</f>
        <v>4430826.5564232012</v>
      </c>
      <c r="AH779" s="23">
        <f>IFERROR(SUMIF($F704:$F773,$E779,AH704:AH773),"")</f>
        <v>4488225.7227983996</v>
      </c>
    </row>
    <row r="780" spans="1:34" ht="15" hidden="1" x14ac:dyDescent="0.25">
      <c r="A780" t="str">
        <f t="shared" si="157"/>
        <v>纯H股广义风险贷款</v>
      </c>
      <c r="B780" s="3" t="str">
        <f t="shared" ref="B780" si="161">D780&amp;G780</f>
        <v>纯H股广义风险贷款</v>
      </c>
      <c r="C780" s="3"/>
      <c r="D780" s="5" t="s">
        <v>236</v>
      </c>
      <c r="E780" s="5" t="s">
        <v>236</v>
      </c>
      <c r="F780" s="3"/>
      <c r="G780" s="5" t="str">
        <f t="shared" si="158"/>
        <v>广义风险贷款</v>
      </c>
      <c r="H780" s="23">
        <f>IFERROR(SUMIF($F704:$F773,$E780,H704:H773),"")</f>
        <v>159550.98837139999</v>
      </c>
      <c r="I780" s="23">
        <f>IFERROR(SUMIF($F704:$F773,$E780,I704:I773),"")</f>
        <v>161580.62060855998</v>
      </c>
      <c r="J780" s="23">
        <f>IFERROR(SUMIF($F704:$F773,$E780,J704:J773),"")</f>
        <v>183300.33273280002</v>
      </c>
      <c r="K780" s="23">
        <f>IFERROR(SUMIF($F704:$F773,$E780,K704:K773),"")</f>
        <v>183359.13042914998</v>
      </c>
      <c r="L780" s="23">
        <f>IFERROR(SUMIF($F704:$F773,$E780,L704:L773),"")</f>
        <v>191536.3929132054</v>
      </c>
      <c r="M780" s="23">
        <f>IFERROR(SUMIF($F704:$F773,$E780,M704:M773),"")</f>
        <v>191444.66004448541</v>
      </c>
      <c r="N780" s="23">
        <f>IFERROR(SUMIF($F704:$F773,$E780,N704:N773),"")</f>
        <v>216995.75258590592</v>
      </c>
      <c r="O780" s="23">
        <f>IFERROR(SUMIF($F704:$F773,$E780,O704:O773),"")</f>
        <v>216575.51675350594</v>
      </c>
      <c r="P780" s="23">
        <f>IFERROR(SUMIF($F704:$F773,$E780,P704:P773),"")</f>
        <v>226053.2399625</v>
      </c>
      <c r="Q780" s="23">
        <f>IFERROR(SUMIF($F704:$F773,$E780,Q704:Q773),"")</f>
        <v>226231.34675550001</v>
      </c>
      <c r="R780" s="23">
        <f>IFERROR(SUMIF($F704:$F773,$E780,R704:R773),"")</f>
        <v>282143.09844498493</v>
      </c>
      <c r="S780" s="23">
        <f>IFERROR(SUMIF($F704:$F773,$E780,S704:S773),"")</f>
        <v>282292.15593098494</v>
      </c>
      <c r="T780" s="23">
        <f>IFERROR(SUMIF($F704:$F773,$E780,T704:T773),"")</f>
        <v>309282.77838959993</v>
      </c>
      <c r="U780" s="23">
        <f>IFERROR(SUMIF($F704:$F773,$E780,U704:U773),"")</f>
        <v>309580.71421479998</v>
      </c>
      <c r="V780" s="23">
        <f>IFERROR(SUMIF($F704:$F773,$E780,V704:V773),"")</f>
        <v>336321.23769586236</v>
      </c>
      <c r="W780" s="23">
        <f>IFERROR(SUMIF($F704:$F773,$E780,W704:W773),"")</f>
        <v>336404.13301316235</v>
      </c>
      <c r="X780" s="23">
        <f>IFERROR(SUMIF($F704:$F773,$E780,X704:X773),"")</f>
        <v>330352.90467950003</v>
      </c>
      <c r="Y780" s="23">
        <f>IFERROR(SUMIF($F704:$F773,$E780,Y704:Y773),"")</f>
        <v>329996.08448329999</v>
      </c>
      <c r="Z780" s="23">
        <f>IFERROR(SUMIF($F704:$F773,$E780,Z704:Z773),"")</f>
        <v>339787.57893938845</v>
      </c>
      <c r="AA780" s="23">
        <f>IFERROR(SUMIF($F704:$F773,$E780,AA704:AA773),"")</f>
        <v>338923.40410038846</v>
      </c>
      <c r="AB780" s="23">
        <f>IFERROR(SUMIF($F704:$F773,$E780,AB704:AB773),"")</f>
        <v>368660.99971949996</v>
      </c>
      <c r="AC780" s="23">
        <f>IFERROR(SUMIF($F704:$F773,$E780,AC704:AC773),"")</f>
        <v>368672.07386840001</v>
      </c>
      <c r="AD780" s="23">
        <f>IFERROR(SUMIF($F704:$F773,$E780,AD704:AD773),"")</f>
        <v>351529.03223138856</v>
      </c>
      <c r="AE780" s="23">
        <f>IFERROR(SUMIF($F704:$F773,$E780,AE704:AE773),"")</f>
        <v>351549.68636538851</v>
      </c>
      <c r="AF780" s="23">
        <f>IFERROR(SUMIF($F704:$F773,$E780,AF704:AF773),"")</f>
        <v>390491.34642929997</v>
      </c>
      <c r="AG780" s="23">
        <f>IFERROR(SUMIF($F704:$F773,$E780,AG704:AG773),"")</f>
        <v>390619.85887379997</v>
      </c>
      <c r="AH780" s="23">
        <f>IFERROR(SUMIF($F704:$F773,$E780,AH704:AH773),"")</f>
        <v>356890.23781229998</v>
      </c>
    </row>
    <row r="781" spans="1:34" ht="15.6" hidden="1" x14ac:dyDescent="0.25">
      <c r="A781" t="str">
        <f t="shared" si="157"/>
        <v>同业资产第三阶段</v>
      </c>
      <c r="B781" s="3"/>
      <c r="C781" s="3"/>
      <c r="D781" s="3"/>
      <c r="E781" s="3"/>
      <c r="F781" s="1" t="s">
        <v>138</v>
      </c>
      <c r="G781" s="3" t="s">
        <v>249</v>
      </c>
    </row>
    <row r="782" spans="1:34" ht="15" hidden="1" x14ac:dyDescent="0.25">
      <c r="A782" t="str">
        <f t="shared" si="157"/>
        <v>工商同业资产第三阶段</v>
      </c>
      <c r="B782" s="3" t="str">
        <f>D782&amp;G782</f>
        <v>工商银行同业资产第三阶段</v>
      </c>
      <c r="C782" s="4" t="s">
        <v>5</v>
      </c>
      <c r="D782" s="4" t="s">
        <v>6</v>
      </c>
      <c r="E782" s="5" t="s">
        <v>7</v>
      </c>
      <c r="F782" s="5" t="s">
        <v>8</v>
      </c>
      <c r="G782" s="5" t="str">
        <f>G781</f>
        <v>同业资产第三阶段</v>
      </c>
      <c r="H782">
        <v>96</v>
      </c>
      <c r="I782">
        <v>96</v>
      </c>
      <c r="J782">
        <v>546</v>
      </c>
      <c r="K782">
        <v>546</v>
      </c>
      <c r="L782">
        <v>687</v>
      </c>
      <c r="M782">
        <v>687</v>
      </c>
      <c r="N782">
        <v>161</v>
      </c>
      <c r="O782">
        <v>161</v>
      </c>
      <c r="P782">
        <v>39</v>
      </c>
      <c r="Q782">
        <v>39</v>
      </c>
      <c r="R782">
        <v>24</v>
      </c>
      <c r="S782">
        <v>24</v>
      </c>
      <c r="T782">
        <v>159</v>
      </c>
      <c r="U782">
        <v>159</v>
      </c>
      <c r="V782">
        <v>0</v>
      </c>
      <c r="W782">
        <v>0</v>
      </c>
      <c r="X782">
        <v>0</v>
      </c>
      <c r="Y782">
        <v>0</v>
      </c>
      <c r="Z782">
        <v>161</v>
      </c>
      <c r="AA782">
        <v>161</v>
      </c>
      <c r="AB782">
        <v>157</v>
      </c>
      <c r="AC782">
        <v>157</v>
      </c>
      <c r="AD782">
        <v>157.99999999999955</v>
      </c>
      <c r="AE782">
        <v>157.99999999999955</v>
      </c>
      <c r="AF782">
        <v>151</v>
      </c>
      <c r="AG782">
        <v>151</v>
      </c>
      <c r="AH782">
        <v>152</v>
      </c>
    </row>
    <row r="783" spans="1:34" ht="15" hidden="1" x14ac:dyDescent="0.25">
      <c r="A783" t="str">
        <f t="shared" si="157"/>
        <v>建设同业资产第三阶段</v>
      </c>
      <c r="B783" s="3" t="str">
        <f t="shared" ref="B783:B857" si="162">D783&amp;G783</f>
        <v>建设银行同业资产第三阶段</v>
      </c>
      <c r="C783" s="4" t="s">
        <v>9</v>
      </c>
      <c r="D783" s="4" t="s">
        <v>10</v>
      </c>
      <c r="E783" s="5" t="s">
        <v>11</v>
      </c>
      <c r="F783" s="5" t="s">
        <v>8</v>
      </c>
      <c r="G783" s="5" t="str">
        <f>G782</f>
        <v>同业资产第三阶段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 ht="15" hidden="1" x14ac:dyDescent="0.25">
      <c r="A784" t="str">
        <f t="shared" si="157"/>
        <v>农业同业资产第三阶段</v>
      </c>
      <c r="B784" s="3" t="str">
        <f t="shared" si="162"/>
        <v>农业银行同业资产第三阶段</v>
      </c>
      <c r="C784" s="4" t="s">
        <v>12</v>
      </c>
      <c r="D784" s="4" t="s">
        <v>13</v>
      </c>
      <c r="E784" s="5" t="s">
        <v>14</v>
      </c>
      <c r="F784" s="5" t="s">
        <v>8</v>
      </c>
      <c r="G784" s="5" t="str">
        <f t="shared" ref="G784:G817" si="163">G783</f>
        <v>同业资产第三阶段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 ht="15" hidden="1" x14ac:dyDescent="0.25">
      <c r="A785" t="str">
        <f t="shared" si="157"/>
        <v>中国同业资产第三阶段</v>
      </c>
      <c r="B785" s="3" t="str">
        <f t="shared" si="162"/>
        <v>中国银行同业资产第三阶段</v>
      </c>
      <c r="C785" s="4" t="s">
        <v>15</v>
      </c>
      <c r="D785" s="4" t="s">
        <v>16</v>
      </c>
      <c r="E785" s="5" t="s">
        <v>17</v>
      </c>
      <c r="F785" s="5" t="s">
        <v>8</v>
      </c>
      <c r="G785" s="5" t="str">
        <f t="shared" si="163"/>
        <v>同业资产第三阶段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 ht="15" hidden="1" x14ac:dyDescent="0.25">
      <c r="A786" t="str">
        <f t="shared" si="157"/>
        <v>邮储同业资产第三阶段</v>
      </c>
      <c r="B786" s="3" t="str">
        <f t="shared" si="162"/>
        <v>邮储银行同业资产第三阶段</v>
      </c>
      <c r="C786" s="4" t="s">
        <v>18</v>
      </c>
      <c r="D786" s="4" t="s">
        <v>19</v>
      </c>
      <c r="E786" s="5" t="s">
        <v>20</v>
      </c>
      <c r="F786" s="5" t="s">
        <v>8</v>
      </c>
      <c r="G786" s="5" t="str">
        <f t="shared" si="163"/>
        <v>同业资产第三阶段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ht="15" hidden="1" x14ac:dyDescent="0.25">
      <c r="A787" t="str">
        <f t="shared" si="157"/>
        <v>交通同业资产第三阶段</v>
      </c>
      <c r="B787" s="3" t="str">
        <f t="shared" si="162"/>
        <v>交通银行同业资产第三阶段</v>
      </c>
      <c r="C787" s="4" t="s">
        <v>21</v>
      </c>
      <c r="D787" s="4" t="s">
        <v>22</v>
      </c>
      <c r="E787" s="5" t="s">
        <v>23</v>
      </c>
      <c r="F787" s="5" t="s">
        <v>8</v>
      </c>
      <c r="G787" s="5" t="str">
        <f t="shared" si="163"/>
        <v>同业资产第三阶段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</row>
    <row r="788" spans="1:34" ht="15" hidden="1" x14ac:dyDescent="0.25">
      <c r="A788" t="str">
        <f t="shared" si="157"/>
        <v>招商同业资产第三阶段</v>
      </c>
      <c r="B788" s="3" t="str">
        <f t="shared" si="162"/>
        <v>招商银行同业资产第三阶段</v>
      </c>
      <c r="C788" s="4" t="s">
        <v>24</v>
      </c>
      <c r="D788" s="4" t="s">
        <v>25</v>
      </c>
      <c r="E788" s="5" t="s">
        <v>26</v>
      </c>
      <c r="F788" s="5" t="s">
        <v>27</v>
      </c>
      <c r="G788" s="5" t="str">
        <f t="shared" si="163"/>
        <v>同业资产第三阶段</v>
      </c>
      <c r="H788">
        <v>0</v>
      </c>
      <c r="I788">
        <v>0</v>
      </c>
      <c r="J788">
        <v>211</v>
      </c>
      <c r="K788">
        <v>211</v>
      </c>
      <c r="L788">
        <v>151</v>
      </c>
      <c r="M788">
        <v>151</v>
      </c>
      <c r="N788">
        <v>151</v>
      </c>
      <c r="O788">
        <v>151</v>
      </c>
      <c r="P788">
        <v>151</v>
      </c>
      <c r="Q788">
        <v>151</v>
      </c>
      <c r="R788">
        <v>151</v>
      </c>
      <c r="S788">
        <v>151</v>
      </c>
      <c r="T788">
        <v>151</v>
      </c>
      <c r="U788">
        <v>151</v>
      </c>
      <c r="V788">
        <v>151</v>
      </c>
      <c r="W788">
        <v>151</v>
      </c>
      <c r="X788">
        <v>151</v>
      </c>
      <c r="Y788">
        <v>151</v>
      </c>
      <c r="Z788">
        <v>151</v>
      </c>
      <c r="AA788">
        <v>151</v>
      </c>
      <c r="AB788">
        <v>151</v>
      </c>
      <c r="AC788">
        <v>151</v>
      </c>
      <c r="AD788">
        <v>151</v>
      </c>
      <c r="AE788">
        <v>151</v>
      </c>
      <c r="AF788">
        <v>141</v>
      </c>
      <c r="AG788">
        <v>141</v>
      </c>
      <c r="AH788">
        <v>141</v>
      </c>
    </row>
    <row r="789" spans="1:34" ht="15" hidden="1" x14ac:dyDescent="0.25">
      <c r="A789" t="str">
        <f t="shared" si="157"/>
        <v>兴业同业资产第三阶段</v>
      </c>
      <c r="B789" s="3" t="str">
        <f t="shared" si="162"/>
        <v>兴业银行同业资产第三阶段</v>
      </c>
      <c r="C789" s="4" t="s">
        <v>28</v>
      </c>
      <c r="D789" s="4" t="s">
        <v>29</v>
      </c>
      <c r="E789" s="5" t="s">
        <v>30</v>
      </c>
      <c r="F789" s="5" t="s">
        <v>27</v>
      </c>
      <c r="G789" s="5" t="str">
        <f t="shared" si="163"/>
        <v>同业资产第三阶段</v>
      </c>
      <c r="H789">
        <v>412</v>
      </c>
      <c r="I789">
        <v>412</v>
      </c>
      <c r="J789">
        <v>25</v>
      </c>
      <c r="K789">
        <v>25</v>
      </c>
      <c r="L789">
        <v>25</v>
      </c>
      <c r="M789">
        <v>25</v>
      </c>
      <c r="N789">
        <v>25</v>
      </c>
      <c r="O789">
        <v>25</v>
      </c>
      <c r="P789">
        <v>25</v>
      </c>
      <c r="Q789">
        <v>25</v>
      </c>
      <c r="R789">
        <v>9</v>
      </c>
      <c r="S789">
        <v>9</v>
      </c>
      <c r="T789">
        <v>9</v>
      </c>
      <c r="U789">
        <v>9</v>
      </c>
      <c r="V789">
        <v>9</v>
      </c>
      <c r="W789">
        <v>9</v>
      </c>
      <c r="X789">
        <v>9</v>
      </c>
      <c r="Y789">
        <v>9</v>
      </c>
      <c r="Z789">
        <v>9</v>
      </c>
      <c r="AA789">
        <v>9</v>
      </c>
      <c r="AB789">
        <v>9</v>
      </c>
      <c r="AC789">
        <v>9</v>
      </c>
      <c r="AD789">
        <v>3407</v>
      </c>
      <c r="AE789">
        <v>3407</v>
      </c>
      <c r="AF789">
        <v>9</v>
      </c>
      <c r="AG789">
        <v>9</v>
      </c>
      <c r="AH789">
        <v>9</v>
      </c>
    </row>
    <row r="790" spans="1:34" ht="15" hidden="1" x14ac:dyDescent="0.25">
      <c r="A790" t="str">
        <f t="shared" si="157"/>
        <v>浦发同业资产第三阶段</v>
      </c>
      <c r="B790" s="3" t="str">
        <f t="shared" si="162"/>
        <v>浦发银行同业资产第三阶段</v>
      </c>
      <c r="C790" s="4" t="s">
        <v>31</v>
      </c>
      <c r="D790" s="4" t="s">
        <v>32</v>
      </c>
      <c r="E790" s="5" t="s">
        <v>33</v>
      </c>
      <c r="F790" s="5" t="s">
        <v>27</v>
      </c>
      <c r="G790" s="5" t="str">
        <f t="shared" si="163"/>
        <v>同业资产第三阶段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 ht="15" hidden="1" x14ac:dyDescent="0.25">
      <c r="A791" t="str">
        <f t="shared" si="157"/>
        <v>中信同业资产第三阶段</v>
      </c>
      <c r="B791" s="3" t="str">
        <f t="shared" si="162"/>
        <v>中信银行同业资产第三阶段</v>
      </c>
      <c r="C791" s="4" t="s">
        <v>34</v>
      </c>
      <c r="D791" s="4" t="s">
        <v>35</v>
      </c>
      <c r="E791" s="5" t="s">
        <v>36</v>
      </c>
      <c r="F791" s="5" t="s">
        <v>27</v>
      </c>
      <c r="G791" s="5" t="str">
        <f t="shared" si="163"/>
        <v>同业资产第三阶段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 ht="15" hidden="1" x14ac:dyDescent="0.25">
      <c r="A792" t="str">
        <f t="shared" si="157"/>
        <v>民生同业资产第三阶段</v>
      </c>
      <c r="B792" s="3" t="str">
        <f t="shared" si="162"/>
        <v>民生银行同业资产第三阶段</v>
      </c>
      <c r="C792" s="4" t="s">
        <v>37</v>
      </c>
      <c r="D792" s="4" t="s">
        <v>38</v>
      </c>
      <c r="E792" s="5" t="s">
        <v>39</v>
      </c>
      <c r="F792" s="5" t="s">
        <v>27</v>
      </c>
      <c r="G792" s="5" t="str">
        <f t="shared" si="163"/>
        <v>同业资产第三阶段</v>
      </c>
      <c r="H792">
        <v>769</v>
      </c>
      <c r="I792">
        <v>769</v>
      </c>
      <c r="J792">
        <v>722</v>
      </c>
      <c r="K792">
        <v>722</v>
      </c>
      <c r="L792">
        <v>1858</v>
      </c>
      <c r="M792">
        <v>1858</v>
      </c>
      <c r="N792">
        <v>472</v>
      </c>
      <c r="O792">
        <v>472</v>
      </c>
      <c r="P792">
        <v>785</v>
      </c>
      <c r="Q792">
        <v>785</v>
      </c>
      <c r="R792">
        <v>1287</v>
      </c>
      <c r="S792">
        <v>1287</v>
      </c>
      <c r="T792">
        <v>1262</v>
      </c>
      <c r="U792">
        <v>1262</v>
      </c>
      <c r="V792">
        <v>1103</v>
      </c>
      <c r="W792">
        <v>1103</v>
      </c>
      <c r="X792">
        <v>1035</v>
      </c>
      <c r="Y792">
        <v>1035</v>
      </c>
      <c r="Z792">
        <v>1628</v>
      </c>
      <c r="AA792">
        <v>1628</v>
      </c>
      <c r="AB792">
        <v>1650</v>
      </c>
      <c r="AC792">
        <v>1650</v>
      </c>
      <c r="AD792">
        <v>7725</v>
      </c>
      <c r="AE792">
        <v>7725</v>
      </c>
      <c r="AF792">
        <v>1628</v>
      </c>
      <c r="AG792">
        <v>1628</v>
      </c>
      <c r="AH792">
        <v>1193</v>
      </c>
    </row>
    <row r="793" spans="1:34" ht="15" hidden="1" x14ac:dyDescent="0.25">
      <c r="A793" t="str">
        <f t="shared" si="157"/>
        <v>光大同业资产第三阶段</v>
      </c>
      <c r="B793" s="3" t="str">
        <f t="shared" si="162"/>
        <v>光大银行同业资产第三阶段</v>
      </c>
      <c r="C793" s="4" t="s">
        <v>40</v>
      </c>
      <c r="D793" s="4" t="s">
        <v>41</v>
      </c>
      <c r="E793" s="5" t="s">
        <v>42</v>
      </c>
      <c r="F793" s="5" t="s">
        <v>27</v>
      </c>
      <c r="G793" s="5" t="str">
        <f t="shared" si="163"/>
        <v>同业资产第三阶段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 ht="15" hidden="1" x14ac:dyDescent="0.25">
      <c r="A794" t="str">
        <f t="shared" si="157"/>
        <v>平安同业资产第三阶段</v>
      </c>
      <c r="B794" s="3" t="str">
        <f t="shared" si="162"/>
        <v>平安银行同业资产第三阶段</v>
      </c>
      <c r="C794" s="4" t="s">
        <v>43</v>
      </c>
      <c r="D794" s="4" t="s">
        <v>44</v>
      </c>
      <c r="E794" s="5" t="s">
        <v>45</v>
      </c>
      <c r="F794" s="5" t="s">
        <v>27</v>
      </c>
      <c r="G794" s="5" t="str">
        <f t="shared" si="163"/>
        <v>同业资产第三阶段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 ht="15" hidden="1" x14ac:dyDescent="0.25">
      <c r="A795" t="str">
        <f t="shared" si="157"/>
        <v>华夏同业资产第三阶段</v>
      </c>
      <c r="B795" s="3" t="str">
        <f t="shared" si="162"/>
        <v>华夏银行同业资产第三阶段</v>
      </c>
      <c r="C795" s="4" t="s">
        <v>46</v>
      </c>
      <c r="D795" s="4" t="s">
        <v>47</v>
      </c>
      <c r="E795" s="5" t="s">
        <v>48</v>
      </c>
      <c r="F795" s="5" t="s">
        <v>27</v>
      </c>
      <c r="G795" s="5" t="str">
        <f t="shared" si="163"/>
        <v>同业资产第三阶段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341</v>
      </c>
      <c r="AA795">
        <v>341</v>
      </c>
      <c r="AB795">
        <v>341</v>
      </c>
      <c r="AC795">
        <v>341</v>
      </c>
      <c r="AD795">
        <v>0</v>
      </c>
      <c r="AE795">
        <v>0</v>
      </c>
      <c r="AF795">
        <v>341</v>
      </c>
      <c r="AG795">
        <v>341</v>
      </c>
      <c r="AH795">
        <v>341</v>
      </c>
    </row>
    <row r="796" spans="1:34" ht="15" hidden="1" x14ac:dyDescent="0.25">
      <c r="A796" t="str">
        <f t="shared" si="157"/>
        <v>浙商同业资产第三阶段</v>
      </c>
      <c r="B796" s="3" t="str">
        <f t="shared" si="162"/>
        <v>浙商银行同业资产第三阶段</v>
      </c>
      <c r="C796" s="4" t="s">
        <v>49</v>
      </c>
      <c r="D796" s="4" t="s">
        <v>50</v>
      </c>
      <c r="E796" s="5" t="s">
        <v>51</v>
      </c>
      <c r="F796" s="5" t="s">
        <v>27</v>
      </c>
      <c r="G796" s="5" t="str">
        <f t="shared" si="163"/>
        <v>同业资产第三阶段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797</v>
      </c>
      <c r="AE796">
        <v>797</v>
      </c>
      <c r="AF796">
        <v>0</v>
      </c>
      <c r="AG796">
        <v>0</v>
      </c>
      <c r="AH796">
        <v>0</v>
      </c>
    </row>
    <row r="797" spans="1:34" ht="15" hidden="1" x14ac:dyDescent="0.25">
      <c r="A797" t="str">
        <f t="shared" si="157"/>
        <v>北京同业资产第三阶段</v>
      </c>
      <c r="B797" s="3" t="str">
        <f t="shared" si="162"/>
        <v>北京银行同业资产第三阶段</v>
      </c>
      <c r="C797" s="4" t="s">
        <v>52</v>
      </c>
      <c r="D797" s="4" t="s">
        <v>53</v>
      </c>
      <c r="E797" s="5" t="s">
        <v>54</v>
      </c>
      <c r="F797" s="5" t="s">
        <v>55</v>
      </c>
      <c r="G797" s="5" t="str">
        <f t="shared" si="163"/>
        <v>同业资产第三阶段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1974</v>
      </c>
      <c r="AG797">
        <v>1974</v>
      </c>
      <c r="AH797">
        <v>0</v>
      </c>
    </row>
    <row r="798" spans="1:34" ht="15" hidden="1" x14ac:dyDescent="0.25">
      <c r="A798" t="str">
        <f t="shared" si="157"/>
        <v>江苏同业资产第三阶段</v>
      </c>
      <c r="B798" s="3" t="str">
        <f t="shared" si="162"/>
        <v>江苏银行同业资产第三阶段</v>
      </c>
      <c r="C798" s="4" t="s">
        <v>56</v>
      </c>
      <c r="D798" s="4" t="s">
        <v>57</v>
      </c>
      <c r="E798" s="5" t="s">
        <v>58</v>
      </c>
      <c r="F798" s="5" t="s">
        <v>55</v>
      </c>
      <c r="G798" s="5" t="str">
        <f t="shared" si="163"/>
        <v>同业资产第三阶段</v>
      </c>
      <c r="H798">
        <v>0</v>
      </c>
      <c r="I798">
        <v>0</v>
      </c>
      <c r="J798">
        <v>758.62800000000004</v>
      </c>
      <c r="K798">
        <v>758.62800000000004</v>
      </c>
      <c r="L798">
        <v>776.53600000000006</v>
      </c>
      <c r="M798">
        <v>776.53600000000006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ht="15" hidden="1" x14ac:dyDescent="0.25">
      <c r="A799" t="str">
        <f t="shared" si="157"/>
        <v>上海同业资产第三阶段</v>
      </c>
      <c r="B799" s="3" t="str">
        <f t="shared" si="162"/>
        <v>上海银行同业资产第三阶段</v>
      </c>
      <c r="C799" s="4" t="s">
        <v>59</v>
      </c>
      <c r="D799" s="4" t="s">
        <v>60</v>
      </c>
      <c r="E799" s="5" t="s">
        <v>61</v>
      </c>
      <c r="F799" s="5" t="s">
        <v>55</v>
      </c>
      <c r="G799" s="5" t="str">
        <f t="shared" si="163"/>
        <v>同业资产第三阶段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486</v>
      </c>
      <c r="O799">
        <v>486</v>
      </c>
      <c r="P799">
        <v>322</v>
      </c>
      <c r="Q799">
        <v>322</v>
      </c>
      <c r="R799">
        <v>1288.4000000000001</v>
      </c>
      <c r="S799">
        <v>1288.4000000000001</v>
      </c>
      <c r="T799">
        <v>1288.4000000000001</v>
      </c>
      <c r="U799">
        <v>1288.4000000000001</v>
      </c>
      <c r="V799">
        <v>1288.4000000000001</v>
      </c>
      <c r="W799">
        <v>1288.4000000000001</v>
      </c>
      <c r="X799">
        <v>1288.4000000000001</v>
      </c>
      <c r="Y799">
        <v>1288.4000000000001</v>
      </c>
      <c r="Z799">
        <v>1288.4000000000001</v>
      </c>
      <c r="AA799">
        <v>1288.4000000000001</v>
      </c>
      <c r="AB799">
        <v>1288.4000000000001</v>
      </c>
      <c r="AC799">
        <v>1288.4000000000001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 ht="15" hidden="1" x14ac:dyDescent="0.25">
      <c r="A800" t="str">
        <f t="shared" si="157"/>
        <v>宁波同业资产第三阶段</v>
      </c>
      <c r="B800" s="3" t="str">
        <f t="shared" si="162"/>
        <v>宁波银行同业资产第三阶段</v>
      </c>
      <c r="C800" s="4" t="s">
        <v>62</v>
      </c>
      <c r="D800" s="4" t="s">
        <v>63</v>
      </c>
      <c r="E800" s="5" t="s">
        <v>64</v>
      </c>
      <c r="F800" s="5" t="s">
        <v>55</v>
      </c>
      <c r="G800" s="5" t="str">
        <f t="shared" si="163"/>
        <v>同业资产第三阶段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ht="15" hidden="1" x14ac:dyDescent="0.25">
      <c r="A801" t="str">
        <f t="shared" si="157"/>
        <v>南京同业资产第三阶段</v>
      </c>
      <c r="B801" s="3" t="str">
        <f t="shared" si="162"/>
        <v>南京银行同业资产第三阶段</v>
      </c>
      <c r="C801" s="4" t="s">
        <v>65</v>
      </c>
      <c r="D801" s="4" t="s">
        <v>66</v>
      </c>
      <c r="E801" s="5" t="s">
        <v>67</v>
      </c>
      <c r="F801" s="5" t="s">
        <v>55</v>
      </c>
      <c r="G801" s="5" t="str">
        <f t="shared" si="163"/>
        <v>同业资产第三阶段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 ht="15" hidden="1" x14ac:dyDescent="0.25">
      <c r="A802" t="str">
        <f t="shared" si="157"/>
        <v>杭州同业资产第三阶段</v>
      </c>
      <c r="B802" s="3" t="str">
        <f t="shared" si="162"/>
        <v>杭州银行同业资产第三阶段</v>
      </c>
      <c r="C802" s="4" t="s">
        <v>68</v>
      </c>
      <c r="D802" s="4" t="s">
        <v>69</v>
      </c>
      <c r="E802" s="5" t="s">
        <v>70</v>
      </c>
      <c r="F802" s="5" t="s">
        <v>55</v>
      </c>
      <c r="G802" s="5" t="str">
        <f t="shared" si="163"/>
        <v>同业资产第三阶段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 ht="15" hidden="1" x14ac:dyDescent="0.25">
      <c r="A803" t="str">
        <f t="shared" si="157"/>
        <v>成都同业资产第三阶段</v>
      </c>
      <c r="B803" s="3" t="str">
        <f t="shared" si="162"/>
        <v>成都银行同业资产第三阶段</v>
      </c>
      <c r="C803" s="4" t="s">
        <v>71</v>
      </c>
      <c r="D803" s="4" t="s">
        <v>72</v>
      </c>
      <c r="E803" s="5" t="s">
        <v>73</v>
      </c>
      <c r="F803" s="5" t="s">
        <v>55</v>
      </c>
      <c r="G803" s="5" t="str">
        <f t="shared" si="163"/>
        <v>同业资产第三阶段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2.33</v>
      </c>
      <c r="W803">
        <v>2.33</v>
      </c>
      <c r="X803">
        <v>0</v>
      </c>
      <c r="Y803">
        <v>0</v>
      </c>
      <c r="Z803">
        <v>2.33</v>
      </c>
      <c r="AA803">
        <v>2.33</v>
      </c>
      <c r="AB803">
        <v>2.33</v>
      </c>
      <c r="AC803">
        <v>2.33</v>
      </c>
      <c r="AD803">
        <v>0</v>
      </c>
      <c r="AE803">
        <v>0</v>
      </c>
      <c r="AF803">
        <v>2.1070000000000002</v>
      </c>
      <c r="AG803">
        <v>2.1070000000000002</v>
      </c>
      <c r="AH803">
        <v>0</v>
      </c>
    </row>
    <row r="804" spans="1:34" ht="15" hidden="1" x14ac:dyDescent="0.25">
      <c r="A804" t="str">
        <f t="shared" si="157"/>
        <v>长沙同业资产第三阶段</v>
      </c>
      <c r="B804" s="3" t="str">
        <f t="shared" si="162"/>
        <v>长沙银行同业资产第三阶段</v>
      </c>
      <c r="C804" s="4" t="s">
        <v>74</v>
      </c>
      <c r="D804" s="4" t="s">
        <v>75</v>
      </c>
      <c r="E804" s="5" t="s">
        <v>76</v>
      </c>
      <c r="F804" s="5" t="s">
        <v>55</v>
      </c>
      <c r="G804" s="5" t="str">
        <f t="shared" si="163"/>
        <v>同业资产第三阶段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42.050000000000004</v>
      </c>
      <c r="U804">
        <v>42.050000000000004</v>
      </c>
      <c r="V804">
        <v>41.649000000000001</v>
      </c>
      <c r="W804">
        <v>41.649000000000001</v>
      </c>
      <c r="X804">
        <v>41.480000000000004</v>
      </c>
      <c r="Y804">
        <v>41.480000000000004</v>
      </c>
      <c r="Z804">
        <v>41.480000000000004</v>
      </c>
      <c r="AA804">
        <v>41.480000000000004</v>
      </c>
      <c r="AB804">
        <v>41.480000000000004</v>
      </c>
      <c r="AC804">
        <v>41.480000000000004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 ht="15" hidden="1" x14ac:dyDescent="0.25">
      <c r="A805" t="str">
        <f t="shared" si="157"/>
        <v>重庆同业资产第三阶段</v>
      </c>
      <c r="B805" s="3" t="str">
        <f t="shared" si="162"/>
        <v>重庆银行同业资产第三阶段</v>
      </c>
      <c r="C805" s="4" t="s">
        <v>77</v>
      </c>
      <c r="D805" s="4" t="s">
        <v>78</v>
      </c>
      <c r="E805" s="5" t="s">
        <v>79</v>
      </c>
      <c r="F805" s="5" t="s">
        <v>55</v>
      </c>
      <c r="G805" s="5" t="str">
        <f t="shared" si="163"/>
        <v>同业资产第三阶段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199</v>
      </c>
      <c r="S805">
        <v>199</v>
      </c>
      <c r="T805">
        <v>199</v>
      </c>
      <c r="U805">
        <v>199</v>
      </c>
      <c r="V805">
        <v>199</v>
      </c>
      <c r="W805">
        <v>199</v>
      </c>
      <c r="X805">
        <v>0</v>
      </c>
      <c r="Y805">
        <v>0</v>
      </c>
      <c r="Z805">
        <v>199</v>
      </c>
      <c r="AA805">
        <v>199</v>
      </c>
      <c r="AB805">
        <v>199</v>
      </c>
      <c r="AC805">
        <v>199</v>
      </c>
      <c r="AD805">
        <v>226.1799999999987</v>
      </c>
      <c r="AE805">
        <v>226.1799999999987</v>
      </c>
      <c r="AF805">
        <v>199</v>
      </c>
      <c r="AG805">
        <v>199</v>
      </c>
      <c r="AH805">
        <v>199.00000000000003</v>
      </c>
    </row>
    <row r="806" spans="1:34" ht="15" hidden="1" x14ac:dyDescent="0.25">
      <c r="A806" t="str">
        <f t="shared" si="157"/>
        <v>贵阳同业资产第三阶段</v>
      </c>
      <c r="B806" s="3" t="str">
        <f t="shared" si="162"/>
        <v>贵阳银行同业资产第三阶段</v>
      </c>
      <c r="C806" s="4" t="s">
        <v>80</v>
      </c>
      <c r="D806" s="4" t="s">
        <v>81</v>
      </c>
      <c r="E806" s="5" t="s">
        <v>82</v>
      </c>
      <c r="F806" s="5" t="s">
        <v>55</v>
      </c>
      <c r="G806" s="5" t="str">
        <f t="shared" si="163"/>
        <v>同业资产第三阶段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 ht="15" hidden="1" x14ac:dyDescent="0.25">
      <c r="A807" t="str">
        <f t="shared" si="157"/>
        <v>郑州同业资产第三阶段</v>
      </c>
      <c r="B807" s="3" t="str">
        <f t="shared" si="162"/>
        <v>郑州银行同业资产第三阶段</v>
      </c>
      <c r="C807" s="4" t="s">
        <v>83</v>
      </c>
      <c r="D807" s="4" t="s">
        <v>84</v>
      </c>
      <c r="E807" s="5" t="s">
        <v>85</v>
      </c>
      <c r="F807" s="5" t="s">
        <v>55</v>
      </c>
      <c r="G807" s="5" t="str">
        <f t="shared" si="163"/>
        <v>同业资产第三阶段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1045.0210000000043</v>
      </c>
      <c r="AE807">
        <v>1045.0210000000043</v>
      </c>
      <c r="AF807">
        <v>0</v>
      </c>
      <c r="AG807">
        <v>0</v>
      </c>
      <c r="AH807">
        <v>0</v>
      </c>
    </row>
    <row r="808" spans="1:34" ht="15" hidden="1" x14ac:dyDescent="0.25">
      <c r="A808" t="str">
        <f t="shared" si="157"/>
        <v>青岛同业资产第三阶段</v>
      </c>
      <c r="B808" s="3" t="str">
        <f t="shared" si="162"/>
        <v>青岛银行同业资产第三阶段</v>
      </c>
      <c r="C808" s="4" t="s">
        <v>86</v>
      </c>
      <c r="D808" s="4" t="s">
        <v>87</v>
      </c>
      <c r="E808" s="5" t="s">
        <v>88</v>
      </c>
      <c r="F808" s="5" t="s">
        <v>55</v>
      </c>
      <c r="G808" s="5" t="str">
        <f t="shared" si="163"/>
        <v>同业资产第三阶段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85.689000000001215</v>
      </c>
      <c r="AE808">
        <v>85.689000000001215</v>
      </c>
      <c r="AF808">
        <v>0</v>
      </c>
      <c r="AG808">
        <v>0</v>
      </c>
      <c r="AH808">
        <v>0</v>
      </c>
    </row>
    <row r="809" spans="1:34" ht="15" hidden="1" x14ac:dyDescent="0.25">
      <c r="A809" t="str">
        <f t="shared" si="157"/>
        <v>苏州同业资产第三阶段</v>
      </c>
      <c r="B809" s="3" t="str">
        <f t="shared" si="162"/>
        <v>苏州银行同业资产第三阶段</v>
      </c>
      <c r="C809" s="4" t="s">
        <v>89</v>
      </c>
      <c r="D809" s="4" t="s">
        <v>90</v>
      </c>
      <c r="E809" s="5" t="s">
        <v>91</v>
      </c>
      <c r="F809" s="5" t="s">
        <v>55</v>
      </c>
      <c r="G809" s="5" t="str">
        <f t="shared" si="163"/>
        <v>同业资产第三阶段</v>
      </c>
      <c r="H809">
        <v>378.10849999999999</v>
      </c>
      <c r="I809">
        <v>378.10849999999999</v>
      </c>
      <c r="J809">
        <v>28.276679999999999</v>
      </c>
      <c r="K809">
        <v>28.276679999999999</v>
      </c>
      <c r="L809">
        <v>28.695387</v>
      </c>
      <c r="M809">
        <v>28.695387</v>
      </c>
      <c r="N809">
        <v>2250.1934529999999</v>
      </c>
      <c r="O809">
        <v>2250.1934529999999</v>
      </c>
      <c r="P809">
        <v>26.184767999999998</v>
      </c>
      <c r="Q809">
        <v>26.184767999999998</v>
      </c>
      <c r="R809">
        <v>25.842668999999997</v>
      </c>
      <c r="S809">
        <v>25.842668999999997</v>
      </c>
      <c r="T809">
        <v>27.203364000000001</v>
      </c>
      <c r="U809">
        <v>27.203364000000001</v>
      </c>
      <c r="V809">
        <v>28.229661999999998</v>
      </c>
      <c r="W809">
        <v>28.229661999999998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 ht="15" hidden="1" x14ac:dyDescent="0.25">
      <c r="A810" t="str">
        <f t="shared" si="157"/>
        <v>齐鲁同业资产第三阶段</v>
      </c>
      <c r="B810" s="3" t="str">
        <f t="shared" si="162"/>
        <v>齐鲁银行同业资产第三阶段</v>
      </c>
      <c r="C810" s="4" t="s">
        <v>92</v>
      </c>
      <c r="D810" s="4" t="s">
        <v>93</v>
      </c>
      <c r="E810" s="5" t="s">
        <v>94</v>
      </c>
      <c r="F810" s="5" t="s">
        <v>55</v>
      </c>
      <c r="G810" s="5" t="str">
        <f t="shared" si="163"/>
        <v>同业资产第三阶段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ht="15" hidden="1" x14ac:dyDescent="0.25">
      <c r="A811" t="str">
        <f t="shared" si="157"/>
        <v>兰州同业资产第三阶段</v>
      </c>
      <c r="B811" s="3" t="str">
        <f t="shared" si="162"/>
        <v>兰州银行同业资产第三阶段</v>
      </c>
      <c r="C811" s="4" t="s">
        <v>95</v>
      </c>
      <c r="D811" s="4" t="s">
        <v>96</v>
      </c>
      <c r="E811" s="5" t="s">
        <v>97</v>
      </c>
      <c r="F811" s="5" t="s">
        <v>55</v>
      </c>
      <c r="G811" s="5" t="str">
        <f t="shared" si="163"/>
        <v>同业资产第三阶段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 ht="15" hidden="1" x14ac:dyDescent="0.25">
      <c r="A812" t="str">
        <f t="shared" si="157"/>
        <v>西安同业资产第三阶段</v>
      </c>
      <c r="B812" s="3" t="str">
        <f t="shared" si="162"/>
        <v>西安银行同业资产第三阶段</v>
      </c>
      <c r="C812" s="4" t="s">
        <v>98</v>
      </c>
      <c r="D812" s="4" t="s">
        <v>99</v>
      </c>
      <c r="E812" s="5" t="s">
        <v>100</v>
      </c>
      <c r="F812" s="5" t="s">
        <v>55</v>
      </c>
      <c r="G812" s="5" t="str">
        <f t="shared" si="163"/>
        <v>同业资产第三阶段</v>
      </c>
      <c r="H812">
        <v>18.574999999999999</v>
      </c>
      <c r="I812">
        <v>18.574999999999999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216.49700000000001</v>
      </c>
      <c r="AA812">
        <v>216.49700000000001</v>
      </c>
      <c r="AB812">
        <v>216.49600000000001</v>
      </c>
      <c r="AC812">
        <v>216.49600000000001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 ht="15" hidden="1" x14ac:dyDescent="0.25">
      <c r="A813" t="str">
        <f t="shared" si="157"/>
        <v>厦门同业资产第三阶段</v>
      </c>
      <c r="B813" s="3" t="str">
        <f t="shared" si="162"/>
        <v>厦门银行同业资产第三阶段</v>
      </c>
      <c r="C813" s="4" t="s">
        <v>101</v>
      </c>
      <c r="D813" s="4" t="s">
        <v>102</v>
      </c>
      <c r="E813" s="5" t="s">
        <v>103</v>
      </c>
      <c r="F813" s="5" t="s">
        <v>55</v>
      </c>
      <c r="G813" s="5" t="str">
        <f t="shared" si="163"/>
        <v>同业资产第三阶段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ht="15" hidden="1" x14ac:dyDescent="0.25">
      <c r="A814" t="str">
        <f t="shared" si="157"/>
        <v>渝农同业资产第三阶段</v>
      </c>
      <c r="B814" s="3" t="str">
        <f t="shared" si="162"/>
        <v>渝农商行同业资产第三阶段</v>
      </c>
      <c r="C814" s="4" t="s">
        <v>104</v>
      </c>
      <c r="D814" s="4" t="s">
        <v>105</v>
      </c>
      <c r="E814" s="5" t="s">
        <v>106</v>
      </c>
      <c r="F814" s="5" t="s">
        <v>107</v>
      </c>
      <c r="G814" s="5" t="str">
        <f t="shared" si="163"/>
        <v>同业资产第三阶段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242.37599999999986</v>
      </c>
      <c r="AE814">
        <v>242.37599999999986</v>
      </c>
      <c r="AF814">
        <v>0</v>
      </c>
      <c r="AG814">
        <v>0</v>
      </c>
      <c r="AH814">
        <v>0</v>
      </c>
    </row>
    <row r="815" spans="1:34" ht="15" hidden="1" x14ac:dyDescent="0.25">
      <c r="A815" t="str">
        <f t="shared" si="157"/>
        <v>沪农同业资产第三阶段</v>
      </c>
      <c r="B815" s="3" t="str">
        <f t="shared" si="162"/>
        <v>沪农商行同业资产第三阶段</v>
      </c>
      <c r="C815" s="4" t="s">
        <v>108</v>
      </c>
      <c r="D815" s="4" t="s">
        <v>109</v>
      </c>
      <c r="E815" s="5" t="s">
        <v>110</v>
      </c>
      <c r="F815" s="5" t="s">
        <v>107</v>
      </c>
      <c r="G815" s="5" t="str">
        <f t="shared" si="163"/>
        <v>同业资产第三阶段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 ht="15" hidden="1" x14ac:dyDescent="0.25">
      <c r="A816" t="str">
        <f t="shared" si="157"/>
        <v>青农同业资产第三阶段</v>
      </c>
      <c r="B816" s="3" t="str">
        <f t="shared" si="162"/>
        <v>青农商行同业资产第三阶段</v>
      </c>
      <c r="C816" s="4" t="s">
        <v>111</v>
      </c>
      <c r="D816" s="4" t="s">
        <v>112</v>
      </c>
      <c r="E816" s="5" t="s">
        <v>113</v>
      </c>
      <c r="F816" s="5" t="s">
        <v>107</v>
      </c>
      <c r="G816" s="5" t="str">
        <f t="shared" si="163"/>
        <v>同业资产第三阶段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ht="15" hidden="1" x14ac:dyDescent="0.25">
      <c r="A817" t="str">
        <f t="shared" si="157"/>
        <v>常熟同业资产第三阶段</v>
      </c>
      <c r="B817" s="3" t="str">
        <f t="shared" si="162"/>
        <v>常熟银行同业资产第三阶段</v>
      </c>
      <c r="C817" s="4" t="s">
        <v>114</v>
      </c>
      <c r="D817" s="4" t="s">
        <v>115</v>
      </c>
      <c r="E817" s="5" t="s">
        <v>116</v>
      </c>
      <c r="F817" s="5" t="s">
        <v>107</v>
      </c>
      <c r="G817" s="5" t="str">
        <f t="shared" si="163"/>
        <v>同业资产第三阶段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 ht="15" hidden="1" x14ac:dyDescent="0.25">
      <c r="A818" t="str">
        <f t="shared" si="157"/>
        <v>紫金同业资产第三阶段</v>
      </c>
      <c r="B818" s="3" t="str">
        <f t="shared" si="162"/>
        <v>紫金银行同业资产第三阶段</v>
      </c>
      <c r="C818" s="4" t="s">
        <v>117</v>
      </c>
      <c r="D818" s="4" t="s">
        <v>118</v>
      </c>
      <c r="E818" s="5" t="s">
        <v>119</v>
      </c>
      <c r="F818" s="5" t="s">
        <v>107</v>
      </c>
      <c r="G818" s="5" t="str">
        <f>G817</f>
        <v>同业资产第三阶段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 ht="15" hidden="1" x14ac:dyDescent="0.25">
      <c r="A819" t="str">
        <f t="shared" si="157"/>
        <v>无锡同业资产第三阶段</v>
      </c>
      <c r="B819" s="3" t="str">
        <f t="shared" si="162"/>
        <v>无锡银行同业资产第三阶段</v>
      </c>
      <c r="C819" s="4" t="s">
        <v>120</v>
      </c>
      <c r="D819" s="4" t="s">
        <v>121</v>
      </c>
      <c r="E819" s="5" t="s">
        <v>122</v>
      </c>
      <c r="F819" s="5" t="s">
        <v>107</v>
      </c>
      <c r="G819" s="5" t="str">
        <f t="shared" ref="G819:G823" si="164">G818</f>
        <v>同业资产第三阶段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ht="15" hidden="1" x14ac:dyDescent="0.25">
      <c r="A820" t="str">
        <f t="shared" si="157"/>
        <v>张家港同业资产第三阶段</v>
      </c>
      <c r="B820" s="3" t="str">
        <f t="shared" si="162"/>
        <v>张家港行同业资产第三阶段</v>
      </c>
      <c r="C820" s="4" t="s">
        <v>123</v>
      </c>
      <c r="D820" s="4" t="s">
        <v>124</v>
      </c>
      <c r="E820" s="5" t="s">
        <v>125</v>
      </c>
      <c r="F820" s="5" t="s">
        <v>107</v>
      </c>
      <c r="G820" s="5" t="str">
        <f t="shared" si="164"/>
        <v>同业资产第三阶段</v>
      </c>
      <c r="H820">
        <v>0</v>
      </c>
      <c r="I820">
        <v>0</v>
      </c>
      <c r="J820">
        <v>242.27801846999998</v>
      </c>
      <c r="K820">
        <v>242.27801846999998</v>
      </c>
      <c r="L820">
        <v>24.695448379999998</v>
      </c>
      <c r="M820">
        <v>24.695448379999998</v>
      </c>
      <c r="N820">
        <v>22.760834969999998</v>
      </c>
      <c r="O820">
        <v>22.760834969999998</v>
      </c>
      <c r="P820">
        <v>22.53479286</v>
      </c>
      <c r="Q820">
        <v>22.53479286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ht="15" hidden="1" x14ac:dyDescent="0.25">
      <c r="A821" t="str">
        <f t="shared" si="157"/>
        <v>苏农同业资产第三阶段</v>
      </c>
      <c r="B821" s="3" t="str">
        <f t="shared" si="162"/>
        <v>苏农银行同业资产第三阶段</v>
      </c>
      <c r="C821" s="4" t="s">
        <v>126</v>
      </c>
      <c r="D821" s="4" t="s">
        <v>127</v>
      </c>
      <c r="E821" s="5" t="s">
        <v>128</v>
      </c>
      <c r="F821" s="5" t="s">
        <v>107</v>
      </c>
      <c r="G821" s="5" t="str">
        <f t="shared" si="164"/>
        <v>同业资产第三阶段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ht="15" hidden="1" x14ac:dyDescent="0.25">
      <c r="A822" t="str">
        <f t="shared" si="157"/>
        <v>江阴同业资产第三阶段</v>
      </c>
      <c r="B822" s="3" t="str">
        <f t="shared" si="162"/>
        <v>江阴银行同业资产第三阶段</v>
      </c>
      <c r="C822" s="4" t="s">
        <v>129</v>
      </c>
      <c r="D822" s="4" t="s">
        <v>130</v>
      </c>
      <c r="E822" s="5" t="s">
        <v>131</v>
      </c>
      <c r="F822" s="5" t="s">
        <v>107</v>
      </c>
      <c r="G822" s="5" t="str">
        <f t="shared" si="164"/>
        <v>同业资产第三阶段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 ht="15" hidden="1" x14ac:dyDescent="0.25">
      <c r="A823" t="str">
        <f t="shared" si="157"/>
        <v>瑞丰同业资产第三阶段</v>
      </c>
      <c r="B823" s="3" t="str">
        <f t="shared" si="162"/>
        <v>瑞丰银行同业资产第三阶段</v>
      </c>
      <c r="C823" s="4" t="s">
        <v>132</v>
      </c>
      <c r="D823" s="4" t="s">
        <v>133</v>
      </c>
      <c r="E823" s="5" t="s">
        <v>134</v>
      </c>
      <c r="F823" s="5" t="s">
        <v>107</v>
      </c>
      <c r="G823" s="5" t="str">
        <f t="shared" si="164"/>
        <v>同业资产第三阶段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25.334000000000401</v>
      </c>
      <c r="AE823">
        <v>25.334000000000401</v>
      </c>
      <c r="AF823">
        <v>0</v>
      </c>
      <c r="AG823">
        <v>0</v>
      </c>
      <c r="AH823">
        <v>0</v>
      </c>
    </row>
    <row r="824" spans="1:34" ht="15" hidden="1" x14ac:dyDescent="0.25">
      <c r="A824" t="str">
        <f t="shared" si="157"/>
        <v>农业(H)同业资产第三阶段</v>
      </c>
      <c r="B824" s="15" t="str">
        <f t="shared" si="162"/>
        <v>农业银行同业资产第三阶段</v>
      </c>
      <c r="C824" s="16" t="s">
        <v>179</v>
      </c>
      <c r="D824" s="16" t="s">
        <v>164</v>
      </c>
      <c r="E824" s="17" t="s">
        <v>149</v>
      </c>
      <c r="F824" s="17" t="s">
        <v>542</v>
      </c>
      <c r="G824" s="17" t="str">
        <f>G823</f>
        <v>同业资产第三阶段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 ht="15" hidden="1" x14ac:dyDescent="0.25">
      <c r="A825" t="str">
        <f t="shared" ref="A825:A887" si="165">E825&amp;G825</f>
        <v>交通(H)同业资产第三阶段</v>
      </c>
      <c r="B825" s="3" t="str">
        <f t="shared" si="162"/>
        <v>交通银行同业资产第三阶段</v>
      </c>
      <c r="C825" s="4" t="s">
        <v>180</v>
      </c>
      <c r="D825" s="4" t="s">
        <v>165</v>
      </c>
      <c r="E825" s="5" t="s">
        <v>150</v>
      </c>
      <c r="F825" s="5" t="s">
        <v>542</v>
      </c>
      <c r="G825" s="5" t="str">
        <f t="shared" ref="G825:G851" si="166">G824</f>
        <v>同业资产第三阶段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 ht="15" hidden="1" x14ac:dyDescent="0.25">
      <c r="A826" t="str">
        <f t="shared" si="165"/>
        <v>中国(H)同业资产第三阶段</v>
      </c>
      <c r="B826" s="3" t="str">
        <f t="shared" si="162"/>
        <v>中国银行同业资产第三阶段</v>
      </c>
      <c r="C826" s="4" t="s">
        <v>181</v>
      </c>
      <c r="D826" s="4" t="s">
        <v>166</v>
      </c>
      <c r="E826" s="5" t="s">
        <v>151</v>
      </c>
      <c r="F826" s="5" t="s">
        <v>542</v>
      </c>
      <c r="G826" s="5" t="str">
        <f t="shared" si="166"/>
        <v>同业资产第三阶段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ht="15" hidden="1" x14ac:dyDescent="0.25">
      <c r="A827" t="str">
        <f t="shared" si="165"/>
        <v>建设(H)同业资产第三阶段</v>
      </c>
      <c r="B827" s="3" t="str">
        <f t="shared" si="162"/>
        <v>建设银行同业资产第三阶段</v>
      </c>
      <c r="C827" s="4" t="s">
        <v>182</v>
      </c>
      <c r="D827" s="4" t="s">
        <v>167</v>
      </c>
      <c r="E827" s="5" t="s">
        <v>152</v>
      </c>
      <c r="F827" s="5" t="s">
        <v>542</v>
      </c>
      <c r="G827" s="5" t="str">
        <f t="shared" si="166"/>
        <v>同业资产第三阶段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 ht="15" hidden="1" x14ac:dyDescent="0.25">
      <c r="A828" t="str">
        <f t="shared" si="165"/>
        <v>工商(H)同业资产第三阶段</v>
      </c>
      <c r="B828" s="3" t="str">
        <f t="shared" si="162"/>
        <v>工商银行同业资产第三阶段</v>
      </c>
      <c r="C828" s="4" t="s">
        <v>183</v>
      </c>
      <c r="D828" s="4" t="s">
        <v>168</v>
      </c>
      <c r="E828" s="5" t="s">
        <v>153</v>
      </c>
      <c r="F828" s="5" t="s">
        <v>542</v>
      </c>
      <c r="G828" s="5" t="str">
        <f t="shared" si="166"/>
        <v>同业资产第三阶段</v>
      </c>
      <c r="H828">
        <v>96</v>
      </c>
      <c r="I828">
        <v>96</v>
      </c>
      <c r="J828">
        <v>546</v>
      </c>
      <c r="K828">
        <v>546</v>
      </c>
      <c r="L828">
        <v>687</v>
      </c>
      <c r="M828">
        <v>687</v>
      </c>
      <c r="N828">
        <v>161</v>
      </c>
      <c r="O828">
        <v>161</v>
      </c>
      <c r="P828">
        <v>39</v>
      </c>
      <c r="Q828">
        <v>39</v>
      </c>
      <c r="R828">
        <v>24</v>
      </c>
      <c r="S828">
        <v>24</v>
      </c>
      <c r="T828">
        <v>159</v>
      </c>
      <c r="U828">
        <v>159</v>
      </c>
      <c r="V828">
        <v>0</v>
      </c>
      <c r="W828">
        <v>0</v>
      </c>
      <c r="X828">
        <v>0</v>
      </c>
      <c r="Y828">
        <v>0</v>
      </c>
      <c r="Z828">
        <v>161</v>
      </c>
      <c r="AA828">
        <v>161</v>
      </c>
      <c r="AB828">
        <v>157</v>
      </c>
      <c r="AC828">
        <v>157</v>
      </c>
      <c r="AD828">
        <v>157.99999999999955</v>
      </c>
      <c r="AE828">
        <v>157.99999999999955</v>
      </c>
      <c r="AF828">
        <v>151</v>
      </c>
      <c r="AG828">
        <v>151</v>
      </c>
      <c r="AH828">
        <v>152</v>
      </c>
    </row>
    <row r="829" spans="1:34" ht="15" hidden="1" x14ac:dyDescent="0.25">
      <c r="A829" t="str">
        <f t="shared" si="165"/>
        <v>邮储(H)同业资产第三阶段</v>
      </c>
      <c r="B829" s="3" t="str">
        <f t="shared" si="162"/>
        <v>邮储银行同业资产第三阶段</v>
      </c>
      <c r="C829" s="4" t="s">
        <v>184</v>
      </c>
      <c r="D829" s="4" t="s">
        <v>169</v>
      </c>
      <c r="E829" s="5" t="s">
        <v>154</v>
      </c>
      <c r="F829" s="5" t="s">
        <v>542</v>
      </c>
      <c r="G829" s="5" t="str">
        <f t="shared" si="166"/>
        <v>同业资产第三阶段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 ht="15" hidden="1" x14ac:dyDescent="0.25">
      <c r="A830" t="str">
        <f t="shared" si="165"/>
        <v>光大(H)同业资产第三阶段</v>
      </c>
      <c r="B830" s="3" t="str">
        <f t="shared" si="162"/>
        <v>光大银行同业资产第三阶段</v>
      </c>
      <c r="C830" s="4" t="s">
        <v>185</v>
      </c>
      <c r="D830" s="4" t="s">
        <v>170</v>
      </c>
      <c r="E830" s="5" t="s">
        <v>155</v>
      </c>
      <c r="F830" s="5" t="s">
        <v>542</v>
      </c>
      <c r="G830" s="5" t="str">
        <f t="shared" si="166"/>
        <v>同业资产第三阶段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 ht="15" hidden="1" x14ac:dyDescent="0.25">
      <c r="A831" t="str">
        <f t="shared" si="165"/>
        <v>中信(H)同业资产第三阶段</v>
      </c>
      <c r="B831" s="3" t="str">
        <f t="shared" si="162"/>
        <v>中信银行同业资产第三阶段</v>
      </c>
      <c r="C831" s="4" t="s">
        <v>186</v>
      </c>
      <c r="D831" s="4" t="s">
        <v>171</v>
      </c>
      <c r="E831" s="5" t="s">
        <v>156</v>
      </c>
      <c r="F831" s="5" t="s">
        <v>542</v>
      </c>
      <c r="G831" s="5" t="str">
        <f t="shared" si="166"/>
        <v>同业资产第三阶段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ht="15" hidden="1" x14ac:dyDescent="0.25">
      <c r="A832" t="str">
        <f t="shared" si="165"/>
        <v>浙商(H)同业资产第三阶段</v>
      </c>
      <c r="B832" s="3" t="str">
        <f t="shared" si="162"/>
        <v>浙商银行同业资产第三阶段</v>
      </c>
      <c r="C832" s="4" t="s">
        <v>187</v>
      </c>
      <c r="D832" s="4" t="s">
        <v>172</v>
      </c>
      <c r="E832" s="5" t="s">
        <v>157</v>
      </c>
      <c r="F832" s="5" t="s">
        <v>542</v>
      </c>
      <c r="G832" s="5" t="str">
        <f t="shared" si="166"/>
        <v>同业资产第三阶段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797</v>
      </c>
      <c r="AE832">
        <v>797</v>
      </c>
      <c r="AF832">
        <v>0</v>
      </c>
      <c r="AG832">
        <v>0</v>
      </c>
      <c r="AH832">
        <v>0</v>
      </c>
    </row>
    <row r="833" spans="1:34" ht="15" hidden="1" x14ac:dyDescent="0.25">
      <c r="A833" t="str">
        <f t="shared" si="165"/>
        <v>民生(H)同业资产第三阶段</v>
      </c>
      <c r="B833" s="3" t="str">
        <f t="shared" si="162"/>
        <v>民生银行同业资产第三阶段</v>
      </c>
      <c r="C833" s="4" t="s">
        <v>188</v>
      </c>
      <c r="D833" s="4" t="s">
        <v>173</v>
      </c>
      <c r="E833" s="5" t="s">
        <v>158</v>
      </c>
      <c r="F833" s="5" t="s">
        <v>542</v>
      </c>
      <c r="G833" s="5" t="str">
        <f t="shared" si="166"/>
        <v>同业资产第三阶段</v>
      </c>
      <c r="H833">
        <v>769</v>
      </c>
      <c r="I833">
        <v>769</v>
      </c>
      <c r="J833">
        <v>722</v>
      </c>
      <c r="K833">
        <v>722</v>
      </c>
      <c r="L833">
        <v>1858</v>
      </c>
      <c r="M833">
        <v>1858</v>
      </c>
      <c r="N833">
        <v>472</v>
      </c>
      <c r="O833">
        <v>472</v>
      </c>
      <c r="P833">
        <v>785</v>
      </c>
      <c r="Q833">
        <v>785</v>
      </c>
      <c r="R833">
        <v>1287</v>
      </c>
      <c r="S833">
        <v>1287</v>
      </c>
      <c r="T833">
        <v>1262</v>
      </c>
      <c r="U833">
        <v>1262</v>
      </c>
      <c r="V833">
        <v>1103</v>
      </c>
      <c r="W833">
        <v>1103</v>
      </c>
      <c r="X833">
        <v>1035</v>
      </c>
      <c r="Y833">
        <v>1035</v>
      </c>
      <c r="Z833">
        <v>1628</v>
      </c>
      <c r="AA833">
        <v>1628</v>
      </c>
      <c r="AB833">
        <v>1650</v>
      </c>
      <c r="AC833">
        <v>1650</v>
      </c>
      <c r="AD833">
        <v>7725</v>
      </c>
      <c r="AE833">
        <v>7725</v>
      </c>
      <c r="AF833">
        <v>1628</v>
      </c>
      <c r="AG833">
        <v>1628</v>
      </c>
      <c r="AH833">
        <v>1193</v>
      </c>
    </row>
    <row r="834" spans="1:34" ht="15" hidden="1" x14ac:dyDescent="0.25">
      <c r="A834" t="str">
        <f t="shared" si="165"/>
        <v>招商(H)同业资产第三阶段</v>
      </c>
      <c r="B834" s="3" t="str">
        <f t="shared" si="162"/>
        <v>招商银行同业资产第三阶段</v>
      </c>
      <c r="C834" s="4" t="s">
        <v>189</v>
      </c>
      <c r="D834" s="4" t="s">
        <v>174</v>
      </c>
      <c r="E834" s="5" t="s">
        <v>159</v>
      </c>
      <c r="F834" s="5" t="s">
        <v>542</v>
      </c>
      <c r="G834" s="5" t="str">
        <f t="shared" si="166"/>
        <v>同业资产第三阶段</v>
      </c>
      <c r="H834">
        <v>0</v>
      </c>
      <c r="I834">
        <v>0</v>
      </c>
      <c r="J834">
        <v>211</v>
      </c>
      <c r="K834">
        <v>211</v>
      </c>
      <c r="L834">
        <v>151</v>
      </c>
      <c r="M834">
        <v>151</v>
      </c>
      <c r="N834">
        <v>151</v>
      </c>
      <c r="O834">
        <v>151</v>
      </c>
      <c r="P834">
        <v>151</v>
      </c>
      <c r="Q834">
        <v>151</v>
      </c>
      <c r="R834">
        <v>151</v>
      </c>
      <c r="S834">
        <v>151</v>
      </c>
      <c r="T834">
        <v>151</v>
      </c>
      <c r="U834">
        <v>151</v>
      </c>
      <c r="V834">
        <v>151</v>
      </c>
      <c r="W834">
        <v>151</v>
      </c>
      <c r="X834">
        <v>151</v>
      </c>
      <c r="Y834">
        <v>151</v>
      </c>
      <c r="Z834">
        <v>151</v>
      </c>
      <c r="AA834">
        <v>151</v>
      </c>
      <c r="AB834">
        <v>151</v>
      </c>
      <c r="AC834">
        <v>151</v>
      </c>
      <c r="AD834">
        <v>151</v>
      </c>
      <c r="AE834">
        <v>151</v>
      </c>
      <c r="AF834">
        <v>141</v>
      </c>
      <c r="AG834">
        <v>141</v>
      </c>
      <c r="AH834">
        <v>141</v>
      </c>
    </row>
    <row r="835" spans="1:34" ht="15" hidden="1" x14ac:dyDescent="0.25">
      <c r="A835" t="str">
        <f t="shared" si="165"/>
        <v>重庆(H)同业资产第三阶段</v>
      </c>
      <c r="B835" s="3" t="str">
        <f t="shared" si="162"/>
        <v>重庆银行同业资产第三阶段</v>
      </c>
      <c r="C835" s="4" t="s">
        <v>190</v>
      </c>
      <c r="D835" s="4" t="s">
        <v>175</v>
      </c>
      <c r="E835" s="5" t="s">
        <v>160</v>
      </c>
      <c r="F835" s="5" t="s">
        <v>542</v>
      </c>
      <c r="G835" s="5" t="str">
        <f t="shared" si="166"/>
        <v>同业资产第三阶段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199</v>
      </c>
      <c r="S835">
        <v>199</v>
      </c>
      <c r="T835">
        <v>199</v>
      </c>
      <c r="U835">
        <v>199</v>
      </c>
      <c r="V835">
        <v>199</v>
      </c>
      <c r="W835">
        <v>199</v>
      </c>
      <c r="X835">
        <v>0</v>
      </c>
      <c r="Y835">
        <v>0</v>
      </c>
      <c r="Z835">
        <v>199</v>
      </c>
      <c r="AA835">
        <v>199</v>
      </c>
      <c r="AB835">
        <v>199</v>
      </c>
      <c r="AC835">
        <v>199</v>
      </c>
      <c r="AD835">
        <v>226.1799999999987</v>
      </c>
      <c r="AE835">
        <v>226.1799999999987</v>
      </c>
      <c r="AF835">
        <v>199</v>
      </c>
      <c r="AG835">
        <v>199</v>
      </c>
      <c r="AH835">
        <v>199.00000000000003</v>
      </c>
    </row>
    <row r="836" spans="1:34" ht="15" hidden="1" x14ac:dyDescent="0.25">
      <c r="A836" t="str">
        <f t="shared" si="165"/>
        <v>青岛(H)同业资产第三阶段</v>
      </c>
      <c r="B836" s="3" t="str">
        <f t="shared" si="162"/>
        <v>青岛银行同业资产第三阶段</v>
      </c>
      <c r="C836" s="4" t="s">
        <v>191</v>
      </c>
      <c r="D836" s="4" t="s">
        <v>176</v>
      </c>
      <c r="E836" s="5" t="s">
        <v>161</v>
      </c>
      <c r="F836" s="5" t="s">
        <v>542</v>
      </c>
      <c r="G836" s="5" t="str">
        <f t="shared" si="166"/>
        <v>同业资产第三阶段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85.689000000001215</v>
      </c>
      <c r="AE836">
        <v>85.689000000001215</v>
      </c>
      <c r="AF836">
        <v>0</v>
      </c>
      <c r="AG836">
        <v>0</v>
      </c>
      <c r="AH836">
        <v>0</v>
      </c>
    </row>
    <row r="837" spans="1:34" ht="15" hidden="1" x14ac:dyDescent="0.25">
      <c r="A837" t="str">
        <f t="shared" si="165"/>
        <v>郑州(H)同业资产第三阶段</v>
      </c>
      <c r="B837" s="3" t="str">
        <f t="shared" si="162"/>
        <v>郑州银行同业资产第三阶段</v>
      </c>
      <c r="C837" s="4" t="s">
        <v>192</v>
      </c>
      <c r="D837" s="4" t="s">
        <v>177</v>
      </c>
      <c r="E837" s="5" t="s">
        <v>162</v>
      </c>
      <c r="F837" s="5" t="s">
        <v>542</v>
      </c>
      <c r="G837" s="5" t="str">
        <f t="shared" si="166"/>
        <v>同业资产第三阶段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1045.0210000000043</v>
      </c>
      <c r="AE837">
        <v>1045.0210000000043</v>
      </c>
      <c r="AF837">
        <v>0</v>
      </c>
      <c r="AG837">
        <v>0</v>
      </c>
      <c r="AH837">
        <v>0</v>
      </c>
    </row>
    <row r="838" spans="1:34" ht="15" hidden="1" x14ac:dyDescent="0.25">
      <c r="A838" t="str">
        <f t="shared" si="165"/>
        <v>渝农(H)同业资产第三阶段</v>
      </c>
      <c r="B838" s="3" t="str">
        <f t="shared" si="162"/>
        <v>渝农商行同业资产第三阶段</v>
      </c>
      <c r="C838" s="4" t="s">
        <v>193</v>
      </c>
      <c r="D838" s="4" t="s">
        <v>178</v>
      </c>
      <c r="E838" s="5" t="s">
        <v>163</v>
      </c>
      <c r="F838" s="5" t="s">
        <v>542</v>
      </c>
      <c r="G838" s="5" t="str">
        <f t="shared" si="166"/>
        <v>同业资产第三阶段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242.37599999999986</v>
      </c>
      <c r="AE838">
        <v>242.37599999999986</v>
      </c>
      <c r="AF838">
        <v>0</v>
      </c>
      <c r="AG838">
        <v>0</v>
      </c>
      <c r="AH838">
        <v>0</v>
      </c>
    </row>
    <row r="839" spans="1:34" ht="15" hidden="1" x14ac:dyDescent="0.25">
      <c r="A839" t="str">
        <f t="shared" si="165"/>
        <v>中原同业资产第三阶段</v>
      </c>
      <c r="B839" s="15" t="str">
        <f t="shared" si="162"/>
        <v>中原银行同业资产第三阶段</v>
      </c>
      <c r="C839" s="16" t="s">
        <v>222</v>
      </c>
      <c r="D839" s="16" t="s">
        <v>194</v>
      </c>
      <c r="E839" s="17" t="s">
        <v>208</v>
      </c>
      <c r="F839" s="17" t="s">
        <v>236</v>
      </c>
      <c r="G839" s="17" t="str">
        <f t="shared" si="166"/>
        <v>同业资产第三阶段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 ht="15" hidden="1" x14ac:dyDescent="0.25">
      <c r="A840" t="str">
        <f t="shared" si="165"/>
        <v>广州农商同业资产第三阶段</v>
      </c>
      <c r="B840" s="3" t="str">
        <f t="shared" si="162"/>
        <v>广州农商银行同业资产第三阶段</v>
      </c>
      <c r="C840" s="4" t="s">
        <v>223</v>
      </c>
      <c r="D840" s="4" t="s">
        <v>195</v>
      </c>
      <c r="E840" s="5" t="s">
        <v>209</v>
      </c>
      <c r="F840" s="5" t="s">
        <v>236</v>
      </c>
      <c r="G840" s="5" t="str">
        <f t="shared" si="166"/>
        <v>同业资产第三阶段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 ht="15" hidden="1" x14ac:dyDescent="0.25">
      <c r="A841" t="str">
        <f t="shared" si="165"/>
        <v>天津同业资产第三阶段</v>
      </c>
      <c r="B841" s="3" t="str">
        <f t="shared" si="162"/>
        <v>天津银行同业资产第三阶段</v>
      </c>
      <c r="C841" s="4" t="s">
        <v>224</v>
      </c>
      <c r="D841" s="4" t="s">
        <v>196</v>
      </c>
      <c r="E841" s="5" t="s">
        <v>210</v>
      </c>
      <c r="F841" s="5" t="s">
        <v>236</v>
      </c>
      <c r="G841" s="5" t="str">
        <f t="shared" si="166"/>
        <v>同业资产第三阶段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ht="15" hidden="1" x14ac:dyDescent="0.25">
      <c r="A842" t="str">
        <f t="shared" si="165"/>
        <v>江西同业资产第三阶段</v>
      </c>
      <c r="B842" s="3" t="str">
        <f t="shared" si="162"/>
        <v>江西银行同业资产第三阶段</v>
      </c>
      <c r="C842" s="4" t="s">
        <v>225</v>
      </c>
      <c r="D842" s="4" t="s">
        <v>197</v>
      </c>
      <c r="E842" s="5" t="s">
        <v>211</v>
      </c>
      <c r="F842" s="5" t="s">
        <v>236</v>
      </c>
      <c r="G842" s="5" t="str">
        <f t="shared" si="166"/>
        <v>同业资产第三阶段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 ht="15" hidden="1" x14ac:dyDescent="0.25">
      <c r="A843" t="str">
        <f t="shared" si="165"/>
        <v>泸州同业资产第三阶段</v>
      </c>
      <c r="B843" s="3" t="str">
        <f t="shared" si="162"/>
        <v>泸州银行同业资产第三阶段</v>
      </c>
      <c r="C843" s="4" t="s">
        <v>226</v>
      </c>
      <c r="D843" s="4" t="s">
        <v>198</v>
      </c>
      <c r="E843" s="5" t="s">
        <v>212</v>
      </c>
      <c r="F843" s="5" t="s">
        <v>236</v>
      </c>
      <c r="G843" s="5" t="str">
        <f t="shared" si="166"/>
        <v>同业资产第三阶段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</row>
    <row r="844" spans="1:34" ht="15" hidden="1" x14ac:dyDescent="0.25">
      <c r="A844" t="str">
        <f t="shared" si="165"/>
        <v>甘肃同业资产第三阶段</v>
      </c>
      <c r="B844" s="3" t="str">
        <f t="shared" si="162"/>
        <v>甘肃银行同业资产第三阶段</v>
      </c>
      <c r="C844" s="4" t="s">
        <v>228</v>
      </c>
      <c r="D844" s="4" t="s">
        <v>200</v>
      </c>
      <c r="E844" s="5" t="s">
        <v>214</v>
      </c>
      <c r="F844" s="5" t="s">
        <v>236</v>
      </c>
      <c r="G844" s="5" t="str">
        <f t="shared" si="166"/>
        <v>同业资产第三阶段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4" ht="15" hidden="1" x14ac:dyDescent="0.25">
      <c r="A845" t="str">
        <f t="shared" si="165"/>
        <v>晋商同业资产第三阶段</v>
      </c>
      <c r="B845" s="3" t="str">
        <f t="shared" si="162"/>
        <v>晋商银行同业资产第三阶段</v>
      </c>
      <c r="C845" s="4" t="s">
        <v>229</v>
      </c>
      <c r="D845" s="4" t="s">
        <v>201</v>
      </c>
      <c r="E845" s="5" t="s">
        <v>215</v>
      </c>
      <c r="F845" s="5" t="s">
        <v>236</v>
      </c>
      <c r="G845" s="5" t="str">
        <f t="shared" si="166"/>
        <v>同业资产第三阶段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 ht="15" hidden="1" x14ac:dyDescent="0.25">
      <c r="A846" t="str">
        <f t="shared" si="165"/>
        <v>徽商同业资产第三阶段</v>
      </c>
      <c r="B846" s="3" t="str">
        <f t="shared" si="162"/>
        <v>徽商银行同业资产第三阶段</v>
      </c>
      <c r="C846" s="4" t="s">
        <v>230</v>
      </c>
      <c r="D846" s="4" t="s">
        <v>202</v>
      </c>
      <c r="E846" s="5" t="s">
        <v>216</v>
      </c>
      <c r="F846" s="5" t="s">
        <v>236</v>
      </c>
      <c r="G846" s="5" t="str">
        <f t="shared" si="166"/>
        <v>同业资产第三阶段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 ht="15" hidden="1" x14ac:dyDescent="0.25">
      <c r="A847" t="str">
        <f t="shared" si="165"/>
        <v>哈尔滨同业资产第三阶段</v>
      </c>
      <c r="B847" s="3" t="str">
        <f t="shared" si="162"/>
        <v>哈尔滨银行同业资产第三阶段</v>
      </c>
      <c r="C847" s="4" t="s">
        <v>231</v>
      </c>
      <c r="D847" s="4" t="s">
        <v>203</v>
      </c>
      <c r="E847" s="5" t="s">
        <v>217</v>
      </c>
      <c r="F847" s="5" t="s">
        <v>236</v>
      </c>
      <c r="G847" s="5" t="str">
        <f t="shared" si="166"/>
        <v>同业资产第三阶段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 ht="15" hidden="1" x14ac:dyDescent="0.25">
      <c r="A848" t="str">
        <f t="shared" si="165"/>
        <v>贵州同业资产第三阶段</v>
      </c>
      <c r="B848" s="3" t="str">
        <f t="shared" si="162"/>
        <v>贵州银行同业资产第三阶段</v>
      </c>
      <c r="C848" s="4" t="s">
        <v>232</v>
      </c>
      <c r="D848" s="4" t="s">
        <v>204</v>
      </c>
      <c r="E848" s="5" t="s">
        <v>218</v>
      </c>
      <c r="F848" s="5" t="s">
        <v>236</v>
      </c>
      <c r="G848" s="5" t="str">
        <f t="shared" si="166"/>
        <v>同业资产第三阶段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 ht="15" hidden="1" x14ac:dyDescent="0.25">
      <c r="A849" t="str">
        <f t="shared" si="165"/>
        <v>渤海同业资产第三阶段</v>
      </c>
      <c r="B849" s="3" t="str">
        <f t="shared" si="162"/>
        <v>渤海银行同业资产第三阶段</v>
      </c>
      <c r="C849" s="4" t="s">
        <v>233</v>
      </c>
      <c r="D849" s="4" t="s">
        <v>205</v>
      </c>
      <c r="E849" s="5" t="s">
        <v>219</v>
      </c>
      <c r="F849" s="5" t="s">
        <v>236</v>
      </c>
      <c r="G849" s="5" t="str">
        <f t="shared" si="166"/>
        <v>同业资产第三阶段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ht="15" hidden="1" x14ac:dyDescent="0.25">
      <c r="A850" t="str">
        <f t="shared" si="165"/>
        <v>威海同业资产第三阶段</v>
      </c>
      <c r="B850" s="3" t="str">
        <f t="shared" si="162"/>
        <v>威海银行同业资产第三阶段</v>
      </c>
      <c r="C850" s="4" t="s">
        <v>234</v>
      </c>
      <c r="D850" s="4" t="s">
        <v>206</v>
      </c>
      <c r="E850" s="5" t="s">
        <v>220</v>
      </c>
      <c r="F850" s="5" t="s">
        <v>236</v>
      </c>
      <c r="G850" s="5" t="str">
        <f t="shared" si="166"/>
        <v>同业资产第三阶段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 ht="15" hidden="1" x14ac:dyDescent="0.25">
      <c r="A851" t="str">
        <f t="shared" si="165"/>
        <v>东莞农商同业资产第三阶段</v>
      </c>
      <c r="B851" s="3" t="str">
        <f t="shared" si="162"/>
        <v>东莞农商银行同业资产第三阶段</v>
      </c>
      <c r="C851" s="4" t="s">
        <v>235</v>
      </c>
      <c r="D851" s="4" t="s">
        <v>207</v>
      </c>
      <c r="E851" s="5" t="s">
        <v>221</v>
      </c>
      <c r="F851" s="5" t="s">
        <v>236</v>
      </c>
      <c r="G851" s="5" t="str">
        <f t="shared" si="166"/>
        <v>同业资产第三阶段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 ht="15" hidden="1" x14ac:dyDescent="0.25">
      <c r="A852" t="str">
        <f t="shared" si="165"/>
        <v>国有行同业资产第三阶段</v>
      </c>
      <c r="B852" s="15" t="str">
        <f t="shared" si="162"/>
        <v>国有行同业资产第三阶段</v>
      </c>
      <c r="C852" s="16"/>
      <c r="D852" s="17" t="s">
        <v>8</v>
      </c>
      <c r="E852" s="17" t="s">
        <v>8</v>
      </c>
      <c r="F852" s="17"/>
      <c r="G852" s="17" t="str">
        <f>G851</f>
        <v>同业资产第三阶段</v>
      </c>
      <c r="H852" s="23">
        <f>IFERROR(SUMIF($F782:$F851,$E852,H782:H851),"")</f>
        <v>96</v>
      </c>
      <c r="I852" s="23">
        <f>IFERROR(SUMIF($F782:$F851,$E852,I782:I851),"")</f>
        <v>96</v>
      </c>
      <c r="J852" s="23">
        <f>IFERROR(SUMIF($F782:$F851,$E852,J782:J851),"")</f>
        <v>546</v>
      </c>
      <c r="K852" s="23">
        <f>IFERROR(SUMIF($F782:$F851,$E852,K782:K851),"")</f>
        <v>546</v>
      </c>
      <c r="L852" s="23">
        <f>IFERROR(SUMIF($F782:$F851,$E852,L782:L851),"")</f>
        <v>687</v>
      </c>
      <c r="M852" s="23">
        <f>IFERROR(SUMIF($F782:$F851,$E852,M782:M851),"")</f>
        <v>687</v>
      </c>
      <c r="N852" s="23">
        <f>IFERROR(SUMIF($F782:$F851,$E852,N782:N851),"")</f>
        <v>161</v>
      </c>
      <c r="O852" s="23">
        <f>IFERROR(SUMIF($F782:$F851,$E852,O782:O851),"")</f>
        <v>161</v>
      </c>
      <c r="P852" s="23">
        <f>IFERROR(SUMIF($F782:$F851,$E852,P782:P851),"")</f>
        <v>39</v>
      </c>
      <c r="Q852" s="23">
        <f>IFERROR(SUMIF($F782:$F851,$E852,Q782:Q851),"")</f>
        <v>39</v>
      </c>
      <c r="R852" s="23">
        <f>IFERROR(SUMIF($F782:$F851,$E852,R782:R851),"")</f>
        <v>24</v>
      </c>
      <c r="S852" s="23">
        <f>IFERROR(SUMIF($F782:$F851,$E852,S782:S851),"")</f>
        <v>24</v>
      </c>
      <c r="T852" s="23">
        <f>IFERROR(SUMIF($F782:$F851,$E852,T782:T851),"")</f>
        <v>159</v>
      </c>
      <c r="U852" s="23">
        <f>IFERROR(SUMIF($F782:$F851,$E852,U782:U851),"")</f>
        <v>159</v>
      </c>
      <c r="V852" s="23">
        <f>IFERROR(SUMIF($F782:$F851,$E852,V782:V851),"")</f>
        <v>0</v>
      </c>
      <c r="W852" s="23">
        <f>IFERROR(SUMIF($F782:$F851,$E852,W782:W851),"")</f>
        <v>0</v>
      </c>
      <c r="X852" s="23">
        <f>IFERROR(SUMIF($F782:$F851,$E852,X782:X851),"")</f>
        <v>0</v>
      </c>
      <c r="Y852" s="23">
        <f>IFERROR(SUMIF($F782:$F851,$E852,Y782:Y851),"")</f>
        <v>0</v>
      </c>
      <c r="Z852" s="23">
        <f>IFERROR(SUMIF($F782:$F851,$E852,Z782:Z851),"")</f>
        <v>161</v>
      </c>
      <c r="AA852" s="23">
        <f>IFERROR(SUMIF($F782:$F851,$E852,AA782:AA851),"")</f>
        <v>161</v>
      </c>
      <c r="AB852" s="23">
        <f>IFERROR(SUMIF($F782:$F851,$E852,AB782:AB851),"")</f>
        <v>157</v>
      </c>
      <c r="AC852" s="23">
        <f>IFERROR(SUMIF($F782:$F851,$E852,AC782:AC851),"")</f>
        <v>157</v>
      </c>
      <c r="AD852" s="23">
        <f>IFERROR(SUMIF($F782:$F851,$E852,AD782:AD851),"")</f>
        <v>157.99999999999955</v>
      </c>
      <c r="AE852" s="23">
        <f>IFERROR(SUMIF($F782:$F851,$E852,AE782:AE851),"")</f>
        <v>157.99999999999955</v>
      </c>
      <c r="AF852" s="23">
        <f>IFERROR(SUMIF($F782:$F851,$E852,AF782:AF851),"")</f>
        <v>151</v>
      </c>
      <c r="AG852" s="23">
        <f>IFERROR(SUMIF($F782:$F851,$E852,AG782:AG851),"")</f>
        <v>151</v>
      </c>
      <c r="AH852" s="23">
        <f>IFERROR(SUMIF($F782:$F851,$E852,AH782:AH851),"")</f>
        <v>152</v>
      </c>
    </row>
    <row r="853" spans="1:34" ht="15" hidden="1" x14ac:dyDescent="0.25">
      <c r="A853" t="str">
        <f t="shared" si="165"/>
        <v>股份行同业资产第三阶段</v>
      </c>
      <c r="B853" s="3" t="str">
        <f t="shared" si="162"/>
        <v>股份行同业资产第三阶段</v>
      </c>
      <c r="C853" s="4"/>
      <c r="D853" s="5" t="s">
        <v>27</v>
      </c>
      <c r="E853" s="5" t="s">
        <v>27</v>
      </c>
      <c r="F853" s="5"/>
      <c r="G853" s="5" t="str">
        <f t="shared" ref="G853:G858" si="167">G852</f>
        <v>同业资产第三阶段</v>
      </c>
      <c r="H853" s="23">
        <f>IFERROR(SUMIF($F782:$F851,$E853,H782:H851),"")</f>
        <v>1181</v>
      </c>
      <c r="I853" s="23">
        <f>IFERROR(SUMIF($F782:$F851,$E853,I782:I851),"")</f>
        <v>1181</v>
      </c>
      <c r="J853" s="23">
        <f>IFERROR(SUMIF($F782:$F851,$E853,J782:J851),"")</f>
        <v>958</v>
      </c>
      <c r="K853" s="23">
        <f>IFERROR(SUMIF($F782:$F851,$E853,K782:K851),"")</f>
        <v>958</v>
      </c>
      <c r="L853" s="23">
        <f>IFERROR(SUMIF($F782:$F851,$E853,L782:L851),"")</f>
        <v>2034</v>
      </c>
      <c r="M853" s="23">
        <f>IFERROR(SUMIF($F782:$F851,$E853,M782:M851),"")</f>
        <v>2034</v>
      </c>
      <c r="N853" s="23">
        <f>IFERROR(SUMIF($F782:$F851,$E853,N782:N851),"")</f>
        <v>648</v>
      </c>
      <c r="O853" s="23">
        <f>IFERROR(SUMIF($F782:$F851,$E853,O782:O851),"")</f>
        <v>648</v>
      </c>
      <c r="P853" s="23">
        <f>IFERROR(SUMIF($F782:$F851,$E853,P782:P851),"")</f>
        <v>961</v>
      </c>
      <c r="Q853" s="23">
        <f>IFERROR(SUMIF($F782:$F851,$E853,Q782:Q851),"")</f>
        <v>961</v>
      </c>
      <c r="R853" s="23">
        <f>IFERROR(SUMIF($F782:$F851,$E853,R782:R851),"")</f>
        <v>1447</v>
      </c>
      <c r="S853" s="23">
        <f>IFERROR(SUMIF($F782:$F851,$E853,S782:S851),"")</f>
        <v>1447</v>
      </c>
      <c r="T853" s="23">
        <f>IFERROR(SUMIF($F782:$F851,$E853,T782:T851),"")</f>
        <v>1422</v>
      </c>
      <c r="U853" s="23">
        <f>IFERROR(SUMIF($F782:$F851,$E853,U782:U851),"")</f>
        <v>1422</v>
      </c>
      <c r="V853" s="23">
        <f>IFERROR(SUMIF($F782:$F851,$E853,V782:V851),"")</f>
        <v>1263</v>
      </c>
      <c r="W853" s="23">
        <f>IFERROR(SUMIF($F782:$F851,$E853,W782:W851),"")</f>
        <v>1263</v>
      </c>
      <c r="X853" s="23">
        <f>IFERROR(SUMIF($F782:$F851,$E853,X782:X851),"")</f>
        <v>1195</v>
      </c>
      <c r="Y853" s="23">
        <f>IFERROR(SUMIF($F782:$F851,$E853,Y782:Y851),"")</f>
        <v>1195</v>
      </c>
      <c r="Z853" s="23">
        <f>IFERROR(SUMIF($F782:$F851,$E853,Z782:Z851),"")</f>
        <v>2129</v>
      </c>
      <c r="AA853" s="23">
        <f>IFERROR(SUMIF($F782:$F851,$E853,AA782:AA851),"")</f>
        <v>2129</v>
      </c>
      <c r="AB853" s="23">
        <f>IFERROR(SUMIF($F782:$F851,$E853,AB782:AB851),"")</f>
        <v>2151</v>
      </c>
      <c r="AC853" s="23">
        <f>IFERROR(SUMIF($F782:$F851,$E853,AC782:AC851),"")</f>
        <v>2151</v>
      </c>
      <c r="AD853" s="23">
        <f>IFERROR(SUMIF($F782:$F851,$E853,AD782:AD851),"")</f>
        <v>12080</v>
      </c>
      <c r="AE853" s="23">
        <f>IFERROR(SUMIF($F782:$F851,$E853,AE782:AE851),"")</f>
        <v>12080</v>
      </c>
      <c r="AF853" s="23">
        <f>IFERROR(SUMIF($F782:$F851,$E853,AF782:AF851),"")</f>
        <v>2119</v>
      </c>
      <c r="AG853" s="23">
        <f>IFERROR(SUMIF($F782:$F851,$E853,AG782:AG851),"")</f>
        <v>2119</v>
      </c>
      <c r="AH853" s="23">
        <f>IFERROR(SUMIF($F782:$F851,$E853,AH782:AH851),"")</f>
        <v>1684</v>
      </c>
    </row>
    <row r="854" spans="1:34" ht="15" hidden="1" x14ac:dyDescent="0.25">
      <c r="A854" t="str">
        <f t="shared" si="165"/>
        <v>城商行同业资产第三阶段</v>
      </c>
      <c r="B854" s="3" t="str">
        <f t="shared" si="162"/>
        <v>城商行同业资产第三阶段</v>
      </c>
      <c r="C854" s="4"/>
      <c r="D854" s="5" t="s">
        <v>55</v>
      </c>
      <c r="E854" s="5" t="s">
        <v>55</v>
      </c>
      <c r="F854" s="5"/>
      <c r="G854" s="5" t="str">
        <f t="shared" si="167"/>
        <v>同业资产第三阶段</v>
      </c>
      <c r="H854" s="23">
        <f>IFERROR(SUMIF($F782:$F851,$E854,H782:H851),"")</f>
        <v>396.68349999999998</v>
      </c>
      <c r="I854" s="23">
        <f>IFERROR(SUMIF($F782:$F851,$E854,I782:I851),"")</f>
        <v>396.68349999999998</v>
      </c>
      <c r="J854" s="23">
        <f>IFERROR(SUMIF($F782:$F851,$E854,J782:J851),"")</f>
        <v>786.9046800000001</v>
      </c>
      <c r="K854" s="23">
        <f>IFERROR(SUMIF($F782:$F851,$E854,K782:K851),"")</f>
        <v>786.9046800000001</v>
      </c>
      <c r="L854" s="23">
        <f>IFERROR(SUMIF($F782:$F851,$E854,L782:L851),"")</f>
        <v>805.23138700000004</v>
      </c>
      <c r="M854" s="23">
        <f>IFERROR(SUMIF($F782:$F851,$E854,M782:M851),"")</f>
        <v>805.23138700000004</v>
      </c>
      <c r="N854" s="23">
        <f>IFERROR(SUMIF($F782:$F851,$E854,N782:N851),"")</f>
        <v>2736.1934529999999</v>
      </c>
      <c r="O854" s="23">
        <f>IFERROR(SUMIF($F782:$F851,$E854,O782:O851),"")</f>
        <v>2736.1934529999999</v>
      </c>
      <c r="P854" s="23">
        <f>IFERROR(SUMIF($F782:$F851,$E854,P782:P851),"")</f>
        <v>348.18476800000002</v>
      </c>
      <c r="Q854" s="23">
        <f>IFERROR(SUMIF($F782:$F851,$E854,Q782:Q851),"")</f>
        <v>348.18476800000002</v>
      </c>
      <c r="R854" s="23">
        <f>IFERROR(SUMIF($F782:$F851,$E854,R782:R851),"")</f>
        <v>1513.242669</v>
      </c>
      <c r="S854" s="23">
        <f>IFERROR(SUMIF($F782:$F851,$E854,S782:S851),"")</f>
        <v>1513.242669</v>
      </c>
      <c r="T854" s="23">
        <f>IFERROR(SUMIF($F782:$F851,$E854,T782:T851),"")</f>
        <v>1556.653364</v>
      </c>
      <c r="U854" s="23">
        <f>IFERROR(SUMIF($F782:$F851,$E854,U782:U851),"")</f>
        <v>1556.653364</v>
      </c>
      <c r="V854" s="23">
        <f>IFERROR(SUMIF($F782:$F851,$E854,V782:V851),"")</f>
        <v>1559.6086619999999</v>
      </c>
      <c r="W854" s="23">
        <f>IFERROR(SUMIF($F782:$F851,$E854,W782:W851),"")</f>
        <v>1559.6086619999999</v>
      </c>
      <c r="X854" s="23">
        <f>IFERROR(SUMIF($F782:$F851,$E854,X782:X851),"")</f>
        <v>1329.88</v>
      </c>
      <c r="Y854" s="23">
        <f>IFERROR(SUMIF($F782:$F851,$E854,Y782:Y851),"")</f>
        <v>1329.88</v>
      </c>
      <c r="Z854" s="23">
        <f>IFERROR(SUMIF($F782:$F851,$E854,Z782:Z851),"")</f>
        <v>1747.7070000000001</v>
      </c>
      <c r="AA854" s="23">
        <f>IFERROR(SUMIF($F782:$F851,$E854,AA782:AA851),"")</f>
        <v>1747.7070000000001</v>
      </c>
      <c r="AB854" s="23">
        <f>IFERROR(SUMIF($F782:$F851,$E854,AB782:AB851),"")</f>
        <v>1747.7060000000001</v>
      </c>
      <c r="AC854" s="23">
        <f>IFERROR(SUMIF($F782:$F851,$E854,AC782:AC851),"")</f>
        <v>1747.7060000000001</v>
      </c>
      <c r="AD854" s="23">
        <f>IFERROR(SUMIF($F782:$F851,$E854,AD782:AD851),"")</f>
        <v>1356.8900000000042</v>
      </c>
      <c r="AE854" s="23">
        <f>IFERROR(SUMIF($F782:$F851,$E854,AE782:AE851),"")</f>
        <v>1356.8900000000042</v>
      </c>
      <c r="AF854" s="23">
        <f>IFERROR(SUMIF($F782:$F851,$E854,AF782:AF851),"")</f>
        <v>2175.107</v>
      </c>
      <c r="AG854" s="23">
        <f>IFERROR(SUMIF($F782:$F851,$E854,AG782:AG851),"")</f>
        <v>2175.107</v>
      </c>
      <c r="AH854" s="23">
        <f>IFERROR(SUMIF($F782:$F851,$E854,AH782:AH851),"")</f>
        <v>199.00000000000003</v>
      </c>
    </row>
    <row r="855" spans="1:34" ht="15" hidden="1" x14ac:dyDescent="0.25">
      <c r="A855" t="str">
        <f t="shared" si="165"/>
        <v>农商行同业资产第三阶段</v>
      </c>
      <c r="B855" s="3" t="str">
        <f t="shared" si="162"/>
        <v>农商行同业资产第三阶段</v>
      </c>
      <c r="C855" s="4"/>
      <c r="D855" s="5" t="s">
        <v>107</v>
      </c>
      <c r="E855" s="5" t="s">
        <v>107</v>
      </c>
      <c r="F855" s="5"/>
      <c r="G855" s="5" t="str">
        <f t="shared" si="167"/>
        <v>同业资产第三阶段</v>
      </c>
      <c r="H855" s="23">
        <f>IFERROR(SUMIF($F782:$F851,$E855,H782:H851),"")</f>
        <v>0</v>
      </c>
      <c r="I855" s="23">
        <f>IFERROR(SUMIF($F782:$F851,$E855,I782:I851),"")</f>
        <v>0</v>
      </c>
      <c r="J855" s="23">
        <f>IFERROR(SUMIF($F782:$F851,$E855,J782:J851),"")</f>
        <v>242.27801846999998</v>
      </c>
      <c r="K855" s="23">
        <f>IFERROR(SUMIF($F782:$F851,$E855,K782:K851),"")</f>
        <v>242.27801846999998</v>
      </c>
      <c r="L855" s="23">
        <f>IFERROR(SUMIF($F782:$F851,$E855,L782:L851),"")</f>
        <v>24.695448379999998</v>
      </c>
      <c r="M855" s="23">
        <f>IFERROR(SUMIF($F782:$F851,$E855,M782:M851),"")</f>
        <v>24.695448379999998</v>
      </c>
      <c r="N855" s="23">
        <f>IFERROR(SUMIF($F782:$F851,$E855,N782:N851),"")</f>
        <v>22.760834969999998</v>
      </c>
      <c r="O855" s="23">
        <f>IFERROR(SUMIF($F782:$F851,$E855,O782:O851),"")</f>
        <v>22.760834969999998</v>
      </c>
      <c r="P855" s="23">
        <f>IFERROR(SUMIF($F782:$F851,$E855,P782:P851),"")</f>
        <v>22.53479286</v>
      </c>
      <c r="Q855" s="23">
        <f>IFERROR(SUMIF($F782:$F851,$E855,Q782:Q851),"")</f>
        <v>22.53479286</v>
      </c>
      <c r="R855" s="23">
        <f>IFERROR(SUMIF($F782:$F851,$E855,R782:R851),"")</f>
        <v>0</v>
      </c>
      <c r="S855" s="23">
        <f>IFERROR(SUMIF($F782:$F851,$E855,S782:S851),"")</f>
        <v>0</v>
      </c>
      <c r="T855" s="23">
        <f>IFERROR(SUMIF($F782:$F851,$E855,T782:T851),"")</f>
        <v>0</v>
      </c>
      <c r="U855" s="23">
        <f>IFERROR(SUMIF($F782:$F851,$E855,U782:U851),"")</f>
        <v>0</v>
      </c>
      <c r="V855" s="23">
        <f>IFERROR(SUMIF($F782:$F851,$E855,V782:V851),"")</f>
        <v>0</v>
      </c>
      <c r="W855" s="23">
        <f>IFERROR(SUMIF($F782:$F851,$E855,W782:W851),"")</f>
        <v>0</v>
      </c>
      <c r="X855" s="23">
        <f>IFERROR(SUMIF($F782:$F851,$E855,X782:X851),"")</f>
        <v>0</v>
      </c>
      <c r="Y855" s="23">
        <f>IFERROR(SUMIF($F782:$F851,$E855,Y782:Y851),"")</f>
        <v>0</v>
      </c>
      <c r="Z855" s="23">
        <f>IFERROR(SUMIF($F782:$F851,$E855,Z782:Z851),"")</f>
        <v>0</v>
      </c>
      <c r="AA855" s="23">
        <f>IFERROR(SUMIF($F782:$F851,$E855,AA782:AA851),"")</f>
        <v>0</v>
      </c>
      <c r="AB855" s="23">
        <f>IFERROR(SUMIF($F782:$F851,$E855,AB782:AB851),"")</f>
        <v>0</v>
      </c>
      <c r="AC855" s="23">
        <f>IFERROR(SUMIF($F782:$F851,$E855,AC782:AC851),"")</f>
        <v>0</v>
      </c>
      <c r="AD855" s="23">
        <f>IFERROR(SUMIF($F782:$F851,$E855,AD782:AD851),"")</f>
        <v>267.71000000000026</v>
      </c>
      <c r="AE855" s="23">
        <f>IFERROR(SUMIF($F782:$F851,$E855,AE782:AE851),"")</f>
        <v>267.71000000000026</v>
      </c>
      <c r="AF855" s="23">
        <f>IFERROR(SUMIF($F782:$F851,$E855,AF782:AF851),"")</f>
        <v>0</v>
      </c>
      <c r="AG855" s="23">
        <f>IFERROR(SUMIF($F782:$F851,$E855,AG782:AG851),"")</f>
        <v>0</v>
      </c>
      <c r="AH855" s="23">
        <f>IFERROR(SUMIF($F782:$F851,$E855,AH782:AH851),"")</f>
        <v>0</v>
      </c>
    </row>
    <row r="856" spans="1:34" ht="15" hidden="1" x14ac:dyDescent="0.25">
      <c r="A856" t="str">
        <f t="shared" si="165"/>
        <v>上市银行同业资产第三阶段</v>
      </c>
      <c r="B856" s="3" t="str">
        <f t="shared" si="162"/>
        <v>上市银行同业资产第三阶段</v>
      </c>
      <c r="C856" s="4"/>
      <c r="D856" s="5" t="s">
        <v>135</v>
      </c>
      <c r="E856" s="5" t="s">
        <v>135</v>
      </c>
      <c r="F856" s="5"/>
      <c r="G856" s="5" t="str">
        <f t="shared" si="167"/>
        <v>同业资产第三阶段</v>
      </c>
      <c r="H856" s="23">
        <f t="shared" ref="H856:AG856" si="168">IFERROR(SUM(H852:H855),"")</f>
        <v>1673.6835000000001</v>
      </c>
      <c r="I856" s="23">
        <f t="shared" si="168"/>
        <v>1673.6835000000001</v>
      </c>
      <c r="J856" s="23">
        <f t="shared" si="168"/>
        <v>2533.1826984700001</v>
      </c>
      <c r="K856" s="23">
        <f t="shared" si="168"/>
        <v>2533.1826984700001</v>
      </c>
      <c r="L856" s="23">
        <f t="shared" si="168"/>
        <v>3550.9268353799998</v>
      </c>
      <c r="M856" s="23">
        <f t="shared" si="168"/>
        <v>3550.9268353799998</v>
      </c>
      <c r="N856" s="23">
        <f t="shared" si="168"/>
        <v>3567.9542879699998</v>
      </c>
      <c r="O856" s="23">
        <f t="shared" si="168"/>
        <v>3567.9542879699998</v>
      </c>
      <c r="P856" s="23">
        <f t="shared" si="168"/>
        <v>1370.71956086</v>
      </c>
      <c r="Q856" s="23">
        <f t="shared" si="168"/>
        <v>1370.71956086</v>
      </c>
      <c r="R856" s="23">
        <f t="shared" si="168"/>
        <v>2984.2426690000002</v>
      </c>
      <c r="S856" s="23">
        <f t="shared" si="168"/>
        <v>2984.2426690000002</v>
      </c>
      <c r="T856" s="23">
        <f t="shared" si="168"/>
        <v>3137.6533639999998</v>
      </c>
      <c r="U856" s="23">
        <f t="shared" si="168"/>
        <v>3137.6533639999998</v>
      </c>
      <c r="V856" s="23">
        <f t="shared" si="168"/>
        <v>2822.6086619999996</v>
      </c>
      <c r="W856" s="23">
        <f t="shared" si="168"/>
        <v>2822.6086619999996</v>
      </c>
      <c r="X856" s="23">
        <f t="shared" si="168"/>
        <v>2524.88</v>
      </c>
      <c r="Y856" s="23">
        <f t="shared" si="168"/>
        <v>2524.88</v>
      </c>
      <c r="Z856" s="23">
        <f t="shared" si="168"/>
        <v>4037.7070000000003</v>
      </c>
      <c r="AA856" s="23">
        <f t="shared" si="168"/>
        <v>4037.7070000000003</v>
      </c>
      <c r="AB856" s="23">
        <f t="shared" si="168"/>
        <v>4055.7060000000001</v>
      </c>
      <c r="AC856" s="23">
        <f t="shared" si="168"/>
        <v>4055.7060000000001</v>
      </c>
      <c r="AD856" s="23">
        <f t="shared" si="168"/>
        <v>13862.600000000006</v>
      </c>
      <c r="AE856" s="23">
        <f t="shared" si="168"/>
        <v>13862.600000000006</v>
      </c>
      <c r="AF856" s="23">
        <f t="shared" si="168"/>
        <v>4445.107</v>
      </c>
      <c r="AG856" s="23">
        <f t="shared" si="168"/>
        <v>4445.107</v>
      </c>
      <c r="AH856" s="23">
        <f t="shared" ref="AH856" si="169">IFERROR(SUM(AH852:AH855),"")</f>
        <v>2035</v>
      </c>
    </row>
    <row r="857" spans="1:34" ht="15" hidden="1" x14ac:dyDescent="0.25">
      <c r="A857" t="str">
        <f t="shared" si="165"/>
        <v>A+H股同业资产第三阶段</v>
      </c>
      <c r="B857" s="3" t="str">
        <f t="shared" si="162"/>
        <v>A+H股同业资产第三阶段</v>
      </c>
      <c r="C857" s="3"/>
      <c r="D857" s="5" t="s">
        <v>542</v>
      </c>
      <c r="E857" s="5" t="s">
        <v>542</v>
      </c>
      <c r="F857" s="3"/>
      <c r="G857" s="5" t="str">
        <f t="shared" si="167"/>
        <v>同业资产第三阶段</v>
      </c>
      <c r="H857" s="23">
        <f>IFERROR(SUMIF($F782:$F851,$E857,H782:H851),"")</f>
        <v>865</v>
      </c>
      <c r="I857" s="23">
        <f>IFERROR(SUMIF($F782:$F851,$E857,I782:I851),"")</f>
        <v>865</v>
      </c>
      <c r="J857" s="23">
        <f>IFERROR(SUMIF($F782:$F851,$E857,J782:J851),"")</f>
        <v>1479</v>
      </c>
      <c r="K857" s="23">
        <f>IFERROR(SUMIF($F782:$F851,$E857,K782:K851),"")</f>
        <v>1479</v>
      </c>
      <c r="L857" s="23">
        <f>IFERROR(SUMIF($F782:$F851,$E857,L782:L851),"")</f>
        <v>2696</v>
      </c>
      <c r="M857" s="23">
        <f>IFERROR(SUMIF($F782:$F851,$E857,M782:M851),"")</f>
        <v>2696</v>
      </c>
      <c r="N857" s="23">
        <f>IFERROR(SUMIF($F782:$F851,$E857,N782:N851),"")</f>
        <v>784</v>
      </c>
      <c r="O857" s="23">
        <f>IFERROR(SUMIF($F782:$F851,$E857,O782:O851),"")</f>
        <v>784</v>
      </c>
      <c r="P857" s="23">
        <f>IFERROR(SUMIF($F782:$F851,$E857,P782:P851),"")</f>
        <v>975</v>
      </c>
      <c r="Q857" s="23">
        <f>IFERROR(SUMIF($F782:$F851,$E857,Q782:Q851),"")</f>
        <v>975</v>
      </c>
      <c r="R857" s="23">
        <f>IFERROR(SUMIF($F782:$F851,$E857,R782:R851),"")</f>
        <v>1661</v>
      </c>
      <c r="S857" s="23">
        <f>IFERROR(SUMIF($F782:$F851,$E857,S782:S851),"")</f>
        <v>1661</v>
      </c>
      <c r="T857" s="23">
        <f>IFERROR(SUMIF($F782:$F851,$E857,T782:T851),"")</f>
        <v>1771</v>
      </c>
      <c r="U857" s="23">
        <f>IFERROR(SUMIF($F782:$F851,$E857,U782:U851),"")</f>
        <v>1771</v>
      </c>
      <c r="V857" s="23">
        <f>IFERROR(SUMIF($F782:$F851,$E857,V782:V851),"")</f>
        <v>1453</v>
      </c>
      <c r="W857" s="23">
        <f>IFERROR(SUMIF($F782:$F851,$E857,W782:W851),"")</f>
        <v>1453</v>
      </c>
      <c r="X857" s="23">
        <f>IFERROR(SUMIF($F782:$F851,$E857,X782:X851),"")</f>
        <v>1186</v>
      </c>
      <c r="Y857" s="23">
        <f>IFERROR(SUMIF($F782:$F851,$E857,Y782:Y851),"")</f>
        <v>1186</v>
      </c>
      <c r="Z857" s="23">
        <f>IFERROR(SUMIF($F782:$F851,$E857,Z782:Z851),"")</f>
        <v>2139</v>
      </c>
      <c r="AA857" s="23">
        <f>IFERROR(SUMIF($F782:$F851,$E857,AA782:AA851),"")</f>
        <v>2139</v>
      </c>
      <c r="AB857" s="23">
        <f>IFERROR(SUMIF($F782:$F851,$E857,AB782:AB851),"")</f>
        <v>2157</v>
      </c>
      <c r="AC857" s="23">
        <f>IFERROR(SUMIF($F782:$F851,$E857,AC782:AC851),"")</f>
        <v>2157</v>
      </c>
      <c r="AD857" s="23">
        <f>IFERROR(SUMIF($F782:$F851,$E857,AD782:AD851),"")</f>
        <v>10430.266000000003</v>
      </c>
      <c r="AE857" s="23">
        <f>IFERROR(SUMIF($F782:$F851,$E857,AE782:AE851),"")</f>
        <v>10430.266000000003</v>
      </c>
      <c r="AF857" s="23">
        <f>IFERROR(SUMIF($F782:$F851,$E857,AF782:AF851),"")</f>
        <v>2119</v>
      </c>
      <c r="AG857" s="23">
        <f>IFERROR(SUMIF($F782:$F851,$E857,AG782:AG851),"")</f>
        <v>2119</v>
      </c>
      <c r="AH857" s="23">
        <f>IFERROR(SUMIF($F782:$F851,$E857,AH782:AH851),"")</f>
        <v>1685</v>
      </c>
    </row>
    <row r="858" spans="1:34" ht="15" hidden="1" x14ac:dyDescent="0.25">
      <c r="A858" t="str">
        <f t="shared" si="165"/>
        <v>纯H股同业资产第三阶段</v>
      </c>
      <c r="B858" s="3" t="str">
        <f t="shared" ref="B858" si="170">D858&amp;G858</f>
        <v>纯H股同业资产第三阶段</v>
      </c>
      <c r="C858" s="3"/>
      <c r="D858" s="5" t="s">
        <v>236</v>
      </c>
      <c r="E858" s="5" t="s">
        <v>236</v>
      </c>
      <c r="F858" s="3"/>
      <c r="G858" s="5" t="str">
        <f t="shared" si="167"/>
        <v>同业资产第三阶段</v>
      </c>
      <c r="H858" s="23">
        <f>IFERROR(SUMIF($F782:$F851,$E858,H782:H851),"")</f>
        <v>0</v>
      </c>
      <c r="I858" s="23">
        <f>IFERROR(SUMIF($F782:$F851,$E858,I782:I851),"")</f>
        <v>0</v>
      </c>
      <c r="J858" s="23">
        <f>IFERROR(SUMIF($F782:$F851,$E858,J782:J851),"")</f>
        <v>0</v>
      </c>
      <c r="K858" s="23">
        <f>IFERROR(SUMIF($F782:$F851,$E858,K782:K851),"")</f>
        <v>0</v>
      </c>
      <c r="L858" s="23">
        <f>IFERROR(SUMIF($F782:$F851,$E858,L782:L851),"")</f>
        <v>0</v>
      </c>
      <c r="M858" s="23">
        <f>IFERROR(SUMIF($F782:$F851,$E858,M782:M851),"")</f>
        <v>0</v>
      </c>
      <c r="N858" s="23">
        <f>IFERROR(SUMIF($F782:$F851,$E858,N782:N851),"")</f>
        <v>0</v>
      </c>
      <c r="O858" s="23">
        <f>IFERROR(SUMIF($F782:$F851,$E858,O782:O851),"")</f>
        <v>0</v>
      </c>
      <c r="P858" s="23">
        <f>IFERROR(SUMIF($F782:$F851,$E858,P782:P851),"")</f>
        <v>0</v>
      </c>
      <c r="Q858" s="23">
        <f>IFERROR(SUMIF($F782:$F851,$E858,Q782:Q851),"")</f>
        <v>0</v>
      </c>
      <c r="R858" s="23">
        <f>IFERROR(SUMIF($F782:$F851,$E858,R782:R851),"")</f>
        <v>0</v>
      </c>
      <c r="S858" s="23">
        <f>IFERROR(SUMIF($F782:$F851,$E858,S782:S851),"")</f>
        <v>0</v>
      </c>
      <c r="T858" s="23">
        <f>IFERROR(SUMIF($F782:$F851,$E858,T782:T851),"")</f>
        <v>0</v>
      </c>
      <c r="U858" s="23">
        <f>IFERROR(SUMIF($F782:$F851,$E858,U782:U851),"")</f>
        <v>0</v>
      </c>
      <c r="V858" s="23">
        <f>IFERROR(SUMIF($F782:$F851,$E858,V782:V851),"")</f>
        <v>0</v>
      </c>
      <c r="W858" s="23">
        <f>IFERROR(SUMIF($F782:$F851,$E858,W782:W851),"")</f>
        <v>0</v>
      </c>
      <c r="X858" s="23">
        <f>IFERROR(SUMIF($F782:$F851,$E858,X782:X851),"")</f>
        <v>0</v>
      </c>
      <c r="Y858" s="23">
        <f>IFERROR(SUMIF($F782:$F851,$E858,Y782:Y851),"")</f>
        <v>0</v>
      </c>
      <c r="Z858" s="23">
        <f>IFERROR(SUMIF($F782:$F851,$E858,Z782:Z851),"")</f>
        <v>0</v>
      </c>
      <c r="AA858" s="23">
        <f>IFERROR(SUMIF($F782:$F851,$E858,AA782:AA851),"")</f>
        <v>0</v>
      </c>
      <c r="AB858" s="23">
        <f>IFERROR(SUMIF($F782:$F851,$E858,AB782:AB851),"")</f>
        <v>0</v>
      </c>
      <c r="AC858" s="23">
        <f>IFERROR(SUMIF($F782:$F851,$E858,AC782:AC851),"")</f>
        <v>0</v>
      </c>
      <c r="AD858" s="23">
        <f>IFERROR(SUMIF($F782:$F851,$E858,AD782:AD851),"")</f>
        <v>0</v>
      </c>
      <c r="AE858" s="23">
        <f>IFERROR(SUMIF($F782:$F851,$E858,AE782:AE851),"")</f>
        <v>0</v>
      </c>
      <c r="AF858" s="23">
        <f>IFERROR(SUMIF($F782:$F851,$E858,AF782:AF851),"")</f>
        <v>0</v>
      </c>
      <c r="AG858" s="23">
        <f>IFERROR(SUMIF($F782:$F851,$E858,AG782:AG851),"")</f>
        <v>0</v>
      </c>
      <c r="AH858" s="23">
        <f>IFERROR(SUMIF($F782:$F851,$E858,AH782:AH851),"")</f>
        <v>0</v>
      </c>
    </row>
    <row r="859" spans="1:34" ht="15.6" hidden="1" x14ac:dyDescent="0.25">
      <c r="A859" t="str">
        <f t="shared" si="165"/>
        <v>金融投资余额阶段三</v>
      </c>
      <c r="B859" s="3"/>
      <c r="C859" s="3"/>
      <c r="D859" s="3"/>
      <c r="E859" s="3"/>
      <c r="F859" s="1" t="s">
        <v>138</v>
      </c>
      <c r="G859" s="3" t="s">
        <v>250</v>
      </c>
    </row>
    <row r="860" spans="1:34" ht="15" hidden="1" x14ac:dyDescent="0.25">
      <c r="A860" t="str">
        <f t="shared" si="165"/>
        <v>工商金融投资余额阶段三</v>
      </c>
      <c r="B860" s="3" t="str">
        <f>D860&amp;G860</f>
        <v>工商银行金融投资余额阶段三</v>
      </c>
      <c r="C860" s="4" t="s">
        <v>5</v>
      </c>
      <c r="D860" s="4" t="s">
        <v>6</v>
      </c>
      <c r="E860" s="5" t="s">
        <v>7</v>
      </c>
      <c r="F860" s="5" t="s">
        <v>8</v>
      </c>
      <c r="G860" s="5" t="str">
        <f>G859</f>
        <v>金融投资余额阶段三</v>
      </c>
      <c r="H860" s="23">
        <v>163</v>
      </c>
      <c r="I860" s="23">
        <v>163</v>
      </c>
      <c r="J860" s="23">
        <v>166</v>
      </c>
      <c r="K860" s="23">
        <v>166</v>
      </c>
      <c r="L860" s="23">
        <v>220.00000000000003</v>
      </c>
      <c r="M860" s="23">
        <v>220.00000000000003</v>
      </c>
      <c r="N860" s="23">
        <v>213</v>
      </c>
      <c r="O860" s="23">
        <v>213</v>
      </c>
      <c r="P860" s="23">
        <v>211.00000000000003</v>
      </c>
      <c r="Q860" s="23">
        <v>211.00000000000003</v>
      </c>
      <c r="R860" s="23">
        <v>463</v>
      </c>
      <c r="S860" s="23">
        <v>463</v>
      </c>
      <c r="T860" s="23">
        <v>3429.9999999999995</v>
      </c>
      <c r="U860" s="23">
        <v>3429.9999999999995</v>
      </c>
      <c r="V860" s="23">
        <v>4025</v>
      </c>
      <c r="W860" s="23">
        <v>4025</v>
      </c>
      <c r="X860" s="23">
        <v>3583</v>
      </c>
      <c r="Y860" s="23">
        <v>3583</v>
      </c>
      <c r="Z860" s="23">
        <v>3414</v>
      </c>
      <c r="AA860" s="23">
        <v>3414</v>
      </c>
      <c r="AB860" s="23">
        <v>3459.0000000000005</v>
      </c>
      <c r="AC860" s="23">
        <v>3459.0000000000005</v>
      </c>
      <c r="AD860" s="23">
        <v>3544.0000000000005</v>
      </c>
      <c r="AE860" s="23">
        <v>3544.0000000000005</v>
      </c>
      <c r="AF860" s="23">
        <v>3565.0000000000005</v>
      </c>
      <c r="AG860" s="23">
        <v>3565.0000000000005</v>
      </c>
      <c r="AH860" s="23">
        <v>3390</v>
      </c>
    </row>
    <row r="861" spans="1:34" ht="15" hidden="1" x14ac:dyDescent="0.25">
      <c r="A861" t="str">
        <f t="shared" si="165"/>
        <v>建设金融投资余额阶段三</v>
      </c>
      <c r="B861" s="3" t="str">
        <f t="shared" ref="B861:B935" si="171">D861&amp;G861</f>
        <v>建设银行金融投资余额阶段三</v>
      </c>
      <c r="C861" s="4" t="s">
        <v>9</v>
      </c>
      <c r="D861" s="4" t="s">
        <v>10</v>
      </c>
      <c r="E861" s="5" t="s">
        <v>11</v>
      </c>
      <c r="F861" s="5" t="s">
        <v>8</v>
      </c>
      <c r="G861" s="5" t="str">
        <f>G860</f>
        <v>金融投资余额阶段三</v>
      </c>
      <c r="H861" s="23">
        <v>0</v>
      </c>
      <c r="I861" s="23">
        <v>0</v>
      </c>
      <c r="J861" s="23">
        <v>0</v>
      </c>
      <c r="K861" s="23">
        <v>0</v>
      </c>
      <c r="L861" s="23">
        <v>0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18370</v>
      </c>
      <c r="S861" s="23">
        <v>18370</v>
      </c>
      <c r="T861" s="23">
        <v>18370</v>
      </c>
      <c r="U861" s="23">
        <v>18370</v>
      </c>
      <c r="V861" s="23">
        <v>19943</v>
      </c>
      <c r="W861" s="23">
        <v>19943</v>
      </c>
      <c r="X861" s="23">
        <v>18963</v>
      </c>
      <c r="Y861" s="23">
        <v>18963</v>
      </c>
      <c r="Z861" s="23">
        <v>14481</v>
      </c>
      <c r="AA861" s="23">
        <v>14481</v>
      </c>
      <c r="AB861" s="23">
        <v>14219</v>
      </c>
      <c r="AC861" s="23">
        <v>14219</v>
      </c>
      <c r="AD861" s="23">
        <v>13208.000000000002</v>
      </c>
      <c r="AE861" s="23">
        <v>13208.000000000002</v>
      </c>
      <c r="AF861" s="23">
        <v>11086.000000000002</v>
      </c>
      <c r="AG861" s="23">
        <v>11086.000000000002</v>
      </c>
      <c r="AH861" s="23">
        <v>9969</v>
      </c>
    </row>
    <row r="862" spans="1:34" ht="15" hidden="1" x14ac:dyDescent="0.25">
      <c r="A862" t="str">
        <f t="shared" si="165"/>
        <v>农业金融投资余额阶段三</v>
      </c>
      <c r="B862" s="3" t="str">
        <f t="shared" si="171"/>
        <v>农业银行金融投资余额阶段三</v>
      </c>
      <c r="C862" s="4" t="s">
        <v>12</v>
      </c>
      <c r="D862" s="4" t="s">
        <v>13</v>
      </c>
      <c r="E862" s="5" t="s">
        <v>14</v>
      </c>
      <c r="F862" s="5" t="s">
        <v>8</v>
      </c>
      <c r="G862" s="5" t="str">
        <f t="shared" ref="G862:G895" si="172">G861</f>
        <v>金融投资余额阶段三</v>
      </c>
      <c r="H862" s="23">
        <v>1742.0000000000002</v>
      </c>
      <c r="I862" s="23">
        <v>1742.0000000000002</v>
      </c>
      <c r="J862" s="23">
        <v>1422</v>
      </c>
      <c r="K862" s="23">
        <v>1422</v>
      </c>
      <c r="L862" s="23">
        <v>1154</v>
      </c>
      <c r="M862" s="23">
        <v>1154</v>
      </c>
      <c r="N862" s="23">
        <v>1139</v>
      </c>
      <c r="O862" s="23">
        <v>1139</v>
      </c>
      <c r="P862" s="23">
        <v>1104</v>
      </c>
      <c r="Q862" s="23">
        <v>1104</v>
      </c>
      <c r="R862" s="23">
        <v>1313</v>
      </c>
      <c r="S862" s="23">
        <v>1313</v>
      </c>
      <c r="T862" s="23">
        <v>2044.0000000000002</v>
      </c>
      <c r="U862" s="23">
        <v>2044.0000000000002</v>
      </c>
      <c r="V862" s="23">
        <v>1824.0000000000002</v>
      </c>
      <c r="W862" s="23">
        <v>1824.0000000000002</v>
      </c>
      <c r="X862" s="23">
        <v>1872</v>
      </c>
      <c r="Y862" s="23">
        <v>1872</v>
      </c>
      <c r="Z862" s="23">
        <v>1326</v>
      </c>
      <c r="AA862" s="23">
        <v>1326</v>
      </c>
      <c r="AB862" s="23">
        <v>1707</v>
      </c>
      <c r="AC862" s="23">
        <v>1707</v>
      </c>
      <c r="AD862" s="23">
        <v>1412</v>
      </c>
      <c r="AE862" s="23">
        <v>1412</v>
      </c>
      <c r="AF862" s="23">
        <v>1684</v>
      </c>
      <c r="AG862" s="23">
        <v>1684</v>
      </c>
      <c r="AH862" s="23">
        <v>1680</v>
      </c>
    </row>
    <row r="863" spans="1:34" ht="15" hidden="1" x14ac:dyDescent="0.25">
      <c r="A863" t="str">
        <f t="shared" si="165"/>
        <v>中国金融投资余额阶段三</v>
      </c>
      <c r="B863" s="3" t="str">
        <f t="shared" si="171"/>
        <v>中国银行金融投资余额阶段三</v>
      </c>
      <c r="C863" s="4" t="s">
        <v>15</v>
      </c>
      <c r="D863" s="4" t="s">
        <v>16</v>
      </c>
      <c r="E863" s="5" t="s">
        <v>17</v>
      </c>
      <c r="F863" s="5" t="s">
        <v>8</v>
      </c>
      <c r="G863" s="5" t="str">
        <f t="shared" si="172"/>
        <v>金融投资余额阶段三</v>
      </c>
      <c r="H863" s="23">
        <v>0</v>
      </c>
      <c r="I863" s="23">
        <v>0</v>
      </c>
      <c r="J863" s="23">
        <v>0</v>
      </c>
      <c r="K863" s="23">
        <v>0</v>
      </c>
      <c r="L863" s="23">
        <v>0</v>
      </c>
      <c r="M863" s="23">
        <v>0</v>
      </c>
      <c r="N863" s="23">
        <v>7407.0000000000009</v>
      </c>
      <c r="O863" s="23">
        <v>7407.0000000000009</v>
      </c>
      <c r="P863" s="23">
        <v>7407.0000000000009</v>
      </c>
      <c r="Q863" s="23">
        <v>7407.0000000000009</v>
      </c>
      <c r="R863" s="23">
        <v>8050</v>
      </c>
      <c r="S863" s="23">
        <v>8050</v>
      </c>
      <c r="T863" s="23">
        <v>8050</v>
      </c>
      <c r="U863" s="23">
        <v>8050</v>
      </c>
      <c r="V863" s="23">
        <v>8061</v>
      </c>
      <c r="W863" s="23">
        <v>8061</v>
      </c>
      <c r="X863" s="23">
        <v>3051</v>
      </c>
      <c r="Y863" s="23">
        <v>3051</v>
      </c>
      <c r="Z863" s="23">
        <v>3957</v>
      </c>
      <c r="AA863" s="23">
        <v>3957</v>
      </c>
      <c r="AB863" s="23">
        <v>4000</v>
      </c>
      <c r="AC863" s="23">
        <v>4000</v>
      </c>
      <c r="AD863" s="23">
        <v>8550</v>
      </c>
      <c r="AE863" s="23">
        <v>8550</v>
      </c>
      <c r="AF863" s="23">
        <v>8550</v>
      </c>
      <c r="AG863" s="23">
        <v>8550</v>
      </c>
      <c r="AH863" s="23">
        <v>6973</v>
      </c>
    </row>
    <row r="864" spans="1:34" ht="15" hidden="1" x14ac:dyDescent="0.25">
      <c r="A864" t="str">
        <f t="shared" si="165"/>
        <v>邮储金融投资余额阶段三</v>
      </c>
      <c r="B864" s="3" t="str">
        <f t="shared" si="171"/>
        <v>邮储银行金融投资余额阶段三</v>
      </c>
      <c r="C864" s="4" t="s">
        <v>18</v>
      </c>
      <c r="D864" s="4" t="s">
        <v>19</v>
      </c>
      <c r="E864" s="5" t="s">
        <v>20</v>
      </c>
      <c r="F864" s="5" t="s">
        <v>8</v>
      </c>
      <c r="G864" s="5" t="str">
        <f t="shared" si="172"/>
        <v>金融投资余额阶段三</v>
      </c>
      <c r="H864" s="23">
        <v>2159</v>
      </c>
      <c r="I864" s="23">
        <v>2159</v>
      </c>
      <c r="J864" s="23">
        <v>13341</v>
      </c>
      <c r="K864" s="23">
        <v>13341</v>
      </c>
      <c r="L864" s="23">
        <v>63</v>
      </c>
      <c r="M864" s="23">
        <v>63</v>
      </c>
      <c r="N864" s="23">
        <v>13067.000000000002</v>
      </c>
      <c r="O864" s="23">
        <v>13067.000000000002</v>
      </c>
      <c r="P864" s="23">
        <v>13067.000000000002</v>
      </c>
      <c r="Q864" s="23">
        <v>13067.000000000002</v>
      </c>
      <c r="R864" s="23">
        <v>21917</v>
      </c>
      <c r="S864" s="23">
        <v>21917</v>
      </c>
      <c r="T864" s="23">
        <v>21906</v>
      </c>
      <c r="U864" s="23">
        <v>21906</v>
      </c>
      <c r="V864" s="23">
        <v>20158</v>
      </c>
      <c r="W864" s="23">
        <v>20158</v>
      </c>
      <c r="X864" s="23">
        <v>19483</v>
      </c>
      <c r="Y864" s="23">
        <v>19483</v>
      </c>
      <c r="Z864" s="23">
        <v>17561</v>
      </c>
      <c r="AA864" s="23">
        <v>17561</v>
      </c>
      <c r="AB864" s="23">
        <v>18548</v>
      </c>
      <c r="AC864" s="23">
        <v>18548</v>
      </c>
      <c r="AD864" s="23">
        <v>17112</v>
      </c>
      <c r="AE864" s="23">
        <v>17112</v>
      </c>
      <c r="AF864" s="23">
        <v>16845</v>
      </c>
      <c r="AG864" s="23">
        <v>16845</v>
      </c>
      <c r="AH864" s="23">
        <v>16827</v>
      </c>
    </row>
    <row r="865" spans="1:34" ht="15" hidden="1" x14ac:dyDescent="0.25">
      <c r="A865" t="str">
        <f t="shared" si="165"/>
        <v>交通金融投资余额阶段三</v>
      </c>
      <c r="B865" s="3" t="str">
        <f t="shared" si="171"/>
        <v>交通银行金融投资余额阶段三</v>
      </c>
      <c r="C865" s="4" t="s">
        <v>21</v>
      </c>
      <c r="D865" s="4" t="s">
        <v>22</v>
      </c>
      <c r="E865" s="5" t="s">
        <v>23</v>
      </c>
      <c r="F865" s="5" t="s">
        <v>8</v>
      </c>
      <c r="G865" s="5" t="str">
        <f t="shared" si="172"/>
        <v>金融投资余额阶段三</v>
      </c>
      <c r="H865" s="23">
        <v>1389</v>
      </c>
      <c r="I865" s="23">
        <v>1389</v>
      </c>
      <c r="J865" s="23">
        <v>1383</v>
      </c>
      <c r="K865" s="23">
        <v>1383</v>
      </c>
      <c r="L865" s="23">
        <v>1591</v>
      </c>
      <c r="M865" s="23">
        <v>1591</v>
      </c>
      <c r="N865" s="23">
        <v>866</v>
      </c>
      <c r="O865" s="23">
        <v>866</v>
      </c>
      <c r="P865" s="23">
        <v>2856</v>
      </c>
      <c r="Q865" s="23">
        <v>2856</v>
      </c>
      <c r="R865" s="23">
        <v>3318</v>
      </c>
      <c r="S865" s="23">
        <v>3318</v>
      </c>
      <c r="T865" s="23">
        <v>2711</v>
      </c>
      <c r="U865" s="23">
        <v>2711</v>
      </c>
      <c r="V865" s="23">
        <v>2184</v>
      </c>
      <c r="W865" s="23">
        <v>2184</v>
      </c>
      <c r="X865" s="23">
        <v>2062</v>
      </c>
      <c r="Y865" s="23">
        <v>2062</v>
      </c>
      <c r="Z865" s="23">
        <v>1689</v>
      </c>
      <c r="AA865" s="23">
        <v>1689</v>
      </c>
      <c r="AB865" s="23">
        <v>1588</v>
      </c>
      <c r="AC865" s="23">
        <v>1588</v>
      </c>
      <c r="AD865" s="23">
        <v>1613.0000000000002</v>
      </c>
      <c r="AE865" s="23">
        <v>1613.0000000000002</v>
      </c>
      <c r="AF865" s="23">
        <v>2896</v>
      </c>
      <c r="AG865" s="23">
        <v>2896</v>
      </c>
      <c r="AH865" s="23">
        <v>12272</v>
      </c>
    </row>
    <row r="866" spans="1:34" ht="15" hidden="1" x14ac:dyDescent="0.25">
      <c r="A866" t="str">
        <f t="shared" si="165"/>
        <v>招商金融投资余额阶段三</v>
      </c>
      <c r="B866" s="3" t="str">
        <f t="shared" si="171"/>
        <v>招商银行金融投资余额阶段三</v>
      </c>
      <c r="C866" s="4" t="s">
        <v>24</v>
      </c>
      <c r="D866" s="4" t="s">
        <v>25</v>
      </c>
      <c r="E866" s="5" t="s">
        <v>26</v>
      </c>
      <c r="F866" s="5" t="s">
        <v>27</v>
      </c>
      <c r="G866" s="5" t="str">
        <f t="shared" si="172"/>
        <v>金融投资余额阶段三</v>
      </c>
      <c r="H866" s="23">
        <v>8014.0000000000018</v>
      </c>
      <c r="I866" s="23">
        <v>8014.0000000000018</v>
      </c>
      <c r="J866" s="23">
        <v>5107</v>
      </c>
      <c r="K866" s="23">
        <v>5107</v>
      </c>
      <c r="L866" s="23">
        <v>3465.0000000000005</v>
      </c>
      <c r="M866" s="23">
        <v>3465.0000000000005</v>
      </c>
      <c r="N866" s="23">
        <v>14872</v>
      </c>
      <c r="O866" s="23">
        <v>14872</v>
      </c>
      <c r="P866" s="23">
        <v>13617.000000000002</v>
      </c>
      <c r="Q866" s="23">
        <v>13617.000000000002</v>
      </c>
      <c r="R866" s="23">
        <v>24189</v>
      </c>
      <c r="S866" s="23">
        <v>24189</v>
      </c>
      <c r="T866" s="23">
        <v>21972</v>
      </c>
      <c r="U866" s="23">
        <v>21972</v>
      </c>
      <c r="V866" s="23">
        <v>34275</v>
      </c>
      <c r="W866" s="23">
        <v>34275</v>
      </c>
      <c r="X866" s="23">
        <v>31502.000000000004</v>
      </c>
      <c r="Y866" s="23">
        <v>31502.000000000004</v>
      </c>
      <c r="Z866" s="23">
        <v>27789.000000000004</v>
      </c>
      <c r="AA866" s="23">
        <v>27789.000000000004</v>
      </c>
      <c r="AB866" s="23">
        <v>27283</v>
      </c>
      <c r="AC866" s="23">
        <v>27283</v>
      </c>
      <c r="AD866" s="23">
        <v>26419</v>
      </c>
      <c r="AE866" s="23">
        <v>26419</v>
      </c>
      <c r="AF866" s="23">
        <v>25358</v>
      </c>
      <c r="AG866" s="23">
        <v>25358</v>
      </c>
      <c r="AH866" s="23">
        <v>24488.000000000004</v>
      </c>
    </row>
    <row r="867" spans="1:34" ht="15" hidden="1" x14ac:dyDescent="0.25">
      <c r="A867" t="str">
        <f t="shared" si="165"/>
        <v>兴业金融投资余额阶段三</v>
      </c>
      <c r="B867" s="3" t="str">
        <f t="shared" si="171"/>
        <v>兴业银行金融投资余额阶段三</v>
      </c>
      <c r="C867" s="4" t="s">
        <v>28</v>
      </c>
      <c r="D867" s="4" t="s">
        <v>29</v>
      </c>
      <c r="E867" s="5" t="s">
        <v>30</v>
      </c>
      <c r="F867" s="5" t="s">
        <v>27</v>
      </c>
      <c r="G867" s="5" t="str">
        <f t="shared" si="172"/>
        <v>金融投资余额阶段三</v>
      </c>
      <c r="H867" s="23">
        <v>22972</v>
      </c>
      <c r="I867" s="23">
        <v>22972</v>
      </c>
      <c r="J867" s="23">
        <v>20071</v>
      </c>
      <c r="K867" s="23">
        <v>20071</v>
      </c>
      <c r="L867" s="23">
        <v>29876</v>
      </c>
      <c r="M867" s="23">
        <v>29876</v>
      </c>
      <c r="N867" s="23">
        <v>30282.000000000004</v>
      </c>
      <c r="O867" s="23">
        <v>30282.000000000004</v>
      </c>
      <c r="P867" s="23">
        <v>43915</v>
      </c>
      <c r="Q867" s="23">
        <v>43915</v>
      </c>
      <c r="R867" s="23">
        <v>42521</v>
      </c>
      <c r="S867" s="23">
        <v>42521</v>
      </c>
      <c r="T867" s="23">
        <v>52848</v>
      </c>
      <c r="U867" s="23">
        <v>52848</v>
      </c>
      <c r="V867" s="23">
        <v>40165</v>
      </c>
      <c r="W867" s="23">
        <v>40165</v>
      </c>
      <c r="X867" s="23">
        <v>40155</v>
      </c>
      <c r="Y867" s="23">
        <v>40155</v>
      </c>
      <c r="Z867" s="23">
        <v>38164</v>
      </c>
      <c r="AA867" s="23">
        <v>38164</v>
      </c>
      <c r="AB867" s="23">
        <v>45506</v>
      </c>
      <c r="AC867" s="23">
        <v>45506</v>
      </c>
      <c r="AD867" s="23">
        <v>47166</v>
      </c>
      <c r="AE867" s="23">
        <v>47166</v>
      </c>
      <c r="AF867" s="23">
        <v>44830</v>
      </c>
      <c r="AG867" s="23">
        <v>44830</v>
      </c>
      <c r="AH867" s="23">
        <v>39199</v>
      </c>
    </row>
    <row r="868" spans="1:34" ht="15" hidden="1" x14ac:dyDescent="0.25">
      <c r="A868" t="str">
        <f t="shared" si="165"/>
        <v>浦发金融投资余额阶段三</v>
      </c>
      <c r="B868" s="3" t="str">
        <f t="shared" si="171"/>
        <v>浦发银行金融投资余额阶段三</v>
      </c>
      <c r="C868" s="4" t="s">
        <v>31</v>
      </c>
      <c r="D868" s="4" t="s">
        <v>32</v>
      </c>
      <c r="E868" s="5" t="s">
        <v>33</v>
      </c>
      <c r="F868" s="5" t="s">
        <v>27</v>
      </c>
      <c r="G868" s="5" t="str">
        <f t="shared" si="172"/>
        <v>金融投资余额阶段三</v>
      </c>
      <c r="H868" s="23">
        <v>8944</v>
      </c>
      <c r="I868" s="23">
        <v>8944</v>
      </c>
      <c r="J868" s="23">
        <v>10323</v>
      </c>
      <c r="K868" s="23">
        <v>10323</v>
      </c>
      <c r="L868" s="23">
        <v>9531</v>
      </c>
      <c r="M868" s="23">
        <v>9531</v>
      </c>
      <c r="N868" s="23">
        <v>40972</v>
      </c>
      <c r="O868" s="23">
        <v>40972</v>
      </c>
      <c r="P868" s="23">
        <v>62195.000000000007</v>
      </c>
      <c r="Q868" s="23">
        <v>62195.000000000007</v>
      </c>
      <c r="R868" s="23">
        <v>70515.000000000015</v>
      </c>
      <c r="S868" s="23">
        <v>70515.000000000015</v>
      </c>
      <c r="T868" s="23">
        <v>63322</v>
      </c>
      <c r="U868" s="23">
        <v>63322</v>
      </c>
      <c r="V868" s="23">
        <v>73294</v>
      </c>
      <c r="W868" s="23">
        <v>73294</v>
      </c>
      <c r="X868" s="23">
        <v>95247</v>
      </c>
      <c r="Y868" s="23">
        <v>95247</v>
      </c>
      <c r="Z868" s="23">
        <v>85156</v>
      </c>
      <c r="AA868" s="23">
        <v>85156</v>
      </c>
      <c r="AB868" s="23">
        <v>75854.000000000015</v>
      </c>
      <c r="AC868" s="23">
        <v>75854.000000000015</v>
      </c>
      <c r="AD868" s="23">
        <v>68855</v>
      </c>
      <c r="AE868" s="23">
        <v>68855</v>
      </c>
      <c r="AF868" s="23">
        <v>55324</v>
      </c>
      <c r="AG868" s="23">
        <v>55324</v>
      </c>
      <c r="AH868" s="23">
        <v>34636</v>
      </c>
    </row>
    <row r="869" spans="1:34" ht="15" hidden="1" x14ac:dyDescent="0.25">
      <c r="A869" t="str">
        <f t="shared" si="165"/>
        <v>中信金融投资余额阶段三</v>
      </c>
      <c r="B869" s="3" t="str">
        <f t="shared" si="171"/>
        <v>中信银行金融投资余额阶段三</v>
      </c>
      <c r="C869" s="4" t="s">
        <v>34</v>
      </c>
      <c r="D869" s="4" t="s">
        <v>35</v>
      </c>
      <c r="E869" s="5" t="s">
        <v>36</v>
      </c>
      <c r="F869" s="5" t="s">
        <v>27</v>
      </c>
      <c r="G869" s="5" t="str">
        <f t="shared" si="172"/>
        <v>金融投资余额阶段三</v>
      </c>
      <c r="H869" s="23">
        <v>925</v>
      </c>
      <c r="I869" s="23">
        <v>925</v>
      </c>
      <c r="J869" s="23">
        <v>8898</v>
      </c>
      <c r="K869" s="23">
        <v>8898</v>
      </c>
      <c r="L869" s="23">
        <v>18464</v>
      </c>
      <c r="M869" s="23">
        <v>18464</v>
      </c>
      <c r="N869" s="23">
        <v>28425</v>
      </c>
      <c r="O869" s="23">
        <v>28425</v>
      </c>
      <c r="P869" s="23">
        <v>47496</v>
      </c>
      <c r="Q869" s="23">
        <v>47496</v>
      </c>
      <c r="R869" s="23">
        <v>51728</v>
      </c>
      <c r="S869" s="23">
        <v>51728</v>
      </c>
      <c r="T869" s="23">
        <v>64434</v>
      </c>
      <c r="U869" s="23">
        <v>64434</v>
      </c>
      <c r="V869" s="23">
        <v>55440</v>
      </c>
      <c r="W869" s="23">
        <v>55440</v>
      </c>
      <c r="X869" s="23">
        <v>54785</v>
      </c>
      <c r="Y869" s="23">
        <v>54785</v>
      </c>
      <c r="Z869" s="23">
        <v>48516</v>
      </c>
      <c r="AA869" s="23">
        <v>48516</v>
      </c>
      <c r="AB869" s="23">
        <v>47214</v>
      </c>
      <c r="AC869" s="23">
        <v>47214</v>
      </c>
      <c r="AD869" s="23">
        <v>45710</v>
      </c>
      <c r="AE869" s="23">
        <v>45710</v>
      </c>
      <c r="AF869" s="23">
        <v>43943</v>
      </c>
      <c r="AG869" s="23">
        <v>43943</v>
      </c>
      <c r="AH869" s="23">
        <v>40022</v>
      </c>
    </row>
    <row r="870" spans="1:34" ht="15" hidden="1" x14ac:dyDescent="0.25">
      <c r="A870" t="str">
        <f t="shared" si="165"/>
        <v>民生金融投资余额阶段三</v>
      </c>
      <c r="B870" s="3" t="str">
        <f t="shared" si="171"/>
        <v>民生银行金融投资余额阶段三</v>
      </c>
      <c r="C870" s="4" t="s">
        <v>37</v>
      </c>
      <c r="D870" s="4" t="s">
        <v>38</v>
      </c>
      <c r="E870" s="5" t="s">
        <v>39</v>
      </c>
      <c r="F870" s="5" t="s">
        <v>27</v>
      </c>
      <c r="G870" s="5" t="str">
        <f t="shared" si="172"/>
        <v>金融投资余额阶段三</v>
      </c>
      <c r="H870" s="23">
        <v>8688</v>
      </c>
      <c r="I870" s="23">
        <v>8688</v>
      </c>
      <c r="J870" s="23">
        <v>11047</v>
      </c>
      <c r="K870" s="23">
        <v>11047</v>
      </c>
      <c r="L870" s="23">
        <v>14208.000000000002</v>
      </c>
      <c r="M870" s="23">
        <v>14208.000000000002</v>
      </c>
      <c r="N870" s="23">
        <v>26620.999999999996</v>
      </c>
      <c r="O870" s="23">
        <v>26620.999999999996</v>
      </c>
      <c r="P870" s="23">
        <v>39168</v>
      </c>
      <c r="Q870" s="23">
        <v>39168</v>
      </c>
      <c r="R870" s="23">
        <v>44058</v>
      </c>
      <c r="S870" s="23">
        <v>44058</v>
      </c>
      <c r="T870" s="23">
        <v>38885</v>
      </c>
      <c r="U870" s="23">
        <v>38885</v>
      </c>
      <c r="V870" s="23">
        <v>35665</v>
      </c>
      <c r="W870" s="23">
        <v>35665</v>
      </c>
      <c r="X870" s="23">
        <v>32243</v>
      </c>
      <c r="Y870" s="23">
        <v>32243</v>
      </c>
      <c r="Z870" s="23">
        <v>36022</v>
      </c>
      <c r="AA870" s="23">
        <v>36022</v>
      </c>
      <c r="AB870" s="23">
        <v>34750</v>
      </c>
      <c r="AC870" s="23">
        <v>34750</v>
      </c>
      <c r="AD870" s="23">
        <v>36047</v>
      </c>
      <c r="AE870" s="23">
        <v>36047</v>
      </c>
      <c r="AF870" s="23">
        <v>33111</v>
      </c>
      <c r="AG870" s="23">
        <v>33111</v>
      </c>
      <c r="AH870" s="23">
        <v>30413</v>
      </c>
    </row>
    <row r="871" spans="1:34" ht="15" hidden="1" x14ac:dyDescent="0.25">
      <c r="A871" t="str">
        <f t="shared" si="165"/>
        <v>光大金融投资余额阶段三</v>
      </c>
      <c r="B871" s="3" t="str">
        <f t="shared" si="171"/>
        <v>光大银行金融投资余额阶段三</v>
      </c>
      <c r="C871" s="4" t="s">
        <v>40</v>
      </c>
      <c r="D871" s="4" t="s">
        <v>41</v>
      </c>
      <c r="E871" s="5" t="s">
        <v>42</v>
      </c>
      <c r="F871" s="5" t="s">
        <v>27</v>
      </c>
      <c r="G871" s="5" t="str">
        <f t="shared" si="172"/>
        <v>金融投资余额阶段三</v>
      </c>
      <c r="H871" s="23">
        <v>2630</v>
      </c>
      <c r="I871" s="23">
        <v>2630</v>
      </c>
      <c r="J871" s="23">
        <v>6539</v>
      </c>
      <c r="K871" s="23">
        <v>6539</v>
      </c>
      <c r="L871" s="23">
        <v>6725</v>
      </c>
      <c r="M871" s="23">
        <v>6725</v>
      </c>
      <c r="N871" s="23">
        <v>9983</v>
      </c>
      <c r="O871" s="23">
        <v>9983</v>
      </c>
      <c r="P871" s="23">
        <v>16722</v>
      </c>
      <c r="Q871" s="23">
        <v>16722</v>
      </c>
      <c r="R871" s="23">
        <v>18814</v>
      </c>
      <c r="S871" s="23">
        <v>18814</v>
      </c>
      <c r="T871" s="23">
        <v>28966.000000000004</v>
      </c>
      <c r="U871" s="23">
        <v>28966.000000000004</v>
      </c>
      <c r="V871" s="23">
        <v>27292</v>
      </c>
      <c r="W871" s="23">
        <v>27292</v>
      </c>
      <c r="X871" s="23">
        <v>26511</v>
      </c>
      <c r="Y871" s="23">
        <v>26511</v>
      </c>
      <c r="Z871" s="23">
        <v>26018</v>
      </c>
      <c r="AA871" s="23">
        <v>26018</v>
      </c>
      <c r="AB871" s="23">
        <v>23621</v>
      </c>
      <c r="AC871" s="23">
        <v>23621</v>
      </c>
      <c r="AD871" s="23">
        <v>23787</v>
      </c>
      <c r="AE871" s="23">
        <v>23787</v>
      </c>
      <c r="AF871" s="23">
        <v>23787</v>
      </c>
      <c r="AG871" s="23">
        <v>23787</v>
      </c>
      <c r="AH871" s="23">
        <v>20254</v>
      </c>
    </row>
    <row r="872" spans="1:34" ht="15" hidden="1" x14ac:dyDescent="0.25">
      <c r="A872" t="str">
        <f t="shared" si="165"/>
        <v>平安金融投资余额阶段三</v>
      </c>
      <c r="B872" s="3" t="str">
        <f t="shared" si="171"/>
        <v>平安银行金融投资余额阶段三</v>
      </c>
      <c r="C872" s="4" t="s">
        <v>43</v>
      </c>
      <c r="D872" s="4" t="s">
        <v>44</v>
      </c>
      <c r="E872" s="5" t="s">
        <v>45</v>
      </c>
      <c r="F872" s="5" t="s">
        <v>27</v>
      </c>
      <c r="G872" s="5" t="str">
        <f t="shared" si="172"/>
        <v>金融投资余额阶段三</v>
      </c>
      <c r="H872" s="23">
        <v>0</v>
      </c>
      <c r="I872" s="23">
        <v>0</v>
      </c>
      <c r="J872" s="23">
        <v>19341</v>
      </c>
      <c r="K872" s="23">
        <v>19341</v>
      </c>
      <c r="L872" s="23">
        <v>19341</v>
      </c>
      <c r="M872" s="23">
        <v>19341</v>
      </c>
      <c r="N872" s="23">
        <v>8480</v>
      </c>
      <c r="O872" s="23">
        <v>8480</v>
      </c>
      <c r="P872" s="23">
        <v>8480</v>
      </c>
      <c r="Q872" s="23">
        <v>8480</v>
      </c>
      <c r="R872" s="23">
        <v>16015</v>
      </c>
      <c r="S872" s="23">
        <v>16015</v>
      </c>
      <c r="T872" s="23">
        <v>16015</v>
      </c>
      <c r="U872" s="23">
        <v>16015</v>
      </c>
      <c r="V872" s="23">
        <v>17392</v>
      </c>
      <c r="W872" s="23">
        <v>17392</v>
      </c>
      <c r="X872" s="23">
        <v>7298</v>
      </c>
      <c r="Y872" s="23">
        <v>7298</v>
      </c>
      <c r="Z872" s="23">
        <v>12571</v>
      </c>
      <c r="AA872" s="23">
        <v>12571</v>
      </c>
      <c r="AB872" s="23">
        <v>12571</v>
      </c>
      <c r="AC872" s="23">
        <v>12571</v>
      </c>
      <c r="AD872" s="23">
        <v>12274</v>
      </c>
      <c r="AE872" s="23">
        <v>12274</v>
      </c>
      <c r="AF872" s="23">
        <v>12274</v>
      </c>
      <c r="AG872" s="23">
        <v>12274</v>
      </c>
      <c r="AH872" s="23">
        <v>10331</v>
      </c>
    </row>
    <row r="873" spans="1:34" ht="15" hidden="1" x14ac:dyDescent="0.25">
      <c r="A873" t="str">
        <f t="shared" si="165"/>
        <v>华夏金融投资余额阶段三</v>
      </c>
      <c r="B873" s="3" t="str">
        <f t="shared" si="171"/>
        <v>华夏银行金融投资余额阶段三</v>
      </c>
      <c r="C873" s="4" t="s">
        <v>46</v>
      </c>
      <c r="D873" s="4" t="s">
        <v>47</v>
      </c>
      <c r="E873" s="5" t="s">
        <v>48</v>
      </c>
      <c r="F873" s="5" t="s">
        <v>27</v>
      </c>
      <c r="G873" s="5" t="str">
        <f t="shared" si="172"/>
        <v>金融投资余额阶段三</v>
      </c>
      <c r="H873" s="23">
        <v>1382</v>
      </c>
      <c r="I873" s="23">
        <v>1382</v>
      </c>
      <c r="J873" s="23">
        <v>1364</v>
      </c>
      <c r="K873" s="23">
        <v>1364</v>
      </c>
      <c r="L873" s="23">
        <v>1341</v>
      </c>
      <c r="M873" s="23">
        <v>1341</v>
      </c>
      <c r="N873" s="23">
        <v>2344</v>
      </c>
      <c r="O873" s="23">
        <v>2344</v>
      </c>
      <c r="P873" s="23">
        <v>2239</v>
      </c>
      <c r="Q873" s="23">
        <v>2239</v>
      </c>
      <c r="R873" s="23">
        <v>24365</v>
      </c>
      <c r="S873" s="23">
        <v>24365</v>
      </c>
      <c r="T873" s="23">
        <v>24317</v>
      </c>
      <c r="U873" s="23">
        <v>24317</v>
      </c>
      <c r="V873" s="23">
        <v>20121</v>
      </c>
      <c r="W873" s="23">
        <v>20121</v>
      </c>
      <c r="X873" s="23">
        <v>24049</v>
      </c>
      <c r="Y873" s="23">
        <v>24049</v>
      </c>
      <c r="Z873" s="23">
        <v>24142</v>
      </c>
      <c r="AA873" s="23">
        <v>24142</v>
      </c>
      <c r="AB873" s="23">
        <v>22009</v>
      </c>
      <c r="AC873" s="23">
        <v>22009</v>
      </c>
      <c r="AD873" s="23">
        <v>21178</v>
      </c>
      <c r="AE873" s="23">
        <v>21178</v>
      </c>
      <c r="AF873" s="23">
        <v>18860</v>
      </c>
      <c r="AG873" s="23">
        <v>18860</v>
      </c>
      <c r="AH873" s="23">
        <v>18478</v>
      </c>
    </row>
    <row r="874" spans="1:34" ht="15" hidden="1" x14ac:dyDescent="0.25">
      <c r="A874" t="str">
        <f t="shared" si="165"/>
        <v>浙商金融投资余额阶段三</v>
      </c>
      <c r="B874" s="3" t="str">
        <f t="shared" si="171"/>
        <v>浙商银行金融投资余额阶段三</v>
      </c>
      <c r="C874" s="4" t="s">
        <v>49</v>
      </c>
      <c r="D874" s="4" t="s">
        <v>50</v>
      </c>
      <c r="E874" s="5" t="s">
        <v>51</v>
      </c>
      <c r="F874" s="5" t="s">
        <v>27</v>
      </c>
      <c r="G874" s="5" t="str">
        <f t="shared" si="172"/>
        <v>金融投资余额阶段三</v>
      </c>
      <c r="H874" s="23">
        <v>0</v>
      </c>
      <c r="I874" s="23">
        <v>0</v>
      </c>
      <c r="J874" s="23">
        <v>13121</v>
      </c>
      <c r="K874" s="23">
        <v>13121</v>
      </c>
      <c r="L874" s="23">
        <v>13514.000000000002</v>
      </c>
      <c r="M874" s="23">
        <v>13514.000000000002</v>
      </c>
      <c r="N874" s="23">
        <v>12478</v>
      </c>
      <c r="O874" s="23">
        <v>12478</v>
      </c>
      <c r="P874" s="23">
        <v>11680</v>
      </c>
      <c r="Q874" s="23">
        <v>11680</v>
      </c>
      <c r="R874" s="23">
        <v>24884</v>
      </c>
      <c r="S874" s="23">
        <v>24884</v>
      </c>
      <c r="T874" s="23">
        <v>27994</v>
      </c>
      <c r="U874" s="23">
        <v>27994</v>
      </c>
      <c r="V874" s="23">
        <v>32568</v>
      </c>
      <c r="W874" s="23">
        <v>32568</v>
      </c>
      <c r="X874" s="23">
        <v>46484</v>
      </c>
      <c r="Y874" s="23">
        <v>46484</v>
      </c>
      <c r="Z874" s="23">
        <v>53606.999999999993</v>
      </c>
      <c r="AA874" s="23">
        <v>53606.999999999993</v>
      </c>
      <c r="AB874" s="23">
        <v>56569.999999999993</v>
      </c>
      <c r="AC874" s="23">
        <v>56569.999999999993</v>
      </c>
      <c r="AD874" s="23">
        <v>52638</v>
      </c>
      <c r="AE874" s="23">
        <v>52638</v>
      </c>
      <c r="AF874" s="23">
        <v>50850</v>
      </c>
      <c r="AG874" s="23">
        <v>50850</v>
      </c>
      <c r="AH874" s="23">
        <v>50027.000000000007</v>
      </c>
    </row>
    <row r="875" spans="1:34" ht="15" hidden="1" x14ac:dyDescent="0.25">
      <c r="A875" t="str">
        <f t="shared" si="165"/>
        <v>北京金融投资余额阶段三</v>
      </c>
      <c r="B875" s="3" t="str">
        <f t="shared" si="171"/>
        <v>北京银行金融投资余额阶段三</v>
      </c>
      <c r="C875" s="4" t="s">
        <v>52</v>
      </c>
      <c r="D875" s="4" t="s">
        <v>53</v>
      </c>
      <c r="E875" s="5" t="s">
        <v>54</v>
      </c>
      <c r="F875" s="5" t="s">
        <v>55</v>
      </c>
      <c r="G875" s="5" t="str">
        <f t="shared" si="172"/>
        <v>金融投资余额阶段三</v>
      </c>
      <c r="H875" s="23">
        <v>2374</v>
      </c>
      <c r="I875" s="23">
        <v>2374</v>
      </c>
      <c r="J875" s="23">
        <v>5164</v>
      </c>
      <c r="K875" s="23">
        <v>5164</v>
      </c>
      <c r="L875" s="23">
        <v>5764</v>
      </c>
      <c r="M875" s="23">
        <v>5764</v>
      </c>
      <c r="N875" s="23">
        <v>7835.0000000000009</v>
      </c>
      <c r="O875" s="23">
        <v>7835.0000000000009</v>
      </c>
      <c r="P875" s="23">
        <v>10075</v>
      </c>
      <c r="Q875" s="23">
        <v>10075</v>
      </c>
      <c r="R875" s="23">
        <v>23433</v>
      </c>
      <c r="S875" s="23">
        <v>23433</v>
      </c>
      <c r="T875" s="23">
        <v>24616</v>
      </c>
      <c r="U875" s="23">
        <v>24616</v>
      </c>
      <c r="V875" s="23">
        <v>26431</v>
      </c>
      <c r="W875" s="23">
        <v>26431</v>
      </c>
      <c r="X875" s="23">
        <v>26034.999999999996</v>
      </c>
      <c r="Y875" s="23">
        <v>26034.999999999996</v>
      </c>
      <c r="Z875" s="23">
        <v>27079.000000000004</v>
      </c>
      <c r="AA875" s="23">
        <v>27079.000000000004</v>
      </c>
      <c r="AB875" s="23">
        <v>26559.000000000004</v>
      </c>
      <c r="AC875" s="23">
        <v>26559.000000000004</v>
      </c>
      <c r="AD875" s="23">
        <v>34877</v>
      </c>
      <c r="AE875" s="23">
        <v>34877</v>
      </c>
      <c r="AF875" s="23">
        <v>32838</v>
      </c>
      <c r="AG875" s="23">
        <v>32838</v>
      </c>
      <c r="AH875" s="23">
        <v>32838</v>
      </c>
    </row>
    <row r="876" spans="1:34" ht="15" hidden="1" x14ac:dyDescent="0.25">
      <c r="A876" t="str">
        <f t="shared" si="165"/>
        <v>江苏金融投资余额阶段三</v>
      </c>
      <c r="B876" s="3" t="str">
        <f t="shared" si="171"/>
        <v>江苏银行金融投资余额阶段三</v>
      </c>
      <c r="C876" s="4" t="s">
        <v>56</v>
      </c>
      <c r="D876" s="4" t="s">
        <v>57</v>
      </c>
      <c r="E876" s="5" t="s">
        <v>58</v>
      </c>
      <c r="F876" s="5" t="s">
        <v>55</v>
      </c>
      <c r="G876" s="5" t="str">
        <f t="shared" si="172"/>
        <v>金融投资余额阶段三</v>
      </c>
      <c r="H876" s="23">
        <v>3554.0390000000002</v>
      </c>
      <c r="I876" s="23">
        <v>3554.0390000000002</v>
      </c>
      <c r="J876" s="23">
        <v>3625.634</v>
      </c>
      <c r="K876" s="23">
        <v>3625.634</v>
      </c>
      <c r="L876" s="23">
        <v>3847.0320000000002</v>
      </c>
      <c r="M876" s="23">
        <v>3847.0320000000002</v>
      </c>
      <c r="N876" s="23">
        <v>6475.6960000000008</v>
      </c>
      <c r="O876" s="23">
        <v>6475.6960000000008</v>
      </c>
      <c r="P876" s="23">
        <v>5656.3490000000002</v>
      </c>
      <c r="Q876" s="23">
        <v>5656.3490000000002</v>
      </c>
      <c r="R876" s="23">
        <v>5372.33</v>
      </c>
      <c r="S876" s="23">
        <v>5372.33</v>
      </c>
      <c r="T876" s="23">
        <v>7999.5590000000011</v>
      </c>
      <c r="U876" s="23">
        <v>7999.5590000000011</v>
      </c>
      <c r="V876" s="23">
        <v>7116.1590000000006</v>
      </c>
      <c r="W876" s="23">
        <v>7116.1590000000006</v>
      </c>
      <c r="X876" s="23">
        <v>11757.666000000001</v>
      </c>
      <c r="Y876" s="23">
        <v>11757.666000000001</v>
      </c>
      <c r="Z876" s="23">
        <v>5577.7849999999999</v>
      </c>
      <c r="AA876" s="23">
        <v>5577.7849999999999</v>
      </c>
      <c r="AB876" s="23">
        <v>5891.4850000000006</v>
      </c>
      <c r="AC876" s="23">
        <v>5891.4850000000006</v>
      </c>
      <c r="AD876" s="23">
        <v>5417.9040000000005</v>
      </c>
      <c r="AE876" s="23">
        <v>5417.9040000000005</v>
      </c>
      <c r="AF876" s="23">
        <v>5414.8380000000006</v>
      </c>
      <c r="AG876" s="23">
        <v>5414.8380000000006</v>
      </c>
      <c r="AH876" s="23">
        <v>5414.8380000000006</v>
      </c>
    </row>
    <row r="877" spans="1:34" ht="15" hidden="1" x14ac:dyDescent="0.25">
      <c r="A877" t="str">
        <f t="shared" si="165"/>
        <v>上海金融投资余额阶段三</v>
      </c>
      <c r="B877" s="3" t="str">
        <f t="shared" si="171"/>
        <v>上海银行金融投资余额阶段三</v>
      </c>
      <c r="C877" s="4" t="s">
        <v>59</v>
      </c>
      <c r="D877" s="4" t="s">
        <v>60</v>
      </c>
      <c r="E877" s="5" t="s">
        <v>61</v>
      </c>
      <c r="F877" s="5" t="s">
        <v>55</v>
      </c>
      <c r="G877" s="5" t="str">
        <f t="shared" si="172"/>
        <v>金融投资余额阶段三</v>
      </c>
      <c r="H877" s="23">
        <v>3456.5260000000003</v>
      </c>
      <c r="I877" s="23">
        <v>3456.5260000000003</v>
      </c>
      <c r="J877" s="23">
        <v>3431.9180000000001</v>
      </c>
      <c r="K877" s="23">
        <v>3431.9180000000001</v>
      </c>
      <c r="L877" s="23">
        <v>4665.2220000000007</v>
      </c>
      <c r="M877" s="23">
        <v>4665.2220000000007</v>
      </c>
      <c r="N877" s="23">
        <v>4797.4430000000002</v>
      </c>
      <c r="O877" s="23">
        <v>4797.4430000000002</v>
      </c>
      <c r="P877" s="23">
        <v>9030.2579999999998</v>
      </c>
      <c r="Q877" s="23">
        <v>9030.2579999999998</v>
      </c>
      <c r="R877" s="23">
        <v>19645.697000000004</v>
      </c>
      <c r="S877" s="23">
        <v>19645.697000000004</v>
      </c>
      <c r="T877" s="23">
        <v>20288.579000000002</v>
      </c>
      <c r="U877" s="23">
        <v>20288.579000000002</v>
      </c>
      <c r="V877" s="23">
        <v>18622.642000000003</v>
      </c>
      <c r="W877" s="23">
        <v>18622.642000000003</v>
      </c>
      <c r="X877" s="23">
        <v>17254.080000000002</v>
      </c>
      <c r="Y877" s="23">
        <v>17254.080000000002</v>
      </c>
      <c r="Z877" s="23">
        <v>16287.87</v>
      </c>
      <c r="AA877" s="23">
        <v>16287.87</v>
      </c>
      <c r="AB877" s="23">
        <v>14884.021000000001</v>
      </c>
      <c r="AC877" s="23">
        <v>14884.021000000001</v>
      </c>
      <c r="AD877" s="23">
        <v>15943.925000000001</v>
      </c>
      <c r="AE877" s="23">
        <v>15943.925000000001</v>
      </c>
      <c r="AF877" s="23">
        <v>14309.304</v>
      </c>
      <c r="AG877" s="23">
        <v>14309.304</v>
      </c>
      <c r="AH877" s="23">
        <v>14309.304</v>
      </c>
    </row>
    <row r="878" spans="1:34" ht="15" hidden="1" x14ac:dyDescent="0.25">
      <c r="A878" t="str">
        <f t="shared" si="165"/>
        <v>宁波金融投资余额阶段三</v>
      </c>
      <c r="B878" s="3" t="str">
        <f t="shared" si="171"/>
        <v>宁波银行金融投资余额阶段三</v>
      </c>
      <c r="C878" s="4" t="s">
        <v>62</v>
      </c>
      <c r="D878" s="4" t="s">
        <v>63</v>
      </c>
      <c r="E878" s="5" t="s">
        <v>64</v>
      </c>
      <c r="F878" s="5" t="s">
        <v>55</v>
      </c>
      <c r="G878" s="5" t="str">
        <f t="shared" si="172"/>
        <v>金融投资余额阶段三</v>
      </c>
      <c r="H878" s="23">
        <v>0</v>
      </c>
      <c r="I878" s="23">
        <v>0</v>
      </c>
      <c r="J878" s="23">
        <v>54.802000000000007</v>
      </c>
      <c r="K878" s="23">
        <v>54.802000000000007</v>
      </c>
      <c r="L878" s="23">
        <v>38.557000000000002</v>
      </c>
      <c r="M878" s="23">
        <v>38.557000000000002</v>
      </c>
      <c r="N878" s="23">
        <v>147</v>
      </c>
      <c r="O878" s="23">
        <v>147</v>
      </c>
      <c r="P878" s="23">
        <v>244</v>
      </c>
      <c r="Q878" s="23">
        <v>244</v>
      </c>
      <c r="R878" s="23">
        <v>258</v>
      </c>
      <c r="S878" s="23">
        <v>258</v>
      </c>
      <c r="T878" s="23">
        <v>219</v>
      </c>
      <c r="U878" s="23">
        <v>219</v>
      </c>
      <c r="V878" s="23">
        <v>328</v>
      </c>
      <c r="W878" s="23">
        <v>328</v>
      </c>
      <c r="X878" s="23">
        <v>0</v>
      </c>
      <c r="Y878" s="23">
        <v>0</v>
      </c>
      <c r="Z878" s="23">
        <v>0</v>
      </c>
      <c r="AA878" s="23">
        <v>0</v>
      </c>
      <c r="AB878" s="23">
        <v>0</v>
      </c>
      <c r="AC878" s="23">
        <v>0</v>
      </c>
      <c r="AD878" s="23">
        <v>60</v>
      </c>
      <c r="AE878" s="23">
        <v>60</v>
      </c>
      <c r="AF878" s="23">
        <v>60</v>
      </c>
      <c r="AG878" s="23">
        <v>60</v>
      </c>
      <c r="AH878" s="23">
        <v>60</v>
      </c>
    </row>
    <row r="879" spans="1:34" ht="15" hidden="1" x14ac:dyDescent="0.25">
      <c r="A879" t="str">
        <f t="shared" si="165"/>
        <v>南京金融投资余额阶段三</v>
      </c>
      <c r="B879" s="3" t="str">
        <f t="shared" si="171"/>
        <v>南京银行金融投资余额阶段三</v>
      </c>
      <c r="C879" s="4" t="s">
        <v>65</v>
      </c>
      <c r="D879" s="4" t="s">
        <v>66</v>
      </c>
      <c r="E879" s="5" t="s">
        <v>67</v>
      </c>
      <c r="F879" s="5" t="s">
        <v>55</v>
      </c>
      <c r="G879" s="5" t="str">
        <f t="shared" si="172"/>
        <v>金融投资余额阶段三</v>
      </c>
      <c r="H879" s="23">
        <v>0</v>
      </c>
      <c r="I879" s="23">
        <v>0</v>
      </c>
      <c r="J879" s="23">
        <v>1769.1879999999996</v>
      </c>
      <c r="K879" s="23">
        <v>1769.1879999999996</v>
      </c>
      <c r="L879" s="23">
        <v>1750.5600000000002</v>
      </c>
      <c r="M879" s="23">
        <v>1750.5600000000002</v>
      </c>
      <c r="N879" s="23">
        <v>1395.8220000000001</v>
      </c>
      <c r="O879" s="23">
        <v>1395.8220000000001</v>
      </c>
      <c r="P879" s="23">
        <v>1385.3560000000002</v>
      </c>
      <c r="Q879" s="23">
        <v>1385.3560000000002</v>
      </c>
      <c r="R879" s="23">
        <v>1437.3440000000003</v>
      </c>
      <c r="S879" s="23">
        <v>1437.3440000000003</v>
      </c>
      <c r="T879" s="23">
        <v>12749.673000000001</v>
      </c>
      <c r="U879" s="23">
        <v>12749.673000000001</v>
      </c>
      <c r="V879" s="23">
        <v>1368.3830000000003</v>
      </c>
      <c r="W879" s="23">
        <v>1368.3830000000003</v>
      </c>
      <c r="X879" s="23">
        <v>0</v>
      </c>
      <c r="Y879" s="23">
        <v>0</v>
      </c>
      <c r="Z879" s="23">
        <v>0</v>
      </c>
      <c r="AA879" s="23">
        <v>0</v>
      </c>
      <c r="AB879" s="23">
        <v>0</v>
      </c>
      <c r="AC879" s="23">
        <v>0</v>
      </c>
      <c r="AD879" s="23">
        <v>3187.0410000000002</v>
      </c>
      <c r="AE879" s="23">
        <v>3187.0410000000002</v>
      </c>
      <c r="AF879" s="23">
        <v>3155.0110000000004</v>
      </c>
      <c r="AG879" s="23">
        <v>3155.0110000000004</v>
      </c>
      <c r="AH879" s="23">
        <v>3155.0110000000004</v>
      </c>
    </row>
    <row r="880" spans="1:34" ht="15" hidden="1" x14ac:dyDescent="0.25">
      <c r="A880" t="str">
        <f t="shared" si="165"/>
        <v>杭州金融投资余额阶段三</v>
      </c>
      <c r="B880" s="3" t="str">
        <f t="shared" si="171"/>
        <v>杭州银行金融投资余额阶段三</v>
      </c>
      <c r="C880" s="4" t="s">
        <v>68</v>
      </c>
      <c r="D880" s="4" t="s">
        <v>69</v>
      </c>
      <c r="E880" s="5" t="s">
        <v>70</v>
      </c>
      <c r="F880" s="5" t="s">
        <v>55</v>
      </c>
      <c r="G880" s="5" t="str">
        <f t="shared" si="172"/>
        <v>金融投资余额阶段三</v>
      </c>
      <c r="H880" s="23">
        <v>97.277000000000001</v>
      </c>
      <c r="I880" s="23">
        <v>97.277000000000001</v>
      </c>
      <c r="J880" s="23">
        <v>88.337000000000003</v>
      </c>
      <c r="K880" s="23">
        <v>88.337000000000003</v>
      </c>
      <c r="L880" s="23">
        <v>48.537999999999997</v>
      </c>
      <c r="M880" s="23">
        <v>48.537999999999997</v>
      </c>
      <c r="N880" s="23">
        <v>754.88699999999994</v>
      </c>
      <c r="O880" s="23">
        <v>754.88699999999994</v>
      </c>
      <c r="P880" s="23">
        <v>1249.7090000000001</v>
      </c>
      <c r="Q880" s="23">
        <v>1249.7090000000001</v>
      </c>
      <c r="R880" s="23">
        <v>1180.0220000000002</v>
      </c>
      <c r="S880" s="23">
        <v>1180.0220000000002</v>
      </c>
      <c r="T880" s="23">
        <v>1071.143</v>
      </c>
      <c r="U880" s="23">
        <v>1071.143</v>
      </c>
      <c r="V880" s="23">
        <v>862.3420000000001</v>
      </c>
      <c r="W880" s="23">
        <v>862.3420000000001</v>
      </c>
      <c r="X880" s="23">
        <v>0</v>
      </c>
      <c r="Y880" s="23">
        <v>0</v>
      </c>
      <c r="Z880" s="23">
        <v>0</v>
      </c>
      <c r="AA880" s="23">
        <v>0</v>
      </c>
      <c r="AB880" s="23">
        <v>0</v>
      </c>
      <c r="AC880" s="23">
        <v>0</v>
      </c>
      <c r="AD880" s="23">
        <v>455.11800000000005</v>
      </c>
      <c r="AE880" s="23">
        <v>455.11800000000005</v>
      </c>
      <c r="AF880" s="23">
        <v>455.11200000000002</v>
      </c>
      <c r="AG880" s="23">
        <v>455.11200000000002</v>
      </c>
      <c r="AH880" s="23">
        <v>455.11200000000002</v>
      </c>
    </row>
    <row r="881" spans="1:34" ht="15" hidden="1" x14ac:dyDescent="0.25">
      <c r="A881" t="str">
        <f t="shared" si="165"/>
        <v>成都金融投资余额阶段三</v>
      </c>
      <c r="B881" s="3" t="str">
        <f t="shared" si="171"/>
        <v>成都银行金融投资余额阶段三</v>
      </c>
      <c r="C881" s="4" t="s">
        <v>71</v>
      </c>
      <c r="D881" s="4" t="s">
        <v>72</v>
      </c>
      <c r="E881" s="5" t="s">
        <v>73</v>
      </c>
      <c r="F881" s="5" t="s">
        <v>55</v>
      </c>
      <c r="G881" s="5" t="str">
        <f t="shared" si="172"/>
        <v>金融投资余额阶段三</v>
      </c>
      <c r="H881" s="23">
        <v>0</v>
      </c>
      <c r="I881" s="23">
        <v>0</v>
      </c>
      <c r="J881" s="23">
        <v>0</v>
      </c>
      <c r="K881" s="23">
        <v>0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v>0</v>
      </c>
      <c r="X881" s="23">
        <v>0</v>
      </c>
      <c r="Y881" s="23">
        <v>0</v>
      </c>
      <c r="Z881" s="23">
        <v>0</v>
      </c>
      <c r="AA881" s="23">
        <v>0</v>
      </c>
      <c r="AB881" s="23">
        <v>0</v>
      </c>
      <c r="AC881" s="23">
        <v>0</v>
      </c>
      <c r="AD881" s="23">
        <v>0</v>
      </c>
      <c r="AE881" s="23">
        <v>0</v>
      </c>
      <c r="AF881" s="23">
        <v>0</v>
      </c>
      <c r="AG881" s="23">
        <v>0</v>
      </c>
      <c r="AH881" s="23">
        <v>0</v>
      </c>
    </row>
    <row r="882" spans="1:34" ht="15" hidden="1" x14ac:dyDescent="0.25">
      <c r="A882" t="str">
        <f t="shared" si="165"/>
        <v>长沙金融投资余额阶段三</v>
      </c>
      <c r="B882" s="3" t="str">
        <f t="shared" si="171"/>
        <v>长沙银行金融投资余额阶段三</v>
      </c>
      <c r="C882" s="4" t="s">
        <v>74</v>
      </c>
      <c r="D882" s="4" t="s">
        <v>75</v>
      </c>
      <c r="E882" s="5" t="s">
        <v>76</v>
      </c>
      <c r="F882" s="5" t="s">
        <v>55</v>
      </c>
      <c r="G882" s="5" t="str">
        <f t="shared" si="172"/>
        <v>金融投资余额阶段三</v>
      </c>
      <c r="H882" s="23">
        <v>308.77100000000002</v>
      </c>
      <c r="I882" s="23">
        <v>308.77100000000002</v>
      </c>
      <c r="J882" s="23">
        <v>308.77100000000002</v>
      </c>
      <c r="K882" s="23">
        <v>308.77100000000002</v>
      </c>
      <c r="L882" s="23">
        <v>3041.0680000000002</v>
      </c>
      <c r="M882" s="23">
        <v>3041.0680000000002</v>
      </c>
      <c r="N882" s="23">
        <v>3041.0680000000002</v>
      </c>
      <c r="O882" s="23">
        <v>3041.0680000000002</v>
      </c>
      <c r="P882" s="23">
        <v>3041.0680000000002</v>
      </c>
      <c r="Q882" s="23">
        <v>3041.0680000000002</v>
      </c>
      <c r="R882" s="23">
        <v>4870.777</v>
      </c>
      <c r="S882" s="23">
        <v>4870.777</v>
      </c>
      <c r="T882" s="23">
        <v>4484.951</v>
      </c>
      <c r="U882" s="23">
        <v>4484.951</v>
      </c>
      <c r="V882" s="23">
        <v>4484.8780000000006</v>
      </c>
      <c r="W882" s="23">
        <v>4484.8780000000006</v>
      </c>
      <c r="X882" s="23">
        <v>0</v>
      </c>
      <c r="Y882" s="23">
        <v>0</v>
      </c>
      <c r="Z882" s="23">
        <v>0</v>
      </c>
      <c r="AA882" s="23">
        <v>0</v>
      </c>
      <c r="AB882" s="23">
        <v>0</v>
      </c>
      <c r="AC882" s="23">
        <v>0</v>
      </c>
      <c r="AD882" s="23">
        <v>4128.9410000000007</v>
      </c>
      <c r="AE882" s="23">
        <v>4128.9410000000007</v>
      </c>
      <c r="AF882" s="23">
        <v>4128.9410000000007</v>
      </c>
      <c r="AG882" s="23">
        <v>4128.9410000000007</v>
      </c>
      <c r="AH882" s="23">
        <v>4128.9410000000007</v>
      </c>
    </row>
    <row r="883" spans="1:34" ht="15" hidden="1" x14ac:dyDescent="0.25">
      <c r="A883" t="str">
        <f t="shared" si="165"/>
        <v>重庆金融投资余额阶段三</v>
      </c>
      <c r="B883" s="3" t="str">
        <f t="shared" si="171"/>
        <v>重庆银行金融投资余额阶段三</v>
      </c>
      <c r="C883" s="4" t="s">
        <v>77</v>
      </c>
      <c r="D883" s="4" t="s">
        <v>78</v>
      </c>
      <c r="E883" s="5" t="s">
        <v>79</v>
      </c>
      <c r="F883" s="5" t="s">
        <v>55</v>
      </c>
      <c r="G883" s="5" t="str">
        <f t="shared" si="172"/>
        <v>金融投资余额阶段三</v>
      </c>
      <c r="H883" s="23">
        <v>0</v>
      </c>
      <c r="I883" s="23">
        <v>0</v>
      </c>
      <c r="J883" s="23">
        <v>666.51300000000003</v>
      </c>
      <c r="K883" s="23">
        <v>666.51300000000003</v>
      </c>
      <c r="L883" s="23">
        <v>666.51300000000003</v>
      </c>
      <c r="M883" s="23">
        <v>666.51300000000003</v>
      </c>
      <c r="N883" s="23">
        <v>1158.2060000000001</v>
      </c>
      <c r="O883" s="23">
        <v>1158.2060000000001</v>
      </c>
      <c r="P883" s="23">
        <v>1144.72</v>
      </c>
      <c r="Q883" s="23">
        <v>1144.72</v>
      </c>
      <c r="R883" s="23">
        <v>1371.3980000000001</v>
      </c>
      <c r="S883" s="23">
        <v>1371.3980000000001</v>
      </c>
      <c r="T883" s="23">
        <v>2648.5390000000002</v>
      </c>
      <c r="U883" s="23">
        <v>2648.5390000000002</v>
      </c>
      <c r="V883" s="23">
        <v>1303.6790000000001</v>
      </c>
      <c r="W883" s="23">
        <v>1303.6790000000001</v>
      </c>
      <c r="X883" s="23">
        <v>0</v>
      </c>
      <c r="Y883" s="23">
        <v>0</v>
      </c>
      <c r="Z883" s="23">
        <v>0</v>
      </c>
      <c r="AA883" s="23">
        <v>0</v>
      </c>
      <c r="AB883" s="23">
        <v>0</v>
      </c>
      <c r="AC883" s="23">
        <v>0</v>
      </c>
      <c r="AD883" s="23">
        <v>854.29600000000005</v>
      </c>
      <c r="AE883" s="23">
        <v>854.29600000000005</v>
      </c>
      <c r="AF883" s="23">
        <v>978.096</v>
      </c>
      <c r="AG883" s="23">
        <v>978.096</v>
      </c>
      <c r="AH883" s="23">
        <v>1518.393</v>
      </c>
    </row>
    <row r="884" spans="1:34" ht="15" hidden="1" x14ac:dyDescent="0.25">
      <c r="A884" t="str">
        <f t="shared" si="165"/>
        <v>贵阳金融投资余额阶段三</v>
      </c>
      <c r="B884" s="3" t="str">
        <f t="shared" si="171"/>
        <v>贵阳银行金融投资余额阶段三</v>
      </c>
      <c r="C884" s="4" t="s">
        <v>80</v>
      </c>
      <c r="D884" s="4" t="s">
        <v>81</v>
      </c>
      <c r="E884" s="5" t="s">
        <v>82</v>
      </c>
      <c r="F884" s="5" t="s">
        <v>55</v>
      </c>
      <c r="G884" s="5" t="str">
        <f t="shared" si="172"/>
        <v>金融投资余额阶段三</v>
      </c>
      <c r="H884" s="23">
        <v>1981.739</v>
      </c>
      <c r="I884" s="23">
        <v>1981.739</v>
      </c>
      <c r="J884" s="23">
        <v>885.41200000000003</v>
      </c>
      <c r="K884" s="23">
        <v>885.41200000000003</v>
      </c>
      <c r="L884" s="23">
        <v>965.96600000000001</v>
      </c>
      <c r="M884" s="23">
        <v>965.96600000000001</v>
      </c>
      <c r="N884" s="23">
        <v>1297.8800000000001</v>
      </c>
      <c r="O884" s="23">
        <v>1297.8800000000001</v>
      </c>
      <c r="P884" s="23">
        <v>1357.63</v>
      </c>
      <c r="Q884" s="23">
        <v>1357.63</v>
      </c>
      <c r="R884" s="23">
        <v>1264.8680000000002</v>
      </c>
      <c r="S884" s="23">
        <v>1264.8680000000002</v>
      </c>
      <c r="T884" s="23">
        <v>1831.0840000000003</v>
      </c>
      <c r="U884" s="23">
        <v>1831.0840000000003</v>
      </c>
      <c r="V884" s="23">
        <v>1419.809</v>
      </c>
      <c r="W884" s="23">
        <v>1419.809</v>
      </c>
      <c r="X884" s="23">
        <v>0</v>
      </c>
      <c r="Y884" s="23">
        <v>0</v>
      </c>
      <c r="Z884" s="23">
        <v>0</v>
      </c>
      <c r="AA884" s="23">
        <v>0</v>
      </c>
      <c r="AB884" s="23">
        <v>0</v>
      </c>
      <c r="AC884" s="23">
        <v>0</v>
      </c>
      <c r="AD884" s="23">
        <v>4964.7100000000009</v>
      </c>
      <c r="AE884" s="23">
        <v>4964.7100000000009</v>
      </c>
      <c r="AF884" s="23">
        <v>4662.5660000000007</v>
      </c>
      <c r="AG884" s="23">
        <v>4662.5660000000007</v>
      </c>
      <c r="AH884" s="23">
        <v>4662.5660000000007</v>
      </c>
    </row>
    <row r="885" spans="1:34" ht="15" hidden="1" x14ac:dyDescent="0.25">
      <c r="A885" t="str">
        <f t="shared" si="165"/>
        <v>郑州金融投资余额阶段三</v>
      </c>
      <c r="B885" s="3" t="str">
        <f t="shared" si="171"/>
        <v>郑州银行金融投资余额阶段三</v>
      </c>
      <c r="C885" s="4" t="s">
        <v>83</v>
      </c>
      <c r="D885" s="4" t="s">
        <v>84</v>
      </c>
      <c r="E885" s="5" t="s">
        <v>85</v>
      </c>
      <c r="F885" s="5" t="s">
        <v>55</v>
      </c>
      <c r="G885" s="5" t="str">
        <f t="shared" si="172"/>
        <v>金融投资余额阶段三</v>
      </c>
      <c r="H885" s="23">
        <v>1791.2629999999999</v>
      </c>
      <c r="I885" s="23">
        <v>1791.2629999999999</v>
      </c>
      <c r="J885" s="23">
        <v>7343.5410000000002</v>
      </c>
      <c r="K885" s="23">
        <v>7343.5410000000002</v>
      </c>
      <c r="L885" s="23">
        <v>9037.0949999999993</v>
      </c>
      <c r="M885" s="23">
        <v>9037.0949999999993</v>
      </c>
      <c r="N885" s="23">
        <v>11905.975</v>
      </c>
      <c r="O885" s="23">
        <v>11905.975</v>
      </c>
      <c r="P885" s="23">
        <v>13600.326999999999</v>
      </c>
      <c r="Q885" s="23">
        <v>13600.326999999999</v>
      </c>
      <c r="R885" s="23">
        <v>12711.989000000001</v>
      </c>
      <c r="S885" s="23">
        <v>12711.989000000001</v>
      </c>
      <c r="T885" s="23">
        <v>11599.207</v>
      </c>
      <c r="U885" s="23">
        <v>11599.207</v>
      </c>
      <c r="V885" s="23">
        <v>12967.96</v>
      </c>
      <c r="W885" s="23">
        <v>12967.96</v>
      </c>
      <c r="X885" s="23">
        <v>0</v>
      </c>
      <c r="Y885" s="23">
        <v>0</v>
      </c>
      <c r="Z885" s="23">
        <v>0</v>
      </c>
      <c r="AA885" s="23">
        <v>0</v>
      </c>
      <c r="AB885" s="23">
        <v>0</v>
      </c>
      <c r="AC885" s="23">
        <v>0</v>
      </c>
      <c r="AD885" s="23">
        <v>14225.954000000002</v>
      </c>
      <c r="AE885" s="23">
        <v>14225.954000000002</v>
      </c>
      <c r="AF885" s="23">
        <v>15457.822000000002</v>
      </c>
      <c r="AG885" s="23">
        <v>15457.822000000002</v>
      </c>
      <c r="AH885" s="23">
        <v>13575.704000000002</v>
      </c>
    </row>
    <row r="886" spans="1:34" ht="15" hidden="1" x14ac:dyDescent="0.25">
      <c r="A886" t="str">
        <f t="shared" si="165"/>
        <v>青岛金融投资余额阶段三</v>
      </c>
      <c r="B886" s="3" t="str">
        <f t="shared" si="171"/>
        <v>青岛银行金融投资余额阶段三</v>
      </c>
      <c r="C886" s="4" t="s">
        <v>86</v>
      </c>
      <c r="D886" s="4" t="s">
        <v>87</v>
      </c>
      <c r="E886" s="5" t="s">
        <v>88</v>
      </c>
      <c r="F886" s="5" t="s">
        <v>55</v>
      </c>
      <c r="G886" s="5" t="str">
        <f t="shared" si="172"/>
        <v>金融投资余额阶段三</v>
      </c>
      <c r="H886" s="23">
        <v>41.673000000000002</v>
      </c>
      <c r="I886" s="23">
        <v>41.673000000000002</v>
      </c>
      <c r="J886" s="23">
        <v>31.231000000000002</v>
      </c>
      <c r="K886" s="23">
        <v>31.231000000000002</v>
      </c>
      <c r="L886" s="23">
        <v>238.83999999999997</v>
      </c>
      <c r="M886" s="23">
        <v>238.83999999999997</v>
      </c>
      <c r="N886" s="23">
        <v>384.44599999999997</v>
      </c>
      <c r="O886" s="23">
        <v>384.44599999999997</v>
      </c>
      <c r="P886" s="23">
        <v>1086.048</v>
      </c>
      <c r="Q886" s="23">
        <v>1086.048</v>
      </c>
      <c r="R886" s="23">
        <v>1025.6160000000002</v>
      </c>
      <c r="S886" s="23">
        <v>1025.6160000000002</v>
      </c>
      <c r="T886" s="23">
        <v>2128.92</v>
      </c>
      <c r="U886" s="23">
        <v>2128.92</v>
      </c>
      <c r="V886" s="23">
        <v>4430.5450000000001</v>
      </c>
      <c r="W886" s="23">
        <v>4430.5450000000001</v>
      </c>
      <c r="X886" s="23">
        <v>0</v>
      </c>
      <c r="Y886" s="23">
        <v>0</v>
      </c>
      <c r="Z886" s="23">
        <v>0</v>
      </c>
      <c r="AA886" s="23">
        <v>0</v>
      </c>
      <c r="AB886" s="23">
        <v>0</v>
      </c>
      <c r="AC886" s="23">
        <v>0</v>
      </c>
      <c r="AD886" s="23">
        <v>4507.3969999999999</v>
      </c>
      <c r="AE886" s="23">
        <v>4507.3969999999999</v>
      </c>
      <c r="AF886" s="23">
        <v>4427.4549999999999</v>
      </c>
      <c r="AG886" s="23">
        <v>4427.4549999999999</v>
      </c>
      <c r="AH886" s="23">
        <v>4372.777000000001</v>
      </c>
    </row>
    <row r="887" spans="1:34" ht="15" hidden="1" x14ac:dyDescent="0.25">
      <c r="A887" t="str">
        <f t="shared" si="165"/>
        <v>苏州金融投资余额阶段三</v>
      </c>
      <c r="B887" s="3" t="str">
        <f t="shared" si="171"/>
        <v>苏州银行金融投资余额阶段三</v>
      </c>
      <c r="C887" s="4" t="s">
        <v>89</v>
      </c>
      <c r="D887" s="4" t="s">
        <v>90</v>
      </c>
      <c r="E887" s="5" t="s">
        <v>91</v>
      </c>
      <c r="F887" s="5" t="s">
        <v>55</v>
      </c>
      <c r="G887" s="5" t="str">
        <f t="shared" si="172"/>
        <v>金融投资余额阶段三</v>
      </c>
      <c r="H887" s="23">
        <v>988.97000000000014</v>
      </c>
      <c r="I887" s="23">
        <v>988.97000000000014</v>
      </c>
      <c r="J887" s="23">
        <v>757.47</v>
      </c>
      <c r="K887" s="23">
        <v>757.47</v>
      </c>
      <c r="L887" s="23">
        <v>618.97</v>
      </c>
      <c r="M887" s="23">
        <v>618.97</v>
      </c>
      <c r="N887" s="23">
        <v>621.16999999999996</v>
      </c>
      <c r="O887" s="23">
        <v>621.16999999999996</v>
      </c>
      <c r="P887" s="23">
        <v>487.72</v>
      </c>
      <c r="Q887" s="23">
        <v>487.72</v>
      </c>
      <c r="R887" s="23">
        <v>487.72</v>
      </c>
      <c r="S887" s="23">
        <v>487.72</v>
      </c>
      <c r="T887" s="23">
        <v>487.72</v>
      </c>
      <c r="U887" s="23">
        <v>487.72</v>
      </c>
      <c r="V887" s="23">
        <v>487.72</v>
      </c>
      <c r="W887" s="23">
        <v>487.72</v>
      </c>
      <c r="X887" s="23">
        <v>0</v>
      </c>
      <c r="Y887" s="23">
        <v>0</v>
      </c>
      <c r="Z887" s="23">
        <v>0</v>
      </c>
      <c r="AA887" s="23">
        <v>0</v>
      </c>
      <c r="AB887" s="23">
        <v>0</v>
      </c>
      <c r="AC887" s="23">
        <v>0</v>
      </c>
      <c r="AD887" s="23">
        <v>11.312656</v>
      </c>
      <c r="AE887" s="23">
        <v>11.312656</v>
      </c>
      <c r="AF887" s="23">
        <v>49.354514999999999</v>
      </c>
      <c r="AG887" s="23">
        <v>49.354514999999999</v>
      </c>
      <c r="AH887" s="23">
        <v>49.354514999999999</v>
      </c>
    </row>
    <row r="888" spans="1:34" ht="15" hidden="1" x14ac:dyDescent="0.25">
      <c r="A888" t="str">
        <f t="shared" ref="A888:A950" si="173">E888&amp;G888</f>
        <v>齐鲁金融投资余额阶段三</v>
      </c>
      <c r="B888" s="3" t="str">
        <f t="shared" si="171"/>
        <v>齐鲁银行金融投资余额阶段三</v>
      </c>
      <c r="C888" s="4" t="s">
        <v>92</v>
      </c>
      <c r="D888" s="4" t="s">
        <v>93</v>
      </c>
      <c r="E888" s="5" t="s">
        <v>94</v>
      </c>
      <c r="F888" s="5" t="s">
        <v>55</v>
      </c>
      <c r="G888" s="5" t="str">
        <f t="shared" si="172"/>
        <v>金融投资余额阶段三</v>
      </c>
      <c r="H888" s="23">
        <v>30.228214999999999</v>
      </c>
      <c r="I888" s="23">
        <v>30.228214999999999</v>
      </c>
      <c r="J888" s="23">
        <v>30.228214999999999</v>
      </c>
      <c r="K888" s="23">
        <v>30.228214999999999</v>
      </c>
      <c r="L888" s="23">
        <v>30.228214999999999</v>
      </c>
      <c r="M888" s="23">
        <v>30.228214999999999</v>
      </c>
      <c r="N888" s="23">
        <v>30.228214999999999</v>
      </c>
      <c r="O888" s="23">
        <v>30.228214999999999</v>
      </c>
      <c r="P888" s="23">
        <v>30.228214999999999</v>
      </c>
      <c r="Q888" s="23">
        <v>30.228214999999999</v>
      </c>
      <c r="R888" s="23">
        <v>30.228214999999999</v>
      </c>
      <c r="S888" s="23">
        <v>30.228214999999999</v>
      </c>
      <c r="T888" s="23">
        <v>30.228214999999999</v>
      </c>
      <c r="U888" s="23">
        <v>30.228214999999999</v>
      </c>
      <c r="V888" s="23">
        <v>30.228214999999999</v>
      </c>
      <c r="W888" s="23">
        <v>30.228214999999999</v>
      </c>
      <c r="X888" s="23">
        <v>0</v>
      </c>
      <c r="Y888" s="23">
        <v>0</v>
      </c>
      <c r="Z888" s="23">
        <v>0</v>
      </c>
      <c r="AA888" s="23">
        <v>0</v>
      </c>
      <c r="AB888" s="23">
        <v>0</v>
      </c>
      <c r="AC888" s="23">
        <v>0</v>
      </c>
      <c r="AD888" s="23">
        <v>1726.3920000000003</v>
      </c>
      <c r="AE888" s="23">
        <v>1726.3920000000003</v>
      </c>
      <c r="AF888" s="23">
        <v>1635.8630000000001</v>
      </c>
      <c r="AG888" s="23">
        <v>1635.8630000000001</v>
      </c>
      <c r="AH888" s="23">
        <v>1635.8630000000001</v>
      </c>
    </row>
    <row r="889" spans="1:34" ht="15" hidden="1" x14ac:dyDescent="0.25">
      <c r="A889" t="str">
        <f t="shared" si="173"/>
        <v>兰州金融投资余额阶段三</v>
      </c>
      <c r="B889" s="3" t="str">
        <f t="shared" si="171"/>
        <v>兰州银行金融投资余额阶段三</v>
      </c>
      <c r="C889" s="4" t="s">
        <v>95</v>
      </c>
      <c r="D889" s="4" t="s">
        <v>96</v>
      </c>
      <c r="E889" s="5" t="s">
        <v>97</v>
      </c>
      <c r="F889" s="5" t="s">
        <v>55</v>
      </c>
      <c r="G889" s="5" t="str">
        <f t="shared" si="172"/>
        <v>金融投资余额阶段三</v>
      </c>
      <c r="H889" s="23">
        <v>0</v>
      </c>
      <c r="I889" s="23">
        <v>0</v>
      </c>
      <c r="J889" s="23">
        <v>21.62464001</v>
      </c>
      <c r="K889" s="23">
        <v>21.62464001</v>
      </c>
      <c r="L889" s="23">
        <v>0</v>
      </c>
      <c r="M889" s="23">
        <v>0</v>
      </c>
      <c r="N889" s="23">
        <v>21.62464001</v>
      </c>
      <c r="O889" s="23">
        <v>21.62464001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0</v>
      </c>
      <c r="V889" s="23">
        <v>0</v>
      </c>
      <c r="W889" s="23">
        <v>0</v>
      </c>
      <c r="X889" s="23">
        <v>0</v>
      </c>
      <c r="Y889" s="23">
        <v>0</v>
      </c>
      <c r="Z889" s="23">
        <v>0</v>
      </c>
      <c r="AA889" s="23">
        <v>0</v>
      </c>
      <c r="AB889" s="23">
        <v>0</v>
      </c>
      <c r="AC889" s="23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</row>
    <row r="890" spans="1:34" ht="15" hidden="1" x14ac:dyDescent="0.25">
      <c r="A890" t="str">
        <f t="shared" si="173"/>
        <v>西安金融投资余额阶段三</v>
      </c>
      <c r="B890" s="3" t="str">
        <f t="shared" si="171"/>
        <v>西安银行金融投资余额阶段三</v>
      </c>
      <c r="C890" s="4" t="s">
        <v>98</v>
      </c>
      <c r="D890" s="4" t="s">
        <v>99</v>
      </c>
      <c r="E890" s="5" t="s">
        <v>100</v>
      </c>
      <c r="F890" s="5" t="s">
        <v>55</v>
      </c>
      <c r="G890" s="5" t="str">
        <f t="shared" si="172"/>
        <v>金融投资余额阶段三</v>
      </c>
      <c r="H890" s="23">
        <v>200</v>
      </c>
      <c r="I890" s="23">
        <v>200</v>
      </c>
      <c r="J890" s="23">
        <v>200</v>
      </c>
      <c r="K890" s="23">
        <v>200</v>
      </c>
      <c r="L890" s="23">
        <v>766.96400000000006</v>
      </c>
      <c r="M890" s="23">
        <v>766.96400000000006</v>
      </c>
      <c r="N890" s="23">
        <v>1198.1120000000001</v>
      </c>
      <c r="O890" s="23">
        <v>1198.1120000000001</v>
      </c>
      <c r="P890" s="23">
        <v>1410.818</v>
      </c>
      <c r="Q890" s="23">
        <v>1410.818</v>
      </c>
      <c r="R890" s="23">
        <v>2331.442</v>
      </c>
      <c r="S890" s="23">
        <v>2331.442</v>
      </c>
      <c r="T890" s="23">
        <v>2286.5750000000003</v>
      </c>
      <c r="U890" s="23">
        <v>2286.5750000000003</v>
      </c>
      <c r="V890" s="23">
        <v>1614.8580000000002</v>
      </c>
      <c r="W890" s="23">
        <v>1614.8580000000002</v>
      </c>
      <c r="X890" s="23">
        <v>0</v>
      </c>
      <c r="Y890" s="23">
        <v>0</v>
      </c>
      <c r="Z890" s="23">
        <v>0</v>
      </c>
      <c r="AA890" s="23">
        <v>0</v>
      </c>
      <c r="AB890" s="23">
        <v>0</v>
      </c>
      <c r="AC890" s="23">
        <v>0</v>
      </c>
      <c r="AD890" s="23">
        <v>3622.1570000000002</v>
      </c>
      <c r="AE890" s="23">
        <v>3622.1570000000002</v>
      </c>
      <c r="AF890" s="23">
        <v>3513.6729999999998</v>
      </c>
      <c r="AG890" s="23">
        <v>3513.6729999999998</v>
      </c>
      <c r="AH890" s="23">
        <v>3513.6729999999998</v>
      </c>
    </row>
    <row r="891" spans="1:34" ht="15" hidden="1" x14ac:dyDescent="0.25">
      <c r="A891" t="str">
        <f t="shared" si="173"/>
        <v>厦门金融投资余额阶段三</v>
      </c>
      <c r="B891" s="3" t="str">
        <f t="shared" si="171"/>
        <v>厦门银行金融投资余额阶段三</v>
      </c>
      <c r="C891" s="4" t="s">
        <v>101</v>
      </c>
      <c r="D891" s="4" t="s">
        <v>102</v>
      </c>
      <c r="E891" s="5" t="s">
        <v>103</v>
      </c>
      <c r="F891" s="5" t="s">
        <v>55</v>
      </c>
      <c r="G891" s="5" t="str">
        <f t="shared" si="172"/>
        <v>金融投资余额阶段三</v>
      </c>
      <c r="H891" s="23">
        <v>0</v>
      </c>
      <c r="I891" s="23">
        <v>0</v>
      </c>
      <c r="J891" s="23">
        <v>0</v>
      </c>
      <c r="K891" s="23">
        <v>0</v>
      </c>
      <c r="L891" s="23">
        <v>0</v>
      </c>
      <c r="M891" s="23">
        <v>0</v>
      </c>
      <c r="N891" s="23">
        <v>410.19412210000007</v>
      </c>
      <c r="O891" s="23">
        <v>410.19412210000007</v>
      </c>
      <c r="P891" s="23">
        <v>377.07081083999998</v>
      </c>
      <c r="Q891" s="23">
        <v>377.07081083999998</v>
      </c>
      <c r="R891" s="23">
        <v>0</v>
      </c>
      <c r="S891" s="23">
        <v>0</v>
      </c>
      <c r="T891" s="23">
        <v>84.844427800000005</v>
      </c>
      <c r="U891" s="23">
        <v>84.844427800000005</v>
      </c>
      <c r="V891" s="23">
        <v>0</v>
      </c>
      <c r="W891" s="23">
        <v>0</v>
      </c>
      <c r="X891" s="23">
        <v>0</v>
      </c>
      <c r="Y891" s="23">
        <v>0</v>
      </c>
      <c r="Z891" s="23">
        <v>0</v>
      </c>
      <c r="AA891" s="23">
        <v>0</v>
      </c>
      <c r="AB891" s="23">
        <v>0</v>
      </c>
      <c r="AC891" s="23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</row>
    <row r="892" spans="1:34" ht="15" hidden="1" x14ac:dyDescent="0.25">
      <c r="A892" t="str">
        <f t="shared" si="173"/>
        <v>渝农金融投资余额阶段三</v>
      </c>
      <c r="B892" s="3" t="str">
        <f t="shared" si="171"/>
        <v>渝农商行金融投资余额阶段三</v>
      </c>
      <c r="C892" s="4" t="s">
        <v>104</v>
      </c>
      <c r="D892" s="4" t="s">
        <v>105</v>
      </c>
      <c r="E892" s="5" t="s">
        <v>106</v>
      </c>
      <c r="F892" s="5" t="s">
        <v>107</v>
      </c>
      <c r="G892" s="5" t="str">
        <f t="shared" si="172"/>
        <v>金融投资余额阶段三</v>
      </c>
      <c r="H892" s="23">
        <v>0</v>
      </c>
      <c r="I892" s="23">
        <v>0</v>
      </c>
      <c r="J892" s="23">
        <v>0</v>
      </c>
      <c r="K892" s="23">
        <v>0</v>
      </c>
      <c r="L892" s="23">
        <v>0</v>
      </c>
      <c r="M892" s="23">
        <v>0</v>
      </c>
      <c r="N892" s="23">
        <v>4323.933</v>
      </c>
      <c r="O892" s="23">
        <v>4323.933</v>
      </c>
      <c r="P892" s="23">
        <v>5352.8070000000007</v>
      </c>
      <c r="Q892" s="23">
        <v>5352.8070000000007</v>
      </c>
      <c r="R892" s="23">
        <v>1929.615</v>
      </c>
      <c r="S892" s="23">
        <v>1929.615</v>
      </c>
      <c r="T892" s="23">
        <v>1929.615</v>
      </c>
      <c r="U892" s="23">
        <v>1929.615</v>
      </c>
      <c r="V892" s="23">
        <v>3373.1680000000006</v>
      </c>
      <c r="W892" s="23">
        <v>3373.1680000000006</v>
      </c>
      <c r="X892" s="23">
        <v>0</v>
      </c>
      <c r="Y892" s="23">
        <v>0</v>
      </c>
      <c r="Z892" s="23">
        <v>0</v>
      </c>
      <c r="AA892" s="23">
        <v>0</v>
      </c>
      <c r="AB892" s="23">
        <v>0</v>
      </c>
      <c r="AC892" s="23">
        <v>0</v>
      </c>
      <c r="AD892" s="23">
        <v>2538.1350000000002</v>
      </c>
      <c r="AE892" s="23">
        <v>2538.1350000000002</v>
      </c>
      <c r="AF892" s="23">
        <v>2538.1350000000002</v>
      </c>
      <c r="AG892" s="23">
        <v>2538.1350000000002</v>
      </c>
      <c r="AH892" s="23">
        <v>1094.5810000000001</v>
      </c>
    </row>
    <row r="893" spans="1:34" ht="15" hidden="1" x14ac:dyDescent="0.25">
      <c r="A893" t="str">
        <f t="shared" si="173"/>
        <v>沪农金融投资余额阶段三</v>
      </c>
      <c r="B893" s="3" t="str">
        <f t="shared" si="171"/>
        <v>沪农商行金融投资余额阶段三</v>
      </c>
      <c r="C893" s="4" t="s">
        <v>108</v>
      </c>
      <c r="D893" s="4" t="s">
        <v>109</v>
      </c>
      <c r="E893" s="5" t="s">
        <v>110</v>
      </c>
      <c r="F893" s="5" t="s">
        <v>107</v>
      </c>
      <c r="G893" s="5" t="str">
        <f t="shared" si="172"/>
        <v>金融投资余额阶段三</v>
      </c>
      <c r="H893" s="23">
        <v>0</v>
      </c>
      <c r="I893" s="23">
        <v>0</v>
      </c>
      <c r="J893" s="23">
        <v>236.42100000000005</v>
      </c>
      <c r="K893" s="23">
        <v>236.42100000000005</v>
      </c>
      <c r="L893" s="23">
        <v>236.42100000000005</v>
      </c>
      <c r="M893" s="23">
        <v>236.42100000000005</v>
      </c>
      <c r="N893" s="23">
        <v>236.42100000000005</v>
      </c>
      <c r="O893" s="23">
        <v>236.42100000000005</v>
      </c>
      <c r="P893" s="23">
        <v>236.42100000000005</v>
      </c>
      <c r="Q893" s="23">
        <v>236.42100000000005</v>
      </c>
      <c r="R893" s="23">
        <v>215.05600000000001</v>
      </c>
      <c r="S893" s="23">
        <v>215.05600000000001</v>
      </c>
      <c r="T893" s="23">
        <v>857.53300000000013</v>
      </c>
      <c r="U893" s="23">
        <v>857.53300000000013</v>
      </c>
      <c r="V893" s="23">
        <v>204.40100000000001</v>
      </c>
      <c r="W893" s="23">
        <v>204.40100000000001</v>
      </c>
      <c r="X893" s="23">
        <v>0</v>
      </c>
      <c r="Y893" s="23">
        <v>0</v>
      </c>
      <c r="Z893" s="23">
        <v>0</v>
      </c>
      <c r="AA893" s="23">
        <v>0</v>
      </c>
      <c r="AB893" s="23">
        <v>0</v>
      </c>
      <c r="AC893" s="23">
        <v>0</v>
      </c>
      <c r="AD893" s="23">
        <v>204.40100000000001</v>
      </c>
      <c r="AE893" s="23">
        <v>204.40100000000001</v>
      </c>
      <c r="AF893" s="23">
        <v>0</v>
      </c>
      <c r="AG893" s="23">
        <v>0</v>
      </c>
      <c r="AH893" s="23">
        <v>0</v>
      </c>
    </row>
    <row r="894" spans="1:34" ht="15" hidden="1" x14ac:dyDescent="0.25">
      <c r="A894" t="str">
        <f t="shared" si="173"/>
        <v>青农金融投资余额阶段三</v>
      </c>
      <c r="B894" s="3" t="str">
        <f t="shared" si="171"/>
        <v>青农商行金融投资余额阶段三</v>
      </c>
      <c r="C894" s="4" t="s">
        <v>111</v>
      </c>
      <c r="D894" s="4" t="s">
        <v>112</v>
      </c>
      <c r="E894" s="5" t="s">
        <v>113</v>
      </c>
      <c r="F894" s="5" t="s">
        <v>107</v>
      </c>
      <c r="G894" s="5" t="str">
        <f t="shared" si="172"/>
        <v>金融投资余额阶段三</v>
      </c>
      <c r="H894" s="23">
        <v>87.369000000000014</v>
      </c>
      <c r="I894" s="23">
        <v>87.369000000000014</v>
      </c>
      <c r="J894" s="23">
        <v>89.918000000000006</v>
      </c>
      <c r="K894" s="23">
        <v>89.918000000000006</v>
      </c>
      <c r="L894" s="23">
        <v>70.072000000000003</v>
      </c>
      <c r="M894" s="23">
        <v>70.072000000000003</v>
      </c>
      <c r="N894" s="23">
        <v>293.01800000000003</v>
      </c>
      <c r="O894" s="23">
        <v>293.01800000000003</v>
      </c>
      <c r="P894" s="23">
        <v>598.36400000000015</v>
      </c>
      <c r="Q894" s="23">
        <v>598.36400000000015</v>
      </c>
      <c r="R894" s="23">
        <v>605.21100000000013</v>
      </c>
      <c r="S894" s="23">
        <v>605.21100000000013</v>
      </c>
      <c r="T894" s="23">
        <v>554.86200000000008</v>
      </c>
      <c r="U894" s="23">
        <v>554.86200000000008</v>
      </c>
      <c r="V894" s="23">
        <v>314.851</v>
      </c>
      <c r="W894" s="23">
        <v>314.851</v>
      </c>
      <c r="X894" s="23">
        <v>0</v>
      </c>
      <c r="Y894" s="23">
        <v>0</v>
      </c>
      <c r="Z894" s="23">
        <v>0</v>
      </c>
      <c r="AA894" s="23">
        <v>0</v>
      </c>
      <c r="AB894" s="23">
        <v>0</v>
      </c>
      <c r="AC894" s="23">
        <v>0</v>
      </c>
      <c r="AD894" s="23">
        <v>83.94</v>
      </c>
      <c r="AE894" s="23">
        <v>83.94</v>
      </c>
      <c r="AF894" s="23">
        <v>0</v>
      </c>
      <c r="AG894" s="23">
        <v>0</v>
      </c>
      <c r="AH894" s="23">
        <v>0</v>
      </c>
    </row>
    <row r="895" spans="1:34" ht="15" hidden="1" x14ac:dyDescent="0.25">
      <c r="A895" t="str">
        <f t="shared" si="173"/>
        <v>常熟金融投资余额阶段三</v>
      </c>
      <c r="B895" s="3" t="str">
        <f t="shared" si="171"/>
        <v>常熟银行金融投资余额阶段三</v>
      </c>
      <c r="C895" s="4" t="s">
        <v>114</v>
      </c>
      <c r="D895" s="4" t="s">
        <v>115</v>
      </c>
      <c r="E895" s="5" t="s">
        <v>116</v>
      </c>
      <c r="F895" s="5" t="s">
        <v>107</v>
      </c>
      <c r="G895" s="5" t="str">
        <f t="shared" si="172"/>
        <v>金融投资余额阶段三</v>
      </c>
      <c r="H895" s="23">
        <v>0</v>
      </c>
      <c r="I895" s="23">
        <v>0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0</v>
      </c>
      <c r="X895" s="23">
        <v>0</v>
      </c>
      <c r="Y895" s="23">
        <v>0</v>
      </c>
      <c r="Z895" s="23">
        <v>0</v>
      </c>
      <c r="AA895" s="23">
        <v>0</v>
      </c>
      <c r="AB895" s="23">
        <v>0</v>
      </c>
      <c r="AC895" s="23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</row>
    <row r="896" spans="1:34" ht="15" hidden="1" x14ac:dyDescent="0.25">
      <c r="A896" t="str">
        <f t="shared" si="173"/>
        <v>紫金金融投资余额阶段三</v>
      </c>
      <c r="B896" s="3" t="str">
        <f t="shared" si="171"/>
        <v>紫金银行金融投资余额阶段三</v>
      </c>
      <c r="C896" s="4" t="s">
        <v>117</v>
      </c>
      <c r="D896" s="4" t="s">
        <v>118</v>
      </c>
      <c r="E896" s="5" t="s">
        <v>119</v>
      </c>
      <c r="F896" s="5" t="s">
        <v>107</v>
      </c>
      <c r="G896" s="5" t="str">
        <f>G895</f>
        <v>金融投资余额阶段三</v>
      </c>
      <c r="H896" s="23">
        <v>0</v>
      </c>
      <c r="I896" s="23">
        <v>0</v>
      </c>
      <c r="J896" s="23">
        <v>707.90400000000011</v>
      </c>
      <c r="K896" s="23">
        <v>707.90400000000011</v>
      </c>
      <c r="L896" s="23">
        <v>596.97400000000005</v>
      </c>
      <c r="M896" s="23">
        <v>596.97400000000005</v>
      </c>
      <c r="N896" s="23">
        <v>1226.9740000000002</v>
      </c>
      <c r="O896" s="23">
        <v>1226.9740000000002</v>
      </c>
      <c r="P896" s="23">
        <v>1211.1050000000002</v>
      </c>
      <c r="Q896" s="23">
        <v>1211.1050000000002</v>
      </c>
      <c r="R896" s="23">
        <v>1211.1050000000002</v>
      </c>
      <c r="S896" s="23">
        <v>1211.1050000000002</v>
      </c>
      <c r="T896" s="23">
        <v>1271.4540000000002</v>
      </c>
      <c r="U896" s="23">
        <v>1271.4540000000002</v>
      </c>
      <c r="V896" s="23">
        <v>1836.2329999999999</v>
      </c>
      <c r="W896" s="23">
        <v>1836.2329999999999</v>
      </c>
      <c r="X896" s="23">
        <v>0</v>
      </c>
      <c r="Y896" s="23">
        <v>0</v>
      </c>
      <c r="Z896" s="23">
        <v>0</v>
      </c>
      <c r="AA896" s="23">
        <v>0</v>
      </c>
      <c r="AB896" s="23">
        <v>0</v>
      </c>
      <c r="AC896" s="23">
        <v>0</v>
      </c>
      <c r="AD896" s="23">
        <v>771.90100000000007</v>
      </c>
      <c r="AE896" s="23">
        <v>771.90100000000007</v>
      </c>
      <c r="AF896" s="23">
        <v>767.4430000000001</v>
      </c>
      <c r="AG896" s="23">
        <v>767.4430000000001</v>
      </c>
      <c r="AH896" s="23">
        <v>767.4430000000001</v>
      </c>
    </row>
    <row r="897" spans="1:34" ht="15" hidden="1" x14ac:dyDescent="0.25">
      <c r="A897" t="str">
        <f t="shared" si="173"/>
        <v>无锡金融投资余额阶段三</v>
      </c>
      <c r="B897" s="3" t="str">
        <f t="shared" si="171"/>
        <v>无锡银行金融投资余额阶段三</v>
      </c>
      <c r="C897" s="4" t="s">
        <v>120</v>
      </c>
      <c r="D897" s="4" t="s">
        <v>121</v>
      </c>
      <c r="E897" s="5" t="s">
        <v>122</v>
      </c>
      <c r="F897" s="5" t="s">
        <v>107</v>
      </c>
      <c r="G897" s="5" t="str">
        <f t="shared" ref="G897:G901" si="174">G896</f>
        <v>金融投资余额阶段三</v>
      </c>
      <c r="H897" s="23">
        <v>0</v>
      </c>
      <c r="I897" s="23">
        <v>0</v>
      </c>
      <c r="J897" s="23">
        <v>52.45000000000001</v>
      </c>
      <c r="K897" s="23">
        <v>52.45000000000001</v>
      </c>
      <c r="L897" s="23">
        <v>52.45000000000001</v>
      </c>
      <c r="M897" s="23">
        <v>52.45000000000001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3">
        <v>0</v>
      </c>
      <c r="T897" s="23">
        <v>0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>
        <v>0</v>
      </c>
      <c r="AA897" s="23">
        <v>0</v>
      </c>
      <c r="AB897" s="23">
        <v>0</v>
      </c>
      <c r="AC897" s="23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</row>
    <row r="898" spans="1:34" ht="15" hidden="1" x14ac:dyDescent="0.25">
      <c r="A898" t="str">
        <f t="shared" si="173"/>
        <v>张家港金融投资余额阶段三</v>
      </c>
      <c r="B898" s="3" t="str">
        <f t="shared" si="171"/>
        <v>张家港行金融投资余额阶段三</v>
      </c>
      <c r="C898" s="4" t="s">
        <v>123</v>
      </c>
      <c r="D898" s="4" t="s">
        <v>124</v>
      </c>
      <c r="E898" s="5" t="s">
        <v>125</v>
      </c>
      <c r="F898" s="5" t="s">
        <v>107</v>
      </c>
      <c r="G898" s="5" t="str">
        <f t="shared" si="174"/>
        <v>金融投资余额阶段三</v>
      </c>
      <c r="H898" s="23">
        <v>0</v>
      </c>
      <c r="I898" s="23">
        <v>0</v>
      </c>
      <c r="J898" s="23">
        <v>59.817928740000006</v>
      </c>
      <c r="K898" s="23">
        <v>59.817928740000006</v>
      </c>
      <c r="L898" s="23">
        <v>59.817928740000006</v>
      </c>
      <c r="M898" s="23">
        <v>59.817928740000006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v>0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23">
        <v>0</v>
      </c>
      <c r="AD898" s="23">
        <v>0</v>
      </c>
      <c r="AE898" s="23">
        <v>0</v>
      </c>
      <c r="AF898" s="23">
        <v>0</v>
      </c>
      <c r="AG898" s="23">
        <v>0</v>
      </c>
      <c r="AH898" s="23">
        <v>0</v>
      </c>
    </row>
    <row r="899" spans="1:34" ht="15" hidden="1" x14ac:dyDescent="0.25">
      <c r="A899" t="str">
        <f t="shared" si="173"/>
        <v>苏农金融投资余额阶段三</v>
      </c>
      <c r="B899" s="3" t="str">
        <f t="shared" si="171"/>
        <v>苏农银行金融投资余额阶段三</v>
      </c>
      <c r="C899" s="4" t="s">
        <v>126</v>
      </c>
      <c r="D899" s="4" t="s">
        <v>127</v>
      </c>
      <c r="E899" s="5" t="s">
        <v>128</v>
      </c>
      <c r="F899" s="5" t="s">
        <v>107</v>
      </c>
      <c r="G899" s="5" t="str">
        <f t="shared" si="174"/>
        <v>金融投资余额阶段三</v>
      </c>
      <c r="H899" s="23">
        <v>0</v>
      </c>
      <c r="I899" s="23">
        <v>0</v>
      </c>
      <c r="J899" s="23">
        <v>0</v>
      </c>
      <c r="K899" s="23">
        <v>0</v>
      </c>
      <c r="L899" s="23">
        <v>117.384</v>
      </c>
      <c r="M899" s="23">
        <v>117.384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3">
        <v>0</v>
      </c>
      <c r="T899" s="23">
        <v>0</v>
      </c>
      <c r="U899" s="23">
        <v>0</v>
      </c>
      <c r="V899" s="23">
        <v>0</v>
      </c>
      <c r="W899" s="23">
        <v>0</v>
      </c>
      <c r="X899" s="23">
        <v>0</v>
      </c>
      <c r="Y899" s="23">
        <v>0</v>
      </c>
      <c r="Z899" s="23">
        <v>0</v>
      </c>
      <c r="AA899" s="23">
        <v>0</v>
      </c>
      <c r="AB899" s="23">
        <v>0</v>
      </c>
      <c r="AC899" s="23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</row>
    <row r="900" spans="1:34" ht="15" hidden="1" x14ac:dyDescent="0.25">
      <c r="A900" t="str">
        <f t="shared" si="173"/>
        <v>江阴金融投资余额阶段三</v>
      </c>
      <c r="B900" s="3" t="str">
        <f t="shared" si="171"/>
        <v>江阴银行金融投资余额阶段三</v>
      </c>
      <c r="C900" s="4" t="s">
        <v>129</v>
      </c>
      <c r="D900" s="4" t="s">
        <v>130</v>
      </c>
      <c r="E900" s="5" t="s">
        <v>131</v>
      </c>
      <c r="F900" s="5" t="s">
        <v>107</v>
      </c>
      <c r="G900" s="5" t="str">
        <f t="shared" si="174"/>
        <v>金融投资余额阶段三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3">
        <v>0</v>
      </c>
      <c r="T900" s="23">
        <v>0</v>
      </c>
      <c r="U900" s="23">
        <v>0</v>
      </c>
      <c r="V900" s="23">
        <v>0</v>
      </c>
      <c r="W900" s="23">
        <v>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23">
        <v>0</v>
      </c>
      <c r="AD900" s="23">
        <v>0</v>
      </c>
      <c r="AE900" s="23">
        <v>0</v>
      </c>
      <c r="AF900" s="23">
        <v>0</v>
      </c>
      <c r="AG900" s="23">
        <v>0</v>
      </c>
      <c r="AH900" s="23">
        <v>0</v>
      </c>
    </row>
    <row r="901" spans="1:34" ht="15" hidden="1" x14ac:dyDescent="0.25">
      <c r="A901" t="str">
        <f t="shared" si="173"/>
        <v>瑞丰金融投资余额阶段三</v>
      </c>
      <c r="B901" s="3" t="str">
        <f t="shared" si="171"/>
        <v>瑞丰银行金融投资余额阶段三</v>
      </c>
      <c r="C901" s="4" t="s">
        <v>132</v>
      </c>
      <c r="D901" s="4" t="s">
        <v>133</v>
      </c>
      <c r="E901" s="5" t="s">
        <v>134</v>
      </c>
      <c r="F901" s="5" t="s">
        <v>107</v>
      </c>
      <c r="G901" s="5" t="str">
        <f t="shared" si="174"/>
        <v>金融投资余额阶段三</v>
      </c>
      <c r="H901" s="23">
        <v>0</v>
      </c>
      <c r="I901" s="23">
        <v>0</v>
      </c>
      <c r="J901" s="23">
        <v>0</v>
      </c>
      <c r="K901" s="23">
        <v>0</v>
      </c>
      <c r="L901" s="23">
        <v>0</v>
      </c>
      <c r="M901" s="23">
        <v>0</v>
      </c>
      <c r="N901" s="23">
        <v>0</v>
      </c>
      <c r="O901" s="23">
        <v>0</v>
      </c>
      <c r="P901" s="23">
        <v>996.42500000000018</v>
      </c>
      <c r="Q901" s="23">
        <v>996.42500000000018</v>
      </c>
      <c r="R901" s="23">
        <v>996.42500000000018</v>
      </c>
      <c r="S901" s="23">
        <v>996.42500000000018</v>
      </c>
      <c r="T901" s="23">
        <v>1304.3540000000003</v>
      </c>
      <c r="U901" s="23">
        <v>1304.3540000000003</v>
      </c>
      <c r="V901" s="23">
        <v>1221.5129999999999</v>
      </c>
      <c r="W901" s="23">
        <v>1221.5129999999999</v>
      </c>
      <c r="X901" s="23">
        <v>0</v>
      </c>
      <c r="Y901" s="23">
        <v>0</v>
      </c>
      <c r="Z901" s="23">
        <v>0</v>
      </c>
      <c r="AA901" s="23">
        <v>0</v>
      </c>
      <c r="AB901" s="23">
        <v>0</v>
      </c>
      <c r="AC901" s="23">
        <v>0</v>
      </c>
      <c r="AD901" s="23">
        <v>703.24900000000014</v>
      </c>
      <c r="AE901" s="23">
        <v>703.24900000000014</v>
      </c>
      <c r="AF901" s="23">
        <v>541.87900000000002</v>
      </c>
      <c r="AG901" s="23">
        <v>541.87900000000002</v>
      </c>
      <c r="AH901" s="23">
        <v>535.57100000000003</v>
      </c>
    </row>
    <row r="902" spans="1:34" ht="15" hidden="1" x14ac:dyDescent="0.25">
      <c r="A902" t="str">
        <f t="shared" si="173"/>
        <v>农业(H)金融投资余额阶段三</v>
      </c>
      <c r="B902" s="15" t="str">
        <f t="shared" si="171"/>
        <v>农业银行金融投资余额阶段三</v>
      </c>
      <c r="C902" s="16" t="s">
        <v>179</v>
      </c>
      <c r="D902" s="16" t="s">
        <v>164</v>
      </c>
      <c r="E902" s="17" t="s">
        <v>149</v>
      </c>
      <c r="F902" s="17" t="s">
        <v>542</v>
      </c>
      <c r="G902" s="17" t="str">
        <f>G901</f>
        <v>金融投资余额阶段三</v>
      </c>
      <c r="H902" s="23">
        <v>1742.0000000000002</v>
      </c>
      <c r="I902" s="23">
        <v>1742.0000000000002</v>
      </c>
      <c r="J902" s="23">
        <v>1422</v>
      </c>
      <c r="K902" s="23">
        <v>1422</v>
      </c>
      <c r="L902" s="23">
        <v>1154</v>
      </c>
      <c r="M902" s="23">
        <v>1154</v>
      </c>
      <c r="N902" s="23">
        <v>1139</v>
      </c>
      <c r="O902" s="23">
        <v>1139</v>
      </c>
      <c r="P902" s="23">
        <v>1104</v>
      </c>
      <c r="Q902" s="23">
        <v>1104</v>
      </c>
      <c r="R902" s="23">
        <v>1313</v>
      </c>
      <c r="S902" s="23">
        <v>1313</v>
      </c>
      <c r="T902" s="23">
        <v>2044.0000000000002</v>
      </c>
      <c r="U902" s="23">
        <v>2044.0000000000002</v>
      </c>
      <c r="V902" s="23">
        <v>1824.0000000000002</v>
      </c>
      <c r="W902" s="23">
        <v>1824.0000000000002</v>
      </c>
      <c r="X902" s="23">
        <v>1872</v>
      </c>
      <c r="Y902" s="23">
        <v>1872</v>
      </c>
      <c r="Z902" s="23">
        <v>1326</v>
      </c>
      <c r="AA902" s="23">
        <v>1326</v>
      </c>
      <c r="AB902" s="23">
        <v>1707</v>
      </c>
      <c r="AC902" s="23">
        <v>1707</v>
      </c>
      <c r="AD902" s="23">
        <v>1412</v>
      </c>
      <c r="AE902" s="23">
        <v>1412</v>
      </c>
      <c r="AF902" s="23">
        <v>1684</v>
      </c>
      <c r="AG902" s="23">
        <v>1684</v>
      </c>
      <c r="AH902" s="23">
        <v>1680</v>
      </c>
    </row>
    <row r="903" spans="1:34" ht="15" hidden="1" x14ac:dyDescent="0.25">
      <c r="A903" t="str">
        <f t="shared" si="173"/>
        <v>交通(H)金融投资余额阶段三</v>
      </c>
      <c r="B903" s="3" t="str">
        <f t="shared" si="171"/>
        <v>交通银行金融投资余额阶段三</v>
      </c>
      <c r="C903" s="4" t="s">
        <v>180</v>
      </c>
      <c r="D903" s="4" t="s">
        <v>165</v>
      </c>
      <c r="E903" s="5" t="s">
        <v>150</v>
      </c>
      <c r="F903" s="5" t="s">
        <v>542</v>
      </c>
      <c r="G903" s="5" t="str">
        <f t="shared" ref="G903:G929" si="175">G902</f>
        <v>金融投资余额阶段三</v>
      </c>
      <c r="H903" s="23">
        <v>1389</v>
      </c>
      <c r="I903" s="23">
        <v>1389</v>
      </c>
      <c r="J903" s="23">
        <v>1383</v>
      </c>
      <c r="K903" s="23">
        <v>1383</v>
      </c>
      <c r="L903" s="23">
        <v>1591</v>
      </c>
      <c r="M903" s="23">
        <v>1591</v>
      </c>
      <c r="N903" s="23">
        <v>866</v>
      </c>
      <c r="O903" s="23">
        <v>866</v>
      </c>
      <c r="P903" s="23">
        <v>2856</v>
      </c>
      <c r="Q903" s="23">
        <v>2856</v>
      </c>
      <c r="R903" s="23">
        <v>3318</v>
      </c>
      <c r="S903" s="23">
        <v>3318</v>
      </c>
      <c r="T903" s="23">
        <v>2711</v>
      </c>
      <c r="U903" s="23">
        <v>2711</v>
      </c>
      <c r="V903" s="23">
        <v>2184</v>
      </c>
      <c r="W903" s="23">
        <v>2184</v>
      </c>
      <c r="X903" s="23">
        <v>2062</v>
      </c>
      <c r="Y903" s="23">
        <v>2062</v>
      </c>
      <c r="Z903" s="23">
        <v>1689</v>
      </c>
      <c r="AA903" s="23">
        <v>1689</v>
      </c>
      <c r="AB903" s="23">
        <v>1588</v>
      </c>
      <c r="AC903" s="23">
        <v>1588</v>
      </c>
      <c r="AD903" s="23">
        <v>1613.0000000000002</v>
      </c>
      <c r="AE903" s="23">
        <v>1613.0000000000002</v>
      </c>
      <c r="AF903" s="23">
        <v>2896</v>
      </c>
      <c r="AG903" s="23">
        <v>2896</v>
      </c>
      <c r="AH903" s="23">
        <v>12272</v>
      </c>
    </row>
    <row r="904" spans="1:34" ht="15" hidden="1" x14ac:dyDescent="0.25">
      <c r="A904" t="str">
        <f t="shared" si="173"/>
        <v>中国(H)金融投资余额阶段三</v>
      </c>
      <c r="B904" s="3" t="str">
        <f t="shared" si="171"/>
        <v>中国银行金融投资余额阶段三</v>
      </c>
      <c r="C904" s="4" t="s">
        <v>181</v>
      </c>
      <c r="D904" s="4" t="s">
        <v>166</v>
      </c>
      <c r="E904" s="5" t="s">
        <v>151</v>
      </c>
      <c r="F904" s="5" t="s">
        <v>542</v>
      </c>
      <c r="G904" s="5" t="str">
        <f t="shared" si="175"/>
        <v>金融投资余额阶段三</v>
      </c>
      <c r="H904" s="23">
        <v>0</v>
      </c>
      <c r="I904" s="23">
        <v>0</v>
      </c>
      <c r="J904" s="23">
        <v>0</v>
      </c>
      <c r="K904" s="23">
        <v>0</v>
      </c>
      <c r="L904" s="23">
        <v>0</v>
      </c>
      <c r="M904" s="23">
        <v>0</v>
      </c>
      <c r="N904" s="23">
        <v>7407.0000000000009</v>
      </c>
      <c r="O904" s="23">
        <v>7407.0000000000009</v>
      </c>
      <c r="P904" s="23">
        <v>7407.0000000000009</v>
      </c>
      <c r="Q904" s="23">
        <v>7407.0000000000009</v>
      </c>
      <c r="R904" s="23">
        <v>8050</v>
      </c>
      <c r="S904" s="23">
        <v>8050</v>
      </c>
      <c r="T904" s="23">
        <v>8050</v>
      </c>
      <c r="U904" s="23">
        <v>8050</v>
      </c>
      <c r="V904" s="23">
        <v>8061</v>
      </c>
      <c r="W904" s="23">
        <v>8061</v>
      </c>
      <c r="X904" s="23">
        <v>3051</v>
      </c>
      <c r="Y904" s="23">
        <v>3051</v>
      </c>
      <c r="Z904" s="23">
        <v>3957</v>
      </c>
      <c r="AA904" s="23">
        <v>3957</v>
      </c>
      <c r="AB904" s="23">
        <v>4000</v>
      </c>
      <c r="AC904" s="23">
        <v>4000</v>
      </c>
      <c r="AD904" s="23">
        <v>8550</v>
      </c>
      <c r="AE904" s="23">
        <v>8550</v>
      </c>
      <c r="AF904" s="23">
        <v>8550</v>
      </c>
      <c r="AG904" s="23">
        <v>8550</v>
      </c>
      <c r="AH904" s="23">
        <v>6973</v>
      </c>
    </row>
    <row r="905" spans="1:34" ht="15" hidden="1" x14ac:dyDescent="0.25">
      <c r="A905" t="str">
        <f t="shared" si="173"/>
        <v>建设(H)金融投资余额阶段三</v>
      </c>
      <c r="B905" s="3" t="str">
        <f t="shared" si="171"/>
        <v>建设银行金融投资余额阶段三</v>
      </c>
      <c r="C905" s="4" t="s">
        <v>182</v>
      </c>
      <c r="D905" s="4" t="s">
        <v>167</v>
      </c>
      <c r="E905" s="5" t="s">
        <v>152</v>
      </c>
      <c r="F905" s="5" t="s">
        <v>542</v>
      </c>
      <c r="G905" s="5" t="str">
        <f t="shared" si="175"/>
        <v>金融投资余额阶段三</v>
      </c>
      <c r="H905" s="23">
        <v>0</v>
      </c>
      <c r="I905" s="23">
        <v>0</v>
      </c>
      <c r="J905" s="23">
        <v>0</v>
      </c>
      <c r="K905" s="23">
        <v>0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18370</v>
      </c>
      <c r="S905" s="23">
        <v>18370</v>
      </c>
      <c r="T905" s="23">
        <v>18370</v>
      </c>
      <c r="U905" s="23">
        <v>18370</v>
      </c>
      <c r="V905" s="23">
        <v>19943</v>
      </c>
      <c r="W905" s="23">
        <v>19943</v>
      </c>
      <c r="X905" s="23">
        <v>18963</v>
      </c>
      <c r="Y905" s="23">
        <v>18963</v>
      </c>
      <c r="Z905" s="23">
        <v>14481</v>
      </c>
      <c r="AA905" s="23">
        <v>14481</v>
      </c>
      <c r="AB905" s="23">
        <v>14219</v>
      </c>
      <c r="AC905" s="23">
        <v>14219</v>
      </c>
      <c r="AD905" s="23">
        <v>13208.000000000002</v>
      </c>
      <c r="AE905" s="23">
        <v>13208.000000000002</v>
      </c>
      <c r="AF905" s="23">
        <v>11086.000000000002</v>
      </c>
      <c r="AG905" s="23">
        <v>11086.000000000002</v>
      </c>
      <c r="AH905" s="23">
        <v>9969</v>
      </c>
    </row>
    <row r="906" spans="1:34" ht="15" hidden="1" x14ac:dyDescent="0.25">
      <c r="A906" t="str">
        <f t="shared" si="173"/>
        <v>工商(H)金融投资余额阶段三</v>
      </c>
      <c r="B906" s="3" t="str">
        <f t="shared" si="171"/>
        <v>工商银行金融投资余额阶段三</v>
      </c>
      <c r="C906" s="4" t="s">
        <v>183</v>
      </c>
      <c r="D906" s="4" t="s">
        <v>168</v>
      </c>
      <c r="E906" s="5" t="s">
        <v>153</v>
      </c>
      <c r="F906" s="5" t="s">
        <v>542</v>
      </c>
      <c r="G906" s="5" t="str">
        <f t="shared" si="175"/>
        <v>金融投资余额阶段三</v>
      </c>
      <c r="H906" s="23">
        <v>163</v>
      </c>
      <c r="I906" s="23">
        <v>163</v>
      </c>
      <c r="J906" s="23">
        <v>166</v>
      </c>
      <c r="K906" s="23">
        <v>166</v>
      </c>
      <c r="L906" s="23">
        <v>220.00000000000003</v>
      </c>
      <c r="M906" s="23">
        <v>220.00000000000003</v>
      </c>
      <c r="N906" s="23">
        <v>213</v>
      </c>
      <c r="O906" s="23">
        <v>213</v>
      </c>
      <c r="P906" s="23">
        <v>211.00000000000003</v>
      </c>
      <c r="Q906" s="23">
        <v>211.00000000000003</v>
      </c>
      <c r="R906" s="23">
        <v>463</v>
      </c>
      <c r="S906" s="23">
        <v>463</v>
      </c>
      <c r="T906" s="23">
        <v>3429.9999999999995</v>
      </c>
      <c r="U906" s="23">
        <v>3429.9999999999995</v>
      </c>
      <c r="V906" s="23">
        <v>4025</v>
      </c>
      <c r="W906" s="23">
        <v>4025</v>
      </c>
      <c r="X906" s="23">
        <v>3583</v>
      </c>
      <c r="Y906" s="23">
        <v>3583</v>
      </c>
      <c r="Z906" s="23">
        <v>3414</v>
      </c>
      <c r="AA906" s="23">
        <v>3414</v>
      </c>
      <c r="AB906" s="23">
        <v>3459.0000000000005</v>
      </c>
      <c r="AC906" s="23">
        <v>3459.0000000000005</v>
      </c>
      <c r="AD906" s="23">
        <v>3544.0000000000005</v>
      </c>
      <c r="AE906" s="23">
        <v>3544.0000000000005</v>
      </c>
      <c r="AF906" s="23">
        <v>3565.0000000000005</v>
      </c>
      <c r="AG906" s="23">
        <v>3565.0000000000005</v>
      </c>
      <c r="AH906" s="23">
        <v>3390</v>
      </c>
    </row>
    <row r="907" spans="1:34" ht="15" hidden="1" x14ac:dyDescent="0.25">
      <c r="A907" t="str">
        <f t="shared" si="173"/>
        <v>邮储(H)金融投资余额阶段三</v>
      </c>
      <c r="B907" s="3" t="str">
        <f t="shared" si="171"/>
        <v>邮储银行金融投资余额阶段三</v>
      </c>
      <c r="C907" s="4" t="s">
        <v>184</v>
      </c>
      <c r="D907" s="4" t="s">
        <v>169</v>
      </c>
      <c r="E907" s="5" t="s">
        <v>154</v>
      </c>
      <c r="F907" s="5" t="s">
        <v>542</v>
      </c>
      <c r="G907" s="5" t="str">
        <f t="shared" si="175"/>
        <v>金融投资余额阶段三</v>
      </c>
      <c r="H907" s="23">
        <v>2159</v>
      </c>
      <c r="I907" s="23">
        <v>2159</v>
      </c>
      <c r="J907" s="23">
        <v>13341</v>
      </c>
      <c r="K907" s="23">
        <v>13341</v>
      </c>
      <c r="L907" s="23">
        <v>63</v>
      </c>
      <c r="M907" s="23">
        <v>63</v>
      </c>
      <c r="N907" s="23">
        <v>13067.000000000002</v>
      </c>
      <c r="O907" s="23">
        <v>13067.000000000002</v>
      </c>
      <c r="P907" s="23">
        <v>13067.000000000002</v>
      </c>
      <c r="Q907" s="23">
        <v>13067.000000000002</v>
      </c>
      <c r="R907" s="23">
        <v>21917</v>
      </c>
      <c r="S907" s="23">
        <v>21917</v>
      </c>
      <c r="T907" s="23">
        <v>21906</v>
      </c>
      <c r="U907" s="23">
        <v>21906</v>
      </c>
      <c r="V907" s="23">
        <v>20158</v>
      </c>
      <c r="W907" s="23">
        <v>20158</v>
      </c>
      <c r="X907" s="23">
        <v>19483</v>
      </c>
      <c r="Y907" s="23">
        <v>19483</v>
      </c>
      <c r="Z907" s="23">
        <v>17561</v>
      </c>
      <c r="AA907" s="23">
        <v>17561</v>
      </c>
      <c r="AB907" s="23">
        <v>18548</v>
      </c>
      <c r="AC907" s="23">
        <v>18548</v>
      </c>
      <c r="AD907" s="23">
        <v>17112</v>
      </c>
      <c r="AE907" s="23">
        <v>17112</v>
      </c>
      <c r="AF907" s="23">
        <v>16845</v>
      </c>
      <c r="AG907" s="23">
        <v>16845</v>
      </c>
      <c r="AH907" s="23">
        <v>16827</v>
      </c>
    </row>
    <row r="908" spans="1:34" ht="15" hidden="1" x14ac:dyDescent="0.25">
      <c r="A908" t="str">
        <f t="shared" si="173"/>
        <v>光大(H)金融投资余额阶段三</v>
      </c>
      <c r="B908" s="3" t="str">
        <f t="shared" si="171"/>
        <v>光大银行金融投资余额阶段三</v>
      </c>
      <c r="C908" s="4" t="s">
        <v>185</v>
      </c>
      <c r="D908" s="4" t="s">
        <v>170</v>
      </c>
      <c r="E908" s="5" t="s">
        <v>155</v>
      </c>
      <c r="F908" s="5" t="s">
        <v>542</v>
      </c>
      <c r="G908" s="5" t="str">
        <f t="shared" si="175"/>
        <v>金融投资余额阶段三</v>
      </c>
      <c r="H908" s="23">
        <v>2630</v>
      </c>
      <c r="I908" s="23">
        <v>2630</v>
      </c>
      <c r="J908" s="23">
        <v>6539</v>
      </c>
      <c r="K908" s="23">
        <v>6539</v>
      </c>
      <c r="L908" s="23">
        <v>6725</v>
      </c>
      <c r="M908" s="23">
        <v>6725</v>
      </c>
      <c r="N908" s="23">
        <v>9983</v>
      </c>
      <c r="O908" s="23">
        <v>9983</v>
      </c>
      <c r="P908" s="23">
        <v>16722</v>
      </c>
      <c r="Q908" s="23">
        <v>16722</v>
      </c>
      <c r="R908" s="23">
        <v>18814</v>
      </c>
      <c r="S908" s="23">
        <v>18814</v>
      </c>
      <c r="T908" s="23">
        <v>28966.000000000004</v>
      </c>
      <c r="U908" s="23">
        <v>28966.000000000004</v>
      </c>
      <c r="V908" s="23">
        <v>27292</v>
      </c>
      <c r="W908" s="23">
        <v>27292</v>
      </c>
      <c r="X908" s="23">
        <v>26511</v>
      </c>
      <c r="Y908" s="23">
        <v>26511</v>
      </c>
      <c r="Z908" s="23">
        <v>26018</v>
      </c>
      <c r="AA908" s="23">
        <v>26018</v>
      </c>
      <c r="AB908" s="23">
        <v>23621</v>
      </c>
      <c r="AC908" s="23">
        <v>23621</v>
      </c>
      <c r="AD908" s="23">
        <v>23787</v>
      </c>
      <c r="AE908" s="23">
        <v>23787</v>
      </c>
      <c r="AF908" s="23">
        <v>23787</v>
      </c>
      <c r="AG908" s="23">
        <v>23787</v>
      </c>
      <c r="AH908" s="23">
        <v>20254</v>
      </c>
    </row>
    <row r="909" spans="1:34" ht="15" hidden="1" x14ac:dyDescent="0.25">
      <c r="A909" t="str">
        <f t="shared" si="173"/>
        <v>中信(H)金融投资余额阶段三</v>
      </c>
      <c r="B909" s="3" t="str">
        <f t="shared" si="171"/>
        <v>中信银行金融投资余额阶段三</v>
      </c>
      <c r="C909" s="4" t="s">
        <v>186</v>
      </c>
      <c r="D909" s="4" t="s">
        <v>171</v>
      </c>
      <c r="E909" s="5" t="s">
        <v>156</v>
      </c>
      <c r="F909" s="5" t="s">
        <v>542</v>
      </c>
      <c r="G909" s="5" t="str">
        <f t="shared" si="175"/>
        <v>金融投资余额阶段三</v>
      </c>
      <c r="H909" s="23">
        <v>925</v>
      </c>
      <c r="I909" s="23">
        <v>925</v>
      </c>
      <c r="J909" s="23">
        <v>8898</v>
      </c>
      <c r="K909" s="23">
        <v>8898</v>
      </c>
      <c r="L909" s="23">
        <v>18464</v>
      </c>
      <c r="M909" s="23">
        <v>18464</v>
      </c>
      <c r="N909" s="23">
        <v>28425</v>
      </c>
      <c r="O909" s="23">
        <v>28425</v>
      </c>
      <c r="P909" s="23">
        <v>47496</v>
      </c>
      <c r="Q909" s="23">
        <v>47496</v>
      </c>
      <c r="R909" s="23">
        <v>51728</v>
      </c>
      <c r="S909" s="23">
        <v>51728</v>
      </c>
      <c r="T909" s="23">
        <v>64434</v>
      </c>
      <c r="U909" s="23">
        <v>64434</v>
      </c>
      <c r="V909" s="23">
        <v>55440</v>
      </c>
      <c r="W909" s="23">
        <v>55440</v>
      </c>
      <c r="X909" s="23">
        <v>54785</v>
      </c>
      <c r="Y909" s="23">
        <v>54785</v>
      </c>
      <c r="Z909" s="23">
        <v>48516</v>
      </c>
      <c r="AA909" s="23">
        <v>48516</v>
      </c>
      <c r="AB909" s="23">
        <v>47214</v>
      </c>
      <c r="AC909" s="23">
        <v>47214</v>
      </c>
      <c r="AD909" s="23">
        <v>45710</v>
      </c>
      <c r="AE909" s="23">
        <v>45710</v>
      </c>
      <c r="AF909" s="23">
        <v>43943</v>
      </c>
      <c r="AG909" s="23">
        <v>43943</v>
      </c>
      <c r="AH909" s="23">
        <v>40022</v>
      </c>
    </row>
    <row r="910" spans="1:34" ht="15" hidden="1" x14ac:dyDescent="0.25">
      <c r="A910" t="str">
        <f t="shared" si="173"/>
        <v>浙商(H)金融投资余额阶段三</v>
      </c>
      <c r="B910" s="3" t="str">
        <f t="shared" si="171"/>
        <v>浙商银行金融投资余额阶段三</v>
      </c>
      <c r="C910" s="4" t="s">
        <v>187</v>
      </c>
      <c r="D910" s="4" t="s">
        <v>172</v>
      </c>
      <c r="E910" s="5" t="s">
        <v>157</v>
      </c>
      <c r="F910" s="5" t="s">
        <v>542</v>
      </c>
      <c r="G910" s="5" t="str">
        <f t="shared" si="175"/>
        <v>金融投资余额阶段三</v>
      </c>
      <c r="H910" s="23">
        <v>0</v>
      </c>
      <c r="I910" s="23">
        <v>0</v>
      </c>
      <c r="J910" s="23">
        <v>13121</v>
      </c>
      <c r="K910" s="23">
        <v>13121</v>
      </c>
      <c r="L910" s="23">
        <v>13514.000000000002</v>
      </c>
      <c r="M910" s="23">
        <v>13514.000000000002</v>
      </c>
      <c r="N910" s="23">
        <v>12478</v>
      </c>
      <c r="O910" s="23">
        <v>12478</v>
      </c>
      <c r="P910" s="23">
        <v>11680</v>
      </c>
      <c r="Q910" s="23">
        <v>11680</v>
      </c>
      <c r="R910" s="23">
        <v>24884</v>
      </c>
      <c r="S910" s="23">
        <v>24884</v>
      </c>
      <c r="T910" s="23">
        <v>27994</v>
      </c>
      <c r="U910" s="23">
        <v>27994</v>
      </c>
      <c r="V910" s="23">
        <v>32568</v>
      </c>
      <c r="W910" s="23">
        <v>32568</v>
      </c>
      <c r="X910" s="23">
        <v>46484</v>
      </c>
      <c r="Y910" s="23">
        <v>46484</v>
      </c>
      <c r="Z910" s="23">
        <v>53606.999999999993</v>
      </c>
      <c r="AA910" s="23">
        <v>53606.999999999993</v>
      </c>
      <c r="AB910" s="23">
        <v>56569.999999999993</v>
      </c>
      <c r="AC910" s="23">
        <v>56569.999999999993</v>
      </c>
      <c r="AD910" s="23">
        <v>52638</v>
      </c>
      <c r="AE910" s="23">
        <v>52638</v>
      </c>
      <c r="AF910" s="23">
        <v>50850</v>
      </c>
      <c r="AG910" s="23">
        <v>50850</v>
      </c>
      <c r="AH910" s="23">
        <v>50027.000000000007</v>
      </c>
    </row>
    <row r="911" spans="1:34" ht="15" hidden="1" x14ac:dyDescent="0.25">
      <c r="A911" t="str">
        <f t="shared" si="173"/>
        <v>民生(H)金融投资余额阶段三</v>
      </c>
      <c r="B911" s="3" t="str">
        <f t="shared" si="171"/>
        <v>民生银行金融投资余额阶段三</v>
      </c>
      <c r="C911" s="4" t="s">
        <v>188</v>
      </c>
      <c r="D911" s="4" t="s">
        <v>173</v>
      </c>
      <c r="E911" s="5" t="s">
        <v>158</v>
      </c>
      <c r="F911" s="5" t="s">
        <v>542</v>
      </c>
      <c r="G911" s="5" t="str">
        <f t="shared" si="175"/>
        <v>金融投资余额阶段三</v>
      </c>
      <c r="H911" s="23">
        <v>8688</v>
      </c>
      <c r="I911" s="23">
        <v>8688</v>
      </c>
      <c r="J911" s="23">
        <v>11047</v>
      </c>
      <c r="K911" s="23">
        <v>11047</v>
      </c>
      <c r="L911" s="23">
        <v>14208.000000000002</v>
      </c>
      <c r="M911" s="23">
        <v>14208.000000000002</v>
      </c>
      <c r="N911" s="23">
        <v>26620.999999999996</v>
      </c>
      <c r="O911" s="23">
        <v>26620.999999999996</v>
      </c>
      <c r="P911" s="23">
        <v>39168</v>
      </c>
      <c r="Q911" s="23">
        <v>39168</v>
      </c>
      <c r="R911" s="23">
        <v>44058</v>
      </c>
      <c r="S911" s="23">
        <v>44058</v>
      </c>
      <c r="T911" s="23">
        <v>38885</v>
      </c>
      <c r="U911" s="23">
        <v>38885</v>
      </c>
      <c r="V911" s="23">
        <v>35665</v>
      </c>
      <c r="W911" s="23">
        <v>35665</v>
      </c>
      <c r="X911" s="23">
        <v>32243</v>
      </c>
      <c r="Y911" s="23">
        <v>32243</v>
      </c>
      <c r="Z911" s="23">
        <v>36022</v>
      </c>
      <c r="AA911" s="23">
        <v>36022</v>
      </c>
      <c r="AB911" s="23">
        <v>34750</v>
      </c>
      <c r="AC911" s="23">
        <v>34750</v>
      </c>
      <c r="AD911" s="23">
        <v>36047</v>
      </c>
      <c r="AE911" s="23">
        <v>36047</v>
      </c>
      <c r="AF911" s="23">
        <v>33111</v>
      </c>
      <c r="AG911" s="23">
        <v>33111</v>
      </c>
      <c r="AH911" s="23">
        <v>30413</v>
      </c>
    </row>
    <row r="912" spans="1:34" ht="15" hidden="1" x14ac:dyDescent="0.25">
      <c r="A912" t="str">
        <f t="shared" si="173"/>
        <v>招商(H)金融投资余额阶段三</v>
      </c>
      <c r="B912" s="3" t="str">
        <f t="shared" si="171"/>
        <v>招商银行金融投资余额阶段三</v>
      </c>
      <c r="C912" s="4" t="s">
        <v>189</v>
      </c>
      <c r="D912" s="4" t="s">
        <v>174</v>
      </c>
      <c r="E912" s="5" t="s">
        <v>159</v>
      </c>
      <c r="F912" s="5" t="s">
        <v>542</v>
      </c>
      <c r="G912" s="5" t="str">
        <f t="shared" si="175"/>
        <v>金融投资余额阶段三</v>
      </c>
      <c r="H912" s="23">
        <v>8014.0000000000018</v>
      </c>
      <c r="I912" s="23">
        <v>8014.0000000000018</v>
      </c>
      <c r="J912" s="23">
        <v>5107</v>
      </c>
      <c r="K912" s="23">
        <v>5107</v>
      </c>
      <c r="L912" s="23">
        <v>3465.0000000000005</v>
      </c>
      <c r="M912" s="23">
        <v>3465.0000000000005</v>
      </c>
      <c r="N912" s="23">
        <v>14872</v>
      </c>
      <c r="O912" s="23">
        <v>14872</v>
      </c>
      <c r="P912" s="23">
        <v>13617.000000000002</v>
      </c>
      <c r="Q912" s="23">
        <v>13617.000000000002</v>
      </c>
      <c r="R912" s="23">
        <v>24189</v>
      </c>
      <c r="S912" s="23">
        <v>24189</v>
      </c>
      <c r="T912" s="23">
        <v>21972</v>
      </c>
      <c r="U912" s="23">
        <v>21972</v>
      </c>
      <c r="V912" s="23">
        <v>34275</v>
      </c>
      <c r="W912" s="23">
        <v>34275</v>
      </c>
      <c r="X912" s="23">
        <v>31502.000000000004</v>
      </c>
      <c r="Y912" s="23">
        <v>31502.000000000004</v>
      </c>
      <c r="Z912" s="23">
        <v>27789.000000000004</v>
      </c>
      <c r="AA912" s="23">
        <v>27789.000000000004</v>
      </c>
      <c r="AB912" s="23">
        <v>27283</v>
      </c>
      <c r="AC912" s="23">
        <v>27283</v>
      </c>
      <c r="AD912" s="23">
        <v>26419</v>
      </c>
      <c r="AE912" s="23">
        <v>26419</v>
      </c>
      <c r="AF912" s="23">
        <v>25358</v>
      </c>
      <c r="AG912" s="23">
        <v>25358</v>
      </c>
      <c r="AH912" s="23">
        <v>24488.000000000004</v>
      </c>
    </row>
    <row r="913" spans="1:34" ht="15" hidden="1" x14ac:dyDescent="0.25">
      <c r="A913" t="str">
        <f t="shared" si="173"/>
        <v>重庆(H)金融投资余额阶段三</v>
      </c>
      <c r="B913" s="3" t="str">
        <f t="shared" si="171"/>
        <v>重庆银行金融投资余额阶段三</v>
      </c>
      <c r="C913" s="4" t="s">
        <v>190</v>
      </c>
      <c r="D913" s="4" t="s">
        <v>175</v>
      </c>
      <c r="E913" s="5" t="s">
        <v>160</v>
      </c>
      <c r="F913" s="5" t="s">
        <v>542</v>
      </c>
      <c r="G913" s="5" t="str">
        <f t="shared" si="175"/>
        <v>金融投资余额阶段三</v>
      </c>
      <c r="H913" s="23">
        <v>0</v>
      </c>
      <c r="I913" s="23">
        <v>0</v>
      </c>
      <c r="J913" s="23">
        <v>666.51300000000003</v>
      </c>
      <c r="K913" s="23">
        <v>666.51300000000003</v>
      </c>
      <c r="L913" s="23">
        <v>666.51300000000003</v>
      </c>
      <c r="M913" s="23">
        <v>666.51300000000003</v>
      </c>
      <c r="N913" s="23">
        <v>1158.2060000000001</v>
      </c>
      <c r="O913" s="23">
        <v>1158.2060000000001</v>
      </c>
      <c r="P913" s="23">
        <v>1144.72</v>
      </c>
      <c r="Q913" s="23">
        <v>1144.72</v>
      </c>
      <c r="R913" s="23">
        <v>1371.3980000000001</v>
      </c>
      <c r="S913" s="23">
        <v>1371.3980000000001</v>
      </c>
      <c r="T913" s="23">
        <v>2648.5390000000002</v>
      </c>
      <c r="U913" s="23">
        <v>2648.5390000000002</v>
      </c>
      <c r="V913" s="23">
        <v>1303.6790000000001</v>
      </c>
      <c r="W913" s="23">
        <v>1303.6790000000001</v>
      </c>
      <c r="X913" s="23">
        <v>0</v>
      </c>
      <c r="Y913" s="23">
        <v>0</v>
      </c>
      <c r="Z913" s="23">
        <v>0</v>
      </c>
      <c r="AA913" s="23">
        <v>0</v>
      </c>
      <c r="AB913" s="23">
        <v>0</v>
      </c>
      <c r="AC913" s="23">
        <v>0</v>
      </c>
      <c r="AD913" s="23">
        <v>854.29600000000005</v>
      </c>
      <c r="AE913" s="23">
        <v>854.29600000000005</v>
      </c>
      <c r="AF913" s="23">
        <v>978.096</v>
      </c>
      <c r="AG913" s="23">
        <v>978.096</v>
      </c>
      <c r="AH913" s="23">
        <v>1518.393</v>
      </c>
    </row>
    <row r="914" spans="1:34" ht="15" hidden="1" x14ac:dyDescent="0.25">
      <c r="A914" t="str">
        <f t="shared" si="173"/>
        <v>青岛(H)金融投资余额阶段三</v>
      </c>
      <c r="B914" s="3" t="str">
        <f t="shared" si="171"/>
        <v>青岛银行金融投资余额阶段三</v>
      </c>
      <c r="C914" s="4" t="s">
        <v>191</v>
      </c>
      <c r="D914" s="4" t="s">
        <v>176</v>
      </c>
      <c r="E914" s="5" t="s">
        <v>161</v>
      </c>
      <c r="F914" s="5" t="s">
        <v>542</v>
      </c>
      <c r="G914" s="5" t="str">
        <f t="shared" si="175"/>
        <v>金融投资余额阶段三</v>
      </c>
      <c r="H914" s="23">
        <v>41.673000000000002</v>
      </c>
      <c r="I914" s="23">
        <v>41.673000000000002</v>
      </c>
      <c r="J914" s="23">
        <v>31.231000000000002</v>
      </c>
      <c r="K914" s="23">
        <v>31.231000000000002</v>
      </c>
      <c r="L914" s="23">
        <v>238.83999999999997</v>
      </c>
      <c r="M914" s="23">
        <v>238.83999999999997</v>
      </c>
      <c r="N914" s="23">
        <v>384.44599999999997</v>
      </c>
      <c r="O914" s="23">
        <v>384.44599999999997</v>
      </c>
      <c r="P914" s="23">
        <v>1086.048</v>
      </c>
      <c r="Q914" s="23">
        <v>1086.048</v>
      </c>
      <c r="R914" s="23">
        <v>1025.6160000000002</v>
      </c>
      <c r="S914" s="23">
        <v>1025.6160000000002</v>
      </c>
      <c r="T914" s="23">
        <v>2128.92</v>
      </c>
      <c r="U914" s="23">
        <v>2128.92</v>
      </c>
      <c r="V914" s="23">
        <v>4430.5450000000001</v>
      </c>
      <c r="W914" s="23">
        <v>4430.5450000000001</v>
      </c>
      <c r="X914" s="23">
        <v>0</v>
      </c>
      <c r="Y914" s="23">
        <v>0</v>
      </c>
      <c r="Z914" s="23">
        <v>0</v>
      </c>
      <c r="AA914" s="23">
        <v>0</v>
      </c>
      <c r="AB914" s="23">
        <v>0</v>
      </c>
      <c r="AC914" s="23">
        <v>0</v>
      </c>
      <c r="AD914" s="23">
        <v>4507.3969999999999</v>
      </c>
      <c r="AE914" s="23">
        <v>4507.3969999999999</v>
      </c>
      <c r="AF914" s="23">
        <v>4427.4549999999999</v>
      </c>
      <c r="AG914" s="23">
        <v>4427.4549999999999</v>
      </c>
      <c r="AH914" s="23">
        <v>4372.777000000001</v>
      </c>
    </row>
    <row r="915" spans="1:34" ht="15" hidden="1" x14ac:dyDescent="0.25">
      <c r="A915" t="str">
        <f t="shared" si="173"/>
        <v>郑州(H)金融投资余额阶段三</v>
      </c>
      <c r="B915" s="3" t="str">
        <f t="shared" si="171"/>
        <v>郑州银行金融投资余额阶段三</v>
      </c>
      <c r="C915" s="4" t="s">
        <v>192</v>
      </c>
      <c r="D915" s="4" t="s">
        <v>177</v>
      </c>
      <c r="E915" s="5" t="s">
        <v>162</v>
      </c>
      <c r="F915" s="5" t="s">
        <v>542</v>
      </c>
      <c r="G915" s="5" t="str">
        <f t="shared" si="175"/>
        <v>金融投资余额阶段三</v>
      </c>
      <c r="H915" s="23">
        <v>1791.2629999999999</v>
      </c>
      <c r="I915" s="23">
        <v>1791.2629999999999</v>
      </c>
      <c r="J915" s="23">
        <v>7343.5410000000002</v>
      </c>
      <c r="K915" s="23">
        <v>7343.5410000000002</v>
      </c>
      <c r="L915" s="23">
        <v>9037.0949999999993</v>
      </c>
      <c r="M915" s="23">
        <v>9037.0949999999993</v>
      </c>
      <c r="N915" s="23">
        <v>11905.975</v>
      </c>
      <c r="O915" s="23">
        <v>11905.975</v>
      </c>
      <c r="P915" s="23">
        <v>13600.326999999999</v>
      </c>
      <c r="Q915" s="23">
        <v>13600.326999999999</v>
      </c>
      <c r="R915" s="23">
        <v>12711.989000000001</v>
      </c>
      <c r="S915" s="23">
        <v>12711.989000000001</v>
      </c>
      <c r="T915" s="23">
        <v>11599.207</v>
      </c>
      <c r="U915" s="23">
        <v>11599.207</v>
      </c>
      <c r="V915" s="23">
        <v>12967.96</v>
      </c>
      <c r="W915" s="23">
        <v>12967.96</v>
      </c>
      <c r="X915" s="23">
        <v>0</v>
      </c>
      <c r="Y915" s="23">
        <v>0</v>
      </c>
      <c r="Z915" s="23">
        <v>0</v>
      </c>
      <c r="AA915" s="23">
        <v>0</v>
      </c>
      <c r="AB915" s="23">
        <v>0</v>
      </c>
      <c r="AC915" s="23">
        <v>0</v>
      </c>
      <c r="AD915" s="23">
        <v>14225.954000000002</v>
      </c>
      <c r="AE915" s="23">
        <v>14225.954000000002</v>
      </c>
      <c r="AF915" s="23">
        <v>15457.822000000002</v>
      </c>
      <c r="AG915" s="23">
        <v>15457.822000000002</v>
      </c>
      <c r="AH915" s="23">
        <v>13575.704000000002</v>
      </c>
    </row>
    <row r="916" spans="1:34" ht="15" hidden="1" x14ac:dyDescent="0.25">
      <c r="A916" t="str">
        <f t="shared" si="173"/>
        <v>渝农(H)金融投资余额阶段三</v>
      </c>
      <c r="B916" s="3" t="str">
        <f t="shared" si="171"/>
        <v>渝农商行金融投资余额阶段三</v>
      </c>
      <c r="C916" s="4" t="s">
        <v>193</v>
      </c>
      <c r="D916" s="4" t="s">
        <v>178</v>
      </c>
      <c r="E916" s="5" t="s">
        <v>163</v>
      </c>
      <c r="F916" s="5" t="s">
        <v>542</v>
      </c>
      <c r="G916" s="5" t="str">
        <f t="shared" si="175"/>
        <v>金融投资余额阶段三</v>
      </c>
      <c r="H916" s="23">
        <v>0</v>
      </c>
      <c r="I916" s="23">
        <v>0</v>
      </c>
      <c r="J916" s="23">
        <v>0</v>
      </c>
      <c r="K916" s="23">
        <v>0</v>
      </c>
      <c r="L916" s="23">
        <v>0</v>
      </c>
      <c r="M916" s="23">
        <v>0</v>
      </c>
      <c r="N916" s="23">
        <v>4323.933</v>
      </c>
      <c r="O916" s="23">
        <v>4323.933</v>
      </c>
      <c r="P916" s="23">
        <v>5352.8070000000007</v>
      </c>
      <c r="Q916" s="23">
        <v>5352.8070000000007</v>
      </c>
      <c r="R916" s="23">
        <v>1929.615</v>
      </c>
      <c r="S916" s="23">
        <v>1929.615</v>
      </c>
      <c r="T916" s="23">
        <v>1929.615</v>
      </c>
      <c r="U916" s="23">
        <v>1929.615</v>
      </c>
      <c r="V916" s="23">
        <v>3373.1680000000006</v>
      </c>
      <c r="W916" s="23">
        <v>3373.1680000000006</v>
      </c>
      <c r="X916" s="23">
        <v>0</v>
      </c>
      <c r="Y916" s="23">
        <v>0</v>
      </c>
      <c r="Z916" s="23">
        <v>0</v>
      </c>
      <c r="AA916" s="23">
        <v>0</v>
      </c>
      <c r="AB916" s="23">
        <v>0</v>
      </c>
      <c r="AC916" s="23">
        <v>0</v>
      </c>
      <c r="AD916" s="23">
        <v>2538.1350000000002</v>
      </c>
      <c r="AE916" s="23">
        <v>2538.1350000000002</v>
      </c>
      <c r="AF916" s="23">
        <v>2538.1350000000002</v>
      </c>
      <c r="AG916" s="23">
        <v>2538.1350000000002</v>
      </c>
      <c r="AH916" s="23">
        <v>1094.5810000000001</v>
      </c>
    </row>
    <row r="917" spans="1:34" ht="15" hidden="1" x14ac:dyDescent="0.25">
      <c r="A917" t="str">
        <f t="shared" si="173"/>
        <v>中原金融投资余额阶段三</v>
      </c>
      <c r="B917" s="15" t="str">
        <f t="shared" si="171"/>
        <v>中原银行金融投资余额阶段三</v>
      </c>
      <c r="C917" s="16" t="s">
        <v>222</v>
      </c>
      <c r="D917" s="16" t="s">
        <v>194</v>
      </c>
      <c r="E917" s="17" t="s">
        <v>208</v>
      </c>
      <c r="F917" s="17" t="s">
        <v>236</v>
      </c>
      <c r="G917" s="17" t="str">
        <f t="shared" si="175"/>
        <v>金融投资余额阶段三</v>
      </c>
      <c r="H917" s="23">
        <v>8609.3760000000002</v>
      </c>
      <c r="I917" s="23">
        <v>8609.3760000000002</v>
      </c>
      <c r="J917" s="23">
        <v>3718.5320000000006</v>
      </c>
      <c r="K917" s="23">
        <v>3718.5320000000006</v>
      </c>
      <c r="L917" s="23">
        <v>5557.6210000000001</v>
      </c>
      <c r="M917" s="23">
        <v>5557.6210000000001</v>
      </c>
      <c r="N917" s="23">
        <v>11834.117</v>
      </c>
      <c r="O917" s="23">
        <v>11834.117</v>
      </c>
      <c r="P917" s="23">
        <v>15222.848000000002</v>
      </c>
      <c r="Q917" s="23">
        <v>15222.848000000002</v>
      </c>
      <c r="R917" s="23">
        <v>27381.103999999999</v>
      </c>
      <c r="S917" s="23">
        <v>27381.103999999999</v>
      </c>
      <c r="T917" s="23">
        <v>14643.964000000002</v>
      </c>
      <c r="U917" s="23">
        <v>14643.964000000002</v>
      </c>
      <c r="V917" s="23">
        <v>33336.574000000001</v>
      </c>
      <c r="W917" s="23">
        <v>33336.574000000001</v>
      </c>
      <c r="X917" s="23">
        <v>0</v>
      </c>
      <c r="Y917" s="23">
        <v>0</v>
      </c>
      <c r="Z917" s="23">
        <v>0</v>
      </c>
      <c r="AA917" s="23">
        <v>0</v>
      </c>
      <c r="AB917" s="23">
        <v>0</v>
      </c>
      <c r="AC917" s="23">
        <v>0</v>
      </c>
      <c r="AD917" s="23">
        <v>28161.157999999999</v>
      </c>
      <c r="AE917" s="23">
        <v>28161.157999999999</v>
      </c>
      <c r="AF917" s="23">
        <v>27339.414000000004</v>
      </c>
      <c r="AG917" s="23">
        <v>27339.414000000004</v>
      </c>
      <c r="AH917" s="23">
        <v>27371.906000000003</v>
      </c>
    </row>
    <row r="918" spans="1:34" ht="15" hidden="1" x14ac:dyDescent="0.25">
      <c r="A918" t="str">
        <f t="shared" si="173"/>
        <v>广州农商金融投资余额阶段三</v>
      </c>
      <c r="B918" s="3" t="str">
        <f t="shared" si="171"/>
        <v>广州农商银行金融投资余额阶段三</v>
      </c>
      <c r="C918" s="4" t="s">
        <v>223</v>
      </c>
      <c r="D918" s="4" t="s">
        <v>195</v>
      </c>
      <c r="E918" s="5" t="s">
        <v>209</v>
      </c>
      <c r="F918" s="5" t="s">
        <v>236</v>
      </c>
      <c r="G918" s="5" t="str">
        <f t="shared" si="175"/>
        <v>金融投资余额阶段三</v>
      </c>
      <c r="H918" s="23">
        <v>0</v>
      </c>
      <c r="I918" s="23">
        <v>0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8484.7530000000006</v>
      </c>
      <c r="W918" s="23">
        <v>8484.7530000000006</v>
      </c>
      <c r="X918" s="23">
        <v>0</v>
      </c>
      <c r="Y918" s="23">
        <v>0</v>
      </c>
      <c r="Z918" s="23">
        <v>0</v>
      </c>
      <c r="AA918" s="23">
        <v>0</v>
      </c>
      <c r="AB918" s="23">
        <v>0</v>
      </c>
      <c r="AC918" s="23">
        <v>0</v>
      </c>
      <c r="AD918" s="23">
        <v>4597.2049999999999</v>
      </c>
      <c r="AE918" s="23">
        <v>4597.2049999999999</v>
      </c>
      <c r="AF918" s="23">
        <v>7095.8570000000009</v>
      </c>
      <c r="AG918" s="23">
        <v>7095.8570000000009</v>
      </c>
      <c r="AH918" s="23">
        <v>6819.5970000000007</v>
      </c>
    </row>
    <row r="919" spans="1:34" ht="15" hidden="1" x14ac:dyDescent="0.25">
      <c r="A919" t="str">
        <f t="shared" si="173"/>
        <v>天津金融投资余额阶段三</v>
      </c>
      <c r="B919" s="3" t="str">
        <f t="shared" si="171"/>
        <v>天津银行金融投资余额阶段三</v>
      </c>
      <c r="C919" s="4" t="s">
        <v>224</v>
      </c>
      <c r="D919" s="4" t="s">
        <v>196</v>
      </c>
      <c r="E919" s="5" t="s">
        <v>210</v>
      </c>
      <c r="F919" s="5" t="s">
        <v>236</v>
      </c>
      <c r="G919" s="5" t="str">
        <f t="shared" si="175"/>
        <v>金融投资余额阶段三</v>
      </c>
      <c r="H919" s="23">
        <v>0</v>
      </c>
      <c r="I919" s="23">
        <v>0</v>
      </c>
      <c r="J919" s="23">
        <v>1179.8240000000001</v>
      </c>
      <c r="K919" s="23">
        <v>1179.8240000000001</v>
      </c>
      <c r="L919" s="23">
        <v>1179.8240000000001</v>
      </c>
      <c r="M919" s="23">
        <v>1179.8240000000001</v>
      </c>
      <c r="N919" s="23">
        <v>2355.6930000000002</v>
      </c>
      <c r="O919" s="23">
        <v>2355.6930000000002</v>
      </c>
      <c r="P919" s="23">
        <v>2355.6930000000002</v>
      </c>
      <c r="Q919" s="23">
        <v>2355.6930000000002</v>
      </c>
      <c r="R919" s="23">
        <v>22665.47</v>
      </c>
      <c r="S919" s="23">
        <v>22665.47</v>
      </c>
      <c r="T919" s="23">
        <v>22665.47</v>
      </c>
      <c r="U919" s="23">
        <v>22665.47</v>
      </c>
      <c r="V919" s="23">
        <v>18792.058000000005</v>
      </c>
      <c r="W919" s="23">
        <v>18792.058000000005</v>
      </c>
      <c r="X919" s="23">
        <v>0</v>
      </c>
      <c r="Y919" s="23">
        <v>0</v>
      </c>
      <c r="Z919" s="23">
        <v>0</v>
      </c>
      <c r="AA919" s="23">
        <v>0</v>
      </c>
      <c r="AB919" s="23">
        <v>0</v>
      </c>
      <c r="AC919" s="23">
        <v>0</v>
      </c>
      <c r="AD919" s="23">
        <v>2003.5740000000005</v>
      </c>
      <c r="AE919" s="23">
        <v>2003.5740000000005</v>
      </c>
      <c r="AF919" s="23">
        <v>2003.5740000000005</v>
      </c>
      <c r="AG919" s="23">
        <v>2003.5740000000005</v>
      </c>
      <c r="AH919" s="23">
        <v>1992.4070000000002</v>
      </c>
    </row>
    <row r="920" spans="1:34" ht="15" hidden="1" x14ac:dyDescent="0.25">
      <c r="A920" t="str">
        <f t="shared" si="173"/>
        <v>江西金融投资余额阶段三</v>
      </c>
      <c r="B920" s="3" t="str">
        <f t="shared" si="171"/>
        <v>江西银行金融投资余额阶段三</v>
      </c>
      <c r="C920" s="4" t="s">
        <v>225</v>
      </c>
      <c r="D920" s="4" t="s">
        <v>197</v>
      </c>
      <c r="E920" s="5" t="s">
        <v>211</v>
      </c>
      <c r="F920" s="5" t="s">
        <v>236</v>
      </c>
      <c r="G920" s="5" t="str">
        <f t="shared" si="175"/>
        <v>金融投资余额阶段三</v>
      </c>
      <c r="H920" s="23">
        <v>7595.26</v>
      </c>
      <c r="I920" s="23">
        <v>7595.26</v>
      </c>
      <c r="J920" s="23">
        <v>7895.4820000000009</v>
      </c>
      <c r="K920" s="23">
        <v>7895.4820000000009</v>
      </c>
      <c r="L920" s="23">
        <v>11585.034</v>
      </c>
      <c r="M920" s="23">
        <v>11585.034</v>
      </c>
      <c r="N920" s="23">
        <v>7888.5580000000009</v>
      </c>
      <c r="O920" s="23">
        <v>7888.5580000000009</v>
      </c>
      <c r="P920" s="23">
        <v>7537.8610000000008</v>
      </c>
      <c r="Q920" s="23">
        <v>7537.8610000000008</v>
      </c>
      <c r="R920" s="23">
        <v>8213.5040000000008</v>
      </c>
      <c r="S920" s="23">
        <v>8213.5040000000008</v>
      </c>
      <c r="T920" s="23">
        <v>7744.2910000000011</v>
      </c>
      <c r="U920" s="23">
        <v>7744.2910000000011</v>
      </c>
      <c r="V920" s="23">
        <v>21981.684999999998</v>
      </c>
      <c r="W920" s="23">
        <v>21981.684999999998</v>
      </c>
      <c r="X920" s="23">
        <v>0</v>
      </c>
      <c r="Y920" s="23">
        <v>0</v>
      </c>
      <c r="Z920" s="23">
        <v>0</v>
      </c>
      <c r="AA920" s="23">
        <v>0</v>
      </c>
      <c r="AB920" s="23">
        <v>0</v>
      </c>
      <c r="AC920" s="23">
        <v>0</v>
      </c>
      <c r="AD920" s="23">
        <v>6247.4950000000008</v>
      </c>
      <c r="AE920" s="23">
        <v>6247.4950000000008</v>
      </c>
      <c r="AF920" s="23">
        <v>6302.88</v>
      </c>
      <c r="AG920" s="23">
        <v>6302.88</v>
      </c>
      <c r="AH920" s="23">
        <v>6972.9939999999997</v>
      </c>
    </row>
    <row r="921" spans="1:34" ht="15" hidden="1" x14ac:dyDescent="0.25">
      <c r="A921" t="str">
        <f t="shared" si="173"/>
        <v>泸州金融投资余额阶段三</v>
      </c>
      <c r="B921" s="3" t="str">
        <f t="shared" si="171"/>
        <v>泸州银行金融投资余额阶段三</v>
      </c>
      <c r="C921" s="4" t="s">
        <v>226</v>
      </c>
      <c r="D921" s="4" t="s">
        <v>198</v>
      </c>
      <c r="E921" s="5" t="s">
        <v>212</v>
      </c>
      <c r="F921" s="5" t="s">
        <v>236</v>
      </c>
      <c r="G921" s="5" t="str">
        <f t="shared" si="175"/>
        <v>金融投资余额阶段三</v>
      </c>
      <c r="H921" s="23">
        <v>0</v>
      </c>
      <c r="I921" s="23">
        <v>0</v>
      </c>
      <c r="J921" s="23">
        <v>0</v>
      </c>
      <c r="K921" s="23">
        <v>0</v>
      </c>
      <c r="L921" s="23">
        <v>250</v>
      </c>
      <c r="M921" s="23">
        <v>250</v>
      </c>
      <c r="N921" s="23">
        <v>250</v>
      </c>
      <c r="O921" s="23">
        <v>250</v>
      </c>
      <c r="P921" s="23">
        <v>250</v>
      </c>
      <c r="Q921" s="23">
        <v>250</v>
      </c>
      <c r="R921" s="23">
        <v>250</v>
      </c>
      <c r="S921" s="23">
        <v>250</v>
      </c>
      <c r="T921" s="23">
        <v>250</v>
      </c>
      <c r="U921" s="23">
        <v>250</v>
      </c>
      <c r="V921" s="23">
        <v>561.24600000000009</v>
      </c>
      <c r="W921" s="23">
        <v>561.24600000000009</v>
      </c>
      <c r="X921" s="23">
        <v>0</v>
      </c>
      <c r="Y921" s="23">
        <v>0</v>
      </c>
      <c r="Z921" s="23">
        <v>0</v>
      </c>
      <c r="AA921" s="23">
        <v>0</v>
      </c>
      <c r="AB921" s="23">
        <v>0</v>
      </c>
      <c r="AC921" s="23">
        <v>0</v>
      </c>
      <c r="AD921" s="23">
        <v>1348.15</v>
      </c>
      <c r="AE921" s="23">
        <v>1348.15</v>
      </c>
      <c r="AF921" s="23">
        <v>908.15</v>
      </c>
      <c r="AG921" s="23">
        <v>908.15</v>
      </c>
      <c r="AH921" s="23">
        <v>888.15000000000009</v>
      </c>
    </row>
    <row r="922" spans="1:34" ht="15" hidden="1" x14ac:dyDescent="0.25">
      <c r="A922" t="str">
        <f t="shared" si="173"/>
        <v>甘肃金融投资余额阶段三</v>
      </c>
      <c r="B922" s="3" t="str">
        <f t="shared" si="171"/>
        <v>甘肃银行金融投资余额阶段三</v>
      </c>
      <c r="C922" s="4" t="s">
        <v>228</v>
      </c>
      <c r="D922" s="4" t="s">
        <v>200</v>
      </c>
      <c r="E922" s="5" t="s">
        <v>214</v>
      </c>
      <c r="F922" s="5" t="s">
        <v>236</v>
      </c>
      <c r="G922" s="5" t="str">
        <f t="shared" si="175"/>
        <v>金融投资余额阶段三</v>
      </c>
      <c r="H922" s="23">
        <v>0</v>
      </c>
      <c r="I922" s="23">
        <v>0</v>
      </c>
      <c r="J922" s="23">
        <v>5468.3000000000011</v>
      </c>
      <c r="K922" s="23">
        <v>5468.3000000000011</v>
      </c>
      <c r="L922" s="23">
        <v>5468.3000000000011</v>
      </c>
      <c r="M922" s="23">
        <v>5468.3000000000011</v>
      </c>
      <c r="N922" s="23">
        <v>4275.2790000000005</v>
      </c>
      <c r="O922" s="23">
        <v>4275.2790000000005</v>
      </c>
      <c r="P922" s="23">
        <v>4275.2790000000005</v>
      </c>
      <c r="Q922" s="23">
        <v>4275.2790000000005</v>
      </c>
      <c r="R922" s="23">
        <v>13292.407999999999</v>
      </c>
      <c r="S922" s="23">
        <v>13292.407999999999</v>
      </c>
      <c r="T922" s="23">
        <v>13292.407999999999</v>
      </c>
      <c r="U922" s="23">
        <v>13292.407999999999</v>
      </c>
      <c r="V922" s="23">
        <v>13625.702000000001</v>
      </c>
      <c r="W922" s="23">
        <v>13625.702000000001</v>
      </c>
      <c r="X922" s="23">
        <v>0</v>
      </c>
      <c r="Y922" s="23">
        <v>0</v>
      </c>
      <c r="Z922" s="23">
        <v>0</v>
      </c>
      <c r="AA922" s="23">
        <v>0</v>
      </c>
      <c r="AB922" s="23">
        <v>0</v>
      </c>
      <c r="AC922" s="23">
        <v>0</v>
      </c>
      <c r="AD922" s="23">
        <v>8669.8540000000012</v>
      </c>
      <c r="AE922" s="23">
        <v>8669.8540000000012</v>
      </c>
      <c r="AF922" s="23">
        <v>8658.5810000000001</v>
      </c>
      <c r="AG922" s="23">
        <v>8658.5810000000001</v>
      </c>
      <c r="AH922" s="23">
        <v>3282.8530000000001</v>
      </c>
    </row>
    <row r="923" spans="1:34" ht="15" hidden="1" x14ac:dyDescent="0.25">
      <c r="A923" t="str">
        <f t="shared" si="173"/>
        <v>晋商金融投资余额阶段三</v>
      </c>
      <c r="B923" s="3" t="str">
        <f t="shared" si="171"/>
        <v>晋商银行金融投资余额阶段三</v>
      </c>
      <c r="C923" s="4" t="s">
        <v>229</v>
      </c>
      <c r="D923" s="4" t="s">
        <v>201</v>
      </c>
      <c r="E923" s="5" t="s">
        <v>215</v>
      </c>
      <c r="F923" s="5" t="s">
        <v>236</v>
      </c>
      <c r="G923" s="5" t="str">
        <f t="shared" si="175"/>
        <v>金融投资余额阶段三</v>
      </c>
      <c r="H923" s="23">
        <v>1953.8310000000004</v>
      </c>
      <c r="I923" s="23">
        <v>1953.8310000000004</v>
      </c>
      <c r="J923" s="23">
        <v>1939.6290000000001</v>
      </c>
      <c r="K923" s="23">
        <v>1939.6290000000001</v>
      </c>
      <c r="L923" s="23">
        <v>2102.8440000000005</v>
      </c>
      <c r="M923" s="23">
        <v>2102.8440000000005</v>
      </c>
      <c r="N923" s="23">
        <v>1847.979</v>
      </c>
      <c r="O923" s="23">
        <v>1847.979</v>
      </c>
      <c r="P923" s="23">
        <v>1682.2750000000003</v>
      </c>
      <c r="Q923" s="23">
        <v>1682.2750000000003</v>
      </c>
      <c r="R923" s="23">
        <v>1682.2750000000003</v>
      </c>
      <c r="S923" s="23">
        <v>1682.2750000000003</v>
      </c>
      <c r="T923" s="23">
        <v>2806.0550000000003</v>
      </c>
      <c r="U923" s="23">
        <v>2806.0550000000003</v>
      </c>
      <c r="V923" s="23">
        <v>4947.2800000000007</v>
      </c>
      <c r="W923" s="23">
        <v>4947.2800000000007</v>
      </c>
      <c r="X923" s="23">
        <v>0</v>
      </c>
      <c r="Y923" s="23">
        <v>0</v>
      </c>
      <c r="Z923" s="23">
        <v>0</v>
      </c>
      <c r="AA923" s="23">
        <v>0</v>
      </c>
      <c r="AB923" s="23">
        <v>0</v>
      </c>
      <c r="AC923" s="23">
        <v>0</v>
      </c>
      <c r="AD923" s="23">
        <v>2380.2040000000002</v>
      </c>
      <c r="AE923" s="23">
        <v>2380.2040000000002</v>
      </c>
      <c r="AF923" s="23">
        <v>2357.8140000000003</v>
      </c>
      <c r="AG923" s="23">
        <v>2357.8140000000003</v>
      </c>
      <c r="AH923" s="23">
        <v>1835.2550000000001</v>
      </c>
    </row>
    <row r="924" spans="1:34" ht="15" hidden="1" x14ac:dyDescent="0.25">
      <c r="A924" t="str">
        <f t="shared" si="173"/>
        <v>徽商金融投资余额阶段三</v>
      </c>
      <c r="B924" s="3" t="str">
        <f t="shared" si="171"/>
        <v>徽商银行金融投资余额阶段三</v>
      </c>
      <c r="C924" s="4" t="s">
        <v>230</v>
      </c>
      <c r="D924" s="4" t="s">
        <v>202</v>
      </c>
      <c r="E924" s="5" t="s">
        <v>216</v>
      </c>
      <c r="F924" s="5" t="s">
        <v>236</v>
      </c>
      <c r="G924" s="5" t="str">
        <f t="shared" si="175"/>
        <v>金融投资余额阶段三</v>
      </c>
      <c r="H924" s="23">
        <v>2029.4490000000003</v>
      </c>
      <c r="I924" s="23">
        <v>2029.4490000000003</v>
      </c>
      <c r="J924" s="23">
        <v>5543.2790000000005</v>
      </c>
      <c r="K924" s="23">
        <v>5543.2790000000005</v>
      </c>
      <c r="L924" s="23">
        <v>8970.3790000000008</v>
      </c>
      <c r="M924" s="23">
        <v>8970.3790000000008</v>
      </c>
      <c r="N924" s="23">
        <v>9385.7160000000003</v>
      </c>
      <c r="O924" s="23">
        <v>9385.7160000000003</v>
      </c>
      <c r="P924" s="23">
        <v>9385.7160000000003</v>
      </c>
      <c r="Q924" s="23">
        <v>9385.7160000000003</v>
      </c>
      <c r="R924" s="23">
        <v>10383.890000000001</v>
      </c>
      <c r="S924" s="23">
        <v>10383.890000000001</v>
      </c>
      <c r="T924" s="23">
        <v>7270.2539999999999</v>
      </c>
      <c r="U924" s="23">
        <v>7270.2539999999999</v>
      </c>
      <c r="V924" s="23">
        <v>12192.534</v>
      </c>
      <c r="W924" s="23">
        <v>12192.534</v>
      </c>
      <c r="X924" s="23">
        <v>0</v>
      </c>
      <c r="Y924" s="23">
        <v>0</v>
      </c>
      <c r="Z924" s="23">
        <v>0</v>
      </c>
      <c r="AA924" s="23">
        <v>0</v>
      </c>
      <c r="AB924" s="23">
        <v>0</v>
      </c>
      <c r="AC924" s="23">
        <v>0</v>
      </c>
      <c r="AD924" s="23">
        <v>7750.6960000000008</v>
      </c>
      <c r="AE924" s="23">
        <v>7750.6960000000008</v>
      </c>
      <c r="AF924" s="23">
        <v>7381.8360000000002</v>
      </c>
      <c r="AG924" s="23">
        <v>7381.8360000000002</v>
      </c>
      <c r="AH924" s="23">
        <v>7147.2290000000003</v>
      </c>
    </row>
    <row r="925" spans="1:34" ht="15" hidden="1" x14ac:dyDescent="0.25">
      <c r="A925" t="str">
        <f t="shared" si="173"/>
        <v>哈尔滨金融投资余额阶段三</v>
      </c>
      <c r="B925" s="3" t="str">
        <f t="shared" si="171"/>
        <v>哈尔滨银行金融投资余额阶段三</v>
      </c>
      <c r="C925" s="4" t="s">
        <v>231</v>
      </c>
      <c r="D925" s="4" t="s">
        <v>203</v>
      </c>
      <c r="E925" s="5" t="s">
        <v>217</v>
      </c>
      <c r="F925" s="5" t="s">
        <v>236</v>
      </c>
      <c r="G925" s="5" t="str">
        <f t="shared" si="175"/>
        <v>金融投资余额阶段三</v>
      </c>
      <c r="H925" s="23">
        <v>5232.7300000000005</v>
      </c>
      <c r="I925" s="23">
        <v>5232.7300000000005</v>
      </c>
      <c r="J925" s="23">
        <v>6556.3910000000005</v>
      </c>
      <c r="K925" s="23">
        <v>6556.3910000000005</v>
      </c>
      <c r="L925" s="23">
        <v>7290.5460000000003</v>
      </c>
      <c r="M925" s="23">
        <v>7290.5460000000003</v>
      </c>
      <c r="N925" s="23">
        <v>7045.3330000000005</v>
      </c>
      <c r="O925" s="23">
        <v>7045.3330000000005</v>
      </c>
      <c r="P925" s="23">
        <v>8926.4710000000014</v>
      </c>
      <c r="Q925" s="23">
        <v>8926.4710000000014</v>
      </c>
      <c r="R925" s="23">
        <v>17112.772000000004</v>
      </c>
      <c r="S925" s="23">
        <v>17112.772000000004</v>
      </c>
      <c r="T925" s="23">
        <v>8721.1930000000011</v>
      </c>
      <c r="U925" s="23">
        <v>8721.1930000000011</v>
      </c>
      <c r="V925" s="23">
        <v>23932.22</v>
      </c>
      <c r="W925" s="23">
        <v>23932.22</v>
      </c>
      <c r="X925" s="23">
        <v>0</v>
      </c>
      <c r="Y925" s="23">
        <v>0</v>
      </c>
      <c r="Z925" s="23">
        <v>0</v>
      </c>
      <c r="AA925" s="23">
        <v>0</v>
      </c>
      <c r="AB925" s="23">
        <v>0</v>
      </c>
      <c r="AC925" s="23">
        <v>0</v>
      </c>
      <c r="AD925" s="23">
        <v>20548.029000000002</v>
      </c>
      <c r="AE925" s="23">
        <v>20548.029000000002</v>
      </c>
      <c r="AF925" s="23">
        <v>20408.768</v>
      </c>
      <c r="AG925" s="23">
        <v>20408.768</v>
      </c>
      <c r="AH925" s="23">
        <v>21080.052</v>
      </c>
    </row>
    <row r="926" spans="1:34" ht="15" hidden="1" x14ac:dyDescent="0.25">
      <c r="A926" t="str">
        <f t="shared" si="173"/>
        <v>贵州金融投资余额阶段三</v>
      </c>
      <c r="B926" s="3" t="str">
        <f t="shared" si="171"/>
        <v>贵州银行金融投资余额阶段三</v>
      </c>
      <c r="C926" s="4" t="s">
        <v>232</v>
      </c>
      <c r="D926" s="4" t="s">
        <v>204</v>
      </c>
      <c r="E926" s="5" t="s">
        <v>218</v>
      </c>
      <c r="F926" s="5" t="s">
        <v>236</v>
      </c>
      <c r="G926" s="5" t="str">
        <f t="shared" si="175"/>
        <v>金融投资余额阶段三</v>
      </c>
      <c r="H926" s="23">
        <v>0</v>
      </c>
      <c r="I926" s="23">
        <v>0</v>
      </c>
      <c r="J926" s="23">
        <v>0</v>
      </c>
      <c r="K926" s="23">
        <v>0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3">
        <v>0</v>
      </c>
      <c r="T926" s="23">
        <v>0</v>
      </c>
      <c r="U926" s="23">
        <v>0</v>
      </c>
      <c r="V926" s="23">
        <v>6032.0220000000008</v>
      </c>
      <c r="W926" s="23">
        <v>6032.0220000000008</v>
      </c>
      <c r="X926" s="23">
        <v>0</v>
      </c>
      <c r="Y926" s="23">
        <v>0</v>
      </c>
      <c r="Z926" s="23">
        <v>0</v>
      </c>
      <c r="AA926" s="23">
        <v>0</v>
      </c>
      <c r="AB926" s="23">
        <v>0</v>
      </c>
      <c r="AC926" s="23">
        <v>0</v>
      </c>
      <c r="AD926" s="23">
        <v>1591.8160000000003</v>
      </c>
      <c r="AE926" s="23">
        <v>1591.8160000000003</v>
      </c>
      <c r="AF926" s="23">
        <v>1789.3800000000003</v>
      </c>
      <c r="AG926" s="23">
        <v>1789.3800000000003</v>
      </c>
      <c r="AH926" s="23">
        <v>1678.8910000000001</v>
      </c>
    </row>
    <row r="927" spans="1:34" ht="15" hidden="1" x14ac:dyDescent="0.25">
      <c r="A927" t="str">
        <f t="shared" si="173"/>
        <v>渤海金融投资余额阶段三</v>
      </c>
      <c r="B927" s="3" t="str">
        <f t="shared" si="171"/>
        <v>渤海银行金融投资余额阶段三</v>
      </c>
      <c r="C927" s="4" t="s">
        <v>233</v>
      </c>
      <c r="D927" s="4" t="s">
        <v>205</v>
      </c>
      <c r="E927" s="5" t="s">
        <v>219</v>
      </c>
      <c r="F927" s="5" t="s">
        <v>236</v>
      </c>
      <c r="G927" s="5" t="str">
        <f t="shared" si="175"/>
        <v>金融投资余额阶段三</v>
      </c>
      <c r="H927" s="23">
        <v>0</v>
      </c>
      <c r="I927" s="23">
        <v>0</v>
      </c>
      <c r="J927" s="23">
        <v>3203.96</v>
      </c>
      <c r="K927" s="23">
        <v>3203.96</v>
      </c>
      <c r="L927" s="23">
        <v>3971.3930000000005</v>
      </c>
      <c r="M927" s="23">
        <v>3971.3930000000005</v>
      </c>
      <c r="N927" s="23">
        <v>11963.317000000001</v>
      </c>
      <c r="O927" s="23">
        <v>11963.317000000001</v>
      </c>
      <c r="P927" s="23">
        <v>13856.636</v>
      </c>
      <c r="Q927" s="23">
        <v>13856.636</v>
      </c>
      <c r="R927" s="23">
        <v>45035.887999999999</v>
      </c>
      <c r="S927" s="23">
        <v>45035.887999999999</v>
      </c>
      <c r="T927" s="23">
        <v>19388.253000000001</v>
      </c>
      <c r="U927" s="23">
        <v>19388.253000000001</v>
      </c>
      <c r="V927" s="23">
        <v>55854.06700000001</v>
      </c>
      <c r="W927" s="23">
        <v>55854.06700000001</v>
      </c>
      <c r="X927" s="23">
        <v>0</v>
      </c>
      <c r="Y927" s="23">
        <v>0</v>
      </c>
      <c r="Z927" s="23">
        <v>0</v>
      </c>
      <c r="AA927" s="23">
        <v>0</v>
      </c>
      <c r="AB927" s="23">
        <v>0</v>
      </c>
      <c r="AC927" s="23">
        <v>0</v>
      </c>
      <c r="AD927" s="23">
        <v>33627.995999999999</v>
      </c>
      <c r="AE927" s="23">
        <v>33627.995999999999</v>
      </c>
      <c r="AF927" s="23">
        <v>37529.013000000006</v>
      </c>
      <c r="AG927" s="23">
        <v>37529.013000000006</v>
      </c>
      <c r="AH927" s="23">
        <v>22513.452000000001</v>
      </c>
    </row>
    <row r="928" spans="1:34" ht="15" hidden="1" x14ac:dyDescent="0.25">
      <c r="A928" t="str">
        <f t="shared" si="173"/>
        <v>威海金融投资余额阶段三</v>
      </c>
      <c r="B928" s="3" t="str">
        <f t="shared" si="171"/>
        <v>威海银行金融投资余额阶段三</v>
      </c>
      <c r="C928" s="4" t="s">
        <v>234</v>
      </c>
      <c r="D928" s="4" t="s">
        <v>206</v>
      </c>
      <c r="E928" s="5" t="s">
        <v>220</v>
      </c>
      <c r="F928" s="5" t="s">
        <v>236</v>
      </c>
      <c r="G928" s="5" t="str">
        <f t="shared" si="175"/>
        <v>金融投资余额阶段三</v>
      </c>
      <c r="H928" s="23">
        <v>0</v>
      </c>
      <c r="I928" s="23">
        <v>0</v>
      </c>
      <c r="J928" s="23">
        <v>0</v>
      </c>
      <c r="K928" s="23">
        <v>0</v>
      </c>
      <c r="L928" s="23">
        <v>0</v>
      </c>
      <c r="M928" s="23">
        <v>0</v>
      </c>
      <c r="N928" s="23">
        <v>2042.874</v>
      </c>
      <c r="O928" s="23">
        <v>2042.874</v>
      </c>
      <c r="P928" s="23">
        <v>2389</v>
      </c>
      <c r="Q928" s="23">
        <v>2389</v>
      </c>
      <c r="R928" s="23">
        <v>4097.6220000000003</v>
      </c>
      <c r="S928" s="23">
        <v>4097.6220000000003</v>
      </c>
      <c r="T928" s="23">
        <v>4717.6220000000003</v>
      </c>
      <c r="U928" s="23">
        <v>4717.6220000000003</v>
      </c>
      <c r="V928" s="23">
        <v>8429.1175546900013</v>
      </c>
      <c r="W928" s="23">
        <v>8429.1175546900013</v>
      </c>
      <c r="X928" s="23">
        <v>0</v>
      </c>
      <c r="Y928" s="23">
        <v>0</v>
      </c>
      <c r="Z928" s="23">
        <v>0</v>
      </c>
      <c r="AA928" s="23">
        <v>0</v>
      </c>
      <c r="AB928" s="23">
        <v>0</v>
      </c>
      <c r="AC928" s="23">
        <v>0</v>
      </c>
      <c r="AD928" s="23">
        <v>3013.6710000000003</v>
      </c>
      <c r="AE928" s="23">
        <v>3013.6710000000003</v>
      </c>
      <c r="AF928" s="23">
        <v>2663.6720000000005</v>
      </c>
      <c r="AG928" s="23">
        <v>2663.6720000000005</v>
      </c>
      <c r="AH928" s="23">
        <v>2163.672</v>
      </c>
    </row>
    <row r="929" spans="1:34" ht="15" hidden="1" x14ac:dyDescent="0.25">
      <c r="A929" t="str">
        <f t="shared" si="173"/>
        <v>东莞农商金融投资余额阶段三</v>
      </c>
      <c r="B929" s="3" t="str">
        <f t="shared" si="171"/>
        <v>东莞农商银行金融投资余额阶段三</v>
      </c>
      <c r="C929" s="4" t="s">
        <v>235</v>
      </c>
      <c r="D929" s="4" t="s">
        <v>207</v>
      </c>
      <c r="E929" s="5" t="s">
        <v>221</v>
      </c>
      <c r="F929" s="5" t="s">
        <v>236</v>
      </c>
      <c r="G929" s="5" t="str">
        <f t="shared" si="175"/>
        <v>金融投资余额阶段三</v>
      </c>
      <c r="H929" s="23">
        <v>0</v>
      </c>
      <c r="I929" s="23">
        <v>0</v>
      </c>
      <c r="J929" s="23">
        <v>0</v>
      </c>
      <c r="K929" s="23">
        <v>0</v>
      </c>
      <c r="L929" s="23">
        <v>0</v>
      </c>
      <c r="M929" s="23">
        <v>0</v>
      </c>
      <c r="N929" s="23">
        <v>864.1880000000001</v>
      </c>
      <c r="O929" s="23">
        <v>864.1880000000001</v>
      </c>
      <c r="P929" s="23">
        <v>474.02800000000002</v>
      </c>
      <c r="Q929" s="23">
        <v>474.02800000000002</v>
      </c>
      <c r="R929" s="23">
        <v>2651.4810000000002</v>
      </c>
      <c r="S929" s="23">
        <v>2651.4810000000002</v>
      </c>
      <c r="T929" s="23">
        <v>169.95700000000002</v>
      </c>
      <c r="U929" s="23">
        <v>169.95700000000002</v>
      </c>
      <c r="V929" s="23">
        <v>2152.3230000000003</v>
      </c>
      <c r="W929" s="23">
        <v>2152.3230000000003</v>
      </c>
      <c r="X929" s="23">
        <v>0</v>
      </c>
      <c r="Y929" s="23">
        <v>0</v>
      </c>
      <c r="Z929" s="23">
        <v>0</v>
      </c>
      <c r="AA929" s="23">
        <v>0</v>
      </c>
      <c r="AB929" s="23">
        <v>0</v>
      </c>
      <c r="AC929" s="23">
        <v>0</v>
      </c>
      <c r="AD929" s="23">
        <v>1099.357</v>
      </c>
      <c r="AE929" s="23">
        <v>1099.357</v>
      </c>
      <c r="AF929" s="23">
        <v>64.617000000000004</v>
      </c>
      <c r="AG929" s="23">
        <v>64.617000000000004</v>
      </c>
      <c r="AH929" s="23">
        <v>74.179000000000002</v>
      </c>
    </row>
    <row r="930" spans="1:34" ht="15" hidden="1" x14ac:dyDescent="0.25">
      <c r="A930" t="str">
        <f t="shared" si="173"/>
        <v>国有行金融投资余额阶段三</v>
      </c>
      <c r="B930" s="15" t="str">
        <f t="shared" si="171"/>
        <v>国有行金融投资余额阶段三</v>
      </c>
      <c r="C930" s="16"/>
      <c r="D930" s="17" t="s">
        <v>8</v>
      </c>
      <c r="E930" s="17" t="s">
        <v>8</v>
      </c>
      <c r="F930" s="17"/>
      <c r="G930" s="17" t="str">
        <f>G929</f>
        <v>金融投资余额阶段三</v>
      </c>
      <c r="H930" s="23">
        <f>IFERROR(SUMIF($F860:$F929,$E930,H860:H929),"")</f>
        <v>5453</v>
      </c>
      <c r="I930" s="23">
        <f>IFERROR(SUMIF($F860:$F929,$E930,I860:I929),"")</f>
        <v>5453</v>
      </c>
      <c r="J930" s="23">
        <f>IFERROR(SUMIF($F860:$F929,$E930,J860:J929),"")</f>
        <v>16312</v>
      </c>
      <c r="K930" s="23">
        <f>IFERROR(SUMIF($F860:$F929,$E930,K860:K929),"")</f>
        <v>16312</v>
      </c>
      <c r="L930" s="23">
        <f>IFERROR(SUMIF($F860:$F929,$E930,L860:L929),"")</f>
        <v>3028</v>
      </c>
      <c r="M930" s="23">
        <f>IFERROR(SUMIF($F860:$F929,$E930,M860:M929),"")</f>
        <v>3028</v>
      </c>
      <c r="N930" s="23">
        <f>IFERROR(SUMIF($F860:$F929,$E930,N860:N929),"")</f>
        <v>22692</v>
      </c>
      <c r="O930" s="23">
        <f>IFERROR(SUMIF($F860:$F929,$E930,O860:O929),"")</f>
        <v>22692</v>
      </c>
      <c r="P930" s="23">
        <f>IFERROR(SUMIF($F860:$F929,$E930,P860:P929),"")</f>
        <v>24645</v>
      </c>
      <c r="Q930" s="23">
        <f>IFERROR(SUMIF($F860:$F929,$E930,Q860:Q929),"")</f>
        <v>24645</v>
      </c>
      <c r="R930" s="23">
        <f>IFERROR(SUMIF($F860:$F929,$E930,R860:R929),"")</f>
        <v>53431</v>
      </c>
      <c r="S930" s="23">
        <f>IFERROR(SUMIF($F860:$F929,$E930,S860:S929),"")</f>
        <v>53431</v>
      </c>
      <c r="T930" s="23">
        <f>IFERROR(SUMIF($F860:$F929,$E930,T860:T929),"")</f>
        <v>56511</v>
      </c>
      <c r="U930" s="23">
        <f>IFERROR(SUMIF($F860:$F929,$E930,U860:U929),"")</f>
        <v>56511</v>
      </c>
      <c r="V930" s="23">
        <f>IFERROR(SUMIF($F860:$F929,$E930,V860:V929),"")</f>
        <v>56195</v>
      </c>
      <c r="W930" s="23">
        <f>IFERROR(SUMIF($F860:$F929,$E930,W860:W929),"")</f>
        <v>56195</v>
      </c>
      <c r="X930" s="23">
        <f>IFERROR(SUMIF($F860:$F929,$E930,X860:X929),"")</f>
        <v>49014</v>
      </c>
      <c r="Y930" s="23">
        <f>IFERROR(SUMIF($F860:$F929,$E930,Y860:Y929),"")</f>
        <v>49014</v>
      </c>
      <c r="Z930" s="23">
        <f>IFERROR(SUMIF($F860:$F929,$E930,Z860:Z929),"")</f>
        <v>42428</v>
      </c>
      <c r="AA930" s="23">
        <f>IFERROR(SUMIF($F860:$F929,$E930,AA860:AA929),"")</f>
        <v>42428</v>
      </c>
      <c r="AB930" s="23">
        <f>IFERROR(SUMIF($F860:$F929,$E930,AB860:AB929),"")</f>
        <v>43521</v>
      </c>
      <c r="AC930" s="23">
        <f>IFERROR(SUMIF($F860:$F929,$E930,AC860:AC929),"")</f>
        <v>43521</v>
      </c>
      <c r="AD930" s="23">
        <f>IFERROR(SUMIF($F860:$F929,$E930,AD860:AD929),"")</f>
        <v>45439</v>
      </c>
      <c r="AE930" s="23">
        <f>IFERROR(SUMIF($F860:$F929,$E930,AE860:AE929),"")</f>
        <v>45439</v>
      </c>
      <c r="AF930" s="23">
        <f>IFERROR(SUMIF($F860:$F929,$E930,AF860:AF929),"")</f>
        <v>44626</v>
      </c>
      <c r="AG930" s="23">
        <f>IFERROR(SUMIF($F860:$F929,$E930,AG860:AG929),"")</f>
        <v>44626</v>
      </c>
      <c r="AH930" s="23">
        <f>IFERROR(SUMIF($F860:$F929,$E930,AH860:AH929),"")</f>
        <v>51111</v>
      </c>
    </row>
    <row r="931" spans="1:34" ht="15" hidden="1" x14ac:dyDescent="0.25">
      <c r="A931" t="str">
        <f t="shared" si="173"/>
        <v>股份行金融投资余额阶段三</v>
      </c>
      <c r="B931" s="3" t="str">
        <f t="shared" si="171"/>
        <v>股份行金融投资余额阶段三</v>
      </c>
      <c r="C931" s="4"/>
      <c r="D931" s="5" t="s">
        <v>27</v>
      </c>
      <c r="E931" s="5" t="s">
        <v>27</v>
      </c>
      <c r="F931" s="5"/>
      <c r="G931" s="5" t="str">
        <f t="shared" ref="G931:G936" si="176">G930</f>
        <v>金融投资余额阶段三</v>
      </c>
      <c r="H931" s="23">
        <f>IFERROR(SUMIF($F860:$F929,$E931,H860:H929),"")</f>
        <v>53555</v>
      </c>
      <c r="I931" s="23">
        <f>IFERROR(SUMIF($F860:$F929,$E931,I860:I929),"")</f>
        <v>53555</v>
      </c>
      <c r="J931" s="23">
        <f>IFERROR(SUMIF($F860:$F929,$E931,J860:J929),"")</f>
        <v>95811</v>
      </c>
      <c r="K931" s="23">
        <f>IFERROR(SUMIF($F860:$F929,$E931,K860:K929),"")</f>
        <v>95811</v>
      </c>
      <c r="L931" s="23">
        <f>IFERROR(SUMIF($F860:$F929,$E931,L860:L929),"")</f>
        <v>116465</v>
      </c>
      <c r="M931" s="23">
        <f>IFERROR(SUMIF($F860:$F929,$E931,M860:M929),"")</f>
        <v>116465</v>
      </c>
      <c r="N931" s="23">
        <f>IFERROR(SUMIF($F860:$F929,$E931,N860:N929),"")</f>
        <v>174457</v>
      </c>
      <c r="O931" s="23">
        <f>IFERROR(SUMIF($F860:$F929,$E931,O860:O929),"")</f>
        <v>174457</v>
      </c>
      <c r="P931" s="23">
        <f>IFERROR(SUMIF($F860:$F929,$E931,P860:P929),"")</f>
        <v>245512</v>
      </c>
      <c r="Q931" s="23">
        <f>IFERROR(SUMIF($F860:$F929,$E931,Q860:Q929),"")</f>
        <v>245512</v>
      </c>
      <c r="R931" s="23">
        <f>IFERROR(SUMIF($F860:$F929,$E931,R860:R929),"")</f>
        <v>317089</v>
      </c>
      <c r="S931" s="23">
        <f>IFERROR(SUMIF($F860:$F929,$E931,S860:S929),"")</f>
        <v>317089</v>
      </c>
      <c r="T931" s="23">
        <f>IFERROR(SUMIF($F860:$F929,$E931,T860:T929),"")</f>
        <v>338753</v>
      </c>
      <c r="U931" s="23">
        <f>IFERROR(SUMIF($F860:$F929,$E931,U860:U929),"")</f>
        <v>338753</v>
      </c>
      <c r="V931" s="23">
        <f>IFERROR(SUMIF($F860:$F929,$E931,V860:V929),"")</f>
        <v>336212</v>
      </c>
      <c r="W931" s="23">
        <f>IFERROR(SUMIF($F860:$F929,$E931,W860:W929),"")</f>
        <v>336212</v>
      </c>
      <c r="X931" s="23">
        <f>IFERROR(SUMIF($F860:$F929,$E931,X860:X929),"")</f>
        <v>358274</v>
      </c>
      <c r="Y931" s="23">
        <f>IFERROR(SUMIF($F860:$F929,$E931,Y860:Y929),"")</f>
        <v>358274</v>
      </c>
      <c r="Z931" s="23">
        <f>IFERROR(SUMIF($F860:$F929,$E931,Z860:Z929),"")</f>
        <v>351985</v>
      </c>
      <c r="AA931" s="23">
        <f>IFERROR(SUMIF($F860:$F929,$E931,AA860:AA929),"")</f>
        <v>351985</v>
      </c>
      <c r="AB931" s="23">
        <f>IFERROR(SUMIF($F860:$F929,$E931,AB860:AB929),"")</f>
        <v>345378</v>
      </c>
      <c r="AC931" s="23">
        <f>IFERROR(SUMIF($F860:$F929,$E931,AC860:AC929),"")</f>
        <v>345378</v>
      </c>
      <c r="AD931" s="23">
        <f>IFERROR(SUMIF($F860:$F929,$E931,AD860:AD929),"")</f>
        <v>334074</v>
      </c>
      <c r="AE931" s="23">
        <f>IFERROR(SUMIF($F860:$F929,$E931,AE860:AE929),"")</f>
        <v>334074</v>
      </c>
      <c r="AF931" s="23">
        <f>IFERROR(SUMIF($F860:$F929,$E931,AF860:AF929),"")</f>
        <v>308337</v>
      </c>
      <c r="AG931" s="23">
        <f>IFERROR(SUMIF($F860:$F929,$E931,AG860:AG929),"")</f>
        <v>308337</v>
      </c>
      <c r="AH931" s="23">
        <f>IFERROR(SUMIF($F860:$F929,$E931,AH860:AH929),"")</f>
        <v>267848</v>
      </c>
    </row>
    <row r="932" spans="1:34" ht="15" hidden="1" x14ac:dyDescent="0.25">
      <c r="A932" t="str">
        <f t="shared" si="173"/>
        <v>城商行金融投资余额阶段三</v>
      </c>
      <c r="B932" s="3" t="str">
        <f t="shared" si="171"/>
        <v>城商行金融投资余额阶段三</v>
      </c>
      <c r="C932" s="4"/>
      <c r="D932" s="5" t="s">
        <v>55</v>
      </c>
      <c r="E932" s="5" t="s">
        <v>55</v>
      </c>
      <c r="F932" s="5"/>
      <c r="G932" s="5" t="str">
        <f t="shared" si="176"/>
        <v>金融投资余额阶段三</v>
      </c>
      <c r="H932" s="23">
        <f>IFERROR(SUMIF($F860:$F929,$E932,H860:H929),"")</f>
        <v>14824.486215000001</v>
      </c>
      <c r="I932" s="23">
        <f>IFERROR(SUMIF($F860:$F929,$E932,I860:I929),"")</f>
        <v>14824.486215000001</v>
      </c>
      <c r="J932" s="23">
        <f>IFERROR(SUMIF($F860:$F929,$E932,J860:J929),"")</f>
        <v>24378.669855010001</v>
      </c>
      <c r="K932" s="23">
        <f>IFERROR(SUMIF($F860:$F929,$E932,K860:K929),"")</f>
        <v>24378.669855010001</v>
      </c>
      <c r="L932" s="23">
        <f>IFERROR(SUMIF($F860:$F929,$E932,L860:L929),"")</f>
        <v>31479.553215</v>
      </c>
      <c r="M932" s="23">
        <f>IFERROR(SUMIF($F860:$F929,$E932,M860:M929),"")</f>
        <v>31479.553215</v>
      </c>
      <c r="N932" s="23">
        <f>IFERROR(SUMIF($F860:$F929,$E932,N860:N929),"")</f>
        <v>41474.751977110012</v>
      </c>
      <c r="O932" s="23">
        <f>IFERROR(SUMIF($F860:$F929,$E932,O860:O929),"")</f>
        <v>41474.751977110012</v>
      </c>
      <c r="P932" s="23">
        <f>IFERROR(SUMIF($F860:$F929,$E932,P860:P929),"")</f>
        <v>50176.302025839999</v>
      </c>
      <c r="Q932" s="23">
        <f>IFERROR(SUMIF($F860:$F929,$E932,Q860:Q929),"")</f>
        <v>50176.302025839999</v>
      </c>
      <c r="R932" s="23">
        <f>IFERROR(SUMIF($F860:$F929,$E932,R860:R929),"")</f>
        <v>75420.43121499999</v>
      </c>
      <c r="S932" s="23">
        <f>IFERROR(SUMIF($F860:$F929,$E932,S860:S929),"")</f>
        <v>75420.43121499999</v>
      </c>
      <c r="T932" s="23">
        <f>IFERROR(SUMIF($F860:$F929,$E932,T860:T929),"")</f>
        <v>92526.022642799988</v>
      </c>
      <c r="U932" s="23">
        <f>IFERROR(SUMIF($F860:$F929,$E932,U860:U929),"")</f>
        <v>92526.022642799988</v>
      </c>
      <c r="V932" s="23">
        <f>IFERROR(SUMIF($F860:$F929,$E932,V860:V929),"")</f>
        <v>81468.203215000016</v>
      </c>
      <c r="W932" s="23">
        <f>IFERROR(SUMIF($F860:$F929,$E932,W860:W929),"")</f>
        <v>81468.203215000016</v>
      </c>
      <c r="X932" s="23">
        <f>IFERROR(SUMIF($F860:$F929,$E932,X860:X929),"")</f>
        <v>55046.745999999999</v>
      </c>
      <c r="Y932" s="23">
        <f>IFERROR(SUMIF($F860:$F929,$E932,Y860:Y929),"")</f>
        <v>55046.745999999999</v>
      </c>
      <c r="Z932" s="23">
        <f>IFERROR(SUMIF($F860:$F929,$E932,Z860:Z929),"")</f>
        <v>48944.655000000006</v>
      </c>
      <c r="AA932" s="23">
        <f>IFERROR(SUMIF($F860:$F929,$E932,AA860:AA929),"")</f>
        <v>48944.655000000006</v>
      </c>
      <c r="AB932" s="23">
        <f>IFERROR(SUMIF($F860:$F929,$E932,AB860:AB929),"")</f>
        <v>47334.506000000008</v>
      </c>
      <c r="AC932" s="23">
        <f>IFERROR(SUMIF($F860:$F929,$E932,AC860:AC929),"")</f>
        <v>47334.506000000008</v>
      </c>
      <c r="AD932" s="23">
        <f>IFERROR(SUMIF($F860:$F929,$E932,AD860:AD929),"")</f>
        <v>93982.147656000016</v>
      </c>
      <c r="AE932" s="23">
        <f>IFERROR(SUMIF($F860:$F929,$E932,AE860:AE929),"")</f>
        <v>93982.147656000016</v>
      </c>
      <c r="AF932" s="23">
        <f>IFERROR(SUMIF($F860:$F929,$E932,AF860:AF929),"")</f>
        <v>91086.035514999996</v>
      </c>
      <c r="AG932" s="23">
        <f>IFERROR(SUMIF($F860:$F929,$E932,AG860:AG929),"")</f>
        <v>91086.035514999996</v>
      </c>
      <c r="AH932" s="23">
        <f>IFERROR(SUMIF($F860:$F929,$E932,AH860:AH929),"")</f>
        <v>89689.536515</v>
      </c>
    </row>
    <row r="933" spans="1:34" ht="15" hidden="1" x14ac:dyDescent="0.25">
      <c r="A933" t="str">
        <f t="shared" si="173"/>
        <v>农商行金融投资余额阶段三</v>
      </c>
      <c r="B933" s="3" t="str">
        <f t="shared" si="171"/>
        <v>农商行金融投资余额阶段三</v>
      </c>
      <c r="C933" s="4"/>
      <c r="D933" s="5" t="s">
        <v>107</v>
      </c>
      <c r="E933" s="5" t="s">
        <v>107</v>
      </c>
      <c r="F933" s="5"/>
      <c r="G933" s="5" t="str">
        <f t="shared" si="176"/>
        <v>金融投资余额阶段三</v>
      </c>
      <c r="H933" s="23">
        <f>IFERROR(SUMIF($F860:$F929,$E933,H860:H929),"")</f>
        <v>87.369000000000014</v>
      </c>
      <c r="I933" s="23">
        <f>IFERROR(SUMIF($F860:$F929,$E933,I860:I929),"")</f>
        <v>87.369000000000014</v>
      </c>
      <c r="J933" s="23">
        <f>IFERROR(SUMIF($F860:$F929,$E933,J860:J929),"")</f>
        <v>1146.5109287400003</v>
      </c>
      <c r="K933" s="23">
        <f>IFERROR(SUMIF($F860:$F929,$E933,K860:K929),"")</f>
        <v>1146.5109287400003</v>
      </c>
      <c r="L933" s="23">
        <f>IFERROR(SUMIF($F860:$F929,$E933,L860:L929),"")</f>
        <v>1133.11892874</v>
      </c>
      <c r="M933" s="23">
        <f>IFERROR(SUMIF($F860:$F929,$E933,M860:M929),"")</f>
        <v>1133.11892874</v>
      </c>
      <c r="N933" s="23">
        <f>IFERROR(SUMIF($F860:$F929,$E933,N860:N929),"")</f>
        <v>6080.3460000000005</v>
      </c>
      <c r="O933" s="23">
        <f>IFERROR(SUMIF($F860:$F929,$E933,O860:O929),"")</f>
        <v>6080.3460000000005</v>
      </c>
      <c r="P933" s="23">
        <f>IFERROR(SUMIF($F860:$F929,$E933,P860:P929),"")</f>
        <v>8395.122000000003</v>
      </c>
      <c r="Q933" s="23">
        <f>IFERROR(SUMIF($F860:$F929,$E933,Q860:Q929),"")</f>
        <v>8395.122000000003</v>
      </c>
      <c r="R933" s="23">
        <f>IFERROR(SUMIF($F860:$F929,$E933,R860:R929),"")</f>
        <v>4957.4120000000003</v>
      </c>
      <c r="S933" s="23">
        <f>IFERROR(SUMIF($F860:$F929,$E933,S860:S929),"")</f>
        <v>4957.4120000000003</v>
      </c>
      <c r="T933" s="23">
        <f>IFERROR(SUMIF($F860:$F929,$E933,T860:T929),"")</f>
        <v>5917.8180000000002</v>
      </c>
      <c r="U933" s="23">
        <f>IFERROR(SUMIF($F860:$F929,$E933,U860:U929),"")</f>
        <v>5917.8180000000002</v>
      </c>
      <c r="V933" s="23">
        <f>IFERROR(SUMIF($F860:$F929,$E933,V860:V929),"")</f>
        <v>6950.1660000000002</v>
      </c>
      <c r="W933" s="23">
        <f>IFERROR(SUMIF($F860:$F929,$E933,W860:W929),"")</f>
        <v>6950.1660000000002</v>
      </c>
      <c r="X933" s="23">
        <f>IFERROR(SUMIF($F860:$F929,$E933,X860:X929),"")</f>
        <v>0</v>
      </c>
      <c r="Y933" s="23">
        <f>IFERROR(SUMIF($F860:$F929,$E933,Y860:Y929),"")</f>
        <v>0</v>
      </c>
      <c r="Z933" s="23">
        <f>IFERROR(SUMIF($F860:$F929,$E933,Z860:Z929),"")</f>
        <v>0</v>
      </c>
      <c r="AA933" s="23">
        <f>IFERROR(SUMIF($F860:$F929,$E933,AA860:AA929),"")</f>
        <v>0</v>
      </c>
      <c r="AB933" s="23">
        <f>IFERROR(SUMIF($F860:$F929,$E933,AB860:AB929),"")</f>
        <v>0</v>
      </c>
      <c r="AC933" s="23">
        <f>IFERROR(SUMIF($F860:$F929,$E933,AC860:AC929),"")</f>
        <v>0</v>
      </c>
      <c r="AD933" s="23">
        <f>IFERROR(SUMIF($F860:$F929,$E933,AD860:AD929),"")</f>
        <v>4301.6260000000002</v>
      </c>
      <c r="AE933" s="23">
        <f>IFERROR(SUMIF($F860:$F929,$E933,AE860:AE929),"")</f>
        <v>4301.6260000000002</v>
      </c>
      <c r="AF933" s="23">
        <f>IFERROR(SUMIF($F860:$F929,$E933,AF860:AF929),"")</f>
        <v>3847.4570000000003</v>
      </c>
      <c r="AG933" s="23">
        <f>IFERROR(SUMIF($F860:$F929,$E933,AG860:AG929),"")</f>
        <v>3847.4570000000003</v>
      </c>
      <c r="AH933" s="23">
        <f>IFERROR(SUMIF($F860:$F929,$E933,AH860:AH929),"")</f>
        <v>2397.5950000000003</v>
      </c>
    </row>
    <row r="934" spans="1:34" ht="15" hidden="1" x14ac:dyDescent="0.25">
      <c r="A934" t="str">
        <f t="shared" si="173"/>
        <v>上市银行金融投资余额阶段三</v>
      </c>
      <c r="B934" s="3" t="str">
        <f t="shared" si="171"/>
        <v>上市银行金融投资余额阶段三</v>
      </c>
      <c r="C934" s="4"/>
      <c r="D934" s="5" t="s">
        <v>135</v>
      </c>
      <c r="E934" s="5" t="s">
        <v>135</v>
      </c>
      <c r="F934" s="5"/>
      <c r="G934" s="5" t="str">
        <f t="shared" si="176"/>
        <v>金融投资余额阶段三</v>
      </c>
      <c r="H934" s="23">
        <f t="shared" ref="H934:AG934" si="177">IFERROR(SUM(H930:H933),"")</f>
        <v>73919.855215000003</v>
      </c>
      <c r="I934" s="23">
        <f t="shared" si="177"/>
        <v>73919.855215000003</v>
      </c>
      <c r="J934" s="23">
        <f t="shared" si="177"/>
        <v>137648.18078374999</v>
      </c>
      <c r="K934" s="23">
        <f t="shared" si="177"/>
        <v>137648.18078374999</v>
      </c>
      <c r="L934" s="23">
        <f t="shared" si="177"/>
        <v>152105.67214374</v>
      </c>
      <c r="M934" s="23">
        <f t="shared" si="177"/>
        <v>152105.67214374</v>
      </c>
      <c r="N934" s="23">
        <f t="shared" si="177"/>
        <v>244704.09797711001</v>
      </c>
      <c r="O934" s="23">
        <f t="shared" si="177"/>
        <v>244704.09797711001</v>
      </c>
      <c r="P934" s="23">
        <f t="shared" si="177"/>
        <v>328728.42402584001</v>
      </c>
      <c r="Q934" s="23">
        <f t="shared" si="177"/>
        <v>328728.42402584001</v>
      </c>
      <c r="R934" s="23">
        <f t="shared" si="177"/>
        <v>450897.843215</v>
      </c>
      <c r="S934" s="23">
        <f t="shared" si="177"/>
        <v>450897.843215</v>
      </c>
      <c r="T934" s="23">
        <f t="shared" si="177"/>
        <v>493707.84064280003</v>
      </c>
      <c r="U934" s="23">
        <f t="shared" si="177"/>
        <v>493707.84064280003</v>
      </c>
      <c r="V934" s="23">
        <f t="shared" si="177"/>
        <v>480825.36921500001</v>
      </c>
      <c r="W934" s="23">
        <f t="shared" si="177"/>
        <v>480825.36921500001</v>
      </c>
      <c r="X934" s="23">
        <f t="shared" si="177"/>
        <v>462334.74599999998</v>
      </c>
      <c r="Y934" s="23">
        <f t="shared" si="177"/>
        <v>462334.74599999998</v>
      </c>
      <c r="Z934" s="23">
        <f t="shared" si="177"/>
        <v>443357.65500000003</v>
      </c>
      <c r="AA934" s="23">
        <f t="shared" si="177"/>
        <v>443357.65500000003</v>
      </c>
      <c r="AB934" s="23">
        <f t="shared" si="177"/>
        <v>436233.50599999999</v>
      </c>
      <c r="AC934" s="23">
        <f t="shared" si="177"/>
        <v>436233.50599999999</v>
      </c>
      <c r="AD934" s="23">
        <f t="shared" si="177"/>
        <v>477796.77365599998</v>
      </c>
      <c r="AE934" s="23">
        <f t="shared" si="177"/>
        <v>477796.77365599998</v>
      </c>
      <c r="AF934" s="23">
        <f t="shared" si="177"/>
        <v>447896.49251499999</v>
      </c>
      <c r="AG934" s="23">
        <f t="shared" si="177"/>
        <v>447896.49251499999</v>
      </c>
      <c r="AH934" s="23">
        <f t="shared" ref="AH934" si="178">IFERROR(SUM(AH930:AH933),"")</f>
        <v>411046.13151499996</v>
      </c>
    </row>
    <row r="935" spans="1:34" ht="15" hidden="1" x14ac:dyDescent="0.25">
      <c r="A935" t="str">
        <f t="shared" si="173"/>
        <v>A+H股金融投资余额阶段三</v>
      </c>
      <c r="B935" s="3" t="str">
        <f t="shared" si="171"/>
        <v>A+H股金融投资余额阶段三</v>
      </c>
      <c r="C935" s="3"/>
      <c r="D935" s="5" t="s">
        <v>542</v>
      </c>
      <c r="E935" s="5" t="s">
        <v>542</v>
      </c>
      <c r="F935" s="3"/>
      <c r="G935" s="5" t="str">
        <f t="shared" si="176"/>
        <v>金融投资余额阶段三</v>
      </c>
      <c r="H935" s="23">
        <f>IFERROR(SUMIF($F860:$F929,$E935,H860:H929),"")</f>
        <v>27542.935999999998</v>
      </c>
      <c r="I935" s="23">
        <f>IFERROR(SUMIF($F860:$F929,$E935,I860:I929),"")</f>
        <v>27542.935999999998</v>
      </c>
      <c r="J935" s="23">
        <f>IFERROR(SUMIF($F860:$F929,$E935,J860:J929),"")</f>
        <v>69065.285000000003</v>
      </c>
      <c r="K935" s="23">
        <f>IFERROR(SUMIF($F860:$F929,$E935,K860:K929),"")</f>
        <v>69065.285000000003</v>
      </c>
      <c r="L935" s="23">
        <f>IFERROR(SUMIF($F860:$F929,$E935,L860:L929),"")</f>
        <v>69346.447999999989</v>
      </c>
      <c r="M935" s="23">
        <f>IFERROR(SUMIF($F860:$F929,$E935,M860:M929),"")</f>
        <v>69346.447999999989</v>
      </c>
      <c r="N935" s="23">
        <f>IFERROR(SUMIF($F860:$F929,$E935,N860:N929),"")</f>
        <v>132843.56</v>
      </c>
      <c r="O935" s="23">
        <f>IFERROR(SUMIF($F860:$F929,$E935,O860:O929),"")</f>
        <v>132843.56</v>
      </c>
      <c r="P935" s="23">
        <f>IFERROR(SUMIF($F860:$F929,$E935,P860:P929),"")</f>
        <v>174511.902</v>
      </c>
      <c r="Q935" s="23">
        <f>IFERROR(SUMIF($F860:$F929,$E935,Q860:Q929),"")</f>
        <v>174511.902</v>
      </c>
      <c r="R935" s="23">
        <f>IFERROR(SUMIF($F860:$F929,$E935,R860:R929),"")</f>
        <v>234142.61799999999</v>
      </c>
      <c r="S935" s="23">
        <f>IFERROR(SUMIF($F860:$F929,$E935,S860:S929),"")</f>
        <v>234142.61799999999</v>
      </c>
      <c r="T935" s="23">
        <f>IFERROR(SUMIF($F860:$F929,$E935,T860:T929),"")</f>
        <v>257068.28099999999</v>
      </c>
      <c r="U935" s="23">
        <f>IFERROR(SUMIF($F860:$F929,$E935,U860:U929),"")</f>
        <v>257068.28099999999</v>
      </c>
      <c r="V935" s="23">
        <f>IFERROR(SUMIF($F860:$F929,$E935,V860:V929),"")</f>
        <v>263510.35200000001</v>
      </c>
      <c r="W935" s="23">
        <f>IFERROR(SUMIF($F860:$F929,$E935,W860:W929),"")</f>
        <v>263510.35200000001</v>
      </c>
      <c r="X935" s="23">
        <f>IFERROR(SUMIF($F860:$F929,$E935,X860:X929),"")</f>
        <v>240539</v>
      </c>
      <c r="Y935" s="23">
        <f>IFERROR(SUMIF($F860:$F929,$E935,Y860:Y929),"")</f>
        <v>240539</v>
      </c>
      <c r="Z935" s="23">
        <f>IFERROR(SUMIF($F860:$F929,$E935,Z860:Z929),"")</f>
        <v>234380</v>
      </c>
      <c r="AA935" s="23">
        <f>IFERROR(SUMIF($F860:$F929,$E935,AA860:AA929),"")</f>
        <v>234380</v>
      </c>
      <c r="AB935" s="23">
        <f>IFERROR(SUMIF($F860:$F929,$E935,AB860:AB929),"")</f>
        <v>232959</v>
      </c>
      <c r="AC935" s="23">
        <f>IFERROR(SUMIF($F860:$F929,$E935,AC860:AC929),"")</f>
        <v>232959</v>
      </c>
      <c r="AD935" s="23">
        <f>IFERROR(SUMIF($F860:$F929,$E935,AD860:AD929),"")</f>
        <v>252165.78200000001</v>
      </c>
      <c r="AE935" s="23">
        <f>IFERROR(SUMIF($F860:$F929,$E935,AE860:AE929),"")</f>
        <v>252165.78200000001</v>
      </c>
      <c r="AF935" s="23">
        <f>IFERROR(SUMIF($F860:$F929,$E935,AF860:AF929),"")</f>
        <v>245076.508</v>
      </c>
      <c r="AG935" s="23">
        <f>IFERROR(SUMIF($F860:$F929,$E935,AG860:AG929),"")</f>
        <v>245076.508</v>
      </c>
      <c r="AH935" s="23">
        <f>IFERROR(SUMIF($F860:$F929,$E935,AH860:AH929),"")</f>
        <v>236876.45500000002</v>
      </c>
    </row>
    <row r="936" spans="1:34" ht="15" hidden="1" x14ac:dyDescent="0.25">
      <c r="A936" t="str">
        <f t="shared" si="173"/>
        <v>纯H股金融投资余额阶段三</v>
      </c>
      <c r="B936" s="3" t="str">
        <f t="shared" ref="B936" si="179">D936&amp;G936</f>
        <v>纯H股金融投资余额阶段三</v>
      </c>
      <c r="C936" s="3"/>
      <c r="D936" s="5" t="s">
        <v>236</v>
      </c>
      <c r="E936" s="5" t="s">
        <v>236</v>
      </c>
      <c r="F936" s="3"/>
      <c r="G936" s="5" t="str">
        <f t="shared" si="176"/>
        <v>金融投资余额阶段三</v>
      </c>
      <c r="H936" s="23">
        <f>IFERROR(SUMIF($F860:$F929,$E936,H860:H929),"")</f>
        <v>25420.646000000001</v>
      </c>
      <c r="I936" s="23">
        <f>IFERROR(SUMIF($F860:$F929,$E936,I860:I929),"")</f>
        <v>25420.646000000001</v>
      </c>
      <c r="J936" s="23">
        <f>IFERROR(SUMIF($F860:$F929,$E936,J860:J929),"")</f>
        <v>35505.397000000004</v>
      </c>
      <c r="K936" s="23">
        <f>IFERROR(SUMIF($F860:$F929,$E936,K860:K929),"")</f>
        <v>35505.397000000004</v>
      </c>
      <c r="L936" s="23">
        <f>IFERROR(SUMIF($F860:$F929,$E936,L860:L929),"")</f>
        <v>46375.941000000013</v>
      </c>
      <c r="M936" s="23">
        <f>IFERROR(SUMIF($F860:$F929,$E936,M860:M929),"")</f>
        <v>46375.941000000013</v>
      </c>
      <c r="N936" s="23">
        <f>IFERROR(SUMIF($F860:$F929,$E936,N860:N929),"")</f>
        <v>59753.054000000011</v>
      </c>
      <c r="O936" s="23">
        <f>IFERROR(SUMIF($F860:$F929,$E936,O860:O929),"")</f>
        <v>59753.054000000011</v>
      </c>
      <c r="P936" s="23">
        <f>IFERROR(SUMIF($F860:$F929,$E936,P860:P929),"")</f>
        <v>66355.807000000015</v>
      </c>
      <c r="Q936" s="23">
        <f>IFERROR(SUMIF($F860:$F929,$E936,Q860:Q929),"")</f>
        <v>66355.807000000015</v>
      </c>
      <c r="R936" s="23">
        <f>IFERROR(SUMIF($F860:$F929,$E936,R860:R929),"")</f>
        <v>152766.41400000002</v>
      </c>
      <c r="S936" s="23">
        <f>IFERROR(SUMIF($F860:$F929,$E936,S860:S929),"")</f>
        <v>152766.41400000002</v>
      </c>
      <c r="T936" s="23">
        <f>IFERROR(SUMIF($F860:$F929,$E936,T860:T929),"")</f>
        <v>101669.46699999999</v>
      </c>
      <c r="U936" s="23">
        <f>IFERROR(SUMIF($F860:$F929,$E936,U860:U929),"")</f>
        <v>101669.46699999999</v>
      </c>
      <c r="V936" s="23">
        <f>IFERROR(SUMIF($F860:$F929,$E936,V860:V929),"")</f>
        <v>210321.58155469003</v>
      </c>
      <c r="W936" s="23">
        <f>IFERROR(SUMIF($F860:$F929,$E936,W860:W929),"")</f>
        <v>210321.58155469003</v>
      </c>
      <c r="X936" s="23">
        <f>IFERROR(SUMIF($F860:$F929,$E936,X860:X929),"")</f>
        <v>0</v>
      </c>
      <c r="Y936" s="23">
        <f>IFERROR(SUMIF($F860:$F929,$E936,Y860:Y929),"")</f>
        <v>0</v>
      </c>
      <c r="Z936" s="23">
        <f>IFERROR(SUMIF($F860:$F929,$E936,Z860:Z929),"")</f>
        <v>0</v>
      </c>
      <c r="AA936" s="23">
        <f>IFERROR(SUMIF($F860:$F929,$E936,AA860:AA929),"")</f>
        <v>0</v>
      </c>
      <c r="AB936" s="23">
        <f>IFERROR(SUMIF($F860:$F929,$E936,AB860:AB929),"")</f>
        <v>0</v>
      </c>
      <c r="AC936" s="23">
        <f>IFERROR(SUMIF($F860:$F929,$E936,AC860:AC929),"")</f>
        <v>0</v>
      </c>
      <c r="AD936" s="23">
        <f>IFERROR(SUMIF($F860:$F929,$E936,AD860:AD929),"")</f>
        <v>121039.20500000002</v>
      </c>
      <c r="AE936" s="23">
        <f>IFERROR(SUMIF($F860:$F929,$E936,AE860:AE929),"")</f>
        <v>121039.20500000002</v>
      </c>
      <c r="AF936" s="23">
        <f>IFERROR(SUMIF($F860:$F929,$E936,AF860:AF929),"")</f>
        <v>124503.55600000003</v>
      </c>
      <c r="AG936" s="23">
        <f>IFERROR(SUMIF($F860:$F929,$E936,AG860:AG929),"")</f>
        <v>124503.55600000003</v>
      </c>
      <c r="AH936" s="23">
        <f>IFERROR(SUMIF($F860:$F929,$E936,AH860:AH929),"")</f>
        <v>103820.63700000002</v>
      </c>
    </row>
    <row r="937" spans="1:34" ht="15.6" hidden="1" x14ac:dyDescent="0.25">
      <c r="A937" t="str">
        <f t="shared" si="173"/>
        <v>同业资产</v>
      </c>
      <c r="B937" s="3"/>
      <c r="C937" s="3"/>
      <c r="D937" s="3"/>
      <c r="E937" s="3"/>
      <c r="F937" s="1" t="s">
        <v>138</v>
      </c>
      <c r="G937" s="3" t="s">
        <v>251</v>
      </c>
    </row>
    <row r="938" spans="1:34" ht="15" hidden="1" x14ac:dyDescent="0.25">
      <c r="A938" t="str">
        <f t="shared" si="173"/>
        <v>工商同业资产</v>
      </c>
      <c r="B938" s="3" t="str">
        <f>D938&amp;G938</f>
        <v>工商银行同业资产</v>
      </c>
      <c r="C938" s="5" t="s">
        <v>486</v>
      </c>
      <c r="D938" s="4" t="s">
        <v>6</v>
      </c>
      <c r="E938" s="5" t="s">
        <v>7</v>
      </c>
      <c r="F938" s="5" t="s">
        <v>8</v>
      </c>
      <c r="G938" s="5" t="str">
        <f>G937</f>
        <v>同业资产</v>
      </c>
      <c r="H938" s="216">
        <v>1909816</v>
      </c>
      <c r="I938" s="216">
        <v>2289265</v>
      </c>
      <c r="J938" s="216">
        <v>1887554</v>
      </c>
      <c r="K938" s="216">
        <v>1870779</v>
      </c>
      <c r="L938" s="216">
        <v>2614590</v>
      </c>
      <c r="M938" s="216">
        <v>2574086</v>
      </c>
      <c r="N938" s="216">
        <v>1821185</v>
      </c>
      <c r="O938" s="216">
        <v>1931390</v>
      </c>
      <c r="P938" s="216">
        <v>2033195</v>
      </c>
      <c r="Q938" s="216">
        <v>1751047</v>
      </c>
      <c r="R938" s="216">
        <v>1490646</v>
      </c>
      <c r="S938" s="216">
        <v>1967930</v>
      </c>
      <c r="T938" s="216">
        <v>2188026</v>
      </c>
      <c r="U938" s="216">
        <v>2359372</v>
      </c>
      <c r="V938" s="216">
        <v>1906571</v>
      </c>
      <c r="W938" s="216">
        <v>2427548</v>
      </c>
      <c r="X938" s="216">
        <v>2925438</v>
      </c>
      <c r="Y938" s="216">
        <v>2887562</v>
      </c>
      <c r="Z938" s="216">
        <v>2340974</v>
      </c>
      <c r="AA938" s="216">
        <v>3481526</v>
      </c>
      <c r="AB938" s="216">
        <v>2171209</v>
      </c>
      <c r="AC938" s="216">
        <v>2522124</v>
      </c>
      <c r="AD938" s="216">
        <v>2430093</v>
      </c>
      <c r="AE938" s="216">
        <v>2707886</v>
      </c>
      <c r="AF938" s="216">
        <v>3020101</v>
      </c>
      <c r="AG938" s="216">
        <v>1877154</v>
      </c>
      <c r="AH938" s="216">
        <v>1794756</v>
      </c>
    </row>
    <row r="939" spans="1:34" ht="15" hidden="1" x14ac:dyDescent="0.25">
      <c r="A939" t="str">
        <f t="shared" si="173"/>
        <v>建设同业资产</v>
      </c>
      <c r="B939" s="3" t="str">
        <f t="shared" ref="B939:B1013" si="180">D939&amp;G939</f>
        <v>建设银行同业资产</v>
      </c>
      <c r="C939" s="5" t="s">
        <v>488</v>
      </c>
      <c r="D939" s="4" t="s">
        <v>10</v>
      </c>
      <c r="E939" s="5" t="s">
        <v>11</v>
      </c>
      <c r="F939" s="5" t="s">
        <v>8</v>
      </c>
      <c r="G939" s="5" t="str">
        <f>G938</f>
        <v>同业资产</v>
      </c>
      <c r="H939" s="216">
        <v>1263726</v>
      </c>
      <c r="I939" s="216">
        <v>939174</v>
      </c>
      <c r="J939" s="216">
        <v>1508616</v>
      </c>
      <c r="K939" s="216">
        <v>2018003</v>
      </c>
      <c r="L939" s="216">
        <v>1796616</v>
      </c>
      <c r="M939" s="216">
        <v>1573711</v>
      </c>
      <c r="N939" s="216">
        <v>1423876</v>
      </c>
      <c r="O939" s="216">
        <v>1569323</v>
      </c>
      <c r="P939" s="216">
        <v>1504923</v>
      </c>
      <c r="Q939" s="216">
        <v>1353223</v>
      </c>
      <c r="R939" s="216">
        <v>892347</v>
      </c>
      <c r="S939" s="216">
        <v>1136116</v>
      </c>
      <c r="T939" s="216">
        <v>1787426</v>
      </c>
      <c r="U939" s="216">
        <v>1836904</v>
      </c>
      <c r="V939" s="216">
        <v>1655903</v>
      </c>
      <c r="W939" s="216">
        <v>2155349</v>
      </c>
      <c r="X939" s="216">
        <v>2303899</v>
      </c>
      <c r="Y939" s="216">
        <v>1540861</v>
      </c>
      <c r="Z939" s="216">
        <v>1802986</v>
      </c>
      <c r="AA939" s="216">
        <v>1801980</v>
      </c>
      <c r="AB939" s="216">
        <v>1718877</v>
      </c>
      <c r="AC939" s="216">
        <v>1641210</v>
      </c>
      <c r="AD939" s="216">
        <v>1449966</v>
      </c>
      <c r="AE939" s="216">
        <v>1702004</v>
      </c>
      <c r="AF939" s="216">
        <v>2218781</v>
      </c>
      <c r="AG939" s="216">
        <v>2410752</v>
      </c>
      <c r="AH939" s="216">
        <v>1867263</v>
      </c>
    </row>
    <row r="940" spans="1:34" ht="15" hidden="1" x14ac:dyDescent="0.25">
      <c r="A940" t="str">
        <f t="shared" si="173"/>
        <v>农业同业资产</v>
      </c>
      <c r="B940" s="3" t="str">
        <f t="shared" si="180"/>
        <v>农业银行同业资产</v>
      </c>
      <c r="C940" s="5" t="s">
        <v>487</v>
      </c>
      <c r="D940" s="4" t="s">
        <v>13</v>
      </c>
      <c r="E940" s="5" t="s">
        <v>14</v>
      </c>
      <c r="F940" s="5" t="s">
        <v>8</v>
      </c>
      <c r="G940" s="5" t="str">
        <f t="shared" ref="G940:G973" si="181">G939</f>
        <v>同业资产</v>
      </c>
      <c r="H940" s="216">
        <v>998078</v>
      </c>
      <c r="I940" s="216">
        <v>1143899</v>
      </c>
      <c r="J940" s="216">
        <v>1467476</v>
      </c>
      <c r="K940" s="216">
        <v>1892552</v>
      </c>
      <c r="L940" s="216">
        <v>1624967</v>
      </c>
      <c r="M940" s="216">
        <v>1686363</v>
      </c>
      <c r="N940" s="216">
        <v>1797339</v>
      </c>
      <c r="O940" s="216">
        <v>2126873</v>
      </c>
      <c r="P940" s="216">
        <v>1733857</v>
      </c>
      <c r="Q940" s="216">
        <v>1578520</v>
      </c>
      <c r="R940" s="216">
        <v>1503081</v>
      </c>
      <c r="S940" s="216">
        <v>1839044</v>
      </c>
      <c r="T940" s="216">
        <v>2030874</v>
      </c>
      <c r="U940" s="216">
        <v>2486090</v>
      </c>
      <c r="V940" s="216">
        <v>2303402</v>
      </c>
      <c r="W940" s="216">
        <v>2853160</v>
      </c>
      <c r="X940" s="216">
        <v>3277935</v>
      </c>
      <c r="Y940" s="216">
        <v>3190199</v>
      </c>
      <c r="Z940" s="216">
        <v>3405816</v>
      </c>
      <c r="AA940" s="216">
        <v>3078082</v>
      </c>
      <c r="AB940" s="216">
        <v>1835897</v>
      </c>
      <c r="AC940" s="216">
        <v>2435179</v>
      </c>
      <c r="AD940" s="216">
        <v>2473294</v>
      </c>
      <c r="AE940" s="216">
        <v>1707643</v>
      </c>
      <c r="AF940" s="216">
        <v>2437650</v>
      </c>
      <c r="AG940" s="216">
        <v>2593135</v>
      </c>
      <c r="AH940" s="216">
        <v>2570255</v>
      </c>
    </row>
    <row r="941" spans="1:34" ht="15" hidden="1" x14ac:dyDescent="0.25">
      <c r="A941" t="str">
        <f t="shared" si="173"/>
        <v>中国同业资产</v>
      </c>
      <c r="B941" s="3" t="str">
        <f t="shared" si="180"/>
        <v>中国银行同业资产</v>
      </c>
      <c r="C941" s="5" t="s">
        <v>489</v>
      </c>
      <c r="D941" s="4" t="s">
        <v>16</v>
      </c>
      <c r="E941" s="5" t="s">
        <v>17</v>
      </c>
      <c r="F941" s="5" t="s">
        <v>8</v>
      </c>
      <c r="G941" s="5" t="str">
        <f t="shared" si="181"/>
        <v>同业资产</v>
      </c>
      <c r="H941" s="216">
        <v>1577492</v>
      </c>
      <c r="I941" s="216">
        <v>1477714</v>
      </c>
      <c r="J941" s="216">
        <v>1399519</v>
      </c>
      <c r="K941" s="216">
        <v>2087167</v>
      </c>
      <c r="L941" s="216">
        <v>1895462</v>
      </c>
      <c r="M941" s="216">
        <v>1927992</v>
      </c>
      <c r="N941" s="216">
        <v>1663640</v>
      </c>
      <c r="O941" s="216">
        <v>2113899</v>
      </c>
      <c r="P941" s="216">
        <v>2036841</v>
      </c>
      <c r="Q941" s="216">
        <v>1859795</v>
      </c>
      <c r="R941" s="216">
        <v>1842711</v>
      </c>
      <c r="S941" s="216">
        <v>1667664</v>
      </c>
      <c r="T941" s="216">
        <v>1829587</v>
      </c>
      <c r="U941" s="216">
        <v>1892060</v>
      </c>
      <c r="V941" s="216">
        <v>1924454</v>
      </c>
      <c r="W941" s="216">
        <v>2172986</v>
      </c>
      <c r="X941" s="216">
        <v>2027567</v>
      </c>
      <c r="Y941" s="216">
        <v>2004540</v>
      </c>
      <c r="Z941" s="216">
        <v>1735269</v>
      </c>
      <c r="AA941" s="216">
        <v>2059075</v>
      </c>
      <c r="AB941" s="216">
        <v>2230983</v>
      </c>
      <c r="AC941" s="216">
        <v>1686289</v>
      </c>
      <c r="AD941" s="216">
        <v>1955363</v>
      </c>
      <c r="AE941" s="216">
        <v>1745671</v>
      </c>
      <c r="AF941" s="216">
        <v>1646221</v>
      </c>
      <c r="AG941" s="216">
        <v>1918734</v>
      </c>
      <c r="AH941" s="216">
        <v>2008259</v>
      </c>
    </row>
    <row r="942" spans="1:34" ht="15" hidden="1" x14ac:dyDescent="0.25">
      <c r="A942" t="str">
        <f t="shared" si="173"/>
        <v>邮储同业资产</v>
      </c>
      <c r="B942" s="3" t="str">
        <f t="shared" si="180"/>
        <v>邮储银行同业资产</v>
      </c>
      <c r="C942" s="5" t="s">
        <v>490</v>
      </c>
      <c r="D942" s="4" t="s">
        <v>19</v>
      </c>
      <c r="E942" s="5" t="s">
        <v>20</v>
      </c>
      <c r="F942" s="5" t="s">
        <v>8</v>
      </c>
      <c r="G942" s="5" t="str">
        <f t="shared" si="181"/>
        <v>同业资产</v>
      </c>
      <c r="H942" s="216">
        <v>469361</v>
      </c>
      <c r="I942" s="216">
        <v>464788</v>
      </c>
      <c r="J942" s="216">
        <v>445364</v>
      </c>
      <c r="K942" s="216">
        <v>572163</v>
      </c>
      <c r="L942" s="216">
        <v>442150</v>
      </c>
      <c r="M942" s="216">
        <v>366593</v>
      </c>
      <c r="N942" s="216">
        <v>552034</v>
      </c>
      <c r="O942" s="216">
        <v>606745</v>
      </c>
      <c r="P942" s="216">
        <v>735154</v>
      </c>
      <c r="Q942" s="216">
        <v>557282</v>
      </c>
      <c r="R942" s="216">
        <v>636104</v>
      </c>
      <c r="S942" s="216">
        <v>707150</v>
      </c>
      <c r="T942" s="216">
        <v>710855</v>
      </c>
      <c r="U942" s="216">
        <v>526350</v>
      </c>
      <c r="V942" s="216">
        <v>694602</v>
      </c>
      <c r="W942" s="216">
        <v>772885</v>
      </c>
      <c r="X942" s="216">
        <v>862030</v>
      </c>
      <c r="Y942" s="216">
        <v>673511</v>
      </c>
      <c r="Z942" s="216">
        <v>896484</v>
      </c>
      <c r="AA942" s="216">
        <v>1020333</v>
      </c>
      <c r="AB942" s="216">
        <v>795304</v>
      </c>
      <c r="AC942" s="216">
        <v>915809</v>
      </c>
      <c r="AD942" s="216">
        <v>840335</v>
      </c>
      <c r="AE942" s="216">
        <v>934195</v>
      </c>
      <c r="AF942" s="216">
        <v>1176754</v>
      </c>
      <c r="AG942" s="216">
        <v>1180062</v>
      </c>
      <c r="AH942" s="216">
        <v>1316125</v>
      </c>
    </row>
    <row r="943" spans="1:34" ht="15" hidden="1" x14ac:dyDescent="0.25">
      <c r="A943" t="str">
        <f t="shared" si="173"/>
        <v>交通同业资产</v>
      </c>
      <c r="B943" s="3" t="str">
        <f t="shared" si="180"/>
        <v>交通银行同业资产</v>
      </c>
      <c r="C943" s="5" t="s">
        <v>491</v>
      </c>
      <c r="D943" s="4" t="s">
        <v>22</v>
      </c>
      <c r="E943" s="5" t="s">
        <v>23</v>
      </c>
      <c r="F943" s="5" t="s">
        <v>8</v>
      </c>
      <c r="G943" s="5" t="str">
        <f t="shared" si="181"/>
        <v>同业资产</v>
      </c>
      <c r="H943" s="216">
        <v>786782</v>
      </c>
      <c r="I943" s="216">
        <v>752261</v>
      </c>
      <c r="J943" s="216">
        <v>648488</v>
      </c>
      <c r="K943" s="216">
        <v>685649</v>
      </c>
      <c r="L943" s="216">
        <v>693101</v>
      </c>
      <c r="M943" s="216">
        <v>701096</v>
      </c>
      <c r="N943" s="216">
        <v>571130</v>
      </c>
      <c r="O943" s="216">
        <v>745532</v>
      </c>
      <c r="P943" s="216">
        <v>712370</v>
      </c>
      <c r="Q943" s="216">
        <v>628788</v>
      </c>
      <c r="R943" s="216">
        <v>632708</v>
      </c>
      <c r="S943" s="216">
        <v>788618</v>
      </c>
      <c r="T943" s="216">
        <v>799743</v>
      </c>
      <c r="U943" s="216">
        <v>687951</v>
      </c>
      <c r="V943" s="216">
        <v>690421</v>
      </c>
      <c r="W943" s="216">
        <v>843103</v>
      </c>
      <c r="X943" s="216">
        <v>834882</v>
      </c>
      <c r="Y943" s="216">
        <v>713355</v>
      </c>
      <c r="Z943" s="216">
        <v>859642</v>
      </c>
      <c r="AA943" s="216">
        <v>939332</v>
      </c>
      <c r="AB943" s="216">
        <v>848684</v>
      </c>
      <c r="AC943" s="216">
        <v>894954</v>
      </c>
      <c r="AD943" s="216">
        <v>974042</v>
      </c>
      <c r="AE943" s="216">
        <v>875008</v>
      </c>
      <c r="AF943" s="216">
        <v>971094</v>
      </c>
      <c r="AG943" s="216">
        <v>860294</v>
      </c>
      <c r="AH943" s="216">
        <v>881284</v>
      </c>
    </row>
    <row r="944" spans="1:34" ht="15" hidden="1" x14ac:dyDescent="0.25">
      <c r="A944" t="str">
        <f t="shared" si="173"/>
        <v>招商同业资产</v>
      </c>
      <c r="B944" s="3" t="str">
        <f t="shared" si="180"/>
        <v>招商银行同业资产</v>
      </c>
      <c r="C944" s="5" t="s">
        <v>492</v>
      </c>
      <c r="D944" s="4" t="s">
        <v>25</v>
      </c>
      <c r="E944" s="5" t="s">
        <v>26</v>
      </c>
      <c r="F944" s="5" t="s">
        <v>27</v>
      </c>
      <c r="G944" s="5" t="str">
        <f t="shared" si="181"/>
        <v>同业资产</v>
      </c>
      <c r="H944" s="216">
        <v>556853</v>
      </c>
      <c r="I944" s="216">
        <v>535604</v>
      </c>
      <c r="J944" s="216">
        <v>522507</v>
      </c>
      <c r="K944" s="216">
        <v>637581</v>
      </c>
      <c r="L944" s="216">
        <v>578490</v>
      </c>
      <c r="M944" s="216">
        <v>526356</v>
      </c>
      <c r="N944" s="216">
        <v>616516</v>
      </c>
      <c r="O944" s="216">
        <v>564369</v>
      </c>
      <c r="P944" s="216">
        <v>710732</v>
      </c>
      <c r="Q944" s="216">
        <v>561522</v>
      </c>
      <c r="R944" s="216">
        <v>799372</v>
      </c>
      <c r="S944" s="216">
        <v>586772</v>
      </c>
      <c r="T944" s="216">
        <v>588358</v>
      </c>
      <c r="U944" s="216">
        <v>472909</v>
      </c>
      <c r="V944" s="216">
        <v>631598</v>
      </c>
      <c r="W944" s="216">
        <v>521814</v>
      </c>
      <c r="X944" s="216">
        <v>711675</v>
      </c>
      <c r="Y944" s="216">
        <v>432836</v>
      </c>
      <c r="Z944" s="216">
        <v>560709</v>
      </c>
      <c r="AA944" s="216">
        <v>611103</v>
      </c>
      <c r="AB944" s="216">
        <v>800711</v>
      </c>
      <c r="AC944" s="216">
        <v>816758</v>
      </c>
      <c r="AD944" s="216">
        <v>900515</v>
      </c>
      <c r="AE944" s="216">
        <v>833709</v>
      </c>
      <c r="AF944" s="216">
        <v>938386</v>
      </c>
      <c r="AG944" s="216">
        <v>785315</v>
      </c>
      <c r="AH944" s="216">
        <v>966546</v>
      </c>
    </row>
    <row r="945" spans="1:34" ht="15" hidden="1" x14ac:dyDescent="0.25">
      <c r="A945" t="str">
        <f t="shared" si="173"/>
        <v>兴业同业资产</v>
      </c>
      <c r="B945" s="3" t="str">
        <f t="shared" si="180"/>
        <v>兴业银行同业资产</v>
      </c>
      <c r="C945" s="5" t="s">
        <v>509</v>
      </c>
      <c r="D945" s="4" t="s">
        <v>29</v>
      </c>
      <c r="E945" s="5" t="s">
        <v>30</v>
      </c>
      <c r="F945" s="5" t="s">
        <v>27</v>
      </c>
      <c r="G945" s="5" t="str">
        <f t="shared" si="181"/>
        <v>同业资产</v>
      </c>
      <c r="H945" s="216">
        <v>328698</v>
      </c>
      <c r="I945" s="216">
        <v>288484</v>
      </c>
      <c r="J945" s="216">
        <v>360596</v>
      </c>
      <c r="K945" s="216">
        <v>567664</v>
      </c>
      <c r="L945" s="216">
        <v>377210</v>
      </c>
      <c r="M945" s="216">
        <v>425967</v>
      </c>
      <c r="N945" s="216">
        <v>410496</v>
      </c>
      <c r="O945" s="216">
        <v>429586</v>
      </c>
      <c r="P945" s="216">
        <v>559484</v>
      </c>
      <c r="Q945" s="216">
        <v>631829</v>
      </c>
      <c r="R945" s="216">
        <v>559204</v>
      </c>
      <c r="S945" s="216">
        <v>614365</v>
      </c>
      <c r="T945" s="216">
        <v>638449</v>
      </c>
      <c r="U945" s="216">
        <v>556106</v>
      </c>
      <c r="V945" s="216">
        <v>502694</v>
      </c>
      <c r="W945" s="216">
        <v>776743</v>
      </c>
      <c r="X945" s="216">
        <v>783748</v>
      </c>
      <c r="Y945" s="216">
        <v>652513</v>
      </c>
      <c r="Z945" s="216">
        <v>749143</v>
      </c>
      <c r="AA945" s="216">
        <v>965268</v>
      </c>
      <c r="AB945" s="216">
        <v>954316</v>
      </c>
      <c r="AC945" s="216">
        <v>638280</v>
      </c>
      <c r="AD945" s="216">
        <v>662383</v>
      </c>
      <c r="AE945" s="216">
        <v>674057</v>
      </c>
      <c r="AF945" s="216">
        <v>636859</v>
      </c>
      <c r="AG945" s="216">
        <v>694842</v>
      </c>
      <c r="AH945" s="216">
        <v>955642</v>
      </c>
    </row>
    <row r="946" spans="1:34" ht="15" hidden="1" x14ac:dyDescent="0.25">
      <c r="A946" t="str">
        <f t="shared" si="173"/>
        <v>浦发同业资产</v>
      </c>
      <c r="B946" s="3" t="str">
        <f t="shared" si="180"/>
        <v>浦发银行同业资产</v>
      </c>
      <c r="C946" s="5" t="s">
        <v>510</v>
      </c>
      <c r="D946" s="4" t="s">
        <v>32</v>
      </c>
      <c r="E946" s="5" t="s">
        <v>33</v>
      </c>
      <c r="F946" s="5" t="s">
        <v>27</v>
      </c>
      <c r="G946" s="5" t="str">
        <f t="shared" si="181"/>
        <v>同业资产</v>
      </c>
      <c r="H946" s="216">
        <v>270097</v>
      </c>
      <c r="I946" s="216">
        <v>289484</v>
      </c>
      <c r="J946" s="216">
        <v>279235</v>
      </c>
      <c r="K946" s="216">
        <v>333388</v>
      </c>
      <c r="L946" s="216">
        <v>374934</v>
      </c>
      <c r="M946" s="216">
        <v>388928</v>
      </c>
      <c r="N946" s="216">
        <v>422453</v>
      </c>
      <c r="O946" s="216">
        <v>383205</v>
      </c>
      <c r="P946" s="216">
        <v>509622</v>
      </c>
      <c r="Q946" s="216">
        <v>411012</v>
      </c>
      <c r="R946" s="216">
        <v>433898</v>
      </c>
      <c r="S946" s="216">
        <v>688441</v>
      </c>
      <c r="T946" s="216">
        <v>612658</v>
      </c>
      <c r="U946" s="216">
        <v>502972</v>
      </c>
      <c r="V946" s="216">
        <v>632014</v>
      </c>
      <c r="W946" s="216">
        <v>578697</v>
      </c>
      <c r="X946" s="216">
        <v>616262</v>
      </c>
      <c r="Y946" s="216">
        <v>597020</v>
      </c>
      <c r="Z946" s="216">
        <v>602081</v>
      </c>
      <c r="AA946" s="216">
        <v>721952</v>
      </c>
      <c r="AB946" s="216">
        <v>665128</v>
      </c>
      <c r="AC946" s="216">
        <v>701111</v>
      </c>
      <c r="AD946" s="216">
        <v>597361</v>
      </c>
      <c r="AE946" s="216">
        <v>635065</v>
      </c>
      <c r="AF946" s="216">
        <v>616156</v>
      </c>
      <c r="AG946" s="216">
        <v>625802</v>
      </c>
      <c r="AH946" s="216">
        <v>651582</v>
      </c>
    </row>
    <row r="947" spans="1:34" ht="15" hidden="1" x14ac:dyDescent="0.25">
      <c r="A947" t="str">
        <f t="shared" si="173"/>
        <v>中信同业资产</v>
      </c>
      <c r="B947" s="3" t="str">
        <f t="shared" si="180"/>
        <v>中信银行同业资产</v>
      </c>
      <c r="C947" s="5" t="s">
        <v>493</v>
      </c>
      <c r="D947" s="4" t="s">
        <v>35</v>
      </c>
      <c r="E947" s="5" t="s">
        <v>36</v>
      </c>
      <c r="F947" s="5" t="s">
        <v>27</v>
      </c>
      <c r="G947" s="5" t="str">
        <f t="shared" si="181"/>
        <v>同业资产</v>
      </c>
      <c r="H947" s="216">
        <v>268511</v>
      </c>
      <c r="I947" s="216">
        <v>285061</v>
      </c>
      <c r="J947" s="216">
        <v>335798</v>
      </c>
      <c r="K947" s="216">
        <v>382392</v>
      </c>
      <c r="L947" s="216">
        <v>369606</v>
      </c>
      <c r="M947" s="216">
        <v>361551</v>
      </c>
      <c r="N947" s="216">
        <v>412882</v>
      </c>
      <c r="O947" s="216">
        <v>355604</v>
      </c>
      <c r="P947" s="216">
        <v>333103</v>
      </c>
      <c r="Q947" s="216">
        <v>350565</v>
      </c>
      <c r="R947" s="216">
        <v>343211</v>
      </c>
      <c r="S947" s="216">
        <v>354831</v>
      </c>
      <c r="T947" s="216">
        <v>377646</v>
      </c>
      <c r="U947" s="216">
        <v>430455</v>
      </c>
      <c r="V947" s="216">
        <v>310728</v>
      </c>
      <c r="W947" s="216">
        <v>377344</v>
      </c>
      <c r="X947" s="216">
        <v>343133</v>
      </c>
      <c r="Y947" s="216">
        <v>322629</v>
      </c>
      <c r="Z947" s="216">
        <v>423590</v>
      </c>
      <c r="AA947" s="216">
        <v>443701</v>
      </c>
      <c r="AB947" s="216">
        <v>455712</v>
      </c>
      <c r="AC947" s="216">
        <v>511319</v>
      </c>
      <c r="AD947" s="216">
        <v>669259</v>
      </c>
      <c r="AE947" s="216">
        <v>668358</v>
      </c>
      <c r="AF947" s="216">
        <v>672781</v>
      </c>
      <c r="AG947" s="216">
        <v>652936</v>
      </c>
      <c r="AH947" s="216">
        <v>756935</v>
      </c>
    </row>
    <row r="948" spans="1:34" ht="15" hidden="1" x14ac:dyDescent="0.25">
      <c r="A948" t="str">
        <f t="shared" si="173"/>
        <v>民生同业资产</v>
      </c>
      <c r="B948" s="3" t="str">
        <f t="shared" si="180"/>
        <v>民生银行同业资产</v>
      </c>
      <c r="C948" s="5" t="s">
        <v>494</v>
      </c>
      <c r="D948" s="4" t="s">
        <v>38</v>
      </c>
      <c r="E948" s="5" t="s">
        <v>39</v>
      </c>
      <c r="F948" s="5" t="s">
        <v>27</v>
      </c>
      <c r="G948" s="5" t="str">
        <f t="shared" si="181"/>
        <v>同业资产</v>
      </c>
      <c r="H948" s="216">
        <v>339112</v>
      </c>
      <c r="I948" s="216">
        <v>291810</v>
      </c>
      <c r="J948" s="216">
        <v>367544</v>
      </c>
      <c r="K948" s="216">
        <v>371693</v>
      </c>
      <c r="L948" s="216">
        <v>341161</v>
      </c>
      <c r="M948" s="216">
        <v>301083</v>
      </c>
      <c r="N948" s="216">
        <v>295456</v>
      </c>
      <c r="O948" s="216">
        <v>294111</v>
      </c>
      <c r="P948" s="216">
        <v>329823</v>
      </c>
      <c r="Q948" s="216">
        <v>326043</v>
      </c>
      <c r="R948" s="216">
        <v>252676</v>
      </c>
      <c r="S948" s="216">
        <v>291830</v>
      </c>
      <c r="T948" s="216">
        <v>292923</v>
      </c>
      <c r="U948" s="216">
        <v>231067</v>
      </c>
      <c r="V948" s="216">
        <v>274149</v>
      </c>
      <c r="W948" s="216">
        <v>330333</v>
      </c>
      <c r="X948" s="216">
        <v>313181</v>
      </c>
      <c r="Y948" s="216">
        <v>258122</v>
      </c>
      <c r="Z948" s="216">
        <v>338229</v>
      </c>
      <c r="AA948" s="216">
        <v>353303</v>
      </c>
      <c r="AB948" s="216">
        <v>264339</v>
      </c>
      <c r="AC948" s="216">
        <v>320801</v>
      </c>
      <c r="AD948" s="216">
        <v>381145</v>
      </c>
      <c r="AE948" s="216">
        <v>331013</v>
      </c>
      <c r="AF948" s="216">
        <v>342615</v>
      </c>
      <c r="AG948" s="216">
        <v>444511</v>
      </c>
      <c r="AH948" s="216">
        <v>408752</v>
      </c>
    </row>
    <row r="949" spans="1:34" ht="15" hidden="1" x14ac:dyDescent="0.25">
      <c r="A949" t="str">
        <f t="shared" si="173"/>
        <v>光大同业资产</v>
      </c>
      <c r="B949" s="3" t="str">
        <f t="shared" si="180"/>
        <v>光大银行同业资产</v>
      </c>
      <c r="C949" s="5" t="s">
        <v>495</v>
      </c>
      <c r="D949" s="4" t="s">
        <v>41</v>
      </c>
      <c r="E949" s="5" t="s">
        <v>42</v>
      </c>
      <c r="F949" s="5" t="s">
        <v>27</v>
      </c>
      <c r="G949" s="5" t="str">
        <f t="shared" si="181"/>
        <v>同业资产</v>
      </c>
      <c r="H949" s="216">
        <v>198250</v>
      </c>
      <c r="I949" s="216">
        <v>194696</v>
      </c>
      <c r="J949" s="216">
        <v>98463</v>
      </c>
      <c r="K949" s="216">
        <v>207970</v>
      </c>
      <c r="L949" s="216">
        <v>295587</v>
      </c>
      <c r="M949" s="216">
        <v>181688</v>
      </c>
      <c r="N949" s="216">
        <v>158941</v>
      </c>
      <c r="O949" s="216">
        <v>127368</v>
      </c>
      <c r="P949" s="216">
        <v>201547</v>
      </c>
      <c r="Q949" s="216">
        <v>135495</v>
      </c>
      <c r="R949" s="216">
        <v>220702</v>
      </c>
      <c r="S949" s="216">
        <v>351319</v>
      </c>
      <c r="T949" s="216">
        <v>265626</v>
      </c>
      <c r="U949" s="216">
        <v>145871</v>
      </c>
      <c r="V949" s="216">
        <v>162080</v>
      </c>
      <c r="W949" s="216">
        <v>293036</v>
      </c>
      <c r="X949" s="216">
        <v>283712</v>
      </c>
      <c r="Y949" s="216">
        <v>223992</v>
      </c>
      <c r="Z949" s="216">
        <v>249684</v>
      </c>
      <c r="AA949" s="216">
        <v>233569</v>
      </c>
      <c r="AB949" s="216">
        <v>203087</v>
      </c>
      <c r="AC949" s="216">
        <v>293093</v>
      </c>
      <c r="AD949" s="216">
        <v>345634</v>
      </c>
      <c r="AE949" s="216">
        <v>310699</v>
      </c>
      <c r="AF949" s="216">
        <v>329039</v>
      </c>
      <c r="AG949" s="216">
        <v>319144</v>
      </c>
      <c r="AH949" s="216">
        <v>304463</v>
      </c>
    </row>
    <row r="950" spans="1:34" ht="15" hidden="1" x14ac:dyDescent="0.25">
      <c r="A950" t="str">
        <f t="shared" si="173"/>
        <v>平安同业资产</v>
      </c>
      <c r="B950" s="3" t="str">
        <f t="shared" si="180"/>
        <v>平安银行同业资产</v>
      </c>
      <c r="C950" s="5" t="s">
        <v>511</v>
      </c>
      <c r="D950" s="4" t="s">
        <v>44</v>
      </c>
      <c r="E950" s="5" t="s">
        <v>45</v>
      </c>
      <c r="F950" s="5" t="s">
        <v>27</v>
      </c>
      <c r="G950" s="5" t="str">
        <f t="shared" si="181"/>
        <v>同业资产</v>
      </c>
      <c r="H950" s="216">
        <v>196106</v>
      </c>
      <c r="I950" s="216">
        <v>221310</v>
      </c>
      <c r="J950" s="216">
        <v>227269</v>
      </c>
      <c r="K950" s="216">
        <v>182476</v>
      </c>
      <c r="L950" s="216">
        <v>213897</v>
      </c>
      <c r="M950" s="216">
        <v>247166</v>
      </c>
      <c r="N950" s="216">
        <v>272484</v>
      </c>
      <c r="O950" s="216">
        <v>252212</v>
      </c>
      <c r="P950" s="216">
        <v>258353</v>
      </c>
      <c r="Q950" s="216">
        <v>213356</v>
      </c>
      <c r="R950" s="216">
        <v>179076</v>
      </c>
      <c r="S950" s="216">
        <v>230490</v>
      </c>
      <c r="T950" s="216">
        <v>207843</v>
      </c>
      <c r="U950" s="216">
        <v>197020</v>
      </c>
      <c r="V950" s="216">
        <v>273811</v>
      </c>
      <c r="W950" s="216">
        <v>304110</v>
      </c>
      <c r="X950" s="216">
        <v>287899</v>
      </c>
      <c r="Y950" s="216">
        <v>308617</v>
      </c>
      <c r="Z950" s="216">
        <v>425134</v>
      </c>
      <c r="AA950" s="216">
        <v>360206</v>
      </c>
      <c r="AB950" s="216">
        <v>394103</v>
      </c>
      <c r="AC950" s="216">
        <v>411562</v>
      </c>
      <c r="AD950" s="216">
        <v>432061</v>
      </c>
      <c r="AE950" s="216">
        <v>471279</v>
      </c>
      <c r="AF950" s="216">
        <v>459588</v>
      </c>
      <c r="AG950" s="216">
        <v>381555</v>
      </c>
      <c r="AH950" s="216">
        <v>477022</v>
      </c>
    </row>
    <row r="951" spans="1:34" ht="15" hidden="1" x14ac:dyDescent="0.25">
      <c r="A951" t="str">
        <f t="shared" ref="A951:A1013" si="182">E951&amp;G951</f>
        <v>华夏同业资产</v>
      </c>
      <c r="B951" s="3" t="str">
        <f t="shared" si="180"/>
        <v>华夏银行同业资产</v>
      </c>
      <c r="C951" s="5" t="s">
        <v>512</v>
      </c>
      <c r="D951" s="4" t="s">
        <v>47</v>
      </c>
      <c r="E951" s="5" t="s">
        <v>48</v>
      </c>
      <c r="F951" s="5" t="s">
        <v>27</v>
      </c>
      <c r="G951" s="5" t="str">
        <f t="shared" si="181"/>
        <v>同业资产</v>
      </c>
      <c r="H951" s="216">
        <v>159755</v>
      </c>
      <c r="I951" s="216">
        <v>110857</v>
      </c>
      <c r="J951" s="216">
        <v>63449</v>
      </c>
      <c r="K951" s="216">
        <v>42744</v>
      </c>
      <c r="L951" s="216">
        <v>32503</v>
      </c>
      <c r="M951" s="216">
        <v>45315</v>
      </c>
      <c r="N951" s="216">
        <v>79751</v>
      </c>
      <c r="O951" s="216">
        <v>82154</v>
      </c>
      <c r="P951" s="216">
        <v>97400</v>
      </c>
      <c r="Q951" s="216">
        <v>104889</v>
      </c>
      <c r="R951" s="216">
        <v>119356</v>
      </c>
      <c r="S951" s="216">
        <v>121985</v>
      </c>
      <c r="T951" s="216">
        <v>142682</v>
      </c>
      <c r="U951" s="216">
        <v>107613</v>
      </c>
      <c r="V951" s="216">
        <v>133953</v>
      </c>
      <c r="W951" s="216">
        <v>94575</v>
      </c>
      <c r="X951" s="216">
        <v>97528</v>
      </c>
      <c r="Y951" s="216">
        <v>89387</v>
      </c>
      <c r="Z951" s="216">
        <v>88229</v>
      </c>
      <c r="AA951" s="216">
        <v>111305</v>
      </c>
      <c r="AB951" s="216">
        <v>130509</v>
      </c>
      <c r="AC951" s="216">
        <v>150069</v>
      </c>
      <c r="AD951" s="216">
        <v>116906</v>
      </c>
      <c r="AE951" s="216">
        <v>107493</v>
      </c>
      <c r="AF951" s="216">
        <v>184317</v>
      </c>
      <c r="AG951" s="216">
        <v>106619</v>
      </c>
      <c r="AH951" s="216">
        <v>199993</v>
      </c>
    </row>
    <row r="952" spans="1:34" ht="15" hidden="1" x14ac:dyDescent="0.25">
      <c r="A952" t="str">
        <f t="shared" si="182"/>
        <v>浙商同业资产</v>
      </c>
      <c r="B952" s="3" t="str">
        <f t="shared" si="180"/>
        <v>浙商银行同业资产</v>
      </c>
      <c r="C952" s="5" t="s">
        <v>496</v>
      </c>
      <c r="D952" s="4" t="s">
        <v>50</v>
      </c>
      <c r="E952" s="5" t="s">
        <v>51</v>
      </c>
      <c r="F952" s="5" t="s">
        <v>27</v>
      </c>
      <c r="G952" s="5" t="str">
        <f t="shared" si="181"/>
        <v>同业资产</v>
      </c>
      <c r="H952" s="216">
        <v>74180.682000000001</v>
      </c>
      <c r="I952" s="216">
        <v>44274.340000000004</v>
      </c>
      <c r="J952" s="216">
        <v>55858.953999999998</v>
      </c>
      <c r="K952" s="216">
        <v>46894.428</v>
      </c>
      <c r="L952" s="216">
        <v>49110</v>
      </c>
      <c r="M952" s="216">
        <v>96937</v>
      </c>
      <c r="N952" s="216">
        <v>101531</v>
      </c>
      <c r="O952" s="216">
        <v>84932</v>
      </c>
      <c r="P952" s="216">
        <v>111037</v>
      </c>
      <c r="Q952" s="216">
        <v>65928</v>
      </c>
      <c r="R952" s="216">
        <v>74505</v>
      </c>
      <c r="S952" s="216">
        <v>136794</v>
      </c>
      <c r="T952" s="216">
        <v>140752</v>
      </c>
      <c r="U952" s="216">
        <v>94508</v>
      </c>
      <c r="V952" s="216">
        <v>68928</v>
      </c>
      <c r="W952" s="216">
        <v>108747</v>
      </c>
      <c r="X952" s="216">
        <v>94061</v>
      </c>
      <c r="Y952" s="216">
        <v>85463</v>
      </c>
      <c r="Z952" s="216">
        <v>154025</v>
      </c>
      <c r="AA952" s="216">
        <v>174536</v>
      </c>
      <c r="AB952" s="216">
        <v>141602</v>
      </c>
      <c r="AC952" s="216">
        <v>151662</v>
      </c>
      <c r="AD952" s="216">
        <v>137692</v>
      </c>
      <c r="AE952" s="216">
        <v>154302</v>
      </c>
      <c r="AF952" s="216">
        <v>115433</v>
      </c>
      <c r="AG952" s="216">
        <v>141379</v>
      </c>
      <c r="AH952" s="216">
        <v>170134</v>
      </c>
    </row>
    <row r="953" spans="1:34" ht="15" hidden="1" x14ac:dyDescent="0.25">
      <c r="A953" t="str">
        <f t="shared" si="182"/>
        <v>北京同业资产</v>
      </c>
      <c r="B953" s="3" t="str">
        <f t="shared" si="180"/>
        <v>北京银行同业资产</v>
      </c>
      <c r="C953" s="5" t="s">
        <v>513</v>
      </c>
      <c r="D953" s="4" t="s">
        <v>53</v>
      </c>
      <c r="E953" s="5" t="s">
        <v>54</v>
      </c>
      <c r="F953" s="5" t="s">
        <v>55</v>
      </c>
      <c r="G953" s="5" t="str">
        <f t="shared" si="181"/>
        <v>同业资产</v>
      </c>
      <c r="H953" s="216">
        <v>170120</v>
      </c>
      <c r="I953" s="216">
        <v>145722</v>
      </c>
      <c r="J953" s="216">
        <v>133164</v>
      </c>
      <c r="K953" s="216">
        <v>123589</v>
      </c>
      <c r="L953" s="216">
        <v>137513</v>
      </c>
      <c r="M953" s="216">
        <v>135874</v>
      </c>
      <c r="N953" s="216">
        <v>160745</v>
      </c>
      <c r="O953" s="216">
        <v>188220</v>
      </c>
      <c r="P953" s="216">
        <v>180985</v>
      </c>
      <c r="Q953" s="216">
        <v>191893</v>
      </c>
      <c r="R953" s="216">
        <v>207195</v>
      </c>
      <c r="S953" s="216">
        <v>179510</v>
      </c>
      <c r="T953" s="216">
        <v>195524</v>
      </c>
      <c r="U953" s="216">
        <v>181427</v>
      </c>
      <c r="V953" s="216">
        <v>257993</v>
      </c>
      <c r="W953" s="216">
        <v>191015</v>
      </c>
      <c r="X953" s="216">
        <v>209438</v>
      </c>
      <c r="Y953" s="216">
        <v>210115</v>
      </c>
      <c r="Z953" s="216">
        <v>258050</v>
      </c>
      <c r="AA953" s="216">
        <v>242942</v>
      </c>
      <c r="AB953" s="216">
        <v>257730</v>
      </c>
      <c r="AC953" s="216">
        <v>308408</v>
      </c>
      <c r="AD953" s="216">
        <v>350213</v>
      </c>
      <c r="AE953" s="216">
        <v>325444</v>
      </c>
      <c r="AF953" s="216">
        <v>475252</v>
      </c>
      <c r="AG953" s="216">
        <v>528258</v>
      </c>
      <c r="AH953" s="216">
        <v>0</v>
      </c>
    </row>
    <row r="954" spans="1:34" ht="15" hidden="1" x14ac:dyDescent="0.25">
      <c r="A954" t="str">
        <f t="shared" si="182"/>
        <v>江苏同业资产</v>
      </c>
      <c r="B954" s="3" t="str">
        <f t="shared" si="180"/>
        <v>江苏银行同业资产</v>
      </c>
      <c r="C954" s="5" t="s">
        <v>514</v>
      </c>
      <c r="D954" s="4" t="s">
        <v>57</v>
      </c>
      <c r="E954" s="5" t="s">
        <v>58</v>
      </c>
      <c r="F954" s="5" t="s">
        <v>55</v>
      </c>
      <c r="G954" s="5" t="str">
        <f t="shared" si="181"/>
        <v>同业资产</v>
      </c>
      <c r="H954" s="216">
        <v>59553.592999999993</v>
      </c>
      <c r="I954" s="216">
        <v>68575.298999999999</v>
      </c>
      <c r="J954" s="216">
        <v>72178.017000000007</v>
      </c>
      <c r="K954" s="216">
        <v>69806.41399999999</v>
      </c>
      <c r="L954" s="216">
        <v>60571.150999999998</v>
      </c>
      <c r="M954" s="216">
        <v>88247.739999999991</v>
      </c>
      <c r="N954" s="216">
        <v>96733.808000000005</v>
      </c>
      <c r="O954" s="216">
        <v>129908.696</v>
      </c>
      <c r="P954" s="216">
        <v>105810.558</v>
      </c>
      <c r="Q954" s="216">
        <v>96462.508999999991</v>
      </c>
      <c r="R954" s="216">
        <v>113674.7</v>
      </c>
      <c r="S954" s="216">
        <v>118132.54399999999</v>
      </c>
      <c r="T954" s="216">
        <v>116069.44899999999</v>
      </c>
      <c r="U954" s="216">
        <v>114150.04699999999</v>
      </c>
      <c r="V954" s="216">
        <v>118400.766</v>
      </c>
      <c r="W954" s="216">
        <v>146551.09600000002</v>
      </c>
      <c r="X954" s="216">
        <v>153511.46400000001</v>
      </c>
      <c r="Y954" s="216">
        <v>149683.79199999999</v>
      </c>
      <c r="Z954" s="216">
        <v>141334.00899999999</v>
      </c>
      <c r="AA954" s="216">
        <v>182433.573</v>
      </c>
      <c r="AB954" s="216">
        <v>169575.60200000001</v>
      </c>
      <c r="AC954" s="216">
        <v>176913.674</v>
      </c>
      <c r="AD954" s="216">
        <v>199976.47500000001</v>
      </c>
      <c r="AE954" s="216">
        <v>250321.16800000001</v>
      </c>
      <c r="AF954" s="216">
        <v>283861.36800000002</v>
      </c>
      <c r="AG954" s="216">
        <v>255404.239</v>
      </c>
      <c r="AH954" s="216">
        <v>0</v>
      </c>
    </row>
    <row r="955" spans="1:34" ht="15" hidden="1" x14ac:dyDescent="0.25">
      <c r="A955" t="str">
        <f t="shared" si="182"/>
        <v>上海同业资产</v>
      </c>
      <c r="B955" s="3" t="str">
        <f t="shared" si="180"/>
        <v>上海银行同业资产</v>
      </c>
      <c r="C955" s="5" t="s">
        <v>516</v>
      </c>
      <c r="D955" s="4" t="s">
        <v>60</v>
      </c>
      <c r="E955" s="5" t="s">
        <v>61</v>
      </c>
      <c r="F955" s="5" t="s">
        <v>55</v>
      </c>
      <c r="G955" s="5" t="str">
        <f t="shared" si="181"/>
        <v>同业资产</v>
      </c>
      <c r="H955" s="216">
        <v>172414.77</v>
      </c>
      <c r="I955" s="216">
        <v>152285.41100000002</v>
      </c>
      <c r="J955" s="216">
        <v>186924.666</v>
      </c>
      <c r="K955" s="216">
        <v>183142.96600000001</v>
      </c>
      <c r="L955" s="216">
        <v>204656.296</v>
      </c>
      <c r="M955" s="216">
        <v>190331.59599999999</v>
      </c>
      <c r="N955" s="216">
        <v>203686.92800000001</v>
      </c>
      <c r="O955" s="216">
        <v>222518.34100000001</v>
      </c>
      <c r="P955" s="216">
        <v>214958.40399999998</v>
      </c>
      <c r="Q955" s="216">
        <v>226067.89500000002</v>
      </c>
      <c r="R955" s="216">
        <v>215680.36</v>
      </c>
      <c r="S955" s="216">
        <v>236845.17300000001</v>
      </c>
      <c r="T955" s="216">
        <v>244016.655</v>
      </c>
      <c r="U955" s="216">
        <v>264940.58100000001</v>
      </c>
      <c r="V955" s="216">
        <v>248321.185</v>
      </c>
      <c r="W955" s="216">
        <v>237355.64600000001</v>
      </c>
      <c r="X955" s="216">
        <v>236736.894</v>
      </c>
      <c r="Y955" s="216">
        <v>240425.40499999997</v>
      </c>
      <c r="Z955" s="216">
        <v>240994.003</v>
      </c>
      <c r="AA955" s="216">
        <v>271066.56099999999</v>
      </c>
      <c r="AB955" s="216">
        <v>264551.17100000003</v>
      </c>
      <c r="AC955" s="216">
        <v>269369.467</v>
      </c>
      <c r="AD955" s="216">
        <v>270478.98199999996</v>
      </c>
      <c r="AE955" s="216">
        <v>324419.79300000001</v>
      </c>
      <c r="AF955" s="216">
        <v>319464.22600000002</v>
      </c>
      <c r="AG955" s="216">
        <v>283201.40600000002</v>
      </c>
      <c r="AH955" s="216">
        <v>0</v>
      </c>
    </row>
    <row r="956" spans="1:34" ht="15" hidden="1" x14ac:dyDescent="0.25">
      <c r="A956" t="str">
        <f t="shared" si="182"/>
        <v>宁波同业资产</v>
      </c>
      <c r="B956" s="3" t="str">
        <f t="shared" si="180"/>
        <v>宁波银行同业资产</v>
      </c>
      <c r="C956" s="5" t="s">
        <v>515</v>
      </c>
      <c r="D956" s="4" t="s">
        <v>63</v>
      </c>
      <c r="E956" s="5" t="s">
        <v>64</v>
      </c>
      <c r="F956" s="5" t="s">
        <v>55</v>
      </c>
      <c r="G956" s="5" t="str">
        <f t="shared" si="181"/>
        <v>同业资产</v>
      </c>
      <c r="H956" s="216">
        <v>42760.395000000004</v>
      </c>
      <c r="I956" s="216">
        <v>29559.160000000003</v>
      </c>
      <c r="J956" s="216">
        <v>36264.173000000003</v>
      </c>
      <c r="K956" s="216">
        <v>38069.485000000001</v>
      </c>
      <c r="L956" s="216">
        <v>40119.063000000002</v>
      </c>
      <c r="M956" s="216">
        <v>28729.315000000002</v>
      </c>
      <c r="N956" s="216">
        <v>23966</v>
      </c>
      <c r="O956" s="216">
        <v>19608</v>
      </c>
      <c r="P956" s="216">
        <v>28270</v>
      </c>
      <c r="Q956" s="216">
        <v>36791</v>
      </c>
      <c r="R956" s="216">
        <v>49255</v>
      </c>
      <c r="S956" s="216">
        <v>56558</v>
      </c>
      <c r="T956" s="216">
        <v>56589</v>
      </c>
      <c r="U956" s="216">
        <v>72402</v>
      </c>
      <c r="V956" s="216">
        <v>63563</v>
      </c>
      <c r="W956" s="216">
        <v>83015</v>
      </c>
      <c r="X956" s="216">
        <v>61345</v>
      </c>
      <c r="Y956" s="216">
        <v>67411</v>
      </c>
      <c r="Z956" s="216">
        <v>76082</v>
      </c>
      <c r="AA956" s="216">
        <v>86326</v>
      </c>
      <c r="AB956" s="216">
        <v>108907</v>
      </c>
      <c r="AC956" s="216">
        <v>102770</v>
      </c>
      <c r="AD956" s="216">
        <v>101144</v>
      </c>
      <c r="AE956" s="216">
        <v>113926</v>
      </c>
      <c r="AF956" s="216">
        <v>121619</v>
      </c>
      <c r="AG956" s="216">
        <v>115592</v>
      </c>
      <c r="AH956" s="216">
        <v>0</v>
      </c>
    </row>
    <row r="957" spans="1:34" ht="15" hidden="1" x14ac:dyDescent="0.25">
      <c r="A957" t="str">
        <f t="shared" si="182"/>
        <v>南京同业资产</v>
      </c>
      <c r="B957" s="3" t="str">
        <f t="shared" si="180"/>
        <v>南京银行同业资产</v>
      </c>
      <c r="C957" s="5" t="s">
        <v>517</v>
      </c>
      <c r="D957" s="4" t="s">
        <v>66</v>
      </c>
      <c r="E957" s="5" t="s">
        <v>67</v>
      </c>
      <c r="F957" s="5" t="s">
        <v>55</v>
      </c>
      <c r="G957" s="5" t="str">
        <f t="shared" si="181"/>
        <v>同业资产</v>
      </c>
      <c r="H957" s="216">
        <v>62454.826999999997</v>
      </c>
      <c r="I957" s="216">
        <v>44953.366999999998</v>
      </c>
      <c r="J957" s="216">
        <v>51548.722000000002</v>
      </c>
      <c r="K957" s="216">
        <v>48887.388999999996</v>
      </c>
      <c r="L957" s="216">
        <v>59863.711999999992</v>
      </c>
      <c r="M957" s="216">
        <v>50404.986999999994</v>
      </c>
      <c r="N957" s="216">
        <v>67227.67</v>
      </c>
      <c r="O957" s="216">
        <v>55630.412000000004</v>
      </c>
      <c r="P957" s="216">
        <v>49721.56</v>
      </c>
      <c r="Q957" s="216">
        <v>45927.557000000001</v>
      </c>
      <c r="R957" s="216">
        <v>53963.281999999999</v>
      </c>
      <c r="S957" s="216">
        <v>63938.463000000003</v>
      </c>
      <c r="T957" s="216">
        <v>71974.663</v>
      </c>
      <c r="U957" s="216">
        <v>58652.567999999992</v>
      </c>
      <c r="V957" s="216">
        <v>90114.785000000003</v>
      </c>
      <c r="W957" s="216">
        <v>82335.498000000007</v>
      </c>
      <c r="X957" s="216">
        <v>95891.831000000006</v>
      </c>
      <c r="Y957" s="216">
        <v>83646.616999999998</v>
      </c>
      <c r="Z957" s="216">
        <v>95199.160999999993</v>
      </c>
      <c r="AA957" s="216">
        <v>88143.73000000001</v>
      </c>
      <c r="AB957" s="216">
        <v>97905.204999999987</v>
      </c>
      <c r="AC957" s="216">
        <v>112892.368</v>
      </c>
      <c r="AD957" s="216">
        <v>116486.83300000001</v>
      </c>
      <c r="AE957" s="216">
        <v>112234.11899999999</v>
      </c>
      <c r="AF957" s="216">
        <v>115924.084</v>
      </c>
      <c r="AG957" s="216">
        <v>112959.67999999999</v>
      </c>
      <c r="AH957" s="216">
        <v>0</v>
      </c>
    </row>
    <row r="958" spans="1:34" ht="15" hidden="1" x14ac:dyDescent="0.25">
      <c r="A958" t="str">
        <f t="shared" si="182"/>
        <v>杭州同业资产</v>
      </c>
      <c r="B958" s="3" t="str">
        <f t="shared" si="180"/>
        <v>杭州银行同业资产</v>
      </c>
      <c r="C958" s="5" t="s">
        <v>518</v>
      </c>
      <c r="D958" s="4" t="s">
        <v>69</v>
      </c>
      <c r="E958" s="5" t="s">
        <v>70</v>
      </c>
      <c r="F958" s="5" t="s">
        <v>55</v>
      </c>
      <c r="G958" s="5" t="str">
        <f t="shared" si="181"/>
        <v>同业资产</v>
      </c>
      <c r="H958" s="216">
        <v>65232.272000000004</v>
      </c>
      <c r="I958" s="216">
        <v>94954.676000000007</v>
      </c>
      <c r="J958" s="216">
        <v>99656.338000000003</v>
      </c>
      <c r="K958" s="216">
        <v>67421.964999999997</v>
      </c>
      <c r="L958" s="216">
        <v>59495.411</v>
      </c>
      <c r="M958" s="216">
        <v>63682.452999999994</v>
      </c>
      <c r="N958" s="216">
        <v>66967.72099999999</v>
      </c>
      <c r="O958" s="216">
        <v>74366.293999999994</v>
      </c>
      <c r="P958" s="216">
        <v>75252.331999999995</v>
      </c>
      <c r="Q958" s="216">
        <v>84537.732000000004</v>
      </c>
      <c r="R958" s="216">
        <v>65217.91</v>
      </c>
      <c r="S958" s="216">
        <v>78649.975000000006</v>
      </c>
      <c r="T958" s="216">
        <v>80103.346000000005</v>
      </c>
      <c r="U958" s="216">
        <v>77712.543000000005</v>
      </c>
      <c r="V958" s="216">
        <v>66288.695999999996</v>
      </c>
      <c r="W958" s="216">
        <v>61108.633000000002</v>
      </c>
      <c r="X958" s="216">
        <v>58028.741999999998</v>
      </c>
      <c r="Y958" s="216">
        <v>56329.645000000004</v>
      </c>
      <c r="Z958" s="216">
        <v>47278.393000000004</v>
      </c>
      <c r="AA958" s="216">
        <v>40910.244999999995</v>
      </c>
      <c r="AB958" s="216">
        <v>36687.038999999997</v>
      </c>
      <c r="AC958" s="216">
        <v>48523.714</v>
      </c>
      <c r="AD958" s="216">
        <v>82878.335000000006</v>
      </c>
      <c r="AE958" s="216">
        <v>99656.333000000013</v>
      </c>
      <c r="AF958" s="216">
        <v>68522.483999999997</v>
      </c>
      <c r="AG958" s="216">
        <v>76066.899000000005</v>
      </c>
      <c r="AH958" s="216">
        <v>0</v>
      </c>
    </row>
    <row r="959" spans="1:34" ht="15" hidden="1" x14ac:dyDescent="0.25">
      <c r="A959" t="str">
        <f t="shared" si="182"/>
        <v>成都同业资产</v>
      </c>
      <c r="B959" s="3" t="str">
        <f t="shared" si="180"/>
        <v>成都银行同业资产</v>
      </c>
      <c r="C959" s="5" t="s">
        <v>520</v>
      </c>
      <c r="D959" s="4" t="s">
        <v>72</v>
      </c>
      <c r="E959" s="5" t="s">
        <v>73</v>
      </c>
      <c r="F959" s="5" t="s">
        <v>55</v>
      </c>
      <c r="G959" s="5" t="str">
        <f t="shared" si="181"/>
        <v>同业资产</v>
      </c>
      <c r="H959" s="216">
        <v>28728.768</v>
      </c>
      <c r="I959" s="216">
        <v>19018.508999999998</v>
      </c>
      <c r="J959" s="216">
        <v>21791.831999999999</v>
      </c>
      <c r="K959" s="216">
        <v>21977.582999999999</v>
      </c>
      <c r="L959" s="216">
        <v>23142.208999999999</v>
      </c>
      <c r="M959" s="216">
        <v>29338.631000000001</v>
      </c>
      <c r="N959" s="216">
        <v>43435.211000000003</v>
      </c>
      <c r="O959" s="216">
        <v>69468.582999999999</v>
      </c>
      <c r="P959" s="216">
        <v>50690.122000000003</v>
      </c>
      <c r="Q959" s="216">
        <v>47995.695</v>
      </c>
      <c r="R959" s="216">
        <v>61111.508999999998</v>
      </c>
      <c r="S959" s="216">
        <v>84956.516000000003</v>
      </c>
      <c r="T959" s="216">
        <v>102193.45699999999</v>
      </c>
      <c r="U959" s="216">
        <v>97810.673999999999</v>
      </c>
      <c r="V959" s="216">
        <v>70784.207999999999</v>
      </c>
      <c r="W959" s="216">
        <v>82467.395999999993</v>
      </c>
      <c r="X959" s="216">
        <v>83578.847000000009</v>
      </c>
      <c r="Y959" s="216">
        <v>98484.68</v>
      </c>
      <c r="Z959" s="216">
        <v>71055.148000000001</v>
      </c>
      <c r="AA959" s="216">
        <v>115807.035</v>
      </c>
      <c r="AB959" s="216">
        <v>117237.06999999999</v>
      </c>
      <c r="AC959" s="216">
        <v>107097.273</v>
      </c>
      <c r="AD959" s="216">
        <v>94470.702000000005</v>
      </c>
      <c r="AE959" s="216">
        <v>93664.312999999995</v>
      </c>
      <c r="AF959" s="216">
        <v>77997.56</v>
      </c>
      <c r="AG959" s="216">
        <v>72423.195999999996</v>
      </c>
      <c r="AH959" s="216">
        <v>0</v>
      </c>
    </row>
    <row r="960" spans="1:34" ht="15" hidden="1" x14ac:dyDescent="0.25">
      <c r="A960" t="str">
        <f t="shared" si="182"/>
        <v>长沙同业资产</v>
      </c>
      <c r="B960" s="3" t="str">
        <f t="shared" si="180"/>
        <v>长沙银行同业资产</v>
      </c>
      <c r="C960" s="5" t="s">
        <v>521</v>
      </c>
      <c r="D960" s="4" t="s">
        <v>75</v>
      </c>
      <c r="E960" s="5" t="s">
        <v>76</v>
      </c>
      <c r="F960" s="5" t="s">
        <v>55</v>
      </c>
      <c r="G960" s="5" t="str">
        <f t="shared" si="181"/>
        <v>同业资产</v>
      </c>
      <c r="H960" s="216">
        <v>16374.056</v>
      </c>
      <c r="I960" s="216">
        <v>8595.1669999999995</v>
      </c>
      <c r="J960" s="216">
        <v>14207.25</v>
      </c>
      <c r="K960" s="216">
        <v>14599.811</v>
      </c>
      <c r="L960" s="216">
        <v>12309.503000000001</v>
      </c>
      <c r="M960" s="216">
        <v>13985.759999999998</v>
      </c>
      <c r="N960" s="216">
        <v>11669.710000000001</v>
      </c>
      <c r="O960" s="216">
        <v>15276.197</v>
      </c>
      <c r="P960" s="216">
        <v>19329.844999999998</v>
      </c>
      <c r="Q960" s="216">
        <v>30935.347000000002</v>
      </c>
      <c r="R960" s="216">
        <v>16214.802</v>
      </c>
      <c r="S960" s="216">
        <v>25919.762000000002</v>
      </c>
      <c r="T960" s="216">
        <v>28734.305</v>
      </c>
      <c r="U960" s="216">
        <v>22464.728999999999</v>
      </c>
      <c r="V960" s="216">
        <v>40011.853999999999</v>
      </c>
      <c r="W960" s="216">
        <v>41605.425000000003</v>
      </c>
      <c r="X960" s="216">
        <v>54118.967000000004</v>
      </c>
      <c r="Y960" s="216">
        <v>54919.944000000003</v>
      </c>
      <c r="Z960" s="216">
        <v>54463.004000000001</v>
      </c>
      <c r="AA960" s="216">
        <v>52810.932999999997</v>
      </c>
      <c r="AB960" s="216">
        <v>60466.373</v>
      </c>
      <c r="AC960" s="216">
        <v>62668.474000000002</v>
      </c>
      <c r="AD960" s="216">
        <v>64178.313000000002</v>
      </c>
      <c r="AE960" s="216">
        <v>64279.229999999996</v>
      </c>
      <c r="AF960" s="216">
        <v>76896.493000000002</v>
      </c>
      <c r="AG960" s="216">
        <v>76903.563999999998</v>
      </c>
      <c r="AH960" s="216">
        <v>0</v>
      </c>
    </row>
    <row r="961" spans="1:34" ht="15" hidden="1" x14ac:dyDescent="0.25">
      <c r="A961" t="str">
        <f t="shared" si="182"/>
        <v>重庆同业资产</v>
      </c>
      <c r="B961" s="3" t="str">
        <f t="shared" si="180"/>
        <v>重庆银行同业资产</v>
      </c>
      <c r="C961" s="5" t="s">
        <v>500</v>
      </c>
      <c r="D961" s="4" t="s">
        <v>78</v>
      </c>
      <c r="E961" s="5" t="s">
        <v>79</v>
      </c>
      <c r="F961" s="5" t="s">
        <v>55</v>
      </c>
      <c r="G961" s="5" t="str">
        <f t="shared" si="181"/>
        <v>同业资产</v>
      </c>
      <c r="H961" s="216">
        <v>44552.658000000003</v>
      </c>
      <c r="I961" s="216">
        <v>51325.964999999997</v>
      </c>
      <c r="J961" s="216">
        <v>61276.742000000006</v>
      </c>
      <c r="K961" s="216">
        <v>53504.175000000003</v>
      </c>
      <c r="L961" s="216">
        <v>58992.343000000001</v>
      </c>
      <c r="M961" s="216">
        <v>55505.024999999994</v>
      </c>
      <c r="N961" s="216">
        <v>52659.497000000003</v>
      </c>
      <c r="O961" s="216">
        <v>58586.525000000001</v>
      </c>
      <c r="P961" s="216">
        <v>64680.504000000001</v>
      </c>
      <c r="Q961" s="216">
        <v>56904.438999999998</v>
      </c>
      <c r="R961" s="216">
        <v>44831.818999999996</v>
      </c>
      <c r="S961" s="216">
        <v>67780.342999999993</v>
      </c>
      <c r="T961" s="216">
        <v>55991.691999999995</v>
      </c>
      <c r="U961" s="216">
        <v>52661.738000000005</v>
      </c>
      <c r="V961" s="216">
        <v>43386.030000000006</v>
      </c>
      <c r="W961" s="216">
        <v>45535.097000000002</v>
      </c>
      <c r="X961" s="216">
        <v>46073.219000000005</v>
      </c>
      <c r="Y961" s="216">
        <v>47060.513999999996</v>
      </c>
      <c r="Z961" s="216">
        <v>46286.127999999997</v>
      </c>
      <c r="AA961" s="216">
        <v>76416.880999999994</v>
      </c>
      <c r="AB961" s="216">
        <v>92523.361000000004</v>
      </c>
      <c r="AC961" s="216">
        <v>61674.507999999994</v>
      </c>
      <c r="AD961" s="216">
        <v>34468.211000000003</v>
      </c>
      <c r="AE961" s="216">
        <v>38108.803</v>
      </c>
      <c r="AF961" s="216">
        <v>42799.856</v>
      </c>
      <c r="AG961" s="216">
        <v>59696.715000000004</v>
      </c>
      <c r="AH961" s="216">
        <v>53914.675999999999</v>
      </c>
    </row>
    <row r="962" spans="1:34" ht="15" hidden="1" x14ac:dyDescent="0.25">
      <c r="A962" t="str">
        <f t="shared" si="182"/>
        <v>贵阳同业资产</v>
      </c>
      <c r="B962" s="3" t="str">
        <f t="shared" si="180"/>
        <v>贵阳银行同业资产</v>
      </c>
      <c r="C962" s="5" t="s">
        <v>522</v>
      </c>
      <c r="D962" s="4" t="s">
        <v>81</v>
      </c>
      <c r="E962" s="5" t="s">
        <v>82</v>
      </c>
      <c r="F962" s="5" t="s">
        <v>55</v>
      </c>
      <c r="G962" s="5" t="str">
        <f t="shared" si="181"/>
        <v>同业资产</v>
      </c>
      <c r="H962" s="216">
        <v>20889.436000000002</v>
      </c>
      <c r="I962" s="216">
        <v>20751.758999999998</v>
      </c>
      <c r="J962" s="216">
        <v>15377.746999999999</v>
      </c>
      <c r="K962" s="216">
        <v>17228.317999999999</v>
      </c>
      <c r="L962" s="216">
        <v>23357.199000000001</v>
      </c>
      <c r="M962" s="216">
        <v>7799.4780000000001</v>
      </c>
      <c r="N962" s="216">
        <v>16930.215</v>
      </c>
      <c r="O962" s="216">
        <v>24783.165000000001</v>
      </c>
      <c r="P962" s="216">
        <v>15830.382</v>
      </c>
      <c r="Q962" s="216">
        <v>9375.2549999999992</v>
      </c>
      <c r="R962" s="216">
        <v>8929.2209999999995</v>
      </c>
      <c r="S962" s="216">
        <v>14415.521999999999</v>
      </c>
      <c r="T962" s="216">
        <v>7388.6539999999995</v>
      </c>
      <c r="U962" s="216">
        <v>7536.51</v>
      </c>
      <c r="V962" s="216">
        <v>6239.8760000000002</v>
      </c>
      <c r="W962" s="216">
        <v>4873.8730000000005</v>
      </c>
      <c r="X962" s="216">
        <v>4054.9589999999998</v>
      </c>
      <c r="Y962" s="216">
        <v>6013.6630000000005</v>
      </c>
      <c r="Z962" s="216">
        <v>24248.847999999998</v>
      </c>
      <c r="AA962" s="216">
        <v>41477.611000000004</v>
      </c>
      <c r="AB962" s="216">
        <v>30909.537</v>
      </c>
      <c r="AC962" s="216">
        <v>23062.936000000002</v>
      </c>
      <c r="AD962" s="216">
        <v>15241.888000000001</v>
      </c>
      <c r="AE962" s="216">
        <v>23019.615000000002</v>
      </c>
      <c r="AF962" s="216">
        <v>31182.683000000001</v>
      </c>
      <c r="AG962" s="216">
        <v>27824.595000000001</v>
      </c>
      <c r="AH962" s="216">
        <v>0</v>
      </c>
    </row>
    <row r="963" spans="1:34" ht="15" hidden="1" x14ac:dyDescent="0.25">
      <c r="A963" t="str">
        <f t="shared" si="182"/>
        <v>郑州同业资产</v>
      </c>
      <c r="B963" s="3" t="str">
        <f t="shared" si="180"/>
        <v>郑州银行同业资产</v>
      </c>
      <c r="C963" s="5" t="s">
        <v>504</v>
      </c>
      <c r="D963" s="4" t="s">
        <v>84</v>
      </c>
      <c r="E963" s="5" t="s">
        <v>85</v>
      </c>
      <c r="F963" s="5" t="s">
        <v>55</v>
      </c>
      <c r="G963" s="5" t="str">
        <f t="shared" si="181"/>
        <v>同业资产</v>
      </c>
      <c r="H963" s="216">
        <v>6550.5990000000002</v>
      </c>
      <c r="I963" s="216">
        <v>5532.0029999999997</v>
      </c>
      <c r="J963" s="216">
        <v>7713.8189999999995</v>
      </c>
      <c r="K963" s="216">
        <v>20857.523999999998</v>
      </c>
      <c r="L963" s="216">
        <v>12457.392000000002</v>
      </c>
      <c r="M963" s="216">
        <v>4310.88</v>
      </c>
      <c r="N963" s="216">
        <v>14026.812000000002</v>
      </c>
      <c r="O963" s="216">
        <v>9786.4599999999991</v>
      </c>
      <c r="P963" s="216">
        <v>12256.733</v>
      </c>
      <c r="Q963" s="216">
        <v>11260.327000000001</v>
      </c>
      <c r="R963" s="216">
        <v>21329.874</v>
      </c>
      <c r="S963" s="216">
        <v>15754.194</v>
      </c>
      <c r="T963" s="216">
        <v>13956.572</v>
      </c>
      <c r="U963" s="216">
        <v>23244.45</v>
      </c>
      <c r="V963" s="216">
        <v>16719.219000000001</v>
      </c>
      <c r="W963" s="216">
        <v>15640.38</v>
      </c>
      <c r="X963" s="216">
        <v>13433.938999999998</v>
      </c>
      <c r="Y963" s="216">
        <v>14594.755999999999</v>
      </c>
      <c r="Z963" s="216">
        <v>18161.007000000001</v>
      </c>
      <c r="AA963" s="216">
        <v>14327.644</v>
      </c>
      <c r="AB963" s="216">
        <v>16704.373</v>
      </c>
      <c r="AC963" s="216">
        <v>13678.375</v>
      </c>
      <c r="AD963" s="216">
        <v>21783.440999999999</v>
      </c>
      <c r="AE963" s="216">
        <v>23478.900999999998</v>
      </c>
      <c r="AF963" s="216">
        <v>24101.203999999998</v>
      </c>
      <c r="AG963" s="216">
        <v>28403.902999999998</v>
      </c>
      <c r="AH963" s="216">
        <v>31279.316999999999</v>
      </c>
    </row>
    <row r="964" spans="1:34" ht="15" hidden="1" x14ac:dyDescent="0.25">
      <c r="A964" t="str">
        <f t="shared" si="182"/>
        <v>青岛同业资产</v>
      </c>
      <c r="B964" s="3" t="str">
        <f t="shared" si="180"/>
        <v>青岛银行同业资产</v>
      </c>
      <c r="C964" s="5" t="s">
        <v>503</v>
      </c>
      <c r="D964" s="4" t="s">
        <v>87</v>
      </c>
      <c r="E964" s="5" t="s">
        <v>88</v>
      </c>
      <c r="F964" s="5" t="s">
        <v>55</v>
      </c>
      <c r="G964" s="5" t="str">
        <f t="shared" si="181"/>
        <v>同业资产</v>
      </c>
      <c r="H964" s="216">
        <v>5909.2890000000007</v>
      </c>
      <c r="I964" s="216">
        <v>7379.1440000000002</v>
      </c>
      <c r="J964" s="216">
        <v>6951.8420000000006</v>
      </c>
      <c r="K964" s="216">
        <v>6034.2150000000001</v>
      </c>
      <c r="L964" s="216">
        <v>16890.773999999998</v>
      </c>
      <c r="M964" s="216">
        <v>3954.6729999999998</v>
      </c>
      <c r="N964" s="216">
        <v>12295.395</v>
      </c>
      <c r="O964" s="216">
        <v>13319.827000000001</v>
      </c>
      <c r="P964" s="216">
        <v>13372.537999999999</v>
      </c>
      <c r="Q964" s="216">
        <v>11360.528</v>
      </c>
      <c r="R964" s="216">
        <v>19524.492999999999</v>
      </c>
      <c r="S964" s="216">
        <v>9589.5490000000009</v>
      </c>
      <c r="T964" s="216">
        <v>8964.8310000000001</v>
      </c>
      <c r="U964" s="216">
        <v>19124.557000000001</v>
      </c>
      <c r="V964" s="216">
        <v>10733.059000000001</v>
      </c>
      <c r="W964" s="216">
        <v>14897.975999999999</v>
      </c>
      <c r="X964" s="216">
        <v>22995.445999999996</v>
      </c>
      <c r="Y964" s="216">
        <v>15140.779</v>
      </c>
      <c r="Z964" s="216">
        <v>30176.245000000003</v>
      </c>
      <c r="AA964" s="216">
        <v>25957.059000000001</v>
      </c>
      <c r="AB964" s="216">
        <v>34142.834999999999</v>
      </c>
      <c r="AC964" s="216">
        <v>31136.553</v>
      </c>
      <c r="AD964" s="216">
        <v>25836.065000000002</v>
      </c>
      <c r="AE964" s="216">
        <v>27819.683000000001</v>
      </c>
      <c r="AF964" s="216">
        <v>43879.175999999999</v>
      </c>
      <c r="AG964" s="216">
        <v>38424.278000000006</v>
      </c>
      <c r="AH964" s="216">
        <v>46183.608</v>
      </c>
    </row>
    <row r="965" spans="1:34" ht="15" hidden="1" x14ac:dyDescent="0.25">
      <c r="A965" t="str">
        <f t="shared" si="182"/>
        <v>苏州同业资产</v>
      </c>
      <c r="B965" s="3" t="str">
        <f t="shared" si="180"/>
        <v>苏州银行同业资产</v>
      </c>
      <c r="C965" s="5" t="s">
        <v>523</v>
      </c>
      <c r="D965" s="4" t="s">
        <v>90</v>
      </c>
      <c r="E965" s="5" t="s">
        <v>91</v>
      </c>
      <c r="F965" s="5" t="s">
        <v>55</v>
      </c>
      <c r="G965" s="5" t="str">
        <f t="shared" si="181"/>
        <v>同业资产</v>
      </c>
      <c r="H965" s="216">
        <v>15592.111313000001</v>
      </c>
      <c r="I965" s="216">
        <v>14994.705752</v>
      </c>
      <c r="J965" s="216">
        <v>24932.976140999999</v>
      </c>
      <c r="K965" s="216">
        <v>22596.91835</v>
      </c>
      <c r="L965" s="216">
        <v>22979.359214</v>
      </c>
      <c r="M965" s="216">
        <v>21111.400147</v>
      </c>
      <c r="N965" s="216">
        <v>15637.394595</v>
      </c>
      <c r="O965" s="216">
        <v>24804.701218000002</v>
      </c>
      <c r="P965" s="216">
        <v>21573.92023</v>
      </c>
      <c r="Q965" s="216">
        <v>31483.988042999998</v>
      </c>
      <c r="R965" s="216">
        <v>28417.140493999999</v>
      </c>
      <c r="S965" s="216">
        <v>35998.330158999997</v>
      </c>
      <c r="T965" s="216">
        <v>35727.264005999998</v>
      </c>
      <c r="U965" s="216">
        <v>34520.429710999997</v>
      </c>
      <c r="V965" s="216">
        <v>41042.122457999998</v>
      </c>
      <c r="W965" s="216">
        <v>38329.864027000003</v>
      </c>
      <c r="X965" s="216">
        <v>39261.283329999998</v>
      </c>
      <c r="Y965" s="216">
        <v>41178.807438999997</v>
      </c>
      <c r="Z965" s="216">
        <v>43617.629153000002</v>
      </c>
      <c r="AA965" s="216">
        <v>50513.248497</v>
      </c>
      <c r="AB965" s="216">
        <v>45295.059447</v>
      </c>
      <c r="AC965" s="216">
        <v>43357.949908000002</v>
      </c>
      <c r="AD965" s="216">
        <v>48194.104145999998</v>
      </c>
      <c r="AE965" s="216">
        <v>53426.819800000005</v>
      </c>
      <c r="AF965" s="216">
        <v>49656.721060999997</v>
      </c>
      <c r="AG965" s="216">
        <v>51426.347781000004</v>
      </c>
      <c r="AH965" s="216">
        <v>0</v>
      </c>
    </row>
    <row r="966" spans="1:34" ht="15" hidden="1" x14ac:dyDescent="0.25">
      <c r="A966" t="str">
        <f t="shared" si="182"/>
        <v>齐鲁同业资产</v>
      </c>
      <c r="B966" s="3" t="str">
        <f t="shared" si="180"/>
        <v>齐鲁银行同业资产</v>
      </c>
      <c r="C966" s="5" t="s">
        <v>524</v>
      </c>
      <c r="D966" s="4" t="s">
        <v>93</v>
      </c>
      <c r="E966" s="5" t="s">
        <v>94</v>
      </c>
      <c r="F966" s="5" t="s">
        <v>55</v>
      </c>
      <c r="G966" s="5" t="str">
        <f t="shared" si="181"/>
        <v>同业资产</v>
      </c>
      <c r="H966" s="216">
        <v>7376.5679999999993</v>
      </c>
      <c r="I966" s="216">
        <v>11701.247108</v>
      </c>
      <c r="J966" s="216">
        <v>9193.9629999999997</v>
      </c>
      <c r="K966" s="216">
        <v>6790.5500840000004</v>
      </c>
      <c r="L966" s="216">
        <v>3444.535601</v>
      </c>
      <c r="M966" s="216">
        <v>3749.133041</v>
      </c>
      <c r="N966" s="216">
        <v>6000.2660000000005</v>
      </c>
      <c r="O966" s="216">
        <v>6705.6719999999996</v>
      </c>
      <c r="P966" s="216">
        <v>4281.2150000000001</v>
      </c>
      <c r="Q966" s="216">
        <v>3523.268</v>
      </c>
      <c r="R966" s="216">
        <v>6418.9490000000005</v>
      </c>
      <c r="S966" s="216">
        <v>6162.3209999999999</v>
      </c>
      <c r="T966" s="216">
        <v>6060.6869999999999</v>
      </c>
      <c r="U966" s="216">
        <v>8904.8040000000001</v>
      </c>
      <c r="V966" s="216">
        <v>7246.5040000000008</v>
      </c>
      <c r="W966" s="216">
        <v>10663.739</v>
      </c>
      <c r="X966" s="216">
        <v>11916.804</v>
      </c>
      <c r="Y966" s="216">
        <v>11141.796</v>
      </c>
      <c r="Z966" s="216">
        <v>17567.228999999999</v>
      </c>
      <c r="AA966" s="216">
        <v>16824.421000000002</v>
      </c>
      <c r="AB966" s="216">
        <v>12004.395</v>
      </c>
      <c r="AC966" s="216">
        <v>18854.555</v>
      </c>
      <c r="AD966" s="216">
        <v>15346.281999999999</v>
      </c>
      <c r="AE966" s="216">
        <v>15190.674999999999</v>
      </c>
      <c r="AF966" s="216">
        <v>22274.704999999998</v>
      </c>
      <c r="AG966" s="216">
        <v>30034.126</v>
      </c>
      <c r="AH966" s="216">
        <v>0</v>
      </c>
    </row>
    <row r="967" spans="1:34" ht="15" hidden="1" x14ac:dyDescent="0.25">
      <c r="A967" t="str">
        <f t="shared" si="182"/>
        <v>兰州同业资产</v>
      </c>
      <c r="B967" s="3" t="str">
        <f t="shared" si="180"/>
        <v>兰州银行同业资产</v>
      </c>
      <c r="C967" s="5" t="s">
        <v>527</v>
      </c>
      <c r="D967" s="4" t="s">
        <v>96</v>
      </c>
      <c r="E967" s="5" t="s">
        <v>97</v>
      </c>
      <c r="F967" s="5" t="s">
        <v>55</v>
      </c>
      <c r="G967" s="5" t="str">
        <f t="shared" si="181"/>
        <v>同业资产</v>
      </c>
      <c r="H967" s="216">
        <v>9454.0300205800013</v>
      </c>
      <c r="I967" s="216">
        <v>13872.13643495</v>
      </c>
      <c r="J967" s="216">
        <v>22936.524217040002</v>
      </c>
      <c r="K967" s="216">
        <v>19324.59915862</v>
      </c>
      <c r="L967" s="216">
        <v>15797.087133289999</v>
      </c>
      <c r="M967" s="216">
        <v>22799.102396279999</v>
      </c>
      <c r="N967" s="216">
        <v>23939.234213390002</v>
      </c>
      <c r="O967" s="216">
        <v>27802.06712313</v>
      </c>
      <c r="P967" s="216">
        <v>31952.647073399999</v>
      </c>
      <c r="Q967" s="216">
        <v>33938.114739470002</v>
      </c>
      <c r="R967" s="216">
        <v>36041.230623789997</v>
      </c>
      <c r="S967" s="216">
        <v>40548.645040250005</v>
      </c>
      <c r="T967" s="216">
        <v>47024.978718719998</v>
      </c>
      <c r="U967" s="216">
        <v>49286.251051230007</v>
      </c>
      <c r="V967" s="216">
        <v>50492.694852039996</v>
      </c>
      <c r="W967" s="216">
        <v>62319.340283740006</v>
      </c>
      <c r="X967" s="216">
        <v>53984.667188070001</v>
      </c>
      <c r="Y967" s="216">
        <v>57833.159484139993</v>
      </c>
      <c r="Z967" s="216">
        <v>49150.637523899997</v>
      </c>
      <c r="AA967" s="216">
        <v>48514.413171749999</v>
      </c>
      <c r="AB967" s="216">
        <v>49649.996400539996</v>
      </c>
      <c r="AC967" s="216">
        <v>47990.091336959995</v>
      </c>
      <c r="AD967" s="216">
        <v>46320.171763639999</v>
      </c>
      <c r="AE967" s="216">
        <v>40673.990247440001</v>
      </c>
      <c r="AF967" s="216">
        <v>51778.087836029998</v>
      </c>
      <c r="AG967" s="216">
        <v>48011.210623110004</v>
      </c>
      <c r="AH967" s="216">
        <v>0</v>
      </c>
    </row>
    <row r="968" spans="1:34" ht="15" hidden="1" x14ac:dyDescent="0.25">
      <c r="A968" t="str">
        <f t="shared" si="182"/>
        <v>西安同业资产</v>
      </c>
      <c r="B968" s="3" t="str">
        <f t="shared" si="180"/>
        <v>西安银行同业资产</v>
      </c>
      <c r="C968" s="5" t="s">
        <v>525</v>
      </c>
      <c r="D968" s="4" t="s">
        <v>99</v>
      </c>
      <c r="E968" s="5" t="s">
        <v>100</v>
      </c>
      <c r="F968" s="5" t="s">
        <v>55</v>
      </c>
      <c r="G968" s="5" t="str">
        <f t="shared" si="181"/>
        <v>同业资产</v>
      </c>
      <c r="H968" s="216">
        <v>7584.2959999999994</v>
      </c>
      <c r="I968" s="216">
        <v>3740.8310000000006</v>
      </c>
      <c r="J968" s="216">
        <v>5153.1350000000002</v>
      </c>
      <c r="K968" s="216">
        <v>4110.2280000000001</v>
      </c>
      <c r="L968" s="216">
        <v>8617.7350000000006</v>
      </c>
      <c r="M968" s="216">
        <v>8118.59</v>
      </c>
      <c r="N968" s="216">
        <v>11095.335000000001</v>
      </c>
      <c r="O968" s="216">
        <v>8907.2870000000003</v>
      </c>
      <c r="P968" s="216">
        <v>8692.371000000001</v>
      </c>
      <c r="Q968" s="216">
        <v>12416.124</v>
      </c>
      <c r="R968" s="216">
        <v>10150.557999999999</v>
      </c>
      <c r="S968" s="216">
        <v>14188.002</v>
      </c>
      <c r="T968" s="216">
        <v>10508.95</v>
      </c>
      <c r="U968" s="216">
        <v>7376.2870000000003</v>
      </c>
      <c r="V968" s="216">
        <v>8854.3700000000008</v>
      </c>
      <c r="W968" s="216">
        <v>12216.171</v>
      </c>
      <c r="X968" s="216">
        <v>16116.023000000001</v>
      </c>
      <c r="Y968" s="216">
        <v>23052.883000000002</v>
      </c>
      <c r="Z968" s="216">
        <v>25575.750999999997</v>
      </c>
      <c r="AA968" s="216">
        <v>20755.543999999998</v>
      </c>
      <c r="AB968" s="216">
        <v>23483.198999999997</v>
      </c>
      <c r="AC968" s="216">
        <v>23090.036</v>
      </c>
      <c r="AD968" s="216">
        <v>25183.216</v>
      </c>
      <c r="AE968" s="216">
        <v>26627.575000000001</v>
      </c>
      <c r="AF968" s="216">
        <v>28086.008999999998</v>
      </c>
      <c r="AG968" s="216">
        <v>31658.538</v>
      </c>
      <c r="AH968" s="216">
        <v>0</v>
      </c>
    </row>
    <row r="969" spans="1:34" ht="15" hidden="1" x14ac:dyDescent="0.25">
      <c r="A969" t="str">
        <f t="shared" si="182"/>
        <v>厦门同业资产</v>
      </c>
      <c r="B969" s="3" t="str">
        <f t="shared" si="180"/>
        <v>厦门银行同业资产</v>
      </c>
      <c r="C969" s="5" t="s">
        <v>528</v>
      </c>
      <c r="D969" s="4" t="s">
        <v>102</v>
      </c>
      <c r="E969" s="5" t="s">
        <v>103</v>
      </c>
      <c r="F969" s="5" t="s">
        <v>55</v>
      </c>
      <c r="G969" s="5" t="str">
        <f t="shared" si="181"/>
        <v>同业资产</v>
      </c>
      <c r="H969" s="216">
        <v>17004.301430710002</v>
      </c>
      <c r="I969" s="216">
        <v>0</v>
      </c>
      <c r="J969" s="216">
        <v>17042.88609951</v>
      </c>
      <c r="K969" s="216">
        <v>11475.142269830001</v>
      </c>
      <c r="L969" s="216">
        <v>13564.01186094</v>
      </c>
      <c r="M969" s="216">
        <v>16411.152000000002</v>
      </c>
      <c r="N969" s="216">
        <v>20621.636693410001</v>
      </c>
      <c r="O969" s="216">
        <v>20385.297999999999</v>
      </c>
      <c r="P969" s="216">
        <v>19950.276242</v>
      </c>
      <c r="Q969" s="216">
        <v>25293.508999999998</v>
      </c>
      <c r="R969" s="216">
        <v>27802.514505309999</v>
      </c>
      <c r="S969" s="216">
        <v>24793.138999999999</v>
      </c>
      <c r="T969" s="216">
        <v>30279.10882352</v>
      </c>
      <c r="U969" s="216">
        <v>35025.828999999998</v>
      </c>
      <c r="V969" s="216">
        <v>40056.948560380006</v>
      </c>
      <c r="W969" s="216">
        <v>25374.846000000001</v>
      </c>
      <c r="X969" s="216">
        <v>25832.861843010003</v>
      </c>
      <c r="Y969" s="216">
        <v>35582.449999999997</v>
      </c>
      <c r="Z969" s="216">
        <v>36098.428685199993</v>
      </c>
      <c r="AA969" s="216">
        <v>35454.398999999998</v>
      </c>
      <c r="AB969" s="216">
        <v>33548.82330425</v>
      </c>
      <c r="AC969" s="216">
        <v>43423.661999999997</v>
      </c>
      <c r="AD969" s="216">
        <v>32057.628218289999</v>
      </c>
      <c r="AE969" s="216">
        <v>35291.921999999999</v>
      </c>
      <c r="AF969" s="216">
        <v>40552.740645779995</v>
      </c>
      <c r="AG969" s="216">
        <v>41051.284</v>
      </c>
      <c r="AH969" s="216">
        <v>0</v>
      </c>
    </row>
    <row r="970" spans="1:34" ht="15" hidden="1" x14ac:dyDescent="0.25">
      <c r="A970" t="str">
        <f t="shared" si="182"/>
        <v>渝农同业资产</v>
      </c>
      <c r="B970" s="3" t="str">
        <f t="shared" si="180"/>
        <v>渝农商行同业资产</v>
      </c>
      <c r="C970" s="5" t="s">
        <v>499</v>
      </c>
      <c r="D970" s="4" t="s">
        <v>105</v>
      </c>
      <c r="E970" s="5" t="s">
        <v>106</v>
      </c>
      <c r="F970" s="5" t="s">
        <v>107</v>
      </c>
      <c r="G970" s="5" t="str">
        <f t="shared" si="181"/>
        <v>同业资产</v>
      </c>
      <c r="H970" s="216">
        <v>178120.96300000002</v>
      </c>
      <c r="I970" s="216">
        <v>165510.22700000001</v>
      </c>
      <c r="J970" s="216">
        <v>146001.125</v>
      </c>
      <c r="K970" s="216">
        <v>143257.93799999999</v>
      </c>
      <c r="L970" s="216">
        <v>148472.603</v>
      </c>
      <c r="M970" s="216">
        <v>143635.674</v>
      </c>
      <c r="N970" s="216">
        <v>138689.56900000002</v>
      </c>
      <c r="O970" s="216">
        <v>138722.57</v>
      </c>
      <c r="P970" s="216">
        <v>130219.06200000001</v>
      </c>
      <c r="Q970" s="216">
        <v>118939.80900000001</v>
      </c>
      <c r="R970" s="216">
        <v>109070.201</v>
      </c>
      <c r="S970" s="216">
        <v>100898.992</v>
      </c>
      <c r="T970" s="216">
        <v>105428.15399999999</v>
      </c>
      <c r="U970" s="216">
        <v>99433.059000000008</v>
      </c>
      <c r="V970" s="216">
        <v>103123.89199999999</v>
      </c>
      <c r="W970" s="216">
        <v>98850.573000000004</v>
      </c>
      <c r="X970" s="216">
        <v>103409.769</v>
      </c>
      <c r="Y970" s="216">
        <v>110561.861</v>
      </c>
      <c r="Z970" s="216">
        <v>120097.738</v>
      </c>
      <c r="AA970" s="216">
        <v>138333.09600000002</v>
      </c>
      <c r="AB970" s="216">
        <v>140445.264</v>
      </c>
      <c r="AC970" s="216">
        <v>142286.31</v>
      </c>
      <c r="AD970" s="216">
        <v>132410.761</v>
      </c>
      <c r="AE970" s="216">
        <v>161019.03399999999</v>
      </c>
      <c r="AF970" s="216">
        <v>166558.49</v>
      </c>
      <c r="AG970" s="216">
        <v>175953.122</v>
      </c>
      <c r="AH970" s="216">
        <v>176638.08799999999</v>
      </c>
    </row>
    <row r="971" spans="1:34" ht="15" hidden="1" x14ac:dyDescent="0.25">
      <c r="A971" t="str">
        <f t="shared" si="182"/>
        <v>沪农同业资产</v>
      </c>
      <c r="B971" s="3" t="str">
        <f t="shared" si="180"/>
        <v>沪农商行同业资产</v>
      </c>
      <c r="C971" s="5" t="s">
        <v>519</v>
      </c>
      <c r="D971" s="4" t="s">
        <v>109</v>
      </c>
      <c r="E971" s="5" t="s">
        <v>110</v>
      </c>
      <c r="F971" s="5" t="s">
        <v>107</v>
      </c>
      <c r="G971" s="5" t="str">
        <f t="shared" si="181"/>
        <v>同业资产</v>
      </c>
      <c r="H971" s="216">
        <v>104948.21100000001</v>
      </c>
      <c r="I971" s="216">
        <v>0</v>
      </c>
      <c r="J971" s="216">
        <v>91393.313999999998</v>
      </c>
      <c r="K971" s="216">
        <v>0</v>
      </c>
      <c r="L971" s="216">
        <v>98739.972999999998</v>
      </c>
      <c r="M971" s="216">
        <v>0</v>
      </c>
      <c r="N971" s="216">
        <v>118471.32399999999</v>
      </c>
      <c r="O971" s="216">
        <v>108396.84599999999</v>
      </c>
      <c r="P971" s="216">
        <v>106412.09400000001</v>
      </c>
      <c r="Q971" s="216">
        <v>104092.37400000001</v>
      </c>
      <c r="R971" s="216">
        <v>129023.899</v>
      </c>
      <c r="S971" s="216">
        <v>102139.11599999999</v>
      </c>
      <c r="T971" s="216">
        <v>104152.44099999999</v>
      </c>
      <c r="U971" s="216">
        <v>105020.649</v>
      </c>
      <c r="V971" s="216">
        <v>112133.55099999999</v>
      </c>
      <c r="W971" s="216">
        <v>92099.152000000002</v>
      </c>
      <c r="X971" s="216">
        <v>99302.364000000001</v>
      </c>
      <c r="Y971" s="216">
        <v>89247.515000000014</v>
      </c>
      <c r="Z971" s="216">
        <v>89301.725999999995</v>
      </c>
      <c r="AA971" s="216">
        <v>114591.06599999999</v>
      </c>
      <c r="AB971" s="216">
        <v>93809.225000000006</v>
      </c>
      <c r="AC971" s="216">
        <v>104152.11199999999</v>
      </c>
      <c r="AD971" s="216">
        <v>97466.37</v>
      </c>
      <c r="AE971" s="216">
        <v>105415.41500000001</v>
      </c>
      <c r="AF971" s="216">
        <v>94004.21100000001</v>
      </c>
      <c r="AG971" s="216">
        <v>125327.55799999999</v>
      </c>
      <c r="AH971" s="216">
        <v>0</v>
      </c>
    </row>
    <row r="972" spans="1:34" ht="15" hidden="1" x14ac:dyDescent="0.25">
      <c r="A972" t="str">
        <f t="shared" si="182"/>
        <v>青农同业资产</v>
      </c>
      <c r="B972" s="3" t="str">
        <f t="shared" si="180"/>
        <v>青农商行同业资产</v>
      </c>
      <c r="C972" s="5" t="s">
        <v>526</v>
      </c>
      <c r="D972" s="4" t="s">
        <v>112</v>
      </c>
      <c r="E972" s="5" t="s">
        <v>113</v>
      </c>
      <c r="F972" s="5" t="s">
        <v>107</v>
      </c>
      <c r="G972" s="5" t="str">
        <f t="shared" si="181"/>
        <v>同业资产</v>
      </c>
      <c r="H972" s="216">
        <v>13222.511</v>
      </c>
      <c r="I972" s="216">
        <v>13180.645</v>
      </c>
      <c r="J972" s="216">
        <v>15594.3</v>
      </c>
      <c r="K972" s="216">
        <v>12825.457999999999</v>
      </c>
      <c r="L972" s="216">
        <v>19509.421999999999</v>
      </c>
      <c r="M972" s="216">
        <v>25257.02</v>
      </c>
      <c r="N972" s="216">
        <v>27481.994000000002</v>
      </c>
      <c r="O972" s="216">
        <v>21625.269</v>
      </c>
      <c r="P972" s="216">
        <v>23937.438999999998</v>
      </c>
      <c r="Q972" s="216">
        <v>21451.453999999998</v>
      </c>
      <c r="R972" s="216">
        <v>20779.334999999999</v>
      </c>
      <c r="S972" s="216">
        <v>30351.538</v>
      </c>
      <c r="T972" s="216">
        <v>27947.159</v>
      </c>
      <c r="U972" s="216">
        <v>28313.502999999997</v>
      </c>
      <c r="V972" s="216">
        <v>22087.802</v>
      </c>
      <c r="W972" s="216">
        <v>25376.326000000001</v>
      </c>
      <c r="X972" s="216">
        <v>22743.409</v>
      </c>
      <c r="Y972" s="216">
        <v>19857.097999999998</v>
      </c>
      <c r="Z972" s="216">
        <v>21373.669000000002</v>
      </c>
      <c r="AA972" s="216">
        <v>22252.407999999999</v>
      </c>
      <c r="AB972" s="216">
        <v>20816.68</v>
      </c>
      <c r="AC972" s="216">
        <v>22316.341</v>
      </c>
      <c r="AD972" s="216">
        <v>31090.945</v>
      </c>
      <c r="AE972" s="216">
        <v>34136.196000000004</v>
      </c>
      <c r="AF972" s="216">
        <v>30080.914000000001</v>
      </c>
      <c r="AG972" s="216">
        <v>31551.368000000002</v>
      </c>
      <c r="AH972" s="216">
        <v>0</v>
      </c>
    </row>
    <row r="973" spans="1:34" ht="15" hidden="1" x14ac:dyDescent="0.25">
      <c r="A973" t="str">
        <f t="shared" si="182"/>
        <v>常熟同业资产</v>
      </c>
      <c r="B973" s="3" t="str">
        <f t="shared" si="180"/>
        <v>常熟银行同业资产</v>
      </c>
      <c r="C973" s="5" t="s">
        <v>529</v>
      </c>
      <c r="D973" s="4" t="s">
        <v>115</v>
      </c>
      <c r="E973" s="5" t="s">
        <v>116</v>
      </c>
      <c r="F973" s="5" t="s">
        <v>107</v>
      </c>
      <c r="G973" s="5" t="str">
        <f t="shared" si="181"/>
        <v>同业资产</v>
      </c>
      <c r="H973" s="216">
        <v>6554.3960000000006</v>
      </c>
      <c r="I973" s="216">
        <v>3790.5619999999999</v>
      </c>
      <c r="J973" s="216">
        <v>3927.5879999999997</v>
      </c>
      <c r="K973" s="216">
        <v>3660.2789999999995</v>
      </c>
      <c r="L973" s="216">
        <v>7312.1279999999997</v>
      </c>
      <c r="M973" s="216">
        <v>2612.8719999999998</v>
      </c>
      <c r="N973" s="216">
        <v>2270.0650000000001</v>
      </c>
      <c r="O973" s="216">
        <v>5229.0239999999994</v>
      </c>
      <c r="P973" s="216">
        <v>4857.6140000000005</v>
      </c>
      <c r="Q973" s="216">
        <v>3803.143</v>
      </c>
      <c r="R973" s="216">
        <v>7048.7449999999999</v>
      </c>
      <c r="S973" s="216">
        <v>8365.18</v>
      </c>
      <c r="T973" s="216">
        <v>8354.0869999999995</v>
      </c>
      <c r="U973" s="216">
        <v>9843.0349999999999</v>
      </c>
      <c r="V973" s="216">
        <v>6310.9310000000005</v>
      </c>
      <c r="W973" s="216">
        <v>5588.5339999999997</v>
      </c>
      <c r="X973" s="216">
        <v>7009.4830000000002</v>
      </c>
      <c r="Y973" s="216">
        <v>9280.0419999999995</v>
      </c>
      <c r="Z973" s="216">
        <v>5903.0320000000002</v>
      </c>
      <c r="AA973" s="216">
        <v>6125.5460000000003</v>
      </c>
      <c r="AB973" s="216">
        <v>8307.398000000001</v>
      </c>
      <c r="AC973" s="216">
        <v>8130.5659999999998</v>
      </c>
      <c r="AD973" s="216">
        <v>7980.4279999999999</v>
      </c>
      <c r="AE973" s="216">
        <v>12856.004999999999</v>
      </c>
      <c r="AF973" s="216">
        <v>10919.078000000001</v>
      </c>
      <c r="AG973" s="216">
        <v>11626.387000000001</v>
      </c>
      <c r="AH973" s="216">
        <v>0</v>
      </c>
    </row>
    <row r="974" spans="1:34" ht="15" hidden="1" x14ac:dyDescent="0.25">
      <c r="A974" t="str">
        <f t="shared" si="182"/>
        <v>紫金同业资产</v>
      </c>
      <c r="B974" s="3" t="str">
        <f t="shared" si="180"/>
        <v>紫金银行同业资产</v>
      </c>
      <c r="C974" s="5" t="s">
        <v>530</v>
      </c>
      <c r="D974" s="4" t="s">
        <v>118</v>
      </c>
      <c r="E974" s="5" t="s">
        <v>119</v>
      </c>
      <c r="F974" s="5" t="s">
        <v>107</v>
      </c>
      <c r="G974" s="5" t="str">
        <f>G973</f>
        <v>同业资产</v>
      </c>
      <c r="H974" s="216">
        <v>26310.115000000002</v>
      </c>
      <c r="I974" s="216">
        <v>25352.006999999998</v>
      </c>
      <c r="J974" s="216">
        <v>17665.7</v>
      </c>
      <c r="K974" s="216">
        <v>16593.539000000001</v>
      </c>
      <c r="L974" s="216">
        <v>19695.343000000001</v>
      </c>
      <c r="M974" s="216">
        <v>22750.812999999998</v>
      </c>
      <c r="N974" s="216">
        <v>19675.405000000002</v>
      </c>
      <c r="O974" s="216">
        <v>22768.566000000003</v>
      </c>
      <c r="P974" s="216">
        <v>22212.254000000001</v>
      </c>
      <c r="Q974" s="216">
        <v>13148.312</v>
      </c>
      <c r="R974" s="216">
        <v>9374.4470000000001</v>
      </c>
      <c r="S974" s="216">
        <v>19557.829000000002</v>
      </c>
      <c r="T974" s="216">
        <v>16889.404999999999</v>
      </c>
      <c r="U974" s="216">
        <v>12857.205</v>
      </c>
      <c r="V974" s="216">
        <v>9405.3040000000001</v>
      </c>
      <c r="W974" s="216">
        <v>20368.916000000001</v>
      </c>
      <c r="X974" s="216">
        <v>11904.075999999999</v>
      </c>
      <c r="Y974" s="216">
        <v>6995.9710000000005</v>
      </c>
      <c r="Z974" s="216">
        <v>9059.7620000000006</v>
      </c>
      <c r="AA974" s="216">
        <v>12272.543</v>
      </c>
      <c r="AB974" s="216">
        <v>21729.764000000003</v>
      </c>
      <c r="AC974" s="216">
        <v>23373.920999999998</v>
      </c>
      <c r="AD974" s="216">
        <v>15083.311</v>
      </c>
      <c r="AE974" s="216">
        <v>5737.6</v>
      </c>
      <c r="AF974" s="216">
        <v>16746.524000000001</v>
      </c>
      <c r="AG974" s="216">
        <v>25927.984</v>
      </c>
      <c r="AH974" s="216">
        <v>0</v>
      </c>
    </row>
    <row r="975" spans="1:34" ht="15" hidden="1" x14ac:dyDescent="0.25">
      <c r="A975" t="str">
        <f t="shared" si="182"/>
        <v>无锡同业资产</v>
      </c>
      <c r="B975" s="3" t="str">
        <f t="shared" si="180"/>
        <v>无锡银行同业资产</v>
      </c>
      <c r="C975" s="5" t="s">
        <v>531</v>
      </c>
      <c r="D975" s="4" t="s">
        <v>121</v>
      </c>
      <c r="E975" s="5" t="s">
        <v>122</v>
      </c>
      <c r="F975" s="5" t="s">
        <v>107</v>
      </c>
      <c r="G975" s="5" t="str">
        <f t="shared" ref="G975:G979" si="183">G974</f>
        <v>同业资产</v>
      </c>
      <c r="H975" s="216">
        <v>5601.8530000000001</v>
      </c>
      <c r="I975" s="216">
        <v>5470.5889999999999</v>
      </c>
      <c r="J975" s="216">
        <v>3767.6380000000004</v>
      </c>
      <c r="K975" s="216">
        <v>5601.3609999999999</v>
      </c>
      <c r="L975" s="216">
        <v>4571.7660000000005</v>
      </c>
      <c r="M975" s="216">
        <v>1729.644</v>
      </c>
      <c r="N975" s="216">
        <v>3761.0899999999997</v>
      </c>
      <c r="O975" s="216">
        <v>3760.05</v>
      </c>
      <c r="P975" s="216">
        <v>4122.7860000000001</v>
      </c>
      <c r="Q975" s="216">
        <v>8956.5679999999993</v>
      </c>
      <c r="R975" s="216">
        <v>5056.777</v>
      </c>
      <c r="S975" s="216">
        <v>7430.6719999999996</v>
      </c>
      <c r="T975" s="216">
        <v>9890.5849999999991</v>
      </c>
      <c r="U975" s="216">
        <v>11245.671</v>
      </c>
      <c r="V975" s="216">
        <v>6351.9589999999998</v>
      </c>
      <c r="W975" s="216">
        <v>10994.317000000001</v>
      </c>
      <c r="X975" s="216">
        <v>7089.68</v>
      </c>
      <c r="Y975" s="216">
        <v>9572.7129999999997</v>
      </c>
      <c r="Z975" s="216">
        <v>7487.2330000000002</v>
      </c>
      <c r="AA975" s="216">
        <v>11613.962</v>
      </c>
      <c r="AB975" s="216">
        <v>14886.403</v>
      </c>
      <c r="AC975" s="216">
        <v>14115.274000000001</v>
      </c>
      <c r="AD975" s="216">
        <v>10119.361999999999</v>
      </c>
      <c r="AE975" s="216">
        <v>9891.5380000000005</v>
      </c>
      <c r="AF975" s="216">
        <v>11352.911</v>
      </c>
      <c r="AG975" s="216">
        <v>14212.402999999998</v>
      </c>
      <c r="AH975" s="216">
        <v>13138.098</v>
      </c>
    </row>
    <row r="976" spans="1:34" ht="15" hidden="1" x14ac:dyDescent="0.25">
      <c r="A976" t="str">
        <f t="shared" si="182"/>
        <v>张家港同业资产</v>
      </c>
      <c r="B976" s="3" t="str">
        <f t="shared" si="180"/>
        <v>张家港行同业资产</v>
      </c>
      <c r="C976" s="5" t="s">
        <v>533</v>
      </c>
      <c r="D976" s="4" t="s">
        <v>124</v>
      </c>
      <c r="E976" s="5" t="s">
        <v>125</v>
      </c>
      <c r="F976" s="5" t="s">
        <v>107</v>
      </c>
      <c r="G976" s="5" t="str">
        <f t="shared" si="183"/>
        <v>同业资产</v>
      </c>
      <c r="H976" s="216">
        <v>2688.8514721500001</v>
      </c>
      <c r="I976" s="216">
        <v>1605.4668977199999</v>
      </c>
      <c r="J976" s="216">
        <v>1538.91111553</v>
      </c>
      <c r="K976" s="216">
        <v>1414.7891962200001</v>
      </c>
      <c r="L976" s="216">
        <v>4987.7529091200004</v>
      </c>
      <c r="M976" s="216">
        <v>1457.1794166699999</v>
      </c>
      <c r="N976" s="216">
        <v>3630.87457064</v>
      </c>
      <c r="O976" s="216">
        <v>1335.2137303000002</v>
      </c>
      <c r="P976" s="216">
        <v>923.36433740000007</v>
      </c>
      <c r="Q976" s="216">
        <v>1120.6521810499999</v>
      </c>
      <c r="R976" s="216">
        <v>2114.0092221</v>
      </c>
      <c r="S976" s="216">
        <v>1804.0551671199999</v>
      </c>
      <c r="T976" s="216">
        <v>2031.88760297</v>
      </c>
      <c r="U976" s="216">
        <v>1656.9555999700001</v>
      </c>
      <c r="V976" s="216">
        <v>2304.2767676100002</v>
      </c>
      <c r="W976" s="216">
        <v>2344.3877814899997</v>
      </c>
      <c r="X976" s="216">
        <v>2879.9826355399996</v>
      </c>
      <c r="Y976" s="216">
        <v>2370.887663</v>
      </c>
      <c r="Z976" s="216">
        <v>2873.5074780700002</v>
      </c>
      <c r="AA976" s="216">
        <v>7911.2242474499999</v>
      </c>
      <c r="AB976" s="216">
        <v>4152.9095653700006</v>
      </c>
      <c r="AC976" s="216">
        <v>6310.7116453099998</v>
      </c>
      <c r="AD976" s="216">
        <v>4050.7554371900001</v>
      </c>
      <c r="AE976" s="216">
        <v>5857.1210502700005</v>
      </c>
      <c r="AF976" s="216">
        <v>4578.0359998600006</v>
      </c>
      <c r="AG976" s="216">
        <v>4581.2721247500003</v>
      </c>
      <c r="AH976" s="216">
        <v>4547.78034897</v>
      </c>
    </row>
    <row r="977" spans="1:34" ht="15" hidden="1" x14ac:dyDescent="0.25">
      <c r="A977" t="str">
        <f t="shared" si="182"/>
        <v>苏农同业资产</v>
      </c>
      <c r="B977" s="3" t="str">
        <f t="shared" si="180"/>
        <v>苏农银行同业资产</v>
      </c>
      <c r="C977" s="5" t="s">
        <v>534</v>
      </c>
      <c r="D977" s="4" t="s">
        <v>127</v>
      </c>
      <c r="E977" s="5" t="s">
        <v>128</v>
      </c>
      <c r="F977" s="5" t="s">
        <v>107</v>
      </c>
      <c r="G977" s="5" t="str">
        <f t="shared" si="183"/>
        <v>同业资产</v>
      </c>
      <c r="H977" s="216">
        <v>12165.316000000001</v>
      </c>
      <c r="I977" s="216">
        <v>13514.124</v>
      </c>
      <c r="J977" s="216">
        <v>10524.429</v>
      </c>
      <c r="K977" s="216">
        <v>8456.0990000000002</v>
      </c>
      <c r="L977" s="216">
        <v>7013.5109999999995</v>
      </c>
      <c r="M977" s="216">
        <v>3873.6010000000006</v>
      </c>
      <c r="N977" s="216">
        <v>8532.48</v>
      </c>
      <c r="O977" s="216">
        <v>6232.5230000000001</v>
      </c>
      <c r="P977" s="216">
        <v>8683.5540000000001</v>
      </c>
      <c r="Q977" s="216">
        <v>6178.764000000001</v>
      </c>
      <c r="R977" s="216">
        <v>7342.8789999999999</v>
      </c>
      <c r="S977" s="216">
        <v>5188.473</v>
      </c>
      <c r="T977" s="216">
        <v>5369.2560000000003</v>
      </c>
      <c r="U977" s="216">
        <v>7825.8410000000003</v>
      </c>
      <c r="V977" s="216">
        <v>6389.07</v>
      </c>
      <c r="W977" s="216">
        <v>5971.0380000000005</v>
      </c>
      <c r="X977" s="216">
        <v>4798.4619999999995</v>
      </c>
      <c r="Y977" s="216">
        <v>5061.0249999999996</v>
      </c>
      <c r="Z977" s="216">
        <v>5617.5370000000003</v>
      </c>
      <c r="AA977" s="216">
        <v>4142.3710000000001</v>
      </c>
      <c r="AB977" s="216">
        <v>6029.3990000000003</v>
      </c>
      <c r="AC977" s="216">
        <v>9134.5829999999987</v>
      </c>
      <c r="AD977" s="216">
        <v>7363.1849999999995</v>
      </c>
      <c r="AE977" s="216">
        <v>8554.3539999999994</v>
      </c>
      <c r="AF977" s="216">
        <v>9045.4449999999997</v>
      </c>
      <c r="AG977" s="216">
        <v>10082.371999999999</v>
      </c>
      <c r="AH977" s="216">
        <v>0</v>
      </c>
    </row>
    <row r="978" spans="1:34" ht="15" hidden="1" x14ac:dyDescent="0.25">
      <c r="A978" t="str">
        <f t="shared" si="182"/>
        <v>江阴同业资产</v>
      </c>
      <c r="B978" s="3" t="str">
        <f t="shared" si="180"/>
        <v>江阴银行同业资产</v>
      </c>
      <c r="C978" s="5" t="s">
        <v>535</v>
      </c>
      <c r="D978" s="4" t="s">
        <v>130</v>
      </c>
      <c r="E978" s="5" t="s">
        <v>131</v>
      </c>
      <c r="F978" s="5" t="s">
        <v>107</v>
      </c>
      <c r="G978" s="5" t="str">
        <f t="shared" si="183"/>
        <v>同业资产</v>
      </c>
      <c r="H978" s="216">
        <v>1907.9690000000001</v>
      </c>
      <c r="I978" s="216">
        <v>2800.8670000000002</v>
      </c>
      <c r="J978" s="216">
        <v>1052.577</v>
      </c>
      <c r="K978" s="216">
        <v>1324.1320000000001</v>
      </c>
      <c r="L978" s="216">
        <v>1519.5820000000001</v>
      </c>
      <c r="M978" s="216">
        <v>1416.8389999999999</v>
      </c>
      <c r="N978" s="216">
        <v>1573.6389999999999</v>
      </c>
      <c r="O978" s="216">
        <v>1581.597</v>
      </c>
      <c r="P978" s="216">
        <v>1917.127</v>
      </c>
      <c r="Q978" s="216">
        <v>1935.92</v>
      </c>
      <c r="R978" s="216">
        <v>2017.568</v>
      </c>
      <c r="S978" s="216">
        <v>2296.886</v>
      </c>
      <c r="T978" s="216">
        <v>1903.075</v>
      </c>
      <c r="U978" s="216">
        <v>1783.1479999999999</v>
      </c>
      <c r="V978" s="216">
        <v>1704.4169999999999</v>
      </c>
      <c r="W978" s="216">
        <v>1414.6480000000001</v>
      </c>
      <c r="X978" s="216">
        <v>1359.4970000000001</v>
      </c>
      <c r="Y978" s="216">
        <v>1554.2139999999999</v>
      </c>
      <c r="Z978" s="216">
        <v>1616.8240000000001</v>
      </c>
      <c r="AA978" s="216">
        <v>1309.857</v>
      </c>
      <c r="AB978" s="216">
        <v>1612.335</v>
      </c>
      <c r="AC978" s="216">
        <v>1480.7750000000001</v>
      </c>
      <c r="AD978" s="216">
        <v>1506.6509999999998</v>
      </c>
      <c r="AE978" s="216">
        <v>1650.9930000000002</v>
      </c>
      <c r="AF978" s="216">
        <v>1828.81</v>
      </c>
      <c r="AG978" s="216">
        <v>2185.9700000000003</v>
      </c>
      <c r="AH978" s="216">
        <v>0</v>
      </c>
    </row>
    <row r="979" spans="1:34" ht="15" hidden="1" x14ac:dyDescent="0.25">
      <c r="A979" t="str">
        <f t="shared" si="182"/>
        <v>瑞丰同业资产</v>
      </c>
      <c r="B979" s="3" t="str">
        <f t="shared" si="180"/>
        <v>瑞丰银行同业资产</v>
      </c>
      <c r="C979" s="5" t="s">
        <v>532</v>
      </c>
      <c r="D979" s="4" t="s">
        <v>133</v>
      </c>
      <c r="E979" s="5" t="s">
        <v>134</v>
      </c>
      <c r="F979" s="5" t="s">
        <v>107</v>
      </c>
      <c r="G979" s="5" t="str">
        <f t="shared" si="183"/>
        <v>同业资产</v>
      </c>
      <c r="H979" s="216">
        <v>0</v>
      </c>
      <c r="I979" s="216">
        <v>0</v>
      </c>
      <c r="J979" s="216">
        <v>6183.6754808699998</v>
      </c>
      <c r="K979" s="216">
        <v>0</v>
      </c>
      <c r="L979" s="216">
        <v>0</v>
      </c>
      <c r="M979" s="216">
        <v>0</v>
      </c>
      <c r="N979" s="216">
        <v>6721.7060340999997</v>
      </c>
      <c r="O979" s="216">
        <v>4960.0032765899996</v>
      </c>
      <c r="P979" s="216">
        <v>8771.2060000000001</v>
      </c>
      <c r="Q979" s="216">
        <v>7864.0860000000002</v>
      </c>
      <c r="R979" s="216">
        <v>8186.2849999999999</v>
      </c>
      <c r="S979" s="216">
        <v>6550.5839999999998</v>
      </c>
      <c r="T979" s="216">
        <v>5797.942</v>
      </c>
      <c r="U979" s="216">
        <v>6725.5969999999998</v>
      </c>
      <c r="V979" s="216">
        <v>4646.0290000000005</v>
      </c>
      <c r="W979" s="216">
        <v>7979.7220000000007</v>
      </c>
      <c r="X979" s="216">
        <v>8630.3050000000003</v>
      </c>
      <c r="Y979" s="216">
        <v>7719.2160000000003</v>
      </c>
      <c r="Z979" s="216">
        <v>7722.6819999999998</v>
      </c>
      <c r="AA979" s="216">
        <v>5343.8380000000006</v>
      </c>
      <c r="AB979" s="216">
        <v>7901.3909999999996</v>
      </c>
      <c r="AC979" s="216">
        <v>7365.6020000000008</v>
      </c>
      <c r="AD979" s="216">
        <v>6211.99</v>
      </c>
      <c r="AE979" s="216">
        <v>6529.5889999999999</v>
      </c>
      <c r="AF979" s="216">
        <v>10886.058000000001</v>
      </c>
      <c r="AG979" s="216">
        <v>11294.437000000002</v>
      </c>
      <c r="AH979" s="216">
        <v>10562.49</v>
      </c>
    </row>
    <row r="980" spans="1:34" ht="15" hidden="1" x14ac:dyDescent="0.25">
      <c r="A980" t="str">
        <f t="shared" si="182"/>
        <v>农业(H)同业资产</v>
      </c>
      <c r="B980" s="15" t="str">
        <f t="shared" si="180"/>
        <v>农业银行同业资产</v>
      </c>
      <c r="C980" s="5" t="s">
        <v>487</v>
      </c>
      <c r="D980" s="16" t="s">
        <v>164</v>
      </c>
      <c r="E980" s="17" t="s">
        <v>149</v>
      </c>
      <c r="F980" s="17" t="s">
        <v>542</v>
      </c>
      <c r="G980" s="17" t="str">
        <f>G979</f>
        <v>同业资产</v>
      </c>
      <c r="H980" s="216">
        <v>998078</v>
      </c>
      <c r="I980" s="216">
        <v>1143899</v>
      </c>
      <c r="J980" s="216">
        <v>1467476</v>
      </c>
      <c r="K980" s="216">
        <v>1892552</v>
      </c>
      <c r="L980" s="216">
        <v>1624967</v>
      </c>
      <c r="M980" s="216">
        <v>1686363</v>
      </c>
      <c r="N980" s="216">
        <v>1797339</v>
      </c>
      <c r="O980" s="216">
        <v>2126873</v>
      </c>
      <c r="P980" s="216">
        <v>1733857</v>
      </c>
      <c r="Q980" s="216">
        <v>1578520</v>
      </c>
      <c r="R980" s="216">
        <v>1503081</v>
      </c>
      <c r="S980" s="216">
        <v>1839044</v>
      </c>
      <c r="T980" s="216">
        <v>2030874</v>
      </c>
      <c r="U980" s="216">
        <v>2486090</v>
      </c>
      <c r="V980" s="216">
        <v>2303402</v>
      </c>
      <c r="W980" s="216">
        <v>2853160</v>
      </c>
      <c r="X980" s="216">
        <v>3277935</v>
      </c>
      <c r="Y980" s="216">
        <v>3190199</v>
      </c>
      <c r="Z980" s="216">
        <v>3405816</v>
      </c>
      <c r="AA980" s="216">
        <v>3078082</v>
      </c>
      <c r="AB980" s="216">
        <v>1835897</v>
      </c>
      <c r="AC980" s="216">
        <v>2435179</v>
      </c>
      <c r="AD980" s="216">
        <v>2473294</v>
      </c>
      <c r="AE980" s="216">
        <v>1707643</v>
      </c>
      <c r="AF980" s="216">
        <v>2437650</v>
      </c>
      <c r="AG980" s="216">
        <v>2593135</v>
      </c>
      <c r="AH980" s="216">
        <v>2570255</v>
      </c>
    </row>
    <row r="981" spans="1:34" ht="15" hidden="1" x14ac:dyDescent="0.25">
      <c r="A981" t="str">
        <f t="shared" si="182"/>
        <v>交通(H)同业资产</v>
      </c>
      <c r="B981" s="3" t="str">
        <f t="shared" si="180"/>
        <v>交通银行同业资产</v>
      </c>
      <c r="C981" s="5" t="s">
        <v>491</v>
      </c>
      <c r="D981" s="4" t="s">
        <v>165</v>
      </c>
      <c r="E981" s="5" t="s">
        <v>150</v>
      </c>
      <c r="F981" s="5" t="s">
        <v>542</v>
      </c>
      <c r="G981" s="5" t="str">
        <f t="shared" ref="G981:G1007" si="184">G980</f>
        <v>同业资产</v>
      </c>
      <c r="H981" s="216">
        <v>786782</v>
      </c>
      <c r="I981" s="216">
        <v>752261</v>
      </c>
      <c r="J981" s="216">
        <v>648488</v>
      </c>
      <c r="K981" s="216">
        <v>685649</v>
      </c>
      <c r="L981" s="216">
        <v>693101</v>
      </c>
      <c r="M981" s="216">
        <v>701096</v>
      </c>
      <c r="N981" s="216">
        <v>571130</v>
      </c>
      <c r="O981" s="216">
        <v>745532</v>
      </c>
      <c r="P981" s="216">
        <v>712370</v>
      </c>
      <c r="Q981" s="216">
        <v>628788</v>
      </c>
      <c r="R981" s="216">
        <v>632708</v>
      </c>
      <c r="S981" s="216">
        <v>788618</v>
      </c>
      <c r="T981" s="216">
        <v>799743</v>
      </c>
      <c r="U981" s="216">
        <v>687951</v>
      </c>
      <c r="V981" s="216">
        <v>690421</v>
      </c>
      <c r="W981" s="216">
        <v>843103</v>
      </c>
      <c r="X981" s="216">
        <v>834882</v>
      </c>
      <c r="Y981" s="216">
        <v>713355</v>
      </c>
      <c r="Z981" s="216">
        <v>859642</v>
      </c>
      <c r="AA981" s="216">
        <v>939332</v>
      </c>
      <c r="AB981" s="216">
        <v>848684</v>
      </c>
      <c r="AC981" s="216">
        <v>894954</v>
      </c>
      <c r="AD981" s="216">
        <v>974042</v>
      </c>
      <c r="AE981" s="216">
        <v>875008</v>
      </c>
      <c r="AF981" s="216">
        <v>971094</v>
      </c>
      <c r="AG981" s="216">
        <v>860294</v>
      </c>
      <c r="AH981" s="216">
        <v>881284</v>
      </c>
    </row>
    <row r="982" spans="1:34" ht="15" hidden="1" x14ac:dyDescent="0.25">
      <c r="A982" t="str">
        <f t="shared" si="182"/>
        <v>中国(H)同业资产</v>
      </c>
      <c r="B982" s="3" t="str">
        <f t="shared" si="180"/>
        <v>中国银行同业资产</v>
      </c>
      <c r="C982" s="5" t="s">
        <v>489</v>
      </c>
      <c r="D982" s="4" t="s">
        <v>166</v>
      </c>
      <c r="E982" s="5" t="s">
        <v>151</v>
      </c>
      <c r="F982" s="5" t="s">
        <v>542</v>
      </c>
      <c r="G982" s="5" t="str">
        <f t="shared" si="184"/>
        <v>同业资产</v>
      </c>
      <c r="H982" s="216">
        <v>1577492</v>
      </c>
      <c r="I982" s="216">
        <v>1477714</v>
      </c>
      <c r="J982" s="216">
        <v>1399519</v>
      </c>
      <c r="K982" s="216">
        <v>2087167</v>
      </c>
      <c r="L982" s="216">
        <v>1895462</v>
      </c>
      <c r="M982" s="216">
        <v>1927992</v>
      </c>
      <c r="N982" s="216">
        <v>1663640</v>
      </c>
      <c r="O982" s="216">
        <v>2113899</v>
      </c>
      <c r="P982" s="216">
        <v>2036841</v>
      </c>
      <c r="Q982" s="216">
        <v>1859795</v>
      </c>
      <c r="R982" s="216">
        <v>1842711</v>
      </c>
      <c r="S982" s="216">
        <v>1667664</v>
      </c>
      <c r="T982" s="216">
        <v>1829587</v>
      </c>
      <c r="U982" s="216">
        <v>1892060</v>
      </c>
      <c r="V982" s="216">
        <v>1924454</v>
      </c>
      <c r="W982" s="216">
        <v>2172986</v>
      </c>
      <c r="X982" s="216">
        <v>2027567</v>
      </c>
      <c r="Y982" s="216">
        <v>2004540</v>
      </c>
      <c r="Z982" s="216">
        <v>1735269</v>
      </c>
      <c r="AA982" s="216">
        <v>2059075</v>
      </c>
      <c r="AB982" s="216">
        <v>2230983</v>
      </c>
      <c r="AC982" s="216">
        <v>1686289</v>
      </c>
      <c r="AD982" s="216">
        <v>1955363</v>
      </c>
      <c r="AE982" s="216">
        <v>1745671</v>
      </c>
      <c r="AF982" s="216">
        <v>1646221</v>
      </c>
      <c r="AG982" s="216">
        <v>1918734</v>
      </c>
      <c r="AH982" s="216">
        <v>2008259</v>
      </c>
    </row>
    <row r="983" spans="1:34" ht="15" hidden="1" x14ac:dyDescent="0.25">
      <c r="A983" t="str">
        <f t="shared" si="182"/>
        <v>建设(H)同业资产</v>
      </c>
      <c r="B983" s="3" t="str">
        <f t="shared" si="180"/>
        <v>建设银行同业资产</v>
      </c>
      <c r="C983" s="5" t="s">
        <v>488</v>
      </c>
      <c r="D983" s="4" t="s">
        <v>167</v>
      </c>
      <c r="E983" s="5" t="s">
        <v>152</v>
      </c>
      <c r="F983" s="5" t="s">
        <v>542</v>
      </c>
      <c r="G983" s="5" t="str">
        <f t="shared" si="184"/>
        <v>同业资产</v>
      </c>
      <c r="H983" s="216">
        <v>1263726</v>
      </c>
      <c r="I983" s="216">
        <v>939174</v>
      </c>
      <c r="J983" s="216">
        <v>1508616</v>
      </c>
      <c r="K983" s="216">
        <v>2018003</v>
      </c>
      <c r="L983" s="216">
        <v>1796616</v>
      </c>
      <c r="M983" s="216">
        <v>1573711</v>
      </c>
      <c r="N983" s="216">
        <v>1423876</v>
      </c>
      <c r="O983" s="216">
        <v>1569323</v>
      </c>
      <c r="P983" s="216">
        <v>1504923</v>
      </c>
      <c r="Q983" s="216">
        <v>1353223</v>
      </c>
      <c r="R983" s="216">
        <v>892347</v>
      </c>
      <c r="S983" s="216">
        <v>1136116</v>
      </c>
      <c r="T983" s="216">
        <v>1787426</v>
      </c>
      <c r="U983" s="216">
        <v>1836904</v>
      </c>
      <c r="V983" s="216">
        <v>1655903</v>
      </c>
      <c r="W983" s="216">
        <v>2155349</v>
      </c>
      <c r="X983" s="216">
        <v>2303899</v>
      </c>
      <c r="Y983" s="216">
        <v>1540861</v>
      </c>
      <c r="Z983" s="216">
        <v>1802986</v>
      </c>
      <c r="AA983" s="216">
        <v>1801980</v>
      </c>
      <c r="AB983" s="216">
        <v>1718877</v>
      </c>
      <c r="AC983" s="216">
        <v>1641210</v>
      </c>
      <c r="AD983" s="216">
        <v>1449966</v>
      </c>
      <c r="AE983" s="216">
        <v>1702004</v>
      </c>
      <c r="AF983" s="216">
        <v>2218781</v>
      </c>
      <c r="AG983" s="216">
        <v>2410752</v>
      </c>
      <c r="AH983" s="216">
        <v>1867263</v>
      </c>
    </row>
    <row r="984" spans="1:34" ht="15" hidden="1" x14ac:dyDescent="0.25">
      <c r="A984" t="str">
        <f t="shared" si="182"/>
        <v>工商(H)同业资产</v>
      </c>
      <c r="B984" s="3" t="str">
        <f t="shared" si="180"/>
        <v>工商银行同业资产</v>
      </c>
      <c r="C984" s="5" t="s">
        <v>486</v>
      </c>
      <c r="D984" s="4" t="s">
        <v>168</v>
      </c>
      <c r="E984" s="5" t="s">
        <v>153</v>
      </c>
      <c r="F984" s="5" t="s">
        <v>542</v>
      </c>
      <c r="G984" s="5" t="str">
        <f t="shared" si="184"/>
        <v>同业资产</v>
      </c>
      <c r="H984" s="216">
        <v>1909816</v>
      </c>
      <c r="I984" s="216">
        <v>2289265</v>
      </c>
      <c r="J984" s="216">
        <v>1887554</v>
      </c>
      <c r="K984" s="216">
        <v>1870779</v>
      </c>
      <c r="L984" s="216">
        <v>2614590</v>
      </c>
      <c r="M984" s="216">
        <v>2574086</v>
      </c>
      <c r="N984" s="216">
        <v>1821185</v>
      </c>
      <c r="O984" s="216">
        <v>1931390</v>
      </c>
      <c r="P984" s="216">
        <v>2033195</v>
      </c>
      <c r="Q984" s="216">
        <v>1751047</v>
      </c>
      <c r="R984" s="216">
        <v>1490646</v>
      </c>
      <c r="S984" s="216">
        <v>1967930</v>
      </c>
      <c r="T984" s="216">
        <v>2188026</v>
      </c>
      <c r="U984" s="216">
        <v>2359372</v>
      </c>
      <c r="V984" s="216">
        <v>1906571</v>
      </c>
      <c r="W984" s="216">
        <v>2427548</v>
      </c>
      <c r="X984" s="216">
        <v>2925438</v>
      </c>
      <c r="Y984" s="216">
        <v>2887562</v>
      </c>
      <c r="Z984" s="216">
        <v>2340974</v>
      </c>
      <c r="AA984" s="216">
        <v>3481526</v>
      </c>
      <c r="AB984" s="216">
        <v>2171209</v>
      </c>
      <c r="AC984" s="216">
        <v>2522124</v>
      </c>
      <c r="AD984" s="216">
        <v>2430093</v>
      </c>
      <c r="AE984" s="216">
        <v>2707886</v>
      </c>
      <c r="AF984" s="216">
        <v>3020101</v>
      </c>
      <c r="AG984" s="216">
        <v>1877154</v>
      </c>
      <c r="AH984" s="216">
        <v>1794756</v>
      </c>
    </row>
    <row r="985" spans="1:34" ht="15" hidden="1" x14ac:dyDescent="0.25">
      <c r="A985" t="str">
        <f t="shared" si="182"/>
        <v>邮储(H)同业资产</v>
      </c>
      <c r="B985" s="3" t="str">
        <f t="shared" si="180"/>
        <v>邮储银行同业资产</v>
      </c>
      <c r="C985" s="5" t="s">
        <v>490</v>
      </c>
      <c r="D985" s="4" t="s">
        <v>169</v>
      </c>
      <c r="E985" s="5" t="s">
        <v>154</v>
      </c>
      <c r="F985" s="5" t="s">
        <v>542</v>
      </c>
      <c r="G985" s="5" t="str">
        <f t="shared" si="184"/>
        <v>同业资产</v>
      </c>
      <c r="H985" s="216">
        <v>469361</v>
      </c>
      <c r="I985" s="216">
        <v>464788</v>
      </c>
      <c r="J985" s="216">
        <v>445364</v>
      </c>
      <c r="K985" s="216">
        <v>572163</v>
      </c>
      <c r="L985" s="216">
        <v>442150</v>
      </c>
      <c r="M985" s="216">
        <v>366593</v>
      </c>
      <c r="N985" s="216">
        <v>552034</v>
      </c>
      <c r="O985" s="216">
        <v>606745</v>
      </c>
      <c r="P985" s="216">
        <v>735154</v>
      </c>
      <c r="Q985" s="216">
        <v>557282</v>
      </c>
      <c r="R985" s="216">
        <v>636104</v>
      </c>
      <c r="S985" s="216">
        <v>707150</v>
      </c>
      <c r="T985" s="216">
        <v>710855</v>
      </c>
      <c r="U985" s="216">
        <v>526350</v>
      </c>
      <c r="V985" s="216">
        <v>694602</v>
      </c>
      <c r="W985" s="216">
        <v>772885</v>
      </c>
      <c r="X985" s="216">
        <v>862030</v>
      </c>
      <c r="Y985" s="216">
        <v>673511</v>
      </c>
      <c r="Z985" s="216">
        <v>896484</v>
      </c>
      <c r="AA985" s="216">
        <v>1020333</v>
      </c>
      <c r="AB985" s="216">
        <v>795304</v>
      </c>
      <c r="AC985" s="216">
        <v>915809</v>
      </c>
      <c r="AD985" s="216">
        <v>840335</v>
      </c>
      <c r="AE985" s="216">
        <v>934195</v>
      </c>
      <c r="AF985" s="216">
        <v>1176754</v>
      </c>
      <c r="AG985" s="216">
        <v>1180062</v>
      </c>
      <c r="AH985" s="216">
        <v>1316125</v>
      </c>
    </row>
    <row r="986" spans="1:34" ht="15" hidden="1" x14ac:dyDescent="0.25">
      <c r="A986" t="str">
        <f t="shared" si="182"/>
        <v>光大(H)同业资产</v>
      </c>
      <c r="B986" s="3" t="str">
        <f t="shared" si="180"/>
        <v>光大银行同业资产</v>
      </c>
      <c r="C986" s="5" t="s">
        <v>495</v>
      </c>
      <c r="D986" s="4" t="s">
        <v>170</v>
      </c>
      <c r="E986" s="5" t="s">
        <v>155</v>
      </c>
      <c r="F986" s="5" t="s">
        <v>542</v>
      </c>
      <c r="G986" s="5" t="str">
        <f t="shared" si="184"/>
        <v>同业资产</v>
      </c>
      <c r="H986" s="216">
        <v>198250</v>
      </c>
      <c r="I986" s="216">
        <v>194696</v>
      </c>
      <c r="J986" s="216">
        <v>98463</v>
      </c>
      <c r="K986" s="216">
        <v>207970</v>
      </c>
      <c r="L986" s="216">
        <v>295587</v>
      </c>
      <c r="M986" s="216">
        <v>181688</v>
      </c>
      <c r="N986" s="216">
        <v>158941</v>
      </c>
      <c r="O986" s="216">
        <v>127368</v>
      </c>
      <c r="P986" s="216">
        <v>201547</v>
      </c>
      <c r="Q986" s="216">
        <v>135495</v>
      </c>
      <c r="R986" s="216">
        <v>220702</v>
      </c>
      <c r="S986" s="216">
        <v>351319</v>
      </c>
      <c r="T986" s="216">
        <v>265626</v>
      </c>
      <c r="U986" s="216">
        <v>145871</v>
      </c>
      <c r="V986" s="216">
        <v>162080</v>
      </c>
      <c r="W986" s="216">
        <v>293036</v>
      </c>
      <c r="X986" s="216">
        <v>283712</v>
      </c>
      <c r="Y986" s="216">
        <v>223992</v>
      </c>
      <c r="Z986" s="216">
        <v>249684</v>
      </c>
      <c r="AA986" s="216">
        <v>233569</v>
      </c>
      <c r="AB986" s="216">
        <v>203087</v>
      </c>
      <c r="AC986" s="216">
        <v>293093</v>
      </c>
      <c r="AD986" s="216">
        <v>345634</v>
      </c>
      <c r="AE986" s="216">
        <v>310699</v>
      </c>
      <c r="AF986" s="216">
        <v>329039</v>
      </c>
      <c r="AG986" s="216">
        <v>319144</v>
      </c>
      <c r="AH986" s="216">
        <v>304463</v>
      </c>
    </row>
    <row r="987" spans="1:34" ht="15" hidden="1" x14ac:dyDescent="0.25">
      <c r="A987" t="str">
        <f t="shared" si="182"/>
        <v>中信(H)同业资产</v>
      </c>
      <c r="B987" s="3" t="str">
        <f t="shared" si="180"/>
        <v>中信银行同业资产</v>
      </c>
      <c r="C987" s="5" t="s">
        <v>493</v>
      </c>
      <c r="D987" s="4" t="s">
        <v>171</v>
      </c>
      <c r="E987" s="5" t="s">
        <v>156</v>
      </c>
      <c r="F987" s="5" t="s">
        <v>542</v>
      </c>
      <c r="G987" s="5" t="str">
        <f t="shared" si="184"/>
        <v>同业资产</v>
      </c>
      <c r="H987" s="216">
        <v>268511</v>
      </c>
      <c r="I987" s="216">
        <v>285061</v>
      </c>
      <c r="J987" s="216">
        <v>335798</v>
      </c>
      <c r="K987" s="216">
        <v>382392</v>
      </c>
      <c r="L987" s="216">
        <v>369606</v>
      </c>
      <c r="M987" s="216">
        <v>361551</v>
      </c>
      <c r="N987" s="216">
        <v>412882</v>
      </c>
      <c r="O987" s="216">
        <v>355604</v>
      </c>
      <c r="P987" s="216">
        <v>333103</v>
      </c>
      <c r="Q987" s="216">
        <v>350565</v>
      </c>
      <c r="R987" s="216">
        <v>343211</v>
      </c>
      <c r="S987" s="216">
        <v>354831</v>
      </c>
      <c r="T987" s="216">
        <v>377646</v>
      </c>
      <c r="U987" s="216">
        <v>430455</v>
      </c>
      <c r="V987" s="216">
        <v>310728</v>
      </c>
      <c r="W987" s="216">
        <v>377344</v>
      </c>
      <c r="X987" s="216">
        <v>343133</v>
      </c>
      <c r="Y987" s="216">
        <v>322629</v>
      </c>
      <c r="Z987" s="216">
        <v>423590</v>
      </c>
      <c r="AA987" s="216">
        <v>443701</v>
      </c>
      <c r="AB987" s="216">
        <v>455712</v>
      </c>
      <c r="AC987" s="216">
        <v>511319</v>
      </c>
      <c r="AD987" s="216">
        <v>669259</v>
      </c>
      <c r="AE987" s="216">
        <v>668358</v>
      </c>
      <c r="AF987" s="216">
        <v>672781</v>
      </c>
      <c r="AG987" s="216">
        <v>652936</v>
      </c>
      <c r="AH987" s="216">
        <v>756935</v>
      </c>
    </row>
    <row r="988" spans="1:34" ht="15" hidden="1" x14ac:dyDescent="0.25">
      <c r="A988" t="str">
        <f t="shared" si="182"/>
        <v>浙商(H)同业资产</v>
      </c>
      <c r="B988" s="3" t="str">
        <f t="shared" si="180"/>
        <v>浙商银行同业资产</v>
      </c>
      <c r="C988" s="5" t="s">
        <v>496</v>
      </c>
      <c r="D988" s="4" t="s">
        <v>172</v>
      </c>
      <c r="E988" s="5" t="s">
        <v>157</v>
      </c>
      <c r="F988" s="5" t="s">
        <v>542</v>
      </c>
      <c r="G988" s="5" t="str">
        <f t="shared" si="184"/>
        <v>同业资产</v>
      </c>
      <c r="H988" s="216">
        <v>74180.682000000001</v>
      </c>
      <c r="I988" s="216">
        <v>44274.340000000004</v>
      </c>
      <c r="J988" s="216">
        <v>55858.953999999998</v>
      </c>
      <c r="K988" s="216">
        <v>46894.428</v>
      </c>
      <c r="L988" s="216">
        <v>49110</v>
      </c>
      <c r="M988" s="216">
        <v>96937</v>
      </c>
      <c r="N988" s="216">
        <v>101531</v>
      </c>
      <c r="O988" s="216">
        <v>84932</v>
      </c>
      <c r="P988" s="216">
        <v>111037</v>
      </c>
      <c r="Q988" s="216">
        <v>65928</v>
      </c>
      <c r="R988" s="216">
        <v>74505</v>
      </c>
      <c r="S988" s="216">
        <v>136794</v>
      </c>
      <c r="T988" s="216">
        <v>140752</v>
      </c>
      <c r="U988" s="216">
        <v>94508</v>
      </c>
      <c r="V988" s="216">
        <v>68928</v>
      </c>
      <c r="W988" s="216">
        <v>108747</v>
      </c>
      <c r="X988" s="216">
        <v>94061</v>
      </c>
      <c r="Y988" s="216">
        <v>85463</v>
      </c>
      <c r="Z988" s="216">
        <v>154025</v>
      </c>
      <c r="AA988" s="216">
        <v>174536</v>
      </c>
      <c r="AB988" s="216">
        <v>141602</v>
      </c>
      <c r="AC988" s="216">
        <v>151662</v>
      </c>
      <c r="AD988" s="216">
        <v>137692</v>
      </c>
      <c r="AE988" s="216">
        <v>154302</v>
      </c>
      <c r="AF988" s="216">
        <v>115433</v>
      </c>
      <c r="AG988" s="216">
        <v>141379</v>
      </c>
      <c r="AH988" s="216">
        <v>170134</v>
      </c>
    </row>
    <row r="989" spans="1:34" ht="15" hidden="1" x14ac:dyDescent="0.25">
      <c r="A989" t="str">
        <f t="shared" si="182"/>
        <v>民生(H)同业资产</v>
      </c>
      <c r="B989" s="3" t="str">
        <f t="shared" si="180"/>
        <v>民生银行同业资产</v>
      </c>
      <c r="C989" s="5" t="s">
        <v>494</v>
      </c>
      <c r="D989" s="4" t="s">
        <v>173</v>
      </c>
      <c r="E989" s="5" t="s">
        <v>158</v>
      </c>
      <c r="F989" s="5" t="s">
        <v>542</v>
      </c>
      <c r="G989" s="5" t="str">
        <f t="shared" si="184"/>
        <v>同业资产</v>
      </c>
      <c r="H989" s="216">
        <v>339112</v>
      </c>
      <c r="I989" s="216">
        <v>291810</v>
      </c>
      <c r="J989" s="216">
        <v>367544</v>
      </c>
      <c r="K989" s="216">
        <v>371693</v>
      </c>
      <c r="L989" s="216">
        <v>341161</v>
      </c>
      <c r="M989" s="216">
        <v>301083</v>
      </c>
      <c r="N989" s="216">
        <v>295456</v>
      </c>
      <c r="O989" s="216">
        <v>294111</v>
      </c>
      <c r="P989" s="216">
        <v>329823</v>
      </c>
      <c r="Q989" s="216">
        <v>326043</v>
      </c>
      <c r="R989" s="216">
        <v>252676</v>
      </c>
      <c r="S989" s="216">
        <v>291830</v>
      </c>
      <c r="T989" s="216">
        <v>292923</v>
      </c>
      <c r="U989" s="216">
        <v>231067</v>
      </c>
      <c r="V989" s="216">
        <v>274149</v>
      </c>
      <c r="W989" s="216">
        <v>330333</v>
      </c>
      <c r="X989" s="216">
        <v>313181</v>
      </c>
      <c r="Y989" s="216">
        <v>258122</v>
      </c>
      <c r="Z989" s="216">
        <v>338229</v>
      </c>
      <c r="AA989" s="216">
        <v>353303</v>
      </c>
      <c r="AB989" s="216">
        <v>264339</v>
      </c>
      <c r="AC989" s="216">
        <v>320801</v>
      </c>
      <c r="AD989" s="216">
        <v>381145</v>
      </c>
      <c r="AE989" s="216">
        <v>331013</v>
      </c>
      <c r="AF989" s="216">
        <v>342615</v>
      </c>
      <c r="AG989" s="216">
        <v>444511</v>
      </c>
      <c r="AH989" s="216">
        <v>408752</v>
      </c>
    </row>
    <row r="990" spans="1:34" ht="15" hidden="1" x14ac:dyDescent="0.25">
      <c r="A990" t="str">
        <f t="shared" si="182"/>
        <v>招商(H)同业资产</v>
      </c>
      <c r="B990" s="3" t="str">
        <f t="shared" si="180"/>
        <v>招商银行同业资产</v>
      </c>
      <c r="C990" s="5" t="s">
        <v>492</v>
      </c>
      <c r="D990" s="4" t="s">
        <v>174</v>
      </c>
      <c r="E990" s="5" t="s">
        <v>159</v>
      </c>
      <c r="F990" s="5" t="s">
        <v>542</v>
      </c>
      <c r="G990" s="5" t="str">
        <f t="shared" si="184"/>
        <v>同业资产</v>
      </c>
      <c r="H990" s="216">
        <v>556853</v>
      </c>
      <c r="I990" s="216">
        <v>535604</v>
      </c>
      <c r="J990" s="216">
        <v>522507</v>
      </c>
      <c r="K990" s="216">
        <v>637581</v>
      </c>
      <c r="L990" s="216">
        <v>578490</v>
      </c>
      <c r="M990" s="216">
        <v>526356</v>
      </c>
      <c r="N990" s="216">
        <v>616516</v>
      </c>
      <c r="O990" s="216">
        <v>564369</v>
      </c>
      <c r="P990" s="216">
        <v>710732</v>
      </c>
      <c r="Q990" s="216">
        <v>561522</v>
      </c>
      <c r="R990" s="216">
        <v>799372</v>
      </c>
      <c r="S990" s="216">
        <v>586772</v>
      </c>
      <c r="T990" s="216">
        <v>588358</v>
      </c>
      <c r="U990" s="216">
        <v>472909</v>
      </c>
      <c r="V990" s="216">
        <v>631598</v>
      </c>
      <c r="W990" s="216">
        <v>521814</v>
      </c>
      <c r="X990" s="216">
        <v>711675</v>
      </c>
      <c r="Y990" s="216">
        <v>432836</v>
      </c>
      <c r="Z990" s="216">
        <v>560709</v>
      </c>
      <c r="AA990" s="216">
        <v>611103</v>
      </c>
      <c r="AB990" s="216">
        <v>800711</v>
      </c>
      <c r="AC990" s="216">
        <v>816758</v>
      </c>
      <c r="AD990" s="216">
        <v>900515</v>
      </c>
      <c r="AE990" s="216">
        <v>833709</v>
      </c>
      <c r="AF990" s="216">
        <v>938386</v>
      </c>
      <c r="AG990" s="216">
        <v>785315</v>
      </c>
      <c r="AH990" s="216">
        <v>966546</v>
      </c>
    </row>
    <row r="991" spans="1:34" ht="15" hidden="1" x14ac:dyDescent="0.25">
      <c r="A991" t="str">
        <f t="shared" si="182"/>
        <v>重庆(H)同业资产</v>
      </c>
      <c r="B991" s="3" t="str">
        <f t="shared" si="180"/>
        <v>重庆银行同业资产</v>
      </c>
      <c r="C991" s="5" t="s">
        <v>500</v>
      </c>
      <c r="D991" s="4" t="s">
        <v>175</v>
      </c>
      <c r="E991" s="5" t="s">
        <v>160</v>
      </c>
      <c r="F991" s="5" t="s">
        <v>542</v>
      </c>
      <c r="G991" s="5" t="str">
        <f t="shared" si="184"/>
        <v>同业资产</v>
      </c>
      <c r="H991" s="216">
        <v>44552.658000000003</v>
      </c>
      <c r="I991" s="216">
        <v>51325.964999999997</v>
      </c>
      <c r="J991" s="216">
        <v>61276.742000000006</v>
      </c>
      <c r="K991" s="216">
        <v>53504.175000000003</v>
      </c>
      <c r="L991" s="216">
        <v>58992.343000000001</v>
      </c>
      <c r="M991" s="216">
        <v>55505.024999999994</v>
      </c>
      <c r="N991" s="216">
        <v>52659.497000000003</v>
      </c>
      <c r="O991" s="216">
        <v>58586.525000000001</v>
      </c>
      <c r="P991" s="216">
        <v>64680.504000000001</v>
      </c>
      <c r="Q991" s="216">
        <v>56904.438999999998</v>
      </c>
      <c r="R991" s="216">
        <v>44831.818999999996</v>
      </c>
      <c r="S991" s="216">
        <v>67780.342999999993</v>
      </c>
      <c r="T991" s="216">
        <v>55991.691999999995</v>
      </c>
      <c r="U991" s="216">
        <v>52661.738000000005</v>
      </c>
      <c r="V991" s="216">
        <v>43386.030000000006</v>
      </c>
      <c r="W991" s="216">
        <v>45535.097000000002</v>
      </c>
      <c r="X991" s="216">
        <v>46073.219000000005</v>
      </c>
      <c r="Y991" s="216">
        <v>47060.513999999996</v>
      </c>
      <c r="Z991" s="216">
        <v>46286.127999999997</v>
      </c>
      <c r="AA991" s="216">
        <v>76416.880999999994</v>
      </c>
      <c r="AB991" s="216">
        <v>92523.361000000004</v>
      </c>
      <c r="AC991" s="216">
        <v>61674.507999999994</v>
      </c>
      <c r="AD991" s="216">
        <v>34468.211000000003</v>
      </c>
      <c r="AE991" s="216">
        <v>38108.803</v>
      </c>
      <c r="AF991" s="216">
        <v>42799.856</v>
      </c>
      <c r="AG991" s="216">
        <v>59696.715000000004</v>
      </c>
      <c r="AH991" s="216">
        <v>53914.675999999999</v>
      </c>
    </row>
    <row r="992" spans="1:34" ht="15" hidden="1" x14ac:dyDescent="0.25">
      <c r="A992" t="str">
        <f t="shared" si="182"/>
        <v>青岛(H)同业资产</v>
      </c>
      <c r="B992" s="3" t="str">
        <f t="shared" si="180"/>
        <v>青岛银行同业资产</v>
      </c>
      <c r="C992" s="5" t="s">
        <v>503</v>
      </c>
      <c r="D992" s="4" t="s">
        <v>176</v>
      </c>
      <c r="E992" s="5" t="s">
        <v>161</v>
      </c>
      <c r="F992" s="5" t="s">
        <v>542</v>
      </c>
      <c r="G992" s="5" t="str">
        <f t="shared" si="184"/>
        <v>同业资产</v>
      </c>
      <c r="H992" s="216">
        <v>5909.2890000000007</v>
      </c>
      <c r="I992" s="216">
        <v>7379.1440000000002</v>
      </c>
      <c r="J992" s="216">
        <v>6951.8420000000006</v>
      </c>
      <c r="K992" s="216">
        <v>6034.2150000000001</v>
      </c>
      <c r="L992" s="216">
        <v>16890.773999999998</v>
      </c>
      <c r="M992" s="216">
        <v>3954.6729999999998</v>
      </c>
      <c r="N992" s="216">
        <v>12295.395</v>
      </c>
      <c r="O992" s="216">
        <v>13319.827000000001</v>
      </c>
      <c r="P992" s="216">
        <v>13372.537999999999</v>
      </c>
      <c r="Q992" s="216">
        <v>11360.528</v>
      </c>
      <c r="R992" s="216">
        <v>19524.492999999999</v>
      </c>
      <c r="S992" s="216">
        <v>9589.5490000000009</v>
      </c>
      <c r="T992" s="216">
        <v>8964.8310000000001</v>
      </c>
      <c r="U992" s="216">
        <v>19124.557000000001</v>
      </c>
      <c r="V992" s="216">
        <v>10733.059000000001</v>
      </c>
      <c r="W992" s="216">
        <v>14897.975999999999</v>
      </c>
      <c r="X992" s="216">
        <v>22995.445999999996</v>
      </c>
      <c r="Y992" s="216">
        <v>15140.779</v>
      </c>
      <c r="Z992" s="216">
        <v>30176.245000000003</v>
      </c>
      <c r="AA992" s="216">
        <v>25957.059000000001</v>
      </c>
      <c r="AB992" s="216">
        <v>34142.834999999999</v>
      </c>
      <c r="AC992" s="216">
        <v>31136.553</v>
      </c>
      <c r="AD992" s="216">
        <v>25836.065000000002</v>
      </c>
      <c r="AE992" s="216">
        <v>27819.683000000001</v>
      </c>
      <c r="AF992" s="216">
        <v>43879.175999999999</v>
      </c>
      <c r="AG992" s="216">
        <v>38424.278000000006</v>
      </c>
      <c r="AH992" s="216">
        <v>46183.608</v>
      </c>
    </row>
    <row r="993" spans="1:34" ht="15" hidden="1" x14ac:dyDescent="0.25">
      <c r="A993" t="str">
        <f t="shared" si="182"/>
        <v>郑州(H)同业资产</v>
      </c>
      <c r="B993" s="3" t="str">
        <f t="shared" si="180"/>
        <v>郑州银行同业资产</v>
      </c>
      <c r="C993" s="5" t="s">
        <v>504</v>
      </c>
      <c r="D993" s="4" t="s">
        <v>177</v>
      </c>
      <c r="E993" s="5" t="s">
        <v>162</v>
      </c>
      <c r="F993" s="5" t="s">
        <v>542</v>
      </c>
      <c r="G993" s="5" t="str">
        <f t="shared" si="184"/>
        <v>同业资产</v>
      </c>
      <c r="H993" s="216">
        <v>6550.5990000000002</v>
      </c>
      <c r="I993" s="216">
        <v>5532.0029999999997</v>
      </c>
      <c r="J993" s="216">
        <v>7713.8189999999995</v>
      </c>
      <c r="K993" s="216">
        <v>20857.523999999998</v>
      </c>
      <c r="L993" s="216">
        <v>12457.392000000002</v>
      </c>
      <c r="M993" s="216">
        <v>4310.88</v>
      </c>
      <c r="N993" s="216">
        <v>14026.812000000002</v>
      </c>
      <c r="O993" s="216">
        <v>9786.4599999999991</v>
      </c>
      <c r="P993" s="216">
        <v>12256.733</v>
      </c>
      <c r="Q993" s="216">
        <v>11260.327000000001</v>
      </c>
      <c r="R993" s="216">
        <v>21329.874</v>
      </c>
      <c r="S993" s="216">
        <v>15754.194</v>
      </c>
      <c r="T993" s="216">
        <v>13956.572</v>
      </c>
      <c r="U993" s="216">
        <v>23244.45</v>
      </c>
      <c r="V993" s="216">
        <v>16719.219000000001</v>
      </c>
      <c r="W993" s="216">
        <v>15640.38</v>
      </c>
      <c r="X993" s="216">
        <v>13433.938999999998</v>
      </c>
      <c r="Y993" s="216">
        <v>14594.755999999999</v>
      </c>
      <c r="Z993" s="216">
        <v>18161.007000000001</v>
      </c>
      <c r="AA993" s="216">
        <v>14327.644</v>
      </c>
      <c r="AB993" s="216">
        <v>16704.373</v>
      </c>
      <c r="AC993" s="216">
        <v>13678.375</v>
      </c>
      <c r="AD993" s="216">
        <v>21783.440999999999</v>
      </c>
      <c r="AE993" s="216">
        <v>23478.900999999998</v>
      </c>
      <c r="AF993" s="216">
        <v>24101.203999999998</v>
      </c>
      <c r="AG993" s="216">
        <v>28403.902999999998</v>
      </c>
      <c r="AH993" s="216">
        <v>31279.316999999999</v>
      </c>
    </row>
    <row r="994" spans="1:34" ht="15" hidden="1" x14ac:dyDescent="0.25">
      <c r="A994" t="str">
        <f t="shared" si="182"/>
        <v>渝农(H)同业资产</v>
      </c>
      <c r="B994" s="3" t="str">
        <f t="shared" si="180"/>
        <v>渝农商行同业资产</v>
      </c>
      <c r="C994" s="5" t="s">
        <v>499</v>
      </c>
      <c r="D994" s="4" t="s">
        <v>178</v>
      </c>
      <c r="E994" s="5" t="s">
        <v>163</v>
      </c>
      <c r="F994" s="5" t="s">
        <v>542</v>
      </c>
      <c r="G994" s="5" t="str">
        <f t="shared" si="184"/>
        <v>同业资产</v>
      </c>
      <c r="H994" s="216">
        <v>178120.96300000002</v>
      </c>
      <c r="I994" s="216">
        <v>165510.22700000001</v>
      </c>
      <c r="J994" s="216">
        <v>146001.125</v>
      </c>
      <c r="K994" s="216">
        <v>143257.93799999999</v>
      </c>
      <c r="L994" s="216">
        <v>148472.603</v>
      </c>
      <c r="M994" s="216">
        <v>143635.674</v>
      </c>
      <c r="N994" s="216">
        <v>138689.56900000002</v>
      </c>
      <c r="O994" s="216">
        <v>138722.57</v>
      </c>
      <c r="P994" s="216">
        <v>130219.06200000001</v>
      </c>
      <c r="Q994" s="216">
        <v>118939.80900000001</v>
      </c>
      <c r="R994" s="216">
        <v>109070.201</v>
      </c>
      <c r="S994" s="216">
        <v>100898.992</v>
      </c>
      <c r="T994" s="216">
        <v>105428.15399999999</v>
      </c>
      <c r="U994" s="216">
        <v>99433.059000000008</v>
      </c>
      <c r="V994" s="216">
        <v>103123.89199999999</v>
      </c>
      <c r="W994" s="216">
        <v>98850.573000000004</v>
      </c>
      <c r="X994" s="216">
        <v>103409.769</v>
      </c>
      <c r="Y994" s="216">
        <v>110561.861</v>
      </c>
      <c r="Z994" s="216">
        <v>120097.738</v>
      </c>
      <c r="AA994" s="216">
        <v>138333.09600000002</v>
      </c>
      <c r="AB994" s="216">
        <v>140445.264</v>
      </c>
      <c r="AC994" s="216">
        <v>142286.31</v>
      </c>
      <c r="AD994" s="216">
        <v>132410.761</v>
      </c>
      <c r="AE994" s="216">
        <v>161019.03399999999</v>
      </c>
      <c r="AF994" s="216">
        <v>166558.49</v>
      </c>
      <c r="AG994" s="216">
        <v>175953.122</v>
      </c>
      <c r="AH994" s="216">
        <v>176638.08799999999</v>
      </c>
    </row>
    <row r="995" spans="1:34" ht="15" hidden="1" x14ac:dyDescent="0.25">
      <c r="A995" t="str">
        <f t="shared" si="182"/>
        <v>中原同业资产</v>
      </c>
      <c r="B995" s="15" t="str">
        <f t="shared" si="180"/>
        <v>中原银行同业资产</v>
      </c>
      <c r="C995" s="5" t="s">
        <v>481</v>
      </c>
      <c r="D995" s="16" t="s">
        <v>194</v>
      </c>
      <c r="E995" s="17" t="s">
        <v>208</v>
      </c>
      <c r="F995" s="17" t="s">
        <v>236</v>
      </c>
      <c r="G995" s="17" t="str">
        <f t="shared" si="184"/>
        <v>同业资产</v>
      </c>
      <c r="H995" s="216">
        <v>42695.040999999997</v>
      </c>
      <c r="I995" s="216">
        <v>39977.528999999995</v>
      </c>
      <c r="J995" s="216">
        <v>47751.411999999997</v>
      </c>
      <c r="K995" s="216">
        <v>35930.673000000003</v>
      </c>
      <c r="L995" s="216">
        <v>52535.006999999998</v>
      </c>
      <c r="M995" s="216">
        <v>50079.437000000005</v>
      </c>
      <c r="N995" s="216">
        <v>54593.494000000006</v>
      </c>
      <c r="O995" s="216">
        <v>45179.7</v>
      </c>
      <c r="P995" s="216">
        <v>40046.760999999999</v>
      </c>
      <c r="Q995" s="216">
        <v>37336.109000000004</v>
      </c>
      <c r="R995" s="216">
        <v>56844.903000000006</v>
      </c>
      <c r="S995" s="216">
        <v>56844.903000000006</v>
      </c>
      <c r="T995" s="216">
        <v>93226.680999999997</v>
      </c>
      <c r="U995" s="216">
        <v>128894.84400000001</v>
      </c>
      <c r="V995" s="216">
        <v>117173.11900000001</v>
      </c>
      <c r="W995" s="216">
        <v>117173.11900000001</v>
      </c>
      <c r="X995" s="216">
        <v>95448.665999999997</v>
      </c>
      <c r="Y995" s="216">
        <v>95448.665999999997</v>
      </c>
      <c r="Z995" s="216">
        <v>108607.00700000001</v>
      </c>
      <c r="AA995" s="216">
        <v>108607.00700000001</v>
      </c>
      <c r="AB995" s="216">
        <v>109931.79000000001</v>
      </c>
      <c r="AC995" s="216">
        <v>109931.79000000001</v>
      </c>
      <c r="AD995" s="216">
        <v>89432.398000000001</v>
      </c>
      <c r="AE995" s="216">
        <v>89432.398000000001</v>
      </c>
      <c r="AF995" s="216">
        <v>128012.79800000001</v>
      </c>
      <c r="AG995" s="216">
        <v>128012.79800000001</v>
      </c>
      <c r="AH995" s="216">
        <v>127330.05499999999</v>
      </c>
    </row>
    <row r="996" spans="1:34" ht="15" hidden="1" x14ac:dyDescent="0.25">
      <c r="A996" t="str">
        <f t="shared" si="182"/>
        <v>广州农商同业资产</v>
      </c>
      <c r="B996" s="3" t="str">
        <f t="shared" si="180"/>
        <v>广州农商银行同业资产</v>
      </c>
      <c r="C996" s="5" t="s">
        <v>482</v>
      </c>
      <c r="D996" s="4" t="s">
        <v>195</v>
      </c>
      <c r="E996" s="5" t="s">
        <v>209</v>
      </c>
      <c r="F996" s="5" t="s">
        <v>236</v>
      </c>
      <c r="G996" s="5" t="str">
        <f t="shared" si="184"/>
        <v>同业资产</v>
      </c>
      <c r="H996" s="216">
        <v>63498.967999999993</v>
      </c>
      <c r="I996" s="216">
        <v>63498.967999999993</v>
      </c>
      <c r="J996" s="216">
        <v>79898.043000000005</v>
      </c>
      <c r="K996" s="216">
        <v>79898.043000000005</v>
      </c>
      <c r="L996" s="216">
        <v>100381.963</v>
      </c>
      <c r="M996" s="216">
        <v>100381.963</v>
      </c>
      <c r="N996" s="216">
        <v>93171.707999999999</v>
      </c>
      <c r="O996" s="216">
        <v>93171.707999999999</v>
      </c>
      <c r="P996" s="216">
        <v>78112.67</v>
      </c>
      <c r="Q996" s="216">
        <v>63395.109358870002</v>
      </c>
      <c r="R996" s="216">
        <v>107276.37400000001</v>
      </c>
      <c r="S996" s="216">
        <v>107276.37400000001</v>
      </c>
      <c r="T996" s="216">
        <v>68035.411999999997</v>
      </c>
      <c r="U996" s="216">
        <v>68035.411999999997</v>
      </c>
      <c r="V996" s="216">
        <v>108707.94099999999</v>
      </c>
      <c r="W996" s="216">
        <v>108707.94099999999</v>
      </c>
      <c r="X996" s="216">
        <v>79803.18299999999</v>
      </c>
      <c r="Y996" s="216">
        <v>79803.18299999999</v>
      </c>
      <c r="Z996" s="216">
        <v>93620.474000000002</v>
      </c>
      <c r="AA996" s="216">
        <v>93620.474000000002</v>
      </c>
      <c r="AB996" s="216">
        <v>93363.122999999992</v>
      </c>
      <c r="AC996" s="216">
        <v>93363.122999999992</v>
      </c>
      <c r="AD996" s="216">
        <v>116491.795</v>
      </c>
      <c r="AE996" s="216">
        <v>116491.795</v>
      </c>
      <c r="AF996" s="216">
        <v>137181.647</v>
      </c>
      <c r="AG996" s="216">
        <v>137181.647</v>
      </c>
      <c r="AH996" s="216">
        <v>154525.46299999999</v>
      </c>
    </row>
    <row r="997" spans="1:34" ht="15" hidden="1" x14ac:dyDescent="0.25">
      <c r="A997" t="str">
        <f t="shared" si="182"/>
        <v>天津同业资产</v>
      </c>
      <c r="B997" s="3" t="str">
        <f t="shared" si="180"/>
        <v>天津银行同业资产</v>
      </c>
      <c r="C997" s="5" t="s">
        <v>483</v>
      </c>
      <c r="D997" s="4" t="s">
        <v>196</v>
      </c>
      <c r="E997" s="5" t="s">
        <v>210</v>
      </c>
      <c r="F997" s="5" t="s">
        <v>236</v>
      </c>
      <c r="G997" s="5" t="str">
        <f t="shared" si="184"/>
        <v>同业资产</v>
      </c>
      <c r="H997" s="216">
        <v>26462.406000000003</v>
      </c>
      <c r="I997" s="216">
        <v>26462.406000000003</v>
      </c>
      <c r="J997" s="216">
        <v>20476.684000000001</v>
      </c>
      <c r="K997" s="216">
        <v>20476.684000000001</v>
      </c>
      <c r="L997" s="216">
        <v>16640.682999999997</v>
      </c>
      <c r="M997" s="216">
        <v>16640.682999999997</v>
      </c>
      <c r="N997" s="216">
        <v>19124.574000000001</v>
      </c>
      <c r="O997" s="216">
        <v>19124.574000000001</v>
      </c>
      <c r="P997" s="216">
        <v>20522.593000000001</v>
      </c>
      <c r="Q997" s="216">
        <v>20522.593000000001</v>
      </c>
      <c r="R997" s="216">
        <v>24949.713000000003</v>
      </c>
      <c r="S997" s="216">
        <v>24949.713000000003</v>
      </c>
      <c r="T997" s="216">
        <v>30652.457578879999</v>
      </c>
      <c r="U997" s="216">
        <v>30652.457578879999</v>
      </c>
      <c r="V997" s="216">
        <v>43740.055</v>
      </c>
      <c r="W997" s="216">
        <v>43740.055</v>
      </c>
      <c r="X997" s="216">
        <v>31112.061000000002</v>
      </c>
      <c r="Y997" s="216">
        <v>30296.612000000001</v>
      </c>
      <c r="Z997" s="216">
        <v>40798.451000000001</v>
      </c>
      <c r="AA997" s="216">
        <v>42826.612999999998</v>
      </c>
      <c r="AB997" s="216">
        <v>44280.395000000004</v>
      </c>
      <c r="AC997" s="216">
        <v>60608.847000000002</v>
      </c>
      <c r="AD997" s="216">
        <v>48391.55</v>
      </c>
      <c r="AE997" s="216">
        <v>57914.096000000005</v>
      </c>
      <c r="AF997" s="216">
        <v>79339.331000000006</v>
      </c>
      <c r="AG997" s="216">
        <v>72189.120999999999</v>
      </c>
      <c r="AH997" s="216">
        <v>83028.606</v>
      </c>
    </row>
    <row r="998" spans="1:34" ht="15" hidden="1" x14ac:dyDescent="0.25">
      <c r="A998" t="str">
        <f t="shared" si="182"/>
        <v>江西同业资产</v>
      </c>
      <c r="B998" s="3" t="str">
        <f t="shared" si="180"/>
        <v>江西银行同业资产</v>
      </c>
      <c r="C998" s="5" t="s">
        <v>484</v>
      </c>
      <c r="D998" s="4" t="s">
        <v>197</v>
      </c>
      <c r="E998" s="5" t="s">
        <v>211</v>
      </c>
      <c r="F998" s="5" t="s">
        <v>236</v>
      </c>
      <c r="G998" s="5" t="str">
        <f t="shared" si="184"/>
        <v>同业资产</v>
      </c>
      <c r="H998" s="216">
        <v>15660.945</v>
      </c>
      <c r="I998" s="216">
        <v>15660.945</v>
      </c>
      <c r="J998" s="216">
        <v>15133.220000000001</v>
      </c>
      <c r="K998" s="216">
        <v>15133.220000000001</v>
      </c>
      <c r="L998" s="216">
        <v>14551.32</v>
      </c>
      <c r="M998" s="216">
        <v>14551.32</v>
      </c>
      <c r="N998" s="216">
        <v>13970.581</v>
      </c>
      <c r="O998" s="216">
        <v>13970.581</v>
      </c>
      <c r="P998" s="216">
        <v>4778.16</v>
      </c>
      <c r="Q998" s="216">
        <v>4778.16</v>
      </c>
      <c r="R998" s="216">
        <v>8375.2070000000003</v>
      </c>
      <c r="S998" s="216">
        <v>8375.2070000000003</v>
      </c>
      <c r="T998" s="216">
        <v>11084.648000000001</v>
      </c>
      <c r="U998" s="216">
        <v>11084.648000000001</v>
      </c>
      <c r="V998" s="216">
        <v>11415.418</v>
      </c>
      <c r="W998" s="216">
        <v>11415.418</v>
      </c>
      <c r="X998" s="216">
        <v>11450.852999999999</v>
      </c>
      <c r="Y998" s="216">
        <v>11450.852999999999</v>
      </c>
      <c r="Z998" s="216">
        <v>20386.573</v>
      </c>
      <c r="AA998" s="216">
        <v>20386.573</v>
      </c>
      <c r="AB998" s="216">
        <v>23411.759000000002</v>
      </c>
      <c r="AC998" s="216">
        <v>23411.759000000002</v>
      </c>
      <c r="AD998" s="216">
        <v>27776.408000000003</v>
      </c>
      <c r="AE998" s="216">
        <v>27776.408000000003</v>
      </c>
      <c r="AF998" s="216">
        <v>32806.864999999998</v>
      </c>
      <c r="AG998" s="216">
        <v>32806.864999999998</v>
      </c>
      <c r="AH998" s="216">
        <v>33895.164000000004</v>
      </c>
    </row>
    <row r="999" spans="1:34" ht="15" hidden="1" x14ac:dyDescent="0.25">
      <c r="A999" t="str">
        <f t="shared" si="182"/>
        <v>泸州同业资产</v>
      </c>
      <c r="B999" s="3" t="str">
        <f t="shared" si="180"/>
        <v>泸州银行同业资产</v>
      </c>
      <c r="C999" s="5" t="s">
        <v>485</v>
      </c>
      <c r="D999" s="4" t="s">
        <v>198</v>
      </c>
      <c r="E999" s="5" t="s">
        <v>212</v>
      </c>
      <c r="F999" s="5" t="s">
        <v>236</v>
      </c>
      <c r="G999" s="5" t="str">
        <f t="shared" si="184"/>
        <v>同业资产</v>
      </c>
      <c r="H999" s="216">
        <v>6611.8590000000004</v>
      </c>
      <c r="I999" s="216">
        <v>6611.8590000000004</v>
      </c>
      <c r="J999" s="216">
        <v>3284.84</v>
      </c>
      <c r="K999" s="216">
        <v>5421.0450000000001</v>
      </c>
      <c r="L999" s="216">
        <v>8274.1039999999994</v>
      </c>
      <c r="M999" s="216">
        <v>8274.1039999999994</v>
      </c>
      <c r="N999" s="216">
        <v>4961.9480000000003</v>
      </c>
      <c r="O999" s="216">
        <v>4961.9480000000003</v>
      </c>
      <c r="P999" s="216">
        <v>0</v>
      </c>
      <c r="Q999" s="216">
        <v>3237.9430000000002</v>
      </c>
      <c r="R999" s="216">
        <v>7452.0119999999997</v>
      </c>
      <c r="S999" s="216">
        <v>2585.5639999999999</v>
      </c>
      <c r="T999" s="216">
        <v>4542.8360000000002</v>
      </c>
      <c r="U999" s="216">
        <v>3150.9669999999996</v>
      </c>
      <c r="V999" s="216">
        <v>5738.5810000000001</v>
      </c>
      <c r="W999" s="216">
        <v>909.05500000000006</v>
      </c>
      <c r="X999" s="216">
        <v>361.47</v>
      </c>
      <c r="Y999" s="216">
        <v>2077.9859999999999</v>
      </c>
      <c r="Z999" s="216">
        <v>5050.5279999999993</v>
      </c>
      <c r="AA999" s="216">
        <v>1327.4650000000001</v>
      </c>
      <c r="AB999" s="216">
        <v>830.23700000000008</v>
      </c>
      <c r="AC999" s="216">
        <v>1482.768</v>
      </c>
      <c r="AD999" s="216">
        <v>729.13700000000006</v>
      </c>
      <c r="AE999" s="216">
        <v>1663.846</v>
      </c>
      <c r="AF999" s="216">
        <v>1572.59</v>
      </c>
      <c r="AG999" s="216">
        <v>7470.0540000000001</v>
      </c>
      <c r="AH999" s="216">
        <v>7249.55</v>
      </c>
    </row>
    <row r="1000" spans="1:34" ht="15" hidden="1" x14ac:dyDescent="0.25">
      <c r="A1000" t="str">
        <f t="shared" si="182"/>
        <v>甘肃同业资产</v>
      </c>
      <c r="B1000" s="3" t="str">
        <f t="shared" si="180"/>
        <v>甘肃银行同业资产</v>
      </c>
      <c r="C1000" s="5" t="s">
        <v>507</v>
      </c>
      <c r="D1000" s="4" t="s">
        <v>200</v>
      </c>
      <c r="E1000" s="5" t="s">
        <v>214</v>
      </c>
      <c r="F1000" s="5" t="s">
        <v>236</v>
      </c>
      <c r="G1000" s="5" t="str">
        <f t="shared" si="184"/>
        <v>同业资产</v>
      </c>
      <c r="H1000" s="216">
        <v>24958.866930190001</v>
      </c>
      <c r="I1000" s="216">
        <v>24210.969622480003</v>
      </c>
      <c r="J1000" s="216">
        <v>20231.538</v>
      </c>
      <c r="K1000" s="216">
        <v>22249.51184082</v>
      </c>
      <c r="L1000" s="216">
        <v>21078.70888627</v>
      </c>
      <c r="M1000" s="216">
        <v>17652.775478830001</v>
      </c>
      <c r="N1000" s="216">
        <v>22866.236000000001</v>
      </c>
      <c r="O1000" s="216">
        <v>22866.236000000001</v>
      </c>
      <c r="P1000" s="216">
        <v>21766.969000000001</v>
      </c>
      <c r="Q1000" s="216">
        <v>21766.969000000001</v>
      </c>
      <c r="R1000" s="216">
        <v>21871.374</v>
      </c>
      <c r="S1000" s="216">
        <v>21871.374</v>
      </c>
      <c r="T1000" s="216">
        <v>15682.152</v>
      </c>
      <c r="U1000" s="216">
        <v>15682.152</v>
      </c>
      <c r="V1000" s="216">
        <v>9717.9600000000009</v>
      </c>
      <c r="W1000" s="216">
        <v>9717.9600000000009</v>
      </c>
      <c r="X1000" s="216">
        <v>24675.866999999998</v>
      </c>
      <c r="Y1000" s="216">
        <v>24675.866999999998</v>
      </c>
      <c r="Z1000" s="216">
        <v>15937.385</v>
      </c>
      <c r="AA1000" s="216">
        <v>15937.385</v>
      </c>
      <c r="AB1000" s="216">
        <v>19056.322</v>
      </c>
      <c r="AC1000" s="216">
        <v>19056.322</v>
      </c>
      <c r="AD1000" s="216">
        <v>15019.644</v>
      </c>
      <c r="AE1000" s="216">
        <v>15019.644</v>
      </c>
      <c r="AF1000" s="216">
        <v>15760.805</v>
      </c>
      <c r="AG1000" s="216">
        <v>15760.805</v>
      </c>
      <c r="AH1000" s="216">
        <v>17698.391</v>
      </c>
    </row>
    <row r="1001" spans="1:34" ht="15" hidden="1" x14ac:dyDescent="0.25">
      <c r="A1001" t="str">
        <f t="shared" si="182"/>
        <v>晋商同业资产</v>
      </c>
      <c r="B1001" s="3" t="str">
        <f t="shared" si="180"/>
        <v>晋商银行同业资产</v>
      </c>
      <c r="C1001" s="5" t="s">
        <v>508</v>
      </c>
      <c r="D1001" s="4" t="s">
        <v>201</v>
      </c>
      <c r="E1001" s="5" t="s">
        <v>215</v>
      </c>
      <c r="F1001" s="5" t="s">
        <v>236</v>
      </c>
      <c r="G1001" s="5" t="str">
        <f t="shared" si="184"/>
        <v>同业资产</v>
      </c>
      <c r="H1001" s="216">
        <v>20288.240999999998</v>
      </c>
      <c r="I1001" s="216">
        <v>20288.240999999998</v>
      </c>
      <c r="J1001" s="216">
        <v>19234.052</v>
      </c>
      <c r="K1001" s="216">
        <v>19234.052</v>
      </c>
      <c r="L1001" s="216">
        <v>19693.076000000005</v>
      </c>
      <c r="M1001" s="216">
        <v>19693.076000000005</v>
      </c>
      <c r="N1001" s="216">
        <v>22259.777000000002</v>
      </c>
      <c r="O1001" s="216">
        <v>22259.777000000002</v>
      </c>
      <c r="P1001" s="216">
        <v>30031.056</v>
      </c>
      <c r="Q1001" s="216">
        <v>30031.056</v>
      </c>
      <c r="R1001" s="216">
        <v>30967.161999999997</v>
      </c>
      <c r="S1001" s="216">
        <v>30967.161999999997</v>
      </c>
      <c r="T1001" s="216">
        <v>21511.744999999999</v>
      </c>
      <c r="U1001" s="216">
        <v>21511.744999999999</v>
      </c>
      <c r="V1001" s="216">
        <v>31520.184999999998</v>
      </c>
      <c r="W1001" s="216">
        <v>31520.184999999998</v>
      </c>
      <c r="X1001" s="216">
        <v>32612.756999999998</v>
      </c>
      <c r="Y1001" s="216">
        <v>32612.756999999998</v>
      </c>
      <c r="Z1001" s="216">
        <v>57545.982000000004</v>
      </c>
      <c r="AA1001" s="216">
        <v>57545.982000000004</v>
      </c>
      <c r="AB1001" s="216">
        <v>49248.134000000005</v>
      </c>
      <c r="AC1001" s="216">
        <v>49248.134000000005</v>
      </c>
      <c r="AD1001" s="216">
        <v>49825.061000000002</v>
      </c>
      <c r="AE1001" s="216">
        <v>49825.061000000002</v>
      </c>
      <c r="AF1001" s="216">
        <v>43800.080999999998</v>
      </c>
      <c r="AG1001" s="216">
        <v>43800.080999999998</v>
      </c>
      <c r="AH1001" s="216">
        <v>42892.415000000001</v>
      </c>
    </row>
    <row r="1002" spans="1:34" ht="15" hidden="1" x14ac:dyDescent="0.25">
      <c r="A1002" t="str">
        <f t="shared" si="182"/>
        <v>徽商同业资产</v>
      </c>
      <c r="B1002" s="3" t="str">
        <f t="shared" si="180"/>
        <v>徽商银行同业资产</v>
      </c>
      <c r="C1002" s="5" t="s">
        <v>497</v>
      </c>
      <c r="D1002" s="4" t="s">
        <v>202</v>
      </c>
      <c r="E1002" s="5" t="s">
        <v>216</v>
      </c>
      <c r="F1002" s="5" t="s">
        <v>236</v>
      </c>
      <c r="G1002" s="5" t="str">
        <f t="shared" si="184"/>
        <v>同业资产</v>
      </c>
      <c r="H1002" s="216">
        <v>25657.78</v>
      </c>
      <c r="I1002" s="216">
        <v>25657.78</v>
      </c>
      <c r="J1002" s="216">
        <v>47643.26</v>
      </c>
      <c r="K1002" s="216">
        <v>47643.26</v>
      </c>
      <c r="L1002" s="216">
        <v>43733.418000000005</v>
      </c>
      <c r="M1002" s="216">
        <v>43733.418000000005</v>
      </c>
      <c r="N1002" s="216">
        <v>16824.159</v>
      </c>
      <c r="O1002" s="216">
        <v>16824.159</v>
      </c>
      <c r="P1002" s="216">
        <v>31928.589</v>
      </c>
      <c r="Q1002" s="216">
        <v>31928.589</v>
      </c>
      <c r="R1002" s="216">
        <v>33238.887999999999</v>
      </c>
      <c r="S1002" s="216">
        <v>33238.887999999999</v>
      </c>
      <c r="T1002" s="216">
        <v>46410.709000000003</v>
      </c>
      <c r="U1002" s="216">
        <v>46410.709000000003</v>
      </c>
      <c r="V1002" s="216">
        <v>44073.902000000002</v>
      </c>
      <c r="W1002" s="216">
        <v>44073.902000000002</v>
      </c>
      <c r="X1002" s="216">
        <v>63462.322</v>
      </c>
      <c r="Y1002" s="216">
        <v>63462.322</v>
      </c>
      <c r="Z1002" s="216">
        <v>74455.584000000003</v>
      </c>
      <c r="AA1002" s="216">
        <v>74455.584000000003</v>
      </c>
      <c r="AB1002" s="216">
        <v>66656.383999999991</v>
      </c>
      <c r="AC1002" s="216">
        <v>66656.383999999991</v>
      </c>
      <c r="AD1002" s="216">
        <v>74592.671999999991</v>
      </c>
      <c r="AE1002" s="216">
        <v>74592.671999999991</v>
      </c>
      <c r="AF1002" s="216">
        <v>65409.212</v>
      </c>
      <c r="AG1002" s="216">
        <v>65409.212</v>
      </c>
      <c r="AH1002" s="216">
        <v>71913.91399999999</v>
      </c>
    </row>
    <row r="1003" spans="1:34" ht="15" hidden="1" x14ac:dyDescent="0.25">
      <c r="A1003" t="str">
        <f t="shared" si="182"/>
        <v>哈尔滨同业资产</v>
      </c>
      <c r="B1003" s="3" t="str">
        <f t="shared" si="180"/>
        <v>哈尔滨银行同业资产</v>
      </c>
      <c r="C1003" s="5" t="s">
        <v>501</v>
      </c>
      <c r="D1003" s="4" t="s">
        <v>203</v>
      </c>
      <c r="E1003" s="5" t="s">
        <v>217</v>
      </c>
      <c r="F1003" s="5" t="s">
        <v>236</v>
      </c>
      <c r="G1003" s="5" t="str">
        <f t="shared" si="184"/>
        <v>同业资产</v>
      </c>
      <c r="H1003" s="216">
        <v>6516.9089999999997</v>
      </c>
      <c r="I1003" s="216">
        <v>6516.9089999999997</v>
      </c>
      <c r="J1003" s="216">
        <v>3731.6860000000001</v>
      </c>
      <c r="K1003" s="216">
        <v>3731.6860000000001</v>
      </c>
      <c r="L1003" s="216">
        <v>6014.6419999999998</v>
      </c>
      <c r="M1003" s="216">
        <v>6014.6419999999998</v>
      </c>
      <c r="N1003" s="216">
        <v>6206.1179999999995</v>
      </c>
      <c r="O1003" s="216">
        <v>6206.1179999999995</v>
      </c>
      <c r="P1003" s="216">
        <v>9114.1959999999999</v>
      </c>
      <c r="Q1003" s="216">
        <v>9529.7720000000008</v>
      </c>
      <c r="R1003" s="216">
        <v>7116.2029999999995</v>
      </c>
      <c r="S1003" s="216">
        <v>14141.097000000002</v>
      </c>
      <c r="T1003" s="216">
        <v>19488.949000000001</v>
      </c>
      <c r="U1003" s="216">
        <v>19488.949000000001</v>
      </c>
      <c r="V1003" s="216">
        <v>26853.010999999999</v>
      </c>
      <c r="W1003" s="216">
        <v>28284.272000000001</v>
      </c>
      <c r="X1003" s="216">
        <v>27217.737999999998</v>
      </c>
      <c r="Y1003" s="216">
        <v>28115.53</v>
      </c>
      <c r="Z1003" s="216">
        <v>51812.646000000001</v>
      </c>
      <c r="AA1003" s="216">
        <v>38409.119999999995</v>
      </c>
      <c r="AB1003" s="216">
        <v>36251.112000000001</v>
      </c>
      <c r="AC1003" s="216">
        <v>42367.745999999999</v>
      </c>
      <c r="AD1003" s="216">
        <v>32094.192999999999</v>
      </c>
      <c r="AE1003" s="216">
        <v>45375.112999999998</v>
      </c>
      <c r="AF1003" s="216">
        <v>35698.608999999997</v>
      </c>
      <c r="AG1003" s="216">
        <v>32324.643000000004</v>
      </c>
      <c r="AH1003" s="216">
        <v>21138.574000000001</v>
      </c>
    </row>
    <row r="1004" spans="1:34" ht="15" hidden="1" x14ac:dyDescent="0.25">
      <c r="A1004" t="str">
        <f t="shared" si="182"/>
        <v>贵州同业资产</v>
      </c>
      <c r="B1004" s="3" t="str">
        <f t="shared" si="180"/>
        <v>贵州银行同业资产</v>
      </c>
      <c r="C1004" s="5" t="s">
        <v>505</v>
      </c>
      <c r="D1004" s="4" t="s">
        <v>204</v>
      </c>
      <c r="E1004" s="5" t="s">
        <v>218</v>
      </c>
      <c r="F1004" s="5" t="s">
        <v>236</v>
      </c>
      <c r="G1004" s="5" t="str">
        <f t="shared" si="184"/>
        <v>同业资产</v>
      </c>
      <c r="H1004" s="216">
        <v>0</v>
      </c>
      <c r="I1004" s="216">
        <v>0</v>
      </c>
      <c r="J1004" s="216">
        <v>16215.722999999998</v>
      </c>
      <c r="K1004" s="216">
        <v>16215.722999999998</v>
      </c>
      <c r="L1004" s="216">
        <v>10825.356</v>
      </c>
      <c r="M1004" s="216">
        <v>10825.356</v>
      </c>
      <c r="N1004" s="216">
        <v>1207.9870000000001</v>
      </c>
      <c r="O1004" s="216">
        <v>1207.9870000000001</v>
      </c>
      <c r="P1004" s="216">
        <v>15738.255999999999</v>
      </c>
      <c r="Q1004" s="216">
        <v>26219.9565</v>
      </c>
      <c r="R1004" s="216">
        <v>31074.069000000003</v>
      </c>
      <c r="S1004" s="216">
        <v>31074.069000000003</v>
      </c>
      <c r="T1004" s="216">
        <v>22752.241999999998</v>
      </c>
      <c r="U1004" s="216">
        <v>22752.241999999998</v>
      </c>
      <c r="V1004" s="216">
        <v>18622.905999999999</v>
      </c>
      <c r="W1004" s="216">
        <v>18622.905999999999</v>
      </c>
      <c r="X1004" s="216">
        <v>17626.502</v>
      </c>
      <c r="Y1004" s="216">
        <v>17626.502</v>
      </c>
      <c r="Z1004" s="216">
        <v>7625.482</v>
      </c>
      <c r="AA1004" s="216">
        <v>7625.482</v>
      </c>
      <c r="AB1004" s="216">
        <v>19225.098999999998</v>
      </c>
      <c r="AC1004" s="216">
        <v>19225.098999999998</v>
      </c>
      <c r="AD1004" s="216">
        <v>27948.982000000004</v>
      </c>
      <c r="AE1004" s="216">
        <v>27948.982000000004</v>
      </c>
      <c r="AF1004" s="216">
        <v>20615.038999999997</v>
      </c>
      <c r="AG1004" s="216">
        <v>20615.038999999997</v>
      </c>
      <c r="AH1004" s="275">
        <f>8842331/1000+9566087/1000</f>
        <v>18408.417999999998</v>
      </c>
    </row>
    <row r="1005" spans="1:34" ht="15" hidden="1" x14ac:dyDescent="0.25">
      <c r="A1005" t="str">
        <f t="shared" si="182"/>
        <v>渤海同业资产</v>
      </c>
      <c r="B1005" s="3" t="str">
        <f t="shared" si="180"/>
        <v>渤海银行同业资产</v>
      </c>
      <c r="C1005" s="5" t="s">
        <v>498</v>
      </c>
      <c r="D1005" s="4" t="s">
        <v>205</v>
      </c>
      <c r="E1005" s="5" t="s">
        <v>219</v>
      </c>
      <c r="F1005" s="5" t="s">
        <v>236</v>
      </c>
      <c r="G1005" s="5" t="str">
        <f t="shared" si="184"/>
        <v>同业资产</v>
      </c>
      <c r="H1005" s="216">
        <v>28153.098399999999</v>
      </c>
      <c r="I1005" s="216">
        <v>34857.442900000002</v>
      </c>
      <c r="J1005" s="216">
        <v>20312.694</v>
      </c>
      <c r="K1005" s="216">
        <v>20312.694</v>
      </c>
      <c r="L1005" s="216">
        <v>41985.411201529998</v>
      </c>
      <c r="M1005" s="216">
        <v>41985.411201529998</v>
      </c>
      <c r="N1005" s="216">
        <v>33869.031000000003</v>
      </c>
      <c r="O1005" s="216">
        <v>33869.031000000003</v>
      </c>
      <c r="P1005" s="216">
        <v>77171.970255099994</v>
      </c>
      <c r="Q1005" s="216">
        <v>77171.970255099994</v>
      </c>
      <c r="R1005" s="216">
        <v>36992.770000000004</v>
      </c>
      <c r="S1005" s="216">
        <v>36992.770000000004</v>
      </c>
      <c r="T1005" s="216">
        <v>38401.757933170004</v>
      </c>
      <c r="U1005" s="216">
        <v>38401.757933170004</v>
      </c>
      <c r="V1005" s="216">
        <v>34408.792000000001</v>
      </c>
      <c r="W1005" s="216">
        <v>34408.792000000001</v>
      </c>
      <c r="X1005" s="216">
        <v>49676.417000000001</v>
      </c>
      <c r="Y1005" s="216">
        <v>49676.417000000001</v>
      </c>
      <c r="Z1005" s="216">
        <v>39824.652000000002</v>
      </c>
      <c r="AA1005" s="216">
        <v>39824.652000000002</v>
      </c>
      <c r="AB1005" s="216">
        <v>45748.525999999998</v>
      </c>
      <c r="AC1005" s="216">
        <v>45748.525999999998</v>
      </c>
      <c r="AD1005" s="216">
        <v>34821.906000000003</v>
      </c>
      <c r="AE1005" s="216">
        <v>34821.906000000003</v>
      </c>
      <c r="AF1005" s="216">
        <v>39108.392000000007</v>
      </c>
      <c r="AG1005" s="216">
        <v>39108.392000000007</v>
      </c>
      <c r="AH1005" s="216">
        <v>76342.384000000005</v>
      </c>
    </row>
    <row r="1006" spans="1:34" ht="15" hidden="1" x14ac:dyDescent="0.25">
      <c r="A1006" t="str">
        <f t="shared" si="182"/>
        <v>威海同业资产</v>
      </c>
      <c r="B1006" s="3" t="str">
        <f t="shared" si="180"/>
        <v>威海银行同业资产</v>
      </c>
      <c r="C1006" s="5" t="s">
        <v>506</v>
      </c>
      <c r="D1006" s="4" t="s">
        <v>206</v>
      </c>
      <c r="E1006" s="5" t="s">
        <v>220</v>
      </c>
      <c r="F1006" s="5" t="s">
        <v>236</v>
      </c>
      <c r="G1006" s="5" t="str">
        <f t="shared" si="184"/>
        <v>同业资产</v>
      </c>
      <c r="H1006" s="216">
        <v>4317.4466211099998</v>
      </c>
      <c r="I1006" s="216">
        <v>4317.4466211099998</v>
      </c>
      <c r="J1006" s="216">
        <v>7916.1455274500004</v>
      </c>
      <c r="K1006" s="216">
        <v>1631.6607929700001</v>
      </c>
      <c r="L1006" s="216">
        <v>3828.3912681600004</v>
      </c>
      <c r="M1006" s="216">
        <v>3828.3912681600004</v>
      </c>
      <c r="N1006" s="216">
        <v>5721.9237660600002</v>
      </c>
      <c r="O1006" s="216">
        <v>5721.9237660600002</v>
      </c>
      <c r="P1006" s="216">
        <v>5304.4643397399996</v>
      </c>
      <c r="Q1006" s="216">
        <v>5304.4643397399996</v>
      </c>
      <c r="R1006" s="216">
        <v>6565.0402527000006</v>
      </c>
      <c r="S1006" s="216">
        <v>6565.0402527000006</v>
      </c>
      <c r="T1006" s="216">
        <v>3081.1964831300002</v>
      </c>
      <c r="U1006" s="216">
        <v>3081.1964831300002</v>
      </c>
      <c r="V1006" s="216">
        <v>1096.29798979</v>
      </c>
      <c r="W1006" s="216">
        <v>1096.29798979</v>
      </c>
      <c r="X1006" s="216">
        <v>1367.742</v>
      </c>
      <c r="Y1006" s="216">
        <v>1367.742</v>
      </c>
      <c r="Z1006" s="216">
        <v>890.52202123999996</v>
      </c>
      <c r="AA1006" s="216">
        <v>890.52202123999996</v>
      </c>
      <c r="AB1006" s="216">
        <v>4447.6470835099999</v>
      </c>
      <c r="AC1006" s="216">
        <v>4447.6470835099999</v>
      </c>
      <c r="AD1006" s="216">
        <v>4238.7738020100005</v>
      </c>
      <c r="AE1006" s="216">
        <v>4238.7738020100005</v>
      </c>
      <c r="AF1006" s="216">
        <v>1539.9960591899999</v>
      </c>
      <c r="AG1006" s="216">
        <v>1539.9960591899999</v>
      </c>
      <c r="AH1006" s="216">
        <v>19141.525999999998</v>
      </c>
    </row>
    <row r="1007" spans="1:34" ht="15" hidden="1" x14ac:dyDescent="0.25">
      <c r="A1007" t="str">
        <f t="shared" si="182"/>
        <v>东莞农商同业资产</v>
      </c>
      <c r="B1007" s="3" t="str">
        <f t="shared" si="180"/>
        <v>东莞农商银行同业资产</v>
      </c>
      <c r="C1007" s="5" t="s">
        <v>502</v>
      </c>
      <c r="D1007" s="4" t="s">
        <v>207</v>
      </c>
      <c r="E1007" s="5" t="s">
        <v>221</v>
      </c>
      <c r="F1007" s="5" t="s">
        <v>236</v>
      </c>
      <c r="G1007" s="5" t="str">
        <f t="shared" si="184"/>
        <v>同业资产</v>
      </c>
      <c r="H1007" s="216">
        <v>13267.196697160001</v>
      </c>
      <c r="I1007" s="216">
        <v>13906.81414572</v>
      </c>
      <c r="J1007" s="216">
        <v>21299.664999999997</v>
      </c>
      <c r="K1007" s="216">
        <v>15756.120999999999</v>
      </c>
      <c r="L1007" s="216">
        <v>21729.035</v>
      </c>
      <c r="M1007" s="216">
        <v>20207.221999999998</v>
      </c>
      <c r="N1007" s="216">
        <v>18707.434000000001</v>
      </c>
      <c r="O1007" s="216">
        <v>18332.256000000001</v>
      </c>
      <c r="P1007" s="216">
        <v>17653.237000000001</v>
      </c>
      <c r="Q1007" s="216">
        <v>23318.449000000001</v>
      </c>
      <c r="R1007" s="216">
        <v>15772.779</v>
      </c>
      <c r="S1007" s="216">
        <v>16591.52</v>
      </c>
      <c r="T1007" s="216">
        <v>16225.669000000002</v>
      </c>
      <c r="U1007" s="216">
        <v>16225.669000000002</v>
      </c>
      <c r="V1007" s="216">
        <v>15515.079000000002</v>
      </c>
      <c r="W1007" s="216">
        <v>15740.117</v>
      </c>
      <c r="X1007" s="216">
        <v>14180.633</v>
      </c>
      <c r="Y1007" s="216">
        <v>13084.723999999998</v>
      </c>
      <c r="Z1007" s="216">
        <v>17566.453000000001</v>
      </c>
      <c r="AA1007" s="216">
        <v>18393.12</v>
      </c>
      <c r="AB1007" s="216">
        <v>18054.651999999998</v>
      </c>
      <c r="AC1007" s="216">
        <v>17080.921000000002</v>
      </c>
      <c r="AD1007" s="216">
        <v>16818.580000000002</v>
      </c>
      <c r="AE1007" s="216">
        <v>19208.756999999998</v>
      </c>
      <c r="AF1007" s="216">
        <v>19657.838</v>
      </c>
      <c r="AG1007" s="216">
        <v>19741.286</v>
      </c>
      <c r="AH1007" s="216">
        <v>19741.286</v>
      </c>
    </row>
    <row r="1008" spans="1:34" ht="15" hidden="1" x14ac:dyDescent="0.25">
      <c r="A1008" t="str">
        <f t="shared" si="182"/>
        <v>国有行同业资产</v>
      </c>
      <c r="B1008" s="15" t="str">
        <f t="shared" si="180"/>
        <v>国有行同业资产</v>
      </c>
      <c r="C1008" s="16"/>
      <c r="D1008" s="17" t="s">
        <v>8</v>
      </c>
      <c r="E1008" s="17" t="s">
        <v>8</v>
      </c>
      <c r="F1008" s="17"/>
      <c r="G1008" s="17" t="str">
        <f>G1007</f>
        <v>同业资产</v>
      </c>
      <c r="H1008" s="23">
        <f>IFERROR(SUMIF($F938:$F1007,$E1008,H938:H1007),"")</f>
        <v>7005255</v>
      </c>
      <c r="I1008" s="23">
        <f>IFERROR(SUMIF($F938:$F1007,$E1008,I938:I1007),"")</f>
        <v>7067101</v>
      </c>
      <c r="J1008" s="23">
        <f>IFERROR(SUMIF($F938:$F1007,$E1008,J938:J1007),"")</f>
        <v>7357017</v>
      </c>
      <c r="K1008" s="23">
        <f>IFERROR(SUMIF($F938:$F1007,$E1008,K938:K1007),"")</f>
        <v>9126313</v>
      </c>
      <c r="L1008" s="23">
        <f>IFERROR(SUMIF($F938:$F1007,$E1008,L938:L1007),"")</f>
        <v>9066886</v>
      </c>
      <c r="M1008" s="23">
        <f>IFERROR(SUMIF($F938:$F1007,$E1008,M938:M1007),"")</f>
        <v>8829841</v>
      </c>
      <c r="N1008" s="23">
        <f>IFERROR(SUMIF($F938:$F1007,$E1008,N938:N1007),"")</f>
        <v>7829204</v>
      </c>
      <c r="O1008" s="23">
        <f>IFERROR(SUMIF($F938:$F1007,$E1008,O938:O1007),"")</f>
        <v>9093762</v>
      </c>
      <c r="P1008" s="23">
        <f>IFERROR(SUMIF($F938:$F1007,$E1008,P938:P1007),"")</f>
        <v>8756340</v>
      </c>
      <c r="Q1008" s="23">
        <f>IFERROR(SUMIF($F938:$F1007,$E1008,Q938:Q1007),"")</f>
        <v>7728655</v>
      </c>
      <c r="R1008" s="23">
        <f>IFERROR(SUMIF($F938:$F1007,$E1008,R938:R1007),"")</f>
        <v>6997597</v>
      </c>
      <c r="S1008" s="23">
        <f>IFERROR(SUMIF($F938:$F1007,$E1008,S938:S1007),"")</f>
        <v>8106522</v>
      </c>
      <c r="T1008" s="23">
        <f>IFERROR(SUMIF($F938:$F1007,$E1008,T938:T1007),"")</f>
        <v>9346511</v>
      </c>
      <c r="U1008" s="23">
        <f>IFERROR(SUMIF($F938:$F1007,$E1008,U938:U1007),"")</f>
        <v>9788727</v>
      </c>
      <c r="V1008" s="23">
        <f>IFERROR(SUMIF($F938:$F1007,$E1008,V938:V1007),"")</f>
        <v>9175353</v>
      </c>
      <c r="W1008" s="23">
        <f>IFERROR(SUMIF($F938:$F1007,$E1008,W938:W1007),"")</f>
        <v>11225031</v>
      </c>
      <c r="X1008" s="23">
        <f>IFERROR(SUMIF($F938:$F1007,$E1008,X938:X1007),"")</f>
        <v>12231751</v>
      </c>
      <c r="Y1008" s="23">
        <f>IFERROR(SUMIF($F938:$F1007,$E1008,Y938:Y1007),"")</f>
        <v>11010028</v>
      </c>
      <c r="Z1008" s="23">
        <f>IFERROR(SUMIF($F938:$F1007,$E1008,Z938:Z1007),"")</f>
        <v>11041171</v>
      </c>
      <c r="AA1008" s="23">
        <f>IFERROR(SUMIF($F938:$F1007,$E1008,AA938:AA1007),"")</f>
        <v>12380328</v>
      </c>
      <c r="AB1008" s="23">
        <f>IFERROR(SUMIF($F938:$F1007,$E1008,AB938:AB1007),"")</f>
        <v>9600954</v>
      </c>
      <c r="AC1008" s="23">
        <f>IFERROR(SUMIF($F938:$F1007,$E1008,AC938:AC1007),"")</f>
        <v>10095565</v>
      </c>
      <c r="AD1008" s="23">
        <f>IFERROR(SUMIF($F938:$F1007,$E1008,AD938:AD1007),"")</f>
        <v>10123093</v>
      </c>
      <c r="AE1008" s="23">
        <f>IFERROR(SUMIF($F938:$F1007,$E1008,AE938:AE1007),"")</f>
        <v>9672407</v>
      </c>
      <c r="AF1008" s="23">
        <f>IFERROR(SUMIF($F938:$F1007,$E1008,AF938:AF1007),"")</f>
        <v>11470601</v>
      </c>
      <c r="AG1008" s="23">
        <f>IFERROR(SUMIF($F938:$F1007,$E1008,AG938:AG1007),"")</f>
        <v>10840131</v>
      </c>
      <c r="AH1008" s="23">
        <f>IFERROR(SUMIF($F938:$F1007,$E1008,AH938:AH1007),"")</f>
        <v>10437942</v>
      </c>
    </row>
    <row r="1009" spans="1:34" ht="15" hidden="1" x14ac:dyDescent="0.25">
      <c r="A1009" t="str">
        <f t="shared" si="182"/>
        <v>股份行同业资产</v>
      </c>
      <c r="B1009" s="3" t="str">
        <f t="shared" si="180"/>
        <v>股份行同业资产</v>
      </c>
      <c r="C1009" s="4"/>
      <c r="D1009" s="5" t="s">
        <v>27</v>
      </c>
      <c r="E1009" s="5" t="s">
        <v>27</v>
      </c>
      <c r="F1009" s="5"/>
      <c r="G1009" s="5" t="str">
        <f t="shared" ref="G1009:G1014" si="185">G1008</f>
        <v>同业资产</v>
      </c>
      <c r="H1009" s="23">
        <f>IFERROR(SUMIF($F938:$F1007,$E1009,H938:H1007),"")</f>
        <v>2391562.682</v>
      </c>
      <c r="I1009" s="23">
        <f>IFERROR(SUMIF($F938:$F1007,$E1009,I938:I1007),"")</f>
        <v>2261580.34</v>
      </c>
      <c r="J1009" s="23">
        <f>IFERROR(SUMIF($F938:$F1007,$E1009,J938:J1007),"")</f>
        <v>2310719.9539999999</v>
      </c>
      <c r="K1009" s="23">
        <f>IFERROR(SUMIF($F938:$F1007,$E1009,K938:K1007),"")</f>
        <v>2772802.4279999998</v>
      </c>
      <c r="L1009" s="23">
        <f>IFERROR(SUMIF($F938:$F1007,$E1009,L938:L1007),"")</f>
        <v>2632498</v>
      </c>
      <c r="M1009" s="23">
        <f>IFERROR(SUMIF($F938:$F1007,$E1009,M938:M1007),"")</f>
        <v>2574991</v>
      </c>
      <c r="N1009" s="23">
        <f>IFERROR(SUMIF($F938:$F1007,$E1009,N938:N1007),"")</f>
        <v>2770510</v>
      </c>
      <c r="O1009" s="23">
        <f>IFERROR(SUMIF($F938:$F1007,$E1009,O938:O1007),"")</f>
        <v>2573541</v>
      </c>
      <c r="P1009" s="23">
        <f>IFERROR(SUMIF($F938:$F1007,$E1009,P938:P1007),"")</f>
        <v>3111101</v>
      </c>
      <c r="Q1009" s="23">
        <f>IFERROR(SUMIF($F938:$F1007,$E1009,Q938:Q1007),"")</f>
        <v>2800639</v>
      </c>
      <c r="R1009" s="23">
        <f>IFERROR(SUMIF($F938:$F1007,$E1009,R938:R1007),"")</f>
        <v>2982000</v>
      </c>
      <c r="S1009" s="23">
        <f>IFERROR(SUMIF($F938:$F1007,$E1009,S938:S1007),"")</f>
        <v>3376827</v>
      </c>
      <c r="T1009" s="23">
        <f>IFERROR(SUMIF($F938:$F1007,$E1009,T938:T1007),"")</f>
        <v>3266937</v>
      </c>
      <c r="U1009" s="23">
        <f>IFERROR(SUMIF($F938:$F1007,$E1009,U938:U1007),"")</f>
        <v>2738521</v>
      </c>
      <c r="V1009" s="23">
        <f>IFERROR(SUMIF($F938:$F1007,$E1009,V938:V1007),"")</f>
        <v>2989955</v>
      </c>
      <c r="W1009" s="23">
        <f>IFERROR(SUMIF($F938:$F1007,$E1009,W938:W1007),"")</f>
        <v>3385399</v>
      </c>
      <c r="X1009" s="23">
        <f>IFERROR(SUMIF($F938:$F1007,$E1009,X938:X1007),"")</f>
        <v>3531199</v>
      </c>
      <c r="Y1009" s="23">
        <f>IFERROR(SUMIF($F938:$F1007,$E1009,Y938:Y1007),"")</f>
        <v>2970579</v>
      </c>
      <c r="Z1009" s="23">
        <f>IFERROR(SUMIF($F938:$F1007,$E1009,Z938:Z1007),"")</f>
        <v>3590824</v>
      </c>
      <c r="AA1009" s="23">
        <f>IFERROR(SUMIF($F938:$F1007,$E1009,AA938:AA1007),"")</f>
        <v>3974943</v>
      </c>
      <c r="AB1009" s="23">
        <f>IFERROR(SUMIF($F938:$F1007,$E1009,AB938:AB1007),"")</f>
        <v>4009507</v>
      </c>
      <c r="AC1009" s="23">
        <f>IFERROR(SUMIF($F938:$F1007,$E1009,AC938:AC1007),"")</f>
        <v>3994655</v>
      </c>
      <c r="AD1009" s="23">
        <f>IFERROR(SUMIF($F938:$F1007,$E1009,AD938:AD1007),"")</f>
        <v>4242956</v>
      </c>
      <c r="AE1009" s="23">
        <f>IFERROR(SUMIF($F938:$F1007,$E1009,AE938:AE1007),"")</f>
        <v>4185975</v>
      </c>
      <c r="AF1009" s="23">
        <f>IFERROR(SUMIF($F938:$F1007,$E1009,AF938:AF1007),"")</f>
        <v>4295174</v>
      </c>
      <c r="AG1009" s="23">
        <f>IFERROR(SUMIF($F938:$F1007,$E1009,AG938:AG1007),"")</f>
        <v>4152103</v>
      </c>
      <c r="AH1009" s="23">
        <f>IFERROR(SUMIF($F938:$F1007,$E1009,AH938:AH1007),"")</f>
        <v>4891069</v>
      </c>
    </row>
    <row r="1010" spans="1:34" ht="15" hidden="1" x14ac:dyDescent="0.25">
      <c r="A1010" t="str">
        <f t="shared" si="182"/>
        <v>城商行同业资产</v>
      </c>
      <c r="B1010" s="3" t="str">
        <f t="shared" si="180"/>
        <v>城商行同业资产</v>
      </c>
      <c r="C1010" s="4"/>
      <c r="D1010" s="5" t="s">
        <v>55</v>
      </c>
      <c r="E1010" s="5" t="s">
        <v>55</v>
      </c>
      <c r="F1010" s="5"/>
      <c r="G1010" s="5" t="str">
        <f t="shared" si="185"/>
        <v>同业资产</v>
      </c>
      <c r="H1010" s="23">
        <f>IFERROR(SUMIF($F938:$F1007,$E1010,H938:H1007),"")</f>
        <v>752551.96976429014</v>
      </c>
      <c r="I1010" s="23">
        <f>IFERROR(SUMIF($F938:$F1007,$E1010,I938:I1007),"")</f>
        <v>692961.38029494986</v>
      </c>
      <c r="J1010" s="23">
        <f>IFERROR(SUMIF($F938:$F1007,$E1010,J938:J1007),"")</f>
        <v>786314.63245755003</v>
      </c>
      <c r="K1010" s="23">
        <f>IFERROR(SUMIF($F938:$F1007,$E1010,K938:K1007),"")</f>
        <v>729416.28286244988</v>
      </c>
      <c r="L1010" s="23">
        <f>IFERROR(SUMIF($F938:$F1007,$E1010,L938:L1007),"")</f>
        <v>773770.7818092301</v>
      </c>
      <c r="M1010" s="23">
        <f>IFERROR(SUMIF($F938:$F1007,$E1010,M938:M1007),"")</f>
        <v>744353.91558428004</v>
      </c>
      <c r="N1010" s="23">
        <f>IFERROR(SUMIF($F938:$F1007,$E1010,N938:N1007),"")</f>
        <v>847637.83350179996</v>
      </c>
      <c r="O1010" s="23">
        <f>IFERROR(SUMIF($F938:$F1007,$E1010,O938:O1007),"")</f>
        <v>970077.52534113009</v>
      </c>
      <c r="P1010" s="23">
        <f>IFERROR(SUMIF($F938:$F1007,$E1010,P938:P1007),"")</f>
        <v>917608.40754539997</v>
      </c>
      <c r="Q1010" s="23">
        <f>IFERROR(SUMIF($F938:$F1007,$E1010,Q938:Q1007),"")</f>
        <v>956166.28778246988</v>
      </c>
      <c r="R1010" s="23">
        <f>IFERROR(SUMIF($F938:$F1007,$E1010,R938:R1007),"")</f>
        <v>985758.36262310005</v>
      </c>
      <c r="S1010" s="23">
        <f>IFERROR(SUMIF($F938:$F1007,$E1010,S938:S1007),"")</f>
        <v>1073740.4781992498</v>
      </c>
      <c r="T1010" s="23">
        <f>IFERROR(SUMIF($F938:$F1007,$E1010,T938:T1007),"")</f>
        <v>1111107.61254824</v>
      </c>
      <c r="U1010" s="23">
        <f>IFERROR(SUMIF($F938:$F1007,$E1010,U938:U1007),"")</f>
        <v>1127240.99776223</v>
      </c>
      <c r="V1010" s="23">
        <f>IFERROR(SUMIF($F938:$F1007,$E1010,V938:V1007),"")</f>
        <v>1180248.3178704202</v>
      </c>
      <c r="W1010" s="23">
        <f>IFERROR(SUMIF($F938:$F1007,$E1010,W938:W1007),"")</f>
        <v>1155304.9803107402</v>
      </c>
      <c r="X1010" s="23">
        <f>IFERROR(SUMIF($F938:$F1007,$E1010,X938:X1007),"")</f>
        <v>1186318.94736108</v>
      </c>
      <c r="Y1010" s="23">
        <f>IFERROR(SUMIF($F938:$F1007,$E1010,Y938:Y1007),"")</f>
        <v>1212614.8909231399</v>
      </c>
      <c r="Z1010" s="23">
        <f>IFERROR(SUMIF($F938:$F1007,$E1010,Z938:Z1007),"")</f>
        <v>1275337.6213621001</v>
      </c>
      <c r="AA1010" s="23">
        <f>IFERROR(SUMIF($F938:$F1007,$E1010,AA938:AA1007),"")</f>
        <v>1410681.2976687502</v>
      </c>
      <c r="AB1010" s="23">
        <f>IFERROR(SUMIF($F938:$F1007,$E1010,AB938:AB1007),"")</f>
        <v>1451321.0391517899</v>
      </c>
      <c r="AC1010" s="23">
        <f>IFERROR(SUMIF($F938:$F1007,$E1010,AC938:AC1007),"")</f>
        <v>1494911.6362449599</v>
      </c>
      <c r="AD1010" s="23">
        <f>IFERROR(SUMIF($F938:$F1007,$E1010,AD938:AD1007),"")</f>
        <v>1544257.6471279298</v>
      </c>
      <c r="AE1010" s="23">
        <f>IFERROR(SUMIF($F938:$F1007,$E1010,AE938:AE1007),"")</f>
        <v>1667582.9400474404</v>
      </c>
      <c r="AF1010" s="23">
        <f>IFERROR(SUMIF($F938:$F1007,$E1010,AF938:AF1007),"")</f>
        <v>1873848.3975428098</v>
      </c>
      <c r="AG1010" s="23">
        <f>IFERROR(SUMIF($F938:$F1007,$E1010,AG938:AG1007),"")</f>
        <v>1877339.9814041096</v>
      </c>
      <c r="AH1010" s="23">
        <f>IFERROR(SUMIF($F938:$F1007,$E1010,AH938:AH1007),"")</f>
        <v>131377.601</v>
      </c>
    </row>
    <row r="1011" spans="1:34" ht="15" hidden="1" x14ac:dyDescent="0.25">
      <c r="A1011" t="str">
        <f t="shared" si="182"/>
        <v>农商行同业资产</v>
      </c>
      <c r="B1011" s="3" t="str">
        <f t="shared" si="180"/>
        <v>农商行同业资产</v>
      </c>
      <c r="C1011" s="4"/>
      <c r="D1011" s="5" t="s">
        <v>107</v>
      </c>
      <c r="E1011" s="5" t="s">
        <v>107</v>
      </c>
      <c r="F1011" s="5"/>
      <c r="G1011" s="5" t="str">
        <f t="shared" si="185"/>
        <v>同业资产</v>
      </c>
      <c r="H1011" s="23">
        <f>IFERROR(SUMIF($F938:$F1007,$E1011,H938:H1007),"")</f>
        <v>351520.18547214998</v>
      </c>
      <c r="I1011" s="23">
        <f>IFERROR(SUMIF($F938:$F1007,$E1011,I938:I1007),"")</f>
        <v>231224.48789772001</v>
      </c>
      <c r="J1011" s="23">
        <f>IFERROR(SUMIF($F938:$F1007,$E1011,J938:J1007),"")</f>
        <v>297649.25759639998</v>
      </c>
      <c r="K1011" s="23">
        <f>IFERROR(SUMIF($F938:$F1007,$E1011,K938:K1007),"")</f>
        <v>193133.59519622001</v>
      </c>
      <c r="L1011" s="23">
        <f>IFERROR(SUMIF($F938:$F1007,$E1011,L938:L1007),"")</f>
        <v>311822.08090912004</v>
      </c>
      <c r="M1011" s="23">
        <f>IFERROR(SUMIF($F938:$F1007,$E1011,M938:M1007),"")</f>
        <v>202733.64241666999</v>
      </c>
      <c r="N1011" s="23">
        <f>IFERROR(SUMIF($F938:$F1007,$E1011,N938:N1007),"")</f>
        <v>330808.14660474</v>
      </c>
      <c r="O1011" s="23">
        <f>IFERROR(SUMIF($F938:$F1007,$E1011,O938:O1007),"")</f>
        <v>314611.66200688999</v>
      </c>
      <c r="P1011" s="23">
        <f>IFERROR(SUMIF($F938:$F1007,$E1011,P938:P1007),"")</f>
        <v>312056.50033740007</v>
      </c>
      <c r="Q1011" s="23">
        <f>IFERROR(SUMIF($F938:$F1007,$E1011,Q938:Q1007),"")</f>
        <v>287491.08218105003</v>
      </c>
      <c r="R1011" s="23">
        <f>IFERROR(SUMIF($F938:$F1007,$E1011,R938:R1007),"")</f>
        <v>300014.14522210002</v>
      </c>
      <c r="S1011" s="23">
        <f>IFERROR(SUMIF($F938:$F1007,$E1011,S938:S1007),"")</f>
        <v>284583.32516711997</v>
      </c>
      <c r="T1011" s="23">
        <f>IFERROR(SUMIF($F938:$F1007,$E1011,T938:T1007),"")</f>
        <v>287763.99160296994</v>
      </c>
      <c r="U1011" s="23">
        <f>IFERROR(SUMIF($F938:$F1007,$E1011,U938:U1007),"")</f>
        <v>284704.66359996999</v>
      </c>
      <c r="V1011" s="23">
        <f>IFERROR(SUMIF($F938:$F1007,$E1011,V938:V1007),"")</f>
        <v>274457.23176760995</v>
      </c>
      <c r="W1011" s="23">
        <f>IFERROR(SUMIF($F938:$F1007,$E1011,W938:W1007),"")</f>
        <v>270987.61378149001</v>
      </c>
      <c r="X1011" s="23">
        <f>IFERROR(SUMIF($F938:$F1007,$E1011,X938:X1007),"")</f>
        <v>269127.02763554</v>
      </c>
      <c r="Y1011" s="23">
        <f>IFERROR(SUMIF($F938:$F1007,$E1011,Y938:Y1007),"")</f>
        <v>262220.542663</v>
      </c>
      <c r="Z1011" s="23">
        <f>IFERROR(SUMIF($F938:$F1007,$E1011,Z938:Z1007),"")</f>
        <v>271053.71047806996</v>
      </c>
      <c r="AA1011" s="23">
        <f>IFERROR(SUMIF($F938:$F1007,$E1011,AA938:AA1007),"")</f>
        <v>323895.91124744999</v>
      </c>
      <c r="AB1011" s="23">
        <f>IFERROR(SUMIF($F938:$F1007,$E1011,AB938:AB1007),"")</f>
        <v>319690.76856537</v>
      </c>
      <c r="AC1011" s="23">
        <f>IFERROR(SUMIF($F938:$F1007,$E1011,AC938:AC1007),"")</f>
        <v>338666.19564530993</v>
      </c>
      <c r="AD1011" s="23">
        <f>IFERROR(SUMIF($F938:$F1007,$E1011,AD938:AD1007),"")</f>
        <v>313283.75843719003</v>
      </c>
      <c r="AE1011" s="23">
        <f>IFERROR(SUMIF($F938:$F1007,$E1011,AE938:AE1007),"")</f>
        <v>351647.84505026997</v>
      </c>
      <c r="AF1011" s="23">
        <f>IFERROR(SUMIF($F938:$F1007,$E1011,AF938:AF1007),"")</f>
        <v>356000.47699985997</v>
      </c>
      <c r="AG1011" s="23">
        <f>IFERROR(SUMIF($F938:$F1007,$E1011,AG938:AG1007),"")</f>
        <v>412742.87312474992</v>
      </c>
      <c r="AH1011" s="23">
        <f>IFERROR(SUMIF($F938:$F1007,$E1011,AH938:AH1007),"")</f>
        <v>204886.45634896998</v>
      </c>
    </row>
    <row r="1012" spans="1:34" ht="15" hidden="1" x14ac:dyDescent="0.25">
      <c r="A1012" t="str">
        <f t="shared" si="182"/>
        <v>上市银行同业资产</v>
      </c>
      <c r="B1012" s="3" t="str">
        <f t="shared" si="180"/>
        <v>上市银行同业资产</v>
      </c>
      <c r="C1012" s="4"/>
      <c r="D1012" s="5" t="s">
        <v>135</v>
      </c>
      <c r="E1012" s="5" t="s">
        <v>135</v>
      </c>
      <c r="F1012" s="5"/>
      <c r="G1012" s="5" t="str">
        <f t="shared" si="185"/>
        <v>同业资产</v>
      </c>
      <c r="H1012" s="23">
        <f t="shared" ref="H1012:AG1012" si="186">IFERROR(SUM(H1008:H1011),"")</f>
        <v>10500889.83723644</v>
      </c>
      <c r="I1012" s="23">
        <f t="shared" si="186"/>
        <v>10252867.208192671</v>
      </c>
      <c r="J1012" s="23">
        <f t="shared" si="186"/>
        <v>10751700.84405395</v>
      </c>
      <c r="K1012" s="23">
        <f t="shared" si="186"/>
        <v>12821665.306058668</v>
      </c>
      <c r="L1012" s="23">
        <f t="shared" si="186"/>
        <v>12784976.862718349</v>
      </c>
      <c r="M1012" s="23">
        <f t="shared" si="186"/>
        <v>12351919.558000948</v>
      </c>
      <c r="N1012" s="23">
        <f t="shared" si="186"/>
        <v>11778159.98010654</v>
      </c>
      <c r="O1012" s="23">
        <f t="shared" si="186"/>
        <v>12951992.187348021</v>
      </c>
      <c r="P1012" s="23">
        <f t="shared" si="186"/>
        <v>13097105.9078828</v>
      </c>
      <c r="Q1012" s="23">
        <f t="shared" si="186"/>
        <v>11772951.369963519</v>
      </c>
      <c r="R1012" s="23">
        <f t="shared" si="186"/>
        <v>11265369.507845199</v>
      </c>
      <c r="S1012" s="23">
        <f t="shared" si="186"/>
        <v>12841672.803366369</v>
      </c>
      <c r="T1012" s="23">
        <f t="shared" si="186"/>
        <v>14012319.60415121</v>
      </c>
      <c r="U1012" s="23">
        <f t="shared" si="186"/>
        <v>13939193.661362199</v>
      </c>
      <c r="V1012" s="23">
        <f t="shared" si="186"/>
        <v>13620013.549638029</v>
      </c>
      <c r="W1012" s="23">
        <f t="shared" si="186"/>
        <v>16036722.594092229</v>
      </c>
      <c r="X1012" s="23">
        <f t="shared" si="186"/>
        <v>17218395.974996623</v>
      </c>
      <c r="Y1012" s="23">
        <f t="shared" si="186"/>
        <v>15455442.433586141</v>
      </c>
      <c r="Z1012" s="23">
        <f t="shared" si="186"/>
        <v>16178386.331840169</v>
      </c>
      <c r="AA1012" s="23">
        <f t="shared" si="186"/>
        <v>18089848.208916202</v>
      </c>
      <c r="AB1012" s="23">
        <f t="shared" si="186"/>
        <v>15381472.807717159</v>
      </c>
      <c r="AC1012" s="23">
        <f t="shared" si="186"/>
        <v>15923797.83189027</v>
      </c>
      <c r="AD1012" s="23">
        <f t="shared" si="186"/>
        <v>16223590.40556512</v>
      </c>
      <c r="AE1012" s="23">
        <f t="shared" si="186"/>
        <v>15877612.785097711</v>
      </c>
      <c r="AF1012" s="23">
        <f t="shared" si="186"/>
        <v>17995623.874542668</v>
      </c>
      <c r="AG1012" s="23">
        <f t="shared" si="186"/>
        <v>17282316.854528859</v>
      </c>
      <c r="AH1012" s="23">
        <f t="shared" ref="AH1012" si="187">IFERROR(SUM(AH1008:AH1011),"")</f>
        <v>15665275.05734897</v>
      </c>
    </row>
    <row r="1013" spans="1:34" ht="15" hidden="1" x14ac:dyDescent="0.25">
      <c r="A1013" t="str">
        <f t="shared" si="182"/>
        <v>A+H股同业资产</v>
      </c>
      <c r="B1013" s="3" t="str">
        <f t="shared" si="180"/>
        <v>A+H股同业资产</v>
      </c>
      <c r="C1013" s="3"/>
      <c r="D1013" s="5" t="s">
        <v>542</v>
      </c>
      <c r="E1013" s="5" t="s">
        <v>542</v>
      </c>
      <c r="F1013" s="3"/>
      <c r="G1013" s="5" t="str">
        <f t="shared" si="185"/>
        <v>同业资产</v>
      </c>
      <c r="H1013" s="23">
        <f>IFERROR(SUMIF($F938:$F1007,$E1013,H938:H1007),"")</f>
        <v>8677295.1909999996</v>
      </c>
      <c r="I1013" s="23">
        <f>IFERROR(SUMIF($F938:$F1007,$E1013,I938:I1007),"")</f>
        <v>8648293.6789999995</v>
      </c>
      <c r="J1013" s="23">
        <f>IFERROR(SUMIF($F938:$F1007,$E1013,J938:J1007),"")</f>
        <v>8959131.4820000008</v>
      </c>
      <c r="K1013" s="23">
        <f>IFERROR(SUMIF($F938:$F1007,$E1013,K938:K1007),"")</f>
        <v>10996497.279999999</v>
      </c>
      <c r="L1013" s="23">
        <f>IFERROR(SUMIF($F938:$F1007,$E1013,L938:L1007),"")</f>
        <v>10937653.112000002</v>
      </c>
      <c r="M1013" s="23">
        <f>IFERROR(SUMIF($F938:$F1007,$E1013,M938:M1007),"")</f>
        <v>10504862.252000002</v>
      </c>
      <c r="N1013" s="23">
        <f>IFERROR(SUMIF($F938:$F1007,$E1013,N938:N1007),"")</f>
        <v>9632201.273</v>
      </c>
      <c r="O1013" s="23">
        <f>IFERROR(SUMIF($F938:$F1007,$E1013,O938:O1007),"")</f>
        <v>10740561.382000001</v>
      </c>
      <c r="P1013" s="23">
        <f>IFERROR(SUMIF($F938:$F1007,$E1013,P938:P1007),"")</f>
        <v>10663110.837000001</v>
      </c>
      <c r="Q1013" s="23">
        <f>IFERROR(SUMIF($F938:$F1007,$E1013,Q938:Q1007),"")</f>
        <v>9366673.1030000001</v>
      </c>
      <c r="R1013" s="23">
        <f>IFERROR(SUMIF($F938:$F1007,$E1013,R938:R1007),"")</f>
        <v>8882819.3870000001</v>
      </c>
      <c r="S1013" s="23">
        <f>IFERROR(SUMIF($F938:$F1007,$E1013,S938:S1007),"")</f>
        <v>10022091.078000002</v>
      </c>
      <c r="T1013" s="23">
        <f>IFERROR(SUMIF($F938:$F1007,$E1013,T938:T1007),"")</f>
        <v>11196157.249</v>
      </c>
      <c r="U1013" s="23">
        <f>IFERROR(SUMIF($F938:$F1007,$E1013,U938:U1007),"")</f>
        <v>11358000.804</v>
      </c>
      <c r="V1013" s="23">
        <f>IFERROR(SUMIF($F938:$F1007,$E1013,V938:V1007),"")</f>
        <v>10796798.199999999</v>
      </c>
      <c r="W1013" s="23">
        <f>IFERROR(SUMIF($F938:$F1007,$E1013,W938:W1007),"")</f>
        <v>13031229.026000001</v>
      </c>
      <c r="X1013" s="23">
        <f>IFERROR(SUMIF($F938:$F1007,$E1013,X938:X1007),"")</f>
        <v>14163425.373</v>
      </c>
      <c r="Y1013" s="23">
        <f>IFERROR(SUMIF($F938:$F1007,$E1013,Y938:Y1007),"")</f>
        <v>12520427.909999998</v>
      </c>
      <c r="Z1013" s="23">
        <f>IFERROR(SUMIF($F938:$F1007,$E1013,Z938:Z1007),"")</f>
        <v>12982129.117999999</v>
      </c>
      <c r="AA1013" s="23">
        <f>IFERROR(SUMIF($F938:$F1007,$E1013,AA938:AA1007),"")</f>
        <v>14451574.68</v>
      </c>
      <c r="AB1013" s="23">
        <f>IFERROR(SUMIF($F938:$F1007,$E1013,AB938:AB1007),"")</f>
        <v>11750220.833000001</v>
      </c>
      <c r="AC1013" s="23">
        <f>IFERROR(SUMIF($F938:$F1007,$E1013,AC938:AC1007),"")</f>
        <v>12437973.745999999</v>
      </c>
      <c r="AD1013" s="23">
        <f>IFERROR(SUMIF($F938:$F1007,$E1013,AD938:AD1007),"")</f>
        <v>12771836.477999998</v>
      </c>
      <c r="AE1013" s="23">
        <f>IFERROR(SUMIF($F938:$F1007,$E1013,AE938:AE1007),"")</f>
        <v>12220914.421</v>
      </c>
      <c r="AF1013" s="23">
        <f>IFERROR(SUMIF($F938:$F1007,$E1013,AF938:AF1007),"")</f>
        <v>14146193.726000002</v>
      </c>
      <c r="AG1013" s="23">
        <f>IFERROR(SUMIF($F938:$F1007,$E1013,AG938:AG1007),"")</f>
        <v>13485894.018000001</v>
      </c>
      <c r="AH1013" s="23">
        <f>IFERROR(SUMIF($F938:$F1007,$E1013,AH938:AH1007),"")</f>
        <v>13352787.688999999</v>
      </c>
    </row>
    <row r="1014" spans="1:34" ht="15" hidden="1" x14ac:dyDescent="0.25">
      <c r="A1014" t="str">
        <f t="shared" ref="A1014:A1077" si="188">E1014&amp;G1014</f>
        <v>纯H股同业资产</v>
      </c>
      <c r="B1014" s="3" t="str">
        <f t="shared" ref="B1014" si="189">D1014&amp;G1014</f>
        <v>纯H股同业资产</v>
      </c>
      <c r="C1014" s="3"/>
      <c r="D1014" s="5" t="s">
        <v>236</v>
      </c>
      <c r="E1014" s="5" t="s">
        <v>236</v>
      </c>
      <c r="F1014" s="3"/>
      <c r="G1014" s="5" t="str">
        <f t="shared" si="185"/>
        <v>同业资产</v>
      </c>
      <c r="H1014" s="23">
        <f>IFERROR(SUMIF($F938:$F1007,$E1014,H938:H1007),"")</f>
        <v>278088.75764845998</v>
      </c>
      <c r="I1014" s="23">
        <f>IFERROR(SUMIF($F938:$F1007,$E1014,I938:I1007),"")</f>
        <v>281967.31028931006</v>
      </c>
      <c r="J1014" s="23">
        <f>IFERROR(SUMIF($F938:$F1007,$E1014,J938:J1007),"")</f>
        <v>323128.96252745</v>
      </c>
      <c r="K1014" s="23">
        <f>IFERROR(SUMIF($F938:$F1007,$E1014,K938:K1007),"")</f>
        <v>303634.37363379</v>
      </c>
      <c r="L1014" s="23">
        <f>IFERROR(SUMIF($F938:$F1007,$E1014,L938:L1007),"")</f>
        <v>361271.11535595998</v>
      </c>
      <c r="M1014" s="23">
        <f>IFERROR(SUMIF($F938:$F1007,$E1014,M938:M1007),"")</f>
        <v>353867.7989485201</v>
      </c>
      <c r="N1014" s="23">
        <f>IFERROR(SUMIF($F938:$F1007,$E1014,N938:N1007),"")</f>
        <v>313484.97076606</v>
      </c>
      <c r="O1014" s="23">
        <f>IFERROR(SUMIF($F938:$F1007,$E1014,O938:O1007),"")</f>
        <v>303695.99876605999</v>
      </c>
      <c r="P1014" s="23">
        <f>IFERROR(SUMIF($F938:$F1007,$E1014,P938:P1007),"")</f>
        <v>352168.92159484007</v>
      </c>
      <c r="Q1014" s="23">
        <f>IFERROR(SUMIF($F938:$F1007,$E1014,Q938:Q1007),"")</f>
        <v>354541.14045371005</v>
      </c>
      <c r="R1014" s="23">
        <f>IFERROR(SUMIF($F938:$F1007,$E1014,R938:R1007),"")</f>
        <v>388496.49425269995</v>
      </c>
      <c r="S1014" s="23">
        <f>IFERROR(SUMIF($F938:$F1007,$E1014,S938:S1007),"")</f>
        <v>391473.68125270004</v>
      </c>
      <c r="T1014" s="23">
        <f>IFERROR(SUMIF($F938:$F1007,$E1014,T938:T1007),"")</f>
        <v>391096.45499517996</v>
      </c>
      <c r="U1014" s="23">
        <f>IFERROR(SUMIF($F938:$F1007,$E1014,U938:U1007),"")</f>
        <v>425372.74899517995</v>
      </c>
      <c r="V1014" s="23">
        <f>IFERROR(SUMIF($F938:$F1007,$E1014,V938:V1007),"")</f>
        <v>468583.24698979006</v>
      </c>
      <c r="W1014" s="23">
        <f>IFERROR(SUMIF($F938:$F1007,$E1014,W938:W1007),"")</f>
        <v>465410.01998979005</v>
      </c>
      <c r="X1014" s="23">
        <f>IFERROR(SUMIF($F938:$F1007,$E1014,X938:X1007),"")</f>
        <v>448996.21099999995</v>
      </c>
      <c r="Y1014" s="23">
        <f>IFERROR(SUMIF($F938:$F1007,$E1014,Y938:Y1007),"")</f>
        <v>449699.16099999996</v>
      </c>
      <c r="Z1014" s="23">
        <f>IFERROR(SUMIF($F938:$F1007,$E1014,Z938:Z1007),"")</f>
        <v>534121.73902124004</v>
      </c>
      <c r="AA1014" s="23">
        <f>IFERROR(SUMIF($F938:$F1007,$E1014,AA938:AA1007),"")</f>
        <v>519849.97902124008</v>
      </c>
      <c r="AB1014" s="23">
        <f>IFERROR(SUMIF($F938:$F1007,$E1014,AB938:AB1007),"")</f>
        <v>530505.18008351012</v>
      </c>
      <c r="AC1014" s="23">
        <f>IFERROR(SUMIF($F938:$F1007,$E1014,AC938:AC1007),"")</f>
        <v>552629.06608350982</v>
      </c>
      <c r="AD1014" s="23">
        <f>IFERROR(SUMIF($F938:$F1007,$E1014,AD938:AD1007),"")</f>
        <v>538181.09980200999</v>
      </c>
      <c r="AE1014" s="23">
        <f>IFERROR(SUMIF($F938:$F1007,$E1014,AE938:AE1007),"")</f>
        <v>564309.45180201007</v>
      </c>
      <c r="AF1014" s="23">
        <f>IFERROR(SUMIF($F938:$F1007,$E1014,AF938:AF1007),"")</f>
        <v>620503.20305919007</v>
      </c>
      <c r="AG1014" s="23">
        <f>IFERROR(SUMIF($F938:$F1007,$E1014,AG938:AG1007),"")</f>
        <v>615959.93905918999</v>
      </c>
      <c r="AH1014" s="23">
        <f>IFERROR(SUMIF($F938:$F1007,$E1014,AH938:AH1007),"")</f>
        <v>693305.74599999981</v>
      </c>
    </row>
    <row r="1015" spans="1:34" ht="15.6" hidden="1" x14ac:dyDescent="0.25">
      <c r="A1015" t="str">
        <f t="shared" si="188"/>
        <v>金融投资</v>
      </c>
      <c r="B1015" s="3"/>
      <c r="C1015" s="3"/>
      <c r="D1015" s="3"/>
      <c r="E1015" s="3"/>
      <c r="F1015" s="1" t="s">
        <v>138</v>
      </c>
      <c r="G1015" s="3" t="s">
        <v>252</v>
      </c>
    </row>
    <row r="1016" spans="1:34" ht="15" hidden="1" x14ac:dyDescent="0.25">
      <c r="A1016" t="str">
        <f t="shared" si="188"/>
        <v>工商金融投资</v>
      </c>
      <c r="B1016" s="3" t="str">
        <f>D1016&amp;G1016</f>
        <v>工商银行金融投资</v>
      </c>
      <c r="C1016" s="5" t="s">
        <v>486</v>
      </c>
      <c r="D1016" s="4" t="s">
        <v>6</v>
      </c>
      <c r="E1016" s="5" t="s">
        <v>7</v>
      </c>
      <c r="F1016" s="5" t="s">
        <v>8</v>
      </c>
      <c r="G1016" s="5" t="str">
        <f>G1015</f>
        <v>金融投资</v>
      </c>
      <c r="H1016" s="216">
        <v>7219097</v>
      </c>
      <c r="I1016" s="216">
        <v>7454996</v>
      </c>
      <c r="J1016" s="216">
        <v>7647117</v>
      </c>
      <c r="K1016" s="216">
        <v>8158037</v>
      </c>
      <c r="L1016" s="216">
        <v>8365593</v>
      </c>
      <c r="M1016" s="216">
        <v>8580136</v>
      </c>
      <c r="N1016" s="216">
        <v>8591139</v>
      </c>
      <c r="O1016" s="216">
        <v>8716755</v>
      </c>
      <c r="P1016" s="216">
        <v>8845650</v>
      </c>
      <c r="Q1016" s="216">
        <v>9010416</v>
      </c>
      <c r="R1016" s="216">
        <v>9257760</v>
      </c>
      <c r="S1016" s="216">
        <v>9536175</v>
      </c>
      <c r="T1016" s="216">
        <v>10174195</v>
      </c>
      <c r="U1016" s="216">
        <v>10154673</v>
      </c>
      <c r="V1016" s="216">
        <v>10527292</v>
      </c>
      <c r="W1016" s="216">
        <v>11032677</v>
      </c>
      <c r="X1016" s="216">
        <v>11255131</v>
      </c>
      <c r="Y1016" s="216">
        <v>11518172</v>
      </c>
      <c r="Z1016" s="216">
        <v>11849668</v>
      </c>
      <c r="AA1016" s="216">
        <v>12233385</v>
      </c>
      <c r="AB1016" s="216">
        <v>12988922</v>
      </c>
      <c r="AC1016" s="216">
        <v>13291683</v>
      </c>
      <c r="AD1016" s="216">
        <v>14153576</v>
      </c>
      <c r="AE1016" s="216">
        <v>15116116</v>
      </c>
      <c r="AF1016" s="216">
        <v>15568428</v>
      </c>
      <c r="AG1016" s="216">
        <v>16465039</v>
      </c>
      <c r="AH1016" s="216">
        <v>16907415</v>
      </c>
    </row>
    <row r="1017" spans="1:34" ht="15" hidden="1" x14ac:dyDescent="0.25">
      <c r="A1017" t="str">
        <f t="shared" si="188"/>
        <v>建设金融投资</v>
      </c>
      <c r="B1017" s="3" t="str">
        <f t="shared" ref="B1017:B1091" si="190">D1017&amp;G1017</f>
        <v>建设银行金融投资</v>
      </c>
      <c r="C1017" s="5" t="s">
        <v>488</v>
      </c>
      <c r="D1017" s="4" t="s">
        <v>10</v>
      </c>
      <c r="E1017" s="5" t="s">
        <v>11</v>
      </c>
      <c r="F1017" s="5" t="s">
        <v>8</v>
      </c>
      <c r="G1017" s="5" t="str">
        <f>G1016</f>
        <v>金融投资</v>
      </c>
      <c r="H1017" s="216">
        <v>6051051</v>
      </c>
      <c r="I1017" s="216">
        <v>6201450</v>
      </c>
      <c r="J1017" s="216">
        <v>6213241</v>
      </c>
      <c r="K1017" s="216">
        <v>6360566</v>
      </c>
      <c r="L1017" s="216">
        <v>6738401</v>
      </c>
      <c r="M1017" s="216">
        <v>7056740</v>
      </c>
      <c r="N1017" s="216">
        <v>6950653</v>
      </c>
      <c r="O1017" s="216">
        <v>7071599</v>
      </c>
      <c r="P1017" s="216">
        <v>7228323</v>
      </c>
      <c r="Q1017" s="216">
        <v>7382105</v>
      </c>
      <c r="R1017" s="216">
        <v>7641919</v>
      </c>
      <c r="S1017" s="216">
        <v>7926265</v>
      </c>
      <c r="T1017" s="216">
        <v>8425884</v>
      </c>
      <c r="U1017" s="216">
        <v>8397611</v>
      </c>
      <c r="V1017" s="216">
        <v>8540149</v>
      </c>
      <c r="W1017" s="216">
        <v>8877113</v>
      </c>
      <c r="X1017" s="216">
        <v>9255528</v>
      </c>
      <c r="Y1017" s="216">
        <v>9480567</v>
      </c>
      <c r="Z1017" s="216">
        <v>9638276</v>
      </c>
      <c r="AA1017" s="216">
        <v>9885427</v>
      </c>
      <c r="AB1017" s="216">
        <v>9924199</v>
      </c>
      <c r="AC1017" s="216">
        <v>10383134</v>
      </c>
      <c r="AD1017" s="216">
        <v>10683963</v>
      </c>
      <c r="AE1017" s="216">
        <v>11307122</v>
      </c>
      <c r="AF1017" s="216">
        <v>11770356</v>
      </c>
      <c r="AG1017" s="216">
        <v>12351719</v>
      </c>
      <c r="AH1017" s="216">
        <v>12897352</v>
      </c>
    </row>
    <row r="1018" spans="1:34" ht="15" hidden="1" x14ac:dyDescent="0.25">
      <c r="A1018" t="str">
        <f t="shared" si="188"/>
        <v>农业金融投资</v>
      </c>
      <c r="B1018" s="3" t="str">
        <f t="shared" si="190"/>
        <v>农业银行金融投资</v>
      </c>
      <c r="C1018" s="5" t="s">
        <v>487</v>
      </c>
      <c r="D1018" s="4" t="s">
        <v>13</v>
      </c>
      <c r="E1018" s="5" t="s">
        <v>14</v>
      </c>
      <c r="F1018" s="5" t="s">
        <v>8</v>
      </c>
      <c r="G1018" s="5" t="str">
        <f t="shared" ref="G1018:G1051" si="191">G1017</f>
        <v>金融投资</v>
      </c>
      <c r="H1018" s="216">
        <v>7287814</v>
      </c>
      <c r="I1018" s="216">
        <v>7442274</v>
      </c>
      <c r="J1018" s="216">
        <v>7422930</v>
      </c>
      <c r="K1018" s="216">
        <v>7556865</v>
      </c>
      <c r="L1018" s="216">
        <v>7847830</v>
      </c>
      <c r="M1018" s="216">
        <v>8052148</v>
      </c>
      <c r="N1018" s="216">
        <v>7822659</v>
      </c>
      <c r="O1018" s="216">
        <v>7822794</v>
      </c>
      <c r="P1018" s="216">
        <v>7967035</v>
      </c>
      <c r="Q1018" s="216">
        <v>8003295</v>
      </c>
      <c r="R1018" s="216">
        <v>8230043</v>
      </c>
      <c r="S1018" s="216">
        <v>8486307</v>
      </c>
      <c r="T1018" s="216">
        <v>8965955</v>
      </c>
      <c r="U1018" s="216">
        <v>9280945</v>
      </c>
      <c r="V1018" s="216">
        <v>9530163</v>
      </c>
      <c r="W1018" s="216">
        <v>9749849</v>
      </c>
      <c r="X1018" s="216">
        <v>10068194</v>
      </c>
      <c r="Y1018" s="216">
        <v>10466754</v>
      </c>
      <c r="Z1018" s="216">
        <v>11213713</v>
      </c>
      <c r="AA1018" s="216">
        <v>12487853</v>
      </c>
      <c r="AB1018" s="216">
        <v>12853509</v>
      </c>
      <c r="AC1018" s="216">
        <v>13252166</v>
      </c>
      <c r="AD1018" s="216">
        <v>13849103</v>
      </c>
      <c r="AE1018" s="216">
        <v>14072583</v>
      </c>
      <c r="AF1018" s="216">
        <v>14440383</v>
      </c>
      <c r="AG1018" s="216">
        <v>15324663</v>
      </c>
      <c r="AH1018" s="216">
        <v>16321315</v>
      </c>
    </row>
    <row r="1019" spans="1:34" ht="15" hidden="1" x14ac:dyDescent="0.25">
      <c r="A1019" t="str">
        <f t="shared" si="188"/>
        <v>中国金融投资</v>
      </c>
      <c r="B1019" s="3" t="str">
        <f t="shared" si="190"/>
        <v>中国银行金融投资</v>
      </c>
      <c r="C1019" s="5" t="s">
        <v>489</v>
      </c>
      <c r="D1019" s="4" t="s">
        <v>16</v>
      </c>
      <c r="E1019" s="5" t="s">
        <v>17</v>
      </c>
      <c r="F1019" s="5" t="s">
        <v>8</v>
      </c>
      <c r="G1019" s="5" t="str">
        <f t="shared" si="191"/>
        <v>金融投资</v>
      </c>
      <c r="H1019" s="216">
        <v>5361318</v>
      </c>
      <c r="I1019" s="216">
        <v>5491220</v>
      </c>
      <c r="J1019" s="216">
        <v>5514062</v>
      </c>
      <c r="K1019" s="216">
        <v>5478908</v>
      </c>
      <c r="L1019" s="216">
        <v>5374301</v>
      </c>
      <c r="M1019" s="216">
        <v>5369308</v>
      </c>
      <c r="N1019" s="216">
        <v>5591117</v>
      </c>
      <c r="O1019" s="216">
        <v>5750805</v>
      </c>
      <c r="P1019" s="216">
        <v>5821520</v>
      </c>
      <c r="Q1019" s="216">
        <v>5982829</v>
      </c>
      <c r="R1019" s="216">
        <v>6164671</v>
      </c>
      <c r="S1019" s="216">
        <v>6152948</v>
      </c>
      <c r="T1019" s="216">
        <v>6248071</v>
      </c>
      <c r="U1019" s="216">
        <v>6253380</v>
      </c>
      <c r="V1019" s="216">
        <v>6445743</v>
      </c>
      <c r="W1019" s="216">
        <v>6570550</v>
      </c>
      <c r="X1019" s="216">
        <v>6732627</v>
      </c>
      <c r="Y1019" s="216">
        <v>6873378</v>
      </c>
      <c r="Z1019" s="216">
        <v>7158717</v>
      </c>
      <c r="AA1019" s="216">
        <v>7291933</v>
      </c>
      <c r="AB1019" s="216">
        <v>7406906</v>
      </c>
      <c r="AC1019" s="216">
        <v>7896229</v>
      </c>
      <c r="AD1019" s="216">
        <v>8360277</v>
      </c>
      <c r="AE1019" s="216">
        <v>8746738</v>
      </c>
      <c r="AF1019" s="216">
        <v>9225800</v>
      </c>
      <c r="AG1019" s="216">
        <v>9445758</v>
      </c>
      <c r="AH1019" s="216">
        <v>9659610</v>
      </c>
    </row>
    <row r="1020" spans="1:34" ht="15" hidden="1" x14ac:dyDescent="0.25">
      <c r="A1020" t="str">
        <f t="shared" si="188"/>
        <v>邮储金融投资</v>
      </c>
      <c r="B1020" s="3" t="str">
        <f t="shared" si="190"/>
        <v>邮储银行金融投资</v>
      </c>
      <c r="C1020" s="5" t="s">
        <v>490</v>
      </c>
      <c r="D1020" s="4" t="s">
        <v>19</v>
      </c>
      <c r="E1020" s="5" t="s">
        <v>20</v>
      </c>
      <c r="F1020" s="5" t="s">
        <v>8</v>
      </c>
      <c r="G1020" s="5" t="str">
        <f t="shared" si="191"/>
        <v>金融投资</v>
      </c>
      <c r="H1020" s="216">
        <v>3761871</v>
      </c>
      <c r="I1020" s="216">
        <v>3680183</v>
      </c>
      <c r="J1020" s="216">
        <v>3675030</v>
      </c>
      <c r="K1020" s="216">
        <v>3876105</v>
      </c>
      <c r="L1020" s="216">
        <v>3960416</v>
      </c>
      <c r="M1020" s="216">
        <v>3998805</v>
      </c>
      <c r="N1020" s="216">
        <v>3914650</v>
      </c>
      <c r="O1020" s="216">
        <v>4152781</v>
      </c>
      <c r="P1020" s="216">
        <v>4082168</v>
      </c>
      <c r="Q1020" s="216">
        <v>4132947</v>
      </c>
      <c r="R1020" s="216">
        <v>4348620</v>
      </c>
      <c r="S1020" s="216">
        <v>4560510</v>
      </c>
      <c r="T1020" s="216">
        <v>4556578</v>
      </c>
      <c r="U1020" s="216">
        <v>4666768</v>
      </c>
      <c r="V1020" s="216">
        <v>4958899</v>
      </c>
      <c r="W1020" s="216">
        <v>5074419</v>
      </c>
      <c r="X1020" s="216">
        <v>5212511</v>
      </c>
      <c r="Y1020" s="216">
        <v>5376227</v>
      </c>
      <c r="Z1020" s="216">
        <v>5387588</v>
      </c>
      <c r="AA1020" s="216">
        <v>5521391</v>
      </c>
      <c r="AB1020" s="216">
        <v>5663484</v>
      </c>
      <c r="AC1020" s="216">
        <v>5778319</v>
      </c>
      <c r="AD1020" s="216">
        <v>6004127</v>
      </c>
      <c r="AE1020" s="216">
        <v>6043401</v>
      </c>
      <c r="AF1020" s="216">
        <v>6170869</v>
      </c>
      <c r="AG1020" s="216">
        <v>6475418</v>
      </c>
      <c r="AH1020" s="216">
        <v>6358153</v>
      </c>
    </row>
    <row r="1021" spans="1:34" ht="15" hidden="1" x14ac:dyDescent="0.25">
      <c r="A1021" t="str">
        <f t="shared" si="188"/>
        <v>交通金融投资</v>
      </c>
      <c r="B1021" s="3" t="str">
        <f t="shared" si="190"/>
        <v>交通银行金融投资</v>
      </c>
      <c r="C1021" s="5" t="s">
        <v>491</v>
      </c>
      <c r="D1021" s="4" t="s">
        <v>22</v>
      </c>
      <c r="E1021" s="5" t="s">
        <v>23</v>
      </c>
      <c r="F1021" s="5" t="s">
        <v>8</v>
      </c>
      <c r="G1021" s="5" t="str">
        <f t="shared" si="191"/>
        <v>金融投资</v>
      </c>
      <c r="H1021" s="216">
        <v>2989602</v>
      </c>
      <c r="I1021" s="216">
        <v>3001092</v>
      </c>
      <c r="J1021" s="216">
        <v>3005843</v>
      </c>
      <c r="K1021" s="216">
        <v>3229512</v>
      </c>
      <c r="L1021" s="216">
        <v>3247146</v>
      </c>
      <c r="M1021" s="216">
        <v>3280605</v>
      </c>
      <c r="N1021" s="216">
        <v>3237337</v>
      </c>
      <c r="O1021" s="216">
        <v>3280447</v>
      </c>
      <c r="P1021" s="216">
        <v>3352666</v>
      </c>
      <c r="Q1021" s="216">
        <v>3412050</v>
      </c>
      <c r="R1021" s="216">
        <v>3523249</v>
      </c>
      <c r="S1021" s="216">
        <v>3588478</v>
      </c>
      <c r="T1021" s="216">
        <v>3692614</v>
      </c>
      <c r="U1021" s="216">
        <v>3679675</v>
      </c>
      <c r="V1021" s="216">
        <v>3955207</v>
      </c>
      <c r="W1021" s="216">
        <v>4027464</v>
      </c>
      <c r="X1021" s="216">
        <v>4030061</v>
      </c>
      <c r="Y1021" s="216">
        <v>4071448</v>
      </c>
      <c r="Z1021" s="216">
        <v>4104142</v>
      </c>
      <c r="AA1021" s="216">
        <v>4055074</v>
      </c>
      <c r="AB1021" s="216">
        <v>4023080</v>
      </c>
      <c r="AC1021" s="216">
        <v>4226393</v>
      </c>
      <c r="AD1021" s="216">
        <v>4320089</v>
      </c>
      <c r="AE1021" s="216">
        <v>4416087</v>
      </c>
      <c r="AF1021" s="216">
        <v>4421066</v>
      </c>
      <c r="AG1021" s="216">
        <v>4551081</v>
      </c>
      <c r="AH1021" s="216">
        <v>4527914</v>
      </c>
    </row>
    <row r="1022" spans="1:34" ht="15" hidden="1" x14ac:dyDescent="0.25">
      <c r="A1022" t="str">
        <f t="shared" si="188"/>
        <v>招商金融投资</v>
      </c>
      <c r="B1022" s="3" t="str">
        <f t="shared" si="190"/>
        <v>招商银行金融投资</v>
      </c>
      <c r="C1022" s="5" t="s">
        <v>492</v>
      </c>
      <c r="D1022" s="4" t="s">
        <v>25</v>
      </c>
      <c r="E1022" s="5" t="s">
        <v>26</v>
      </c>
      <c r="F1022" s="5" t="s">
        <v>27</v>
      </c>
      <c r="G1022" s="5" t="str">
        <f t="shared" si="191"/>
        <v>金融投资</v>
      </c>
      <c r="H1022" s="216">
        <v>1710486</v>
      </c>
      <c r="I1022" s="216">
        <v>1747792</v>
      </c>
      <c r="J1022" s="216">
        <v>1804437</v>
      </c>
      <c r="K1022" s="216">
        <v>1882889</v>
      </c>
      <c r="L1022" s="216">
        <v>2045391</v>
      </c>
      <c r="M1022" s="216">
        <v>2067208</v>
      </c>
      <c r="N1022" s="216">
        <v>2068695</v>
      </c>
      <c r="O1022" s="216">
        <v>2126456</v>
      </c>
      <c r="P1022" s="216">
        <v>2131686</v>
      </c>
      <c r="Q1022" s="216">
        <v>2219820</v>
      </c>
      <c r="R1022" s="216">
        <v>2176997</v>
      </c>
      <c r="S1022" s="216">
        <v>2369515</v>
      </c>
      <c r="T1022" s="216">
        <v>2510459</v>
      </c>
      <c r="U1022" s="216">
        <v>2555392</v>
      </c>
      <c r="V1022" s="216">
        <v>2772689</v>
      </c>
      <c r="W1022" s="216">
        <v>2971729</v>
      </c>
      <c r="X1022" s="216">
        <v>2995917</v>
      </c>
      <c r="Y1022" s="216">
        <v>3083466</v>
      </c>
      <c r="Z1022" s="216">
        <v>3193920</v>
      </c>
      <c r="AA1022" s="216">
        <v>3200862</v>
      </c>
      <c r="AB1022" s="216">
        <v>3330274</v>
      </c>
      <c r="AC1022" s="216">
        <v>3348908</v>
      </c>
      <c r="AD1022" s="216">
        <v>3673040</v>
      </c>
      <c r="AE1022" s="216">
        <v>3848378</v>
      </c>
      <c r="AF1022" s="216">
        <v>3951127</v>
      </c>
      <c r="AG1022" s="216">
        <v>4057856</v>
      </c>
      <c r="AH1022" s="216">
        <v>4135121</v>
      </c>
    </row>
    <row r="1023" spans="1:34" ht="15" hidden="1" x14ac:dyDescent="0.25">
      <c r="A1023" t="str">
        <f t="shared" si="188"/>
        <v>兴业金融投资</v>
      </c>
      <c r="B1023" s="3" t="str">
        <f t="shared" si="190"/>
        <v>兴业银行金融投资</v>
      </c>
      <c r="C1023" s="5" t="s">
        <v>509</v>
      </c>
      <c r="D1023" s="4" t="s">
        <v>29</v>
      </c>
      <c r="E1023" s="5" t="s">
        <v>30</v>
      </c>
      <c r="F1023" s="5" t="s">
        <v>27</v>
      </c>
      <c r="G1023" s="5" t="str">
        <f t="shared" si="191"/>
        <v>金融投资</v>
      </c>
      <c r="H1023" s="216">
        <v>2829508</v>
      </c>
      <c r="I1023" s="216">
        <v>2723569</v>
      </c>
      <c r="J1023" s="216">
        <v>2697521</v>
      </c>
      <c r="K1023" s="216">
        <v>2698818</v>
      </c>
      <c r="L1023" s="216">
        <v>2835823</v>
      </c>
      <c r="M1023" s="216">
        <v>2801748</v>
      </c>
      <c r="N1023" s="216">
        <v>2892814</v>
      </c>
      <c r="O1023" s="216">
        <v>2775514</v>
      </c>
      <c r="P1023" s="216">
        <v>2782688</v>
      </c>
      <c r="Q1023" s="216">
        <v>3023570</v>
      </c>
      <c r="R1023" s="216">
        <v>2998596</v>
      </c>
      <c r="S1023" s="216">
        <v>2974784</v>
      </c>
      <c r="T1023" s="216">
        <v>3004167</v>
      </c>
      <c r="U1023" s="216">
        <v>3096070</v>
      </c>
      <c r="V1023" s="216">
        <v>3158341</v>
      </c>
      <c r="W1023" s="216">
        <v>3313052</v>
      </c>
      <c r="X1023" s="216">
        <v>3250996</v>
      </c>
      <c r="Y1023" s="216">
        <v>3356045</v>
      </c>
      <c r="Z1023" s="216">
        <v>3335475</v>
      </c>
      <c r="AA1023" s="216">
        <v>3182731</v>
      </c>
      <c r="AB1023" s="216">
        <v>3165706</v>
      </c>
      <c r="AC1023" s="216">
        <v>3348181</v>
      </c>
      <c r="AD1023" s="216">
        <v>3454180</v>
      </c>
      <c r="AE1023" s="216">
        <v>3554396</v>
      </c>
      <c r="AF1023" s="216">
        <v>3469253</v>
      </c>
      <c r="AG1023" s="216">
        <v>3408962</v>
      </c>
      <c r="AH1023" s="216">
        <v>3550797</v>
      </c>
    </row>
    <row r="1024" spans="1:34" ht="15" hidden="1" x14ac:dyDescent="0.25">
      <c r="A1024" t="str">
        <f t="shared" si="188"/>
        <v>浦发金融投资</v>
      </c>
      <c r="B1024" s="3" t="str">
        <f t="shared" si="190"/>
        <v>浦发银行金融投资</v>
      </c>
      <c r="C1024" s="5" t="s">
        <v>510</v>
      </c>
      <c r="D1024" s="4" t="s">
        <v>32</v>
      </c>
      <c r="E1024" s="5" t="s">
        <v>33</v>
      </c>
      <c r="F1024" s="5" t="s">
        <v>27</v>
      </c>
      <c r="G1024" s="5" t="str">
        <f t="shared" si="191"/>
        <v>金融投资</v>
      </c>
      <c r="H1024" s="216">
        <v>2088978</v>
      </c>
      <c r="I1024" s="216">
        <v>1998110</v>
      </c>
      <c r="J1024" s="216">
        <v>2083547</v>
      </c>
      <c r="K1024" s="216">
        <v>2257402</v>
      </c>
      <c r="L1024" s="216">
        <v>2274871</v>
      </c>
      <c r="M1024" s="216">
        <v>2329013</v>
      </c>
      <c r="N1024" s="216">
        <v>2302547</v>
      </c>
      <c r="O1024" s="216">
        <v>2320890</v>
      </c>
      <c r="P1024" s="216">
        <v>2268477</v>
      </c>
      <c r="Q1024" s="216">
        <v>2294682</v>
      </c>
      <c r="R1024" s="216">
        <v>2318923</v>
      </c>
      <c r="S1024" s="216">
        <v>2289878</v>
      </c>
      <c r="T1024" s="216">
        <v>2380189</v>
      </c>
      <c r="U1024" s="216">
        <v>2354569</v>
      </c>
      <c r="V1024" s="216">
        <v>2555463</v>
      </c>
      <c r="W1024" s="216">
        <v>2649493</v>
      </c>
      <c r="X1024" s="216">
        <v>2685774</v>
      </c>
      <c r="Y1024" s="216">
        <v>2668612</v>
      </c>
      <c r="Z1024" s="216">
        <v>2676055</v>
      </c>
      <c r="AA1024" s="216">
        <v>2545052</v>
      </c>
      <c r="AB1024" s="216">
        <v>2590476</v>
      </c>
      <c r="AC1024" s="216">
        <v>2661727</v>
      </c>
      <c r="AD1024" s="216">
        <v>2809124</v>
      </c>
      <c r="AE1024" s="216">
        <v>2694110</v>
      </c>
      <c r="AF1024" s="216">
        <v>2753588</v>
      </c>
      <c r="AG1024" s="216">
        <v>2884338</v>
      </c>
      <c r="AH1024" s="216">
        <v>2961869</v>
      </c>
    </row>
    <row r="1025" spans="1:34" ht="15" hidden="1" x14ac:dyDescent="0.25">
      <c r="A1025" t="str">
        <f t="shared" si="188"/>
        <v>中信金融投资</v>
      </c>
      <c r="B1025" s="3" t="str">
        <f t="shared" si="190"/>
        <v>中信银行金融投资</v>
      </c>
      <c r="C1025" s="5" t="s">
        <v>493</v>
      </c>
      <c r="D1025" s="4" t="s">
        <v>35</v>
      </c>
      <c r="E1025" s="5" t="s">
        <v>36</v>
      </c>
      <c r="F1025" s="5" t="s">
        <v>27</v>
      </c>
      <c r="G1025" s="5" t="str">
        <f t="shared" si="191"/>
        <v>金融投资</v>
      </c>
      <c r="H1025" s="216">
        <v>1789718</v>
      </c>
      <c r="I1025" s="216">
        <v>1754778</v>
      </c>
      <c r="J1025" s="216">
        <v>1873596</v>
      </c>
      <c r="K1025" s="216">
        <v>1974854</v>
      </c>
      <c r="L1025" s="216">
        <v>1991665</v>
      </c>
      <c r="M1025" s="216">
        <v>2082512</v>
      </c>
      <c r="N1025" s="216">
        <v>2092732</v>
      </c>
      <c r="O1025" s="216">
        <v>2263681</v>
      </c>
      <c r="P1025" s="216">
        <v>2233826</v>
      </c>
      <c r="Q1025" s="216">
        <v>2264860</v>
      </c>
      <c r="R1025" s="216">
        <v>2322641</v>
      </c>
      <c r="S1025" s="216">
        <v>2349796</v>
      </c>
      <c r="T1025" s="216">
        <v>2367528</v>
      </c>
      <c r="U1025" s="216">
        <v>2502735</v>
      </c>
      <c r="V1025" s="216">
        <v>2502869</v>
      </c>
      <c r="W1025" s="216">
        <v>2473674</v>
      </c>
      <c r="X1025" s="216">
        <v>2490225</v>
      </c>
      <c r="Y1025" s="216">
        <v>2565600</v>
      </c>
      <c r="Z1025" s="216">
        <v>2592906</v>
      </c>
      <c r="AA1025" s="216">
        <v>2502090</v>
      </c>
      <c r="AB1025" s="216">
        <v>2509805</v>
      </c>
      <c r="AC1025" s="216">
        <v>2605686</v>
      </c>
      <c r="AD1025" s="216">
        <v>2620870</v>
      </c>
      <c r="AE1025" s="216">
        <v>2738442</v>
      </c>
      <c r="AF1025" s="216">
        <v>2774454</v>
      </c>
      <c r="AG1025" s="216">
        <v>2905375</v>
      </c>
      <c r="AH1025" s="216">
        <v>2926825</v>
      </c>
    </row>
    <row r="1026" spans="1:34" ht="15" hidden="1" x14ac:dyDescent="0.25">
      <c r="A1026" t="str">
        <f t="shared" si="188"/>
        <v>民生金融投资</v>
      </c>
      <c r="B1026" s="3" t="str">
        <f t="shared" si="190"/>
        <v>民生银行金融投资</v>
      </c>
      <c r="C1026" s="5" t="s">
        <v>494</v>
      </c>
      <c r="D1026" s="4" t="s">
        <v>38</v>
      </c>
      <c r="E1026" s="5" t="s">
        <v>39</v>
      </c>
      <c r="F1026" s="5" t="s">
        <v>27</v>
      </c>
      <c r="G1026" s="5" t="str">
        <f t="shared" si="191"/>
        <v>金融投资</v>
      </c>
      <c r="H1026" s="216">
        <v>2178762</v>
      </c>
      <c r="I1026" s="216">
        <v>2064263</v>
      </c>
      <c r="J1026" s="216">
        <v>2184305</v>
      </c>
      <c r="K1026" s="216">
        <v>2310790</v>
      </c>
      <c r="L1026" s="216">
        <v>2342963</v>
      </c>
      <c r="M1026" s="216">
        <v>2182374</v>
      </c>
      <c r="N1026" s="216">
        <v>2120650</v>
      </c>
      <c r="O1026" s="216">
        <v>2126527</v>
      </c>
      <c r="P1026" s="216">
        <v>2029466</v>
      </c>
      <c r="Q1026" s="216">
        <v>2023500</v>
      </c>
      <c r="R1026" s="216">
        <v>2034433</v>
      </c>
      <c r="S1026" s="216">
        <v>2071353</v>
      </c>
      <c r="T1026" s="216">
        <v>2184594</v>
      </c>
      <c r="U1026" s="216">
        <v>2153093</v>
      </c>
      <c r="V1026" s="216">
        <v>2225870</v>
      </c>
      <c r="W1026" s="216">
        <v>2329086</v>
      </c>
      <c r="X1026" s="216">
        <v>2292508</v>
      </c>
      <c r="Y1026" s="216">
        <v>2220799</v>
      </c>
      <c r="Z1026" s="216">
        <v>2272142</v>
      </c>
      <c r="AA1026" s="216">
        <v>2263707</v>
      </c>
      <c r="AB1026" s="216">
        <v>2274436</v>
      </c>
      <c r="AC1026" s="216">
        <v>2345829</v>
      </c>
      <c r="AD1026" s="216">
        <v>2398702</v>
      </c>
      <c r="AE1026" s="216">
        <v>2348185</v>
      </c>
      <c r="AF1026" s="216">
        <v>2348866</v>
      </c>
      <c r="AG1026" s="216">
        <v>2427866</v>
      </c>
      <c r="AH1026" s="216">
        <v>2424329</v>
      </c>
    </row>
    <row r="1027" spans="1:34" ht="15" hidden="1" x14ac:dyDescent="0.25">
      <c r="A1027" t="str">
        <f t="shared" si="188"/>
        <v>光大金融投资</v>
      </c>
      <c r="B1027" s="3" t="str">
        <f t="shared" si="190"/>
        <v>光大银行金融投资</v>
      </c>
      <c r="C1027" s="5" t="s">
        <v>495</v>
      </c>
      <c r="D1027" s="4" t="s">
        <v>41</v>
      </c>
      <c r="E1027" s="5" t="s">
        <v>42</v>
      </c>
      <c r="F1027" s="5" t="s">
        <v>27</v>
      </c>
      <c r="G1027" s="5" t="str">
        <f t="shared" si="191"/>
        <v>金融投资</v>
      </c>
      <c r="H1027" s="216">
        <v>1325585</v>
      </c>
      <c r="I1027" s="216">
        <v>1366187</v>
      </c>
      <c r="J1027" s="216">
        <v>1433546</v>
      </c>
      <c r="K1027" s="216">
        <v>1582944</v>
      </c>
      <c r="L1027" s="216">
        <v>1636080</v>
      </c>
      <c r="M1027" s="216">
        <v>1633082</v>
      </c>
      <c r="N1027" s="216">
        <v>1670415</v>
      </c>
      <c r="O1027" s="216">
        <v>1757059</v>
      </c>
      <c r="P1027" s="216">
        <v>1775485</v>
      </c>
      <c r="Q1027" s="216">
        <v>1758480</v>
      </c>
      <c r="R1027" s="216">
        <v>1836016</v>
      </c>
      <c r="S1027" s="216">
        <v>1922234</v>
      </c>
      <c r="T1027" s="216">
        <v>1944980</v>
      </c>
      <c r="U1027" s="216">
        <v>2005417</v>
      </c>
      <c r="V1027" s="216">
        <v>2046612</v>
      </c>
      <c r="W1027" s="216">
        <v>2139313</v>
      </c>
      <c r="X1027" s="216">
        <v>2202425</v>
      </c>
      <c r="Y1027" s="216">
        <v>2338428</v>
      </c>
      <c r="Z1027" s="216">
        <v>2241462</v>
      </c>
      <c r="AA1027" s="216">
        <v>2280700</v>
      </c>
      <c r="AB1027" s="216">
        <v>2209947</v>
      </c>
      <c r="AC1027" s="216">
        <v>2228862</v>
      </c>
      <c r="AD1027" s="216">
        <v>2208749</v>
      </c>
      <c r="AE1027" s="216">
        <v>2289292</v>
      </c>
      <c r="AF1027" s="216">
        <v>2333240</v>
      </c>
      <c r="AG1027" s="216">
        <v>2435732</v>
      </c>
      <c r="AH1027" s="216">
        <v>2371901</v>
      </c>
    </row>
    <row r="1028" spans="1:34" ht="15" hidden="1" x14ac:dyDescent="0.25">
      <c r="A1028" t="str">
        <f t="shared" si="188"/>
        <v>平安金融投资</v>
      </c>
      <c r="B1028" s="3" t="str">
        <f t="shared" si="190"/>
        <v>平安银行金融投资</v>
      </c>
      <c r="C1028" s="5" t="s">
        <v>511</v>
      </c>
      <c r="D1028" s="4" t="s">
        <v>44</v>
      </c>
      <c r="E1028" s="5" t="s">
        <v>45</v>
      </c>
      <c r="F1028" s="5" t="s">
        <v>27</v>
      </c>
      <c r="G1028" s="5" t="str">
        <f t="shared" si="191"/>
        <v>金融投资</v>
      </c>
      <c r="H1028" s="216">
        <v>930696</v>
      </c>
      <c r="I1028" s="216">
        <v>999991</v>
      </c>
      <c r="J1028" s="216">
        <v>1047080</v>
      </c>
      <c r="K1028" s="216">
        <v>1120631</v>
      </c>
      <c r="L1028" s="216">
        <v>1120005</v>
      </c>
      <c r="M1028" s="216">
        <v>1124134</v>
      </c>
      <c r="N1028" s="216">
        <v>1143611</v>
      </c>
      <c r="O1028" s="216">
        <v>1138251</v>
      </c>
      <c r="P1028" s="216">
        <v>1169100</v>
      </c>
      <c r="Q1028" s="216">
        <v>1242329</v>
      </c>
      <c r="R1028" s="216">
        <v>1282889</v>
      </c>
      <c r="S1028" s="216">
        <v>1303029</v>
      </c>
      <c r="T1028" s="216">
        <v>1284180</v>
      </c>
      <c r="U1028" s="216">
        <v>1293486</v>
      </c>
      <c r="V1028" s="216">
        <v>1356596</v>
      </c>
      <c r="W1028" s="216">
        <v>1330607</v>
      </c>
      <c r="X1028" s="216">
        <v>1325970</v>
      </c>
      <c r="Y1028" s="216">
        <v>1338141</v>
      </c>
      <c r="Z1028" s="216">
        <v>1390905</v>
      </c>
      <c r="AA1028" s="216">
        <v>1445509</v>
      </c>
      <c r="AB1028" s="216">
        <v>1512613</v>
      </c>
      <c r="AC1028" s="216">
        <v>1584012</v>
      </c>
      <c r="AD1028" s="216">
        <v>1597074</v>
      </c>
      <c r="AE1028" s="216">
        <v>1489161</v>
      </c>
      <c r="AF1028" s="216">
        <v>1652300</v>
      </c>
      <c r="AG1028" s="216">
        <v>1624596</v>
      </c>
      <c r="AH1028" s="216">
        <v>1715693</v>
      </c>
    </row>
    <row r="1029" spans="1:34" ht="15" hidden="1" x14ac:dyDescent="0.25">
      <c r="A1029" t="str">
        <f t="shared" si="188"/>
        <v>华夏金融投资</v>
      </c>
      <c r="B1029" s="3" t="str">
        <f t="shared" si="190"/>
        <v>华夏银行金融投资</v>
      </c>
      <c r="C1029" s="5" t="s">
        <v>512</v>
      </c>
      <c r="D1029" s="4" t="s">
        <v>47</v>
      </c>
      <c r="E1029" s="5" t="s">
        <v>48</v>
      </c>
      <c r="F1029" s="5" t="s">
        <v>27</v>
      </c>
      <c r="G1029" s="5" t="str">
        <f t="shared" si="191"/>
        <v>金融投资</v>
      </c>
      <c r="H1029" s="216">
        <v>893536</v>
      </c>
      <c r="I1029" s="216">
        <v>891728</v>
      </c>
      <c r="J1029" s="216">
        <v>899430</v>
      </c>
      <c r="K1029" s="216">
        <v>940975</v>
      </c>
      <c r="L1029" s="216">
        <v>995753</v>
      </c>
      <c r="M1029" s="216">
        <v>1004498</v>
      </c>
      <c r="N1029" s="216">
        <v>1005167</v>
      </c>
      <c r="O1029" s="216">
        <v>1036113</v>
      </c>
      <c r="P1029" s="216">
        <v>1054475</v>
      </c>
      <c r="Q1029" s="216">
        <v>1099622</v>
      </c>
      <c r="R1029" s="216">
        <v>1156219</v>
      </c>
      <c r="S1029" s="216">
        <v>1187552</v>
      </c>
      <c r="T1029" s="216">
        <v>1206723</v>
      </c>
      <c r="U1029" s="216">
        <v>1234595</v>
      </c>
      <c r="V1029" s="216">
        <v>1294931</v>
      </c>
      <c r="W1029" s="216">
        <v>1375307</v>
      </c>
      <c r="X1029" s="216">
        <v>1435792</v>
      </c>
      <c r="Y1029" s="216">
        <v>1470959</v>
      </c>
      <c r="Z1029" s="216">
        <v>1605288</v>
      </c>
      <c r="AA1029" s="216">
        <v>1627896</v>
      </c>
      <c r="AB1029" s="216">
        <v>1594519</v>
      </c>
      <c r="AC1029" s="216">
        <v>1614097</v>
      </c>
      <c r="AD1029" s="216">
        <v>1651055</v>
      </c>
      <c r="AE1029" s="216">
        <v>1701958</v>
      </c>
      <c r="AF1029" s="216">
        <v>1715656</v>
      </c>
      <c r="AG1029" s="216">
        <v>1812871</v>
      </c>
      <c r="AH1029" s="216">
        <v>1718039</v>
      </c>
    </row>
    <row r="1030" spans="1:34" ht="15" hidden="1" x14ac:dyDescent="0.25">
      <c r="A1030" t="str">
        <f t="shared" si="188"/>
        <v>浙商金融投资</v>
      </c>
      <c r="B1030" s="3" t="str">
        <f t="shared" si="190"/>
        <v>浙商银行金融投资</v>
      </c>
      <c r="C1030" s="5" t="s">
        <v>496</v>
      </c>
      <c r="D1030" s="4" t="s">
        <v>50</v>
      </c>
      <c r="E1030" s="5" t="s">
        <v>51</v>
      </c>
      <c r="F1030" s="5" t="s">
        <v>27</v>
      </c>
      <c r="G1030" s="5" t="str">
        <f t="shared" si="191"/>
        <v>金融投资</v>
      </c>
      <c r="H1030" s="216">
        <v>555992.35900000005</v>
      </c>
      <c r="I1030" s="216">
        <v>547094.98899999994</v>
      </c>
      <c r="J1030" s="216">
        <v>518037.35200000001</v>
      </c>
      <c r="K1030" s="216">
        <v>520701.57500000001</v>
      </c>
      <c r="L1030" s="216">
        <v>601770</v>
      </c>
      <c r="M1030" s="216">
        <v>588539</v>
      </c>
      <c r="N1030" s="216">
        <v>528385</v>
      </c>
      <c r="O1030" s="216">
        <v>535102</v>
      </c>
      <c r="P1030" s="216">
        <v>576178</v>
      </c>
      <c r="Q1030" s="216">
        <v>610829</v>
      </c>
      <c r="R1030" s="216">
        <v>651822</v>
      </c>
      <c r="S1030" s="216">
        <v>693648</v>
      </c>
      <c r="T1030" s="216">
        <v>679980</v>
      </c>
      <c r="U1030" s="216">
        <v>697564</v>
      </c>
      <c r="V1030" s="216">
        <v>751849</v>
      </c>
      <c r="W1030" s="216">
        <v>803809</v>
      </c>
      <c r="X1030" s="216">
        <v>910313</v>
      </c>
      <c r="Y1030" s="216">
        <v>916153</v>
      </c>
      <c r="Z1030" s="216">
        <v>1000637</v>
      </c>
      <c r="AA1030" s="216">
        <v>952589</v>
      </c>
      <c r="AB1030" s="216">
        <v>1013766</v>
      </c>
      <c r="AC1030" s="216">
        <v>1025273</v>
      </c>
      <c r="AD1030" s="216">
        <v>1055451</v>
      </c>
      <c r="AE1030" s="216">
        <v>1106320</v>
      </c>
      <c r="AF1030" s="216">
        <v>1047107</v>
      </c>
      <c r="AG1030" s="216">
        <v>1053073</v>
      </c>
      <c r="AH1030" s="216">
        <v>1051507</v>
      </c>
    </row>
    <row r="1031" spans="1:34" ht="15" hidden="1" x14ac:dyDescent="0.25">
      <c r="A1031" t="str">
        <f t="shared" si="188"/>
        <v>北京金融投资</v>
      </c>
      <c r="B1031" s="3" t="str">
        <f t="shared" si="190"/>
        <v>北京银行金融投资</v>
      </c>
      <c r="C1031" s="5" t="s">
        <v>513</v>
      </c>
      <c r="D1031" s="4" t="s">
        <v>53</v>
      </c>
      <c r="E1031" s="5" t="s">
        <v>54</v>
      </c>
      <c r="F1031" s="5" t="s">
        <v>55</v>
      </c>
      <c r="G1031" s="5" t="str">
        <f t="shared" si="191"/>
        <v>金融投资</v>
      </c>
      <c r="H1031" s="216">
        <v>948569</v>
      </c>
      <c r="I1031" s="216">
        <v>954009</v>
      </c>
      <c r="J1031" s="216">
        <v>976610</v>
      </c>
      <c r="K1031" s="216">
        <v>1012383</v>
      </c>
      <c r="L1031" s="216">
        <v>1026965</v>
      </c>
      <c r="M1031" s="216">
        <v>996254</v>
      </c>
      <c r="N1031" s="216">
        <v>986596</v>
      </c>
      <c r="O1031" s="216">
        <v>1011423</v>
      </c>
      <c r="P1031" s="216">
        <v>1000348</v>
      </c>
      <c r="Q1031" s="216">
        <v>981867</v>
      </c>
      <c r="R1031" s="216">
        <v>987904</v>
      </c>
      <c r="S1031" s="216">
        <v>1003889</v>
      </c>
      <c r="T1031" s="216">
        <v>1031011</v>
      </c>
      <c r="U1031" s="216">
        <v>1045590</v>
      </c>
      <c r="V1031" s="216">
        <v>1127241</v>
      </c>
      <c r="W1031" s="216">
        <v>1204981</v>
      </c>
      <c r="X1031" s="216">
        <v>1233265</v>
      </c>
      <c r="Y1031" s="216">
        <v>1247926</v>
      </c>
      <c r="Z1031" s="216">
        <v>1275806</v>
      </c>
      <c r="AA1031" s="216">
        <v>1314351</v>
      </c>
      <c r="AB1031" s="216">
        <v>1275774</v>
      </c>
      <c r="AC1031" s="216">
        <v>1326432</v>
      </c>
      <c r="AD1031" s="216">
        <v>1438597</v>
      </c>
      <c r="AE1031" s="216">
        <v>1576807</v>
      </c>
      <c r="AF1031" s="216">
        <v>1668723</v>
      </c>
      <c r="AG1031" s="216">
        <v>1770954</v>
      </c>
      <c r="AH1031" s="216">
        <v>0</v>
      </c>
    </row>
    <row r="1032" spans="1:34" ht="15" hidden="1" x14ac:dyDescent="0.25">
      <c r="A1032" t="str">
        <f t="shared" si="188"/>
        <v>江苏金融投资</v>
      </c>
      <c r="B1032" s="3" t="str">
        <f t="shared" si="190"/>
        <v>江苏银行金融投资</v>
      </c>
      <c r="C1032" s="5" t="s">
        <v>514</v>
      </c>
      <c r="D1032" s="4" t="s">
        <v>57</v>
      </c>
      <c r="E1032" s="5" t="s">
        <v>58</v>
      </c>
      <c r="F1032" s="5" t="s">
        <v>55</v>
      </c>
      <c r="G1032" s="5" t="str">
        <f t="shared" si="191"/>
        <v>金融投资</v>
      </c>
      <c r="H1032" s="216">
        <v>825982.78399999999</v>
      </c>
      <c r="I1032" s="216">
        <v>824398.21299999999</v>
      </c>
      <c r="J1032" s="216">
        <v>782948.84600000002</v>
      </c>
      <c r="K1032" s="216">
        <v>845264.09400000004</v>
      </c>
      <c r="L1032" s="216">
        <v>833835.897</v>
      </c>
      <c r="M1032" s="216">
        <v>806656.56200000003</v>
      </c>
      <c r="N1032" s="216">
        <v>845907.99800000002</v>
      </c>
      <c r="O1032" s="216">
        <v>900949.78700000001</v>
      </c>
      <c r="P1032" s="216">
        <v>906116.51399999997</v>
      </c>
      <c r="Q1032" s="216">
        <v>899724.49399999995</v>
      </c>
      <c r="R1032" s="216">
        <v>918249.36899999995</v>
      </c>
      <c r="S1032" s="216">
        <v>975284.26500000001</v>
      </c>
      <c r="T1032" s="216">
        <v>1023622.7169999999</v>
      </c>
      <c r="U1032" s="216">
        <v>1018233.794</v>
      </c>
      <c r="V1032" s="216">
        <v>1054187.7779999999</v>
      </c>
      <c r="W1032" s="216">
        <v>1141719.034</v>
      </c>
      <c r="X1032" s="216">
        <v>1165900.389</v>
      </c>
      <c r="Y1032" s="216">
        <v>1158587.098</v>
      </c>
      <c r="Z1032" s="216">
        <v>1229048.0989999999</v>
      </c>
      <c r="AA1032" s="216">
        <v>1351187.602</v>
      </c>
      <c r="AB1032" s="216">
        <v>1386958.2080000001</v>
      </c>
      <c r="AC1032" s="216">
        <v>1440425.561</v>
      </c>
      <c r="AD1032" s="216">
        <v>1526470.399</v>
      </c>
      <c r="AE1032" s="216">
        <v>1755160.2209999999</v>
      </c>
      <c r="AF1032" s="216">
        <v>1883298.7960000001</v>
      </c>
      <c r="AG1032" s="216">
        <v>1981197.9790000001</v>
      </c>
      <c r="AH1032" s="216">
        <v>0</v>
      </c>
    </row>
    <row r="1033" spans="1:34" ht="15" hidden="1" x14ac:dyDescent="0.25">
      <c r="A1033" t="str">
        <f t="shared" si="188"/>
        <v>上海金融投资</v>
      </c>
      <c r="B1033" s="3" t="str">
        <f t="shared" si="190"/>
        <v>上海银行金融投资</v>
      </c>
      <c r="C1033" s="5" t="s">
        <v>516</v>
      </c>
      <c r="D1033" s="4" t="s">
        <v>60</v>
      </c>
      <c r="E1033" s="5" t="s">
        <v>61</v>
      </c>
      <c r="F1033" s="5" t="s">
        <v>55</v>
      </c>
      <c r="G1033" s="5" t="str">
        <f t="shared" si="191"/>
        <v>金融投资</v>
      </c>
      <c r="H1033" s="216">
        <v>907100.50399999996</v>
      </c>
      <c r="I1033" s="216">
        <v>908051.70299999998</v>
      </c>
      <c r="J1033" s="216">
        <v>917941.71699999995</v>
      </c>
      <c r="K1033" s="216">
        <v>932826.20700000005</v>
      </c>
      <c r="L1033" s="216">
        <v>962489.23699999996</v>
      </c>
      <c r="M1033" s="216">
        <v>989911.94799999997</v>
      </c>
      <c r="N1033" s="216">
        <v>972447.95499999996</v>
      </c>
      <c r="O1033" s="216">
        <v>983685.93099999998</v>
      </c>
      <c r="P1033" s="216">
        <v>1027658.6189999999</v>
      </c>
      <c r="Q1033" s="216">
        <v>1040496.433</v>
      </c>
      <c r="R1033" s="216">
        <v>1037846.745</v>
      </c>
      <c r="S1033" s="216">
        <v>1074512.3359999999</v>
      </c>
      <c r="T1033" s="216">
        <v>1113521.0549999999</v>
      </c>
      <c r="U1033" s="216">
        <v>1112136.327</v>
      </c>
      <c r="V1033" s="216">
        <v>1153262.3489999999</v>
      </c>
      <c r="W1033" s="216">
        <v>1199123.9879999999</v>
      </c>
      <c r="X1033" s="216">
        <v>1226817.1229999999</v>
      </c>
      <c r="Y1033" s="216">
        <v>1262003.983</v>
      </c>
      <c r="Z1033" s="216">
        <v>1305272.2579999999</v>
      </c>
      <c r="AA1033" s="216">
        <v>1282355.1329999999</v>
      </c>
      <c r="AB1033" s="216">
        <v>1352236.544</v>
      </c>
      <c r="AC1033" s="216">
        <v>1361300.9680000001</v>
      </c>
      <c r="AD1033" s="216">
        <v>1372861.014</v>
      </c>
      <c r="AE1033" s="216">
        <v>1328772.064</v>
      </c>
      <c r="AF1033" s="216">
        <v>1351645.26</v>
      </c>
      <c r="AG1033" s="216">
        <v>1382089.4850000001</v>
      </c>
      <c r="AH1033" s="216">
        <v>0</v>
      </c>
    </row>
    <row r="1034" spans="1:34" ht="15" hidden="1" x14ac:dyDescent="0.25">
      <c r="A1034" t="str">
        <f t="shared" si="188"/>
        <v>宁波金融投资</v>
      </c>
      <c r="B1034" s="3" t="str">
        <f t="shared" si="190"/>
        <v>宁波银行金融投资</v>
      </c>
      <c r="C1034" s="5" t="s">
        <v>515</v>
      </c>
      <c r="D1034" s="4" t="s">
        <v>63</v>
      </c>
      <c r="E1034" s="5" t="s">
        <v>64</v>
      </c>
      <c r="F1034" s="5" t="s">
        <v>55</v>
      </c>
      <c r="G1034" s="5" t="str">
        <f t="shared" si="191"/>
        <v>金融投资</v>
      </c>
      <c r="H1034" s="216">
        <v>564609.61100000003</v>
      </c>
      <c r="I1034" s="216">
        <v>576247.29200000002</v>
      </c>
      <c r="J1034" s="216">
        <v>629531.473</v>
      </c>
      <c r="K1034" s="216">
        <v>661035.88300000003</v>
      </c>
      <c r="L1034" s="216">
        <v>703728.21900000004</v>
      </c>
      <c r="M1034" s="216">
        <v>717381.74800000002</v>
      </c>
      <c r="N1034" s="216">
        <v>758852</v>
      </c>
      <c r="O1034" s="216">
        <v>812486</v>
      </c>
      <c r="P1034" s="216">
        <v>860605</v>
      </c>
      <c r="Q1034" s="216">
        <v>894031</v>
      </c>
      <c r="R1034" s="216">
        <v>967463</v>
      </c>
      <c r="S1034" s="216">
        <v>1014772</v>
      </c>
      <c r="T1034" s="216">
        <v>1043214</v>
      </c>
      <c r="U1034" s="216">
        <v>1049423</v>
      </c>
      <c r="V1034" s="216">
        <v>1119012</v>
      </c>
      <c r="W1034" s="216">
        <v>1200740</v>
      </c>
      <c r="X1034" s="216">
        <v>1205424</v>
      </c>
      <c r="Y1034" s="216">
        <v>1238188</v>
      </c>
      <c r="Z1034" s="216">
        <v>1234916</v>
      </c>
      <c r="AA1034" s="216">
        <v>1270445</v>
      </c>
      <c r="AB1034" s="216">
        <v>1328420</v>
      </c>
      <c r="AC1034" s="216">
        <v>1325223</v>
      </c>
      <c r="AD1034" s="216">
        <v>1374239</v>
      </c>
      <c r="AE1034" s="216">
        <v>1444043</v>
      </c>
      <c r="AF1034" s="216">
        <v>1497117</v>
      </c>
      <c r="AG1034" s="216">
        <v>1561961</v>
      </c>
      <c r="AH1034" s="216">
        <v>0</v>
      </c>
    </row>
    <row r="1035" spans="1:34" ht="15" hidden="1" x14ac:dyDescent="0.25">
      <c r="A1035" t="str">
        <f t="shared" si="188"/>
        <v>南京金融投资</v>
      </c>
      <c r="B1035" s="3" t="str">
        <f t="shared" si="190"/>
        <v>南京银行金融投资</v>
      </c>
      <c r="C1035" s="5" t="s">
        <v>517</v>
      </c>
      <c r="D1035" s="4" t="s">
        <v>66</v>
      </c>
      <c r="E1035" s="5" t="s">
        <v>67</v>
      </c>
      <c r="F1035" s="5" t="s">
        <v>55</v>
      </c>
      <c r="G1035" s="5" t="str">
        <f t="shared" si="191"/>
        <v>金融投资</v>
      </c>
      <c r="H1035" s="216">
        <v>620464.65099999995</v>
      </c>
      <c r="I1035" s="216">
        <v>616666.39599999995</v>
      </c>
      <c r="J1035" s="216">
        <v>618721.125</v>
      </c>
      <c r="K1035" s="216">
        <v>629374.62199999997</v>
      </c>
      <c r="L1035" s="216">
        <v>643363.83200000005</v>
      </c>
      <c r="M1035" s="216">
        <v>666491.77399999998</v>
      </c>
      <c r="N1035" s="216">
        <v>662634.15599999996</v>
      </c>
      <c r="O1035" s="216">
        <v>706846.50899999996</v>
      </c>
      <c r="P1035" s="216">
        <v>732490.44700000004</v>
      </c>
      <c r="Q1035" s="216">
        <v>777699.31</v>
      </c>
      <c r="R1035" s="216">
        <v>795298.61100000003</v>
      </c>
      <c r="S1035" s="216">
        <v>814222.51399999997</v>
      </c>
      <c r="T1035" s="216">
        <v>815542.88</v>
      </c>
      <c r="U1035" s="216">
        <v>835847.58700000006</v>
      </c>
      <c r="V1035" s="216">
        <v>901865.21200000006</v>
      </c>
      <c r="W1035" s="216">
        <v>919500.94400000002</v>
      </c>
      <c r="X1035" s="216">
        <v>937356.36800000002</v>
      </c>
      <c r="Y1035" s="216">
        <v>946560.89599999995</v>
      </c>
      <c r="Z1035" s="216">
        <v>972085.83700000006</v>
      </c>
      <c r="AA1035" s="216">
        <v>1009222.871</v>
      </c>
      <c r="AB1035" s="216">
        <v>1059477.8770000001</v>
      </c>
      <c r="AC1035" s="216">
        <v>1070043.949</v>
      </c>
      <c r="AD1035" s="216">
        <v>1079559.267</v>
      </c>
      <c r="AE1035" s="216">
        <v>1143141.639</v>
      </c>
      <c r="AF1035" s="216">
        <v>1264119.2390000001</v>
      </c>
      <c r="AG1035" s="216">
        <v>1299925.523</v>
      </c>
      <c r="AH1035" s="216">
        <v>0</v>
      </c>
    </row>
    <row r="1036" spans="1:34" ht="15" hidden="1" x14ac:dyDescent="0.25">
      <c r="A1036" t="str">
        <f t="shared" si="188"/>
        <v>杭州金融投资</v>
      </c>
      <c r="B1036" s="3" t="str">
        <f t="shared" si="190"/>
        <v>杭州银行金融投资</v>
      </c>
      <c r="C1036" s="5" t="s">
        <v>518</v>
      </c>
      <c r="D1036" s="4" t="s">
        <v>69</v>
      </c>
      <c r="E1036" s="5" t="s">
        <v>70</v>
      </c>
      <c r="F1036" s="5" t="s">
        <v>55</v>
      </c>
      <c r="G1036" s="5" t="str">
        <f t="shared" si="191"/>
        <v>金融投资</v>
      </c>
      <c r="H1036" s="216">
        <v>419923.08799999999</v>
      </c>
      <c r="I1036" s="216">
        <v>418262.84399999998</v>
      </c>
      <c r="J1036" s="216">
        <v>429004.49900000001</v>
      </c>
      <c r="K1036" s="216">
        <v>463719.674</v>
      </c>
      <c r="L1036" s="216">
        <v>487792.27600000001</v>
      </c>
      <c r="M1036" s="216">
        <v>495553.79300000001</v>
      </c>
      <c r="N1036" s="216">
        <v>523283.41800000001</v>
      </c>
      <c r="O1036" s="216">
        <v>547256.22499999998</v>
      </c>
      <c r="P1036" s="216">
        <v>588507.02399999998</v>
      </c>
      <c r="Q1036" s="216">
        <v>597327.52399999998</v>
      </c>
      <c r="R1036" s="216">
        <v>653770.28300000005</v>
      </c>
      <c r="S1036" s="216">
        <v>657149.12399999995</v>
      </c>
      <c r="T1036" s="216">
        <v>705587.44799999997</v>
      </c>
      <c r="U1036" s="216">
        <v>719350.66899999999</v>
      </c>
      <c r="V1036" s="216">
        <v>745045.93599999999</v>
      </c>
      <c r="W1036" s="216">
        <v>777944.10900000005</v>
      </c>
      <c r="X1036" s="216">
        <v>813012.723</v>
      </c>
      <c r="Y1036" s="216">
        <v>843394.89300000004</v>
      </c>
      <c r="Z1036" s="216">
        <v>871005.223</v>
      </c>
      <c r="AA1036" s="216">
        <v>903938.98499999999</v>
      </c>
      <c r="AB1036" s="216">
        <v>943865.01899999997</v>
      </c>
      <c r="AC1036" s="216">
        <v>961881.29099999997</v>
      </c>
      <c r="AD1036" s="216">
        <v>971217.95</v>
      </c>
      <c r="AE1036" s="216">
        <v>1011411.7</v>
      </c>
      <c r="AF1036" s="216">
        <v>1046742.59</v>
      </c>
      <c r="AG1036" s="216">
        <v>1088057.5460000001</v>
      </c>
      <c r="AH1036" s="216">
        <v>0</v>
      </c>
    </row>
    <row r="1037" spans="1:34" ht="15" hidden="1" x14ac:dyDescent="0.25">
      <c r="A1037" t="str">
        <f t="shared" si="188"/>
        <v>成都金融投资</v>
      </c>
      <c r="B1037" s="3" t="str">
        <f t="shared" si="190"/>
        <v>成都银行金融投资</v>
      </c>
      <c r="C1037" s="5" t="s">
        <v>520</v>
      </c>
      <c r="D1037" s="4" t="s">
        <v>72</v>
      </c>
      <c r="E1037" s="5" t="s">
        <v>73</v>
      </c>
      <c r="F1037" s="5" t="s">
        <v>55</v>
      </c>
      <c r="G1037" s="5" t="str">
        <f t="shared" si="191"/>
        <v>金融投资</v>
      </c>
      <c r="H1037" s="216">
        <v>239637.79300000001</v>
      </c>
      <c r="I1037" s="216">
        <v>253559.41200000001</v>
      </c>
      <c r="J1037" s="216">
        <v>252721.60800000001</v>
      </c>
      <c r="K1037" s="216">
        <v>261224.88699999999</v>
      </c>
      <c r="L1037" s="216">
        <v>267260.82299999997</v>
      </c>
      <c r="M1037" s="216">
        <v>276686.19500000001</v>
      </c>
      <c r="N1037" s="216">
        <v>265655.79700000002</v>
      </c>
      <c r="O1037" s="216">
        <v>273358.48200000002</v>
      </c>
      <c r="P1037" s="216">
        <v>286401.13299999997</v>
      </c>
      <c r="Q1037" s="216">
        <v>276151.57699999999</v>
      </c>
      <c r="R1037" s="216">
        <v>264939.68099999998</v>
      </c>
      <c r="S1037" s="216">
        <v>278233.15700000001</v>
      </c>
      <c r="T1037" s="216">
        <v>264097.41600000003</v>
      </c>
      <c r="U1037" s="216">
        <v>285065.64399999997</v>
      </c>
      <c r="V1037" s="216">
        <v>299994.38400000002</v>
      </c>
      <c r="W1037" s="216">
        <v>310309.25199999998</v>
      </c>
      <c r="X1037" s="216">
        <v>299844.53899999999</v>
      </c>
      <c r="Y1037" s="216">
        <v>315417.70699999999</v>
      </c>
      <c r="Z1037" s="216">
        <v>322178.25699999998</v>
      </c>
      <c r="AA1037" s="216">
        <v>321366.27500000002</v>
      </c>
      <c r="AB1037" s="216">
        <v>313071.01</v>
      </c>
      <c r="AC1037" s="216">
        <v>326182.11499999999</v>
      </c>
      <c r="AD1037" s="216">
        <v>355324.37099999998</v>
      </c>
      <c r="AE1037" s="216">
        <v>379409.07799999998</v>
      </c>
      <c r="AF1037" s="216">
        <v>399871.26400000002</v>
      </c>
      <c r="AG1037" s="216">
        <v>411627.723</v>
      </c>
      <c r="AH1037" s="216">
        <v>0</v>
      </c>
    </row>
    <row r="1038" spans="1:34" ht="15" hidden="1" x14ac:dyDescent="0.25">
      <c r="A1038" t="str">
        <f t="shared" si="188"/>
        <v>长沙金融投资</v>
      </c>
      <c r="B1038" s="3" t="str">
        <f t="shared" si="190"/>
        <v>长沙银行金融投资</v>
      </c>
      <c r="C1038" s="5" t="s">
        <v>521</v>
      </c>
      <c r="D1038" s="4" t="s">
        <v>75</v>
      </c>
      <c r="E1038" s="5" t="s">
        <v>76</v>
      </c>
      <c r="F1038" s="5" t="s">
        <v>55</v>
      </c>
      <c r="G1038" s="5" t="str">
        <f t="shared" si="191"/>
        <v>金融投资</v>
      </c>
      <c r="H1038" s="216">
        <v>285440.57500000001</v>
      </c>
      <c r="I1038" s="216">
        <v>293343.94500000001</v>
      </c>
      <c r="J1038" s="216">
        <v>282775.52399999998</v>
      </c>
      <c r="K1038" s="216">
        <v>289234.35800000001</v>
      </c>
      <c r="L1038" s="216">
        <v>296779.50699999998</v>
      </c>
      <c r="M1038" s="216">
        <v>309723.13699999999</v>
      </c>
      <c r="N1038" s="216">
        <v>325862.94199999998</v>
      </c>
      <c r="O1038" s="216">
        <v>340792.08399999997</v>
      </c>
      <c r="P1038" s="216">
        <v>348557.66700000002</v>
      </c>
      <c r="Q1038" s="216">
        <v>356382.42700000003</v>
      </c>
      <c r="R1038" s="216">
        <v>358922.07400000002</v>
      </c>
      <c r="S1038" s="216">
        <v>365400.41399999999</v>
      </c>
      <c r="T1038" s="216">
        <v>377400.14899999998</v>
      </c>
      <c r="U1038" s="216">
        <v>387098.61</v>
      </c>
      <c r="V1038" s="216">
        <v>384330.22700000001</v>
      </c>
      <c r="W1038" s="216">
        <v>405873.82500000001</v>
      </c>
      <c r="X1038" s="216">
        <v>418597.04399999999</v>
      </c>
      <c r="Y1038" s="216">
        <v>424823.31400000001</v>
      </c>
      <c r="Z1038" s="216">
        <v>422959.37300000002</v>
      </c>
      <c r="AA1038" s="216">
        <v>439799.23800000001</v>
      </c>
      <c r="AB1038" s="216">
        <v>450872.78</v>
      </c>
      <c r="AC1038" s="216">
        <v>467743.71600000001</v>
      </c>
      <c r="AD1038" s="216">
        <v>490338.14799999999</v>
      </c>
      <c r="AE1038" s="216">
        <v>512192.641</v>
      </c>
      <c r="AF1038" s="216">
        <v>523256.43699999998</v>
      </c>
      <c r="AG1038" s="216">
        <v>500842.05300000001</v>
      </c>
      <c r="AH1038" s="216">
        <v>0</v>
      </c>
    </row>
    <row r="1039" spans="1:34" ht="15" hidden="1" x14ac:dyDescent="0.25">
      <c r="A1039" t="str">
        <f t="shared" si="188"/>
        <v>重庆金融投资</v>
      </c>
      <c r="B1039" s="3" t="str">
        <f t="shared" si="190"/>
        <v>重庆银行金融投资</v>
      </c>
      <c r="C1039" s="5" t="s">
        <v>500</v>
      </c>
      <c r="D1039" s="4" t="s">
        <v>78</v>
      </c>
      <c r="E1039" s="5" t="s">
        <v>79</v>
      </c>
      <c r="F1039" s="5" t="s">
        <v>55</v>
      </c>
      <c r="G1039" s="5" t="str">
        <f t="shared" si="191"/>
        <v>金融投资</v>
      </c>
      <c r="H1039" s="216">
        <v>151569.70699999999</v>
      </c>
      <c r="I1039" s="216">
        <v>147314.239</v>
      </c>
      <c r="J1039" s="216">
        <v>159478.01199999999</v>
      </c>
      <c r="K1039" s="216">
        <v>165793.66500000001</v>
      </c>
      <c r="L1039" s="216">
        <v>174204.13500000001</v>
      </c>
      <c r="M1039" s="216">
        <v>186187.076</v>
      </c>
      <c r="N1039" s="216">
        <v>190785.416</v>
      </c>
      <c r="O1039" s="216">
        <v>196178.44200000001</v>
      </c>
      <c r="P1039" s="216">
        <v>196245.595</v>
      </c>
      <c r="Q1039" s="216">
        <v>207452.356</v>
      </c>
      <c r="R1039" s="216">
        <v>219132.28599999999</v>
      </c>
      <c r="S1039" s="216">
        <v>206418.09899999999</v>
      </c>
      <c r="T1039" s="216">
        <v>234910.34</v>
      </c>
      <c r="U1039" s="216">
        <v>240018.565</v>
      </c>
      <c r="V1039" s="216">
        <v>245825.79399999999</v>
      </c>
      <c r="W1039" s="216">
        <v>260971.484</v>
      </c>
      <c r="X1039" s="216">
        <v>266309.12900000002</v>
      </c>
      <c r="Y1039" s="216">
        <v>272628.44500000001</v>
      </c>
      <c r="Z1039" s="216">
        <v>280735.723</v>
      </c>
      <c r="AA1039" s="216">
        <v>263184.83100000001</v>
      </c>
      <c r="AB1039" s="216">
        <v>257867.35399999999</v>
      </c>
      <c r="AC1039" s="216">
        <v>294045.78600000002</v>
      </c>
      <c r="AD1039" s="216">
        <v>347907.81300000002</v>
      </c>
      <c r="AE1039" s="216">
        <v>385863.24200000003</v>
      </c>
      <c r="AF1039" s="216">
        <v>404698.321</v>
      </c>
      <c r="AG1039" s="216">
        <v>404060.32299999997</v>
      </c>
      <c r="AH1039" s="216">
        <v>403294.11700000003</v>
      </c>
    </row>
    <row r="1040" spans="1:34" ht="15" hidden="1" x14ac:dyDescent="0.25">
      <c r="A1040" t="str">
        <f t="shared" si="188"/>
        <v>贵阳金融投资</v>
      </c>
      <c r="B1040" s="3" t="str">
        <f t="shared" si="190"/>
        <v>贵阳银行金融投资</v>
      </c>
      <c r="C1040" s="5" t="s">
        <v>522</v>
      </c>
      <c r="D1040" s="4" t="s">
        <v>81</v>
      </c>
      <c r="E1040" s="5" t="s">
        <v>82</v>
      </c>
      <c r="F1040" s="5" t="s">
        <v>55</v>
      </c>
      <c r="G1040" s="5" t="str">
        <f t="shared" si="191"/>
        <v>金融投资</v>
      </c>
      <c r="H1040" s="216">
        <v>269074.53000000003</v>
      </c>
      <c r="I1040" s="216">
        <v>272379.908</v>
      </c>
      <c r="J1040" s="216">
        <v>271495.22499999998</v>
      </c>
      <c r="K1040" s="216">
        <v>274943.71500000003</v>
      </c>
      <c r="L1040" s="216">
        <v>271310.44500000001</v>
      </c>
      <c r="M1040" s="216">
        <v>281292.22600000002</v>
      </c>
      <c r="N1040" s="216">
        <v>273027.71100000001</v>
      </c>
      <c r="O1040" s="216">
        <v>268691.46500000003</v>
      </c>
      <c r="P1040" s="216">
        <v>262849.47600000002</v>
      </c>
      <c r="Q1040" s="216">
        <v>275531.15600000002</v>
      </c>
      <c r="R1040" s="216">
        <v>281681.79399999999</v>
      </c>
      <c r="S1040" s="216">
        <v>285697.01</v>
      </c>
      <c r="T1040" s="216">
        <v>288686.01299999998</v>
      </c>
      <c r="U1040" s="216">
        <v>292374.85600000003</v>
      </c>
      <c r="V1040" s="216">
        <v>286690.65700000001</v>
      </c>
      <c r="W1040" s="216">
        <v>293255.11200000002</v>
      </c>
      <c r="X1040" s="216">
        <v>287051.83199999999</v>
      </c>
      <c r="Y1040" s="216">
        <v>283508.19099999999</v>
      </c>
      <c r="Z1040" s="216">
        <v>269500.837</v>
      </c>
      <c r="AA1040" s="216">
        <v>289785.70400000003</v>
      </c>
      <c r="AB1040" s="216">
        <v>279908.929</v>
      </c>
      <c r="AC1040" s="216">
        <v>285099.66200000001</v>
      </c>
      <c r="AD1040" s="216">
        <v>287706.908</v>
      </c>
      <c r="AE1040" s="216">
        <v>309025.842</v>
      </c>
      <c r="AF1040" s="216">
        <v>302170.755</v>
      </c>
      <c r="AG1040" s="216">
        <v>307420.09000000003</v>
      </c>
      <c r="AH1040" s="216">
        <v>0</v>
      </c>
    </row>
    <row r="1041" spans="1:34" ht="15" hidden="1" x14ac:dyDescent="0.25">
      <c r="A1041" t="str">
        <f t="shared" si="188"/>
        <v>郑州金融投资</v>
      </c>
      <c r="B1041" s="3" t="str">
        <f t="shared" si="190"/>
        <v>郑州银行金融投资</v>
      </c>
      <c r="C1041" s="5" t="s">
        <v>504</v>
      </c>
      <c r="D1041" s="4" t="s">
        <v>84</v>
      </c>
      <c r="E1041" s="5" t="s">
        <v>85</v>
      </c>
      <c r="F1041" s="5" t="s">
        <v>55</v>
      </c>
      <c r="G1041" s="5" t="str">
        <f t="shared" si="191"/>
        <v>金融投资</v>
      </c>
      <c r="H1041" s="216">
        <v>248686.073</v>
      </c>
      <c r="I1041" s="216">
        <v>248991.601</v>
      </c>
      <c r="J1041" s="216">
        <v>243982.326</v>
      </c>
      <c r="K1041" s="216">
        <v>255305.11600000001</v>
      </c>
      <c r="L1041" s="216">
        <v>253534.99100000001</v>
      </c>
      <c r="M1041" s="216">
        <v>246064.72099999999</v>
      </c>
      <c r="N1041" s="216">
        <v>232677.307</v>
      </c>
      <c r="O1041" s="216">
        <v>233958.861</v>
      </c>
      <c r="P1041" s="216">
        <v>229357.85500000001</v>
      </c>
      <c r="Q1041" s="216">
        <v>208615.81400000001</v>
      </c>
      <c r="R1041" s="216">
        <v>197749.62400000001</v>
      </c>
      <c r="S1041" s="216">
        <v>193552.51500000001</v>
      </c>
      <c r="T1041" s="216">
        <v>190575.20199999999</v>
      </c>
      <c r="U1041" s="216">
        <v>185128.54800000001</v>
      </c>
      <c r="V1041" s="216">
        <v>183270.946</v>
      </c>
      <c r="W1041" s="216">
        <v>187311.91699999999</v>
      </c>
      <c r="X1041" s="216">
        <v>188689.054</v>
      </c>
      <c r="Y1041" s="216">
        <v>189624.25599999999</v>
      </c>
      <c r="Z1041" s="216">
        <v>186353.10500000001</v>
      </c>
      <c r="AA1041" s="216">
        <v>191419.372</v>
      </c>
      <c r="AB1041" s="216">
        <v>190154.18</v>
      </c>
      <c r="AC1041" s="216">
        <v>203986.04399999999</v>
      </c>
      <c r="AD1041" s="216">
        <v>201349.302</v>
      </c>
      <c r="AE1041" s="216">
        <v>220491.11199999999</v>
      </c>
      <c r="AF1041" s="216">
        <v>222194.86300000001</v>
      </c>
      <c r="AG1041" s="216">
        <v>240149.30600000001</v>
      </c>
      <c r="AH1041" s="216">
        <v>234364.63500000001</v>
      </c>
    </row>
    <row r="1042" spans="1:34" ht="15" hidden="1" x14ac:dyDescent="0.25">
      <c r="A1042" t="str">
        <f t="shared" si="188"/>
        <v>青岛金融投资</v>
      </c>
      <c r="B1042" s="3" t="str">
        <f t="shared" si="190"/>
        <v>青岛银行金融投资</v>
      </c>
      <c r="C1042" s="5" t="s">
        <v>503</v>
      </c>
      <c r="D1042" s="4" t="s">
        <v>87</v>
      </c>
      <c r="E1042" s="5" t="s">
        <v>88</v>
      </c>
      <c r="F1042" s="5" t="s">
        <v>55</v>
      </c>
      <c r="G1042" s="5" t="str">
        <f t="shared" si="191"/>
        <v>金融投资</v>
      </c>
      <c r="H1042" s="216">
        <v>146414.073</v>
      </c>
      <c r="I1042" s="216">
        <v>145393.88</v>
      </c>
      <c r="J1042" s="216">
        <v>142377.4</v>
      </c>
      <c r="K1042" s="216">
        <v>146913.42499999999</v>
      </c>
      <c r="L1042" s="216">
        <v>171737.13699999999</v>
      </c>
      <c r="M1042" s="216">
        <v>170995.516</v>
      </c>
      <c r="N1042" s="216">
        <v>178236.00899999999</v>
      </c>
      <c r="O1042" s="216">
        <v>177974.68</v>
      </c>
      <c r="P1042" s="216">
        <v>192250.07</v>
      </c>
      <c r="Q1042" s="216">
        <v>189067.58499999999</v>
      </c>
      <c r="R1042" s="216">
        <v>189982.80100000001</v>
      </c>
      <c r="S1042" s="216">
        <v>203096.258</v>
      </c>
      <c r="T1042" s="216">
        <v>205628.18100000001</v>
      </c>
      <c r="U1042" s="216">
        <v>195174.44200000001</v>
      </c>
      <c r="V1042" s="216">
        <v>202141.128</v>
      </c>
      <c r="W1042" s="216">
        <v>203878.54199999999</v>
      </c>
      <c r="X1042" s="216">
        <v>210313.98699999999</v>
      </c>
      <c r="Y1042" s="216">
        <v>212812.772</v>
      </c>
      <c r="Z1042" s="216">
        <v>226011.166</v>
      </c>
      <c r="AA1042" s="216">
        <v>225305.69</v>
      </c>
      <c r="AB1042" s="216">
        <v>228528.18599999999</v>
      </c>
      <c r="AC1042" s="216">
        <v>242051.63500000001</v>
      </c>
      <c r="AD1042" s="216">
        <v>255655.09599999999</v>
      </c>
      <c r="AE1042" s="216">
        <v>259354.53400000001</v>
      </c>
      <c r="AF1042" s="216">
        <v>280074.96600000001</v>
      </c>
      <c r="AG1042" s="216">
        <v>305059.533</v>
      </c>
      <c r="AH1042" s="216">
        <v>309499.67499999999</v>
      </c>
    </row>
    <row r="1043" spans="1:34" ht="15" hidden="1" x14ac:dyDescent="0.25">
      <c r="A1043" t="str">
        <f t="shared" si="188"/>
        <v>苏州金融投资</v>
      </c>
      <c r="B1043" s="3" t="str">
        <f t="shared" si="190"/>
        <v>苏州银行金融投资</v>
      </c>
      <c r="C1043" s="5" t="s">
        <v>523</v>
      </c>
      <c r="D1043" s="4" t="s">
        <v>90</v>
      </c>
      <c r="E1043" s="5" t="s">
        <v>91</v>
      </c>
      <c r="F1043" s="5" t="s">
        <v>55</v>
      </c>
      <c r="G1043" s="5" t="str">
        <f t="shared" si="191"/>
        <v>金融投资</v>
      </c>
      <c r="H1043" s="216">
        <v>127738.80085699999</v>
      </c>
      <c r="I1043" s="216">
        <v>135830.78468000001</v>
      </c>
      <c r="J1043" s="216">
        <v>117990.084556</v>
      </c>
      <c r="K1043" s="216">
        <v>148583.85259600001</v>
      </c>
      <c r="L1043" s="216">
        <v>137968.59639200001</v>
      </c>
      <c r="M1043" s="216">
        <v>142045.960387</v>
      </c>
      <c r="N1043" s="216">
        <v>143164.38668200001</v>
      </c>
      <c r="O1043" s="216">
        <v>164246.17503000001</v>
      </c>
      <c r="P1043" s="216">
        <v>169056.00515000001</v>
      </c>
      <c r="Q1043" s="216">
        <v>163847.397306</v>
      </c>
      <c r="R1043" s="216">
        <v>168890.60753400001</v>
      </c>
      <c r="S1043" s="216">
        <v>187065.146469</v>
      </c>
      <c r="T1043" s="216">
        <v>186852.65556799999</v>
      </c>
      <c r="U1043" s="216">
        <v>185180.12761200001</v>
      </c>
      <c r="V1043" s="216">
        <v>184972.73710100001</v>
      </c>
      <c r="W1043" s="216">
        <v>200368.950843</v>
      </c>
      <c r="X1043" s="216">
        <v>210457.38735199999</v>
      </c>
      <c r="Y1043" s="216">
        <v>207216.241568</v>
      </c>
      <c r="Z1043" s="216">
        <v>215417.13961700001</v>
      </c>
      <c r="AA1043" s="216">
        <v>222247.898312</v>
      </c>
      <c r="AB1043" s="216">
        <v>233546.651319</v>
      </c>
      <c r="AC1043" s="216">
        <v>248206.98212999999</v>
      </c>
      <c r="AD1043" s="216">
        <v>254149.75651100001</v>
      </c>
      <c r="AE1043" s="216">
        <v>246288.431549</v>
      </c>
      <c r="AF1043" s="216">
        <v>277981.454669</v>
      </c>
      <c r="AG1043" s="216">
        <v>290655.38302299997</v>
      </c>
      <c r="AH1043" s="216">
        <v>0</v>
      </c>
    </row>
    <row r="1044" spans="1:34" ht="15" hidden="1" x14ac:dyDescent="0.25">
      <c r="A1044" t="str">
        <f t="shared" si="188"/>
        <v>齐鲁金融投资</v>
      </c>
      <c r="B1044" s="3" t="str">
        <f t="shared" si="190"/>
        <v>齐鲁银行金融投资</v>
      </c>
      <c r="C1044" s="5" t="s">
        <v>524</v>
      </c>
      <c r="D1044" s="4" t="s">
        <v>93</v>
      </c>
      <c r="E1044" s="5" t="s">
        <v>94</v>
      </c>
      <c r="F1044" s="5" t="s">
        <v>55</v>
      </c>
      <c r="G1044" s="5" t="str">
        <f t="shared" si="191"/>
        <v>金融投资</v>
      </c>
      <c r="H1044" s="216">
        <v>115632.882</v>
      </c>
      <c r="I1044" s="216">
        <v>114566.800825</v>
      </c>
      <c r="J1044" s="216">
        <v>126642.125</v>
      </c>
      <c r="K1044" s="216">
        <v>128706.773418</v>
      </c>
      <c r="L1044" s="216">
        <v>137868.24378200001</v>
      </c>
      <c r="M1044" s="216">
        <v>138380.344778</v>
      </c>
      <c r="N1044" s="216">
        <v>145967.484</v>
      </c>
      <c r="O1044" s="216">
        <v>154556.592</v>
      </c>
      <c r="P1044" s="216">
        <v>161243.15900000001</v>
      </c>
      <c r="Q1044" s="216">
        <v>168521.98199999999</v>
      </c>
      <c r="R1044" s="216">
        <v>172232.99799999999</v>
      </c>
      <c r="S1044" s="216">
        <v>182905.48499999999</v>
      </c>
      <c r="T1044" s="216">
        <v>190454.546</v>
      </c>
      <c r="U1044" s="216">
        <v>196293.00599999999</v>
      </c>
      <c r="V1044" s="216">
        <v>203373.91800000001</v>
      </c>
      <c r="W1044" s="216">
        <v>210100.01300000001</v>
      </c>
      <c r="X1044" s="216">
        <v>220314.57399999999</v>
      </c>
      <c r="Y1044" s="216">
        <v>230933.486</v>
      </c>
      <c r="Z1044" s="216">
        <v>249012.10800000001</v>
      </c>
      <c r="AA1044" s="216">
        <v>260618.43599999999</v>
      </c>
      <c r="AB1044" s="216">
        <v>273526.93</v>
      </c>
      <c r="AC1044" s="216">
        <v>286659.92300000001</v>
      </c>
      <c r="AD1044" s="216">
        <v>300801.24300000002</v>
      </c>
      <c r="AE1044" s="216">
        <v>310463.72200000001</v>
      </c>
      <c r="AF1044" s="216">
        <v>322947.967</v>
      </c>
      <c r="AG1044" s="216">
        <v>334115.95600000001</v>
      </c>
      <c r="AH1044" s="216">
        <v>0</v>
      </c>
    </row>
    <row r="1045" spans="1:34" ht="15" hidden="1" x14ac:dyDescent="0.25">
      <c r="A1045" t="str">
        <f t="shared" si="188"/>
        <v>兰州金融投资</v>
      </c>
      <c r="B1045" s="3" t="str">
        <f t="shared" si="190"/>
        <v>兰州银行金融投资</v>
      </c>
      <c r="C1045" s="5" t="s">
        <v>527</v>
      </c>
      <c r="D1045" s="4" t="s">
        <v>96</v>
      </c>
      <c r="E1045" s="5" t="s">
        <v>97</v>
      </c>
      <c r="F1045" s="5" t="s">
        <v>55</v>
      </c>
      <c r="G1045" s="5" t="str">
        <f t="shared" si="191"/>
        <v>金融投资</v>
      </c>
      <c r="H1045" s="216">
        <v>103751.64643481</v>
      </c>
      <c r="I1045" s="216">
        <v>100551.45581601001</v>
      </c>
      <c r="J1045" s="216">
        <v>104920.62623473999</v>
      </c>
      <c r="K1045" s="216">
        <v>114215.69348041</v>
      </c>
      <c r="L1045" s="216">
        <v>121853.27142397</v>
      </c>
      <c r="M1045" s="216">
        <v>120701.40922849001</v>
      </c>
      <c r="N1045" s="216">
        <v>111620.75775572998</v>
      </c>
      <c r="O1045" s="216">
        <v>116279.37008656999</v>
      </c>
      <c r="P1045" s="216">
        <v>119251.17216647</v>
      </c>
      <c r="Q1045" s="216">
        <v>120573.86718616</v>
      </c>
      <c r="R1045" s="216">
        <v>121892.31171764999</v>
      </c>
      <c r="S1045" s="216">
        <v>129577.06635987999</v>
      </c>
      <c r="T1045" s="216">
        <v>141822.78112320998</v>
      </c>
      <c r="U1045" s="216">
        <v>135235.90607955999</v>
      </c>
      <c r="V1045" s="216">
        <v>128981.11731008001</v>
      </c>
      <c r="W1045" s="216">
        <v>135550.43588578</v>
      </c>
      <c r="X1045" s="216">
        <v>135436.90250475</v>
      </c>
      <c r="Y1045" s="216">
        <v>129436.99181932001</v>
      </c>
      <c r="Z1045" s="216">
        <v>132630.77442180002</v>
      </c>
      <c r="AA1045" s="216">
        <v>132224.26918082999</v>
      </c>
      <c r="AB1045" s="216">
        <v>138220.77146918001</v>
      </c>
      <c r="AC1045" s="216">
        <v>148240.29282199999</v>
      </c>
      <c r="AD1045" s="216">
        <v>159249.31261210999</v>
      </c>
      <c r="AE1045" s="216">
        <v>155754.85948633001</v>
      </c>
      <c r="AF1045" s="216">
        <v>165026.43043929999</v>
      </c>
      <c r="AG1045" s="216">
        <v>177701.84182743001</v>
      </c>
      <c r="AH1045" s="216">
        <v>0</v>
      </c>
    </row>
    <row r="1046" spans="1:34" ht="15" hidden="1" x14ac:dyDescent="0.25">
      <c r="A1046" t="str">
        <f t="shared" si="188"/>
        <v>西安金融投资</v>
      </c>
      <c r="B1046" s="3" t="str">
        <f t="shared" si="190"/>
        <v>西安银行金融投资</v>
      </c>
      <c r="C1046" s="5" t="s">
        <v>525</v>
      </c>
      <c r="D1046" s="4" t="s">
        <v>99</v>
      </c>
      <c r="E1046" s="5" t="s">
        <v>100</v>
      </c>
      <c r="F1046" s="5" t="s">
        <v>55</v>
      </c>
      <c r="G1046" s="5" t="str">
        <f t="shared" si="191"/>
        <v>金融投资</v>
      </c>
      <c r="H1046" s="216">
        <v>79062.335000000006</v>
      </c>
      <c r="I1046" s="216">
        <v>91513.42</v>
      </c>
      <c r="J1046" s="216">
        <v>96407.058000000005</v>
      </c>
      <c r="K1046" s="216">
        <v>97656.926999999996</v>
      </c>
      <c r="L1046" s="216">
        <v>99866.368000000002</v>
      </c>
      <c r="M1046" s="216">
        <v>103586.246</v>
      </c>
      <c r="N1046" s="216">
        <v>99747.967999999993</v>
      </c>
      <c r="O1046" s="216">
        <v>103466.24400000001</v>
      </c>
      <c r="P1046" s="216">
        <v>112069.993</v>
      </c>
      <c r="Q1046" s="216">
        <v>119561.022</v>
      </c>
      <c r="R1046" s="216">
        <v>128179.075</v>
      </c>
      <c r="S1046" s="216">
        <v>123078.088</v>
      </c>
      <c r="T1046" s="216">
        <v>132627.61799999999</v>
      </c>
      <c r="U1046" s="216">
        <v>142828.807</v>
      </c>
      <c r="V1046" s="216">
        <v>179683.34599999999</v>
      </c>
      <c r="W1046" s="216">
        <v>183476.46799999999</v>
      </c>
      <c r="X1046" s="216">
        <v>180784.09400000001</v>
      </c>
      <c r="Y1046" s="216">
        <v>180921.769</v>
      </c>
      <c r="Z1046" s="216">
        <v>176128.82800000001</v>
      </c>
      <c r="AA1046" s="216">
        <v>175335.00099999999</v>
      </c>
      <c r="AB1046" s="216">
        <v>181091.47899999999</v>
      </c>
      <c r="AC1046" s="216">
        <v>180938.34299999999</v>
      </c>
      <c r="AD1046" s="216">
        <v>191867.92499999999</v>
      </c>
      <c r="AE1046" s="216">
        <v>189120.144</v>
      </c>
      <c r="AF1046" s="216">
        <v>183763.25099999999</v>
      </c>
      <c r="AG1046" s="216">
        <v>182070.13099999999</v>
      </c>
      <c r="AH1046" s="216">
        <v>0</v>
      </c>
    </row>
    <row r="1047" spans="1:34" ht="15" hidden="1" x14ac:dyDescent="0.25">
      <c r="A1047" t="str">
        <f t="shared" si="188"/>
        <v>厦门金融投资</v>
      </c>
      <c r="B1047" s="3" t="str">
        <f t="shared" si="190"/>
        <v>厦门银行金融投资</v>
      </c>
      <c r="C1047" s="5" t="s">
        <v>528</v>
      </c>
      <c r="D1047" s="4" t="s">
        <v>102</v>
      </c>
      <c r="E1047" s="5" t="s">
        <v>103</v>
      </c>
      <c r="F1047" s="5" t="s">
        <v>55</v>
      </c>
      <c r="G1047" s="5" t="str">
        <f t="shared" si="191"/>
        <v>金融投资</v>
      </c>
      <c r="H1047" s="216">
        <v>102260.68155708</v>
      </c>
      <c r="I1047" s="216">
        <v>0</v>
      </c>
      <c r="J1047" s="216">
        <v>94601.669220569995</v>
      </c>
      <c r="K1047" s="216">
        <v>95488.226717939993</v>
      </c>
      <c r="L1047" s="216">
        <v>98754.046587079996</v>
      </c>
      <c r="M1047" s="216">
        <v>95343.558999999994</v>
      </c>
      <c r="N1047" s="216">
        <v>93363.302510789988</v>
      </c>
      <c r="O1047" s="216">
        <v>90037.225000000006</v>
      </c>
      <c r="P1047" s="216">
        <v>91539.315719439997</v>
      </c>
      <c r="Q1047" s="216">
        <v>87473.482000000004</v>
      </c>
      <c r="R1047" s="216">
        <v>93382.750672069989</v>
      </c>
      <c r="S1047" s="216">
        <v>102220.51</v>
      </c>
      <c r="T1047" s="216">
        <v>99287.454435249994</v>
      </c>
      <c r="U1047" s="216">
        <v>102936.98699999999</v>
      </c>
      <c r="V1047" s="216">
        <v>100170.52951389</v>
      </c>
      <c r="W1047" s="216">
        <v>112427.89200000001</v>
      </c>
      <c r="X1047" s="216">
        <v>103228.66253704</v>
      </c>
      <c r="Y1047" s="216">
        <v>113217.43399999999</v>
      </c>
      <c r="Z1047" s="216">
        <v>115053.86447687999</v>
      </c>
      <c r="AA1047" s="216">
        <v>119357.106</v>
      </c>
      <c r="AB1047" s="216">
        <v>121248.39358403001</v>
      </c>
      <c r="AC1047" s="216">
        <v>127777.53200000001</v>
      </c>
      <c r="AD1047" s="216">
        <v>145589.58222946999</v>
      </c>
      <c r="AE1047" s="216">
        <v>143155.50099999999</v>
      </c>
      <c r="AF1047" s="216">
        <v>148815.67919601998</v>
      </c>
      <c r="AG1047" s="216">
        <v>147296.166</v>
      </c>
      <c r="AH1047" s="216">
        <v>0</v>
      </c>
    </row>
    <row r="1048" spans="1:34" ht="15" hidden="1" x14ac:dyDescent="0.25">
      <c r="A1048" t="str">
        <f t="shared" si="188"/>
        <v>渝农金融投资</v>
      </c>
      <c r="B1048" s="3" t="str">
        <f t="shared" si="190"/>
        <v>渝农商行金融投资</v>
      </c>
      <c r="C1048" s="5" t="s">
        <v>499</v>
      </c>
      <c r="D1048" s="4" t="s">
        <v>105</v>
      </c>
      <c r="E1048" s="5" t="s">
        <v>106</v>
      </c>
      <c r="F1048" s="5" t="s">
        <v>107</v>
      </c>
      <c r="G1048" s="5" t="str">
        <f t="shared" si="191"/>
        <v>金融投资</v>
      </c>
      <c r="H1048" s="216">
        <v>341407.86900000001</v>
      </c>
      <c r="I1048" s="216">
        <v>371124.60800000001</v>
      </c>
      <c r="J1048" s="216">
        <v>377353.24900000001</v>
      </c>
      <c r="K1048" s="216">
        <v>389856.27299999999</v>
      </c>
      <c r="L1048" s="216">
        <v>390141.897</v>
      </c>
      <c r="M1048" s="216">
        <v>409912.35200000001</v>
      </c>
      <c r="N1048" s="216">
        <v>429954.49599999998</v>
      </c>
      <c r="O1048" s="216">
        <v>450148.88</v>
      </c>
      <c r="P1048" s="216">
        <v>473109.90299999999</v>
      </c>
      <c r="Q1048" s="216">
        <v>498928.95299999998</v>
      </c>
      <c r="R1048" s="216">
        <v>521598.91200000001</v>
      </c>
      <c r="S1048" s="216">
        <v>543145.08299999998</v>
      </c>
      <c r="T1048" s="216">
        <v>544827.36399999994</v>
      </c>
      <c r="U1048" s="216">
        <v>553161.81400000001</v>
      </c>
      <c r="V1048" s="216">
        <v>572982.72400000005</v>
      </c>
      <c r="W1048" s="216">
        <v>621200.848</v>
      </c>
      <c r="X1048" s="216">
        <v>614142.90700000001</v>
      </c>
      <c r="Y1048" s="216">
        <v>612698.13399999996</v>
      </c>
      <c r="Z1048" s="216">
        <v>598782.80700000003</v>
      </c>
      <c r="AA1048" s="216">
        <v>608599.30099999998</v>
      </c>
      <c r="AB1048" s="216">
        <v>619015.31299999997</v>
      </c>
      <c r="AC1048" s="216">
        <v>617480.92700000003</v>
      </c>
      <c r="AD1048" s="216">
        <v>628003.13</v>
      </c>
      <c r="AE1048" s="216">
        <v>656907.897</v>
      </c>
      <c r="AF1048" s="216">
        <v>651776.86</v>
      </c>
      <c r="AG1048" s="216">
        <v>656497.603</v>
      </c>
      <c r="AH1048" s="216">
        <v>643628.78</v>
      </c>
    </row>
    <row r="1049" spans="1:34" ht="15" hidden="1" x14ac:dyDescent="0.25">
      <c r="A1049" t="str">
        <f t="shared" si="188"/>
        <v>沪农金融投资</v>
      </c>
      <c r="B1049" s="3" t="str">
        <f t="shared" si="190"/>
        <v>沪农商行金融投资</v>
      </c>
      <c r="C1049" s="5" t="s">
        <v>519</v>
      </c>
      <c r="D1049" s="4" t="s">
        <v>109</v>
      </c>
      <c r="E1049" s="5" t="s">
        <v>110</v>
      </c>
      <c r="F1049" s="5" t="s">
        <v>107</v>
      </c>
      <c r="G1049" s="5" t="str">
        <f t="shared" si="191"/>
        <v>金融投资</v>
      </c>
      <c r="H1049" s="216">
        <v>253367.34</v>
      </c>
      <c r="I1049" s="216">
        <v>0</v>
      </c>
      <c r="J1049" s="216">
        <v>277706.00799999997</v>
      </c>
      <c r="K1049" s="216">
        <v>0</v>
      </c>
      <c r="L1049" s="216">
        <v>300530.17200000002</v>
      </c>
      <c r="M1049" s="216">
        <v>0</v>
      </c>
      <c r="N1049" s="216">
        <v>316609.609</v>
      </c>
      <c r="O1049" s="216">
        <v>316535.70500000002</v>
      </c>
      <c r="P1049" s="216">
        <v>316218.80900000001</v>
      </c>
      <c r="Q1049" s="216">
        <v>322359.413</v>
      </c>
      <c r="R1049" s="216">
        <v>322189.50599999999</v>
      </c>
      <c r="S1049" s="216">
        <v>352471.359</v>
      </c>
      <c r="T1049" s="216">
        <v>359858.32500000001</v>
      </c>
      <c r="U1049" s="216">
        <v>381990.70799999998</v>
      </c>
      <c r="V1049" s="216">
        <v>403635.38400000002</v>
      </c>
      <c r="W1049" s="216">
        <v>447329.89199999999</v>
      </c>
      <c r="X1049" s="216">
        <v>468524.12599999999</v>
      </c>
      <c r="Y1049" s="216">
        <v>483057.315</v>
      </c>
      <c r="Z1049" s="216">
        <v>494078.10100000002</v>
      </c>
      <c r="AA1049" s="216">
        <v>502837.41</v>
      </c>
      <c r="AB1049" s="216">
        <v>518349.87300000002</v>
      </c>
      <c r="AC1049" s="216">
        <v>520966.47499999998</v>
      </c>
      <c r="AD1049" s="216">
        <v>524116.84600000002</v>
      </c>
      <c r="AE1049" s="216">
        <v>546731.29399999999</v>
      </c>
      <c r="AF1049" s="216">
        <v>563545.23400000005</v>
      </c>
      <c r="AG1049" s="216">
        <v>548179.27500000002</v>
      </c>
      <c r="AH1049" s="216">
        <v>0</v>
      </c>
    </row>
    <row r="1050" spans="1:34" ht="15" hidden="1" x14ac:dyDescent="0.25">
      <c r="A1050" t="str">
        <f t="shared" si="188"/>
        <v>青农金融投资</v>
      </c>
      <c r="B1050" s="3" t="str">
        <f t="shared" si="190"/>
        <v>青农商行金融投资</v>
      </c>
      <c r="C1050" s="5" t="s">
        <v>526</v>
      </c>
      <c r="D1050" s="4" t="s">
        <v>112</v>
      </c>
      <c r="E1050" s="5" t="s">
        <v>113</v>
      </c>
      <c r="F1050" s="5" t="s">
        <v>107</v>
      </c>
      <c r="G1050" s="5" t="str">
        <f t="shared" si="191"/>
        <v>金融投资</v>
      </c>
      <c r="H1050" s="216">
        <v>114223.617</v>
      </c>
      <c r="I1050" s="216">
        <v>119188.087</v>
      </c>
      <c r="J1050" s="216">
        <v>122603.56299999999</v>
      </c>
      <c r="K1050" s="216">
        <v>122422.872</v>
      </c>
      <c r="L1050" s="216">
        <v>133796.40700000001</v>
      </c>
      <c r="M1050" s="216">
        <v>131243.32699999999</v>
      </c>
      <c r="N1050" s="216">
        <v>138019.31599999999</v>
      </c>
      <c r="O1050" s="216">
        <v>145895.508</v>
      </c>
      <c r="P1050" s="216">
        <v>149470.228</v>
      </c>
      <c r="Q1050" s="216">
        <v>153988.704</v>
      </c>
      <c r="R1050" s="216">
        <v>155136.73000000001</v>
      </c>
      <c r="S1050" s="216">
        <v>151465.75700000001</v>
      </c>
      <c r="T1050" s="216">
        <v>150337.40400000001</v>
      </c>
      <c r="U1050" s="216">
        <v>149947.851</v>
      </c>
      <c r="V1050" s="216">
        <v>152013.28200000001</v>
      </c>
      <c r="W1050" s="216">
        <v>171279.61199999999</v>
      </c>
      <c r="X1050" s="216">
        <v>169607.16800000001</v>
      </c>
      <c r="Y1050" s="216">
        <v>175427.234</v>
      </c>
      <c r="Z1050" s="216">
        <v>169904.33</v>
      </c>
      <c r="AA1050" s="216">
        <v>170052.76800000001</v>
      </c>
      <c r="AB1050" s="216">
        <v>171434.6</v>
      </c>
      <c r="AC1050" s="216">
        <v>170632.63099999999</v>
      </c>
      <c r="AD1050" s="216">
        <v>171378.992</v>
      </c>
      <c r="AE1050" s="216">
        <v>176171.02299999999</v>
      </c>
      <c r="AF1050" s="216">
        <v>179120.14</v>
      </c>
      <c r="AG1050" s="216">
        <v>182675.42600000001</v>
      </c>
      <c r="AH1050" s="216">
        <v>0</v>
      </c>
    </row>
    <row r="1051" spans="1:34" ht="15" hidden="1" x14ac:dyDescent="0.25">
      <c r="A1051" t="str">
        <f t="shared" si="188"/>
        <v>常熟金融投资</v>
      </c>
      <c r="B1051" s="3" t="str">
        <f t="shared" si="190"/>
        <v>常熟银行金融投资</v>
      </c>
      <c r="C1051" s="5" t="s">
        <v>529</v>
      </c>
      <c r="D1051" s="4" t="s">
        <v>115</v>
      </c>
      <c r="E1051" s="5" t="s">
        <v>116</v>
      </c>
      <c r="F1051" s="5" t="s">
        <v>107</v>
      </c>
      <c r="G1051" s="5" t="str">
        <f t="shared" si="191"/>
        <v>金融投资</v>
      </c>
      <c r="H1051" s="216">
        <v>49456.591999999997</v>
      </c>
      <c r="I1051" s="216">
        <v>52434.26</v>
      </c>
      <c r="J1051" s="216">
        <v>54679.440999999999</v>
      </c>
      <c r="K1051" s="216">
        <v>58251.45</v>
      </c>
      <c r="L1051" s="216">
        <v>57083.667000000001</v>
      </c>
      <c r="M1051" s="216">
        <v>57615.383999999998</v>
      </c>
      <c r="N1051" s="216">
        <v>58849.123</v>
      </c>
      <c r="O1051" s="216">
        <v>67944.941000000006</v>
      </c>
      <c r="P1051" s="216">
        <v>59530.947</v>
      </c>
      <c r="Q1051" s="216">
        <v>61774.089</v>
      </c>
      <c r="R1051" s="216">
        <v>60075.957000000002</v>
      </c>
      <c r="S1051" s="216">
        <v>71932.38</v>
      </c>
      <c r="T1051" s="216">
        <v>65410.031999999999</v>
      </c>
      <c r="U1051" s="216">
        <v>71574.917000000001</v>
      </c>
      <c r="V1051" s="216">
        <v>72492.197</v>
      </c>
      <c r="W1051" s="216">
        <v>88445.89</v>
      </c>
      <c r="X1051" s="216">
        <v>78437.782000000007</v>
      </c>
      <c r="Y1051" s="216">
        <v>83823.914999999994</v>
      </c>
      <c r="Z1051" s="216">
        <v>87429.929000000004</v>
      </c>
      <c r="AA1051" s="216">
        <v>102611.564</v>
      </c>
      <c r="AB1051" s="216">
        <v>98694.149000000005</v>
      </c>
      <c r="AC1051" s="216">
        <v>94965.364000000001</v>
      </c>
      <c r="AD1051" s="216">
        <v>94399.232999999993</v>
      </c>
      <c r="AE1051" s="216">
        <v>106063.64599999999</v>
      </c>
      <c r="AF1051" s="216">
        <v>111194.594</v>
      </c>
      <c r="AG1051" s="216">
        <v>107039.77099999999</v>
      </c>
      <c r="AH1051" s="216">
        <v>0</v>
      </c>
    </row>
    <row r="1052" spans="1:34" ht="15" hidden="1" x14ac:dyDescent="0.25">
      <c r="A1052" t="str">
        <f t="shared" si="188"/>
        <v>紫金金融投资</v>
      </c>
      <c r="B1052" s="3" t="str">
        <f t="shared" si="190"/>
        <v>紫金银行金融投资</v>
      </c>
      <c r="C1052" s="5" t="s">
        <v>530</v>
      </c>
      <c r="D1052" s="4" t="s">
        <v>118</v>
      </c>
      <c r="E1052" s="5" t="s">
        <v>119</v>
      </c>
      <c r="F1052" s="5" t="s">
        <v>107</v>
      </c>
      <c r="G1052" s="5" t="str">
        <f>G1051</f>
        <v>金融投资</v>
      </c>
      <c r="H1052" s="216">
        <v>59340.517999999996</v>
      </c>
      <c r="I1052" s="216">
        <v>59472.55</v>
      </c>
      <c r="J1052" s="216">
        <v>61763.883000000002</v>
      </c>
      <c r="K1052" s="216">
        <v>62818.408000000003</v>
      </c>
      <c r="L1052" s="216">
        <v>61437.035000000003</v>
      </c>
      <c r="M1052" s="216">
        <v>61095.531000000003</v>
      </c>
      <c r="N1052" s="216">
        <v>64810.608</v>
      </c>
      <c r="O1052" s="216">
        <v>65308.800000000003</v>
      </c>
      <c r="P1052" s="216">
        <v>58964.728000000003</v>
      </c>
      <c r="Q1052" s="216">
        <v>55342.978000000003</v>
      </c>
      <c r="R1052" s="216">
        <v>45441.339</v>
      </c>
      <c r="S1052" s="216">
        <v>47049.228000000003</v>
      </c>
      <c r="T1052" s="216">
        <v>45442.377</v>
      </c>
      <c r="U1052" s="216">
        <v>41456.31</v>
      </c>
      <c r="V1052" s="216">
        <v>42630.245999999999</v>
      </c>
      <c r="W1052" s="216">
        <v>54990.722999999998</v>
      </c>
      <c r="X1052" s="216">
        <v>53684.249000000003</v>
      </c>
      <c r="Y1052" s="216">
        <v>52505.947999999997</v>
      </c>
      <c r="Z1052" s="216">
        <v>50804.756999999998</v>
      </c>
      <c r="AA1052" s="216">
        <v>54325.313000000002</v>
      </c>
      <c r="AB1052" s="216">
        <v>49517.235000000001</v>
      </c>
      <c r="AC1052" s="216">
        <v>48547.034</v>
      </c>
      <c r="AD1052" s="216">
        <v>53574.014000000003</v>
      </c>
      <c r="AE1052" s="216">
        <v>67430.911999999997</v>
      </c>
      <c r="AF1052" s="216">
        <v>51885.427000000003</v>
      </c>
      <c r="AG1052" s="216">
        <v>55070.309000000001</v>
      </c>
      <c r="AH1052" s="216">
        <v>0</v>
      </c>
    </row>
    <row r="1053" spans="1:34" ht="15" hidden="1" x14ac:dyDescent="0.25">
      <c r="A1053" t="str">
        <f t="shared" si="188"/>
        <v>无锡金融投资</v>
      </c>
      <c r="B1053" s="3" t="str">
        <f t="shared" si="190"/>
        <v>无锡银行金融投资</v>
      </c>
      <c r="C1053" s="5" t="s">
        <v>531</v>
      </c>
      <c r="D1053" s="4" t="s">
        <v>121</v>
      </c>
      <c r="E1053" s="5" t="s">
        <v>122</v>
      </c>
      <c r="F1053" s="5" t="s">
        <v>107</v>
      </c>
      <c r="G1053" s="5" t="str">
        <f t="shared" ref="G1053:G1057" si="192">G1052</f>
        <v>金融投资</v>
      </c>
      <c r="H1053" s="216">
        <v>59181.025000000001</v>
      </c>
      <c r="I1053" s="216">
        <v>57601.076000000001</v>
      </c>
      <c r="J1053" s="216">
        <v>59958.349000000002</v>
      </c>
      <c r="K1053" s="216">
        <v>60289.644</v>
      </c>
      <c r="L1053" s="216">
        <v>63873.137000000002</v>
      </c>
      <c r="M1053" s="216">
        <v>64698.322999999997</v>
      </c>
      <c r="N1053" s="216">
        <v>63474.938999999998</v>
      </c>
      <c r="O1053" s="216">
        <v>67231.77</v>
      </c>
      <c r="P1053" s="216">
        <v>67504.664000000004</v>
      </c>
      <c r="Q1053" s="216">
        <v>66647.360000000001</v>
      </c>
      <c r="R1053" s="216">
        <v>67627.665999999997</v>
      </c>
      <c r="S1053" s="216">
        <v>67250.554000000004</v>
      </c>
      <c r="T1053" s="216">
        <v>63627.588000000003</v>
      </c>
      <c r="U1053" s="216">
        <v>61826.536999999997</v>
      </c>
      <c r="V1053" s="216">
        <v>65830.032999999996</v>
      </c>
      <c r="W1053" s="216">
        <v>71214.743000000002</v>
      </c>
      <c r="X1053" s="216">
        <v>72375.293999999994</v>
      </c>
      <c r="Y1053" s="216">
        <v>72536.191999999995</v>
      </c>
      <c r="Z1053" s="216">
        <v>73546.596999999994</v>
      </c>
      <c r="AA1053" s="216">
        <v>73822.301999999996</v>
      </c>
      <c r="AB1053" s="216">
        <v>72314.601999999999</v>
      </c>
      <c r="AC1053" s="216">
        <v>74171.959000000003</v>
      </c>
      <c r="AD1053" s="216">
        <v>78292.694000000003</v>
      </c>
      <c r="AE1053" s="216">
        <v>79157.796000000002</v>
      </c>
      <c r="AF1053" s="216">
        <v>82061.532999999996</v>
      </c>
      <c r="AG1053" s="216">
        <v>81629.013000000006</v>
      </c>
      <c r="AH1053" s="216">
        <v>82314.134000000005</v>
      </c>
    </row>
    <row r="1054" spans="1:34" ht="15" hidden="1" x14ac:dyDescent="0.25">
      <c r="A1054" t="str">
        <f t="shared" si="188"/>
        <v>张家港金融投资</v>
      </c>
      <c r="B1054" s="3" t="str">
        <f t="shared" si="190"/>
        <v>张家港行金融投资</v>
      </c>
      <c r="C1054" s="5" t="s">
        <v>533</v>
      </c>
      <c r="D1054" s="4" t="s">
        <v>124</v>
      </c>
      <c r="E1054" s="5" t="s">
        <v>125</v>
      </c>
      <c r="F1054" s="5" t="s">
        <v>107</v>
      </c>
      <c r="G1054" s="5" t="str">
        <f t="shared" si="192"/>
        <v>金融投资</v>
      </c>
      <c r="H1054" s="216">
        <v>40246.351025840006</v>
      </c>
      <c r="I1054" s="216">
        <v>36669.759885620006</v>
      </c>
      <c r="J1054" s="216">
        <v>37872.400845069998</v>
      </c>
      <c r="K1054" s="216">
        <v>40962.717259630008</v>
      </c>
      <c r="L1054" s="216">
        <v>38352.791725880001</v>
      </c>
      <c r="M1054" s="216">
        <v>42749.831160850001</v>
      </c>
      <c r="N1054" s="216">
        <v>44333.139135599995</v>
      </c>
      <c r="O1054" s="216">
        <v>47614.848699949995</v>
      </c>
      <c r="P1054" s="216">
        <v>50952.140837489998</v>
      </c>
      <c r="Q1054" s="216">
        <v>52333.358794439991</v>
      </c>
      <c r="R1054" s="216">
        <v>52840.86345605</v>
      </c>
      <c r="S1054" s="216">
        <v>56430.01335393</v>
      </c>
      <c r="T1054" s="216">
        <v>56668.690938029999</v>
      </c>
      <c r="U1054" s="216">
        <v>61111.551638669996</v>
      </c>
      <c r="V1054" s="216">
        <v>59141.884051790003</v>
      </c>
      <c r="W1054" s="216">
        <v>62383.733075980002</v>
      </c>
      <c r="X1054" s="216">
        <v>65786.494472179998</v>
      </c>
      <c r="Y1054" s="216">
        <v>65562.806232760006</v>
      </c>
      <c r="Z1054" s="216">
        <v>66392.777421129998</v>
      </c>
      <c r="AA1054" s="216">
        <v>65122.706518360006</v>
      </c>
      <c r="AB1054" s="216">
        <v>66328.999014920002</v>
      </c>
      <c r="AC1054" s="216">
        <v>62986.718664199994</v>
      </c>
      <c r="AD1054" s="216">
        <v>66313.022847230008</v>
      </c>
      <c r="AE1054" s="216">
        <v>61672.147739540007</v>
      </c>
      <c r="AF1054" s="216">
        <v>61431.295034350005</v>
      </c>
      <c r="AG1054" s="216">
        <v>57832.905552969998</v>
      </c>
      <c r="AH1054" s="216">
        <v>61935.929686849995</v>
      </c>
    </row>
    <row r="1055" spans="1:34" ht="15" hidden="1" x14ac:dyDescent="0.25">
      <c r="A1055" t="str">
        <f t="shared" si="188"/>
        <v>苏农金融投资</v>
      </c>
      <c r="B1055" s="3" t="str">
        <f t="shared" si="190"/>
        <v>苏农银行金融投资</v>
      </c>
      <c r="C1055" s="5" t="s">
        <v>534</v>
      </c>
      <c r="D1055" s="4" t="s">
        <v>127</v>
      </c>
      <c r="E1055" s="5" t="s">
        <v>128</v>
      </c>
      <c r="F1055" s="5" t="s">
        <v>107</v>
      </c>
      <c r="G1055" s="5" t="str">
        <f t="shared" si="192"/>
        <v>金融投资</v>
      </c>
      <c r="H1055" s="216">
        <v>31195.816999999999</v>
      </c>
      <c r="I1055" s="216">
        <v>32735.785</v>
      </c>
      <c r="J1055" s="216">
        <v>33497.982000000004</v>
      </c>
      <c r="K1055" s="216">
        <v>39234.588000000003</v>
      </c>
      <c r="L1055" s="216">
        <v>39274.038999999997</v>
      </c>
      <c r="M1055" s="216">
        <v>41138.591999999997</v>
      </c>
      <c r="N1055" s="216">
        <v>40005.044000000002</v>
      </c>
      <c r="O1055" s="216">
        <v>43444.42</v>
      </c>
      <c r="P1055" s="216">
        <v>43195.571000000004</v>
      </c>
      <c r="Q1055" s="216">
        <v>43823.108</v>
      </c>
      <c r="R1055" s="216">
        <v>44288.048999999999</v>
      </c>
      <c r="S1055" s="216">
        <v>49146.601999999999</v>
      </c>
      <c r="T1055" s="216">
        <v>49533.273999999998</v>
      </c>
      <c r="U1055" s="216">
        <v>50604.921999999999</v>
      </c>
      <c r="V1055" s="216">
        <v>53715.135000000002</v>
      </c>
      <c r="W1055" s="216">
        <v>61302.792999999998</v>
      </c>
      <c r="X1055" s="216">
        <v>64002.667000000001</v>
      </c>
      <c r="Y1055" s="216">
        <v>63641.377</v>
      </c>
      <c r="Z1055" s="216">
        <v>62223.019</v>
      </c>
      <c r="AA1055" s="216">
        <v>67237.282000000007</v>
      </c>
      <c r="AB1055" s="216">
        <v>68008.638000000006</v>
      </c>
      <c r="AC1055" s="216">
        <v>63481.510999999999</v>
      </c>
      <c r="AD1055" s="216">
        <v>65339.576999999997</v>
      </c>
      <c r="AE1055" s="216">
        <v>68486.975000000006</v>
      </c>
      <c r="AF1055" s="216">
        <v>66618.172000000006</v>
      </c>
      <c r="AG1055" s="216">
        <v>66158.918999999994</v>
      </c>
      <c r="AH1055" s="216">
        <v>0</v>
      </c>
    </row>
    <row r="1056" spans="1:34" ht="15" hidden="1" x14ac:dyDescent="0.25">
      <c r="A1056" t="str">
        <f t="shared" si="188"/>
        <v>江阴金融投资</v>
      </c>
      <c r="B1056" s="3" t="str">
        <f t="shared" si="190"/>
        <v>江阴银行金融投资</v>
      </c>
      <c r="C1056" s="5" t="s">
        <v>535</v>
      </c>
      <c r="D1056" s="4" t="s">
        <v>130</v>
      </c>
      <c r="E1056" s="5" t="s">
        <v>131</v>
      </c>
      <c r="F1056" s="5" t="s">
        <v>107</v>
      </c>
      <c r="G1056" s="5" t="str">
        <f t="shared" si="192"/>
        <v>金融投资</v>
      </c>
      <c r="H1056" s="216">
        <v>45682.675999999999</v>
      </c>
      <c r="I1056" s="216">
        <v>39135.438000000002</v>
      </c>
      <c r="J1056" s="216">
        <v>44362.010999999999</v>
      </c>
      <c r="K1056" s="216">
        <v>47927.173000000003</v>
      </c>
      <c r="L1056" s="216">
        <v>46775.072</v>
      </c>
      <c r="M1056" s="216">
        <v>45407.107000000004</v>
      </c>
      <c r="N1056" s="216">
        <v>50889.983</v>
      </c>
      <c r="O1056" s="216">
        <v>49087.76</v>
      </c>
      <c r="P1056" s="216">
        <v>43125.141000000003</v>
      </c>
      <c r="Q1056" s="216">
        <v>43408.985000000001</v>
      </c>
      <c r="R1056" s="216">
        <v>50842.239000000001</v>
      </c>
      <c r="S1056" s="216">
        <v>50434.616000000002</v>
      </c>
      <c r="T1056" s="216">
        <v>50500.644</v>
      </c>
      <c r="U1056" s="216">
        <v>49355.298000000003</v>
      </c>
      <c r="V1056" s="216">
        <v>55645.226999999999</v>
      </c>
      <c r="W1056" s="216">
        <v>58815.733</v>
      </c>
      <c r="X1056" s="216">
        <v>55180.25</v>
      </c>
      <c r="Y1056" s="216">
        <v>51949.748</v>
      </c>
      <c r="Z1056" s="216">
        <v>60862.493000000002</v>
      </c>
      <c r="AA1056" s="216">
        <v>55537.906999999999</v>
      </c>
      <c r="AB1056" s="216">
        <v>54026.881999999998</v>
      </c>
      <c r="AC1056" s="216">
        <v>55674.35</v>
      </c>
      <c r="AD1056" s="216">
        <v>65035.025999999998</v>
      </c>
      <c r="AE1056" s="216">
        <v>65923.634000000005</v>
      </c>
      <c r="AF1056" s="216">
        <v>65033.542000000001</v>
      </c>
      <c r="AG1056" s="216">
        <v>64068.962</v>
      </c>
      <c r="AH1056" s="216">
        <v>0</v>
      </c>
    </row>
    <row r="1057" spans="1:34" ht="15" hidden="1" x14ac:dyDescent="0.25">
      <c r="A1057" t="str">
        <f t="shared" si="188"/>
        <v>瑞丰金融投资</v>
      </c>
      <c r="B1057" s="3" t="str">
        <f t="shared" si="190"/>
        <v>瑞丰银行金融投资</v>
      </c>
      <c r="C1057" s="5" t="s">
        <v>532</v>
      </c>
      <c r="D1057" s="4" t="s">
        <v>133</v>
      </c>
      <c r="E1057" s="5" t="s">
        <v>134</v>
      </c>
      <c r="F1057" s="5" t="s">
        <v>107</v>
      </c>
      <c r="G1057" s="5" t="str">
        <f t="shared" si="192"/>
        <v>金融投资</v>
      </c>
      <c r="H1057" s="216">
        <v>0</v>
      </c>
      <c r="I1057" s="216">
        <v>0</v>
      </c>
      <c r="J1057" s="216">
        <v>30642.452403389998</v>
      </c>
      <c r="K1057" s="216">
        <v>0</v>
      </c>
      <c r="L1057" s="216">
        <v>0</v>
      </c>
      <c r="M1057" s="216">
        <v>0</v>
      </c>
      <c r="N1057" s="216">
        <v>32612.679167279999</v>
      </c>
      <c r="O1057" s="216">
        <v>36248.772062520002</v>
      </c>
      <c r="P1057" s="216">
        <v>36030.783000000003</v>
      </c>
      <c r="Q1057" s="216">
        <v>34908.716</v>
      </c>
      <c r="R1057" s="216">
        <v>34337.442000000003</v>
      </c>
      <c r="S1057" s="216">
        <v>38134.269</v>
      </c>
      <c r="T1057" s="216">
        <v>45383.722999999998</v>
      </c>
      <c r="U1057" s="216">
        <v>44241.457000000002</v>
      </c>
      <c r="V1057" s="216">
        <v>42168.18</v>
      </c>
      <c r="W1057" s="216">
        <v>49226.614000000001</v>
      </c>
      <c r="X1057" s="216">
        <v>54998.637999999999</v>
      </c>
      <c r="Y1057" s="216">
        <v>61312.313000000002</v>
      </c>
      <c r="Z1057" s="216">
        <v>63665.805999999997</v>
      </c>
      <c r="AA1057" s="216">
        <v>68393.184999999998</v>
      </c>
      <c r="AB1057" s="216">
        <v>69680.365000000005</v>
      </c>
      <c r="AC1057" s="216">
        <v>68013.255000000005</v>
      </c>
      <c r="AD1057" s="216">
        <v>74091.097999999998</v>
      </c>
      <c r="AE1057" s="216">
        <v>77153.232000000004</v>
      </c>
      <c r="AF1057" s="216">
        <v>76297.37</v>
      </c>
      <c r="AG1057" s="216">
        <v>76081.437999999995</v>
      </c>
      <c r="AH1057" s="216">
        <v>78301.846999999994</v>
      </c>
    </row>
    <row r="1058" spans="1:34" ht="15" hidden="1" x14ac:dyDescent="0.25">
      <c r="A1058" t="str">
        <f t="shared" si="188"/>
        <v>农业(H)金融投资</v>
      </c>
      <c r="B1058" s="15" t="str">
        <f t="shared" si="190"/>
        <v>农业银行金融投资</v>
      </c>
      <c r="C1058" s="5" t="s">
        <v>487</v>
      </c>
      <c r="D1058" s="16" t="s">
        <v>164</v>
      </c>
      <c r="E1058" s="17" t="s">
        <v>149</v>
      </c>
      <c r="F1058" s="17" t="s">
        <v>542</v>
      </c>
      <c r="G1058" s="17" t="str">
        <f>G1057</f>
        <v>金融投资</v>
      </c>
      <c r="H1058" s="216">
        <v>7287814</v>
      </c>
      <c r="I1058" s="216">
        <v>7442274</v>
      </c>
      <c r="J1058" s="216">
        <v>7422930</v>
      </c>
      <c r="K1058" s="216">
        <v>7556865</v>
      </c>
      <c r="L1058" s="216">
        <v>7847830</v>
      </c>
      <c r="M1058" s="216">
        <v>8052148</v>
      </c>
      <c r="N1058" s="216">
        <v>7822659</v>
      </c>
      <c r="O1058" s="216">
        <v>7822794</v>
      </c>
      <c r="P1058" s="216">
        <v>7967035</v>
      </c>
      <c r="Q1058" s="216">
        <v>8003295</v>
      </c>
      <c r="R1058" s="216">
        <v>8230043</v>
      </c>
      <c r="S1058" s="216">
        <v>8486307</v>
      </c>
      <c r="T1058" s="216">
        <v>8965955</v>
      </c>
      <c r="U1058" s="216">
        <v>9280945</v>
      </c>
      <c r="V1058" s="216">
        <v>9530163</v>
      </c>
      <c r="W1058" s="216">
        <v>9749849</v>
      </c>
      <c r="X1058" s="216">
        <v>10068194</v>
      </c>
      <c r="Y1058" s="216">
        <v>10466754</v>
      </c>
      <c r="Z1058" s="216">
        <v>11213713</v>
      </c>
      <c r="AA1058" s="216">
        <v>12487853</v>
      </c>
      <c r="AB1058" s="216">
        <v>12853509</v>
      </c>
      <c r="AC1058" s="216">
        <v>13252166</v>
      </c>
      <c r="AD1058" s="216">
        <v>13849103</v>
      </c>
      <c r="AE1058" s="216">
        <v>14072583</v>
      </c>
      <c r="AF1058" s="216">
        <v>14440383</v>
      </c>
      <c r="AG1058" s="216">
        <v>15324663</v>
      </c>
      <c r="AH1058" s="216">
        <v>16321315</v>
      </c>
    </row>
    <row r="1059" spans="1:34" ht="15" hidden="1" x14ac:dyDescent="0.25">
      <c r="A1059" t="str">
        <f t="shared" si="188"/>
        <v>交通(H)金融投资</v>
      </c>
      <c r="B1059" s="3" t="str">
        <f t="shared" si="190"/>
        <v>交通银行金融投资</v>
      </c>
      <c r="C1059" s="5" t="s">
        <v>491</v>
      </c>
      <c r="D1059" s="4" t="s">
        <v>165</v>
      </c>
      <c r="E1059" s="5" t="s">
        <v>150</v>
      </c>
      <c r="F1059" s="5" t="s">
        <v>542</v>
      </c>
      <c r="G1059" s="5" t="str">
        <f t="shared" ref="G1059:G1085" si="193">G1058</f>
        <v>金融投资</v>
      </c>
      <c r="H1059" s="216">
        <v>2989602</v>
      </c>
      <c r="I1059" s="216">
        <v>3001092</v>
      </c>
      <c r="J1059" s="216">
        <v>3005843</v>
      </c>
      <c r="K1059" s="216">
        <v>3229512</v>
      </c>
      <c r="L1059" s="216">
        <v>3247146</v>
      </c>
      <c r="M1059" s="216">
        <v>3280605</v>
      </c>
      <c r="N1059" s="216">
        <v>3237337</v>
      </c>
      <c r="O1059" s="216">
        <v>3280447</v>
      </c>
      <c r="P1059" s="216">
        <v>3352666</v>
      </c>
      <c r="Q1059" s="216">
        <v>3412050</v>
      </c>
      <c r="R1059" s="216">
        <v>3523249</v>
      </c>
      <c r="S1059" s="216">
        <v>3588478</v>
      </c>
      <c r="T1059" s="216">
        <v>3692614</v>
      </c>
      <c r="U1059" s="216">
        <v>3679675</v>
      </c>
      <c r="V1059" s="216">
        <v>3955207</v>
      </c>
      <c r="W1059" s="216">
        <v>4027464</v>
      </c>
      <c r="X1059" s="216">
        <v>4030061</v>
      </c>
      <c r="Y1059" s="216">
        <v>4071448</v>
      </c>
      <c r="Z1059" s="216">
        <v>4104142</v>
      </c>
      <c r="AA1059" s="216">
        <v>4055074</v>
      </c>
      <c r="AB1059" s="216">
        <v>4023080</v>
      </c>
      <c r="AC1059" s="216">
        <v>4226393</v>
      </c>
      <c r="AD1059" s="216">
        <v>4320089</v>
      </c>
      <c r="AE1059" s="216">
        <v>4416087</v>
      </c>
      <c r="AF1059" s="216">
        <v>4421066</v>
      </c>
      <c r="AG1059" s="216">
        <v>4551081</v>
      </c>
      <c r="AH1059" s="216">
        <v>4527914</v>
      </c>
    </row>
    <row r="1060" spans="1:34" ht="15" hidden="1" x14ac:dyDescent="0.25">
      <c r="A1060" t="str">
        <f t="shared" si="188"/>
        <v>中国(H)金融投资</v>
      </c>
      <c r="B1060" s="3" t="str">
        <f t="shared" si="190"/>
        <v>中国银行金融投资</v>
      </c>
      <c r="C1060" s="5" t="s">
        <v>489</v>
      </c>
      <c r="D1060" s="4" t="s">
        <v>166</v>
      </c>
      <c r="E1060" s="5" t="s">
        <v>151</v>
      </c>
      <c r="F1060" s="5" t="s">
        <v>542</v>
      </c>
      <c r="G1060" s="5" t="str">
        <f t="shared" si="193"/>
        <v>金融投资</v>
      </c>
      <c r="H1060" s="216">
        <v>5361318</v>
      </c>
      <c r="I1060" s="216">
        <v>5491220</v>
      </c>
      <c r="J1060" s="216">
        <v>5514062</v>
      </c>
      <c r="K1060" s="216">
        <v>5478908</v>
      </c>
      <c r="L1060" s="216">
        <v>5374301</v>
      </c>
      <c r="M1060" s="216">
        <v>5369308</v>
      </c>
      <c r="N1060" s="216">
        <v>5591117</v>
      </c>
      <c r="O1060" s="216">
        <v>5750805</v>
      </c>
      <c r="P1060" s="216">
        <v>5821520</v>
      </c>
      <c r="Q1060" s="216">
        <v>5982829</v>
      </c>
      <c r="R1060" s="216">
        <v>6164671</v>
      </c>
      <c r="S1060" s="216">
        <v>6152948</v>
      </c>
      <c r="T1060" s="216">
        <v>6248071</v>
      </c>
      <c r="U1060" s="216">
        <v>6253380</v>
      </c>
      <c r="V1060" s="216">
        <v>6445743</v>
      </c>
      <c r="W1060" s="216">
        <v>6570550</v>
      </c>
      <c r="X1060" s="216">
        <v>6732627</v>
      </c>
      <c r="Y1060" s="216">
        <v>6873378</v>
      </c>
      <c r="Z1060" s="216">
        <v>7158717</v>
      </c>
      <c r="AA1060" s="216">
        <v>7291933</v>
      </c>
      <c r="AB1060" s="216">
        <v>7406906</v>
      </c>
      <c r="AC1060" s="216">
        <v>7896229</v>
      </c>
      <c r="AD1060" s="216">
        <v>8360277</v>
      </c>
      <c r="AE1060" s="216">
        <v>8746738</v>
      </c>
      <c r="AF1060" s="216">
        <v>9225800</v>
      </c>
      <c r="AG1060" s="216">
        <v>9445758</v>
      </c>
      <c r="AH1060" s="216">
        <v>9659610</v>
      </c>
    </row>
    <row r="1061" spans="1:34" ht="15" hidden="1" x14ac:dyDescent="0.25">
      <c r="A1061" t="str">
        <f t="shared" si="188"/>
        <v>建设(H)金融投资</v>
      </c>
      <c r="B1061" s="3" t="str">
        <f t="shared" si="190"/>
        <v>建设银行金融投资</v>
      </c>
      <c r="C1061" s="5" t="s">
        <v>488</v>
      </c>
      <c r="D1061" s="4" t="s">
        <v>167</v>
      </c>
      <c r="E1061" s="5" t="s">
        <v>152</v>
      </c>
      <c r="F1061" s="5" t="s">
        <v>542</v>
      </c>
      <c r="G1061" s="5" t="str">
        <f t="shared" si="193"/>
        <v>金融投资</v>
      </c>
      <c r="H1061" s="216">
        <v>6051051</v>
      </c>
      <c r="I1061" s="216">
        <v>6201450</v>
      </c>
      <c r="J1061" s="216">
        <v>6213241</v>
      </c>
      <c r="K1061" s="216">
        <v>6360566</v>
      </c>
      <c r="L1061" s="216">
        <v>6738401</v>
      </c>
      <c r="M1061" s="216">
        <v>7056740</v>
      </c>
      <c r="N1061" s="216">
        <v>6950653</v>
      </c>
      <c r="O1061" s="216">
        <v>7071599</v>
      </c>
      <c r="P1061" s="216">
        <v>7228323</v>
      </c>
      <c r="Q1061" s="216">
        <v>7382105</v>
      </c>
      <c r="R1061" s="216">
        <v>7641919</v>
      </c>
      <c r="S1061" s="216">
        <v>7926265</v>
      </c>
      <c r="T1061" s="216">
        <v>8425884</v>
      </c>
      <c r="U1061" s="216">
        <v>8397611</v>
      </c>
      <c r="V1061" s="216">
        <v>8540149</v>
      </c>
      <c r="W1061" s="216">
        <v>8877113</v>
      </c>
      <c r="X1061" s="216">
        <v>9255528</v>
      </c>
      <c r="Y1061" s="216">
        <v>9480567</v>
      </c>
      <c r="Z1061" s="216">
        <v>9638276</v>
      </c>
      <c r="AA1061" s="216">
        <v>9885427</v>
      </c>
      <c r="AB1061" s="216">
        <v>9924199</v>
      </c>
      <c r="AC1061" s="216">
        <v>10383134</v>
      </c>
      <c r="AD1061" s="216">
        <v>10683963</v>
      </c>
      <c r="AE1061" s="216">
        <v>11307122</v>
      </c>
      <c r="AF1061" s="216">
        <v>11770356</v>
      </c>
      <c r="AG1061" s="216">
        <v>12351719</v>
      </c>
      <c r="AH1061" s="216">
        <v>12897352</v>
      </c>
    </row>
    <row r="1062" spans="1:34" ht="15" hidden="1" x14ac:dyDescent="0.25">
      <c r="A1062" t="str">
        <f t="shared" si="188"/>
        <v>工商(H)金融投资</v>
      </c>
      <c r="B1062" s="3" t="str">
        <f t="shared" si="190"/>
        <v>工商银行金融投资</v>
      </c>
      <c r="C1062" s="5" t="s">
        <v>486</v>
      </c>
      <c r="D1062" s="4" t="s">
        <v>168</v>
      </c>
      <c r="E1062" s="5" t="s">
        <v>153</v>
      </c>
      <c r="F1062" s="5" t="s">
        <v>542</v>
      </c>
      <c r="G1062" s="5" t="str">
        <f t="shared" si="193"/>
        <v>金融投资</v>
      </c>
      <c r="H1062" s="216">
        <v>7219097</v>
      </c>
      <c r="I1062" s="216">
        <v>7454996</v>
      </c>
      <c r="J1062" s="216">
        <v>7647117</v>
      </c>
      <c r="K1062" s="216">
        <v>8158037</v>
      </c>
      <c r="L1062" s="216">
        <v>8365593</v>
      </c>
      <c r="M1062" s="216">
        <v>8580136</v>
      </c>
      <c r="N1062" s="216">
        <v>8591139</v>
      </c>
      <c r="O1062" s="216">
        <v>8716755</v>
      </c>
      <c r="P1062" s="216">
        <v>8845650</v>
      </c>
      <c r="Q1062" s="216">
        <v>9010416</v>
      </c>
      <c r="R1062" s="216">
        <v>9257760</v>
      </c>
      <c r="S1062" s="216">
        <v>9536175</v>
      </c>
      <c r="T1062" s="216">
        <v>10174195</v>
      </c>
      <c r="U1062" s="216">
        <v>10154673</v>
      </c>
      <c r="V1062" s="216">
        <v>10527292</v>
      </c>
      <c r="W1062" s="216">
        <v>11032677</v>
      </c>
      <c r="X1062" s="216">
        <v>11255131</v>
      </c>
      <c r="Y1062" s="216">
        <v>11518172</v>
      </c>
      <c r="Z1062" s="216">
        <v>11849668</v>
      </c>
      <c r="AA1062" s="216">
        <v>12233385</v>
      </c>
      <c r="AB1062" s="216">
        <v>12988922</v>
      </c>
      <c r="AC1062" s="216">
        <v>13291683</v>
      </c>
      <c r="AD1062" s="216">
        <v>14153576</v>
      </c>
      <c r="AE1062" s="216">
        <v>15116116</v>
      </c>
      <c r="AF1062" s="216">
        <v>15568428</v>
      </c>
      <c r="AG1062" s="216">
        <v>16465039</v>
      </c>
      <c r="AH1062" s="216">
        <v>16907415</v>
      </c>
    </row>
    <row r="1063" spans="1:34" ht="15" hidden="1" x14ac:dyDescent="0.25">
      <c r="A1063" t="str">
        <f t="shared" si="188"/>
        <v>邮储(H)金融投资</v>
      </c>
      <c r="B1063" s="3" t="str">
        <f t="shared" si="190"/>
        <v>邮储银行金融投资</v>
      </c>
      <c r="C1063" s="5" t="s">
        <v>490</v>
      </c>
      <c r="D1063" s="4" t="s">
        <v>169</v>
      </c>
      <c r="E1063" s="5" t="s">
        <v>154</v>
      </c>
      <c r="F1063" s="5" t="s">
        <v>542</v>
      </c>
      <c r="G1063" s="5" t="str">
        <f t="shared" si="193"/>
        <v>金融投资</v>
      </c>
      <c r="H1063" s="216">
        <v>3761871</v>
      </c>
      <c r="I1063" s="216">
        <v>3680183</v>
      </c>
      <c r="J1063" s="216">
        <v>3675030</v>
      </c>
      <c r="K1063" s="216">
        <v>3876105</v>
      </c>
      <c r="L1063" s="216">
        <v>3960416</v>
      </c>
      <c r="M1063" s="216">
        <v>3998805</v>
      </c>
      <c r="N1063" s="216">
        <v>3914650</v>
      </c>
      <c r="O1063" s="216">
        <v>4152781</v>
      </c>
      <c r="P1063" s="216">
        <v>4082168</v>
      </c>
      <c r="Q1063" s="216">
        <v>4132947</v>
      </c>
      <c r="R1063" s="216">
        <v>4348620</v>
      </c>
      <c r="S1063" s="216">
        <v>4560510</v>
      </c>
      <c r="T1063" s="216">
        <v>4556578</v>
      </c>
      <c r="U1063" s="216">
        <v>4666768</v>
      </c>
      <c r="V1063" s="216">
        <v>4958899</v>
      </c>
      <c r="W1063" s="216">
        <v>5074419</v>
      </c>
      <c r="X1063" s="216">
        <v>5212511</v>
      </c>
      <c r="Y1063" s="216">
        <v>5376227</v>
      </c>
      <c r="Z1063" s="216">
        <v>5387588</v>
      </c>
      <c r="AA1063" s="216">
        <v>5521391</v>
      </c>
      <c r="AB1063" s="216">
        <v>5663484</v>
      </c>
      <c r="AC1063" s="216">
        <v>5778319</v>
      </c>
      <c r="AD1063" s="216">
        <v>6004127</v>
      </c>
      <c r="AE1063" s="216">
        <v>6043401</v>
      </c>
      <c r="AF1063" s="216">
        <v>6170869</v>
      </c>
      <c r="AG1063" s="216">
        <v>6475418</v>
      </c>
      <c r="AH1063" s="216">
        <v>6358153</v>
      </c>
    </row>
    <row r="1064" spans="1:34" ht="15" hidden="1" x14ac:dyDescent="0.25">
      <c r="A1064" t="str">
        <f t="shared" si="188"/>
        <v>光大(H)金融投资</v>
      </c>
      <c r="B1064" s="3" t="str">
        <f t="shared" si="190"/>
        <v>光大银行金融投资</v>
      </c>
      <c r="C1064" s="5" t="s">
        <v>495</v>
      </c>
      <c r="D1064" s="4" t="s">
        <v>170</v>
      </c>
      <c r="E1064" s="5" t="s">
        <v>155</v>
      </c>
      <c r="F1064" s="5" t="s">
        <v>542</v>
      </c>
      <c r="G1064" s="5" t="str">
        <f t="shared" si="193"/>
        <v>金融投资</v>
      </c>
      <c r="H1064" s="216">
        <v>1325585</v>
      </c>
      <c r="I1064" s="216">
        <v>1366187</v>
      </c>
      <c r="J1064" s="216">
        <v>1433546</v>
      </c>
      <c r="K1064" s="216">
        <v>1582944</v>
      </c>
      <c r="L1064" s="216">
        <v>1636080</v>
      </c>
      <c r="M1064" s="216">
        <v>1633082</v>
      </c>
      <c r="N1064" s="216">
        <v>1670415</v>
      </c>
      <c r="O1064" s="216">
        <v>1757059</v>
      </c>
      <c r="P1064" s="216">
        <v>1775485</v>
      </c>
      <c r="Q1064" s="216">
        <v>1758480</v>
      </c>
      <c r="R1064" s="216">
        <v>1836016</v>
      </c>
      <c r="S1064" s="216">
        <v>1922234</v>
      </c>
      <c r="T1064" s="216">
        <v>1944980</v>
      </c>
      <c r="U1064" s="216">
        <v>2005417</v>
      </c>
      <c r="V1064" s="216">
        <v>2046612</v>
      </c>
      <c r="W1064" s="216">
        <v>2139313</v>
      </c>
      <c r="X1064" s="216">
        <v>2202425</v>
      </c>
      <c r="Y1064" s="216">
        <v>2338428</v>
      </c>
      <c r="Z1064" s="216">
        <v>2241462</v>
      </c>
      <c r="AA1064" s="216">
        <v>2280700</v>
      </c>
      <c r="AB1064" s="216">
        <v>2209947</v>
      </c>
      <c r="AC1064" s="216">
        <v>2228862</v>
      </c>
      <c r="AD1064" s="216">
        <v>2208749</v>
      </c>
      <c r="AE1064" s="216">
        <v>2289292</v>
      </c>
      <c r="AF1064" s="216">
        <v>2333240</v>
      </c>
      <c r="AG1064" s="216">
        <v>2435732</v>
      </c>
      <c r="AH1064" s="216">
        <v>2371901</v>
      </c>
    </row>
    <row r="1065" spans="1:34" ht="15" hidden="1" x14ac:dyDescent="0.25">
      <c r="A1065" t="str">
        <f t="shared" si="188"/>
        <v>中信(H)金融投资</v>
      </c>
      <c r="B1065" s="3" t="str">
        <f t="shared" si="190"/>
        <v>中信银行金融投资</v>
      </c>
      <c r="C1065" s="5" t="s">
        <v>493</v>
      </c>
      <c r="D1065" s="4" t="s">
        <v>171</v>
      </c>
      <c r="E1065" s="5" t="s">
        <v>156</v>
      </c>
      <c r="F1065" s="5" t="s">
        <v>542</v>
      </c>
      <c r="G1065" s="5" t="str">
        <f t="shared" si="193"/>
        <v>金融投资</v>
      </c>
      <c r="H1065" s="216">
        <v>1789718</v>
      </c>
      <c r="I1065" s="216">
        <v>1754778</v>
      </c>
      <c r="J1065" s="216">
        <v>1873596</v>
      </c>
      <c r="K1065" s="216">
        <v>1974854</v>
      </c>
      <c r="L1065" s="216">
        <v>1991665</v>
      </c>
      <c r="M1065" s="216">
        <v>2082512</v>
      </c>
      <c r="N1065" s="216">
        <v>2092732</v>
      </c>
      <c r="O1065" s="216">
        <v>2263681</v>
      </c>
      <c r="P1065" s="216">
        <v>2233826</v>
      </c>
      <c r="Q1065" s="216">
        <v>2264860</v>
      </c>
      <c r="R1065" s="216">
        <v>2322641</v>
      </c>
      <c r="S1065" s="216">
        <v>2349796</v>
      </c>
      <c r="T1065" s="216">
        <v>2367528</v>
      </c>
      <c r="U1065" s="216">
        <v>2502735</v>
      </c>
      <c r="V1065" s="216">
        <v>2502869</v>
      </c>
      <c r="W1065" s="216">
        <v>2473674</v>
      </c>
      <c r="X1065" s="216">
        <v>2490225</v>
      </c>
      <c r="Y1065" s="216">
        <v>2565600</v>
      </c>
      <c r="Z1065" s="216">
        <v>2592906</v>
      </c>
      <c r="AA1065" s="216">
        <v>2502090</v>
      </c>
      <c r="AB1065" s="216">
        <v>2509805</v>
      </c>
      <c r="AC1065" s="216">
        <v>2605686</v>
      </c>
      <c r="AD1065" s="216">
        <v>2620870</v>
      </c>
      <c r="AE1065" s="216">
        <v>2738442</v>
      </c>
      <c r="AF1065" s="216">
        <v>2774454</v>
      </c>
      <c r="AG1065" s="216">
        <v>2905375</v>
      </c>
      <c r="AH1065" s="216">
        <v>2926825</v>
      </c>
    </row>
    <row r="1066" spans="1:34" ht="15" hidden="1" x14ac:dyDescent="0.25">
      <c r="A1066" t="str">
        <f t="shared" si="188"/>
        <v>浙商(H)金融投资</v>
      </c>
      <c r="B1066" s="3" t="str">
        <f t="shared" si="190"/>
        <v>浙商银行金融投资</v>
      </c>
      <c r="C1066" s="5" t="s">
        <v>496</v>
      </c>
      <c r="D1066" s="4" t="s">
        <v>172</v>
      </c>
      <c r="E1066" s="5" t="s">
        <v>157</v>
      </c>
      <c r="F1066" s="5" t="s">
        <v>542</v>
      </c>
      <c r="G1066" s="5" t="str">
        <f t="shared" si="193"/>
        <v>金融投资</v>
      </c>
      <c r="H1066" s="216">
        <v>555992.35900000005</v>
      </c>
      <c r="I1066" s="216">
        <v>547094.98899999994</v>
      </c>
      <c r="J1066" s="216">
        <v>518037.35200000001</v>
      </c>
      <c r="K1066" s="216">
        <v>520701.57500000001</v>
      </c>
      <c r="L1066" s="216">
        <v>601770</v>
      </c>
      <c r="M1066" s="216">
        <v>588539</v>
      </c>
      <c r="N1066" s="216">
        <v>528385</v>
      </c>
      <c r="O1066" s="216">
        <v>535102</v>
      </c>
      <c r="P1066" s="216">
        <v>576178</v>
      </c>
      <c r="Q1066" s="216">
        <v>610829</v>
      </c>
      <c r="R1066" s="216">
        <v>651822</v>
      </c>
      <c r="S1066" s="216">
        <v>693648</v>
      </c>
      <c r="T1066" s="216">
        <v>679980</v>
      </c>
      <c r="U1066" s="216">
        <v>697564</v>
      </c>
      <c r="V1066" s="216">
        <v>751849</v>
      </c>
      <c r="W1066" s="216">
        <v>803809</v>
      </c>
      <c r="X1066" s="216">
        <v>910313</v>
      </c>
      <c r="Y1066" s="216">
        <v>916153</v>
      </c>
      <c r="Z1066" s="216">
        <v>1000637</v>
      </c>
      <c r="AA1066" s="216">
        <v>952589</v>
      </c>
      <c r="AB1066" s="216">
        <v>1013766</v>
      </c>
      <c r="AC1066" s="216">
        <v>1025273</v>
      </c>
      <c r="AD1066" s="216">
        <v>1055451</v>
      </c>
      <c r="AE1066" s="216">
        <v>1106320</v>
      </c>
      <c r="AF1066" s="216">
        <v>1047107</v>
      </c>
      <c r="AG1066" s="216">
        <v>1053073</v>
      </c>
      <c r="AH1066" s="216">
        <v>1051507</v>
      </c>
    </row>
    <row r="1067" spans="1:34" ht="15" hidden="1" x14ac:dyDescent="0.25">
      <c r="A1067" t="str">
        <f t="shared" si="188"/>
        <v>民生(H)金融投资</v>
      </c>
      <c r="B1067" s="3" t="str">
        <f t="shared" si="190"/>
        <v>民生银行金融投资</v>
      </c>
      <c r="C1067" s="5" t="s">
        <v>494</v>
      </c>
      <c r="D1067" s="4" t="s">
        <v>173</v>
      </c>
      <c r="E1067" s="5" t="s">
        <v>158</v>
      </c>
      <c r="F1067" s="5" t="s">
        <v>542</v>
      </c>
      <c r="G1067" s="5" t="str">
        <f t="shared" si="193"/>
        <v>金融投资</v>
      </c>
      <c r="H1067" s="216">
        <v>2178762</v>
      </c>
      <c r="I1067" s="216">
        <v>2064263</v>
      </c>
      <c r="J1067" s="216">
        <v>2184305</v>
      </c>
      <c r="K1067" s="216">
        <v>2310790</v>
      </c>
      <c r="L1067" s="216">
        <v>2342963</v>
      </c>
      <c r="M1067" s="216">
        <v>2182374</v>
      </c>
      <c r="N1067" s="216">
        <v>2120650</v>
      </c>
      <c r="O1067" s="216">
        <v>2126527</v>
      </c>
      <c r="P1067" s="216">
        <v>2029466</v>
      </c>
      <c r="Q1067" s="216">
        <v>2023500</v>
      </c>
      <c r="R1067" s="216">
        <v>2034433</v>
      </c>
      <c r="S1067" s="216">
        <v>2071353</v>
      </c>
      <c r="T1067" s="216">
        <v>2184594</v>
      </c>
      <c r="U1067" s="216">
        <v>2153093</v>
      </c>
      <c r="V1067" s="216">
        <v>2225870</v>
      </c>
      <c r="W1067" s="216">
        <v>2329086</v>
      </c>
      <c r="X1067" s="216">
        <v>2292508</v>
      </c>
      <c r="Y1067" s="216">
        <v>2220799</v>
      </c>
      <c r="Z1067" s="216">
        <v>2272142</v>
      </c>
      <c r="AA1067" s="216">
        <v>2263707</v>
      </c>
      <c r="AB1067" s="216">
        <v>2274436</v>
      </c>
      <c r="AC1067" s="216">
        <v>2345829</v>
      </c>
      <c r="AD1067" s="216">
        <v>2398702</v>
      </c>
      <c r="AE1067" s="216">
        <v>2348185</v>
      </c>
      <c r="AF1067" s="216">
        <v>2348866</v>
      </c>
      <c r="AG1067" s="216">
        <v>2427866</v>
      </c>
      <c r="AH1067" s="216">
        <v>2424329</v>
      </c>
    </row>
    <row r="1068" spans="1:34" ht="15" hidden="1" x14ac:dyDescent="0.25">
      <c r="A1068" t="str">
        <f t="shared" si="188"/>
        <v>招商(H)金融投资</v>
      </c>
      <c r="B1068" s="3" t="str">
        <f t="shared" si="190"/>
        <v>招商银行金融投资</v>
      </c>
      <c r="C1068" s="5" t="s">
        <v>492</v>
      </c>
      <c r="D1068" s="4" t="s">
        <v>174</v>
      </c>
      <c r="E1068" s="5" t="s">
        <v>159</v>
      </c>
      <c r="F1068" s="5" t="s">
        <v>542</v>
      </c>
      <c r="G1068" s="5" t="str">
        <f t="shared" si="193"/>
        <v>金融投资</v>
      </c>
      <c r="H1068" s="216">
        <v>1710486</v>
      </c>
      <c r="I1068" s="216">
        <v>1747792</v>
      </c>
      <c r="J1068" s="216">
        <v>1804437</v>
      </c>
      <c r="K1068" s="216">
        <v>1882889</v>
      </c>
      <c r="L1068" s="216">
        <v>2045391</v>
      </c>
      <c r="M1068" s="216">
        <v>2067208</v>
      </c>
      <c r="N1068" s="216">
        <v>2068695</v>
      </c>
      <c r="O1068" s="216">
        <v>2126456</v>
      </c>
      <c r="P1068" s="216">
        <v>2131686</v>
      </c>
      <c r="Q1068" s="216">
        <v>2219820</v>
      </c>
      <c r="R1068" s="216">
        <v>2176997</v>
      </c>
      <c r="S1068" s="216">
        <v>2369515</v>
      </c>
      <c r="T1068" s="216">
        <v>2510459</v>
      </c>
      <c r="U1068" s="216">
        <v>2555392</v>
      </c>
      <c r="V1068" s="216">
        <v>2772689</v>
      </c>
      <c r="W1068" s="216">
        <v>2971729</v>
      </c>
      <c r="X1068" s="216">
        <v>2995917</v>
      </c>
      <c r="Y1068" s="216">
        <v>3083466</v>
      </c>
      <c r="Z1068" s="216">
        <v>3193920</v>
      </c>
      <c r="AA1068" s="216">
        <v>3200862</v>
      </c>
      <c r="AB1068" s="216">
        <v>3330274</v>
      </c>
      <c r="AC1068" s="216">
        <v>3348908</v>
      </c>
      <c r="AD1068" s="216">
        <v>3673040</v>
      </c>
      <c r="AE1068" s="216">
        <v>3848378</v>
      </c>
      <c r="AF1068" s="216">
        <v>3951127</v>
      </c>
      <c r="AG1068" s="216">
        <v>4057856</v>
      </c>
      <c r="AH1068" s="216">
        <v>4135121</v>
      </c>
    </row>
    <row r="1069" spans="1:34" ht="15" hidden="1" x14ac:dyDescent="0.25">
      <c r="A1069" t="str">
        <f t="shared" si="188"/>
        <v>重庆(H)金融投资</v>
      </c>
      <c r="B1069" s="3" t="str">
        <f t="shared" si="190"/>
        <v>重庆银行金融投资</v>
      </c>
      <c r="C1069" s="5" t="s">
        <v>500</v>
      </c>
      <c r="D1069" s="4" t="s">
        <v>175</v>
      </c>
      <c r="E1069" s="5" t="s">
        <v>160</v>
      </c>
      <c r="F1069" s="5" t="s">
        <v>542</v>
      </c>
      <c r="G1069" s="5" t="str">
        <f t="shared" si="193"/>
        <v>金融投资</v>
      </c>
      <c r="H1069" s="216">
        <v>151569.70699999999</v>
      </c>
      <c r="I1069" s="216">
        <v>147314.239</v>
      </c>
      <c r="J1069" s="216">
        <v>159478.01199999999</v>
      </c>
      <c r="K1069" s="216">
        <v>165793.66500000001</v>
      </c>
      <c r="L1069" s="216">
        <v>174204.13500000001</v>
      </c>
      <c r="M1069" s="216">
        <v>186187.076</v>
      </c>
      <c r="N1069" s="216">
        <v>190785.416</v>
      </c>
      <c r="O1069" s="216">
        <v>196178.44200000001</v>
      </c>
      <c r="P1069" s="216">
        <v>196245.595</v>
      </c>
      <c r="Q1069" s="216">
        <v>207452.356</v>
      </c>
      <c r="R1069" s="216">
        <v>219132.28599999999</v>
      </c>
      <c r="S1069" s="216">
        <v>206418.09899999999</v>
      </c>
      <c r="T1069" s="216">
        <v>234910.34</v>
      </c>
      <c r="U1069" s="216">
        <v>240018.565</v>
      </c>
      <c r="V1069" s="216">
        <v>245825.79399999999</v>
      </c>
      <c r="W1069" s="216">
        <v>260971.484</v>
      </c>
      <c r="X1069" s="216">
        <v>266309.12900000002</v>
      </c>
      <c r="Y1069" s="216">
        <v>272628.44500000001</v>
      </c>
      <c r="Z1069" s="216">
        <v>280735.723</v>
      </c>
      <c r="AA1069" s="216">
        <v>263184.83100000001</v>
      </c>
      <c r="AB1069" s="216">
        <v>257867.35399999999</v>
      </c>
      <c r="AC1069" s="216">
        <v>294045.78600000002</v>
      </c>
      <c r="AD1069" s="216">
        <v>347907.81300000002</v>
      </c>
      <c r="AE1069" s="216">
        <v>385863.24200000003</v>
      </c>
      <c r="AF1069" s="216">
        <v>404698.321</v>
      </c>
      <c r="AG1069" s="216">
        <v>404060.32299999997</v>
      </c>
      <c r="AH1069" s="216">
        <v>403294.11700000003</v>
      </c>
    </row>
    <row r="1070" spans="1:34" ht="15" hidden="1" x14ac:dyDescent="0.25">
      <c r="A1070" t="str">
        <f t="shared" si="188"/>
        <v>青岛(H)金融投资</v>
      </c>
      <c r="B1070" s="3" t="str">
        <f t="shared" si="190"/>
        <v>青岛银行金融投资</v>
      </c>
      <c r="C1070" s="5" t="s">
        <v>503</v>
      </c>
      <c r="D1070" s="4" t="s">
        <v>176</v>
      </c>
      <c r="E1070" s="5" t="s">
        <v>161</v>
      </c>
      <c r="F1070" s="5" t="s">
        <v>542</v>
      </c>
      <c r="G1070" s="5" t="str">
        <f t="shared" si="193"/>
        <v>金融投资</v>
      </c>
      <c r="H1070" s="216">
        <v>146414.073</v>
      </c>
      <c r="I1070" s="216">
        <v>145393.88</v>
      </c>
      <c r="J1070" s="216">
        <v>142377.4</v>
      </c>
      <c r="K1070" s="216">
        <v>146913.42499999999</v>
      </c>
      <c r="L1070" s="216">
        <v>171737.13699999999</v>
      </c>
      <c r="M1070" s="216">
        <v>170995.516</v>
      </c>
      <c r="N1070" s="216">
        <v>178236.00899999999</v>
      </c>
      <c r="O1070" s="216">
        <v>177974.68</v>
      </c>
      <c r="P1070" s="216">
        <v>192250.07</v>
      </c>
      <c r="Q1070" s="216">
        <v>189067.58499999999</v>
      </c>
      <c r="R1070" s="216">
        <v>189982.80100000001</v>
      </c>
      <c r="S1070" s="216">
        <v>203096.258</v>
      </c>
      <c r="T1070" s="216">
        <v>205628.18100000001</v>
      </c>
      <c r="U1070" s="216">
        <v>195174.44200000001</v>
      </c>
      <c r="V1070" s="216">
        <v>202141.128</v>
      </c>
      <c r="W1070" s="216">
        <v>203878.54199999999</v>
      </c>
      <c r="X1070" s="216">
        <v>210313.98699999999</v>
      </c>
      <c r="Y1070" s="216">
        <v>212812.772</v>
      </c>
      <c r="Z1070" s="216">
        <v>226011.166</v>
      </c>
      <c r="AA1070" s="216">
        <v>225305.69</v>
      </c>
      <c r="AB1070" s="216">
        <v>228528.18599999999</v>
      </c>
      <c r="AC1070" s="216">
        <v>242051.63500000001</v>
      </c>
      <c r="AD1070" s="216">
        <v>255655.09599999999</v>
      </c>
      <c r="AE1070" s="216">
        <v>259354.53400000001</v>
      </c>
      <c r="AF1070" s="216">
        <v>280074.96600000001</v>
      </c>
      <c r="AG1070" s="216">
        <v>305059.533</v>
      </c>
      <c r="AH1070" s="216">
        <v>309499.67499999999</v>
      </c>
    </row>
    <row r="1071" spans="1:34" ht="15" hidden="1" x14ac:dyDescent="0.25">
      <c r="A1071" t="str">
        <f t="shared" si="188"/>
        <v>郑州(H)金融投资</v>
      </c>
      <c r="B1071" s="3" t="str">
        <f t="shared" si="190"/>
        <v>郑州银行金融投资</v>
      </c>
      <c r="C1071" s="5" t="s">
        <v>504</v>
      </c>
      <c r="D1071" s="4" t="s">
        <v>177</v>
      </c>
      <c r="E1071" s="5" t="s">
        <v>162</v>
      </c>
      <c r="F1071" s="5" t="s">
        <v>542</v>
      </c>
      <c r="G1071" s="5" t="str">
        <f t="shared" si="193"/>
        <v>金融投资</v>
      </c>
      <c r="H1071" s="216">
        <v>248686.073</v>
      </c>
      <c r="I1071" s="216">
        <v>248991.601</v>
      </c>
      <c r="J1071" s="216">
        <v>243982.326</v>
      </c>
      <c r="K1071" s="216">
        <v>255305.11600000001</v>
      </c>
      <c r="L1071" s="216">
        <v>253534.99100000001</v>
      </c>
      <c r="M1071" s="216">
        <v>246064.72099999999</v>
      </c>
      <c r="N1071" s="216">
        <v>232677.307</v>
      </c>
      <c r="O1071" s="216">
        <v>233958.861</v>
      </c>
      <c r="P1071" s="216">
        <v>229357.85500000001</v>
      </c>
      <c r="Q1071" s="216">
        <v>208615.81400000001</v>
      </c>
      <c r="R1071" s="216">
        <v>197749.62400000001</v>
      </c>
      <c r="S1071" s="216">
        <v>193552.51500000001</v>
      </c>
      <c r="T1071" s="216">
        <v>190575.20199999999</v>
      </c>
      <c r="U1071" s="216">
        <v>185128.54800000001</v>
      </c>
      <c r="V1071" s="216">
        <v>183270.946</v>
      </c>
      <c r="W1071" s="216">
        <v>187311.91699999999</v>
      </c>
      <c r="X1071" s="216">
        <v>188689.054</v>
      </c>
      <c r="Y1071" s="216">
        <v>189624.25599999999</v>
      </c>
      <c r="Z1071" s="216">
        <v>186353.10500000001</v>
      </c>
      <c r="AA1071" s="216">
        <v>191419.372</v>
      </c>
      <c r="AB1071" s="216">
        <v>190154.18</v>
      </c>
      <c r="AC1071" s="216">
        <v>203986.04399999999</v>
      </c>
      <c r="AD1071" s="216">
        <v>201349.302</v>
      </c>
      <c r="AE1071" s="216">
        <v>220491.11199999999</v>
      </c>
      <c r="AF1071" s="216">
        <v>222194.86300000001</v>
      </c>
      <c r="AG1071" s="216">
        <v>240149.30600000001</v>
      </c>
      <c r="AH1071" s="216">
        <v>234364.63500000001</v>
      </c>
    </row>
    <row r="1072" spans="1:34" ht="15" hidden="1" x14ac:dyDescent="0.25">
      <c r="A1072" t="str">
        <f t="shared" si="188"/>
        <v>渝农(H)金融投资</v>
      </c>
      <c r="B1072" s="3" t="str">
        <f t="shared" si="190"/>
        <v>渝农商行金融投资</v>
      </c>
      <c r="C1072" s="5" t="s">
        <v>499</v>
      </c>
      <c r="D1072" s="4" t="s">
        <v>178</v>
      </c>
      <c r="E1072" s="5" t="s">
        <v>163</v>
      </c>
      <c r="F1072" s="5" t="s">
        <v>542</v>
      </c>
      <c r="G1072" s="5" t="str">
        <f t="shared" si="193"/>
        <v>金融投资</v>
      </c>
      <c r="H1072" s="216">
        <v>341407.86900000001</v>
      </c>
      <c r="I1072" s="216">
        <v>371124.60800000001</v>
      </c>
      <c r="J1072" s="216">
        <v>377353.24900000001</v>
      </c>
      <c r="K1072" s="216">
        <v>389856.27299999999</v>
      </c>
      <c r="L1072" s="216">
        <v>390141.897</v>
      </c>
      <c r="M1072" s="216">
        <v>409912.35200000001</v>
      </c>
      <c r="N1072" s="216">
        <v>429954.49599999998</v>
      </c>
      <c r="O1072" s="216">
        <v>450148.88</v>
      </c>
      <c r="P1072" s="216">
        <v>473109.90299999999</v>
      </c>
      <c r="Q1072" s="216">
        <v>498928.95299999998</v>
      </c>
      <c r="R1072" s="216">
        <v>521598.91200000001</v>
      </c>
      <c r="S1072" s="216">
        <v>543145.08299999998</v>
      </c>
      <c r="T1072" s="216">
        <v>544827.36399999994</v>
      </c>
      <c r="U1072" s="216">
        <v>553161.81400000001</v>
      </c>
      <c r="V1072" s="216">
        <v>572982.72400000005</v>
      </c>
      <c r="W1072" s="216">
        <v>621200.848</v>
      </c>
      <c r="X1072" s="216">
        <v>614142.90700000001</v>
      </c>
      <c r="Y1072" s="216">
        <v>612698.13399999996</v>
      </c>
      <c r="Z1072" s="216">
        <v>598782.80700000003</v>
      </c>
      <c r="AA1072" s="216">
        <v>608599.30099999998</v>
      </c>
      <c r="AB1072" s="216">
        <v>619015.31299999997</v>
      </c>
      <c r="AC1072" s="216">
        <v>617480.92700000003</v>
      </c>
      <c r="AD1072" s="216">
        <v>628003.13</v>
      </c>
      <c r="AE1072" s="216">
        <v>656907.897</v>
      </c>
      <c r="AF1072" s="216">
        <v>651776.86</v>
      </c>
      <c r="AG1072" s="216">
        <v>656497.603</v>
      </c>
      <c r="AH1072" s="216">
        <v>643628.78</v>
      </c>
    </row>
    <row r="1073" spans="1:34" ht="15" hidden="1" x14ac:dyDescent="0.25">
      <c r="A1073" t="str">
        <f t="shared" si="188"/>
        <v>中原金融投资</v>
      </c>
      <c r="B1073" s="15" t="str">
        <f t="shared" si="190"/>
        <v>中原银行金融投资</v>
      </c>
      <c r="C1073" s="5" t="s">
        <v>481</v>
      </c>
      <c r="D1073" s="16" t="s">
        <v>194</v>
      </c>
      <c r="E1073" s="17" t="s">
        <v>208</v>
      </c>
      <c r="F1073" s="17" t="s">
        <v>236</v>
      </c>
      <c r="G1073" s="17" t="str">
        <f t="shared" si="193"/>
        <v>金融投资</v>
      </c>
      <c r="H1073" s="216">
        <v>242110.231</v>
      </c>
      <c r="I1073" s="216">
        <v>232528.06</v>
      </c>
      <c r="J1073" s="216">
        <v>252067.758</v>
      </c>
      <c r="K1073" s="216">
        <v>241982.94399999999</v>
      </c>
      <c r="L1073" s="216">
        <v>245440.891</v>
      </c>
      <c r="M1073" s="216">
        <v>237554.23199999999</v>
      </c>
      <c r="N1073" s="216">
        <v>239397.51800000001</v>
      </c>
      <c r="O1073" s="216">
        <v>233144.66500000001</v>
      </c>
      <c r="P1073" s="216">
        <v>225043.41899999999</v>
      </c>
      <c r="Q1073" s="216">
        <v>215122.842</v>
      </c>
      <c r="R1073" s="216">
        <v>215114.30300000001</v>
      </c>
      <c r="S1073" s="216">
        <v>215114.30300000001</v>
      </c>
      <c r="T1073" s="216">
        <v>348623.11900000001</v>
      </c>
      <c r="U1073" s="216">
        <v>344717.06599999999</v>
      </c>
      <c r="V1073" s="216">
        <v>373437.52899999998</v>
      </c>
      <c r="W1073" s="216">
        <v>373437.52899999998</v>
      </c>
      <c r="X1073" s="216">
        <v>386578.88299999997</v>
      </c>
      <c r="Y1073" s="216">
        <v>386578.88299999997</v>
      </c>
      <c r="Z1073" s="216">
        <v>386840.82699999999</v>
      </c>
      <c r="AA1073" s="216">
        <v>386840.82699999999</v>
      </c>
      <c r="AB1073" s="216">
        <v>398700.272</v>
      </c>
      <c r="AC1073" s="216">
        <v>398700.272</v>
      </c>
      <c r="AD1073" s="216">
        <v>413852.78399999999</v>
      </c>
      <c r="AE1073" s="216">
        <v>413852.78399999999</v>
      </c>
      <c r="AF1073" s="216">
        <v>415641.49400000001</v>
      </c>
      <c r="AG1073" s="216">
        <v>415641.49400000001</v>
      </c>
      <c r="AH1073" s="216">
        <v>410999.85700000002</v>
      </c>
    </row>
    <row r="1074" spans="1:34" ht="15" hidden="1" x14ac:dyDescent="0.25">
      <c r="A1074" t="str">
        <f t="shared" si="188"/>
        <v>广州农商金融投资</v>
      </c>
      <c r="B1074" s="3" t="str">
        <f t="shared" si="190"/>
        <v>广州农商银行金融投资</v>
      </c>
      <c r="C1074" s="5" t="s">
        <v>482</v>
      </c>
      <c r="D1074" s="4" t="s">
        <v>195</v>
      </c>
      <c r="E1074" s="5" t="s">
        <v>209</v>
      </c>
      <c r="F1074" s="5" t="s">
        <v>236</v>
      </c>
      <c r="G1074" s="5" t="str">
        <f t="shared" si="193"/>
        <v>金融投资</v>
      </c>
      <c r="H1074" s="216">
        <v>104604.39599999999</v>
      </c>
      <c r="I1074" s="216">
        <v>104604.39599999999</v>
      </c>
      <c r="J1074" s="216">
        <v>85432.178</v>
      </c>
      <c r="K1074" s="216">
        <v>85432.178</v>
      </c>
      <c r="L1074" s="216">
        <v>237568.242</v>
      </c>
      <c r="M1074" s="216">
        <v>237568.242</v>
      </c>
      <c r="N1074" s="216">
        <v>262524.18599999999</v>
      </c>
      <c r="O1074" s="216">
        <v>262524.18599999999</v>
      </c>
      <c r="P1074" s="216">
        <v>276662.80699999997</v>
      </c>
      <c r="Q1074" s="216">
        <v>317639.27312460996</v>
      </c>
      <c r="R1074" s="216">
        <v>314238.51500000001</v>
      </c>
      <c r="S1074" s="216">
        <v>314238.51500000001</v>
      </c>
      <c r="T1074" s="216">
        <v>395898.76899999997</v>
      </c>
      <c r="U1074" s="216">
        <v>395898.76899999997</v>
      </c>
      <c r="V1074" s="216">
        <v>349437.10600000003</v>
      </c>
      <c r="W1074" s="216">
        <v>349437.10600000003</v>
      </c>
      <c r="X1074" s="216">
        <v>398092.10200000001</v>
      </c>
      <c r="Y1074" s="216">
        <v>398092.10200000001</v>
      </c>
      <c r="Z1074" s="216">
        <v>410896.51199999999</v>
      </c>
      <c r="AA1074" s="216">
        <v>410896.51199999999</v>
      </c>
      <c r="AB1074" s="216">
        <v>421950.20699999999</v>
      </c>
      <c r="AC1074" s="216">
        <v>421950.20699999999</v>
      </c>
      <c r="AD1074" s="216">
        <v>445926.21299999999</v>
      </c>
      <c r="AE1074" s="216">
        <v>445926.21299999999</v>
      </c>
      <c r="AF1074" s="216">
        <v>479950.033</v>
      </c>
      <c r="AG1074" s="216">
        <v>479950.033</v>
      </c>
      <c r="AH1074" s="216">
        <v>417607.86700000003</v>
      </c>
    </row>
    <row r="1075" spans="1:34" ht="15" hidden="1" x14ac:dyDescent="0.25">
      <c r="A1075" t="str">
        <f t="shared" si="188"/>
        <v>天津金融投资</v>
      </c>
      <c r="B1075" s="3" t="str">
        <f t="shared" si="190"/>
        <v>天津银行金融投资</v>
      </c>
      <c r="C1075" s="5" t="s">
        <v>483</v>
      </c>
      <c r="D1075" s="4" t="s">
        <v>196</v>
      </c>
      <c r="E1075" s="5" t="s">
        <v>210</v>
      </c>
      <c r="F1075" s="5" t="s">
        <v>236</v>
      </c>
      <c r="G1075" s="5" t="str">
        <f t="shared" si="193"/>
        <v>金融投资</v>
      </c>
      <c r="H1075" s="216">
        <v>281821.55099999998</v>
      </c>
      <c r="I1075" s="216">
        <v>281821.55099999998</v>
      </c>
      <c r="J1075" s="216">
        <v>296512.87099999998</v>
      </c>
      <c r="K1075" s="216">
        <v>296512.87099999998</v>
      </c>
      <c r="L1075" s="216">
        <v>323727.18199999997</v>
      </c>
      <c r="M1075" s="216">
        <v>323727.18199999997</v>
      </c>
      <c r="N1075" s="216">
        <v>312323.22399999999</v>
      </c>
      <c r="O1075" s="216">
        <v>312323.22399999999</v>
      </c>
      <c r="P1075" s="216">
        <v>318960.31400000001</v>
      </c>
      <c r="Q1075" s="216">
        <v>318960.31400000001</v>
      </c>
      <c r="R1075" s="216">
        <v>316239.50599999999</v>
      </c>
      <c r="S1075" s="216">
        <v>316239.50599999999</v>
      </c>
      <c r="T1075" s="216">
        <v>327770.78724731004</v>
      </c>
      <c r="U1075" s="216">
        <v>327770.78724731004</v>
      </c>
      <c r="V1075" s="216">
        <v>323408.54200000002</v>
      </c>
      <c r="W1075" s="216">
        <v>323408.54200000002</v>
      </c>
      <c r="X1075" s="216">
        <v>327313.59600000002</v>
      </c>
      <c r="Y1075" s="216">
        <v>342982.03499999997</v>
      </c>
      <c r="Z1075" s="216">
        <v>346668.50199999998</v>
      </c>
      <c r="AA1075" s="216">
        <v>340697.326</v>
      </c>
      <c r="AB1075" s="216">
        <v>344517.79800000001</v>
      </c>
      <c r="AC1075" s="216">
        <v>345161.745</v>
      </c>
      <c r="AD1075" s="216">
        <v>363396.71899999998</v>
      </c>
      <c r="AE1075" s="216">
        <v>367387.70199999999</v>
      </c>
      <c r="AF1075" s="216">
        <v>362279.19099999999</v>
      </c>
      <c r="AG1075" s="216">
        <v>371273.07299999997</v>
      </c>
      <c r="AH1075" s="216">
        <v>363669.29800000001</v>
      </c>
    </row>
    <row r="1076" spans="1:34" ht="15" hidden="1" x14ac:dyDescent="0.25">
      <c r="A1076" t="str">
        <f t="shared" si="188"/>
        <v>江西金融投资</v>
      </c>
      <c r="B1076" s="3" t="str">
        <f t="shared" si="190"/>
        <v>江西银行金融投资</v>
      </c>
      <c r="C1076" s="5" t="s">
        <v>484</v>
      </c>
      <c r="D1076" s="4" t="s">
        <v>197</v>
      </c>
      <c r="E1076" s="5" t="s">
        <v>211</v>
      </c>
      <c r="F1076" s="5" t="s">
        <v>236</v>
      </c>
      <c r="G1076" s="5" t="str">
        <f t="shared" si="193"/>
        <v>金融投资</v>
      </c>
      <c r="H1076" s="216">
        <v>0</v>
      </c>
      <c r="I1076" s="216">
        <v>0</v>
      </c>
      <c r="J1076" s="216">
        <v>189577.66899999999</v>
      </c>
      <c r="K1076" s="216">
        <v>189577.66899999999</v>
      </c>
      <c r="L1076" s="216">
        <v>194644.46100000001</v>
      </c>
      <c r="M1076" s="216">
        <v>194644.46100000001</v>
      </c>
      <c r="N1076" s="216">
        <v>176093.09400000001</v>
      </c>
      <c r="O1076" s="216">
        <v>176093.09400000001</v>
      </c>
      <c r="P1076" s="216">
        <v>173175.098</v>
      </c>
      <c r="Q1076" s="216">
        <v>173175.098</v>
      </c>
      <c r="R1076" s="216">
        <v>171777.28</v>
      </c>
      <c r="S1076" s="216">
        <v>171777.28</v>
      </c>
      <c r="T1076" s="216">
        <v>169438.647</v>
      </c>
      <c r="U1076" s="216">
        <v>169438.647</v>
      </c>
      <c r="V1076" s="216">
        <v>157096.891</v>
      </c>
      <c r="W1076" s="216">
        <v>157096.891</v>
      </c>
      <c r="X1076" s="216">
        <v>163515.64499999999</v>
      </c>
      <c r="Y1076" s="216">
        <v>163515.64499999999</v>
      </c>
      <c r="Z1076" s="216">
        <v>163773.16</v>
      </c>
      <c r="AA1076" s="216">
        <v>163773.16</v>
      </c>
      <c r="AB1076" s="216">
        <v>164391.28899999999</v>
      </c>
      <c r="AC1076" s="216">
        <v>164391.28899999999</v>
      </c>
      <c r="AD1076" s="216">
        <v>164042.46599999999</v>
      </c>
      <c r="AE1076" s="216">
        <v>164042.46599999999</v>
      </c>
      <c r="AF1076" s="216">
        <v>158013.889</v>
      </c>
      <c r="AG1076" s="216">
        <v>158013.889</v>
      </c>
      <c r="AH1076" s="216">
        <v>164894.86600000001</v>
      </c>
    </row>
    <row r="1077" spans="1:34" ht="15" hidden="1" x14ac:dyDescent="0.25">
      <c r="A1077" t="str">
        <f t="shared" si="188"/>
        <v>泸州金融投资</v>
      </c>
      <c r="B1077" s="3" t="str">
        <f t="shared" si="190"/>
        <v>泸州银行金融投资</v>
      </c>
      <c r="C1077" s="5" t="s">
        <v>485</v>
      </c>
      <c r="D1077" s="4" t="s">
        <v>198</v>
      </c>
      <c r="E1077" s="5" t="s">
        <v>212</v>
      </c>
      <c r="F1077" s="5" t="s">
        <v>236</v>
      </c>
      <c r="G1077" s="5" t="str">
        <f t="shared" si="193"/>
        <v>金融投资</v>
      </c>
      <c r="H1077" s="216">
        <v>26379.848999999998</v>
      </c>
      <c r="I1077" s="216">
        <v>26379.848999999998</v>
      </c>
      <c r="J1077" s="216">
        <v>30115.424999999999</v>
      </c>
      <c r="K1077" s="216">
        <v>33477.25</v>
      </c>
      <c r="L1077" s="216">
        <v>33850.993999999999</v>
      </c>
      <c r="M1077" s="216">
        <v>33850.993999999999</v>
      </c>
      <c r="N1077" s="216">
        <v>40255.712</v>
      </c>
      <c r="O1077" s="216">
        <v>40255.712</v>
      </c>
      <c r="P1077" s="216">
        <v>42874.262000000002</v>
      </c>
      <c r="Q1077" s="216">
        <v>41283.718999999997</v>
      </c>
      <c r="R1077" s="216">
        <v>39116.396999999997</v>
      </c>
      <c r="S1077" s="216">
        <v>43887.658000000003</v>
      </c>
      <c r="T1077" s="216">
        <v>44859.353000000003</v>
      </c>
      <c r="U1077" s="216">
        <v>48043.822999999997</v>
      </c>
      <c r="V1077" s="216">
        <v>45884.423000000003</v>
      </c>
      <c r="W1077" s="216">
        <v>48404.851000000002</v>
      </c>
      <c r="X1077" s="216">
        <v>52348.858999999997</v>
      </c>
      <c r="Y1077" s="216">
        <v>50788.578999999998</v>
      </c>
      <c r="Z1077" s="216">
        <v>49809.885000000002</v>
      </c>
      <c r="AA1077" s="216">
        <v>48209.66</v>
      </c>
      <c r="AB1077" s="216">
        <v>50941.055</v>
      </c>
      <c r="AC1077" s="216">
        <v>50909.93</v>
      </c>
      <c r="AD1077" s="216">
        <v>55780.756000000001</v>
      </c>
      <c r="AE1077" s="216">
        <v>58314.593000000001</v>
      </c>
      <c r="AF1077" s="216">
        <v>60806.182999999997</v>
      </c>
      <c r="AG1077" s="216">
        <v>52297.805999999997</v>
      </c>
      <c r="AH1077" s="216">
        <v>56639.652000000002</v>
      </c>
    </row>
    <row r="1078" spans="1:34" ht="15" hidden="1" x14ac:dyDescent="0.25">
      <c r="A1078" t="str">
        <f t="shared" ref="A1078:A1140" si="194">E1078&amp;G1078</f>
        <v>甘肃金融投资</v>
      </c>
      <c r="B1078" s="3" t="str">
        <f t="shared" si="190"/>
        <v>甘肃银行金融投资</v>
      </c>
      <c r="C1078" s="5" t="s">
        <v>507</v>
      </c>
      <c r="D1078" s="4" t="s">
        <v>200</v>
      </c>
      <c r="E1078" s="5" t="s">
        <v>214</v>
      </c>
      <c r="F1078" s="5" t="s">
        <v>236</v>
      </c>
      <c r="G1078" s="5" t="str">
        <f t="shared" si="193"/>
        <v>金融投资</v>
      </c>
      <c r="H1078" s="216">
        <v>112347.2912335</v>
      </c>
      <c r="I1078" s="216">
        <v>110812.82093019001</v>
      </c>
      <c r="J1078" s="216">
        <v>113508.742</v>
      </c>
      <c r="K1078" s="216">
        <v>121485.81676084001</v>
      </c>
      <c r="L1078" s="216">
        <v>114376.28748233999</v>
      </c>
      <c r="M1078" s="216">
        <v>107381.73096277998</v>
      </c>
      <c r="N1078" s="216">
        <v>105982.705</v>
      </c>
      <c r="O1078" s="216">
        <v>105982.705</v>
      </c>
      <c r="P1078" s="216">
        <v>103483.086</v>
      </c>
      <c r="Q1078" s="216">
        <v>103483.086</v>
      </c>
      <c r="R1078" s="216">
        <v>110593.46</v>
      </c>
      <c r="S1078" s="216">
        <v>110593.46</v>
      </c>
      <c r="T1078" s="216">
        <v>126770.95600000001</v>
      </c>
      <c r="U1078" s="216">
        <v>126770.95600000001</v>
      </c>
      <c r="V1078" s="216">
        <v>131295.49100000001</v>
      </c>
      <c r="W1078" s="216">
        <v>131295.49100000001</v>
      </c>
      <c r="X1078" s="216">
        <v>114931.52800000001</v>
      </c>
      <c r="Y1078" s="216">
        <v>114931.52800000001</v>
      </c>
      <c r="Z1078" s="216">
        <v>127021.683</v>
      </c>
      <c r="AA1078" s="216">
        <v>127021.683</v>
      </c>
      <c r="AB1078" s="216">
        <v>136063.69699999999</v>
      </c>
      <c r="AC1078" s="216">
        <v>136063.69699999999</v>
      </c>
      <c r="AD1078" s="216">
        <v>137451.31700000001</v>
      </c>
      <c r="AE1078" s="216">
        <v>137451.31700000001</v>
      </c>
      <c r="AF1078" s="216">
        <v>141968.693</v>
      </c>
      <c r="AG1078" s="216">
        <v>141968.693</v>
      </c>
      <c r="AH1078" s="216">
        <v>145773.52600000001</v>
      </c>
    </row>
    <row r="1079" spans="1:34" ht="15" hidden="1" x14ac:dyDescent="0.25">
      <c r="A1079" t="str">
        <f t="shared" si="194"/>
        <v>晋商金融投资</v>
      </c>
      <c r="B1079" s="3" t="str">
        <f t="shared" si="190"/>
        <v>晋商银行金融投资</v>
      </c>
      <c r="C1079" s="5" t="s">
        <v>508</v>
      </c>
      <c r="D1079" s="4" t="s">
        <v>201</v>
      </c>
      <c r="E1079" s="5" t="s">
        <v>215</v>
      </c>
      <c r="F1079" s="5" t="s">
        <v>236</v>
      </c>
      <c r="G1079" s="5" t="str">
        <f t="shared" si="193"/>
        <v>金融投资</v>
      </c>
      <c r="H1079" s="216">
        <v>85011.922999999995</v>
      </c>
      <c r="I1079" s="216">
        <v>85011.922999999995</v>
      </c>
      <c r="J1079" s="216">
        <v>92912.638999999996</v>
      </c>
      <c r="K1079" s="216">
        <v>92912.638999999996</v>
      </c>
      <c r="L1079" s="216">
        <v>93279.683000000005</v>
      </c>
      <c r="M1079" s="216">
        <v>93279.683000000005</v>
      </c>
      <c r="N1079" s="216">
        <v>91659.903000000006</v>
      </c>
      <c r="O1079" s="216">
        <v>91659.903000000006</v>
      </c>
      <c r="P1079" s="216">
        <v>93502.263000000006</v>
      </c>
      <c r="Q1079" s="216">
        <v>93502.263000000006</v>
      </c>
      <c r="R1079" s="216">
        <v>92566.668999999994</v>
      </c>
      <c r="S1079" s="216">
        <v>92566.668999999994</v>
      </c>
      <c r="T1079" s="216">
        <v>97121.326000000001</v>
      </c>
      <c r="U1079" s="216">
        <v>97121.326000000001</v>
      </c>
      <c r="V1079" s="216">
        <v>102253.637</v>
      </c>
      <c r="W1079" s="216">
        <v>102253.637</v>
      </c>
      <c r="X1079" s="216">
        <v>98496.607000000004</v>
      </c>
      <c r="Y1079" s="216">
        <v>98496.607000000004</v>
      </c>
      <c r="Z1079" s="216">
        <v>90815.403000000006</v>
      </c>
      <c r="AA1079" s="216">
        <v>90815.403000000006</v>
      </c>
      <c r="AB1079" s="216">
        <v>99572.653000000006</v>
      </c>
      <c r="AC1079" s="216">
        <v>99572.653000000006</v>
      </c>
      <c r="AD1079" s="216">
        <v>106796.193</v>
      </c>
      <c r="AE1079" s="216">
        <v>106796.193</v>
      </c>
      <c r="AF1079" s="216">
        <v>118862.55499999999</v>
      </c>
      <c r="AG1079" s="216">
        <v>118862.55499999999</v>
      </c>
      <c r="AH1079" s="216">
        <v>114181.886</v>
      </c>
    </row>
    <row r="1080" spans="1:34" ht="15" hidden="1" x14ac:dyDescent="0.25">
      <c r="A1080" t="str">
        <f t="shared" si="194"/>
        <v>徽商金融投资</v>
      </c>
      <c r="B1080" s="3" t="str">
        <f t="shared" si="190"/>
        <v>徽商银行金融投资</v>
      </c>
      <c r="C1080" s="5" t="s">
        <v>497</v>
      </c>
      <c r="D1080" s="4" t="s">
        <v>202</v>
      </c>
      <c r="E1080" s="5" t="s">
        <v>216</v>
      </c>
      <c r="F1080" s="5" t="s">
        <v>236</v>
      </c>
      <c r="G1080" s="5" t="str">
        <f t="shared" si="193"/>
        <v>金融投资</v>
      </c>
      <c r="H1080" s="216">
        <v>481656.60600000003</v>
      </c>
      <c r="I1080" s="216">
        <v>481656.60600000003</v>
      </c>
      <c r="J1080" s="216">
        <v>477254.35700000002</v>
      </c>
      <c r="K1080" s="216">
        <v>477254.35700000002</v>
      </c>
      <c r="L1080" s="216">
        <v>485769.011</v>
      </c>
      <c r="M1080" s="216">
        <v>485769.011</v>
      </c>
      <c r="N1080" s="216">
        <v>510526.95799999998</v>
      </c>
      <c r="O1080" s="216">
        <v>510526.95799999998</v>
      </c>
      <c r="P1080" s="216">
        <v>525056.54099999997</v>
      </c>
      <c r="Q1080" s="216">
        <v>525056.54099999997</v>
      </c>
      <c r="R1080" s="216">
        <v>543208.50899999996</v>
      </c>
      <c r="S1080" s="216">
        <v>543208.50899999996</v>
      </c>
      <c r="T1080" s="216">
        <v>607720.80500000005</v>
      </c>
      <c r="U1080" s="216">
        <v>607720.80500000005</v>
      </c>
      <c r="V1080" s="216">
        <v>597678.61</v>
      </c>
      <c r="W1080" s="216">
        <v>597678.61</v>
      </c>
      <c r="X1080" s="216">
        <v>646606.25699999998</v>
      </c>
      <c r="Y1080" s="216">
        <v>646606.25699999998</v>
      </c>
      <c r="Z1080" s="216">
        <v>687389.005</v>
      </c>
      <c r="AA1080" s="216">
        <v>687389.005</v>
      </c>
      <c r="AB1080" s="216">
        <v>741127.47499999998</v>
      </c>
      <c r="AC1080" s="216">
        <v>741127.47499999998</v>
      </c>
      <c r="AD1080" s="216">
        <v>771672.56499999994</v>
      </c>
      <c r="AE1080" s="216">
        <v>771672.56499999994</v>
      </c>
      <c r="AF1080" s="216">
        <v>913704.424</v>
      </c>
      <c r="AG1080" s="216">
        <v>913704.424</v>
      </c>
      <c r="AH1080" s="216">
        <v>951370.67799999996</v>
      </c>
    </row>
    <row r="1081" spans="1:34" ht="15" hidden="1" x14ac:dyDescent="0.25">
      <c r="A1081" t="str">
        <f t="shared" si="194"/>
        <v>哈尔滨金融投资</v>
      </c>
      <c r="B1081" s="3" t="str">
        <f t="shared" si="190"/>
        <v>哈尔滨银行金融投资</v>
      </c>
      <c r="C1081" s="5" t="s">
        <v>501</v>
      </c>
      <c r="D1081" s="4" t="s">
        <v>203</v>
      </c>
      <c r="E1081" s="5" t="s">
        <v>217</v>
      </c>
      <c r="F1081" s="5" t="s">
        <v>236</v>
      </c>
      <c r="G1081" s="5" t="str">
        <f t="shared" si="193"/>
        <v>金融投资</v>
      </c>
      <c r="H1081" s="216">
        <v>234779.24100000001</v>
      </c>
      <c r="I1081" s="216">
        <v>234779.24100000001</v>
      </c>
      <c r="J1081" s="216">
        <v>231843.228</v>
      </c>
      <c r="K1081" s="216">
        <v>231843.228</v>
      </c>
      <c r="L1081" s="216">
        <v>233030.51500000001</v>
      </c>
      <c r="M1081" s="216">
        <v>233030.51500000001</v>
      </c>
      <c r="N1081" s="216">
        <v>216849.30799999999</v>
      </c>
      <c r="O1081" s="216">
        <v>216849.30799999999</v>
      </c>
      <c r="P1081" s="216">
        <v>224477.549</v>
      </c>
      <c r="Q1081" s="216">
        <v>229927.69899999999</v>
      </c>
      <c r="R1081" s="216">
        <v>245667.152</v>
      </c>
      <c r="S1081" s="216">
        <v>191681.96299999999</v>
      </c>
      <c r="T1081" s="216">
        <v>262937.89799999999</v>
      </c>
      <c r="U1081" s="216">
        <v>262937.89799999999</v>
      </c>
      <c r="V1081" s="216">
        <v>291827.712</v>
      </c>
      <c r="W1081" s="216">
        <v>309940.75199999998</v>
      </c>
      <c r="X1081" s="216">
        <v>323841.15100000001</v>
      </c>
      <c r="Y1081" s="216">
        <v>361202.32</v>
      </c>
      <c r="Z1081" s="216">
        <v>344959.06</v>
      </c>
      <c r="AA1081" s="216">
        <v>388939.97200000001</v>
      </c>
      <c r="AB1081" s="216">
        <v>362283.70400000003</v>
      </c>
      <c r="AC1081" s="216">
        <v>364452.01199999999</v>
      </c>
      <c r="AD1081" s="216">
        <v>377800.978</v>
      </c>
      <c r="AE1081" s="216">
        <v>392770.15899999999</v>
      </c>
      <c r="AF1081" s="216">
        <v>387329.00699999998</v>
      </c>
      <c r="AG1081" s="216">
        <v>392949.21799999999</v>
      </c>
      <c r="AH1081" s="216">
        <v>457970.35499999998</v>
      </c>
    </row>
    <row r="1082" spans="1:34" ht="15" hidden="1" x14ac:dyDescent="0.25">
      <c r="A1082" t="str">
        <f t="shared" si="194"/>
        <v>贵州金融投资</v>
      </c>
      <c r="B1082" s="3" t="str">
        <f t="shared" si="190"/>
        <v>贵州银行金融投资</v>
      </c>
      <c r="C1082" s="5" t="s">
        <v>505</v>
      </c>
      <c r="D1082" s="4" t="s">
        <v>204</v>
      </c>
      <c r="E1082" s="5" t="s">
        <v>218</v>
      </c>
      <c r="F1082" s="5" t="s">
        <v>236</v>
      </c>
      <c r="G1082" s="5" t="str">
        <f t="shared" si="193"/>
        <v>金融投资</v>
      </c>
      <c r="H1082" s="216">
        <v>0</v>
      </c>
      <c r="I1082" s="216">
        <v>0</v>
      </c>
      <c r="J1082" s="216">
        <v>148034.046</v>
      </c>
      <c r="K1082" s="216">
        <v>148034.046</v>
      </c>
      <c r="L1082" s="216">
        <v>163649.34899999999</v>
      </c>
      <c r="M1082" s="216">
        <v>163649.34899999999</v>
      </c>
      <c r="N1082" s="216">
        <v>192308.99400000001</v>
      </c>
      <c r="O1082" s="216">
        <v>192308.99400000001</v>
      </c>
      <c r="P1082" s="216">
        <v>199064.057</v>
      </c>
      <c r="Q1082" s="216">
        <v>189270.34390000001</v>
      </c>
      <c r="R1082" s="216">
        <v>189011.89300000001</v>
      </c>
      <c r="S1082" s="216">
        <v>189011.89300000001</v>
      </c>
      <c r="T1082" s="216">
        <v>197714.51199999999</v>
      </c>
      <c r="U1082" s="216">
        <v>197714.51199999999</v>
      </c>
      <c r="V1082" s="216">
        <v>201918.21</v>
      </c>
      <c r="W1082" s="216">
        <v>201918.21</v>
      </c>
      <c r="X1082" s="216">
        <v>217125.201</v>
      </c>
      <c r="Y1082" s="216">
        <v>217125.201</v>
      </c>
      <c r="Z1082" s="216">
        <v>211956.89300000001</v>
      </c>
      <c r="AA1082" s="216">
        <v>211956.89300000001</v>
      </c>
      <c r="AB1082" s="216">
        <v>203530.2</v>
      </c>
      <c r="AC1082" s="216">
        <v>203530.2</v>
      </c>
      <c r="AD1082" s="216">
        <v>203298.34899999999</v>
      </c>
      <c r="AE1082" s="216">
        <v>203298.34899999999</v>
      </c>
      <c r="AF1082" s="216">
        <v>202821.98800000001</v>
      </c>
      <c r="AG1082" s="216">
        <v>202821.98800000001</v>
      </c>
      <c r="AH1082" s="275">
        <f>(63317199+57211278+57211278)/1000</f>
        <v>177739.755</v>
      </c>
    </row>
    <row r="1083" spans="1:34" ht="15" hidden="1" x14ac:dyDescent="0.25">
      <c r="A1083" t="str">
        <f t="shared" si="194"/>
        <v>渤海金融投资</v>
      </c>
      <c r="B1083" s="3" t="str">
        <f t="shared" si="190"/>
        <v>渤海银行金融投资</v>
      </c>
      <c r="C1083" s="5" t="s">
        <v>498</v>
      </c>
      <c r="D1083" s="4" t="s">
        <v>205</v>
      </c>
      <c r="E1083" s="5" t="s">
        <v>219</v>
      </c>
      <c r="F1083" s="5" t="s">
        <v>236</v>
      </c>
      <c r="G1083" s="5" t="str">
        <f t="shared" si="193"/>
        <v>金融投资</v>
      </c>
      <c r="H1083" s="216">
        <v>303992.2536</v>
      </c>
      <c r="I1083" s="216">
        <v>287194.15149999998</v>
      </c>
      <c r="J1083" s="216">
        <v>300306.891</v>
      </c>
      <c r="K1083" s="216">
        <v>300306.891</v>
      </c>
      <c r="L1083" s="216">
        <v>325797.28748558002</v>
      </c>
      <c r="M1083" s="216">
        <v>325797.28748558002</v>
      </c>
      <c r="N1083" s="216">
        <v>375926.74599999998</v>
      </c>
      <c r="O1083" s="216">
        <v>375926.74599999998</v>
      </c>
      <c r="P1083" s="216">
        <v>404180.01702283003</v>
      </c>
      <c r="Q1083" s="216">
        <v>404180.01702283003</v>
      </c>
      <c r="R1083" s="216">
        <v>467631.10399999999</v>
      </c>
      <c r="S1083" s="216">
        <v>467631.10399999999</v>
      </c>
      <c r="T1083" s="216">
        <v>516697.49995707994</v>
      </c>
      <c r="U1083" s="216">
        <v>516697.49995707994</v>
      </c>
      <c r="V1083" s="216">
        <v>544533.82299999997</v>
      </c>
      <c r="W1083" s="216">
        <v>544533.82299999997</v>
      </c>
      <c r="X1083" s="216">
        <v>569788.397</v>
      </c>
      <c r="Y1083" s="216">
        <v>569788.397</v>
      </c>
      <c r="Z1083" s="216">
        <v>633136.79200000002</v>
      </c>
      <c r="AA1083" s="216">
        <v>633136.79200000002</v>
      </c>
      <c r="AB1083" s="216">
        <v>651748.78700000001</v>
      </c>
      <c r="AC1083" s="216">
        <v>651748.78700000001</v>
      </c>
      <c r="AD1083" s="216">
        <v>700438.32</v>
      </c>
      <c r="AE1083" s="216">
        <v>700438.32</v>
      </c>
      <c r="AF1083" s="216">
        <v>736779.897</v>
      </c>
      <c r="AG1083" s="216">
        <v>736779.897</v>
      </c>
      <c r="AH1083" s="216">
        <v>743760.39800000004</v>
      </c>
    </row>
    <row r="1084" spans="1:34" ht="15" hidden="1" x14ac:dyDescent="0.25">
      <c r="A1084" t="str">
        <f t="shared" si="194"/>
        <v>威海金融投资</v>
      </c>
      <c r="B1084" s="3" t="str">
        <f t="shared" si="190"/>
        <v>威海银行金融投资</v>
      </c>
      <c r="C1084" s="5" t="s">
        <v>506</v>
      </c>
      <c r="D1084" s="4" t="s">
        <v>206</v>
      </c>
      <c r="E1084" s="5" t="s">
        <v>220</v>
      </c>
      <c r="F1084" s="5" t="s">
        <v>236</v>
      </c>
      <c r="G1084" s="5" t="str">
        <f t="shared" si="193"/>
        <v>金融投资</v>
      </c>
      <c r="H1084" s="216">
        <v>55337.109891560009</v>
      </c>
      <c r="I1084" s="216">
        <v>55337.109891560009</v>
      </c>
      <c r="J1084" s="216">
        <v>58328.78266148999</v>
      </c>
      <c r="K1084" s="216">
        <v>63581.501928860001</v>
      </c>
      <c r="L1084" s="216">
        <v>74111.97014491001</v>
      </c>
      <c r="M1084" s="216">
        <v>74111.97014491001</v>
      </c>
      <c r="N1084" s="216">
        <v>101221.36400677</v>
      </c>
      <c r="O1084" s="216">
        <v>101221.36400677</v>
      </c>
      <c r="P1084" s="216">
        <v>104296.18235923001</v>
      </c>
      <c r="Q1084" s="216">
        <v>104296.18235923001</v>
      </c>
      <c r="R1084" s="216">
        <v>112658.95074359</v>
      </c>
      <c r="S1084" s="216">
        <v>112658.95074359</v>
      </c>
      <c r="T1084" s="216">
        <v>121811.58858517</v>
      </c>
      <c r="U1084" s="216">
        <v>121811.58858517</v>
      </c>
      <c r="V1084" s="216">
        <v>128191.28488844002</v>
      </c>
      <c r="W1084" s="216">
        <v>128191.28488844002</v>
      </c>
      <c r="X1084" s="216">
        <v>140778.49600000001</v>
      </c>
      <c r="Y1084" s="216">
        <v>140778.49600000001</v>
      </c>
      <c r="Z1084" s="216">
        <v>145892.93767208001</v>
      </c>
      <c r="AA1084" s="216">
        <v>145892.93767208001</v>
      </c>
      <c r="AB1084" s="216">
        <v>153076.33924890999</v>
      </c>
      <c r="AC1084" s="216">
        <v>153076.33924890999</v>
      </c>
      <c r="AD1084" s="216">
        <v>167137.40333882</v>
      </c>
      <c r="AE1084" s="216">
        <v>167137.40333882</v>
      </c>
      <c r="AF1084" s="216">
        <v>181904.00567978004</v>
      </c>
      <c r="AG1084" s="216">
        <v>181904.00567978004</v>
      </c>
      <c r="AH1084" s="216">
        <v>187712.39799999999</v>
      </c>
    </row>
    <row r="1085" spans="1:34" ht="15" hidden="1" x14ac:dyDescent="0.25">
      <c r="A1085" t="str">
        <f t="shared" si="194"/>
        <v>东莞农商金融投资</v>
      </c>
      <c r="B1085" s="3" t="str">
        <f t="shared" si="190"/>
        <v>东莞农商银行金融投资</v>
      </c>
      <c r="C1085" s="5" t="s">
        <v>502</v>
      </c>
      <c r="D1085" s="4" t="s">
        <v>207</v>
      </c>
      <c r="E1085" s="5" t="s">
        <v>221</v>
      </c>
      <c r="F1085" s="5" t="s">
        <v>236</v>
      </c>
      <c r="G1085" s="5" t="str">
        <f t="shared" si="193"/>
        <v>金融投资</v>
      </c>
      <c r="H1085" s="216">
        <v>168364.38851233001</v>
      </c>
      <c r="I1085" s="216">
        <v>179692.61547210001</v>
      </c>
      <c r="J1085" s="216">
        <v>195475.30900000001</v>
      </c>
      <c r="K1085" s="216">
        <v>189488.09899999999</v>
      </c>
      <c r="L1085" s="216">
        <v>201435.10399999999</v>
      </c>
      <c r="M1085" s="216">
        <v>212006.21599999999</v>
      </c>
      <c r="N1085" s="216">
        <v>227713.10200000001</v>
      </c>
      <c r="O1085" s="216">
        <v>225593.38</v>
      </c>
      <c r="P1085" s="216">
        <v>237667.43100000001</v>
      </c>
      <c r="Q1085" s="216">
        <v>234440.8</v>
      </c>
      <c r="R1085" s="216">
        <v>242261.644</v>
      </c>
      <c r="S1085" s="216">
        <v>250176.37899999999</v>
      </c>
      <c r="T1085" s="216">
        <v>256192.86600000001</v>
      </c>
      <c r="U1085" s="216">
        <v>256192.86600000001</v>
      </c>
      <c r="V1085" s="216">
        <v>269777.90899999999</v>
      </c>
      <c r="W1085" s="216">
        <v>276225.68099999998</v>
      </c>
      <c r="X1085" s="216">
        <v>280266.701</v>
      </c>
      <c r="Y1085" s="216">
        <v>289516.26299999998</v>
      </c>
      <c r="Z1085" s="216">
        <v>301218.53499999997</v>
      </c>
      <c r="AA1085" s="216">
        <v>296850.41399999999</v>
      </c>
      <c r="AB1085" s="216">
        <v>304561.304</v>
      </c>
      <c r="AC1085" s="216">
        <v>305787.64</v>
      </c>
      <c r="AD1085" s="216">
        <v>313641.516</v>
      </c>
      <c r="AE1085" s="216">
        <v>309590.76199999999</v>
      </c>
      <c r="AF1085" s="216">
        <v>310411.13299999997</v>
      </c>
      <c r="AG1085" s="216">
        <v>314136.27600000001</v>
      </c>
      <c r="AH1085" s="216">
        <v>332050.603</v>
      </c>
    </row>
    <row r="1086" spans="1:34" ht="15" hidden="1" x14ac:dyDescent="0.25">
      <c r="A1086" t="str">
        <f t="shared" si="194"/>
        <v>国有行金融投资</v>
      </c>
      <c r="B1086" s="15" t="str">
        <f t="shared" si="190"/>
        <v>国有行金融投资</v>
      </c>
      <c r="C1086" s="16"/>
      <c r="D1086" s="17" t="s">
        <v>8</v>
      </c>
      <c r="E1086" s="17" t="s">
        <v>8</v>
      </c>
      <c r="F1086" s="17"/>
      <c r="G1086" s="17" t="str">
        <f>G1085</f>
        <v>金融投资</v>
      </c>
      <c r="H1086" s="23">
        <f>IFERROR(SUMIF($F1016:$F1085,$E1086,H1016:H1085),"")</f>
        <v>32670753</v>
      </c>
      <c r="I1086" s="23">
        <f>IFERROR(SUMIF($F1016:$F1085,$E1086,I1016:I1085),"")</f>
        <v>33271215</v>
      </c>
      <c r="J1086" s="23">
        <f>IFERROR(SUMIF($F1016:$F1085,$E1086,J1016:J1085),"")</f>
        <v>33478223</v>
      </c>
      <c r="K1086" s="23">
        <f>IFERROR(SUMIF($F1016:$F1085,$E1086,K1016:K1085),"")</f>
        <v>34659993</v>
      </c>
      <c r="L1086" s="23">
        <f>IFERROR(SUMIF($F1016:$F1085,$E1086,L1016:L1085),"")</f>
        <v>35533687</v>
      </c>
      <c r="M1086" s="23">
        <f>IFERROR(SUMIF($F1016:$F1085,$E1086,M1016:M1085),"")</f>
        <v>36337742</v>
      </c>
      <c r="N1086" s="23">
        <f>IFERROR(SUMIF($F1016:$F1085,$E1086,N1016:N1085),"")</f>
        <v>36107555</v>
      </c>
      <c r="O1086" s="23">
        <f>IFERROR(SUMIF($F1016:$F1085,$E1086,O1016:O1085),"")</f>
        <v>36795181</v>
      </c>
      <c r="P1086" s="23">
        <f>IFERROR(SUMIF($F1016:$F1085,$E1086,P1016:P1085),"")</f>
        <v>37297362</v>
      </c>
      <c r="Q1086" s="23">
        <f>IFERROR(SUMIF($F1016:$F1085,$E1086,Q1016:Q1085),"")</f>
        <v>37923642</v>
      </c>
      <c r="R1086" s="23">
        <f>IFERROR(SUMIF($F1016:$F1085,$E1086,R1016:R1085),"")</f>
        <v>39166262</v>
      </c>
      <c r="S1086" s="23">
        <f>IFERROR(SUMIF($F1016:$F1085,$E1086,S1016:S1085),"")</f>
        <v>40250683</v>
      </c>
      <c r="T1086" s="23">
        <f>IFERROR(SUMIF($F1016:$F1085,$E1086,T1016:T1085),"")</f>
        <v>42063297</v>
      </c>
      <c r="U1086" s="23">
        <f>IFERROR(SUMIF($F1016:$F1085,$E1086,U1016:U1085),"")</f>
        <v>42433052</v>
      </c>
      <c r="V1086" s="23">
        <f>IFERROR(SUMIF($F1016:$F1085,$E1086,V1016:V1085),"")</f>
        <v>43957453</v>
      </c>
      <c r="W1086" s="23">
        <f>IFERROR(SUMIF($F1016:$F1085,$E1086,W1016:W1085),"")</f>
        <v>45332072</v>
      </c>
      <c r="X1086" s="23">
        <f>IFERROR(SUMIF($F1016:$F1085,$E1086,X1016:X1085),"")</f>
        <v>46554052</v>
      </c>
      <c r="Y1086" s="23">
        <f>IFERROR(SUMIF($F1016:$F1085,$E1086,Y1016:Y1085),"")</f>
        <v>47786546</v>
      </c>
      <c r="Z1086" s="23">
        <f>IFERROR(SUMIF($F1016:$F1085,$E1086,Z1016:Z1085),"")</f>
        <v>49352104</v>
      </c>
      <c r="AA1086" s="23">
        <f>IFERROR(SUMIF($F1016:$F1085,$E1086,AA1016:AA1085),"")</f>
        <v>51475063</v>
      </c>
      <c r="AB1086" s="23">
        <f>IFERROR(SUMIF($F1016:$F1085,$E1086,AB1016:AB1085),"")</f>
        <v>52860100</v>
      </c>
      <c r="AC1086" s="23">
        <f>IFERROR(SUMIF($F1016:$F1085,$E1086,AC1016:AC1085),"")</f>
        <v>54827924</v>
      </c>
      <c r="AD1086" s="23">
        <f>IFERROR(SUMIF($F1016:$F1085,$E1086,AD1016:AD1085),"")</f>
        <v>57371135</v>
      </c>
      <c r="AE1086" s="23">
        <f>IFERROR(SUMIF($F1016:$F1085,$E1086,AE1016:AE1085),"")</f>
        <v>59702047</v>
      </c>
      <c r="AF1086" s="23">
        <f>IFERROR(SUMIF($F1016:$F1085,$E1086,AF1016:AF1085),"")</f>
        <v>61596902</v>
      </c>
      <c r="AG1086" s="23">
        <f>IFERROR(SUMIF($F1016:$F1085,$E1086,AG1016:AG1085),"")</f>
        <v>64613678</v>
      </c>
      <c r="AH1086" s="23">
        <f>IFERROR(SUMIF($F1016:$F1085,$E1086,AH1016:AH1085),"")</f>
        <v>66671759</v>
      </c>
    </row>
    <row r="1087" spans="1:34" ht="15" hidden="1" x14ac:dyDescent="0.25">
      <c r="A1087" t="str">
        <f t="shared" si="194"/>
        <v>股份行金融投资</v>
      </c>
      <c r="B1087" s="3" t="str">
        <f t="shared" si="190"/>
        <v>股份行金融投资</v>
      </c>
      <c r="C1087" s="4"/>
      <c r="D1087" s="5" t="s">
        <v>27</v>
      </c>
      <c r="E1087" s="5" t="s">
        <v>27</v>
      </c>
      <c r="F1087" s="5"/>
      <c r="G1087" s="5" t="str">
        <f t="shared" ref="G1087:G1092" si="195">G1086</f>
        <v>金融投资</v>
      </c>
      <c r="H1087" s="23">
        <f>IFERROR(SUMIF($F1016:$F1085,$E1087,H1016:H1085),"")</f>
        <v>14303261.358999999</v>
      </c>
      <c r="I1087" s="23">
        <f>IFERROR(SUMIF($F1016:$F1085,$E1087,I1016:I1085),"")</f>
        <v>14093512.989</v>
      </c>
      <c r="J1087" s="23">
        <f>IFERROR(SUMIF($F1016:$F1085,$E1087,J1016:J1085),"")</f>
        <v>14541499.352</v>
      </c>
      <c r="K1087" s="23">
        <f>IFERROR(SUMIF($F1016:$F1085,$E1087,K1016:K1085),"")</f>
        <v>15290004.574999999</v>
      </c>
      <c r="L1087" s="23">
        <f>IFERROR(SUMIF($F1016:$F1085,$E1087,L1016:L1085),"")</f>
        <v>15844321</v>
      </c>
      <c r="M1087" s="23">
        <f>IFERROR(SUMIF($F1016:$F1085,$E1087,M1016:M1085),"")</f>
        <v>15813108</v>
      </c>
      <c r="N1087" s="23">
        <f>IFERROR(SUMIF($F1016:$F1085,$E1087,N1016:N1085),"")</f>
        <v>15825016</v>
      </c>
      <c r="O1087" s="23">
        <f>IFERROR(SUMIF($F1016:$F1085,$E1087,O1016:O1085),"")</f>
        <v>16079593</v>
      </c>
      <c r="P1087" s="23">
        <f>IFERROR(SUMIF($F1016:$F1085,$E1087,P1016:P1085),"")</f>
        <v>16021381</v>
      </c>
      <c r="Q1087" s="23">
        <f>IFERROR(SUMIF($F1016:$F1085,$E1087,Q1016:Q1085),"")</f>
        <v>16537692</v>
      </c>
      <c r="R1087" s="23">
        <f>IFERROR(SUMIF($F1016:$F1085,$E1087,R1016:R1085),"")</f>
        <v>16778536</v>
      </c>
      <c r="S1087" s="23">
        <f>IFERROR(SUMIF($F1016:$F1085,$E1087,S1016:S1085),"")</f>
        <v>17161789</v>
      </c>
      <c r="T1087" s="23">
        <f>IFERROR(SUMIF($F1016:$F1085,$E1087,T1016:T1085),"")</f>
        <v>17562800</v>
      </c>
      <c r="U1087" s="23">
        <f>IFERROR(SUMIF($F1016:$F1085,$E1087,U1016:U1085),"")</f>
        <v>17892921</v>
      </c>
      <c r="V1087" s="23">
        <f>IFERROR(SUMIF($F1016:$F1085,$E1087,V1016:V1085),"")</f>
        <v>18665220</v>
      </c>
      <c r="W1087" s="23">
        <f>IFERROR(SUMIF($F1016:$F1085,$E1087,W1016:W1085),"")</f>
        <v>19386070</v>
      </c>
      <c r="X1087" s="23">
        <f>IFERROR(SUMIF($F1016:$F1085,$E1087,X1016:X1085),"")</f>
        <v>19589920</v>
      </c>
      <c r="Y1087" s="23">
        <f>IFERROR(SUMIF($F1016:$F1085,$E1087,Y1016:Y1085),"")</f>
        <v>19958203</v>
      </c>
      <c r="Z1087" s="23">
        <f>IFERROR(SUMIF($F1016:$F1085,$E1087,Z1016:Z1085),"")</f>
        <v>20308790</v>
      </c>
      <c r="AA1087" s="23">
        <f>IFERROR(SUMIF($F1016:$F1085,$E1087,AA1016:AA1085),"")</f>
        <v>20001136</v>
      </c>
      <c r="AB1087" s="23">
        <f>IFERROR(SUMIF($F1016:$F1085,$E1087,AB1016:AB1085),"")</f>
        <v>20201542</v>
      </c>
      <c r="AC1087" s="23">
        <f>IFERROR(SUMIF($F1016:$F1085,$E1087,AC1016:AC1085),"")</f>
        <v>20762575</v>
      </c>
      <c r="AD1087" s="23">
        <f>IFERROR(SUMIF($F1016:$F1085,$E1087,AD1016:AD1085),"")</f>
        <v>21468245</v>
      </c>
      <c r="AE1087" s="23">
        <f>IFERROR(SUMIF($F1016:$F1085,$E1087,AE1016:AE1085),"")</f>
        <v>21770242</v>
      </c>
      <c r="AF1087" s="23">
        <f>IFERROR(SUMIF($F1016:$F1085,$E1087,AF1016:AF1085),"")</f>
        <v>22045591</v>
      </c>
      <c r="AG1087" s="23">
        <f>IFERROR(SUMIF($F1016:$F1085,$E1087,AG1016:AG1085),"")</f>
        <v>22610669</v>
      </c>
      <c r="AH1087" s="23">
        <f>IFERROR(SUMIF($F1016:$F1085,$E1087,AH1016:AH1085),"")</f>
        <v>22856081</v>
      </c>
    </row>
    <row r="1088" spans="1:34" ht="15" hidden="1" x14ac:dyDescent="0.25">
      <c r="A1088" t="str">
        <f t="shared" si="194"/>
        <v>城商行金融投资</v>
      </c>
      <c r="B1088" s="3" t="str">
        <f t="shared" si="190"/>
        <v>城商行金融投资</v>
      </c>
      <c r="C1088" s="4"/>
      <c r="D1088" s="5" t="s">
        <v>55</v>
      </c>
      <c r="E1088" s="5" t="s">
        <v>55</v>
      </c>
      <c r="F1088" s="5"/>
      <c r="G1088" s="5" t="str">
        <f t="shared" si="195"/>
        <v>金融投资</v>
      </c>
      <c r="H1088" s="23">
        <f>IFERROR(SUMIF($F1016:$F1085,$E1088,H1016:H1085),"")</f>
        <v>6155918.7348488905</v>
      </c>
      <c r="I1088" s="23">
        <f>IFERROR(SUMIF($F1016:$F1085,$E1088,I1016:I1085),"")</f>
        <v>6101080.8943210086</v>
      </c>
      <c r="J1088" s="23">
        <f>IFERROR(SUMIF($F1016:$F1085,$E1088,J1016:J1085),"")</f>
        <v>6248149.3180113109</v>
      </c>
      <c r="K1088" s="23">
        <f>IFERROR(SUMIF($F1016:$F1085,$E1088,K1016:K1085),"")</f>
        <v>6522670.1192123489</v>
      </c>
      <c r="L1088" s="23">
        <f>IFERROR(SUMIF($F1016:$F1085,$E1088,L1016:L1085),"")</f>
        <v>6689312.0251850495</v>
      </c>
      <c r="M1088" s="23">
        <f>IFERROR(SUMIF($F1016:$F1085,$E1088,M1016:M1085),"")</f>
        <v>6743256.2153934902</v>
      </c>
      <c r="N1088" s="23">
        <f>IFERROR(SUMIF($F1016:$F1085,$E1088,N1016:N1085),"")</f>
        <v>6809830.6079485202</v>
      </c>
      <c r="O1088" s="23">
        <f>IFERROR(SUMIF($F1016:$F1085,$E1088,O1016:O1085),"")</f>
        <v>7082187.0721165678</v>
      </c>
      <c r="P1088" s="23">
        <f>IFERROR(SUMIF($F1016:$F1085,$E1088,P1016:P1085),"")</f>
        <v>7284547.0450359108</v>
      </c>
      <c r="Q1088" s="23">
        <f>IFERROR(SUMIF($F1016:$F1085,$E1088,Q1016:Q1085),"")</f>
        <v>7364324.4264921593</v>
      </c>
      <c r="R1088" s="23">
        <f>IFERROR(SUMIF($F1016:$F1085,$E1088,R1016:R1085),"")</f>
        <v>7557518.010923719</v>
      </c>
      <c r="S1088" s="23">
        <f>IFERROR(SUMIF($F1016:$F1085,$E1088,S1016:S1085),"")</f>
        <v>7797072.9878288805</v>
      </c>
      <c r="T1088" s="23">
        <f>IFERROR(SUMIF($F1016:$F1085,$E1088,T1016:T1085),"")</f>
        <v>8044841.4561264589</v>
      </c>
      <c r="U1088" s="23">
        <f>IFERROR(SUMIF($F1016:$F1085,$E1088,U1016:U1085),"")</f>
        <v>8127916.875691561</v>
      </c>
      <c r="V1088" s="23">
        <f>IFERROR(SUMIF($F1016:$F1085,$E1088,V1016:V1085),"")</f>
        <v>8500049.0589249693</v>
      </c>
      <c r="W1088" s="23">
        <f>IFERROR(SUMIF($F1016:$F1085,$E1088,W1016:W1085),"")</f>
        <v>8947532.9667287823</v>
      </c>
      <c r="X1088" s="23">
        <f>IFERROR(SUMIF($F1016:$F1085,$E1088,X1016:X1085),"")</f>
        <v>9102802.8083937876</v>
      </c>
      <c r="Y1088" s="23">
        <f>IFERROR(SUMIF($F1016:$F1085,$E1088,Y1016:Y1085),"")</f>
        <v>9257201.4773873203</v>
      </c>
      <c r="Z1088" s="23">
        <f>IFERROR(SUMIF($F1016:$F1085,$E1088,Z1016:Z1085),"")</f>
        <v>9484114.5925156809</v>
      </c>
      <c r="AA1088" s="23">
        <f>IFERROR(SUMIF($F1016:$F1085,$E1088,AA1016:AA1085),"")</f>
        <v>9772144.411492832</v>
      </c>
      <c r="AB1088" s="23">
        <f>IFERROR(SUMIF($F1016:$F1085,$E1088,AB1016:AB1085),"")</f>
        <v>10014768.312372211</v>
      </c>
      <c r="AC1088" s="23">
        <f>IFERROR(SUMIF($F1016:$F1085,$E1088,AC1016:AC1085),"")</f>
        <v>10296238.799952</v>
      </c>
      <c r="AD1088" s="23">
        <f>IFERROR(SUMIF($F1016:$F1085,$E1088,AD1016:AD1085),"")</f>
        <v>10752884.087352583</v>
      </c>
      <c r="AE1088" s="23">
        <f>IFERROR(SUMIF($F1016:$F1085,$E1088,AE1016:AE1085),"")</f>
        <v>11370454.731035331</v>
      </c>
      <c r="AF1088" s="23">
        <f>IFERROR(SUMIF($F1016:$F1085,$E1088,AF1016:AF1085),"")</f>
        <v>11942447.273304325</v>
      </c>
      <c r="AG1088" s="23">
        <f>IFERROR(SUMIF($F1016:$F1085,$E1088,AG1016:AG1085),"")</f>
        <v>12385184.038850427</v>
      </c>
      <c r="AH1088" s="23">
        <f>IFERROR(SUMIF($F1016:$F1085,$E1088,AH1016:AH1085),"")</f>
        <v>947158.42700000014</v>
      </c>
    </row>
    <row r="1089" spans="1:34" ht="15" hidden="1" x14ac:dyDescent="0.25">
      <c r="A1089" t="str">
        <f t="shared" si="194"/>
        <v>农商行金融投资</v>
      </c>
      <c r="B1089" s="3" t="str">
        <f t="shared" si="190"/>
        <v>农商行金融投资</v>
      </c>
      <c r="C1089" s="4"/>
      <c r="D1089" s="5" t="s">
        <v>107</v>
      </c>
      <c r="E1089" s="5" t="s">
        <v>107</v>
      </c>
      <c r="F1089" s="5"/>
      <c r="G1089" s="5" t="str">
        <f t="shared" si="195"/>
        <v>金融投资</v>
      </c>
      <c r="H1089" s="23">
        <f>IFERROR(SUMIF($F1016:$F1085,$E1089,H1016:H1085),"")</f>
        <v>994101.80502584006</v>
      </c>
      <c r="I1089" s="23">
        <f>IFERROR(SUMIF($F1016:$F1085,$E1089,I1016:I1085),"")</f>
        <v>768361.56388561998</v>
      </c>
      <c r="J1089" s="23">
        <f>IFERROR(SUMIF($F1016:$F1085,$E1089,J1016:J1085),"")</f>
        <v>1100439.33924846</v>
      </c>
      <c r="K1089" s="23">
        <f>IFERROR(SUMIF($F1016:$F1085,$E1089,K1016:K1085),"")</f>
        <v>821763.12525962992</v>
      </c>
      <c r="L1089" s="23">
        <f>IFERROR(SUMIF($F1016:$F1085,$E1089,L1016:L1085),"")</f>
        <v>1131264.21772588</v>
      </c>
      <c r="M1089" s="23">
        <f>IFERROR(SUMIF($F1016:$F1085,$E1089,M1016:M1085),"")</f>
        <v>853860.44716084981</v>
      </c>
      <c r="N1089" s="23">
        <f>IFERROR(SUMIF($F1016:$F1085,$E1089,N1016:N1085),"")</f>
        <v>1239558.9363028801</v>
      </c>
      <c r="O1089" s="23">
        <f>IFERROR(SUMIF($F1016:$F1085,$E1089,O1016:O1085),"")</f>
        <v>1289461.4047624699</v>
      </c>
      <c r="P1089" s="23">
        <f>IFERROR(SUMIF($F1016:$F1085,$E1089,P1016:P1085),"")</f>
        <v>1298102.9148374905</v>
      </c>
      <c r="Q1089" s="23">
        <f>IFERROR(SUMIF($F1016:$F1085,$E1089,Q1016:Q1085),"")</f>
        <v>1333515.6647944404</v>
      </c>
      <c r="R1089" s="23">
        <f>IFERROR(SUMIF($F1016:$F1085,$E1089,R1016:R1085),"")</f>
        <v>1354378.70345605</v>
      </c>
      <c r="S1089" s="23">
        <f>IFERROR(SUMIF($F1016:$F1085,$E1089,S1016:S1085),"")</f>
        <v>1427459.8613539301</v>
      </c>
      <c r="T1089" s="23">
        <f>IFERROR(SUMIF($F1016:$F1085,$E1089,T1016:T1085),"")</f>
        <v>1431589.42193803</v>
      </c>
      <c r="U1089" s="23">
        <f>IFERROR(SUMIF($F1016:$F1085,$E1089,U1016:U1085),"")</f>
        <v>1465271.3656386698</v>
      </c>
      <c r="V1089" s="23">
        <f>IFERROR(SUMIF($F1016:$F1085,$E1089,V1016:V1085),"")</f>
        <v>1520254.29205179</v>
      </c>
      <c r="W1089" s="23">
        <f>IFERROR(SUMIF($F1016:$F1085,$E1089,W1016:W1085),"")</f>
        <v>1686190.5810759801</v>
      </c>
      <c r="X1089" s="23">
        <f>IFERROR(SUMIF($F1016:$F1085,$E1089,X1016:X1085),"")</f>
        <v>1696739.57547218</v>
      </c>
      <c r="Y1089" s="23">
        <f>IFERROR(SUMIF($F1016:$F1085,$E1089,Y1016:Y1085),"")</f>
        <v>1722514.9822327602</v>
      </c>
      <c r="Z1089" s="23">
        <f>IFERROR(SUMIF($F1016:$F1085,$E1089,Z1016:Z1085),"")</f>
        <v>1727690.6164211305</v>
      </c>
      <c r="AA1089" s="23">
        <f>IFERROR(SUMIF($F1016:$F1085,$E1089,AA1016:AA1085),"")</f>
        <v>1768539.7385183598</v>
      </c>
      <c r="AB1089" s="23">
        <f>IFERROR(SUMIF($F1016:$F1085,$E1089,AB1016:AB1085),"")</f>
        <v>1787370.6560149202</v>
      </c>
      <c r="AC1089" s="23">
        <f>IFERROR(SUMIF($F1016:$F1085,$E1089,AC1016:AC1085),"")</f>
        <v>1776920.2246642001</v>
      </c>
      <c r="AD1089" s="23">
        <f>IFERROR(SUMIF($F1016:$F1085,$E1089,AD1016:AD1085),"")</f>
        <v>1820543.6328472302</v>
      </c>
      <c r="AE1089" s="23">
        <f>IFERROR(SUMIF($F1016:$F1085,$E1089,AE1016:AE1085),"")</f>
        <v>1905698.5567395405</v>
      </c>
      <c r="AF1089" s="23">
        <f>IFERROR(SUMIF($F1016:$F1085,$E1089,AF1016:AF1085),"")</f>
        <v>1908964.1670343499</v>
      </c>
      <c r="AG1089" s="23">
        <f>IFERROR(SUMIF($F1016:$F1085,$E1089,AG1016:AG1085),"")</f>
        <v>1895233.62155297</v>
      </c>
      <c r="AH1089" s="23">
        <f>IFERROR(SUMIF($F1016:$F1085,$E1089,AH1016:AH1085),"")</f>
        <v>866180.69068684999</v>
      </c>
    </row>
    <row r="1090" spans="1:34" ht="15" hidden="1" x14ac:dyDescent="0.25">
      <c r="A1090" t="str">
        <f t="shared" si="194"/>
        <v>上市银行金融投资</v>
      </c>
      <c r="B1090" s="3" t="str">
        <f t="shared" si="190"/>
        <v>上市银行金融投资</v>
      </c>
      <c r="C1090" s="4"/>
      <c r="D1090" s="5" t="s">
        <v>135</v>
      </c>
      <c r="E1090" s="5" t="s">
        <v>135</v>
      </c>
      <c r="F1090" s="5"/>
      <c r="G1090" s="5" t="str">
        <f t="shared" si="195"/>
        <v>金融投资</v>
      </c>
      <c r="H1090" s="23">
        <f t="shared" ref="H1090:AG1090" si="196">IFERROR(SUM(H1086:H1089),"")</f>
        <v>54124034.898874722</v>
      </c>
      <c r="I1090" s="23">
        <f t="shared" si="196"/>
        <v>54234170.447206631</v>
      </c>
      <c r="J1090" s="23">
        <f t="shared" si="196"/>
        <v>55368311.009259775</v>
      </c>
      <c r="K1090" s="23">
        <f t="shared" si="196"/>
        <v>57294430.819471985</v>
      </c>
      <c r="L1090" s="23">
        <f t="shared" si="196"/>
        <v>59198584.242910929</v>
      </c>
      <c r="M1090" s="23">
        <f t="shared" si="196"/>
        <v>59747966.662554339</v>
      </c>
      <c r="N1090" s="23">
        <f t="shared" si="196"/>
        <v>59981960.544251397</v>
      </c>
      <c r="O1090" s="23">
        <f t="shared" si="196"/>
        <v>61246422.476879038</v>
      </c>
      <c r="P1090" s="23">
        <f t="shared" si="196"/>
        <v>61901392.959873401</v>
      </c>
      <c r="Q1090" s="23">
        <f t="shared" si="196"/>
        <v>63159174.0912866</v>
      </c>
      <c r="R1090" s="23">
        <f t="shared" si="196"/>
        <v>64856694.714379773</v>
      </c>
      <c r="S1090" s="23">
        <f t="shared" si="196"/>
        <v>66637004.849182814</v>
      </c>
      <c r="T1090" s="23">
        <f t="shared" si="196"/>
        <v>69102527.878064483</v>
      </c>
      <c r="U1090" s="23">
        <f t="shared" si="196"/>
        <v>69919161.241330236</v>
      </c>
      <c r="V1090" s="23">
        <f t="shared" si="196"/>
        <v>72642976.350976765</v>
      </c>
      <c r="W1090" s="23">
        <f t="shared" si="196"/>
        <v>75351865.547804758</v>
      </c>
      <c r="X1090" s="23">
        <f t="shared" si="196"/>
        <v>76943514.383865967</v>
      </c>
      <c r="Y1090" s="23">
        <f t="shared" si="196"/>
        <v>78724465.459620088</v>
      </c>
      <c r="Z1090" s="23">
        <f t="shared" si="196"/>
        <v>80872699.20893681</v>
      </c>
      <c r="AA1090" s="23">
        <f t="shared" si="196"/>
        <v>83016883.150011182</v>
      </c>
      <c r="AB1090" s="23">
        <f t="shared" si="196"/>
        <v>84863780.968387127</v>
      </c>
      <c r="AC1090" s="23">
        <f t="shared" si="196"/>
        <v>87663658.024616197</v>
      </c>
      <c r="AD1090" s="23">
        <f t="shared" si="196"/>
        <v>91412807.720199823</v>
      </c>
      <c r="AE1090" s="23">
        <f t="shared" si="196"/>
        <v>94748442.287774876</v>
      </c>
      <c r="AF1090" s="23">
        <f t="shared" si="196"/>
        <v>97493904.440338671</v>
      </c>
      <c r="AG1090" s="23">
        <f t="shared" si="196"/>
        <v>101504764.6604034</v>
      </c>
      <c r="AH1090" s="23">
        <f t="shared" ref="AH1090" si="197">IFERROR(SUM(AH1086:AH1089),"")</f>
        <v>91341179.117686853</v>
      </c>
    </row>
    <row r="1091" spans="1:34" ht="15" hidden="1" x14ac:dyDescent="0.25">
      <c r="A1091" t="str">
        <f t="shared" si="194"/>
        <v>A+H股金融投资</v>
      </c>
      <c r="B1091" s="3" t="str">
        <f t="shared" si="190"/>
        <v>A+H股金融投资</v>
      </c>
      <c r="C1091" s="3"/>
      <c r="D1091" s="5" t="s">
        <v>542</v>
      </c>
      <c r="E1091" s="5" t="s">
        <v>542</v>
      </c>
      <c r="F1091" s="3"/>
      <c r="G1091" s="5" t="str">
        <f t="shared" si="195"/>
        <v>金融投资</v>
      </c>
      <c r="H1091" s="23">
        <f>IFERROR(SUMIF($F1016:$F1085,$E1091,H1016:H1085),"")</f>
        <v>41119374.081</v>
      </c>
      <c r="I1091" s="23">
        <f>IFERROR(SUMIF($F1016:$F1085,$E1091,I1016:I1085),"")</f>
        <v>41664154.317000009</v>
      </c>
      <c r="J1091" s="23">
        <f>IFERROR(SUMIF($F1016:$F1085,$E1091,J1016:J1085),"")</f>
        <v>42215335.338999994</v>
      </c>
      <c r="K1091" s="23">
        <f>IFERROR(SUMIF($F1016:$F1085,$E1091,K1016:K1085),"")</f>
        <v>43890040.053999998</v>
      </c>
      <c r="L1091" s="23">
        <f>IFERROR(SUMIF($F1016:$F1085,$E1091,L1016:L1085),"")</f>
        <v>45141174.159999996</v>
      </c>
      <c r="M1091" s="23">
        <f>IFERROR(SUMIF($F1016:$F1085,$E1091,M1016:M1085),"")</f>
        <v>45904616.664999999</v>
      </c>
      <c r="N1091" s="23">
        <f>IFERROR(SUMIF($F1016:$F1085,$E1091,N1016:N1085),"")</f>
        <v>45620085.228</v>
      </c>
      <c r="O1091" s="23">
        <f>IFERROR(SUMIF($F1016:$F1085,$E1091,O1016:O1085),"")</f>
        <v>46662266.863000005</v>
      </c>
      <c r="P1091" s="23">
        <f>IFERROR(SUMIF($F1016:$F1085,$E1091,P1016:P1085),"")</f>
        <v>47134966.422999993</v>
      </c>
      <c r="Q1091" s="23">
        <f>IFERROR(SUMIF($F1016:$F1085,$E1091,Q1016:Q1085),"")</f>
        <v>47905195.708000004</v>
      </c>
      <c r="R1091" s="23">
        <f>IFERROR(SUMIF($F1016:$F1085,$E1091,R1016:R1085),"")</f>
        <v>49316634.622999996</v>
      </c>
      <c r="S1091" s="23">
        <f>IFERROR(SUMIF($F1016:$F1085,$E1091,S1016:S1085),"")</f>
        <v>50803440.954999998</v>
      </c>
      <c r="T1091" s="23">
        <f>IFERROR(SUMIF($F1016:$F1085,$E1091,T1016:T1085),"")</f>
        <v>52926779.087000005</v>
      </c>
      <c r="U1091" s="23">
        <f>IFERROR(SUMIF($F1016:$F1085,$E1091,U1016:U1085),"")</f>
        <v>53520736.369000003</v>
      </c>
      <c r="V1091" s="23">
        <f>IFERROR(SUMIF($F1016:$F1085,$E1091,V1016:V1085),"")</f>
        <v>55461562.592</v>
      </c>
      <c r="W1091" s="23">
        <f>IFERROR(SUMIF($F1016:$F1085,$E1091,W1016:W1085),"")</f>
        <v>57323045.791000001</v>
      </c>
      <c r="X1091" s="23">
        <f>IFERROR(SUMIF($F1016:$F1085,$E1091,X1016:X1085),"")</f>
        <v>58724895.077</v>
      </c>
      <c r="Y1091" s="23">
        <f>IFERROR(SUMIF($F1016:$F1085,$E1091,Y1016:Y1085),"")</f>
        <v>60198755.607000001</v>
      </c>
      <c r="Z1091" s="23">
        <f>IFERROR(SUMIF($F1016:$F1085,$E1091,Z1016:Z1085),"")</f>
        <v>61945053.800999999</v>
      </c>
      <c r="AA1091" s="23">
        <f>IFERROR(SUMIF($F1016:$F1085,$E1091,AA1016:AA1085),"")</f>
        <v>63963520.193999998</v>
      </c>
      <c r="AB1091" s="23">
        <f>IFERROR(SUMIF($F1016:$F1085,$E1091,AB1016:AB1085),"")</f>
        <v>65493893.033</v>
      </c>
      <c r="AC1091" s="23">
        <f>IFERROR(SUMIF($F1016:$F1085,$E1091,AC1016:AC1085),"")</f>
        <v>67740046.392000005</v>
      </c>
      <c r="AD1091" s="23">
        <f>IFERROR(SUMIF($F1016:$F1085,$E1091,AD1016:AD1085),"")</f>
        <v>70760862.340999991</v>
      </c>
      <c r="AE1091" s="23">
        <f>IFERROR(SUMIF($F1016:$F1085,$E1091,AE1016:AE1085),"")</f>
        <v>73555280.784999996</v>
      </c>
      <c r="AF1091" s="23">
        <f>IFERROR(SUMIF($F1016:$F1085,$E1091,AF1016:AF1085),"")</f>
        <v>75610441.010000005</v>
      </c>
      <c r="AG1091" s="23">
        <f>IFERROR(SUMIF($F1016:$F1085,$E1091,AG1016:AG1085),"")</f>
        <v>79099346.765000001</v>
      </c>
      <c r="AH1091" s="23">
        <f>IFERROR(SUMIF($F1016:$F1085,$E1091,AH1016:AH1085),"")</f>
        <v>81172229.207000002</v>
      </c>
    </row>
    <row r="1092" spans="1:34" ht="15" hidden="1" x14ac:dyDescent="0.25">
      <c r="A1092" t="str">
        <f t="shared" si="194"/>
        <v>纯H股金融投资</v>
      </c>
      <c r="B1092" s="3" t="str">
        <f t="shared" ref="B1092" si="198">D1092&amp;G1092</f>
        <v>纯H股金融投资</v>
      </c>
      <c r="C1092" s="3"/>
      <c r="D1092" s="5" t="s">
        <v>236</v>
      </c>
      <c r="E1092" s="5" t="s">
        <v>236</v>
      </c>
      <c r="F1092" s="3"/>
      <c r="G1092" s="5" t="str">
        <f t="shared" si="195"/>
        <v>金融投资</v>
      </c>
      <c r="H1092" s="23">
        <f>IFERROR(SUMIF($F1016:$F1085,$E1092,H1016:H1085),"")</f>
        <v>2096404.8402373898</v>
      </c>
      <c r="I1092" s="23">
        <f>IFERROR(SUMIF($F1016:$F1085,$E1092,I1016:I1085),"")</f>
        <v>2079818.3237938499</v>
      </c>
      <c r="J1092" s="23">
        <f>IFERROR(SUMIF($F1016:$F1085,$E1092,J1016:J1085),"")</f>
        <v>2471369.89566149</v>
      </c>
      <c r="K1092" s="23">
        <f>IFERROR(SUMIF($F1016:$F1085,$E1092,K1016:K1085),"")</f>
        <v>2471889.4906897</v>
      </c>
      <c r="L1092" s="23">
        <f>IFERROR(SUMIF($F1016:$F1085,$E1092,L1016:L1085),"")</f>
        <v>2726680.9771128292</v>
      </c>
      <c r="M1092" s="23">
        <f>IFERROR(SUMIF($F1016:$F1085,$E1092,M1016:M1085),"")</f>
        <v>2722370.8735932694</v>
      </c>
      <c r="N1092" s="23">
        <f>IFERROR(SUMIF($F1016:$F1085,$E1092,N1016:N1085),"")</f>
        <v>2852782.81400677</v>
      </c>
      <c r="O1092" s="23">
        <f>IFERROR(SUMIF($F1016:$F1085,$E1092,O1016:O1085),"")</f>
        <v>2844410.2390067698</v>
      </c>
      <c r="P1092" s="23">
        <f>IFERROR(SUMIF($F1016:$F1085,$E1092,P1016:P1085),"")</f>
        <v>2928443.0263820598</v>
      </c>
      <c r="Q1092" s="23">
        <f>IFERROR(SUMIF($F1016:$F1085,$E1092,Q1016:Q1085),"")</f>
        <v>2950338.1784066698</v>
      </c>
      <c r="R1092" s="23">
        <f>IFERROR(SUMIF($F1016:$F1085,$E1092,R1016:R1085),"")</f>
        <v>3060085.3827435896</v>
      </c>
      <c r="S1092" s="23">
        <f>IFERROR(SUMIF($F1016:$F1085,$E1092,S1016:S1085),"")</f>
        <v>3018786.1897435901</v>
      </c>
      <c r="T1092" s="23">
        <f>IFERROR(SUMIF($F1016:$F1085,$E1092,T1016:T1085),"")</f>
        <v>3473558.1267895605</v>
      </c>
      <c r="U1092" s="23">
        <f>IFERROR(SUMIF($F1016:$F1085,$E1092,U1016:U1085),"")</f>
        <v>3472836.54378956</v>
      </c>
      <c r="V1092" s="23">
        <f>IFERROR(SUMIF($F1016:$F1085,$E1092,V1016:V1085),"")</f>
        <v>3516741.1678884393</v>
      </c>
      <c r="W1092" s="23">
        <f>IFERROR(SUMIF($F1016:$F1085,$E1092,W1016:W1085),"")</f>
        <v>3543822.4078884395</v>
      </c>
      <c r="X1092" s="23">
        <f>IFERROR(SUMIF($F1016:$F1085,$E1092,X1016:X1085),"")</f>
        <v>3719683.4229999995</v>
      </c>
      <c r="Y1092" s="23">
        <f>IFERROR(SUMIF($F1016:$F1085,$E1092,Y1016:Y1085),"")</f>
        <v>3780402.3129999992</v>
      </c>
      <c r="Z1092" s="23">
        <f>IFERROR(SUMIF($F1016:$F1085,$E1092,Z1016:Z1085),"")</f>
        <v>3900379.1946720802</v>
      </c>
      <c r="AA1092" s="23">
        <f>IFERROR(SUMIF($F1016:$F1085,$E1092,AA1016:AA1085),"")</f>
        <v>3932420.5846720799</v>
      </c>
      <c r="AB1092" s="23">
        <f>IFERROR(SUMIF($F1016:$F1085,$E1092,AB1016:AB1085),"")</f>
        <v>4032464.7802489102</v>
      </c>
      <c r="AC1092" s="23">
        <f>IFERROR(SUMIF($F1016:$F1085,$E1092,AC1016:AC1085),"")</f>
        <v>4036472.2462489102</v>
      </c>
      <c r="AD1092" s="23">
        <f>IFERROR(SUMIF($F1016:$F1085,$E1092,AD1016:AD1085),"")</f>
        <v>4221235.5793388207</v>
      </c>
      <c r="AE1092" s="23">
        <f>IFERROR(SUMIF($F1016:$F1085,$E1092,AE1016:AE1085),"")</f>
        <v>4238678.8263388202</v>
      </c>
      <c r="AF1092" s="23">
        <f>IFERROR(SUMIF($F1016:$F1085,$E1092,AF1016:AF1085),"")</f>
        <v>4470472.4926797794</v>
      </c>
      <c r="AG1092" s="23">
        <f>IFERROR(SUMIF($F1016:$F1085,$E1092,AG1016:AG1085),"")</f>
        <v>4480303.3516797796</v>
      </c>
      <c r="AH1092" s="23">
        <f>IFERROR(SUMIF($F1016:$F1085,$E1092,AH1016:AH1085),"")</f>
        <v>4524371.1389999995</v>
      </c>
    </row>
    <row r="1093" spans="1:34" ht="15.6" hidden="1" x14ac:dyDescent="0.25">
      <c r="A1093" t="str">
        <f t="shared" si="194"/>
        <v>广义不良资产率</v>
      </c>
      <c r="B1093" s="3"/>
      <c r="C1093" s="3"/>
      <c r="D1093" s="3"/>
      <c r="E1093" s="3"/>
      <c r="F1093" s="1" t="s">
        <v>138</v>
      </c>
      <c r="G1093" s="3" t="s">
        <v>254</v>
      </c>
    </row>
    <row r="1094" spans="1:34" ht="15" hidden="1" x14ac:dyDescent="0.25">
      <c r="A1094" t="str">
        <f t="shared" si="194"/>
        <v>工商广义不良资产率</v>
      </c>
      <c r="B1094" s="3" t="str">
        <f>D1094&amp;G1094</f>
        <v>工商银行广义不良资产率</v>
      </c>
      <c r="C1094" s="4" t="s">
        <v>5</v>
      </c>
      <c r="D1094" s="4" t="s">
        <v>6</v>
      </c>
      <c r="E1094" s="5" t="s">
        <v>7</v>
      </c>
      <c r="F1094" s="5" t="s">
        <v>8</v>
      </c>
      <c r="G1094" s="5" t="str">
        <f>G1093</f>
        <v>广义不良资产率</v>
      </c>
      <c r="H1094" s="14">
        <f>IFERROR((H704+H782+H860)/(H938+H1016+H158),"")</f>
        <v>2.685230064703982E-2</v>
      </c>
      <c r="I1094" s="14">
        <f>IFERROR((I704+I782+I860)/(I938+I1016+I158),"")</f>
        <v>2.5796459947145106E-2</v>
      </c>
      <c r="J1094" s="14">
        <f>IFERROR((J704+J782+J860)/(J938+J1016+J158),"")</f>
        <v>2.6439957639929134E-2</v>
      </c>
      <c r="K1094" s="14">
        <f>IFERROR((K704+K782+K860)/(K938+K1016+K158),"")</f>
        <v>2.5633051798606754E-2</v>
      </c>
      <c r="L1094" s="14">
        <f>IFERROR((L704+L782+L860)/(L938+L1016+L158),"")</f>
        <v>2.4312121546486223E-2</v>
      </c>
      <c r="M1094" s="14">
        <f>IFERROR((M704+M782+M860)/(M938+M1016+M158),"")</f>
        <v>2.4333594149025077E-2</v>
      </c>
      <c r="N1094" s="14">
        <f>IFERROR((N704+N782+N860)/(N938+N1016+N158),"")</f>
        <v>2.4332645273735604E-2</v>
      </c>
      <c r="O1094" s="14">
        <f>IFERROR((O704+O782+O860)/(O938+O1016+O158),"")</f>
        <v>2.3899197276651556E-2</v>
      </c>
      <c r="P1094" s="14">
        <f>IFERROR((P704+P782+P860)/(P938+P1016+P158),"")</f>
        <v>2.2462946217875777E-2</v>
      </c>
      <c r="Q1094" s="14">
        <f>IFERROR((Q704+Q782+Q860)/(Q938+Q1016+Q158),"")</f>
        <v>2.2319414349762156E-2</v>
      </c>
      <c r="R1094" s="14">
        <f>IFERROR((R704+R782+R860)/(R938+R1016+R158),"")</f>
        <v>2.2472871213141499E-2</v>
      </c>
      <c r="S1094" s="14">
        <f>IFERROR((S704+S782+S860)/(S938+S1016+S158),"")</f>
        <v>2.1726097602363922E-2</v>
      </c>
      <c r="T1094" s="14">
        <f>IFERROR((T704+T782+T860)/(T938+T1016+T158),"")</f>
        <v>2.1203580575733669E-2</v>
      </c>
      <c r="U1094" s="14">
        <f>IFERROR((U704+U782+U860)/(U938+U1016+U158),"")</f>
        <v>2.0934050120829797E-2</v>
      </c>
      <c r="V1094" s="14">
        <f>IFERROR((V704+V782+V860)/(V938+V1016+V158),"")</f>
        <v>2.1769037087429437E-2</v>
      </c>
      <c r="W1094" s="14">
        <f>IFERROR((W704+W782+W860)/(W938+W1016+W158),"")</f>
        <v>2.0905405809543288E-2</v>
      </c>
      <c r="X1094" s="14">
        <f>IFERROR((X704+X782+X860)/(X938+X1016+X158),"")</f>
        <v>2.0290742377792735E-2</v>
      </c>
      <c r="Y1094" s="14">
        <f>IFERROR((Y704+Y782+Y860)/(Y938+Y1016+Y158),"")</f>
        <v>2.0095423896314489E-2</v>
      </c>
      <c r="Z1094" s="14">
        <f>IFERROR((Z704+Z782+Z860)/(Z938+Z1016+Z158),"")</f>
        <v>2.088173314460089E-2</v>
      </c>
      <c r="AA1094" s="14">
        <f>IFERROR((AA704+AA782+AA860)/(AA938+AA1016+AA158),"")</f>
        <v>1.9926024399495593E-2</v>
      </c>
      <c r="AB1094" s="14">
        <f>IFERROR((AB704+AB782+AB860)/(AB938+AB1016+AB158),"")</f>
        <v>2.1247376689919623E-2</v>
      </c>
      <c r="AC1094" s="14">
        <f>IFERROR((AC704+AC782+AC860)/(AC938+AC1016+AC158),"")</f>
        <v>2.0885486962428722E-2</v>
      </c>
      <c r="AD1094" s="14">
        <f>IFERROR((AD704+AD782+AD860)/(AD938+AD1016+AD158),"")</f>
        <v>2.1311127376434567E-2</v>
      </c>
      <c r="AE1094" s="14">
        <f>IFERROR((AE704+AE782+AE860)/(AE938+AE1016+AE158),"")</f>
        <v>2.0473963098482054E-2</v>
      </c>
      <c r="AF1094" s="14">
        <f>IFERROR((AF704+AF782+AF860)/(AF938+AF1016+AF158),"")</f>
        <v>2.0114497133196761E-2</v>
      </c>
      <c r="AG1094" s="14">
        <f>IFERROR((AG704+AG782+AG860)/(AG938+AG1016+AG158),"")</f>
        <v>2.0178857930879465E-2</v>
      </c>
      <c r="AH1094" s="14">
        <f>IFERROR((AH704+AH782+AH860)/(AH938+AH1016+AH158),"")</f>
        <v>2.0277644169066245E-2</v>
      </c>
    </row>
    <row r="1095" spans="1:34" ht="15" hidden="1" x14ac:dyDescent="0.25">
      <c r="A1095" t="str">
        <f t="shared" si="194"/>
        <v>建设广义不良资产率</v>
      </c>
      <c r="B1095" s="3" t="str">
        <f t="shared" ref="B1095:B1169" si="199">D1095&amp;G1095</f>
        <v>建设银行广义不良资产率</v>
      </c>
      <c r="C1095" s="4" t="s">
        <v>9</v>
      </c>
      <c r="D1095" s="4" t="s">
        <v>10</v>
      </c>
      <c r="E1095" s="5" t="s">
        <v>11</v>
      </c>
      <c r="F1095" s="5" t="s">
        <v>8</v>
      </c>
      <c r="G1095" s="5" t="str">
        <f>G1094</f>
        <v>广义不良资产率</v>
      </c>
      <c r="H1095" s="14">
        <f>IFERROR((H705+H783+H861)/(H939+H1017+H159),"")</f>
        <v>2.8118704161286999E-2</v>
      </c>
      <c r="I1095" s="14">
        <f>IFERROR((I705+I783+I861)/(I939+I1017+I159),"")</f>
        <v>2.8133543101217906E-2</v>
      </c>
      <c r="J1095" s="14">
        <f>IFERROR((J705+J783+J861)/(J939+J1017+J159),"")</f>
        <v>2.8710747232368741E-2</v>
      </c>
      <c r="K1095" s="14">
        <f>IFERROR((K705+K783+K861)/(K939+K1017+K159),"")</f>
        <v>2.7366116171893773E-2</v>
      </c>
      <c r="L1095" s="14">
        <f>IFERROR((L705+L783+L861)/(L939+L1017+L159),"")</f>
        <v>2.9497648052148176E-2</v>
      </c>
      <c r="M1095" s="14">
        <f>IFERROR((M705+M783+M861)/(M939+M1017+M159),"")</f>
        <v>2.9516820687486248E-2</v>
      </c>
      <c r="N1095" s="14">
        <f>IFERROR((N705+N783+N861)/(N939+N1017+N159),"")</f>
        <v>3.009008933294061E-2</v>
      </c>
      <c r="O1095" s="14">
        <f>IFERROR((O705+O783+O861)/(O939+O1017+O159),"")</f>
        <v>2.9298942529897846E-2</v>
      </c>
      <c r="P1095" s="14">
        <f>IFERROR((P705+P783+P861)/(P939+P1017+P159),"")</f>
        <v>2.919796046978905E-2</v>
      </c>
      <c r="Q1095" s="14">
        <f>IFERROR((Q705+Q783+Q861)/(Q939+Q1017+Q159),"")</f>
        <v>2.8878425323965711E-2</v>
      </c>
      <c r="R1095" s="14">
        <f>IFERROR((R705+R783+R861)/(R939+R1017+R159),"")</f>
        <v>2.8935561277337311E-2</v>
      </c>
      <c r="S1095" s="14">
        <f>IFERROR((S705+S783+S861)/(S939+S1017+S159),"")</f>
        <v>2.7788328495239961E-2</v>
      </c>
      <c r="T1095" s="14">
        <f>IFERROR((T705+T783+T861)/(T939+T1017+T159),"")</f>
        <v>2.7451584232532675E-2</v>
      </c>
      <c r="U1095" s="14">
        <f>IFERROR((U705+U783+U861)/(U939+U1017+U159),"")</f>
        <v>2.7205926558919329E-2</v>
      </c>
      <c r="V1095" s="14">
        <f>IFERROR((V705+V783+V861)/(V939+V1017+V159),"")</f>
        <v>2.6920226155505392E-2</v>
      </c>
      <c r="W1095" s="14">
        <f>IFERROR((W705+W783+W861)/(W939+W1017+W159),"")</f>
        <v>2.5729528334698507E-2</v>
      </c>
      <c r="X1095" s="14">
        <f>IFERROR((X705+X783+X861)/(X939+X1017+X159),"")</f>
        <v>2.6327247766181113E-2</v>
      </c>
      <c r="Y1095" s="14">
        <f>IFERROR((Y705+Y783+Y861)/(Y939+Y1017+Y159),"")</f>
        <v>2.6545431052404863E-2</v>
      </c>
      <c r="Z1095" s="14">
        <f>IFERROR((Z705+Z783+Z861)/(Z939+Z1017+Z159),"")</f>
        <v>2.6167652005358866E-2</v>
      </c>
      <c r="AA1095" s="14">
        <f>IFERROR((AA705+AA783+AA861)/(AA939+AA1017+AA159),"")</f>
        <v>2.5527114540830134E-2</v>
      </c>
      <c r="AB1095" s="14">
        <f>IFERROR((AB705+AB783+AB861)/(AB939+AB1017+AB159),"")</f>
        <v>2.385139973247705E-2</v>
      </c>
      <c r="AC1095" s="14">
        <f>IFERROR((AC705+AC783+AC861)/(AC939+AC1017+AC159),"")</f>
        <v>2.3527039098893952E-2</v>
      </c>
      <c r="AD1095" s="14">
        <f>IFERROR((AD705+AD783+AD861)/(AD939+AD1017+AD159),"")</f>
        <v>2.2310396163263073E-2</v>
      </c>
      <c r="AE1095" s="14">
        <f>IFERROR((AE705+AE783+AE861)/(AE939+AE1017+AE159),"")</f>
        <v>2.1482249910457669E-2</v>
      </c>
      <c r="AF1095" s="14">
        <f>IFERROR((AF705+AF783+AF861)/(AF939+AF1017+AF159),"")</f>
        <v>2.1065108768777905E-2</v>
      </c>
      <c r="AG1095" s="14">
        <f>IFERROR((AG705+AG783+AG861)/(AG939+AG1017+AG159),"")</f>
        <v>2.0573158996219601E-2</v>
      </c>
      <c r="AH1095" s="14">
        <f>IFERROR((AH705+AH783+AH861)/(AH939+AH1017+AH159),"")</f>
        <v>2.0323836908199604E-2</v>
      </c>
    </row>
    <row r="1096" spans="1:34" ht="15" hidden="1" x14ac:dyDescent="0.25">
      <c r="A1096" t="str">
        <f t="shared" si="194"/>
        <v>农业广义不良资产率</v>
      </c>
      <c r="B1096" s="3" t="str">
        <f t="shared" si="199"/>
        <v>农业银行广义不良资产率</v>
      </c>
      <c r="C1096" s="4" t="s">
        <v>12</v>
      </c>
      <c r="D1096" s="4" t="s">
        <v>13</v>
      </c>
      <c r="E1096" s="5" t="s">
        <v>14</v>
      </c>
      <c r="F1096" s="5" t="s">
        <v>8</v>
      </c>
      <c r="G1096" s="5" t="str">
        <f t="shared" ref="G1096:G1129" si="200">G1095</f>
        <v>广义不良资产率</v>
      </c>
      <c r="H1096" s="14">
        <f>IFERROR((H706+H784+H862)/(H940+H1018+H160),"")</f>
        <v>2.3624498091461329E-2</v>
      </c>
      <c r="I1096" s="14">
        <f>IFERROR((I706+I784+I862)/(I940+I1018+I160),"")</f>
        <v>2.3100435980842611E-2</v>
      </c>
      <c r="J1096" s="14">
        <f>IFERROR((J706+J784+J862)/(J940+J1018+J160),"")</f>
        <v>2.1891885455018086E-2</v>
      </c>
      <c r="K1096" s="14">
        <f>IFERROR((K706+K784+K862)/(K940+K1018+K160),"")</f>
        <v>2.1102535171571266E-2</v>
      </c>
      <c r="L1096" s="14">
        <f>IFERROR((L706+L784+L862)/(L940+L1018+L160),"")</f>
        <v>2.1372209565422094E-2</v>
      </c>
      <c r="M1096" s="14">
        <f>IFERROR((M706+M784+M862)/(M940+M1018+M160),"")</f>
        <v>2.1566798503063266E-2</v>
      </c>
      <c r="N1096" s="14">
        <f>IFERROR((N706+N784+N862)/(N940+N1018+N160),"")</f>
        <v>2.1938458919994689E-2</v>
      </c>
      <c r="O1096" s="14">
        <f>IFERROR((O706+O784+O862)/(O940+O1018+O160),"")</f>
        <v>2.119924512929738E-2</v>
      </c>
      <c r="P1096" s="14">
        <f>IFERROR((P706+P784+P862)/(P940+P1018+P160),"")</f>
        <v>1.9398533173714601E-2</v>
      </c>
      <c r="Q1096" s="14">
        <f>IFERROR((Q706+Q784+Q862)/(Q940+Q1018+Q160),"")</f>
        <v>1.9289848039253616E-2</v>
      </c>
      <c r="R1096" s="14">
        <f>IFERROR((R706+R784+R862)/(R940+R1018+R160),"")</f>
        <v>1.8587500779712555E-2</v>
      </c>
      <c r="S1096" s="14">
        <f>IFERROR((S706+S784+S862)/(S940+S1018+S160),"")</f>
        <v>1.7920496126111834E-2</v>
      </c>
      <c r="T1096" s="14">
        <f>IFERROR((T706+T784+T862)/(T940+T1018+T160),"")</f>
        <v>1.8146732824826504E-2</v>
      </c>
      <c r="U1096" s="14">
        <f>IFERROR((U706+U784+U862)/(U940+U1018+U160),"")</f>
        <v>1.7557374375898445E-2</v>
      </c>
      <c r="V1096" s="14">
        <f>IFERROR((V706+V784+V862)/(V940+V1018+V160),"")</f>
        <v>1.7740499553718078E-2</v>
      </c>
      <c r="W1096" s="14">
        <f>IFERROR((W706+W784+W862)/(W940+W1018+W160),"")</f>
        <v>1.716702674366179E-2</v>
      </c>
      <c r="X1096" s="14">
        <f>IFERROR((X706+X784+X862)/(X940+X1018+X160),"")</f>
        <v>1.7343413298889037E-2</v>
      </c>
      <c r="Y1096" s="14">
        <f>IFERROR((Y706+Y784+Y862)/(Y940+Y1018+Y160),"")</f>
        <v>1.7130072548312364E-2</v>
      </c>
      <c r="Z1096" s="14">
        <f>IFERROR((Z706+Z784+Z862)/(Z940+Z1018+Z160),"")</f>
        <v>1.6715553846866314E-2</v>
      </c>
      <c r="AA1096" s="14">
        <f>IFERROR((AA706+AA784+AA862)/(AA940+AA1018+AA160),"")</f>
        <v>1.6145463019120565E-2</v>
      </c>
      <c r="AB1096" s="14">
        <f>IFERROR((AB706+AB784+AB862)/(AB940+AB1018+AB160),"")</f>
        <v>1.7137902612008104E-2</v>
      </c>
      <c r="AC1096" s="14">
        <f>IFERROR((AC706+AC784+AC862)/(AC940+AC1018+AC160),"")</f>
        <v>1.6679747493315526E-2</v>
      </c>
      <c r="AD1096" s="14">
        <f>IFERROR((AD706+AD784+AD862)/(AD940+AD1018+AD160),"")</f>
        <v>1.6324728849766997E-2</v>
      </c>
      <c r="AE1096" s="14">
        <f>IFERROR((AE706+AE784+AE862)/(AE940+AE1018+AE160),"")</f>
        <v>1.6309692699087275E-2</v>
      </c>
      <c r="AF1096" s="14">
        <f>IFERROR((AF706+AF784+AF862)/(AF940+AF1018+AF160),"")</f>
        <v>1.6414423596586663E-2</v>
      </c>
      <c r="AG1096" s="14">
        <f>IFERROR((AG706+AG784+AG862)/(AG940+AG1018+AG160),"")</f>
        <v>1.5949209591226633E-2</v>
      </c>
      <c r="AH1096" s="14">
        <f>IFERROR((AH706+AH784+AH862)/(AH940+AH1018+AH160),"")</f>
        <v>1.5728089289791136E-2</v>
      </c>
    </row>
    <row r="1097" spans="1:34" ht="15" hidden="1" x14ac:dyDescent="0.25">
      <c r="A1097" t="str">
        <f t="shared" si="194"/>
        <v>中国广义不良资产率</v>
      </c>
      <c r="B1097" s="3" t="str">
        <f t="shared" si="199"/>
        <v>中国银行广义不良资产率</v>
      </c>
      <c r="C1097" s="4" t="s">
        <v>15</v>
      </c>
      <c r="D1097" s="4" t="s">
        <v>16</v>
      </c>
      <c r="E1097" s="5" t="s">
        <v>17</v>
      </c>
      <c r="F1097" s="5" t="s">
        <v>8</v>
      </c>
      <c r="G1097" s="5" t="str">
        <f t="shared" si="200"/>
        <v>广义不良资产率</v>
      </c>
      <c r="H1097" s="14">
        <f>IFERROR((H707+H785+H863)/(H941+H1019+H161),"")</f>
        <v>2.6581765542300701E-2</v>
      </c>
      <c r="I1097" s="14">
        <f>IFERROR((I707+I785+I863)/(I941+I1019+I161),"")</f>
        <v>2.6122739434883403E-2</v>
      </c>
      <c r="J1097" s="14">
        <f>IFERROR((J707+J785+J863)/(J941+J1019+J161),"")</f>
        <v>2.3455373172038774E-2</v>
      </c>
      <c r="K1097" s="14">
        <f>IFERROR((K707+K785+K863)/(K941+K1019+K161),"")</f>
        <v>2.2516939533642696E-2</v>
      </c>
      <c r="L1097" s="14">
        <f>IFERROR((L707+L785+L863)/(L941+L1019+L161),"")</f>
        <v>2.2111248309867371E-2</v>
      </c>
      <c r="M1097" s="14">
        <f>IFERROR((M707+M785+M863)/(M941+M1019+M161),"")</f>
        <v>2.2368107639367019E-2</v>
      </c>
      <c r="N1097" s="14">
        <f>IFERROR((N707+N785+N863)/(N941+N1019+N161),"")</f>
        <v>2.2347012208427393E-2</v>
      </c>
      <c r="O1097" s="14">
        <f>IFERROR((O707+O785+O863)/(O941+O1019+O161),"")</f>
        <v>2.0431707142495977E-2</v>
      </c>
      <c r="P1097" s="14">
        <f>IFERROR((P707+P785+P863)/(P941+P1019+P161),"")</f>
        <v>1.9049880401546499E-2</v>
      </c>
      <c r="Q1097" s="14">
        <f>IFERROR((Q707+Q785+Q863)/(Q941+Q1019+Q161),"")</f>
        <v>1.8951818371012952E-2</v>
      </c>
      <c r="R1097" s="14">
        <f>IFERROR((R707+R785+R863)/(R941+R1019+R161),"")</f>
        <v>1.8044659885477706E-2</v>
      </c>
      <c r="S1097" s="14">
        <f>IFERROR((S707+S785+S863)/(S941+S1019+S161),"")</f>
        <v>1.7884686715035659E-2</v>
      </c>
      <c r="T1097" s="14">
        <f>IFERROR((T707+T785+T863)/(T941+T1019+T161),"")</f>
        <v>1.8146573680601397E-2</v>
      </c>
      <c r="U1097" s="14">
        <f>IFERROR((U707+U785+U863)/(U941+U1019+U161),"")</f>
        <v>1.7802100908264468E-2</v>
      </c>
      <c r="V1097" s="14">
        <f>IFERROR((V707+V785+V863)/(V941+V1019+V161),"")</f>
        <v>1.8348417071696058E-2</v>
      </c>
      <c r="W1097" s="14">
        <f>IFERROR((W707+W785+W863)/(W941+W1019+W161),"")</f>
        <v>1.6943272176866354E-2</v>
      </c>
      <c r="X1097" s="14">
        <f>IFERROR((X707+X785+X863)/(X941+X1019+X161),"")</f>
        <v>1.7344094900990068E-2</v>
      </c>
      <c r="Y1097" s="14">
        <f>IFERROR((Y707+Y785+Y863)/(Y941+Y1019+Y161),"")</f>
        <v>1.7118886625554011E-2</v>
      </c>
      <c r="Z1097" s="14">
        <f>IFERROR((Z707+Z785+Z863)/(Z941+Z1019+Z161),"")</f>
        <v>1.8992672304081391E-2</v>
      </c>
      <c r="AA1097" s="14">
        <f>IFERROR((AA707+AA785+AA863)/(AA941+AA1019+AA161),"")</f>
        <v>1.8295438756019012E-2</v>
      </c>
      <c r="AB1097" s="14">
        <f>IFERROR((AB707+AB785+AB863)/(AB941+AB1019+AB161),"")</f>
        <v>1.8477293086861087E-2</v>
      </c>
      <c r="AC1097" s="14">
        <f>IFERROR((AC707+AC785+AC863)/(AC941+AC1019+AC161),"")</f>
        <v>1.8580514729848167E-2</v>
      </c>
      <c r="AD1097" s="14">
        <f>IFERROR((AD707+AD785+AD863)/(AD941+AD1019+AD161),"")</f>
        <v>1.8654120195955803E-2</v>
      </c>
      <c r="AE1097" s="14">
        <f>IFERROR((AE707+AE785+AE863)/(AE941+AE1019+AE161),"")</f>
        <v>1.8356468627365504E-2</v>
      </c>
      <c r="AF1097" s="14">
        <f>IFERROR((AF707+AF785+AF863)/(AF941+AF1019+AF161),"")</f>
        <v>1.8428483626124748E-2</v>
      </c>
      <c r="AG1097" s="14">
        <f>IFERROR((AG707+AG785+AG863)/(AG941+AG1019+AG161),"")</f>
        <v>1.8106861288638948E-2</v>
      </c>
      <c r="AH1097" s="14">
        <f>IFERROR((AH707+AH785+AH863)/(AH941+AH1019+AH161),"")</f>
        <v>1.8199528204724095E-2</v>
      </c>
    </row>
    <row r="1098" spans="1:34" ht="15" hidden="1" x14ac:dyDescent="0.25">
      <c r="A1098" t="str">
        <f t="shared" si="194"/>
        <v>邮储广义不良资产率</v>
      </c>
      <c r="B1098" s="3" t="str">
        <f t="shared" si="199"/>
        <v>邮储银行广义不良资产率</v>
      </c>
      <c r="C1098" s="4" t="s">
        <v>18</v>
      </c>
      <c r="D1098" s="4" t="s">
        <v>19</v>
      </c>
      <c r="E1098" s="5" t="s">
        <v>20</v>
      </c>
      <c r="F1098" s="5" t="s">
        <v>8</v>
      </c>
      <c r="G1098" s="5" t="str">
        <f t="shared" si="200"/>
        <v>广义不良资产率</v>
      </c>
      <c r="H1098" s="14">
        <f>IFERROR((H708+H786+H864)/(H942+H1020+H162),"")</f>
        <v>8.0680045964890493E-3</v>
      </c>
      <c r="I1098" s="14">
        <f>IFERROR((I708+I786+I864)/(I942+I1020+I162),"")</f>
        <v>8.2014371179303502E-3</v>
      </c>
      <c r="J1098" s="14">
        <f>IFERROR((J708+J786+J864)/(J942+J1020+J162),"")</f>
        <v>9.7671359864886561E-3</v>
      </c>
      <c r="K1098" s="14">
        <f>IFERROR((K708+K786+K864)/(K942+K1020+K162),"")</f>
        <v>9.4043839151599362E-3</v>
      </c>
      <c r="L1098" s="14">
        <f>IFERROR((L708+L786+L864)/(L942+L1020+L162),"")</f>
        <v>7.9044348506172295E-3</v>
      </c>
      <c r="M1098" s="14">
        <f>IFERROR((M708+M786+M864)/(M942+M1020+M162),"")</f>
        <v>7.8943345839116129E-3</v>
      </c>
      <c r="N1098" s="14">
        <f>IFERROR((N708+N786+N864)/(N942+N1020+N162),"")</f>
        <v>9.2248458647805325E-3</v>
      </c>
      <c r="O1098" s="14">
        <f>IFERROR((O708+O786+O864)/(O942+O1020+O162),"")</f>
        <v>8.7880372978954568E-3</v>
      </c>
      <c r="P1098" s="14">
        <f>IFERROR((P708+P786+P864)/(P942+P1020+P162),"")</f>
        <v>8.5660582528786847E-3</v>
      </c>
      <c r="Q1098" s="14">
        <f>IFERROR((Q708+Q786+Q864)/(Q942+Q1020+Q162),"")</f>
        <v>8.503765067239025E-3</v>
      </c>
      <c r="R1098" s="14">
        <f>IFERROR((R708+R786+R864)/(R942+R1020+R162),"")</f>
        <v>9.2011749635430157E-3</v>
      </c>
      <c r="S1098" s="14">
        <f>IFERROR((S708+S786+S864)/(S942+S1020+S162),"")</f>
        <v>9.1179190577217618E-3</v>
      </c>
      <c r="T1098" s="14">
        <f>IFERROR((T708+T786+T864)/(T942+T1020+T162),"")</f>
        <v>9.4043202196810918E-3</v>
      </c>
      <c r="U1098" s="14">
        <f>IFERROR((U708+U786+U864)/(U942+U1020+U162),"")</f>
        <v>9.7525021857050153E-3</v>
      </c>
      <c r="V1098" s="14">
        <f>IFERROR((V708+V786+V864)/(V942+V1020+V162),"")</f>
        <v>9.390023083140818E-3</v>
      </c>
      <c r="W1098" s="14">
        <f>IFERROR((W708+W786+W864)/(W942+W1020+W162),"")</f>
        <v>9.243570321047799E-3</v>
      </c>
      <c r="X1098" s="14">
        <f>IFERROR((X708+X786+X864)/(X942+X1020+X162),"")</f>
        <v>9.4540286581304665E-3</v>
      </c>
      <c r="Y1098" s="14">
        <f>IFERROR((Y708+Y786+Y864)/(Y942+Y1020+Y162),"")</f>
        <v>9.4987061053853142E-3</v>
      </c>
      <c r="Z1098" s="14">
        <f>IFERROR((Z708+Z786+Z864)/(Z942+Z1020+Z162),"")</f>
        <v>9.710327150381089E-3</v>
      </c>
      <c r="AA1098" s="14">
        <f>IFERROR((AA708+AA786+AA864)/(AA942+AA1020+AA162),"")</f>
        <v>9.9409472697390127E-3</v>
      </c>
      <c r="AB1098" s="14">
        <f>IFERROR((AB708+AB786+AB864)/(AB942+AB1020+AB162),"")</f>
        <v>1.069271150417892E-2</v>
      </c>
      <c r="AC1098" s="14">
        <f>IFERROR((AC708+AC786+AC864)/(AC942+AC1020+AC162),"")</f>
        <v>1.1206682172315106E-2</v>
      </c>
      <c r="AD1098" s="14">
        <f>IFERROR((AD708+AD786+AD864)/(AD942+AD1020+AD162),"")</f>
        <v>1.1528283506996978E-2</v>
      </c>
      <c r="AE1098" s="14">
        <f>IFERROR((AE708+AE786+AE864)/(AE942+AE1020+AE162),"")</f>
        <v>1.2395003558269167E-2</v>
      </c>
      <c r="AF1098" s="14">
        <f>IFERROR((AF708+AF786+AF864)/(AF942+AF1020+AF162),"")</f>
        <v>1.3002215246833844E-2</v>
      </c>
      <c r="AG1098" s="14">
        <f>IFERROR((AG708+AG786+AG864)/(AG942+AG1020+AG162),"")</f>
        <v>1.392277800527757E-2</v>
      </c>
      <c r="AH1098" s="14">
        <f>IFERROR((AH708+AH786+AH864)/(AH942+AH1020+AH162),"")</f>
        <v>1.5017035093012049E-2</v>
      </c>
    </row>
    <row r="1099" spans="1:34" ht="15" hidden="1" x14ac:dyDescent="0.25">
      <c r="A1099" t="str">
        <f t="shared" si="194"/>
        <v>交通广义不良资产率</v>
      </c>
      <c r="B1099" s="3" t="str">
        <f t="shared" si="199"/>
        <v>交通银行广义不良资产率</v>
      </c>
      <c r="C1099" s="4" t="s">
        <v>21</v>
      </c>
      <c r="D1099" s="4" t="s">
        <v>22</v>
      </c>
      <c r="E1099" s="5" t="s">
        <v>23</v>
      </c>
      <c r="F1099" s="5" t="s">
        <v>8</v>
      </c>
      <c r="G1099" s="5" t="str">
        <f t="shared" si="200"/>
        <v>广义不良资产率</v>
      </c>
      <c r="H1099" s="14">
        <f>IFERROR((H709+H787+H865)/(H943+H1021+H163),"")</f>
        <v>2.2003714428523377E-2</v>
      </c>
      <c r="I1099" s="14">
        <f>IFERROR((I709+I787+I865)/(I943+I1021+I163),"")</f>
        <v>2.1998261045709618E-2</v>
      </c>
      <c r="J1099" s="14">
        <f>IFERROR((J709+J787+J865)/(J943+J1021+J163),"")</f>
        <v>2.1640960937449421E-2</v>
      </c>
      <c r="K1099" s="14">
        <f>IFERROR((K709+K787+K865)/(K943+K1021+K163),"")</f>
        <v>2.1557249341468403E-2</v>
      </c>
      <c r="L1099" s="14">
        <f>IFERROR((L709+L787+L865)/(L943+L1021+L163),"")</f>
        <v>2.0647442997551127E-2</v>
      </c>
      <c r="M1099" s="14">
        <f>IFERROR((M709+M787+M865)/(M943+M1021+M163),"")</f>
        <v>2.0466492957980777E-2</v>
      </c>
      <c r="N1099" s="14">
        <f>IFERROR((N709+N787+N865)/(N943+N1021+N163),"")</f>
        <v>1.8749479599593701E-2</v>
      </c>
      <c r="O1099" s="14">
        <f>IFERROR((O709+O787+O865)/(O943+O1021+O163),"")</f>
        <v>1.819985857370195E-2</v>
      </c>
      <c r="P1099" s="14">
        <f>IFERROR((P709+P787+P865)/(P943+P1021+P163),"")</f>
        <v>1.8439690814377886E-2</v>
      </c>
      <c r="Q1099" s="14">
        <f>IFERROR((Q709+Q787+Q865)/(Q943+Q1021+Q163),"")</f>
        <v>1.8611178465637864E-2</v>
      </c>
      <c r="R1099" s="14">
        <f>IFERROR((R709+R787+R865)/(R943+R1021+R163),"")</f>
        <v>1.7640408956140601E-2</v>
      </c>
      <c r="S1099" s="14">
        <f>IFERROR((S709+S787+S865)/(S943+S1021+S163),"")</f>
        <v>1.7704465944341597E-2</v>
      </c>
      <c r="T1099" s="14">
        <f>IFERROR((T709+T787+T865)/(T943+T1021+T163),"")</f>
        <v>1.7900716808086154E-2</v>
      </c>
      <c r="U1099" s="14">
        <f>IFERROR((U709+U787+U865)/(U943+U1021+U163),"")</f>
        <v>1.8109692630777743E-2</v>
      </c>
      <c r="V1099" s="14">
        <f>IFERROR((V709+V787+V865)/(V943+V1021+V163),"")</f>
        <v>1.7230768010103686E-2</v>
      </c>
      <c r="W1099" s="14">
        <f>IFERROR((W709+W787+W865)/(W943+W1021+W163),"")</f>
        <v>1.7219192888575596E-2</v>
      </c>
      <c r="X1099" s="14">
        <f>IFERROR((X709+X787+X865)/(X943+X1021+X163),"")</f>
        <v>1.7812122847108616E-2</v>
      </c>
      <c r="Y1099" s="14">
        <f>IFERROR((Y709+Y787+Y865)/(Y943+Y1021+Y163),"")</f>
        <v>1.7768522991357335E-2</v>
      </c>
      <c r="Z1099" s="14">
        <f>IFERROR((Z709+Z787+Z865)/(Z943+Z1021+Z163),"")</f>
        <v>1.7628398716835532E-2</v>
      </c>
      <c r="AA1099" s="14">
        <f>IFERROR((AA709+AA787+AA865)/(AA943+AA1021+AA163),"")</f>
        <v>1.7859612783478002E-2</v>
      </c>
      <c r="AB1099" s="14">
        <f>IFERROR((AB709+AB787+AB865)/(AB943+AB1021+AB163),"")</f>
        <v>1.889547749845542E-2</v>
      </c>
      <c r="AC1099" s="14">
        <f>IFERROR((AC709+AC787+AC865)/(AC943+AC1021+AC163),"")</f>
        <v>1.8145419679162552E-2</v>
      </c>
      <c r="AD1099" s="14">
        <f>IFERROR((AD709+AD787+AD865)/(AD943+AD1021+AD163),"")</f>
        <v>1.7908626421944924E-2</v>
      </c>
      <c r="AE1099" s="14">
        <f>IFERROR((AE709+AE787+AE865)/(AE943+AE1021+AE163),"")</f>
        <v>1.7820864312905367E-2</v>
      </c>
      <c r="AF1099" s="14">
        <f>IFERROR((AF709+AF787+AF865)/(AF943+AF1021+AF163),"")</f>
        <v>1.8148841356049085E-2</v>
      </c>
      <c r="AG1099" s="14">
        <f>IFERROR((AG709+AG787+AG865)/(AG943+AG1021+AG163),"")</f>
        <v>1.7912830327112782E-2</v>
      </c>
      <c r="AH1099" s="14">
        <f>IFERROR((AH709+AH787+AH865)/(AH943+AH1021+AH163),"")</f>
        <v>1.9259695712496357E-2</v>
      </c>
    </row>
    <row r="1100" spans="1:34" ht="15" hidden="1" x14ac:dyDescent="0.25">
      <c r="A1100" t="str">
        <f t="shared" si="194"/>
        <v>招商广义不良资产率</v>
      </c>
      <c r="B1100" s="3" t="str">
        <f t="shared" si="199"/>
        <v>招商银行广义不良资产率</v>
      </c>
      <c r="C1100" s="4" t="s">
        <v>24</v>
      </c>
      <c r="D1100" s="4" t="s">
        <v>25</v>
      </c>
      <c r="E1100" s="5" t="s">
        <v>26</v>
      </c>
      <c r="F1100" s="5" t="s">
        <v>27</v>
      </c>
      <c r="G1100" s="5" t="str">
        <f t="shared" si="200"/>
        <v>广义不良资产率</v>
      </c>
      <c r="H1100" s="14">
        <f>IFERROR((H710+H788+H866)/(H944+H1022+H164),"")</f>
        <v>1.7828365121503705E-2</v>
      </c>
      <c r="I1100" s="14">
        <f>IFERROR((I710+I788+I866)/(I944+I1022+I164),"")</f>
        <v>1.7407632335184647E-2</v>
      </c>
      <c r="J1100" s="14">
        <f>IFERROR((J710+J788+J866)/(J944+J1022+J164),"")</f>
        <v>1.6134656889219275E-2</v>
      </c>
      <c r="K1100" s="14">
        <f>IFERROR((K710+K788+K866)/(K944+K1022+K164),"")</f>
        <v>1.574196730017725E-2</v>
      </c>
      <c r="L1100" s="14">
        <f>IFERROR((L710+L788+L866)/(L944+L1022+L164),"")</f>
        <v>1.4315052739607653E-2</v>
      </c>
      <c r="M1100" s="14">
        <f>IFERROR((M710+M788+M866)/(M944+M1022+M164),"")</f>
        <v>1.3116862098122494E-2</v>
      </c>
      <c r="N1100" s="14">
        <f>IFERROR((N710+N788+N866)/(N944+N1022+N164),"")</f>
        <v>1.4200914634422987E-2</v>
      </c>
      <c r="O1100" s="14">
        <f>IFERROR((O710+O788+O866)/(O944+O1022+O164),"")</f>
        <v>1.3175575614923444E-2</v>
      </c>
      <c r="P1100" s="14">
        <f>IFERROR((P710+P788+P866)/(P944+P1022+P164),"")</f>
        <v>1.2861511174632384E-2</v>
      </c>
      <c r="Q1100" s="14">
        <f>IFERROR((Q710+Q788+Q866)/(Q944+Q1022+Q164),"")</f>
        <v>1.3276268499957561E-2</v>
      </c>
      <c r="R1100" s="14">
        <f>IFERROR((R710+R788+R866)/(R944+R1022+R164),"")</f>
        <v>1.4232456555114474E-2</v>
      </c>
      <c r="S1100" s="14">
        <f>IFERROR((S710+S788+S866)/(S944+S1022+S164),"")</f>
        <v>1.5334539345946335E-2</v>
      </c>
      <c r="T1100" s="14">
        <f>IFERROR((T710+T788+T866)/(T944+T1022+T164),"")</f>
        <v>1.5310034666485948E-2</v>
      </c>
      <c r="U1100" s="14">
        <f>IFERROR((U710+U788+U866)/(U944+U1022+U164),"")</f>
        <v>1.6334906554874247E-2</v>
      </c>
      <c r="V1100" s="14">
        <f>IFERROR((V710+V788+V866)/(V944+V1022+V164),"")</f>
        <v>1.7554406220302451E-2</v>
      </c>
      <c r="W1100" s="14">
        <f>IFERROR((W710+W788+W866)/(W944+W1022+W164),"")</f>
        <v>1.6823384676644369E-2</v>
      </c>
      <c r="X1100" s="14">
        <f>IFERROR((X710+X788+X866)/(X944+X1022+X164),"")</f>
        <v>1.5617726955228501E-2</v>
      </c>
      <c r="Y1100" s="14">
        <f>IFERROR((Y710+Y788+Y866)/(Y944+Y1022+Y164),"")</f>
        <v>1.5927062025012817E-2</v>
      </c>
      <c r="Z1100" s="14">
        <f>IFERROR((Z710+Z788+Z866)/(Z944+Z1022+Z164),"")</f>
        <v>1.5696625096677602E-2</v>
      </c>
      <c r="AA1100" s="14">
        <f>IFERROR((AA710+AA788+AA866)/(AA944+AA1022+AA164),"")</f>
        <v>1.5869957597965785E-2</v>
      </c>
      <c r="AB1100" s="14">
        <f>IFERROR((AB710+AB788+AB866)/(AB944+AB1022+AB164),"")</f>
        <v>1.6012844591433845E-2</v>
      </c>
      <c r="AC1100" s="14">
        <f>IFERROR((AC710+AC788+AC866)/(AC944+AC1022+AC164),"")</f>
        <v>1.6394216679938158E-2</v>
      </c>
      <c r="AD1100" s="14">
        <f>IFERROR((AD710+AD788+AD866)/(AD944+AD1022+AD164),"")</f>
        <v>1.5799253743062867E-2</v>
      </c>
      <c r="AE1100" s="14">
        <f>IFERROR((AE710+AE788+AE866)/(AE944+AE1022+AE164),"")</f>
        <v>1.6154430354232193E-2</v>
      </c>
      <c r="AF1100" s="14">
        <f>IFERROR((AF710+AF788+AF866)/(AF944+AF1022+AF164),"")</f>
        <v>1.6087660627334587E-2</v>
      </c>
      <c r="AG1100" s="14">
        <f>IFERROR((AG710+AG788+AG866)/(AG944+AG1022+AG164),"")</f>
        <v>1.6246894224579145E-2</v>
      </c>
      <c r="AH1100" s="14">
        <f>IFERROR((AH710+AH788+AH866)/(AH944+AH1022+AH164),"")</f>
        <v>1.5915786572921323E-2</v>
      </c>
    </row>
    <row r="1101" spans="1:34" ht="15" hidden="1" x14ac:dyDescent="0.25">
      <c r="A1101" t="str">
        <f t="shared" si="194"/>
        <v>兴业广义不良资产率</v>
      </c>
      <c r="B1101" s="3" t="str">
        <f t="shared" si="199"/>
        <v>兴业银行广义不良资产率</v>
      </c>
      <c r="C1101" s="4" t="s">
        <v>28</v>
      </c>
      <c r="D1101" s="4" t="s">
        <v>29</v>
      </c>
      <c r="E1101" s="5" t="s">
        <v>30</v>
      </c>
      <c r="F1101" s="5" t="s">
        <v>27</v>
      </c>
      <c r="G1101" s="5" t="str">
        <f t="shared" si="200"/>
        <v>广义不良资产率</v>
      </c>
      <c r="H1101" s="14">
        <f>IFERROR((H711+H789+H867)/(H945+H1023+H165),"")</f>
        <v>2.1108762843486416E-2</v>
      </c>
      <c r="I1101" s="14">
        <f>IFERROR((I711+I789+I867)/(I945+I1023+I165),"")</f>
        <v>2.1668784780524034E-2</v>
      </c>
      <c r="J1101" s="14">
        <f>IFERROR((J711+J789+J867)/(J945+J1023+J165),"")</f>
        <v>2.0687120343998246E-2</v>
      </c>
      <c r="K1101" s="14">
        <f>IFERROR((K711+K789+K867)/(K945+K1023+K165),"")</f>
        <v>2.1802488636795406E-2</v>
      </c>
      <c r="L1101" s="14">
        <f>IFERROR((L711+L789+L867)/(L945+L1023+L165),"")</f>
        <v>2.1235706708030655E-2</v>
      </c>
      <c r="M1101" s="14">
        <f>IFERROR((M711+M789+M867)/(M945+M1023+M165),"")</f>
        <v>2.1448016081200845E-2</v>
      </c>
      <c r="N1101" s="14">
        <f>IFERROR((N711+N789+N867)/(N945+N1023+N165),"")</f>
        <v>1.8473685593474964E-2</v>
      </c>
      <c r="O1101" s="14">
        <f>IFERROR((O711+O789+O867)/(O945+O1023+O165),"")</f>
        <v>1.7980735399042304E-2</v>
      </c>
      <c r="P1101" s="14">
        <f>IFERROR((P711+P789+P867)/(P945+P1023+P165),"")</f>
        <v>1.9767915721023922E-2</v>
      </c>
      <c r="Q1101" s="14">
        <f>IFERROR((Q711+Q789+Q867)/(Q945+Q1023+Q165),"")</f>
        <v>1.9530356856470588E-2</v>
      </c>
      <c r="R1101" s="14">
        <f>IFERROR((R711+R789+R867)/(R945+R1023+R165),"")</f>
        <v>1.9873196950206382E-2</v>
      </c>
      <c r="S1101" s="14">
        <f>IFERROR((S711+S789+S867)/(S945+S1023+S165),"")</f>
        <v>1.9807223610279319E-2</v>
      </c>
      <c r="T1101" s="14">
        <f>IFERROR((T711+T789+T867)/(T945+T1023+T165),"")</f>
        <v>2.1452417742768536E-2</v>
      </c>
      <c r="U1101" s="14">
        <f>IFERROR((U711+U789+U867)/(U945+U1023+U165),"")</f>
        <v>2.0889583527523282E-2</v>
      </c>
      <c r="V1101" s="14">
        <f>IFERROR((V711+V789+V867)/(V945+V1023+V165),"")</f>
        <v>1.9493751597943618E-2</v>
      </c>
      <c r="W1101" s="14">
        <f>IFERROR((W711+W789+W867)/(W945+W1023+W165),"")</f>
        <v>1.8436039479487524E-2</v>
      </c>
      <c r="X1101" s="14">
        <f>IFERROR((X711+X789+X867)/(X945+X1023+X165),"")</f>
        <v>1.8066626517230105E-2</v>
      </c>
      <c r="Y1101" s="14">
        <f>IFERROR((Y711+Y789+Y867)/(Y945+Y1023+Y165),"")</f>
        <v>1.914832181173836E-2</v>
      </c>
      <c r="Z1101" s="14">
        <f>IFERROR((Z711+Z789+Z867)/(Z945+Z1023+Z165),"")</f>
        <v>1.8967366741350661E-2</v>
      </c>
      <c r="AA1101" s="14">
        <f>IFERROR((AA711+AA789+AA867)/(AA945+AA1023+AA165),"")</f>
        <v>1.9795938898332803E-2</v>
      </c>
      <c r="AB1101" s="14">
        <f>IFERROR((AB711+AB789+AB867)/(AB945+AB1023+AB165),"")</f>
        <v>2.091233011360067E-2</v>
      </c>
      <c r="AC1101" s="14">
        <f>IFERROR((AC711+AC789+AC867)/(AC945+AC1023+AC165),"")</f>
        <v>2.1500610234472139E-2</v>
      </c>
      <c r="AD1101" s="14">
        <f>IFERROR((AD711+AD789+AD867)/(AD945+AD1023+AD165),"")</f>
        <v>2.1319094569840599E-2</v>
      </c>
      <c r="AE1101" s="14">
        <f>IFERROR((AE711+AE789+AE867)/(AE945+AE1023+AE165),"")</f>
        <v>2.1186536185363366E-2</v>
      </c>
      <c r="AF1101" s="14">
        <f>IFERROR((AF711+AF789+AF867)/(AF945+AF1023+AF165),"")</f>
        <v>2.0638608088579452E-2</v>
      </c>
      <c r="AG1101" s="14">
        <f>IFERROR((AG711+AG789+AG867)/(AG945+AG1023+AG165),"")</f>
        <v>2.0745689627927725E-2</v>
      </c>
      <c r="AH1101" s="14">
        <f>IFERROR((AH711+AH789+AH867)/(AH945+AH1023+AH165),"")</f>
        <v>1.9497004306970468E-2</v>
      </c>
    </row>
    <row r="1102" spans="1:34" ht="15" hidden="1" x14ac:dyDescent="0.25">
      <c r="A1102" t="str">
        <f t="shared" si="194"/>
        <v>浦发广义不良资产率</v>
      </c>
      <c r="B1102" s="3" t="str">
        <f t="shared" si="199"/>
        <v>浦发银行广义不良资产率</v>
      </c>
      <c r="C1102" s="4" t="s">
        <v>31</v>
      </c>
      <c r="D1102" s="4" t="s">
        <v>32</v>
      </c>
      <c r="E1102" s="5" t="s">
        <v>33</v>
      </c>
      <c r="F1102" s="5" t="s">
        <v>27</v>
      </c>
      <c r="G1102" s="5" t="str">
        <f t="shared" si="200"/>
        <v>广义不良资产率</v>
      </c>
      <c r="H1102" s="14">
        <f>IFERROR((H712+H790+H868)/(H946+H1024+H166),"")</f>
        <v>3.0438177748655329E-2</v>
      </c>
      <c r="I1102" s="14">
        <f>IFERROR((I712+I790+I868)/(I946+I1024+I166),"")</f>
        <v>3.0536167139493718E-2</v>
      </c>
      <c r="J1102" s="14">
        <f>IFERROR((J712+J790+J868)/(J946+J1024+J166),"")</f>
        <v>3.0345346264515689E-2</v>
      </c>
      <c r="K1102" s="14">
        <f>IFERROR((K712+K790+K868)/(K946+K1024+K166),"")</f>
        <v>3.1147966672237497E-2</v>
      </c>
      <c r="L1102" s="14">
        <f>IFERROR((L712+L790+L868)/(L946+L1024+L166),"")</f>
        <v>3.0281446838544397E-2</v>
      </c>
      <c r="M1102" s="14">
        <f>IFERROR((M712+M790+M868)/(M946+M1024+M166),"")</f>
        <v>2.9069192876294891E-2</v>
      </c>
      <c r="N1102" s="14">
        <f>IFERROR((N712+N790+N868)/(N946+N1024+N166),"")</f>
        <v>3.257661006591428E-2</v>
      </c>
      <c r="O1102" s="14">
        <f>IFERROR((O712+O790+O868)/(O946+O1024+O166),"")</f>
        <v>3.205554097287653E-2</v>
      </c>
      <c r="P1102" s="14">
        <f>IFERROR((P712+P790+P868)/(P946+P1024+P166),"")</f>
        <v>3.2843361644573091E-2</v>
      </c>
      <c r="Q1102" s="14">
        <f>IFERROR((Q712+Q790+Q868)/(Q946+Q1024+Q166),"")</f>
        <v>3.2311094995870211E-2</v>
      </c>
      <c r="R1102" s="14">
        <f>IFERROR((R712+R790+R868)/(R946+R1024+R166),"")</f>
        <v>3.3329337681116553E-2</v>
      </c>
      <c r="S1102" s="14">
        <f>IFERROR((S712+S790+S868)/(S946+S1024+S166),"")</f>
        <v>3.2217916366580238E-2</v>
      </c>
      <c r="T1102" s="14">
        <f>IFERROR((T712+T790+T868)/(T946+T1024+T166),"")</f>
        <v>3.10362568163206E-2</v>
      </c>
      <c r="U1102" s="14">
        <f>IFERROR((U712+U790+U868)/(U946+U1024+U166),"")</f>
        <v>3.0310858748697517E-2</v>
      </c>
      <c r="V1102" s="14">
        <f>IFERROR((V712+V790+V868)/(V946+V1024+V166),"")</f>
        <v>3.1555350668429412E-2</v>
      </c>
      <c r="W1102" s="14">
        <f>IFERROR((W712+W790+W868)/(W946+W1024+W166),"")</f>
        <v>3.1204647263010976E-2</v>
      </c>
      <c r="X1102" s="14">
        <f>IFERROR((X712+X790+X868)/(X946+X1024+X166),"")</f>
        <v>3.3437576848039774E-2</v>
      </c>
      <c r="Y1102" s="14">
        <f>IFERROR((Y712+Y790+Y868)/(Y946+Y1024+Y166),"")</f>
        <v>3.4885827997314801E-2</v>
      </c>
      <c r="Z1102" s="14">
        <f>IFERROR((Z712+Z790+Z868)/(Z946+Z1024+Z166),"")</f>
        <v>3.3334308820391782E-2</v>
      </c>
      <c r="AA1102" s="14">
        <f>IFERROR((AA712+AA790+AA868)/(AA946+AA1024+AA166),"")</f>
        <v>3.3414380629327764E-2</v>
      </c>
      <c r="AB1102" s="14">
        <f>IFERROR((AB712+AB790+AB868)/(AB946+AB1024+AB166),"")</f>
        <v>3.1840537189021932E-2</v>
      </c>
      <c r="AC1102" s="14">
        <f>IFERROR((AC712+AC790+AC868)/(AC946+AC1024+AC166),"")</f>
        <v>3.1498870101097066E-2</v>
      </c>
      <c r="AD1102" s="14">
        <f>IFERROR((AD712+AD790+AD868)/(AD946+AD1024+AD166),"")</f>
        <v>3.0539480553283888E-2</v>
      </c>
      <c r="AE1102" s="14">
        <f>IFERROR((AE712+AE790+AE868)/(AE946+AE1024+AE166),"")</f>
        <v>3.0210297139703999E-2</v>
      </c>
      <c r="AF1102" s="14">
        <f>IFERROR((AF712+AF790+AF868)/(AF946+AF1024+AF166),"")</f>
        <v>2.7823169198222038E-2</v>
      </c>
      <c r="AG1102" s="14">
        <f>IFERROR((AG712+AG790+AG868)/(AG946+AG1024+AG166),"")</f>
        <v>2.7447513196627846E-2</v>
      </c>
      <c r="AH1102" s="14">
        <f>IFERROR((AH712+AH790+AH868)/(AH946+AH1024+AH166),"")</f>
        <v>2.4248876062740087E-2</v>
      </c>
    </row>
    <row r="1103" spans="1:34" ht="15" hidden="1" x14ac:dyDescent="0.25">
      <c r="A1103" t="str">
        <f t="shared" si="194"/>
        <v>中信广义不良资产率</v>
      </c>
      <c r="B1103" s="3" t="str">
        <f t="shared" si="199"/>
        <v>中信银行广义不良资产率</v>
      </c>
      <c r="C1103" s="4" t="s">
        <v>34</v>
      </c>
      <c r="D1103" s="4" t="s">
        <v>35</v>
      </c>
      <c r="E1103" s="5" t="s">
        <v>36</v>
      </c>
      <c r="F1103" s="5" t="s">
        <v>27</v>
      </c>
      <c r="G1103" s="5" t="str">
        <f t="shared" si="200"/>
        <v>广义不良资产率</v>
      </c>
      <c r="H1103" s="14">
        <f>IFERROR((H713+H791+H869)/(H947+H1025+H167),"")</f>
        <v>2.6472393552541055E-2</v>
      </c>
      <c r="I1103" s="14">
        <f>IFERROR((I713+I791+I869)/(I947+I1025+I167),"")</f>
        <v>2.6367660399706935E-2</v>
      </c>
      <c r="J1103" s="14">
        <f>IFERROR((J713+J791+J869)/(J947+J1025+J167),"")</f>
        <v>2.6367607449905201E-2</v>
      </c>
      <c r="K1103" s="14">
        <f>IFERROR((K713+K791+K869)/(K947+K1025+K167),"")</f>
        <v>2.6488887667144939E-2</v>
      </c>
      <c r="L1103" s="14">
        <f>IFERROR((L713+L791+L869)/(L947+L1025+L167),"")</f>
        <v>3.0856619124625864E-2</v>
      </c>
      <c r="M1103" s="14">
        <f>IFERROR((M713+M791+M869)/(M947+M1025+M167),"")</f>
        <v>3.1170461166849475E-2</v>
      </c>
      <c r="N1103" s="14">
        <f>IFERROR((N713+N791+N869)/(N947+N1025+N167),"")</f>
        <v>2.7482792082042486E-2</v>
      </c>
      <c r="O1103" s="14">
        <f>IFERROR((O713+O791+O869)/(O947+O1025+O167),"")</f>
        <v>2.6151239095239188E-2</v>
      </c>
      <c r="P1103" s="14">
        <f>IFERROR((P713+P791+P869)/(P947+P1025+P167),"")</f>
        <v>3.0210680292211585E-2</v>
      </c>
      <c r="Q1103" s="14">
        <f>IFERROR((Q713+Q791+Q869)/(Q947+Q1025+Q167),"")</f>
        <v>2.9796505485464638E-2</v>
      </c>
      <c r="R1103" s="14">
        <f>IFERROR((R713+R791+R869)/(R947+R1025+R167),"")</f>
        <v>2.7136509776023651E-2</v>
      </c>
      <c r="S1103" s="14">
        <f>IFERROR((S713+S791+S869)/(S947+S1025+S167),"")</f>
        <v>2.6572495384397606E-2</v>
      </c>
      <c r="T1103" s="14">
        <f>IFERROR((T713+T791+T869)/(T947+T1025+T167),"")</f>
        <v>2.8994349762996269E-2</v>
      </c>
      <c r="U1103" s="14">
        <f>IFERROR((U713+U791+U869)/(U947+U1025+U167),"")</f>
        <v>2.7889532782380391E-2</v>
      </c>
      <c r="V1103" s="14">
        <f>IFERROR((V713+V791+V869)/(V947+V1025+V167),"")</f>
        <v>2.5764461124007685E-2</v>
      </c>
      <c r="W1103" s="14">
        <f>IFERROR((W713+W791+W869)/(W947+W1025+W167),"")</f>
        <v>2.4947649537432229E-2</v>
      </c>
      <c r="X1103" s="14">
        <f>IFERROR((X713+X791+X869)/(X947+X1025+X167),"")</f>
        <v>2.4840231393375187E-2</v>
      </c>
      <c r="Y1103" s="14">
        <f>IFERROR((Y713+Y791+Y869)/(Y947+Y1025+Y167),"")</f>
        <v>2.4358751304998635E-2</v>
      </c>
      <c r="Z1103" s="14">
        <f>IFERROR((Z713+Z791+Z869)/(Z947+Z1025+Z167),"")</f>
        <v>2.3496091435658215E-2</v>
      </c>
      <c r="AA1103" s="14">
        <f>IFERROR((AA713+AA791+AA869)/(AA947+AA1025+AA167),"")</f>
        <v>2.390640327556981E-2</v>
      </c>
      <c r="AB1103" s="14">
        <f>IFERROR((AB713+AB791+AB869)/(AB947+AB1025+AB167),"")</f>
        <v>2.3860404152823842E-2</v>
      </c>
      <c r="AC1103" s="14">
        <f>IFERROR((AC713+AC791+AC869)/(AC947+AC1025+AC167),"")</f>
        <v>2.3833535071153645E-2</v>
      </c>
      <c r="AD1103" s="14">
        <f>IFERROR((AD713+AD791+AD869)/(AD947+AD1025+AD167),"")</f>
        <v>2.2822155328088865E-2</v>
      </c>
      <c r="AE1103" s="14">
        <f>IFERROR((AE713+AE791+AE869)/(AE947+AE1025+AE167),"")</f>
        <v>2.2901852175178077E-2</v>
      </c>
      <c r="AF1103" s="14">
        <f>IFERROR((AF713+AF791+AF869)/(AF947+AF1025+AF167),"")</f>
        <v>2.240101804114655E-2</v>
      </c>
      <c r="AG1103" s="14">
        <f>IFERROR((AG713+AG791+AG869)/(AG947+AG1025+AG167),"")</f>
        <v>2.1992329943756373E-2</v>
      </c>
      <c r="AH1103" s="14">
        <f>IFERROR((AH713+AH791+AH869)/(AH947+AH1025+AH167),"")</f>
        <v>2.1233649894007205E-2</v>
      </c>
    </row>
    <row r="1104" spans="1:34" ht="15" hidden="1" x14ac:dyDescent="0.25">
      <c r="A1104" t="str">
        <f t="shared" si="194"/>
        <v>民生广义不良资产率</v>
      </c>
      <c r="B1104" s="3" t="str">
        <f t="shared" si="199"/>
        <v>民生银行广义不良资产率</v>
      </c>
      <c r="C1104" s="4" t="s">
        <v>37</v>
      </c>
      <c r="D1104" s="4" t="s">
        <v>38</v>
      </c>
      <c r="E1104" s="5" t="s">
        <v>39</v>
      </c>
      <c r="F1104" s="5" t="s">
        <v>27</v>
      </c>
      <c r="G1104" s="5" t="str">
        <f t="shared" si="200"/>
        <v>广义不良资产率</v>
      </c>
      <c r="H1104" s="14">
        <f>IFERROR((H714+H792+H870)/(H948+H1026+H168),"")</f>
        <v>3.0096857853655887E-2</v>
      </c>
      <c r="I1104" s="14">
        <f>IFERROR((I714+I792+I870)/(I948+I1026+I168),"")</f>
        <v>3.0206302587513442E-2</v>
      </c>
      <c r="J1104" s="14">
        <f>IFERROR((J714+J792+J870)/(J948+J1026+J168),"")</f>
        <v>2.8058941724825939E-2</v>
      </c>
      <c r="K1104" s="14">
        <f>IFERROR((K714+K792+K870)/(K948+K1026+K168),"")</f>
        <v>2.7014343582790486E-2</v>
      </c>
      <c r="L1104" s="14">
        <f>IFERROR((L714+L792+L870)/(L948+L1026+L168),"")</f>
        <v>3.0693159979594552E-2</v>
      </c>
      <c r="M1104" s="14">
        <f>IFERROR((M714+M792+M870)/(M948+M1026+M168),"")</f>
        <v>3.2454882553584467E-2</v>
      </c>
      <c r="N1104" s="14">
        <f>IFERROR((N714+N792+N870)/(N948+N1026+N168),"")</f>
        <v>3.3797335518115763E-2</v>
      </c>
      <c r="O1104" s="14">
        <f>IFERROR((O714+O792+O870)/(O948+O1026+O168),"")</f>
        <v>3.312891310690394E-2</v>
      </c>
      <c r="P1104" s="14">
        <f>IFERROR((P714+P792+P870)/(P948+P1026+P168),"")</f>
        <v>3.5664287192883823E-2</v>
      </c>
      <c r="Q1104" s="14">
        <f>IFERROR((Q714+Q792+Q870)/(Q948+Q1026+Q168),"")</f>
        <v>3.7766452485039938E-2</v>
      </c>
      <c r="R1104" s="14">
        <f>IFERROR((R714+R792+R870)/(R948+R1026+R168),"")</f>
        <v>3.6802022801600748E-2</v>
      </c>
      <c r="S1104" s="14">
        <f>IFERROR((S714+S792+S870)/(S948+S1026+S168),"")</f>
        <v>3.5292430159592054E-2</v>
      </c>
      <c r="T1104" s="14">
        <f>IFERROR((T714+T792+T870)/(T948+T1026+T168),"")</f>
        <v>3.3824028150008685E-2</v>
      </c>
      <c r="U1104" s="14">
        <f>IFERROR((U714+U792+U870)/(U948+U1026+U168),"")</f>
        <v>3.5136356774487232E-2</v>
      </c>
      <c r="V1104" s="14">
        <f>IFERROR((V714+V792+V870)/(V948+V1026+V168),"")</f>
        <v>3.4039101163455862E-2</v>
      </c>
      <c r="W1104" s="14">
        <f>IFERROR((W714+W792+W870)/(W948+W1026+W168),"")</f>
        <v>3.227584984560216E-2</v>
      </c>
      <c r="X1104" s="14">
        <f>IFERROR((X714+X792+X870)/(X948+X1026+X168),"")</f>
        <v>3.1402369140233345E-2</v>
      </c>
      <c r="Y1104" s="14">
        <f>IFERROR((Y714+Y792+Y870)/(Y948+Y1026+Y168),"")</f>
        <v>3.1781809042868335E-2</v>
      </c>
      <c r="Z1104" s="14">
        <f>IFERROR((Z714+Z792+Z870)/(Z948+Z1026+Z168),"")</f>
        <v>3.1603336951027329E-2</v>
      </c>
      <c r="AA1104" s="14">
        <f>IFERROR((AA714+AA792+AA870)/(AA948+AA1026+AA168),"")</f>
        <v>3.1019792527434968E-2</v>
      </c>
      <c r="AB1104" s="14">
        <f>IFERROR((AB714+AB792+AB870)/(AB948+AB1026+AB168),"")</f>
        <v>3.2222690671447667E-2</v>
      </c>
      <c r="AC1104" s="14">
        <f>IFERROR((AC714+AC792+AC870)/(AC948+AC1026+AC168),"")</f>
        <v>3.1711295800535423E-2</v>
      </c>
      <c r="AD1104" s="14">
        <f>IFERROR((AD714+AD792+AD870)/(AD948+AD1026+AD168),"")</f>
        <v>3.1750162337056125E-2</v>
      </c>
      <c r="AE1104" s="14">
        <f>IFERROR((AE714+AE792+AE870)/(AE948+AE1026+AE168),"")</f>
        <v>3.2154387488862332E-2</v>
      </c>
      <c r="AF1104" s="14">
        <f>IFERROR((AF714+AF792+AF870)/(AF948+AF1026+AF168),"")</f>
        <v>3.1100697451809049E-2</v>
      </c>
      <c r="AG1104" s="14">
        <f>IFERROR((AG714+AG792+AG870)/(AG948+AG1026+AG168),"")</f>
        <v>3.0371856974613691E-2</v>
      </c>
      <c r="AH1104" s="14">
        <f>IFERROR((AH714+AH792+AH870)/(AH948+AH1026+AH168),"")</f>
        <v>3.0124779399343944E-2</v>
      </c>
    </row>
    <row r="1105" spans="1:34" ht="15" hidden="1" x14ac:dyDescent="0.25">
      <c r="A1105" t="str">
        <f t="shared" si="194"/>
        <v>光大广义不良资产率</v>
      </c>
      <c r="B1105" s="3" t="str">
        <f t="shared" si="199"/>
        <v>光大银行广义不良资产率</v>
      </c>
      <c r="C1105" s="4" t="s">
        <v>40</v>
      </c>
      <c r="D1105" s="4" t="s">
        <v>41</v>
      </c>
      <c r="E1105" s="5" t="s">
        <v>42</v>
      </c>
      <c r="F1105" s="5" t="s">
        <v>27</v>
      </c>
      <c r="G1105" s="5" t="str">
        <f t="shared" si="200"/>
        <v>广义不良资产率</v>
      </c>
      <c r="H1105" s="14">
        <f>IFERROR((H715+H793+H871)/(H949+H1027+H169),"")</f>
        <v>2.5011781952266377E-2</v>
      </c>
      <c r="I1105" s="14">
        <f>IFERROR((I715+I793+I871)/(I949+I1027+I169),"")</f>
        <v>2.4461206608795926E-2</v>
      </c>
      <c r="J1105" s="14">
        <f>IFERROR((J715+J793+J871)/(J949+J1027+J169),"")</f>
        <v>2.5646305310313127E-2</v>
      </c>
      <c r="K1105" s="14">
        <f>IFERROR((K715+K793+K871)/(K949+K1027+K169),"")</f>
        <v>2.377557005092467E-2</v>
      </c>
      <c r="L1105" s="14">
        <f>IFERROR((L715+L793+L871)/(L949+L1027+L169),"")</f>
        <v>2.3919376357472523E-2</v>
      </c>
      <c r="M1105" s="14">
        <f>IFERROR((M715+M793+M871)/(M949+M1027+M169),"")</f>
        <v>2.4307953226313524E-2</v>
      </c>
      <c r="N1105" s="14">
        <f>IFERROR((N715+N793+N871)/(N949+N1027+N169),"")</f>
        <v>2.4031978669259022E-2</v>
      </c>
      <c r="O1105" s="14">
        <f>IFERROR((O715+O793+O871)/(O949+O1027+O169),"")</f>
        <v>2.3403859823960045E-2</v>
      </c>
      <c r="P1105" s="14">
        <f>IFERROR((P715+P793+P871)/(P949+P1027+P169),"")</f>
        <v>2.3446582001029975E-2</v>
      </c>
      <c r="Q1105" s="14">
        <f>IFERROR((Q715+Q793+Q871)/(Q949+Q1027+Q169),"")</f>
        <v>2.3603551892265082E-2</v>
      </c>
      <c r="R1105" s="14">
        <f>IFERROR((R715+R793+R871)/(R949+R1027+R169),"")</f>
        <v>2.2674086720747978E-2</v>
      </c>
      <c r="S1105" s="14">
        <f>IFERROR((S715+S793+S871)/(S949+S1027+S169),"")</f>
        <v>2.1494867193597219E-2</v>
      </c>
      <c r="T1105" s="14">
        <f>IFERROR((T715+T793+T871)/(T949+T1027+T169),"")</f>
        <v>2.396891501985712E-2</v>
      </c>
      <c r="U1105" s="14">
        <f>IFERROR((U715+U793+U871)/(U949+U1027+U169),"")</f>
        <v>2.4112201251171729E-2</v>
      </c>
      <c r="V1105" s="14">
        <f>IFERROR((V715+V793+V871)/(V949+V1027+V169),"")</f>
        <v>2.3842624626187175E-2</v>
      </c>
      <c r="W1105" s="14">
        <f>IFERROR((W715+W793+W871)/(W949+W1027+W169),"")</f>
        <v>2.2713927751045301E-2</v>
      </c>
      <c r="X1105" s="14">
        <f>IFERROR((X715+X793+X871)/(X949+X1027+X169),"")</f>
        <v>2.3260418813576628E-2</v>
      </c>
      <c r="Y1105" s="14">
        <f>IFERROR((Y715+Y793+Y871)/(Y949+Y1027+Y169),"")</f>
        <v>2.3248810699850738E-2</v>
      </c>
      <c r="Z1105" s="14">
        <f>IFERROR((Z715+Z793+Z871)/(Z949+Z1027+Z169),"")</f>
        <v>2.2800835443844474E-2</v>
      </c>
      <c r="AA1105" s="14">
        <f>IFERROR((AA715+AA793+AA871)/(AA949+AA1027+AA169),"")</f>
        <v>2.2527408836056449E-2</v>
      </c>
      <c r="AB1105" s="14">
        <f>IFERROR((AB715+AB793+AB871)/(AB949+AB1027+AB169),"")</f>
        <v>2.376366808859081E-2</v>
      </c>
      <c r="AC1105" s="14">
        <f>IFERROR((AC715+AC793+AC871)/(AC949+AC1027+AC169),"")</f>
        <v>2.3353793469269486E-2</v>
      </c>
      <c r="AD1105" s="14">
        <f>IFERROR((AD715+AD793+AD871)/(AD949+AD1027+AD169),"")</f>
        <v>2.2398025826547388E-2</v>
      </c>
      <c r="AE1105" s="14">
        <f>IFERROR((AE715+AE793+AE871)/(AE949+AE1027+AE169),"")</f>
        <v>2.1984677707641894E-2</v>
      </c>
      <c r="AF1105" s="14">
        <f>IFERROR((AF715+AF793+AF871)/(AF949+AF1027+AF169),"")</f>
        <v>2.1963565033472177E-2</v>
      </c>
      <c r="AG1105" s="14">
        <f>IFERROR((AG715+AG793+AG871)/(AG949+AG1027+AG169),"")</f>
        <v>2.1802776187332631E-2</v>
      </c>
      <c r="AH1105" s="14">
        <f>IFERROR((AH715+AH793+AH871)/(AH949+AH1027+AH169),"")</f>
        <v>2.1670396098177714E-2</v>
      </c>
    </row>
    <row r="1106" spans="1:34" ht="15" hidden="1" x14ac:dyDescent="0.25">
      <c r="A1106" t="str">
        <f t="shared" si="194"/>
        <v>平安广义不良资产率</v>
      </c>
      <c r="B1106" s="3" t="str">
        <f t="shared" si="199"/>
        <v>平安银行广义不良资产率</v>
      </c>
      <c r="C1106" s="4" t="s">
        <v>43</v>
      </c>
      <c r="D1106" s="4" t="s">
        <v>44</v>
      </c>
      <c r="E1106" s="5" t="s">
        <v>45</v>
      </c>
      <c r="F1106" s="5" t="s">
        <v>27</v>
      </c>
      <c r="G1106" s="5" t="str">
        <f t="shared" si="200"/>
        <v>广义不良资产率</v>
      </c>
      <c r="H1106" s="14">
        <f>IFERROR((H716+H794+H872)/(H950+H1028+H170),"")</f>
        <v>2.6974134929494766E-2</v>
      </c>
      <c r="I1106" s="14">
        <f>IFERROR((I716+I794+I872)/(I950+I1028+I170),"")</f>
        <v>2.5952983275156358E-2</v>
      </c>
      <c r="J1106" s="14">
        <f>IFERROR((J716+J794+J872)/(J950+J1028+J170),"")</f>
        <v>2.9002728659528111E-2</v>
      </c>
      <c r="K1106" s="14">
        <f>IFERROR((K716+K794+K872)/(K950+K1028+K170),"")</f>
        <v>2.8510497872725384E-2</v>
      </c>
      <c r="L1106" s="14">
        <f>IFERROR((L716+L794+L872)/(L950+L1028+L170),"")</f>
        <v>2.79695631013635E-2</v>
      </c>
      <c r="M1106" s="14">
        <f>IFERROR((M716+M794+M872)/(M950+M1028+M170),"")</f>
        <v>2.3892009511908084E-2</v>
      </c>
      <c r="N1106" s="14">
        <f>IFERROR((N716+N794+N872)/(N950+N1028+N170),"")</f>
        <v>1.7059925798404464E-2</v>
      </c>
      <c r="O1106" s="14">
        <f>IFERROR((O716+O794+O872)/(O950+O1028+O170),"")</f>
        <v>1.6414500645602646E-2</v>
      </c>
      <c r="P1106" s="14">
        <f>IFERROR((P716+P794+P872)/(P950+P1028+P170),"")</f>
        <v>1.5593084424172302E-2</v>
      </c>
      <c r="Q1106" s="14">
        <f>IFERROR((Q716+Q794+Q872)/(Q950+Q1028+Q170),"")</f>
        <v>1.8163334026419668E-2</v>
      </c>
      <c r="R1106" s="14">
        <f>IFERROR((R716+R794+R872)/(R950+R1028+R170),"")</f>
        <v>2.0037103707440624E-2</v>
      </c>
      <c r="S1106" s="14">
        <f>IFERROR((S716+S794+S872)/(S950+S1028+S170),"")</f>
        <v>1.9752468529317533E-2</v>
      </c>
      <c r="T1106" s="14">
        <f>IFERROR((T716+T794+T872)/(T950+T1028+T170),"")</f>
        <v>1.9411634180022636E-2</v>
      </c>
      <c r="U1106" s="14">
        <f>IFERROR((U716+U794+U872)/(U950+U1028+U170),"")</f>
        <v>2.0729750227939152E-2</v>
      </c>
      <c r="V1106" s="14">
        <f>IFERROR((V716+V794+V872)/(V950+V1028+V170),"")</f>
        <v>2.2772183081268368E-2</v>
      </c>
      <c r="W1106" s="14">
        <f>IFERROR((W716+W794+W872)/(W950+W1028+W170),"")</f>
        <v>2.2422955259360045E-2</v>
      </c>
      <c r="X1106" s="14">
        <f>IFERROR((X716+X794+X872)/(X950+X1028+X170),"")</f>
        <v>2.0306758222837919E-2</v>
      </c>
      <c r="Y1106" s="14">
        <f>IFERROR((Y716+Y794+Y872)/(Y950+Y1028+Y170),"")</f>
        <v>2.0413250303084066E-2</v>
      </c>
      <c r="Z1106" s="14">
        <f>IFERROR((Z716+Z794+Z872)/(Z950+Z1028+Z170),"")</f>
        <v>2.0756504084962941E-2</v>
      </c>
      <c r="AA1106" s="14">
        <f>IFERROR((AA716+AA794+AA872)/(AA950+AA1028+AA170),"")</f>
        <v>2.1101834088751038E-2</v>
      </c>
      <c r="AB1106" s="14">
        <f>IFERROR((AB716+AB794+AB872)/(AB950+AB1028+AB170),"")</f>
        <v>2.1075407419659825E-2</v>
      </c>
      <c r="AC1106" s="14">
        <f>IFERROR((AC716+AC794+AC872)/(AC950+AC1028+AC170),"")</f>
        <v>2.139114858301364E-2</v>
      </c>
      <c r="AD1106" s="14">
        <f>IFERROR((AD716+AD794+AD872)/(AD950+AD1028+AD170),"")</f>
        <v>2.0913291585527051E-2</v>
      </c>
      <c r="AE1106" s="14">
        <f>IFERROR((AE716+AE794+AE872)/(AE950+AE1028+AE170),"")</f>
        <v>2.0675509427970497E-2</v>
      </c>
      <c r="AF1106" s="14">
        <f>IFERROR((AF716+AF794+AF872)/(AF950+AF1028+AF170),"")</f>
        <v>1.9566970316930735E-2</v>
      </c>
      <c r="AG1106" s="14">
        <f>IFERROR((AG716+AG794+AG872)/(AG950+AG1028+AG170),"")</f>
        <v>1.9817903580151862E-2</v>
      </c>
      <c r="AH1106" s="14">
        <f>IFERROR((AH716+AH794+AH872)/(AH950+AH1028+AH170),"")</f>
        <v>1.8983783628888765E-2</v>
      </c>
    </row>
    <row r="1107" spans="1:34" ht="15" hidden="1" x14ac:dyDescent="0.25">
      <c r="A1107" t="str">
        <f t="shared" si="194"/>
        <v>华夏广义不良资产率</v>
      </c>
      <c r="B1107" s="3" t="str">
        <f t="shared" si="199"/>
        <v>华夏银行广义不良资产率</v>
      </c>
      <c r="C1107" s="4" t="s">
        <v>46</v>
      </c>
      <c r="D1107" s="4" t="s">
        <v>47</v>
      </c>
      <c r="E1107" s="5" t="s">
        <v>48</v>
      </c>
      <c r="F1107" s="5" t="s">
        <v>27</v>
      </c>
      <c r="G1107" s="5" t="str">
        <f t="shared" si="200"/>
        <v>广义不良资产率</v>
      </c>
      <c r="H1107" s="14">
        <f>IFERROR((H717+H795+H873)/(H951+H1029+H171),"")</f>
        <v>3.5938920530755043E-2</v>
      </c>
      <c r="I1107" s="14">
        <f>IFERROR((I717+I795+I873)/(I951+I1029+I171),"")</f>
        <v>3.7022681638376083E-2</v>
      </c>
      <c r="J1107" s="14">
        <f>IFERROR((J717+J795+J873)/(J951+J1029+J171),"")</f>
        <v>3.6059002546657871E-2</v>
      </c>
      <c r="K1107" s="14">
        <f>IFERROR((K717+K795+K873)/(K951+K1029+K171),"")</f>
        <v>3.6600058221229095E-2</v>
      </c>
      <c r="L1107" s="14">
        <f>IFERROR((L717+L795+L873)/(L951+L1029+L171),"")</f>
        <v>3.6179355719022907E-2</v>
      </c>
      <c r="M1107" s="14">
        <f>IFERROR((M717+M795+M873)/(M951+M1029+M171),"")</f>
        <v>3.6339424071842111E-2</v>
      </c>
      <c r="N1107" s="14">
        <f>IFERROR((N717+N795+N873)/(N951+N1029+N171),"")</f>
        <v>3.5259552943084513E-2</v>
      </c>
      <c r="O1107" s="14">
        <f>IFERROR((O717+O795+O873)/(O951+O1029+O171),"")</f>
        <v>3.4685117307306994E-2</v>
      </c>
      <c r="P1107" s="14">
        <f>IFERROR((P717+P795+P873)/(P951+P1029+P171),"")</f>
        <v>3.367388813894346E-2</v>
      </c>
      <c r="Q1107" s="14">
        <f>IFERROR((Q717+Q795+Q873)/(Q951+Q1029+Q171),"")</f>
        <v>3.3034024603676063E-2</v>
      </c>
      <c r="R1107" s="14">
        <f>IFERROR((R717+R795+R873)/(R951+R1029+R171),"")</f>
        <v>3.7853117390596554E-2</v>
      </c>
      <c r="S1107" s="14">
        <f>IFERROR((S717+S795+S873)/(S951+S1029+S171),"")</f>
        <v>3.6822179189810379E-2</v>
      </c>
      <c r="T1107" s="14">
        <f>IFERROR((T717+T795+T873)/(T951+T1029+T171),"")</f>
        <v>3.5961623634130933E-2</v>
      </c>
      <c r="U1107" s="14">
        <f>IFERROR((U717+U795+U873)/(U951+U1029+U171),"")</f>
        <v>3.510082496076998E-2</v>
      </c>
      <c r="V1107" s="14">
        <f>IFERROR((V717+V795+V873)/(V951+V1029+V171),"")</f>
        <v>3.3273848098400345E-2</v>
      </c>
      <c r="W1107" s="14">
        <f>IFERROR((W717+W795+W873)/(W951+W1029+W171),"")</f>
        <v>3.2949771349797402E-2</v>
      </c>
      <c r="X1107" s="14">
        <f>IFERROR((X717+X795+X873)/(X951+X1029+X171),"")</f>
        <v>3.3282589854703039E-2</v>
      </c>
      <c r="Y1107" s="14">
        <f>IFERROR((Y717+Y795+Y873)/(Y951+Y1029+Y171),"")</f>
        <v>3.2855945808032104E-2</v>
      </c>
      <c r="Z1107" s="14">
        <f>IFERROR((Z717+Z795+Z873)/(Z951+Z1029+Z171),"")</f>
        <v>3.154656044065849E-2</v>
      </c>
      <c r="AA1107" s="14">
        <f>IFERROR((AA717+AA795+AA873)/(AA951+AA1029+AA171),"")</f>
        <v>3.1443942674308674E-2</v>
      </c>
      <c r="AB1107" s="14">
        <f>IFERROR((AB717+AB795+AB873)/(AB951+AB1029+AB171),"")</f>
        <v>3.0395479758126485E-2</v>
      </c>
      <c r="AC1107" s="14">
        <f>IFERROR((AC717+AC795+AC873)/(AC951+AC1029+AC171),"")</f>
        <v>3.0002831873727438E-2</v>
      </c>
      <c r="AD1107" s="14">
        <f>IFERROR((AD717+AD795+AD873)/(AD951+AD1029+AD171),"")</f>
        <v>2.9043298975056829E-2</v>
      </c>
      <c r="AE1107" s="14">
        <f>IFERROR((AE717+AE795+AE873)/(AE951+AE1029+AE171),"")</f>
        <v>2.9084423105155899E-2</v>
      </c>
      <c r="AF1107" s="14">
        <f>IFERROR((AF717+AF795+AF873)/(AF951+AF1029+AF171),"")</f>
        <v>2.7542887904475909E-2</v>
      </c>
      <c r="AG1107" s="14">
        <f>IFERROR((AG717+AG795+AG873)/(AG951+AG1029+AG171),"")</f>
        <v>2.6221855927463164E-2</v>
      </c>
      <c r="AH1107" s="14">
        <f>IFERROR((AH717+AH795+AH873)/(AH951+AH1029+AH171),"")</f>
        <v>2.8358726273207249E-2</v>
      </c>
    </row>
    <row r="1108" spans="1:34" ht="15" hidden="1" x14ac:dyDescent="0.25">
      <c r="A1108" t="str">
        <f t="shared" si="194"/>
        <v>浙商广义不良资产率</v>
      </c>
      <c r="B1108" s="3" t="str">
        <f t="shared" si="199"/>
        <v>浙商银行广义不良资产率</v>
      </c>
      <c r="C1108" s="4" t="s">
        <v>49</v>
      </c>
      <c r="D1108" s="4" t="s">
        <v>50</v>
      </c>
      <c r="E1108" s="5" t="s">
        <v>51</v>
      </c>
      <c r="F1108" s="5" t="s">
        <v>27</v>
      </c>
      <c r="G1108" s="5" t="str">
        <f t="shared" si="200"/>
        <v>广义不良资产率</v>
      </c>
      <c r="H1108" s="14">
        <f>IFERROR((H718+H796+H874)/(H952+H1030+H172),"")</f>
        <v>1.9949594932841496E-2</v>
      </c>
      <c r="I1108" s="14" t="str">
        <f>IFERROR((I718+I796+I874)/(I952+I1030+I172),"")</f>
        <v/>
      </c>
      <c r="J1108" s="14">
        <f>IFERROR((J718+J796+J874)/(J952+J1030+J172),"")</f>
        <v>3.197028577343488E-2</v>
      </c>
      <c r="K1108" s="14">
        <f>IFERROR((K718+K796+K874)/(K952+K1030+K172),"")</f>
        <v>3.1841637020849793E-2</v>
      </c>
      <c r="L1108" s="14">
        <f>IFERROR((L718+L796+L874)/(L952+L1030+L172),"")</f>
        <v>3.0168742484036757E-2</v>
      </c>
      <c r="M1108" s="14">
        <f>IFERROR((M718+M796+M874)/(M952+M1030+M172),"")</f>
        <v>2.9537409997976209E-2</v>
      </c>
      <c r="N1108" s="14">
        <f>IFERROR((N718+N796+N874)/(N952+N1030+N172),"")</f>
        <v>2.7578752715147703E-2</v>
      </c>
      <c r="O1108" s="14">
        <f>IFERROR((O718+O796+O874)/(O952+O1030+O172),"")</f>
        <v>2.8091725349847534E-2</v>
      </c>
      <c r="P1108" s="14">
        <f>IFERROR((P718+P796+P874)/(P952+P1030+P172),"")</f>
        <v>2.6328120215254842E-2</v>
      </c>
      <c r="Q1108" s="14">
        <f>IFERROR((Q718+Q796+Q874)/(Q952+Q1030+Q172),"")</f>
        <v>2.6374857832658503E-2</v>
      </c>
      <c r="R1108" s="14">
        <f>IFERROR((R718+R796+R874)/(R952+R1030+R172),"")</f>
        <v>3.6389962094860444E-2</v>
      </c>
      <c r="S1108" s="14">
        <f>IFERROR((S718+S796+S874)/(S952+S1030+S172),"")</f>
        <v>3.3930184617660598E-2</v>
      </c>
      <c r="T1108" s="14">
        <f>IFERROR((T718+T796+T874)/(T952+T1030+T172),"")</f>
        <v>4.1048279965807996E-2</v>
      </c>
      <c r="U1108" s="14">
        <f>IFERROR((U718+U796+U874)/(U952+U1030+U172),"")</f>
        <v>4.1014742737404894E-2</v>
      </c>
      <c r="V1108" s="14">
        <f>IFERROR((V718+V796+V874)/(V952+V1030+V172),"")</f>
        <v>3.908295722334533E-2</v>
      </c>
      <c r="W1108" s="14">
        <f>IFERROR((W718+W796+W874)/(W952+W1030+W172),"")</f>
        <v>3.6734730070097421E-2</v>
      </c>
      <c r="X1108" s="14">
        <f>IFERROR((X718+X796+X874)/(X952+X1030+X172),"")</f>
        <v>3.9522339240223678E-2</v>
      </c>
      <c r="Y1108" s="14">
        <f>IFERROR((Y718+Y796+Y874)/(Y952+Y1030+Y172),"")</f>
        <v>3.9092345170135108E-2</v>
      </c>
      <c r="Z1108" s="14">
        <f>IFERROR((Z718+Z796+Z874)/(Z952+Z1030+Z172),"")</f>
        <v>3.9569208588065674E-2</v>
      </c>
      <c r="AA1108" s="14">
        <f>IFERROR((AA718+AA796+AA874)/(AA952+AA1030+AA172),"")</f>
        <v>3.9415457858132934E-2</v>
      </c>
      <c r="AB1108" s="14">
        <f>IFERROR((AB718+AB796+AB874)/(AB952+AB1030+AB172),"")</f>
        <v>4.1277761542493206E-2</v>
      </c>
      <c r="AC1108" s="14">
        <f>IFERROR((AC718+AC796+AC874)/(AC952+AC1030+AC172),"")</f>
        <v>4.0781087156748413E-2</v>
      </c>
      <c r="AD1108" s="14">
        <f>IFERROR((AD718+AD796+AD874)/(AD952+AD1030+AD172),"")</f>
        <v>4.0579732615679591E-2</v>
      </c>
      <c r="AE1108" s="14">
        <f>IFERROR((AE718+AE796+AE874)/(AE952+AE1030+AE172),"")</f>
        <v>3.9353233692547888E-2</v>
      </c>
      <c r="AF1108" s="14">
        <f>IFERROR((AF718+AF796+AF874)/(AF952+AF1030+AF172),"")</f>
        <v>4.0579061398422475E-2</v>
      </c>
      <c r="AG1108" s="14">
        <f>IFERROR((AG718+AG796+AG874)/(AG952+AG1030+AG172),"")</f>
        <v>4.0015316540719909E-2</v>
      </c>
      <c r="AH1108" s="14">
        <f>IFERROR((AH718+AH796+AH874)/(AH952+AH1030+AH172),"")</f>
        <v>3.8678922532717944E-2</v>
      </c>
    </row>
    <row r="1109" spans="1:34" ht="15" hidden="1" x14ac:dyDescent="0.25">
      <c r="A1109" t="str">
        <f t="shared" si="194"/>
        <v>北京广义不良资产率</v>
      </c>
      <c r="B1109" s="3" t="str">
        <f t="shared" si="199"/>
        <v>北京银行广义不良资产率</v>
      </c>
      <c r="C1109" s="4" t="s">
        <v>52</v>
      </c>
      <c r="D1109" s="4" t="s">
        <v>53</v>
      </c>
      <c r="E1109" s="5" t="s">
        <v>54</v>
      </c>
      <c r="F1109" s="5" t="s">
        <v>55</v>
      </c>
      <c r="G1109" s="5" t="str">
        <f t="shared" si="200"/>
        <v>广义不良资产率</v>
      </c>
      <c r="H1109" s="14">
        <f>IFERROR((H719+H797+H875)/(H953+H1031+H173),"")</f>
        <v>1.4423708848644069E-2</v>
      </c>
      <c r="I1109" s="14">
        <f>IFERROR((I719+I797+I875)/(I953+I1031+I173),"")</f>
        <v>1.431388745495306E-2</v>
      </c>
      <c r="J1109" s="14">
        <f>IFERROR((J719+J797+J875)/(J953+J1031+J173),"")</f>
        <v>1.700886012365365E-2</v>
      </c>
      <c r="K1109" s="14">
        <f>IFERROR((K719+K797+K875)/(K953+K1031+K173),"")</f>
        <v>1.7228379589292006E-2</v>
      </c>
      <c r="L1109" s="14">
        <f>IFERROR((L719+L797+L875)/(L953+L1031+L173),"")</f>
        <v>1.8091849404229209E-2</v>
      </c>
      <c r="M1109" s="14">
        <f>IFERROR((M719+M797+M875)/(M953+M1031+M173),"")</f>
        <v>1.8162955104660698E-2</v>
      </c>
      <c r="N1109" s="14">
        <f>IFERROR((N719+N797+N875)/(N953+N1031+N173),"")</f>
        <v>1.8530412822985259E-2</v>
      </c>
      <c r="O1109" s="14">
        <f>IFERROR((O719+O797+O875)/(O953+O1031+O173),"")</f>
        <v>1.7491959233019855E-2</v>
      </c>
      <c r="P1109" s="14">
        <f>IFERROR((P719+P797+P875)/(P953+P1031+P173),"")</f>
        <v>1.762924592043931E-2</v>
      </c>
      <c r="Q1109" s="14">
        <f>IFERROR((Q719+Q797+Q875)/(Q953+Q1031+Q173),"")</f>
        <v>1.7589075465350976E-2</v>
      </c>
      <c r="R1109" s="14">
        <f>IFERROR((R719+R797+R875)/(R953+R1031+R173),"")</f>
        <v>2.5189378793356563E-2</v>
      </c>
      <c r="S1109" s="14">
        <f>IFERROR((S719+S797+S875)/(S953+S1031+S173),"")</f>
        <v>2.5010485252556114E-2</v>
      </c>
      <c r="T1109" s="14">
        <f>IFERROR((T719+T797+T875)/(T953+T1031+T173),"")</f>
        <v>2.9548597586616415E-2</v>
      </c>
      <c r="U1109" s="14">
        <f>IFERROR((U719+U797+U875)/(U953+U1031+U173),"")</f>
        <v>2.9340552814199769E-2</v>
      </c>
      <c r="V1109" s="14">
        <f>IFERROR((V719+V797+V875)/(V953+V1031+V173),"")</f>
        <v>2.5483522725308894E-2</v>
      </c>
      <c r="W1109" s="14">
        <f>IFERROR((W719+W797+W875)/(W953+W1031+W173),"")</f>
        <v>2.4651486385885834E-2</v>
      </c>
      <c r="X1109" s="14">
        <f>IFERROR((X719+X797+X875)/(X953+X1031+X173),"")</f>
        <v>2.4012150925126256E-2</v>
      </c>
      <c r="Y1109" s="14">
        <f>IFERROR((Y719+Y797+Y875)/(Y953+Y1031+Y173),"")</f>
        <v>2.3799803176071218E-2</v>
      </c>
      <c r="Z1109" s="14">
        <f>IFERROR((Z719+Z797+Z875)/(Z953+Z1031+Z173),"")</f>
        <v>2.5224287092382731E-2</v>
      </c>
      <c r="AA1109" s="14">
        <f>IFERROR((AA719+AA797+AA875)/(AA953+AA1031+AA173),"")</f>
        <v>2.4664338686093277E-2</v>
      </c>
      <c r="AB1109" s="14">
        <f>IFERROR((AB719+AB797+AB875)/(AB953+AB1031+AB173),"")</f>
        <v>2.5778236446308007E-2</v>
      </c>
      <c r="AC1109" s="14">
        <f>IFERROR((AC719+AC797+AC875)/(AC953+AC1031+AC173),"")</f>
        <v>2.5083111021879354E-2</v>
      </c>
      <c r="AD1109" s="14">
        <f>IFERROR((AD719+AD797+AD875)/(AD953+AD1031+AD173),"")</f>
        <v>2.5873777284850272E-2</v>
      </c>
      <c r="AE1109" s="14">
        <f>IFERROR((AE719+AE797+AE875)/(AE953+AE1031+AE173),"")</f>
        <v>2.473521722312046E-2</v>
      </c>
      <c r="AF1109" s="14">
        <f>IFERROR((AF719+AF797+AF875)/(AF953+AF1031+AF173),"")</f>
        <v>2.2429088978178021E-2</v>
      </c>
      <c r="AG1109" s="14">
        <f>IFERROR((AG719+AG797+AG875)/(AG953+AG1031+AG173),"")</f>
        <v>2.166902885071843E-2</v>
      </c>
      <c r="AH1109" s="14" t="str">
        <f>IFERROR((AH719+AH797+AH875)/(AH953+AH1031+AH173),"")</f>
        <v/>
      </c>
    </row>
    <row r="1110" spans="1:34" ht="15" hidden="1" x14ac:dyDescent="0.25">
      <c r="A1110" t="str">
        <f t="shared" si="194"/>
        <v>江苏广义不良资产率</v>
      </c>
      <c r="B1110" s="3" t="str">
        <f t="shared" si="199"/>
        <v>江苏银行广义不良资产率</v>
      </c>
      <c r="C1110" s="4" t="s">
        <v>56</v>
      </c>
      <c r="D1110" s="4" t="s">
        <v>57</v>
      </c>
      <c r="E1110" s="5" t="s">
        <v>58</v>
      </c>
      <c r="F1110" s="5" t="s">
        <v>55</v>
      </c>
      <c r="G1110" s="5" t="str">
        <f t="shared" si="200"/>
        <v>广义不良资产率</v>
      </c>
      <c r="H1110" s="14">
        <f>IFERROR((H720+H798+H876)/(H954+H1032+H174),"")</f>
        <v>2.135985258201567E-2</v>
      </c>
      <c r="I1110" s="14">
        <f>IFERROR((I720+I798+I876)/(I954+I1032+I174),"")</f>
        <v>1.9975481473134073E-2</v>
      </c>
      <c r="J1110" s="14">
        <f>IFERROR((J720+J798+J876)/(J954+J1032+J174),"")</f>
        <v>2.0536814020454063E-2</v>
      </c>
      <c r="K1110" s="14">
        <f>IFERROR((K720+K798+K876)/(K954+K1032+K174),"")</f>
        <v>2.0032173699987749E-2</v>
      </c>
      <c r="L1110" s="14">
        <f>IFERROR((L720+L798+L876)/(L954+L1032+L174),"")</f>
        <v>2.0171479500239304E-2</v>
      </c>
      <c r="M1110" s="14">
        <f>IFERROR((M720+M798+M876)/(M954+M1032+M174),"")</f>
        <v>1.8820229232658983E-2</v>
      </c>
      <c r="N1110" s="14">
        <f>IFERROR((N720+N798+N876)/(N954+N1032+N174),"")</f>
        <v>1.8030247030637717E-2</v>
      </c>
      <c r="O1110" s="14">
        <f>IFERROR((O720+O798+O876)/(O954+O1032+O174),"")</f>
        <v>1.6877884232325599E-2</v>
      </c>
      <c r="P1110" s="14">
        <f>IFERROR((P720+P798+P876)/(P954+P1032+P174),"")</f>
        <v>1.6091063614778238E-2</v>
      </c>
      <c r="Q1110" s="14">
        <f>IFERROR((Q720+Q798+Q876)/(Q954+Q1032+Q174),"")</f>
        <v>1.6253192152783921E-2</v>
      </c>
      <c r="R1110" s="14">
        <f>IFERROR((R720+R798+R876)/(R954+R1032+R174),"")</f>
        <v>1.6148514203998123E-2</v>
      </c>
      <c r="S1110" s="14">
        <f>IFERROR((S720+S798+S876)/(S954+S1032+S174),"")</f>
        <v>1.5645160280522465E-2</v>
      </c>
      <c r="T1110" s="14">
        <f>IFERROR((T720+T798+T876)/(T954+T1032+T174),"")</f>
        <v>1.6103271829443596E-2</v>
      </c>
      <c r="U1110" s="14">
        <f>IFERROR((U720+U798+U876)/(U954+U1032+U174),"")</f>
        <v>1.6045431203447529E-2</v>
      </c>
      <c r="V1110" s="14">
        <f>IFERROR((V720+V798+V876)/(V954+V1032+V174),"")</f>
        <v>1.5553386395835667E-2</v>
      </c>
      <c r="W1110" s="14">
        <f>IFERROR((W720+W798+W876)/(W954+W1032+W174),"")</f>
        <v>1.4633906977116752E-2</v>
      </c>
      <c r="X1110" s="14">
        <f>IFERROR((X720+X798+X876)/(X954+X1032+X174),"")</f>
        <v>1.6351747681118144E-2</v>
      </c>
      <c r="Y1110" s="14">
        <f>IFERROR((Y720+Y798+Y876)/(Y954+Y1032+Y174),"")</f>
        <v>1.6539969439628467E-2</v>
      </c>
      <c r="Z1110" s="14">
        <f>IFERROR((Z720+Z798+Z876)/(Z954+Z1032+Z174),"")</f>
        <v>1.454440308762337E-2</v>
      </c>
      <c r="AA1110" s="14">
        <f>IFERROR((AA720+AA798+AA876)/(AA954+AA1032+AA174),"")</f>
        <v>1.4254742327779303E-2</v>
      </c>
      <c r="AB1110" s="14">
        <f>IFERROR((AB720+AB798+AB876)/(AB954+AB1032+AB174),"")</f>
        <v>1.4642273489341892E-2</v>
      </c>
      <c r="AC1110" s="14">
        <f>IFERROR((AC720+AC798+AC876)/(AC954+AC1032+AC174),"")</f>
        <v>1.478994182456839E-2</v>
      </c>
      <c r="AD1110" s="14">
        <f>IFERROR((AD720+AD798+AD876)/(AD954+AD1032+AD174),"")</f>
        <v>1.3979548876786109E-2</v>
      </c>
      <c r="AE1110" s="14">
        <f>IFERROR((AE720+AE798+AE876)/(AE954+AE1032+AE174),"")</f>
        <v>1.2873310269037437E-2</v>
      </c>
      <c r="AF1110" s="14">
        <f>IFERROR((AF720+AF798+AF876)/(AF954+AF1032+AF174),"")</f>
        <v>1.2189523645488743E-2</v>
      </c>
      <c r="AG1110" s="14">
        <f>IFERROR((AG720+AG798+AG876)/(AG954+AG1032+AG174),"")</f>
        <v>1.2288663062948551E-2</v>
      </c>
      <c r="AH1110" s="14" t="str">
        <f>IFERROR((AH720+AH798+AH876)/(AH954+AH1032+AH174),"")</f>
        <v/>
      </c>
    </row>
    <row r="1111" spans="1:34" ht="15" hidden="1" x14ac:dyDescent="0.25">
      <c r="A1111" t="str">
        <f t="shared" si="194"/>
        <v>上海广义不良资产率</v>
      </c>
      <c r="B1111" s="3" t="str">
        <f t="shared" si="199"/>
        <v>上海银行广义不良资产率</v>
      </c>
      <c r="C1111" s="4" t="s">
        <v>59</v>
      </c>
      <c r="D1111" s="4" t="s">
        <v>60</v>
      </c>
      <c r="E1111" s="5" t="s">
        <v>61</v>
      </c>
      <c r="F1111" s="5" t="s">
        <v>55</v>
      </c>
      <c r="G1111" s="5" t="str">
        <f t="shared" si="200"/>
        <v>广义不良资产率</v>
      </c>
      <c r="H1111" s="14">
        <f>IFERROR((H721+H799+H877)/(H955+H1033+H175),"")</f>
        <v>1.5755798621891644E-2</v>
      </c>
      <c r="I1111" s="14">
        <f>IFERROR((I721+I799+I877)/(I955+I1033+I175),"")</f>
        <v>1.6102741697653182E-2</v>
      </c>
      <c r="J1111" s="14">
        <f>IFERROR((J721+J799+J877)/(J955+J1033+J175),"")</f>
        <v>1.5881898464936785E-2</v>
      </c>
      <c r="K1111" s="14">
        <f>IFERROR((K721+K799+K877)/(K955+K1033+K175),"")</f>
        <v>1.595582935157203E-2</v>
      </c>
      <c r="L1111" s="14">
        <f>IFERROR((L721+L799+L877)/(L955+L1033+L175),"")</f>
        <v>1.6829335980273783E-2</v>
      </c>
      <c r="M1111" s="14">
        <f>IFERROR((M721+M799+M877)/(M955+M1033+M175),"")</f>
        <v>1.6347162854955414E-2</v>
      </c>
      <c r="N1111" s="14">
        <f>IFERROR((N721+N799+N877)/(N955+N1033+N175),"")</f>
        <v>1.7441272723668355E-2</v>
      </c>
      <c r="O1111" s="14">
        <f>IFERROR((O721+O799+O877)/(O955+O1033+O175),"")</f>
        <v>1.7493012013221534E-2</v>
      </c>
      <c r="P1111" s="14">
        <f>IFERROR((P721+P799+P877)/(P955+P1033+P175),"")</f>
        <v>1.8718175731282309E-2</v>
      </c>
      <c r="Q1111" s="14">
        <f>IFERROR((Q721+Q799+Q877)/(Q955+Q1033+Q175),"")</f>
        <v>1.7891393248417209E-2</v>
      </c>
      <c r="R1111" s="14">
        <f>IFERROR((R721+R799+R877)/(R955+R1033+R175),"")</f>
        <v>2.279983934612801E-2</v>
      </c>
      <c r="S1111" s="14">
        <f>IFERROR((S721+S799+S877)/(S955+S1033+S175),"")</f>
        <v>2.2090968605475287E-2</v>
      </c>
      <c r="T1111" s="14">
        <f>IFERROR((T721+T799+T877)/(T955+T1033+T175),"")</f>
        <v>2.2320557211897116E-2</v>
      </c>
      <c r="U1111" s="14">
        <f>IFERROR((U721+U799+U877)/(U955+U1033+U175),"")</f>
        <v>2.2847278573284575E-2</v>
      </c>
      <c r="V1111" s="14">
        <f>IFERROR((V721+V799+V877)/(V955+V1033+V175),"")</f>
        <v>2.1284889724716236E-2</v>
      </c>
      <c r="W1111" s="14">
        <f>IFERROR((W721+W799+W877)/(W955+W1033+W175),"")</f>
        <v>2.1781013907900059E-2</v>
      </c>
      <c r="X1111" s="14">
        <f>IFERROR((X721+X799+X877)/(X955+X1033+X175),"")</f>
        <v>2.0821164498648279E-2</v>
      </c>
      <c r="Y1111" s="14">
        <f>IFERROR((Y721+Y799+Y877)/(Y955+Y1033+Y175),"")</f>
        <v>2.0402501295059508E-2</v>
      </c>
      <c r="Z1111" s="14">
        <f>IFERROR((Z721+Z799+Z877)/(Z955+Z1033+Z175),"")</f>
        <v>2.3804765783586125E-2</v>
      </c>
      <c r="AA1111" s="14">
        <f>IFERROR((AA721+AA799+AA877)/(AA955+AA1033+AA175),"")</f>
        <v>2.3430351767342258E-2</v>
      </c>
      <c r="AB1111" s="14">
        <f>IFERROR((AB721+AB799+AB877)/(AB955+AB1033+AB175),"")</f>
        <v>2.1024786363374851E-2</v>
      </c>
      <c r="AC1111" s="14">
        <f>IFERROR((AC721+AC799+AC877)/(AC955+AC1033+AC175),"")</f>
        <v>2.0817456986423892E-2</v>
      </c>
      <c r="AD1111" s="14">
        <f>IFERROR((AD721+AD799+AD877)/(AD955+AD1033+AD175),"")</f>
        <v>2.0184882805775212E-2</v>
      </c>
      <c r="AE1111" s="14">
        <f>IFERROR((AE721+AE799+AE877)/(AE955+AE1033+AE175),"")</f>
        <v>2.0143240154693015E-2</v>
      </c>
      <c r="AF1111" s="14">
        <f>IFERROR((AF721+AF799+AF877)/(AF955+AF1033+AF175),"")</f>
        <v>1.9481998426843186E-2</v>
      </c>
      <c r="AG1111" s="14">
        <f>IFERROR((AG721+AG799+AG877)/(AG955+AG1033+AG175),"")</f>
        <v>1.9736707733302033E-2</v>
      </c>
      <c r="AH1111" s="14" t="str">
        <f>IFERROR((AH721+AH799+AH877)/(AH955+AH1033+AH175),"")</f>
        <v/>
      </c>
    </row>
    <row r="1112" spans="1:34" ht="15" hidden="1" x14ac:dyDescent="0.25">
      <c r="A1112" t="str">
        <f t="shared" si="194"/>
        <v>宁波广义不良资产率</v>
      </c>
      <c r="B1112" s="3" t="str">
        <f t="shared" si="199"/>
        <v>宁波银行广义不良资产率</v>
      </c>
      <c r="C1112" s="4" t="s">
        <v>62</v>
      </c>
      <c r="D1112" s="4" t="s">
        <v>63</v>
      </c>
      <c r="E1112" s="5" t="s">
        <v>64</v>
      </c>
      <c r="F1112" s="5" t="s">
        <v>55</v>
      </c>
      <c r="G1112" s="5" t="str">
        <f t="shared" si="200"/>
        <v>广义不良资产率</v>
      </c>
      <c r="H1112" s="14">
        <f>IFERROR((H722+H800+H878)/(H956+H1034+H176),"")</f>
        <v>6.1374015597345614E-3</v>
      </c>
      <c r="I1112" s="14">
        <f>IFERROR((I722+I800+I878)/(I956+I1034+I176),"")</f>
        <v>6.08938495204959E-3</v>
      </c>
      <c r="J1112" s="14">
        <f>IFERROR((J722+J800+J878)/(J956+J1034+J176),"")</f>
        <v>6.7606990574169299E-3</v>
      </c>
      <c r="K1112" s="14">
        <f>IFERROR((K722+K800+K878)/(K956+K1034+K176),"")</f>
        <v>6.9824794677858688E-3</v>
      </c>
      <c r="L1112" s="14">
        <f>IFERROR((L722+L800+L878)/(L956+L1034+L176),"")</f>
        <v>6.3225590877430222E-3</v>
      </c>
      <c r="M1112" s="14">
        <f>IFERROR((M722+M800+M878)/(M956+M1034+M176),"")</f>
        <v>6.2381958291070835E-3</v>
      </c>
      <c r="N1112" s="14">
        <f>IFERROR((N722+N800+N878)/(N956+N1034+N176),"")</f>
        <v>6.121554905602255E-3</v>
      </c>
      <c r="O1112" s="14">
        <f>IFERROR((O722+O800+O878)/(O956+O1034+O176),"")</f>
        <v>5.4923597731941151E-3</v>
      </c>
      <c r="P1112" s="14">
        <f>IFERROR((P722+P800+P878)/(P956+P1034+P176),"")</f>
        <v>5.7084854496059021E-3</v>
      </c>
      <c r="Q1112" s="14">
        <f>IFERROR((Q722+Q800+Q878)/(Q956+Q1034+Q176),"")</f>
        <v>5.6121664771991014E-3</v>
      </c>
      <c r="R1112" s="14">
        <f>IFERROR((R722+R800+R878)/(R956+R1034+R176),"")</f>
        <v>5.8533049168709396E-3</v>
      </c>
      <c r="S1112" s="14">
        <f>IFERROR((S722+S800+S878)/(S956+S1034+S176),"")</f>
        <v>6.0593999532290912E-3</v>
      </c>
      <c r="T1112" s="14">
        <f>IFERROR((T722+T800+T878)/(T956+T1034+T176),"")</f>
        <v>6.0384340759800969E-3</v>
      </c>
      <c r="U1112" s="14">
        <f>IFERROR((U722+U800+U878)/(U956+U1034+U176),"")</f>
        <v>6.0048516626759457E-3</v>
      </c>
      <c r="V1112" s="14">
        <f>IFERROR((V722+V800+V878)/(V956+V1034+V176),"")</f>
        <v>6.3794138591576595E-3</v>
      </c>
      <c r="W1112" s="14">
        <f>IFERROR((W722+W800+W878)/(W956+W1034+W176),"")</f>
        <v>6.125373136836163E-3</v>
      </c>
      <c r="X1112" s="14">
        <f>IFERROR((X722+X800+X878)/(X956+X1034+X176),"")</f>
        <v>6.2731518759117999E-3</v>
      </c>
      <c r="Y1112" s="14">
        <f>IFERROR((Y722+Y800+Y878)/(Y956+Y1034+Y176),"")</f>
        <v>6.2879262982663614E-3</v>
      </c>
      <c r="Z1112" s="14">
        <f>IFERROR((Z722+Z800+Z878)/(Z956+Z1034+Z176),"")</f>
        <v>6.8754326922326817E-3</v>
      </c>
      <c r="AA1112" s="14">
        <f>IFERROR((AA722+AA800+AA878)/(AA956+AA1034+AA176),"")</f>
        <v>7.5336272532707388E-3</v>
      </c>
      <c r="AB1112" s="14">
        <f>IFERROR((AB722+AB800+AB878)/(AB956+AB1034+AB176),"")</f>
        <v>8.7888742401169093E-3</v>
      </c>
      <c r="AC1112" s="14">
        <f>IFERROR((AC722+AC800+AC878)/(AC956+AC1034+AC176),"")</f>
        <v>9.2999884176498369E-3</v>
      </c>
      <c r="AD1112" s="14">
        <f>IFERROR((AD722+AD800+AD878)/(AD956+AD1034+AD176),"")</f>
        <v>8.9722389635453273E-3</v>
      </c>
      <c r="AE1112" s="14">
        <f>IFERROR((AE722+AE800+AE878)/(AE956+AE1034+AE176),"")</f>
        <v>9.0340955893710648E-3</v>
      </c>
      <c r="AF1112" s="14">
        <f>IFERROR((AF722+AF800+AF878)/(AF956+AF1034+AF176),"")</f>
        <v>9.0762095038531884E-3</v>
      </c>
      <c r="AG1112" s="14">
        <f>IFERROR((AG722+AG800+AG878)/(AG956+AG1034+AG176),"")</f>
        <v>9.33068546324862E-3</v>
      </c>
      <c r="AH1112" s="14" t="str">
        <f>IFERROR((AH722+AH800+AH878)/(AH956+AH1034+AH176),"")</f>
        <v/>
      </c>
    </row>
    <row r="1113" spans="1:34" ht="15" hidden="1" x14ac:dyDescent="0.25">
      <c r="A1113" t="str">
        <f t="shared" si="194"/>
        <v>南京广义不良资产率</v>
      </c>
      <c r="B1113" s="3" t="str">
        <f t="shared" si="199"/>
        <v>南京银行广义不良资产率</v>
      </c>
      <c r="C1113" s="4" t="s">
        <v>65</v>
      </c>
      <c r="D1113" s="4" t="s">
        <v>66</v>
      </c>
      <c r="E1113" s="5" t="s">
        <v>67</v>
      </c>
      <c r="F1113" s="5" t="s">
        <v>55</v>
      </c>
      <c r="G1113" s="5" t="str">
        <f t="shared" si="200"/>
        <v>广义不良资产率</v>
      </c>
      <c r="H1113" s="14">
        <f>IFERROR((H723+H801+H879)/(H957+H1035+H177),"")</f>
        <v>9.7195822129837964E-3</v>
      </c>
      <c r="I1113" s="14">
        <f>IFERROR((I723+I801+I879)/(I957+I1035+I177),"")</f>
        <v>1.0397981096957597E-2</v>
      </c>
      <c r="J1113" s="14">
        <f>IFERROR((J723+J801+J879)/(J957+J1035+J177),"")</f>
        <v>1.1076418478834799E-2</v>
      </c>
      <c r="K1113" s="14">
        <f>IFERROR((K723+K801+K879)/(K957+K1035+K177),"")</f>
        <v>1.2790986246392405E-2</v>
      </c>
      <c r="L1113" s="14">
        <f>IFERROR((L723+L801+L879)/(L957+L1035+L177),"")</f>
        <v>1.2066494543762791E-2</v>
      </c>
      <c r="M1113" s="14">
        <f>IFERROR((M723+M801+M879)/(M957+M1035+M177),"")</f>
        <v>1.1359036772962815E-2</v>
      </c>
      <c r="N1113" s="14">
        <f>IFERROR((N723+N801+N879)/(N957+N1035+N177),"")</f>
        <v>1.1166476145954937E-2</v>
      </c>
      <c r="O1113" s="14">
        <f>IFERROR((O723+O801+O879)/(O957+O1035+O177),"")</f>
        <v>1.1799920607129829E-2</v>
      </c>
      <c r="P1113" s="14">
        <f>IFERROR((P723+P801+P879)/(P957+P1035+P177),"")</f>
        <v>1.0892344520248762E-2</v>
      </c>
      <c r="Q1113" s="14">
        <f>IFERROR((Q723+Q801+Q879)/(Q957+Q1035+Q177),"")</f>
        <v>1.0873446787285636E-2</v>
      </c>
      <c r="R1113" s="14">
        <f>IFERROR((R723+R801+R879)/(R957+R1035+R177),"")</f>
        <v>1.1133800128540547E-2</v>
      </c>
      <c r="S1113" s="14">
        <f>IFERROR((S723+S801+S879)/(S957+S1035+S177),"")</f>
        <v>1.0310212912803113E-2</v>
      </c>
      <c r="T1113" s="14">
        <f>IFERROR((T723+T801+T879)/(T957+T1035+T177),"")</f>
        <v>1.5852597736911302E-2</v>
      </c>
      <c r="U1113" s="14">
        <f>IFERROR((U723+U801+U879)/(U957+U1035+U177),"")</f>
        <v>1.584894433657065E-2</v>
      </c>
      <c r="V1113" s="14">
        <f>IFERROR((V723+V801+V879)/(V957+V1035+V177),"")</f>
        <v>9.1856681906435627E-3</v>
      </c>
      <c r="W1113" s="14">
        <f>IFERROR((W723+W801+W879)/(W957+W1035+W177),"")</f>
        <v>9.5655494035613627E-3</v>
      </c>
      <c r="X1113" s="14">
        <f>IFERROR((X723+X801+X879)/(X957+X1035+X177),"")</f>
        <v>8.8992684551026761E-3</v>
      </c>
      <c r="Y1113" s="14">
        <f>IFERROR((Y723+Y801+Y879)/(Y957+Y1035+Y177),"")</f>
        <v>9.6165031541225118E-3</v>
      </c>
      <c r="Z1113" s="14">
        <f>IFERROR((Z723+Z801+Z879)/(Z957+Z1035+Z177),"")</f>
        <v>1.0494039564934313E-2</v>
      </c>
      <c r="AA1113" s="14">
        <f>IFERROR((AA723+AA801+AA879)/(AA957+AA1035+AA177),"")</f>
        <v>9.6861021524300012E-3</v>
      </c>
      <c r="AB1113" s="14">
        <f>IFERROR((AB723+AB801+AB879)/(AB957+AB1035+AB177),"")</f>
        <v>9.714672728192094E-3</v>
      </c>
      <c r="AC1113" s="14">
        <f>IFERROR((AC723+AC801+AC879)/(AC957+AC1035+AC177),"")</f>
        <v>1.0066038923470938E-2</v>
      </c>
      <c r="AD1113" s="14">
        <f>IFERROR((AD723+AD801+AD879)/(AD957+AD1035+AD177),"")</f>
        <v>1.1714618544683546E-2</v>
      </c>
      <c r="AE1113" s="14">
        <f>IFERROR((AE723+AE801+AE879)/(AE957+AE1035+AE177),"")</f>
        <v>1.1473544596477423E-2</v>
      </c>
      <c r="AF1113" s="14">
        <f>IFERROR((AF723+AF801+AF879)/(AF957+AF1035+AF177),"")</f>
        <v>1.064784926045762E-2</v>
      </c>
      <c r="AG1113" s="14">
        <f>IFERROR((AG723+AG801+AG879)/(AG957+AG1035+AG177),"")</f>
        <v>1.055255247496243E-2</v>
      </c>
      <c r="AH1113" s="14" t="str">
        <f>IFERROR((AH723+AH801+AH879)/(AH957+AH1035+AH177),"")</f>
        <v/>
      </c>
    </row>
    <row r="1114" spans="1:34" ht="15" hidden="1" x14ac:dyDescent="0.25">
      <c r="A1114" t="str">
        <f t="shared" si="194"/>
        <v>杭州广义不良资产率</v>
      </c>
      <c r="B1114" s="3" t="str">
        <f t="shared" si="199"/>
        <v>杭州银行广义不良资产率</v>
      </c>
      <c r="C1114" s="4" t="s">
        <v>68</v>
      </c>
      <c r="D1114" s="4" t="s">
        <v>69</v>
      </c>
      <c r="E1114" s="5" t="s">
        <v>70</v>
      </c>
      <c r="F1114" s="5" t="s">
        <v>55</v>
      </c>
      <c r="G1114" s="5" t="str">
        <f t="shared" si="200"/>
        <v>广义不良资产率</v>
      </c>
      <c r="H1114" s="14">
        <f>IFERROR((H724+H802+H880)/(H958+H1036+H178),"")</f>
        <v>1.1166938056807268E-2</v>
      </c>
      <c r="I1114" s="14">
        <f>IFERROR((I724+I802+I880)/(I958+I1036+I178),"")</f>
        <v>1.1946098542073763E-2</v>
      </c>
      <c r="J1114" s="14">
        <f>IFERROR((J724+J802+J880)/(J958+J1036+J178),"")</f>
        <v>1.0091488422190195E-2</v>
      </c>
      <c r="K1114" s="14">
        <f>IFERROR((K724+K802+K880)/(K958+K1036+K178),"")</f>
        <v>9.9953194417422842E-3</v>
      </c>
      <c r="L1114" s="14">
        <f>IFERROR((L724+L802+L880)/(L958+L1036+L178),"")</f>
        <v>1.0127193694352615E-2</v>
      </c>
      <c r="M1114" s="14">
        <f>IFERROR((M724+M802+M880)/(M958+M1036+M178),"")</f>
        <v>8.2811938860804964E-3</v>
      </c>
      <c r="N1114" s="14">
        <f>IFERROR((N724+N802+N880)/(N958+N1036+N178),"")</f>
        <v>8.1162427499413617E-3</v>
      </c>
      <c r="O1114" s="14">
        <f>IFERROR((O724+O802+O880)/(O958+O1036+O178),"")</f>
        <v>7.6854733261292893E-3</v>
      </c>
      <c r="P1114" s="14">
        <f>IFERROR((P724+P802+P880)/(P958+P1036+P178),"")</f>
        <v>7.6260068876952613E-3</v>
      </c>
      <c r="Q1114" s="14">
        <f>IFERROR((Q724+Q802+Q880)/(Q958+Q1036+Q178),"")</f>
        <v>7.6035735930908548E-3</v>
      </c>
      <c r="R1114" s="14">
        <f>IFERROR((R724+R802+R880)/(R958+R1036+R178),"")</f>
        <v>6.486564524230496E-3</v>
      </c>
      <c r="S1114" s="14">
        <f>IFERROR((S724+S802+S880)/(S958+S1036+S178),"")</f>
        <v>6.3999507236465747E-3</v>
      </c>
      <c r="T1114" s="14">
        <f>IFERROR((T724+T802+T880)/(T958+T1036+T178),"")</f>
        <v>6.4688375625288697E-3</v>
      </c>
      <c r="U1114" s="14">
        <f>IFERROR((U724+U802+U880)/(U958+U1036+U178),"")</f>
        <v>6.381735473514851E-3</v>
      </c>
      <c r="V1114" s="14">
        <f>IFERROR((V724+V802+V880)/(V958+V1036+V178),"")</f>
        <v>5.9550153118122732E-3</v>
      </c>
      <c r="W1114" s="14">
        <f>IFERROR((W724+W802+W880)/(W958+W1036+W178),"")</f>
        <v>5.46254574618026E-3</v>
      </c>
      <c r="X1114" s="14">
        <f>IFERROR((X724+X802+X880)/(X958+X1036+X178),"")</f>
        <v>5.6563601375114762E-3</v>
      </c>
      <c r="Y1114" s="14">
        <f>IFERROR((Y724+Y802+Y880)/(Y958+Y1036+Y178),"")</f>
        <v>5.2581107428604267E-3</v>
      </c>
      <c r="Z1114" s="14">
        <f>IFERROR((Z724+Z802+Z880)/(Z958+Z1036+Z178),"")</f>
        <v>5.4188907645500127E-3</v>
      </c>
      <c r="AA1114" s="14">
        <f>IFERROR((AA724+AA802+AA880)/(AA958+AA1036+AA178),"")</f>
        <v>6.1310820441290203E-3</v>
      </c>
      <c r="AB1114" s="14">
        <f>IFERROR((AB724+AB802+AB880)/(AB958+AB1036+AB178),"")</f>
        <v>6.1633193656249344E-3</v>
      </c>
      <c r="AC1114" s="14">
        <f>IFERROR((AC724+AC802+AC880)/(AC958+AC1036+AC178),"")</f>
        <v>6.4146953014626836E-3</v>
      </c>
      <c r="AD1114" s="14">
        <f>IFERROR((AD724+AD802+AD880)/(AD958+AD1036+AD178),"")</f>
        <v>6.4009445830129456E-3</v>
      </c>
      <c r="AE1114" s="14">
        <f>IFERROR((AE724+AE802+AE880)/(AE958+AE1036+AE178),"")</f>
        <v>6.3765899581420407E-3</v>
      </c>
      <c r="AF1114" s="14">
        <f>IFERROR((AF724+AF802+AF880)/(AF958+AF1036+AF178),"")</f>
        <v>6.2595105307177825E-3</v>
      </c>
      <c r="AG1114" s="14">
        <f>IFERROR((AG724+AG802+AG880)/(AG958+AG1036+AG178),"")</f>
        <v>6.2639733218940443E-3</v>
      </c>
      <c r="AH1114" s="14" t="str">
        <f>IFERROR((AH724+AH802+AH880)/(AH958+AH1036+AH178),"")</f>
        <v/>
      </c>
    </row>
    <row r="1115" spans="1:34" ht="15" hidden="1" x14ac:dyDescent="0.25">
      <c r="A1115" t="str">
        <f t="shared" si="194"/>
        <v>成都广义不良资产率</v>
      </c>
      <c r="B1115" s="3" t="str">
        <f t="shared" si="199"/>
        <v>成都银行广义不良资产率</v>
      </c>
      <c r="C1115" s="4" t="s">
        <v>71</v>
      </c>
      <c r="D1115" s="4" t="s">
        <v>72</v>
      </c>
      <c r="E1115" s="5" t="s">
        <v>73</v>
      </c>
      <c r="F1115" s="5" t="s">
        <v>55</v>
      </c>
      <c r="G1115" s="5" t="str">
        <f t="shared" si="200"/>
        <v>广义不良资产率</v>
      </c>
      <c r="H1115" s="14">
        <f>IFERROR((H725+H803+H881)/(H959+H1037+H179),"")</f>
        <v>1.2712410715739881E-2</v>
      </c>
      <c r="I1115" s="14">
        <f>IFERROR((I725+I803+I881)/(I959+I1037+I179),"")</f>
        <v>1.205068474684739E-2</v>
      </c>
      <c r="J1115" s="14">
        <f>IFERROR((J725+J803+J881)/(J959+J1037+J179),"")</f>
        <v>1.1400357593885533E-2</v>
      </c>
      <c r="K1115" s="14">
        <f>IFERROR((K725+K803+K881)/(K959+K1037+K179),"")</f>
        <v>1.0934250803615729E-2</v>
      </c>
      <c r="L1115" s="14">
        <f>IFERROR((L725+L803+L881)/(L959+L1037+L179),"")</f>
        <v>1.0344471158606651E-2</v>
      </c>
      <c r="M1115" s="14">
        <f>IFERROR((M725+M803+M881)/(M959+M1037+M179),"")</f>
        <v>1.024797976536347E-2</v>
      </c>
      <c r="N1115" s="14">
        <f>IFERROR((N725+N803+N881)/(N959+N1037+N179),"")</f>
        <v>9.8198720088167098E-3</v>
      </c>
      <c r="O1115" s="14">
        <f>IFERROR((O725+O803+O881)/(O959+O1037+O179),"")</f>
        <v>9.0045429215045384E-3</v>
      </c>
      <c r="P1115" s="14">
        <f>IFERROR((P725+P803+P881)/(P959+P1037+P179),"")</f>
        <v>8.8000948108122659E-3</v>
      </c>
      <c r="Q1115" s="14">
        <f>IFERROR((Q725+Q803+Q881)/(Q959+Q1037+Q179),"")</f>
        <v>8.5114678370129468E-3</v>
      </c>
      <c r="R1115" s="14">
        <f>IFERROR((R725+R803+R881)/(R959+R1037+R179),"")</f>
        <v>8.6527647839096129E-3</v>
      </c>
      <c r="S1115" s="14">
        <f>IFERROR((S725+S803+S881)/(S959+S1037+S179),"")</f>
        <v>7.2885275857553769E-3</v>
      </c>
      <c r="T1115" s="14">
        <f>IFERROR((T725+T803+T881)/(T959+T1037+T179),"")</f>
        <v>7.3731685547904361E-3</v>
      </c>
      <c r="U1115" s="14">
        <f>IFERROR((U725+U803+U881)/(U959+U1037+U179),"")</f>
        <v>6.764325956378668E-3</v>
      </c>
      <c r="V1115" s="14">
        <f>IFERROR((V725+V803+V881)/(V959+V1037+V179),"")</f>
        <v>7.0443034688169931E-3</v>
      </c>
      <c r="W1115" s="14">
        <f>IFERROR((W725+W803+W881)/(W959+W1037+W179),"")</f>
        <v>6.8067867819063292E-3</v>
      </c>
      <c r="X1115" s="14">
        <f>IFERROR((X725+X803+X881)/(X959+X1037+X179),"")</f>
        <v>6.9542534636737431E-3</v>
      </c>
      <c r="Y1115" s="14">
        <f>IFERROR((Y725+Y803+Y881)/(Y959+Y1037+Y179),"")</f>
        <v>6.7216946130294417E-3</v>
      </c>
      <c r="Z1115" s="14">
        <f>IFERROR((Z725+Z803+Z881)/(Z959+Z1037+Z179),"")</f>
        <v>6.6838338715529775E-3</v>
      </c>
      <c r="AA1115" s="14">
        <f>IFERROR((AA725+AA803+AA881)/(AA959+AA1037+AA179),"")</f>
        <v>6.5396830911257338E-3</v>
      </c>
      <c r="AB1115" s="14">
        <f>IFERROR((AB725+AB803+AB881)/(AB959+AB1037+AB179),"")</f>
        <v>7.2220657100889735E-3</v>
      </c>
      <c r="AC1115" s="14">
        <f>IFERROR((AC725+AC803+AC881)/(AC959+AC1037+AC179),"")</f>
        <v>7.112114648661E-3</v>
      </c>
      <c r="AD1115" s="14">
        <f>IFERROR((AD725+AD803+AD881)/(AD959+AD1037+AD179),"")</f>
        <v>6.7666553260520099E-3</v>
      </c>
      <c r="AE1115" s="14">
        <f>IFERROR((AE725+AE803+AE881)/(AE959+AE1037+AE179),"")</f>
        <v>6.7666281047025672E-3</v>
      </c>
      <c r="AF1115" s="14">
        <f>IFERROR((AF725+AF803+AF881)/(AF959+AF1037+AF179),"")</f>
        <v>6.9938885598593934E-3</v>
      </c>
      <c r="AG1115" s="14">
        <f>IFERROR((AG725+AG803+AG881)/(AG959+AG1037+AG179),"")</f>
        <v>6.6800499968278169E-3</v>
      </c>
      <c r="AH1115" s="14" t="str">
        <f>IFERROR((AH725+AH803+AH881)/(AH959+AH1037+AH179),"")</f>
        <v/>
      </c>
    </row>
    <row r="1116" spans="1:34" ht="15" hidden="1" x14ac:dyDescent="0.25">
      <c r="A1116" t="str">
        <f t="shared" si="194"/>
        <v>长沙广义不良资产率</v>
      </c>
      <c r="B1116" s="3" t="str">
        <f t="shared" si="199"/>
        <v>长沙银行广义不良资产率</v>
      </c>
      <c r="C1116" s="4" t="s">
        <v>74</v>
      </c>
      <c r="D1116" s="4" t="s">
        <v>75</v>
      </c>
      <c r="E1116" s="5" t="s">
        <v>76</v>
      </c>
      <c r="F1116" s="5" t="s">
        <v>55</v>
      </c>
      <c r="G1116" s="5" t="str">
        <f t="shared" si="200"/>
        <v>广义不良资产率</v>
      </c>
      <c r="H1116" s="14">
        <f>IFERROR((H726+H804+H882)/(H960+H1038+H180),"")</f>
        <v>1.9305346484102016E-2</v>
      </c>
      <c r="I1116" s="14">
        <f>IFERROR((I726+I804+I882)/(I960+I1038+I180),"")</f>
        <v>1.7567013509483979E-2</v>
      </c>
      <c r="J1116" s="14">
        <f>IFERROR((J726+J804+J882)/(J960+J1038+J180),"")</f>
        <v>2.2331658638294772E-2</v>
      </c>
      <c r="K1116" s="14">
        <f>IFERROR((K726+K804+K882)/(K960+K1038+K180),"")</f>
        <v>2.1276625859958129E-2</v>
      </c>
      <c r="L1116" s="14">
        <f>IFERROR((L726+L804+L882)/(L960+L1038+L180),"")</f>
        <v>2.64167182901997E-2</v>
      </c>
      <c r="M1116" s="14">
        <f>IFERROR((M726+M804+M882)/(M960+M1038+M180),"")</f>
        <v>2.5077723301118949E-2</v>
      </c>
      <c r="N1116" s="14">
        <f>IFERROR((N726+N804+N882)/(N960+N1038+N180),"")</f>
        <v>2.358523983820059E-2</v>
      </c>
      <c r="O1116" s="14">
        <f>IFERROR((O726+O804+O882)/(O960+O1038+O180),"")</f>
        <v>2.1624252174629422E-2</v>
      </c>
      <c r="P1116" s="14">
        <f>IFERROR((P726+P804+P882)/(P960+P1038+P180),"")</f>
        <v>2.2487209344411063E-2</v>
      </c>
      <c r="Q1116" s="14">
        <f>IFERROR((Q726+Q804+Q882)/(Q960+Q1038+Q180),"")</f>
        <v>2.1443236127248525E-2</v>
      </c>
      <c r="R1116" s="14">
        <f>IFERROR((R726+R804+R882)/(R960+R1038+R180),"")</f>
        <v>2.2326675467124947E-2</v>
      </c>
      <c r="S1116" s="14">
        <f>IFERROR((S726+S804+S882)/(S960+S1038+S180),"")</f>
        <v>2.2073348784399174E-2</v>
      </c>
      <c r="T1116" s="14">
        <f>IFERROR((T726+T804+T882)/(T960+T1038+T180),"")</f>
        <v>1.921404084860991E-2</v>
      </c>
      <c r="U1116" s="14">
        <f>IFERROR((U726+U804+U882)/(U960+U1038+U180),"")</f>
        <v>1.9024605774997722E-2</v>
      </c>
      <c r="V1116" s="14">
        <f>IFERROR((V726+V804+V882)/(V960+V1038+V180),"")</f>
        <v>1.854595307387779E-2</v>
      </c>
      <c r="W1116" s="14">
        <f>IFERROR((W726+W804+W882)/(W960+W1038+W180),"")</f>
        <v>1.8488805022732098E-2</v>
      </c>
      <c r="X1116" s="14">
        <f>IFERROR((X726+X804+X882)/(X960+X1038+X180),"")</f>
        <v>1.4127584254916269E-2</v>
      </c>
      <c r="Y1116" s="14">
        <f>IFERROR((Y726+Y804+Y882)/(Y960+Y1038+Y180),"")</f>
        <v>1.4130476930422674E-2</v>
      </c>
      <c r="Z1116" s="14">
        <f>IFERROR((Z726+Z804+Z882)/(Z960+Z1038+Z180),"")</f>
        <v>1.5040204099771111E-2</v>
      </c>
      <c r="AA1116" s="14">
        <f>IFERROR((AA726+AA804+AA882)/(AA960+AA1038+AA180),"")</f>
        <v>1.6183630303682098E-2</v>
      </c>
      <c r="AB1116" s="14">
        <f>IFERROR((AB726+AB804+AB882)/(AB960+AB1038+AB180),"")</f>
        <v>1.7501062110037043E-2</v>
      </c>
      <c r="AC1116" s="14">
        <f>IFERROR((AC726+AC804+AC882)/(AC960+AC1038+AC180),"")</f>
        <v>1.8451038870797753E-2</v>
      </c>
      <c r="AD1116" s="14">
        <f>IFERROR((AD726+AD804+AD882)/(AD960+AD1038+AD180),"")</f>
        <v>2.2574847486236997E-2</v>
      </c>
      <c r="AE1116" s="14">
        <f>IFERROR((AE726+AE804+AE882)/(AE960+AE1038+AE180),"")</f>
        <v>2.2702671698144133E-2</v>
      </c>
      <c r="AF1116" s="14">
        <f>IFERROR((AF726+AF804+AF882)/(AF960+AF1038+AF180),"")</f>
        <v>2.5898040875813141E-2</v>
      </c>
      <c r="AG1116" s="14">
        <f>IFERROR((AG726+AG804+AG882)/(AG960+AG1038+AG180),"")</f>
        <v>2.617859151512536E-2</v>
      </c>
      <c r="AH1116" s="14" t="str">
        <f>IFERROR((AH726+AH804+AH882)/(AH960+AH1038+AH180),"")</f>
        <v/>
      </c>
    </row>
    <row r="1117" spans="1:34" ht="15" hidden="1" x14ac:dyDescent="0.25">
      <c r="A1117" t="str">
        <f t="shared" si="194"/>
        <v>重庆广义不良资产率</v>
      </c>
      <c r="B1117" s="3" t="str">
        <f t="shared" si="199"/>
        <v>重庆银行广义不良资产率</v>
      </c>
      <c r="C1117" s="4" t="s">
        <v>77</v>
      </c>
      <c r="D1117" s="4" t="s">
        <v>78</v>
      </c>
      <c r="E1117" s="5" t="s">
        <v>79</v>
      </c>
      <c r="F1117" s="5" t="s">
        <v>55</v>
      </c>
      <c r="G1117" s="5" t="str">
        <f t="shared" si="200"/>
        <v>广义不良资产率</v>
      </c>
      <c r="H1117" s="14">
        <f>IFERROR((H727+H805+H883)/(H961+H1039+H181),"")</f>
        <v>7.1909274217441385E-3</v>
      </c>
      <c r="I1117" s="14" t="str">
        <f>IFERROR((I727+I805+I883)/(I961+I1039+I181),"")</f>
        <v/>
      </c>
      <c r="J1117" s="14">
        <f>IFERROR((J727+J805+J883)/(J961+J1039+J181),"")</f>
        <v>2.4529033703380099E-2</v>
      </c>
      <c r="K1117" s="14">
        <f>IFERROR((K727+K805+K883)/(K961+K1039+K181),"")</f>
        <v>2.4345198256035715E-2</v>
      </c>
      <c r="L1117" s="14">
        <f>IFERROR((L727+L805+L883)/(L961+L1039+L181),"")</f>
        <v>2.428891660335426E-2</v>
      </c>
      <c r="M1117" s="14" t="str">
        <f>IFERROR((M727+M805+M883)/(M961+M1039+M181),"")</f>
        <v/>
      </c>
      <c r="N1117" s="14">
        <f>IFERROR((N727+N805+N883)/(N961+N1039+N181),"")</f>
        <v>2.4855929476170931E-2</v>
      </c>
      <c r="O1117" s="14">
        <f>IFERROR((O727+O805+O883)/(O961+O1039+O181),"")</f>
        <v>2.3962165023568665E-2</v>
      </c>
      <c r="P1117" s="14">
        <f>IFERROR((P727+P805+P883)/(P961+P1039+P181),"")</f>
        <v>2.3389653184531973E-2</v>
      </c>
      <c r="Q1117" s="14">
        <f>IFERROR((Q727+Q805+Q883)/(Q961+Q1039+Q181),"")</f>
        <v>2.3070290319486979E-2</v>
      </c>
      <c r="R1117" s="14">
        <f>IFERROR((R727+R805+R883)/(R961+R1039+R181),"")</f>
        <v>2.6789077875372363E-2</v>
      </c>
      <c r="S1117" s="14">
        <f>IFERROR((S727+S805+S883)/(S961+S1039+S181),"")</f>
        <v>2.6069687991885623E-2</v>
      </c>
      <c r="T1117" s="14">
        <f>IFERROR((T727+T805+T883)/(T961+T1039+T181),"")</f>
        <v>2.749366258563363E-2</v>
      </c>
      <c r="U1117" s="14">
        <f>IFERROR((U727+U805+U883)/(U961+U1039+U181),"")</f>
        <v>2.7008396160683117E-2</v>
      </c>
      <c r="V1117" s="14">
        <f>IFERROR((V727+V805+V883)/(V961+V1039+V181),"")</f>
        <v>2.7442516392612207E-2</v>
      </c>
      <c r="W1117" s="14">
        <f>IFERROR((W727+W805+W883)/(W961+W1039+W181),"")</f>
        <v>2.5647472471036242E-2</v>
      </c>
      <c r="X1117" s="14">
        <f>IFERROR((X727+X805+X883)/(X961+X1039+X181),"")</f>
        <v>2.5453031787016304E-2</v>
      </c>
      <c r="Y1117" s="14">
        <f>IFERROR((Y727+Y805+Y883)/(Y961+Y1039+Y181),"")</f>
        <v>2.5696350757662478E-2</v>
      </c>
      <c r="Z1117" s="14">
        <f>IFERROR((Z727+Z805+Z883)/(Z961+Z1039+Z181),"")</f>
        <v>2.5874664891599966E-2</v>
      </c>
      <c r="AA1117" s="14">
        <f>IFERROR((AA727+AA805+AA883)/(AA961+AA1039+AA181),"")</f>
        <v>2.5095546098104202E-2</v>
      </c>
      <c r="AB1117" s="14">
        <f>IFERROR((AB727+AB805+AB883)/(AB961+AB1039+AB181),"")</f>
        <v>2.3871747496553165E-2</v>
      </c>
      <c r="AC1117" s="14">
        <f>IFERROR((AC727+AC805+AC883)/(AC961+AC1039+AC181),"")</f>
        <v>2.3569767785900329E-2</v>
      </c>
      <c r="AD1117" s="14">
        <f>IFERROR((AD727+AD805+AD883)/(AD961+AD1039+AD181),"")</f>
        <v>2.2088309880455757E-2</v>
      </c>
      <c r="AE1117" s="14">
        <f>IFERROR((AE727+AE805+AE883)/(AE961+AE1039+AE181),"")</f>
        <v>2.0476577174640589E-2</v>
      </c>
      <c r="AF1117" s="14">
        <f>IFERROR((AF727+AF805+AF883)/(AF961+AF1039+AF181),"")</f>
        <v>1.8203494325580785E-2</v>
      </c>
      <c r="AG1117" s="14">
        <f>IFERROR((AG727+AG805+AG883)/(AG961+AG1039+AG181),"")</f>
        <v>1.7612620778647885E-2</v>
      </c>
      <c r="AH1117" s="14">
        <f>IFERROR((AH727+AH805+AH883)/(AH961+AH1039+AH181),"")</f>
        <v>1.8290023414591374E-2</v>
      </c>
    </row>
    <row r="1118" spans="1:34" ht="15" hidden="1" x14ac:dyDescent="0.25">
      <c r="A1118" t="str">
        <f t="shared" si="194"/>
        <v>贵阳广义不良资产率</v>
      </c>
      <c r="B1118" s="3" t="str">
        <f t="shared" si="199"/>
        <v>贵阳银行广义不良资产率</v>
      </c>
      <c r="C1118" s="4" t="s">
        <v>80</v>
      </c>
      <c r="D1118" s="4" t="s">
        <v>81</v>
      </c>
      <c r="E1118" s="5" t="s">
        <v>82</v>
      </c>
      <c r="F1118" s="5" t="s">
        <v>55</v>
      </c>
      <c r="G1118" s="5" t="str">
        <f t="shared" si="200"/>
        <v>广义不良资产率</v>
      </c>
      <c r="H1118" s="14">
        <f>IFERROR((H728+H806+H884)/(H962+H1040+H182),"")</f>
        <v>2.3052738906929285E-2</v>
      </c>
      <c r="I1118" s="14">
        <f>IFERROR((I728+I806+I884)/(I962+I1040+I182),"")</f>
        <v>2.2633565751652537E-2</v>
      </c>
      <c r="J1118" s="14">
        <f>IFERROR((J728+J806+J884)/(J962+J1040+J182),"")</f>
        <v>2.1023209073288109E-2</v>
      </c>
      <c r="K1118" s="14">
        <f>IFERROR((K728+K806+K884)/(K962+K1040+K182),"")</f>
        <v>2.0757190525214964E-2</v>
      </c>
      <c r="L1118" s="14">
        <f>IFERROR((L728+L806+L884)/(L962+L1040+L182),"")</f>
        <v>2.8586330861653235E-2</v>
      </c>
      <c r="M1118" s="14">
        <f>IFERROR((M728+M806+M884)/(M962+M1040+M182),"")</f>
        <v>2.8755706806903879E-2</v>
      </c>
      <c r="N1118" s="14">
        <f>IFERROR((N728+N806+N884)/(N962+N1040+N182),"")</f>
        <v>2.0015551041953572E-2</v>
      </c>
      <c r="O1118" s="14">
        <f>IFERROR((O728+O806+O884)/(O962+O1040+O182),"")</f>
        <v>2.1969364922752765E-2</v>
      </c>
      <c r="P1118" s="14">
        <f>IFERROR((P728+P806+P884)/(P962+P1040+P182),"")</f>
        <v>3.1617355008761928E-2</v>
      </c>
      <c r="Q1118" s="14">
        <f>IFERROR((Q728+Q806+Q884)/(Q962+Q1040+Q182),"")</f>
        <v>3.1251387809420154E-2</v>
      </c>
      <c r="R1118" s="14">
        <f>IFERROR((R728+R806+R884)/(R962+R1040+R182),"")</f>
        <v>2.347046361836411E-2</v>
      </c>
      <c r="S1118" s="14">
        <f>IFERROR((S728+S806+S884)/(S962+S1040+S182),"")</f>
        <v>2.6868240439293561E-2</v>
      </c>
      <c r="T1118" s="14">
        <f>IFERROR((T728+T806+T884)/(T962+T1040+T182),"")</f>
        <v>4.5939611154855106E-2</v>
      </c>
      <c r="U1118" s="14">
        <f>IFERROR((U728+U806+U884)/(U962+U1040+U182),"")</f>
        <v>4.5192958350800214E-2</v>
      </c>
      <c r="V1118" s="14">
        <f>IFERROR((V728+V806+V884)/(V962+V1040+V182),"")</f>
        <v>2.3685194424434407E-2</v>
      </c>
      <c r="W1118" s="14">
        <f>IFERROR((W728+W806+W884)/(W962+W1040+W182),"")</f>
        <v>2.5966317228769784E-2</v>
      </c>
      <c r="X1118" s="14">
        <f>IFERROR((X728+X806+X884)/(X962+X1040+X182),"")</f>
        <v>2.4714403793672408E-2</v>
      </c>
      <c r="Y1118" s="14">
        <f>IFERROR((Y728+Y806+Y884)/(Y962+Y1040+Y182),"")</f>
        <v>2.4499978296450307E-2</v>
      </c>
      <c r="Z1118" s="14">
        <f>IFERROR((Z728+Z806+Z884)/(Z962+Z1040+Z182),"")</f>
        <v>2.3336257915509518E-2</v>
      </c>
      <c r="AA1118" s="14">
        <f>IFERROR((AA728+AA806+AA884)/(AA962+AA1040+AA182),"")</f>
        <v>2.7216996047081422E-2</v>
      </c>
      <c r="AB1118" s="14">
        <f>IFERROR((AB728+AB806+AB884)/(AB962+AB1040+AB182),"")</f>
        <v>2.6468285134628147E-2</v>
      </c>
      <c r="AC1118" s="14">
        <f>IFERROR((AC728+AC806+AC884)/(AC962+AC1040+AC182),"")</f>
        <v>2.8720329964497502E-2</v>
      </c>
      <c r="AD1118" s="14">
        <f>IFERROR((AD728+AD806+AD884)/(AD962+AD1040+AD182),"")</f>
        <v>3.1761447573504478E-2</v>
      </c>
      <c r="AE1118" s="14">
        <f>IFERROR((AE728+AE806+AE884)/(AE962+AE1040+AE182),"")</f>
        <v>3.222643428388397E-2</v>
      </c>
      <c r="AF1118" s="14">
        <f>IFERROR((AF728+AF806+AF884)/(AF962+AF1040+AF182),"")</f>
        <v>3.1359667127922562E-2</v>
      </c>
      <c r="AG1118" s="14">
        <f>IFERROR((AG728+AG806+AG884)/(AG962+AG1040+AG182),"")</f>
        <v>3.1232178778154859E-2</v>
      </c>
      <c r="AH1118" s="14" t="str">
        <f>IFERROR((AH728+AH806+AH884)/(AH962+AH1040+AH182),"")</f>
        <v/>
      </c>
    </row>
    <row r="1119" spans="1:34" ht="15" hidden="1" x14ac:dyDescent="0.25">
      <c r="A1119" t="str">
        <f t="shared" si="194"/>
        <v>郑州广义不良资产率</v>
      </c>
      <c r="B1119" s="3" t="str">
        <f t="shared" si="199"/>
        <v>郑州银行广义不良资产率</v>
      </c>
      <c r="C1119" s="4" t="s">
        <v>83</v>
      </c>
      <c r="D1119" s="4" t="s">
        <v>84</v>
      </c>
      <c r="E1119" s="5" t="s">
        <v>85</v>
      </c>
      <c r="F1119" s="5" t="s">
        <v>55</v>
      </c>
      <c r="G1119" s="5" t="str">
        <f t="shared" si="200"/>
        <v>广义不良资产率</v>
      </c>
      <c r="H1119" s="14">
        <f>IFERROR((H729+H807+H885)/(H963+H1041+H183),"")</f>
        <v>2.379155237852932E-2</v>
      </c>
      <c r="I1119" s="14">
        <f>IFERROR((I729+I807+I885)/(I963+I1041+I183),"")</f>
        <v>2.3436977003560122E-2</v>
      </c>
      <c r="J1119" s="14">
        <f>IFERROR((J729+J807+J885)/(J963+J1041+J183),"")</f>
        <v>3.5892402012601167E-2</v>
      </c>
      <c r="K1119" s="14">
        <f>IFERROR((K729+K807+K885)/(K963+K1041+K183),"")</f>
        <v>3.5102358569624105E-2</v>
      </c>
      <c r="L1119" s="14">
        <f>IFERROR((L729+L807+L885)/(L963+L1041+L183),"")</f>
        <v>3.8020019510930633E-2</v>
      </c>
      <c r="M1119" s="14">
        <f>IFERROR((M729+M807+M885)/(M963+M1041+M183),"")</f>
        <v>3.8791497256451958E-2</v>
      </c>
      <c r="N1119" s="14">
        <f>IFERROR((N729+N807+N885)/(N963+N1041+N183),"")</f>
        <v>4.4749604001898979E-2</v>
      </c>
      <c r="O1119" s="14">
        <f>IFERROR((O729+O807+O885)/(O963+O1041+O183),"")</f>
        <v>4.5045434477694705E-2</v>
      </c>
      <c r="P1119" s="14">
        <f>IFERROR((P729+P807+P885)/(P963+P1041+P183),"")</f>
        <v>4.8500243730842364E-2</v>
      </c>
      <c r="Q1119" s="14">
        <f>IFERROR((Q729+Q807+Q885)/(Q963+Q1041+Q183),"")</f>
        <v>5.0014513345739461E-2</v>
      </c>
      <c r="R1119" s="14">
        <f>IFERROR((R729+R807+R885)/(R963+R1041+R183),"")</f>
        <v>4.8114999145672348E-2</v>
      </c>
      <c r="S1119" s="14">
        <f>IFERROR((S729+S807+S885)/(S963+S1041+S183),"")</f>
        <v>4.8057718319980805E-2</v>
      </c>
      <c r="T1119" s="14">
        <f>IFERROR((T729+T807+T885)/(T963+T1041+T183),"")</f>
        <v>4.6101586656203175E-2</v>
      </c>
      <c r="U1119" s="14">
        <f>IFERROR((U729+U807+U885)/(U963+U1041+U183),"")</f>
        <v>4.663897986052605E-2</v>
      </c>
      <c r="V1119" s="14">
        <f>IFERROR((V729+V807+V885)/(V963+V1041+V183),"")</f>
        <v>4.8683741471658583E-2</v>
      </c>
      <c r="W1119" s="14">
        <f>IFERROR((W729+W807+W885)/(W963+W1041+W183),"")</f>
        <v>4.841113818401295E-2</v>
      </c>
      <c r="X1119" s="14">
        <f>IFERROR((X729+X807+X885)/(X963+X1041+X183),"")</f>
        <v>2.5461969631714342E-2</v>
      </c>
      <c r="Y1119" s="14">
        <f>IFERROR((Y729+Y807+Y885)/(Y963+Y1041+Y183),"")</f>
        <v>2.5644494268281411E-2</v>
      </c>
      <c r="Z1119" s="14">
        <f>IFERROR((Z729+Z807+Z885)/(Z963+Z1041+Z183),"")</f>
        <v>2.499652730437732E-2</v>
      </c>
      <c r="AA1119" s="14">
        <f>IFERROR((AA729+AA807+AA885)/(AA963+AA1041+AA183),"")</f>
        <v>2.6421634579011585E-2</v>
      </c>
      <c r="AB1119" s="14">
        <f>IFERROR((AB729+AB807+AB885)/(AB963+AB1041+AB183),"")</f>
        <v>2.6431158289566228E-2</v>
      </c>
      <c r="AC1119" s="14">
        <f>IFERROR((AC729+AC807+AC885)/(AC963+AC1041+AC183),"")</f>
        <v>2.4607956702818193E-2</v>
      </c>
      <c r="AD1119" s="14">
        <f>IFERROR((AD729+AD807+AD885)/(AD963+AD1041+AD183),"")</f>
        <v>4.9194078313938301E-2</v>
      </c>
      <c r="AE1119" s="14">
        <f>IFERROR((AE729+AE807+AE885)/(AE963+AE1041+AE183),"")</f>
        <v>4.7424960951128234E-2</v>
      </c>
      <c r="AF1119" s="14">
        <f>IFERROR((AF729+AF807+AF885)/(AF963+AF1041+AF183),"")</f>
        <v>4.7261977498048606E-2</v>
      </c>
      <c r="AG1119" s="14">
        <f>IFERROR((AG729+AG807+AG885)/(AG963+AG1041+AG183),"")</f>
        <v>4.5760639884973038E-2</v>
      </c>
      <c r="AH1119" s="14">
        <f>IFERROR((AH729+AH807+AH885)/(AH963+AH1041+AH183),"")</f>
        <v>4.2706009411429491E-2</v>
      </c>
    </row>
    <row r="1120" spans="1:34" ht="15" hidden="1" x14ac:dyDescent="0.25">
      <c r="A1120" t="str">
        <f t="shared" si="194"/>
        <v>青岛广义不良资产率</v>
      </c>
      <c r="B1120" s="3" t="str">
        <f t="shared" si="199"/>
        <v>青岛银行广义不良资产率</v>
      </c>
      <c r="C1120" s="4" t="s">
        <v>86</v>
      </c>
      <c r="D1120" s="4" t="s">
        <v>87</v>
      </c>
      <c r="E1120" s="5" t="s">
        <v>88</v>
      </c>
      <c r="F1120" s="5" t="s">
        <v>55</v>
      </c>
      <c r="G1120" s="5" t="str">
        <f t="shared" si="200"/>
        <v>广义不良资产率</v>
      </c>
      <c r="H1120" s="14">
        <f>IFERROR((H730+H808+H886)/(H964+H1042+H184),"")</f>
        <v>3.0615257256631827E-2</v>
      </c>
      <c r="I1120" s="14">
        <f>IFERROR((I730+I808+I886)/(I964+I1042+I184),"")</f>
        <v>2.7103971159687552E-2</v>
      </c>
      <c r="J1120" s="14">
        <f>IFERROR((J730+J808+J886)/(J964+J1042+J184),"")</f>
        <v>2.7677968267163382E-2</v>
      </c>
      <c r="K1120" s="14">
        <f>IFERROR((K730+K808+K886)/(K964+K1042+K184),"")</f>
        <v>2.583251364341195E-2</v>
      </c>
      <c r="L1120" s="14">
        <f>IFERROR((L730+L808+L886)/(L964+L1042+L184),"")</f>
        <v>2.3546936965878909E-2</v>
      </c>
      <c r="M1120" s="14">
        <f>IFERROR((M730+M808+M886)/(M964+M1042+M184),"")</f>
        <v>1.9665343034747478E-2</v>
      </c>
      <c r="N1120" s="14">
        <f>IFERROR((N730+N808+N886)/(N964+N1042+N184),"")</f>
        <v>1.6486910256246479E-2</v>
      </c>
      <c r="O1120" s="14">
        <f>IFERROR((O730+O808+O886)/(O964+O1042+O184),"")</f>
        <v>1.5232352250514137E-2</v>
      </c>
      <c r="P1120" s="14">
        <f>IFERROR((P730+P808+P886)/(P964+P1042+P184),"")</f>
        <v>1.6172095510238103E-2</v>
      </c>
      <c r="Q1120" s="14">
        <f>IFERROR((Q730+Q808+Q886)/(Q964+Q1042+Q184),"")</f>
        <v>1.6254979318408882E-2</v>
      </c>
      <c r="R1120" s="14">
        <f>IFERROR((R730+R808+R886)/(R964+R1042+R184),"")</f>
        <v>1.5016547521758778E-2</v>
      </c>
      <c r="S1120" s="14">
        <f>IFERROR((S730+S808+S886)/(S964+S1042+S184),"")</f>
        <v>1.444071491103815E-2</v>
      </c>
      <c r="T1120" s="14">
        <f>IFERROR((T730+T808+T886)/(T964+T1042+T184),"")</f>
        <v>1.6530005741995545E-2</v>
      </c>
      <c r="U1120" s="14">
        <f>IFERROR((U730+U808+U886)/(U964+U1042+U184),"")</f>
        <v>1.531049322466008E-2</v>
      </c>
      <c r="V1120" s="14">
        <f>IFERROR((V730+V808+V886)/(V964+V1042+V184),"")</f>
        <v>2.0552416640290196E-2</v>
      </c>
      <c r="W1120" s="14">
        <f>IFERROR((W730+W808+W886)/(W964+W1042+W184),"")</f>
        <v>1.984100740948706E-2</v>
      </c>
      <c r="X1120" s="14">
        <f>IFERROR((X730+X808+X886)/(X964+X1042+X184),"")</f>
        <v>1.0466468997050034E-2</v>
      </c>
      <c r="Y1120" s="14">
        <f>IFERROR((Y730+Y808+Y886)/(Y964+Y1042+Y184),"")</f>
        <v>1.0277882255825285E-2</v>
      </c>
      <c r="Z1120" s="14">
        <f>IFERROR((Z730+Z808+Z886)/(Z964+Z1042+Z184),"")</f>
        <v>9.2921350870564211E-3</v>
      </c>
      <c r="AA1120" s="14">
        <f>IFERROR((AA730+AA808+AA886)/(AA964+AA1042+AA184),"")</f>
        <v>9.2943309061518323E-3</v>
      </c>
      <c r="AB1120" s="14">
        <f>IFERROR((AB730+AB808+AB886)/(AB964+AB1042+AB184),"")</f>
        <v>9.6809332273664617E-3</v>
      </c>
      <c r="AC1120" s="14">
        <f>IFERROR((AC730+AC808+AC886)/(AC964+AC1042+AC184),"")</f>
        <v>9.5714857329061726E-3</v>
      </c>
      <c r="AD1120" s="14">
        <f>IFERROR((AD730+AD808+AD886)/(AD964+AD1042+AD184),"")</f>
        <v>1.6694242942397304E-2</v>
      </c>
      <c r="AE1120" s="14">
        <f>IFERROR((AE730+AE808+AE886)/(AE964+AE1042+AE184),"")</f>
        <v>1.603214164010083E-2</v>
      </c>
      <c r="AF1120" s="14">
        <f>IFERROR((AF730+AF808+AF886)/(AF964+AF1042+AF184),"")</f>
        <v>1.5246167795700503E-2</v>
      </c>
      <c r="AG1120" s="14">
        <f>IFERROR((AG730+AG808+AG886)/(AG964+AG1042+AG184),"")</f>
        <v>1.4773973770745047E-2</v>
      </c>
      <c r="AH1120" s="14">
        <f>IFERROR((AH730+AH808+AH886)/(AH964+AH1042+AH184),"")</f>
        <v>1.3874900130774017E-2</v>
      </c>
    </row>
    <row r="1121" spans="1:34" ht="15" hidden="1" x14ac:dyDescent="0.25">
      <c r="A1121" t="str">
        <f t="shared" si="194"/>
        <v>苏州广义不良资产率</v>
      </c>
      <c r="B1121" s="3" t="str">
        <f t="shared" si="199"/>
        <v>苏州银行广义不良资产率</v>
      </c>
      <c r="C1121" s="4" t="s">
        <v>89</v>
      </c>
      <c r="D1121" s="4" t="s">
        <v>90</v>
      </c>
      <c r="E1121" s="5" t="s">
        <v>91</v>
      </c>
      <c r="F1121" s="5" t="s">
        <v>55</v>
      </c>
      <c r="G1121" s="5" t="str">
        <f t="shared" si="200"/>
        <v>广义不良资产率</v>
      </c>
      <c r="H1121" s="14">
        <f>IFERROR((H731+H809+H887)/(H965+H1043+H185),"")</f>
        <v>2.6667313607571737E-2</v>
      </c>
      <c r="I1121" s="14">
        <f>IFERROR((I731+I809+I887)/(I965+I1043+I185),"")</f>
        <v>2.5931521603156895E-2</v>
      </c>
      <c r="J1121" s="14">
        <f>IFERROR((J731+J809+J887)/(J965+J1043+J185),"")</f>
        <v>2.4047223026348721E-2</v>
      </c>
      <c r="K1121" s="14">
        <f>IFERROR((K731+K809+K887)/(K965+K1043+K185),"")</f>
        <v>2.1252874766700063E-2</v>
      </c>
      <c r="L1121" s="14">
        <f>IFERROR((L731+L809+L887)/(L965+L1043+L185),"")</f>
        <v>2.0435772998027596E-2</v>
      </c>
      <c r="M1121" s="14">
        <f>IFERROR((M731+M809+M887)/(M965+M1043+M185),"")</f>
        <v>1.9089142976443756E-2</v>
      </c>
      <c r="N1121" s="14">
        <f>IFERROR((N731+N809+N887)/(N965+N1043+N185),"")</f>
        <v>2.3193139475284657E-2</v>
      </c>
      <c r="O1121" s="14">
        <f>IFERROR((O731+O809+O887)/(O965+O1043+O185),"")</f>
        <v>2.0640706818927254E-2</v>
      </c>
      <c r="P1121" s="14">
        <f>IFERROR((P731+P809+P887)/(P965+P1043+P185),"")</f>
        <v>1.3411776812103293E-2</v>
      </c>
      <c r="Q1121" s="14">
        <f>IFERROR((Q731+Q809+Q887)/(Q965+Q1043+Q185),"")</f>
        <v>1.2790646158826628E-2</v>
      </c>
      <c r="R1121" s="14">
        <f>IFERROR((R731+R809+R887)/(R965+R1043+R185),"")</f>
        <v>1.2023587614226535E-2</v>
      </c>
      <c r="S1121" s="14">
        <f>IFERROR((S731+S809+S887)/(S965+S1043+S185),"")</f>
        <v>1.0261382623344945E-2</v>
      </c>
      <c r="T1121" s="14">
        <f>IFERROR((T731+T809+T887)/(T965+T1043+T185),"")</f>
        <v>9.8913099878964635E-3</v>
      </c>
      <c r="U1121" s="14">
        <f>IFERROR((U731+U809+U887)/(U965+U1043+U185),"")</f>
        <v>9.9430347213832777E-3</v>
      </c>
      <c r="V1121" s="14">
        <f>IFERROR((V731+V809+V887)/(V965+V1043+V185),"")</f>
        <v>9.6331462233106603E-3</v>
      </c>
      <c r="W1121" s="14">
        <f>IFERROR((W731+W809+W887)/(W965+W1043+W185),"")</f>
        <v>9.6417576588113257E-3</v>
      </c>
      <c r="X1121" s="14">
        <f>IFERROR((X731+X809+X887)/(X965+X1043+X185),"")</f>
        <v>8.4751222194529418E-3</v>
      </c>
      <c r="Y1121" s="14">
        <f>IFERROR((Y731+Y809+Y887)/(Y965+Y1043+Y185),"")</f>
        <v>9.0317137793299515E-3</v>
      </c>
      <c r="Z1121" s="14">
        <f>IFERROR((Z731+Z809+Z887)/(Z965+Z1043+Z185),"")</f>
        <v>8.7659303937143041E-3</v>
      </c>
      <c r="AA1121" s="14">
        <f>IFERROR((AA731+AA809+AA887)/(AA965+AA1043+AA185),"")</f>
        <v>8.7108069849668474E-3</v>
      </c>
      <c r="AB1121" s="14">
        <f>IFERROR((AB731+AB809+AB887)/(AB965+AB1043+AB185),"")</f>
        <v>9.2543552387809175E-3</v>
      </c>
      <c r="AC1121" s="14">
        <f>IFERROR((AC731+AC809+AC887)/(AC965+AC1043+AC185),"")</f>
        <v>8.8850706864332663E-3</v>
      </c>
      <c r="AD1121" s="14">
        <f>IFERROR((AD731+AD809+AD887)/(AD965+AD1043+AD185),"")</f>
        <v>8.9792842240525601E-3</v>
      </c>
      <c r="AE1121" s="14">
        <f>IFERROR((AE731+AE809+AE887)/(AE965+AE1043+AE185),"")</f>
        <v>8.2865426161865072E-3</v>
      </c>
      <c r="AF1121" s="14">
        <f>IFERROR((AF731+AF809+AF887)/(AF965+AF1043+AF185),"")</f>
        <v>8.4034408948292973E-3</v>
      </c>
      <c r="AG1121" s="14">
        <f>IFERROR((AG731+AG809+AG887)/(AG965+AG1043+AG185),"")</f>
        <v>8.5489553650487347E-3</v>
      </c>
      <c r="AH1121" s="14" t="str">
        <f>IFERROR((AH731+AH809+AH887)/(AH965+AH1043+AH185),"")</f>
        <v/>
      </c>
    </row>
    <row r="1122" spans="1:34" ht="15" hidden="1" x14ac:dyDescent="0.25">
      <c r="A1122" t="str">
        <f t="shared" si="194"/>
        <v>齐鲁广义不良资产率</v>
      </c>
      <c r="B1122" s="3" t="str">
        <f t="shared" si="199"/>
        <v>齐鲁银行广义不良资产率</v>
      </c>
      <c r="C1122" s="4" t="s">
        <v>92</v>
      </c>
      <c r="D1122" s="4" t="s">
        <v>93</v>
      </c>
      <c r="E1122" s="5" t="s">
        <v>94</v>
      </c>
      <c r="F1122" s="5" t="s">
        <v>55</v>
      </c>
      <c r="G1122" s="5" t="str">
        <f t="shared" si="200"/>
        <v>广义不良资产率</v>
      </c>
      <c r="H1122" s="14">
        <f>IFERROR((H732+H810+H888)/(H966+H1044+H186),"")</f>
        <v>2.7329802241309726E-2</v>
      </c>
      <c r="I1122" s="14">
        <f>IFERROR((I732+I810+I888)/(I966+I1044+I186),"")</f>
        <v>2.6780559230348368E-2</v>
      </c>
      <c r="J1122" s="14">
        <f>IFERROR((J732+J810+J888)/(J966+J1044+J186),"")</f>
        <v>2.0466580913910067E-2</v>
      </c>
      <c r="K1122" s="14" t="str">
        <f>IFERROR((K732+K810+K888)/(K966+K1044+K186),"")</f>
        <v/>
      </c>
      <c r="L1122" s="14">
        <f>IFERROR((L732+L810+L888)/(L966+L1044+L186),"")</f>
        <v>2.0979724268494707E-2</v>
      </c>
      <c r="M1122" s="14">
        <f>IFERROR((M732+M810+M888)/(M966+M1044+M186),"")</f>
        <v>2.0922912432083766E-2</v>
      </c>
      <c r="N1122" s="14">
        <f>IFERROR((N732+N810+N888)/(N966+N1044+N186),"")</f>
        <v>2.0163126325331234E-2</v>
      </c>
      <c r="O1122" s="14">
        <f>IFERROR((O732+O810+O888)/(O966+O1044+O186),"")</f>
        <v>2.0059314457384372E-2</v>
      </c>
      <c r="P1122" s="14">
        <f>IFERROR((P732+P810+P888)/(P966+P1044+P186),"")</f>
        <v>1.9620202970460441E-2</v>
      </c>
      <c r="Q1122" s="14">
        <f>IFERROR((Q732+Q810+Q888)/(Q966+Q1044+Q186),"")</f>
        <v>1.8177153042140841E-2</v>
      </c>
      <c r="R1122" s="14">
        <f>IFERROR((R732+R810+R888)/(R966+R1044+R186),"")</f>
        <v>1.8150498936881428E-2</v>
      </c>
      <c r="S1122" s="14">
        <f>IFERROR((S732+S810+S888)/(S966+S1044+S186),"")</f>
        <v>1.7973690071381273E-2</v>
      </c>
      <c r="T1122" s="14">
        <f>IFERROR((T732+T810+T888)/(T966+T1044+T186),"")</f>
        <v>1.8086803700609357E-2</v>
      </c>
      <c r="U1122" s="14">
        <f>IFERROR((U732+U810+U888)/(U966+U1044+U186),"")</f>
        <v>1.7446940369326942E-2</v>
      </c>
      <c r="V1122" s="14">
        <f>IFERROR((V732+V810+V888)/(V966+V1044+V186),"")</f>
        <v>1.6568700244692043E-2</v>
      </c>
      <c r="W1122" s="14">
        <f>IFERROR((W732+W810+W888)/(W966+W1044+W186),"")</f>
        <v>1.6230333427391781E-2</v>
      </c>
      <c r="X1122" s="14">
        <f>IFERROR((X732+X810+X888)/(X966+X1044+X186),"")</f>
        <v>1.5795079396348714E-2</v>
      </c>
      <c r="Y1122" s="14">
        <f>IFERROR((Y732+Y810+Y888)/(Y966+Y1044+Y186),"")</f>
        <v>1.4872233311030677E-2</v>
      </c>
      <c r="Z1122" s="14">
        <f>IFERROR((Z732+Z810+Z888)/(Z966+Z1044+Z186),"")</f>
        <v>1.3997561497211094E-2</v>
      </c>
      <c r="AA1122" s="14">
        <f>IFERROR((AA732+AA810+AA888)/(AA966+AA1044+AA186),"")</f>
        <v>1.3722421870884851E-2</v>
      </c>
      <c r="AB1122" s="14">
        <f>IFERROR((AB732+AB810+AB888)/(AB966+AB1044+AB186),"")</f>
        <v>1.2711481319288016E-2</v>
      </c>
      <c r="AC1122" s="14">
        <f>IFERROR((AC732+AC810+AC888)/(AC966+AC1044+AC186),"")</f>
        <v>1.2226834614913492E-2</v>
      </c>
      <c r="AD1122" s="14">
        <f>IFERROR((AD732+AD810+AD888)/(AD966+AD1044+AD186),"")</f>
        <v>1.4327722688638038E-2</v>
      </c>
      <c r="AE1122" s="14">
        <f>IFERROR((AE732+AE810+AE888)/(AE966+AE1044+AE186),"")</f>
        <v>1.4058946716349545E-2</v>
      </c>
      <c r="AF1122" s="14">
        <f>IFERROR((AF732+AF810+AF888)/(AF966+AF1044+AF186),"")</f>
        <v>1.2930079783517378E-2</v>
      </c>
      <c r="AG1122" s="14">
        <f>IFERROR((AG732+AG810+AG888)/(AG966+AG1044+AG186),"")</f>
        <v>1.2698610852805926E-2</v>
      </c>
      <c r="AH1122" s="14" t="str">
        <f>IFERROR((AH732+AH810+AH888)/(AH966+AH1044+AH186),"")</f>
        <v/>
      </c>
    </row>
    <row r="1123" spans="1:34" ht="15" hidden="1" x14ac:dyDescent="0.25">
      <c r="A1123" t="str">
        <f t="shared" si="194"/>
        <v>兰州广义不良资产率</v>
      </c>
      <c r="B1123" s="3" t="str">
        <f t="shared" si="199"/>
        <v>兰州银行广义不良资产率</v>
      </c>
      <c r="C1123" s="4" t="s">
        <v>95</v>
      </c>
      <c r="D1123" s="4" t="s">
        <v>96</v>
      </c>
      <c r="E1123" s="5" t="s">
        <v>97</v>
      </c>
      <c r="F1123" s="5" t="s">
        <v>55</v>
      </c>
      <c r="G1123" s="5" t="str">
        <f t="shared" si="200"/>
        <v>广义不良资产率</v>
      </c>
      <c r="H1123" s="14" t="str">
        <f>IFERROR((H733+H811+H889)/(H967+H1045+H187),"")</f>
        <v/>
      </c>
      <c r="I1123" s="14" t="str">
        <f>IFERROR((I733+I811+I889)/(I967+I1045+I187),"")</f>
        <v/>
      </c>
      <c r="J1123" s="14">
        <f>IFERROR((J733+J811+J889)/(J967+J1045+J187),"")</f>
        <v>4.781028606369675E-2</v>
      </c>
      <c r="K1123" s="14" t="str">
        <f>IFERROR((K733+K811+K889)/(K967+K1045+K187),"")</f>
        <v/>
      </c>
      <c r="L1123" s="14" t="str">
        <f>IFERROR((L733+L811+L889)/(L967+L1045+L187),"")</f>
        <v/>
      </c>
      <c r="M1123" s="14" t="str">
        <f>IFERROR((M733+M811+M889)/(M967+M1045+M187),"")</f>
        <v/>
      </c>
      <c r="N1123" s="14">
        <f>IFERROR((N733+N811+N889)/(N967+N1045+N187),"")</f>
        <v>4.8814854878779526E-2</v>
      </c>
      <c r="O1123" s="14" t="str">
        <f>IFERROR((O733+O811+O889)/(O967+O1045+O187),"")</f>
        <v/>
      </c>
      <c r="P1123" s="14">
        <f>IFERROR((P733+P811+P889)/(P967+P1045+P187),"")</f>
        <v>4.0240991565953246E-2</v>
      </c>
      <c r="Q1123" s="14" t="str">
        <f>IFERROR((Q733+Q811+Q889)/(Q967+Q1045+Q187),"")</f>
        <v/>
      </c>
      <c r="R1123" s="14">
        <f>IFERROR((R733+R811+R889)/(R967+R1045+R187),"")</f>
        <v>4.4283857294651285E-2</v>
      </c>
      <c r="S1123" s="14">
        <f>IFERROR((S733+S811+S889)/(S967+S1045+S187),"")</f>
        <v>4.052978941866555E-2</v>
      </c>
      <c r="T1123" s="14">
        <f>IFERROR((T733+T811+T889)/(T967+T1045+T187),"")</f>
        <v>3.3856996965040985E-2</v>
      </c>
      <c r="U1123" s="14">
        <f>IFERROR((U733+U811+U889)/(U967+U1045+U187),"")</f>
        <v>2.7833804763436238E-2</v>
      </c>
      <c r="V1123" s="14">
        <f>IFERROR((V733+V811+V889)/(V967+V1045+V187),"")</f>
        <v>4.1032733326911888E-2</v>
      </c>
      <c r="W1123" s="14">
        <f>IFERROR((W733+W811+W889)/(W967+W1045+W187),"")</f>
        <v>3.9003995405653219E-2</v>
      </c>
      <c r="X1123" s="14">
        <f>IFERROR((X733+X811+X889)/(X967+X1045+X187),"")</f>
        <v>3.9704419067761523E-2</v>
      </c>
      <c r="Y1123" s="14">
        <f>IFERROR((Y733+Y811+Y889)/(Y967+Y1045+Y187),"")</f>
        <v>3.8918821597535229E-2</v>
      </c>
      <c r="Z1123" s="14">
        <f>IFERROR((Z733+Z811+Z889)/(Z967+Z1045+Z187),"")</f>
        <v>4.912756796609441E-2</v>
      </c>
      <c r="AA1123" s="14">
        <f>IFERROR((AA733+AA811+AA889)/(AA967+AA1045+AA187),"")</f>
        <v>4.6337445527828529E-2</v>
      </c>
      <c r="AB1123" s="14">
        <f>IFERROR((AB733+AB811+AB889)/(AB967+AB1045+AB187),"")</f>
        <v>4.5751451989583837E-2</v>
      </c>
      <c r="AC1123" s="14">
        <f>IFERROR((AC733+AC811+AC889)/(AC967+AC1045+AC187),"")</f>
        <v>4.2071710371221253E-2</v>
      </c>
      <c r="AD1123" s="14">
        <f>IFERROR((AD733+AD811+AD889)/(AD967+AD1045+AD187),"")</f>
        <v>3.9293414140169132E-2</v>
      </c>
      <c r="AE1123" s="14">
        <f>IFERROR((AE733+AE811+AE889)/(AE967+AE1045+AE187),"")</f>
        <v>3.9609284971074354E-2</v>
      </c>
      <c r="AF1123" s="14">
        <f>IFERROR((AF733+AF811+AF889)/(AF967+AF1045+AF187),"")</f>
        <v>3.8823194398392179E-2</v>
      </c>
      <c r="AG1123" s="14">
        <f>IFERROR((AG733+AG811+AG889)/(AG967+AG1045+AG187),"")</f>
        <v>3.7520419140525764E-2</v>
      </c>
      <c r="AH1123" s="14" t="str">
        <f>IFERROR((AH733+AH811+AH889)/(AH967+AH1045+AH187),"")</f>
        <v/>
      </c>
    </row>
    <row r="1124" spans="1:34" ht="15" hidden="1" x14ac:dyDescent="0.25">
      <c r="A1124" t="str">
        <f t="shared" si="194"/>
        <v>西安广义不良资产率</v>
      </c>
      <c r="B1124" s="3" t="str">
        <f t="shared" si="199"/>
        <v>西安银行广义不良资产率</v>
      </c>
      <c r="C1124" s="4" t="s">
        <v>98</v>
      </c>
      <c r="D1124" s="4" t="s">
        <v>99</v>
      </c>
      <c r="E1124" s="5" t="s">
        <v>100</v>
      </c>
      <c r="F1124" s="5" t="s">
        <v>55</v>
      </c>
      <c r="G1124" s="5" t="str">
        <f t="shared" si="200"/>
        <v>广义不良资产率</v>
      </c>
      <c r="H1124" s="14">
        <f>IFERROR((H734+H812+H890)/(H968+H1046+H188),"")</f>
        <v>2.3677529252831161E-2</v>
      </c>
      <c r="I1124" s="14">
        <f>IFERROR((I734+I812+I890)/(I968+I1046+I188),"")</f>
        <v>2.3598794238203446E-2</v>
      </c>
      <c r="J1124" s="14">
        <f>IFERROR((J734+J812+J890)/(J968+J1046+J188),"")</f>
        <v>2.2335324821972331E-2</v>
      </c>
      <c r="K1124" s="14">
        <f>IFERROR((K734+K812+K890)/(K968+K1046+K188),"")</f>
        <v>2.4231576056597103E-2</v>
      </c>
      <c r="L1124" s="14">
        <f>IFERROR((L734+L812+L890)/(L968+L1046+L188),"")</f>
        <v>2.57603090880958E-2</v>
      </c>
      <c r="M1124" s="14">
        <f>IFERROR((M734+M812+M890)/(M968+M1046+M188),"")</f>
        <v>2.7548149876607832E-2</v>
      </c>
      <c r="N1124" s="14">
        <f>IFERROR((N734+N812+N890)/(N968+N1046+N188),"")</f>
        <v>2.8332731130930662E-2</v>
      </c>
      <c r="O1124" s="14">
        <f>IFERROR((O734+O812+O890)/(O968+O1046+O188),"")</f>
        <v>3.1458216376576496E-2</v>
      </c>
      <c r="P1124" s="14">
        <f>IFERROR((P734+P812+P890)/(P968+P1046+P188),"")</f>
        <v>3.1874723320012698E-2</v>
      </c>
      <c r="Q1124" s="14">
        <f>IFERROR((Q734+Q812+Q890)/(Q968+Q1046+Q188),"")</f>
        <v>2.8656842077773817E-2</v>
      </c>
      <c r="R1124" s="14">
        <f>IFERROR((R734+R812+R890)/(R968+R1046+R188),"")</f>
        <v>3.1341168828118535E-2</v>
      </c>
      <c r="S1124" s="14">
        <f>IFERROR((S734+S812+S890)/(S968+S1046+S188),"")</f>
        <v>2.9300311301570868E-2</v>
      </c>
      <c r="T1124" s="14">
        <f>IFERROR((T734+T812+T890)/(T968+T1046+T188),"")</f>
        <v>2.9164390277085468E-2</v>
      </c>
      <c r="U1124" s="14">
        <f>IFERROR((U734+U812+U890)/(U968+U1046+U188),"")</f>
        <v>2.8475049096614843E-2</v>
      </c>
      <c r="V1124" s="14">
        <f>IFERROR((V734+V812+V890)/(V968+V1046+V188),"")</f>
        <v>2.7749873596033023E-2</v>
      </c>
      <c r="W1124" s="14">
        <f>IFERROR((W734+W812+W890)/(W968+W1046+W188),"")</f>
        <v>2.6766882480753929E-2</v>
      </c>
      <c r="X1124" s="14">
        <f>IFERROR((X734+X812+X890)/(X968+X1046+X188),"")</f>
        <v>2.745273501836289E-2</v>
      </c>
      <c r="Y1124" s="14">
        <f>IFERROR((Y734+Y812+Y890)/(Y968+Y1046+Y188),"")</f>
        <v>2.7107399548240773E-2</v>
      </c>
      <c r="Z1124" s="14">
        <f>IFERROR((Z734+Z812+Z890)/(Z968+Z1046+Z188),"")</f>
        <v>2.9236759166610275E-2</v>
      </c>
      <c r="AA1124" s="14">
        <f>IFERROR((AA734+AA812+AA890)/(AA968+AA1046+AA188),"")</f>
        <v>3.0041748405517876E-2</v>
      </c>
      <c r="AB1124" s="14">
        <f>IFERROR((AB734+AB812+AB890)/(AB968+AB1046+AB188),"")</f>
        <v>4.5959273885320638E-2</v>
      </c>
      <c r="AC1124" s="14">
        <f>IFERROR((AC734+AC812+AC890)/(AC968+AC1046+AC188),"")</f>
        <v>4.5445944615328922E-2</v>
      </c>
      <c r="AD1124" s="14">
        <f>IFERROR((AD734+AD812+AD890)/(AD968+AD1046+AD188),"")</f>
        <v>3.5056139865470487E-2</v>
      </c>
      <c r="AE1124" s="14">
        <f>IFERROR((AE734+AE812+AE890)/(AE968+AE1046+AE188),"")</f>
        <v>3.2946098504258371E-2</v>
      </c>
      <c r="AF1124" s="14">
        <f>IFERROR((AF734+AF812+AF890)/(AF968+AF1046+AF188),"")</f>
        <v>3.7485656210919927E-2</v>
      </c>
      <c r="AG1124" s="14">
        <f>IFERROR((AG734+AG812+AG890)/(AG968+AG1046+AG188),"")</f>
        <v>3.6616473473402335E-2</v>
      </c>
      <c r="AH1124" s="14" t="str">
        <f>IFERROR((AH734+AH812+AH890)/(AH968+AH1046+AH188),"")</f>
        <v/>
      </c>
    </row>
    <row r="1125" spans="1:34" ht="15" hidden="1" x14ac:dyDescent="0.25">
      <c r="A1125" t="str">
        <f t="shared" si="194"/>
        <v>厦门广义不良资产率</v>
      </c>
      <c r="B1125" s="3" t="str">
        <f t="shared" si="199"/>
        <v>厦门银行广义不良资产率</v>
      </c>
      <c r="C1125" s="4" t="s">
        <v>101</v>
      </c>
      <c r="D1125" s="4" t="s">
        <v>102</v>
      </c>
      <c r="E1125" s="5" t="s">
        <v>103</v>
      </c>
      <c r="F1125" s="5" t="s">
        <v>55</v>
      </c>
      <c r="G1125" s="5" t="str">
        <f t="shared" si="200"/>
        <v>广义不良资产率</v>
      </c>
      <c r="H1125" s="14">
        <f>IFERROR((H735+H813+H891)/(H969+H1047+H189),"")</f>
        <v>1.1358122309309181E-2</v>
      </c>
      <c r="I1125" s="14" t="str">
        <f>IFERROR((I735+I813+I891)/(I969+I1047+I189),"")</f>
        <v/>
      </c>
      <c r="J1125" s="14">
        <f>IFERROR((J735+J813+J891)/(J969+J1047+J189),"")</f>
        <v>1.3182495775308804E-2</v>
      </c>
      <c r="K1125" s="14">
        <f>IFERROR((K735+K813+K891)/(K969+K1047+K189),"")</f>
        <v>1.3365609450838426E-2</v>
      </c>
      <c r="L1125" s="14">
        <f>IFERROR((L735+L813+L891)/(L969+L1047+L189),"")</f>
        <v>1.0820965594598215E-2</v>
      </c>
      <c r="M1125" s="14" t="str">
        <f>IFERROR((M735+M813+M891)/(M969+M1047+M189),"")</f>
        <v/>
      </c>
      <c r="N1125" s="14">
        <f>IFERROR((N735+N813+N891)/(N969+N1047+N189),"")</f>
        <v>1.1154150101658808E-2</v>
      </c>
      <c r="O1125" s="14">
        <f>IFERROR((O735+O813+O891)/(O969+O1047+O189),"")</f>
        <v>1.0420571850260043E-2</v>
      </c>
      <c r="P1125" s="14">
        <f>IFERROR((P735+P813+P891)/(P969+P1047+P189),"")</f>
        <v>9.6922151354526601E-3</v>
      </c>
      <c r="Q1125" s="14">
        <f>IFERROR((Q735+Q813+Q891)/(Q969+Q1047+Q189),"")</f>
        <v>1.0700230486816785E-2</v>
      </c>
      <c r="R1125" s="14">
        <f>IFERROR((R735+R813+R891)/(R969+R1047+R189),"")</f>
        <v>1.0747389481995474E-2</v>
      </c>
      <c r="S1125" s="14">
        <f>IFERROR((S735+S813+S891)/(S969+S1047+S189),"")</f>
        <v>1.0141658907938507E-2</v>
      </c>
      <c r="T1125" s="14">
        <f>IFERROR((T735+T813+T891)/(T969+T1047+T189),"")</f>
        <v>1.0661631978609027E-2</v>
      </c>
      <c r="U1125" s="14">
        <f>IFERROR((U735+U813+U891)/(U969+U1047+U189),"")</f>
        <v>9.2116174229091071E-3</v>
      </c>
      <c r="V1125" s="14">
        <f>IFERROR((V735+V813+V891)/(V969+V1047+V189),"")</f>
        <v>1.2280765986369614E-2</v>
      </c>
      <c r="W1125" s="14">
        <f>IFERROR((W735+W813+W891)/(W969+W1047+W189),"")</f>
        <v>1.2655843315858084E-2</v>
      </c>
      <c r="X1125" s="14">
        <f>IFERROR((X735+X813+X891)/(X969+X1047+X189),"")</f>
        <v>1.1983450596500736E-2</v>
      </c>
      <c r="Y1125" s="14">
        <f>IFERROR((Y735+Y813+Y891)/(Y969+Y1047+Y189),"")</f>
        <v>1.1599480536802501E-2</v>
      </c>
      <c r="Z1125" s="14">
        <f>IFERROR((Z735+Z813+Z891)/(Z969+Z1047+Z189),"")</f>
        <v>1.2741921788136309E-2</v>
      </c>
      <c r="AA1125" s="14">
        <f>IFERROR((AA735+AA813+AA891)/(AA969+AA1047+AA189),"")</f>
        <v>1.3323502055009708E-2</v>
      </c>
      <c r="AB1125" s="14">
        <f>IFERROR((AB735+AB813+AB891)/(AB969+AB1047+AB189),"")</f>
        <v>1.7525236819491349E-2</v>
      </c>
      <c r="AC1125" s="14">
        <f>IFERROR((AC735+AC813+AC891)/(AC969+AC1047+AC189),"")</f>
        <v>2.0034776119224197E-2</v>
      </c>
      <c r="AD1125" s="14">
        <f>IFERROR((AD735+AD813+AD891)/(AD969+AD1047+AD189),"")</f>
        <v>2.0247113862803087E-2</v>
      </c>
      <c r="AE1125" s="14">
        <f>IFERROR((AE735+AE813+AE891)/(AE969+AE1047+AE189),"")</f>
        <v>2.1173045536951568E-2</v>
      </c>
      <c r="AF1125" s="14">
        <f>IFERROR((AF735+AF813+AF891)/(AF969+AF1047+AF189),"")</f>
        <v>2.2078645570850652E-2</v>
      </c>
      <c r="AG1125" s="14">
        <f>IFERROR((AG735+AG813+AG891)/(AG969+AG1047+AG189),"")</f>
        <v>2.1421384047373357E-2</v>
      </c>
      <c r="AH1125" s="14" t="str">
        <f>IFERROR((AH735+AH813+AH891)/(AH969+AH1047+AH189),"")</f>
        <v/>
      </c>
    </row>
    <row r="1126" spans="1:34" ht="15" hidden="1" x14ac:dyDescent="0.25">
      <c r="A1126" t="str">
        <f t="shared" si="194"/>
        <v>渝农广义不良资产率</v>
      </c>
      <c r="B1126" s="3" t="str">
        <f t="shared" si="199"/>
        <v>渝农商行广义不良资产率</v>
      </c>
      <c r="C1126" s="4" t="s">
        <v>104</v>
      </c>
      <c r="D1126" s="4" t="s">
        <v>105</v>
      </c>
      <c r="E1126" s="5" t="s">
        <v>106</v>
      </c>
      <c r="F1126" s="5" t="s">
        <v>107</v>
      </c>
      <c r="G1126" s="5" t="str">
        <f t="shared" si="200"/>
        <v>广义不良资产率</v>
      </c>
      <c r="H1126" s="14">
        <f>IFERROR((H736+H814+H892)/(H970+H1048+H190),"")</f>
        <v>1.6266299160611064E-2</v>
      </c>
      <c r="I1126" s="14" t="str">
        <f>IFERROR((I736+I814+I892)/(I970+I1048+I190),"")</f>
        <v/>
      </c>
      <c r="J1126" s="14">
        <f>IFERROR((J736+J814+J892)/(J970+J1048+J190),"")</f>
        <v>1.6268453111197363E-2</v>
      </c>
      <c r="K1126" s="14">
        <f>IFERROR((K736+K814+K892)/(K970+K1048+K190),"")</f>
        <v>1.6147577277675487E-2</v>
      </c>
      <c r="L1126" s="14">
        <f>IFERROR((L736+L814+L892)/(L970+L1048+L190),"")</f>
        <v>1.7269165622955326E-2</v>
      </c>
      <c r="M1126" s="14">
        <f>IFERROR((M736+M814+M892)/(M970+M1048+M190),"")</f>
        <v>1.697607134420203E-2</v>
      </c>
      <c r="N1126" s="14">
        <f>IFERROR((N736+N814+N892)/(N970+N1048+N190),"")</f>
        <v>2.1330514972628233E-2</v>
      </c>
      <c r="O1126" s="14">
        <f>IFERROR((O736+O814+O892)/(O970+O1048+O190),"")</f>
        <v>2.0627978722050275E-2</v>
      </c>
      <c r="P1126" s="14">
        <f>IFERROR((P736+P814+P892)/(P970+P1048+P190),"")</f>
        <v>2.1715983058156803E-2</v>
      </c>
      <c r="Q1126" s="14">
        <f>IFERROR((Q736+Q814+Q892)/(Q970+Q1048+Q190),"")</f>
        <v>2.1280601447507628E-2</v>
      </c>
      <c r="R1126" s="14">
        <f>IFERROR((R736+R814+R892)/(R970+R1048+R190),"")</f>
        <v>1.6803593199408457E-2</v>
      </c>
      <c r="S1126" s="14">
        <f>IFERROR((S736+S814+S892)/(S970+S1048+S190),"")</f>
        <v>1.6535465255835914E-2</v>
      </c>
      <c r="T1126" s="14">
        <f>IFERROR((T736+T814+T892)/(T970+T1048+T190),"")</f>
        <v>1.6028006039519097E-2</v>
      </c>
      <c r="U1126" s="14">
        <f>IFERROR((U736+U814+U892)/(U970+U1048+U190),"")</f>
        <v>1.5959658032274834E-2</v>
      </c>
      <c r="V1126" s="14">
        <f>IFERROR((V736+V814+V892)/(V970+V1048+V190),"")</f>
        <v>1.4717656114451912E-2</v>
      </c>
      <c r="W1126" s="14">
        <f>IFERROR((W736+W814+W892)/(W970+W1048+W190),"")</f>
        <v>1.4144423673772699E-2</v>
      </c>
      <c r="X1126" s="14">
        <f>IFERROR((X736+X814+X892)/(X970+X1048+X190),"")</f>
        <v>1.1379813472617552E-2</v>
      </c>
      <c r="Y1126" s="14">
        <f>IFERROR((Y736+Y814+Y892)/(Y970+Y1048+Y190),"")</f>
        <v>1.1287909560715603E-2</v>
      </c>
      <c r="Z1126" s="14">
        <f>IFERROR((Z736+Z814+Z892)/(Z970+Z1048+Z190),"")</f>
        <v>1.1286511970471147E-2</v>
      </c>
      <c r="AA1126" s="14">
        <f>IFERROR((AA736+AA814+AA892)/(AA970+AA1048+AA190),"")</f>
        <v>1.1075848069879164E-2</v>
      </c>
      <c r="AB1126" s="14">
        <f>IFERROR((AB736+AB814+AB892)/(AB970+AB1048+AB190),"")</f>
        <v>1.2513246749440435E-2</v>
      </c>
      <c r="AC1126" s="14">
        <f>IFERROR((AC736+AC814+AC892)/(AC970+AC1048+AC190),"")</f>
        <v>1.2410116299091551E-2</v>
      </c>
      <c r="AD1126" s="14">
        <f>IFERROR((AD736+AD814+AD892)/(AD970+AD1048+AD190),"")</f>
        <v>1.4684562864763108E-2</v>
      </c>
      <c r="AE1126" s="14">
        <f>IFERROR((AE736+AE814+AE892)/(AE970+AE1048+AE190),"")</f>
        <v>1.4040651678039424E-2</v>
      </c>
      <c r="AF1126" s="14">
        <f>IFERROR((AF736+AF814+AF892)/(AF970+AF1048+AF190),"")</f>
        <v>1.4399838684342726E-2</v>
      </c>
      <c r="AG1126" s="14">
        <f>IFERROR((AG736+AG814+AG892)/(AG970+AG1048+AG190),"")</f>
        <v>1.4010742270191851E-2</v>
      </c>
      <c r="AH1126" s="14">
        <f>IFERROR((AH736+AH814+AH892)/(AH970+AH1048+AH190),"")</f>
        <v>1.3014515881814095E-2</v>
      </c>
    </row>
    <row r="1127" spans="1:34" ht="15" hidden="1" x14ac:dyDescent="0.25">
      <c r="A1127" t="str">
        <f t="shared" si="194"/>
        <v>沪农广义不良资产率</v>
      </c>
      <c r="B1127" s="3" t="str">
        <f t="shared" si="199"/>
        <v>沪农商行广义不良资产率</v>
      </c>
      <c r="C1127" s="4" t="s">
        <v>108</v>
      </c>
      <c r="D1127" s="4" t="s">
        <v>109</v>
      </c>
      <c r="E1127" s="5" t="s">
        <v>110</v>
      </c>
      <c r="F1127" s="5" t="s">
        <v>107</v>
      </c>
      <c r="G1127" s="5" t="str">
        <f t="shared" si="200"/>
        <v>广义不良资产率</v>
      </c>
      <c r="H1127" s="14" t="str">
        <f>IFERROR((H737+H815+H893)/(H971+H1049+H191),"")</f>
        <v/>
      </c>
      <c r="I1127" s="14" t="str">
        <f>IFERROR((I737+I815+I893)/(I971+I1049+I191),"")</f>
        <v/>
      </c>
      <c r="J1127" s="14">
        <f>IFERROR((J737+J815+J893)/(J971+J1049+J191),"")</f>
        <v>9.5513828495138262E-3</v>
      </c>
      <c r="K1127" s="14" t="str">
        <f>IFERROR((K737+K815+K893)/(K971+K1049+K191),"")</f>
        <v/>
      </c>
      <c r="L1127" s="14" t="str">
        <f>IFERROR((L737+L815+L893)/(L971+L1049+L191),"")</f>
        <v/>
      </c>
      <c r="M1127" s="14" t="str">
        <f>IFERROR((M737+M815+M893)/(M971+M1049+M191),"")</f>
        <v/>
      </c>
      <c r="N1127" s="14">
        <f>IFERROR((N737+N815+N893)/(N971+N1049+N191),"")</f>
        <v>9.8727505674615357E-3</v>
      </c>
      <c r="O1127" s="14" t="str">
        <f>IFERROR((O737+O815+O893)/(O971+O1049+O191),"")</f>
        <v/>
      </c>
      <c r="P1127" s="14" t="str">
        <f>IFERROR((P737+P815+P893)/(P971+P1049+P191),"")</f>
        <v/>
      </c>
      <c r="Q1127" s="14">
        <f>IFERROR((Q737+Q815+Q893)/(Q971+Q1049+Q191),"")</f>
        <v>9.5455855803012711E-3</v>
      </c>
      <c r="R1127" s="14">
        <f>IFERROR((R737+R815+R893)/(R971+R1049+R191),"")</f>
        <v>8.3589352073264421E-3</v>
      </c>
      <c r="S1127" s="14">
        <f>IFERROR((S737+S815+S893)/(S971+S1049+S191),"")</f>
        <v>8.3503263499778799E-3</v>
      </c>
      <c r="T1127" s="14">
        <f>IFERROR((T737+T815+T893)/(T971+T1049+T191),"")</f>
        <v>1.0153436411783267E-2</v>
      </c>
      <c r="U1127" s="14">
        <f>IFERROR((U737+U815+U893)/(U971+U1049+U191),"")</f>
        <v>9.824767503884238E-3</v>
      </c>
      <c r="V1127" s="14">
        <f>IFERROR((V737+V815+V893)/(V971+V1049+V191),"")</f>
        <v>9.6706087188031132E-3</v>
      </c>
      <c r="W1127" s="14">
        <f>IFERROR((W737+W815+W893)/(W971+W1049+W191),"")</f>
        <v>8.7622984589375719E-3</v>
      </c>
      <c r="X1127" s="14">
        <f>IFERROR((X737+X815+X893)/(X971+X1049+X191),"")</f>
        <v>9.6590650028816911E-3</v>
      </c>
      <c r="Y1127" s="14">
        <f>IFERROR((Y737+Y815+Y893)/(Y971+Y1049+Y191),"")</f>
        <v>1.2186978352721938E-2</v>
      </c>
      <c r="Z1127" s="14">
        <f>IFERROR((Z737+Z815+Z893)/(Z971+Z1049+Z191),"")</f>
        <v>1.2106084924547381E-2</v>
      </c>
      <c r="AA1127" s="14">
        <f>IFERROR((AA737+AA815+AA893)/(AA971+AA1049+AA191),"")</f>
        <v>1.2174650942620156E-2</v>
      </c>
      <c r="AB1127" s="14">
        <f>IFERROR((AB737+AB815+AB893)/(AB971+AB1049+AB191),"")</f>
        <v>1.1983480494479396E-2</v>
      </c>
      <c r="AC1127" s="14">
        <f>IFERROR((AC737+AC815+AC893)/(AC971+AC1049+AC191),"")</f>
        <v>1.2631100901213719E-2</v>
      </c>
      <c r="AD1127" s="14">
        <f>IFERROR((AD737+AD815+AD893)/(AD971+AD1049+AD191),"")</f>
        <v>1.247195061346648E-2</v>
      </c>
      <c r="AE1127" s="14">
        <f>IFERROR((AE737+AE815+AE893)/(AE971+AE1049+AE191),"")</f>
        <v>1.3495706686386055E-2</v>
      </c>
      <c r="AF1127" s="14">
        <f>IFERROR((AF737+AF815+AF893)/(AF971+AF1049+AF191),"")</f>
        <v>1.4828751652009024E-2</v>
      </c>
      <c r="AG1127" s="14">
        <f>IFERROR((AG737+AG815+AG893)/(AG971+AG1049+AG191),"")</f>
        <v>1.481648291000349E-2</v>
      </c>
      <c r="AH1127" s="14" t="str">
        <f>IFERROR((AH737+AH815+AH893)/(AH971+AH1049+AH191),"")</f>
        <v/>
      </c>
    </row>
    <row r="1128" spans="1:34" ht="15" hidden="1" x14ac:dyDescent="0.25">
      <c r="A1128" t="str">
        <f t="shared" si="194"/>
        <v>青农广义不良资产率</v>
      </c>
      <c r="B1128" s="3" t="str">
        <f t="shared" si="199"/>
        <v>青农商行广义不良资产率</v>
      </c>
      <c r="C1128" s="4" t="s">
        <v>111</v>
      </c>
      <c r="D1128" s="4" t="s">
        <v>112</v>
      </c>
      <c r="E1128" s="5" t="s">
        <v>113</v>
      </c>
      <c r="F1128" s="5" t="s">
        <v>107</v>
      </c>
      <c r="G1128" s="5" t="str">
        <f t="shared" si="200"/>
        <v>广义不良资产率</v>
      </c>
      <c r="H1128" s="14">
        <f>IFERROR((H738+H816+H894)/(H972+H1050+H192),"")</f>
        <v>4.052270677132512E-2</v>
      </c>
      <c r="I1128" s="14">
        <f>IFERROR((I738+I816+I894)/(I972+I1050+I192),"")</f>
        <v>3.996937368547606E-2</v>
      </c>
      <c r="J1128" s="14">
        <f>IFERROR((J738+J816+J894)/(J972+J1050+J192),"")</f>
        <v>4.2511033383754143E-2</v>
      </c>
      <c r="K1128" s="14">
        <f>IFERROR((K738+K816+K894)/(K972+K1050+K192),"")</f>
        <v>3.828960644556953E-2</v>
      </c>
      <c r="L1128" s="14">
        <f>IFERROR((L738+L816+L894)/(L972+L1050+L192),"")</f>
        <v>4.0642868556059614E-2</v>
      </c>
      <c r="M1128" s="14">
        <f>IFERROR((M738+M816+M894)/(M972+M1050+M192),"")</f>
        <v>4.1733150557377377E-2</v>
      </c>
      <c r="N1128" s="14">
        <f>IFERROR((N738+N816+N894)/(N972+N1050+N192),"")</f>
        <v>3.6397127633713486E-2</v>
      </c>
      <c r="O1128" s="14">
        <f>IFERROR((O738+O816+O894)/(O972+O1050+O192),"")</f>
        <v>3.5122048552915328E-2</v>
      </c>
      <c r="P1128" s="14">
        <f>IFERROR((P738+P816+P894)/(P972+P1050+P192),"")</f>
        <v>3.1590751834099498E-2</v>
      </c>
      <c r="Q1128" s="14">
        <f>IFERROR((Q738+Q816+Q894)/(Q972+Q1050+Q192),"")</f>
        <v>3.2180854431910946E-2</v>
      </c>
      <c r="R1128" s="14">
        <f>IFERROR((R738+R816+R894)/(R972+R1050+R192),"")</f>
        <v>4.3196569824820015E-2</v>
      </c>
      <c r="S1128" s="14">
        <f>IFERROR((S738+S816+S894)/(S972+S1050+S192),"")</f>
        <v>4.0450446084355572E-2</v>
      </c>
      <c r="T1128" s="14">
        <f>IFERROR((T738+T816+T894)/(T972+T1050+T192),"")</f>
        <v>4.0566820978350376E-2</v>
      </c>
      <c r="U1128" s="14">
        <f>IFERROR((U738+U816+U894)/(U972+U1050+U192),"")</f>
        <v>3.9188124161502483E-2</v>
      </c>
      <c r="V1128" s="14">
        <f>IFERROR((V738+V816+V894)/(V972+V1050+V192),"")</f>
        <v>4.6045862026449169E-2</v>
      </c>
      <c r="W1128" s="14">
        <f>IFERROR((W738+W816+W894)/(W972+W1050+W192),"")</f>
        <v>3.9547936349383167E-2</v>
      </c>
      <c r="X1128" s="14">
        <f>IFERROR((X738+X816+X894)/(X972+X1050+X192),"")</f>
        <v>4.0117156401623152E-2</v>
      </c>
      <c r="Y1128" s="14">
        <f>IFERROR((Y738+Y816+Y894)/(Y972+Y1050+Y192),"")</f>
        <v>3.5880652968850915E-2</v>
      </c>
      <c r="Z1128" s="14">
        <f>IFERROR((Z738+Z816+Z894)/(Z972+Z1050+Z192),"")</f>
        <v>4.3491131693040821E-2</v>
      </c>
      <c r="AA1128" s="14">
        <f>IFERROR((AA738+AA816+AA894)/(AA972+AA1050+AA192),"")</f>
        <v>3.7233306927250104E-2</v>
      </c>
      <c r="AB1128" s="14">
        <f>IFERROR((AB738+AB816+AB894)/(AB972+AB1050+AB192),"")</f>
        <v>3.7479010508294323E-2</v>
      </c>
      <c r="AC1128" s="14">
        <f>IFERROR((AC738+AC816+AC894)/(AC972+AC1050+AC192),"")</f>
        <v>4.2400797980082353E-2</v>
      </c>
      <c r="AD1128" s="14">
        <f>IFERROR((AD738+AD816+AD894)/(AD972+AD1050+AD192),"")</f>
        <v>3.8891008270488178E-2</v>
      </c>
      <c r="AE1128" s="14">
        <f>IFERROR((AE738+AE816+AE894)/(AE972+AE1050+AE192),"")</f>
        <v>3.8648022630998466E-2</v>
      </c>
      <c r="AF1128" s="14">
        <f>IFERROR((AF738+AF816+AF894)/(AF972+AF1050+AF192),"")</f>
        <v>3.7955616952315273E-2</v>
      </c>
      <c r="AG1128" s="14">
        <f>IFERROR((AG738+AG816+AG894)/(AG972+AG1050+AG192),"")</f>
        <v>3.7935882687641781E-2</v>
      </c>
      <c r="AH1128" s="14" t="str">
        <f>IFERROR((AH738+AH816+AH894)/(AH972+AH1050+AH192),"")</f>
        <v/>
      </c>
    </row>
    <row r="1129" spans="1:34" ht="15" hidden="1" x14ac:dyDescent="0.25">
      <c r="A1129" t="str">
        <f t="shared" si="194"/>
        <v>常熟广义不良资产率</v>
      </c>
      <c r="B1129" s="3" t="str">
        <f t="shared" si="199"/>
        <v>常熟银行广义不良资产率</v>
      </c>
      <c r="C1129" s="4" t="s">
        <v>114</v>
      </c>
      <c r="D1129" s="4" t="s">
        <v>115</v>
      </c>
      <c r="E1129" s="5" t="s">
        <v>116</v>
      </c>
      <c r="F1129" s="5" t="s">
        <v>107</v>
      </c>
      <c r="G1129" s="5" t="str">
        <f t="shared" si="200"/>
        <v>广义不良资产率</v>
      </c>
      <c r="H1129" s="14">
        <f>IFERROR((H739+H817+H895)/(H973+H1051+H193),"")</f>
        <v>1.7365985482609529E-2</v>
      </c>
      <c r="I1129" s="14">
        <f>IFERROR((I739+I817+I895)/(I973+I1051+I193),"")</f>
        <v>1.6976574227425691E-2</v>
      </c>
      <c r="J1129" s="14">
        <f>IFERROR((J739+J817+J895)/(J973+J1051+J193),"")</f>
        <v>1.6351022049084184E-2</v>
      </c>
      <c r="K1129" s="14">
        <f>IFERROR((K739+K817+K895)/(K973+K1051+K193),"")</f>
        <v>1.5025122457182417E-2</v>
      </c>
      <c r="L1129" s="14">
        <f>IFERROR((L739+L817+L895)/(L973+L1051+L193),"")</f>
        <v>1.617851491538359E-2</v>
      </c>
      <c r="M1129" s="14">
        <f>IFERROR((M739+M817+M895)/(M973+M1051+M193),"")</f>
        <v>1.6077949606204157E-2</v>
      </c>
      <c r="N1129" s="14">
        <f>IFERROR((N739+N817+N895)/(N973+N1051+N193),"")</f>
        <v>1.4577761399540305E-2</v>
      </c>
      <c r="O1129" s="14">
        <f>IFERROR((O739+O817+O895)/(O973+O1051+O193),"")</f>
        <v>1.3526118211791177E-2</v>
      </c>
      <c r="P1129" s="14">
        <f>IFERROR((P739+P817+P895)/(P973+P1051+P193),"")</f>
        <v>1.4633274921573824E-2</v>
      </c>
      <c r="Q1129" s="14">
        <f>IFERROR((Q739+Q817+Q895)/(Q973+Q1051+Q193),"")</f>
        <v>1.3855636417748715E-2</v>
      </c>
      <c r="R1129" s="14">
        <f>IFERROR((R739+R817+R895)/(R973+R1051+R193),"")</f>
        <v>1.3073792885353352E-2</v>
      </c>
      <c r="S1129" s="14">
        <f>IFERROR((S739+S817+S895)/(S973+S1051+S193),"")</f>
        <v>1.1983825682387105E-2</v>
      </c>
      <c r="T1129" s="14">
        <f>IFERROR((T739+T817+T895)/(T973+T1051+T193),"")</f>
        <v>1.2615864432972112E-2</v>
      </c>
      <c r="U1129" s="14">
        <f>IFERROR((U739+U817+U895)/(U973+U1051+U193),"")</f>
        <v>1.2161062499163143E-2</v>
      </c>
      <c r="V1129" s="14">
        <f>IFERROR((V739+V817+V895)/(V973+V1051+V193),"")</f>
        <v>1.3654992664696433E-2</v>
      </c>
      <c r="W1129" s="14">
        <f>IFERROR((W739+W817+W895)/(W973+W1051+W193),"")</f>
        <v>1.2450428819996187E-2</v>
      </c>
      <c r="X1129" s="14">
        <f>IFERROR((X739+X817+X895)/(X973+X1051+X193),"")</f>
        <v>1.2644624286609155E-2</v>
      </c>
      <c r="Y1129" s="14">
        <f>IFERROR((Y739+Y817+Y895)/(Y973+Y1051+Y193),"")</f>
        <v>1.263586870155119E-2</v>
      </c>
      <c r="Z1129" s="14">
        <f>IFERROR((Z739+Z817+Z895)/(Z973+Z1051+Z193),"")</f>
        <v>1.4917105600293091E-2</v>
      </c>
      <c r="AA1129" s="14">
        <f>IFERROR((AA739+AA817+AA895)/(AA973+AA1051+AA193),"")</f>
        <v>1.3693835139150791E-2</v>
      </c>
      <c r="AB1129" s="14">
        <f>IFERROR((AB739+AB817+AB895)/(AB973+AB1051+AB193),"")</f>
        <v>1.8272972750427434E-2</v>
      </c>
      <c r="AC1129" s="14">
        <f>IFERROR((AC739+AC817+AC895)/(AC973+AC1051+AC193),"")</f>
        <v>1.8441113201981548E-2</v>
      </c>
      <c r="AD1129" s="14">
        <f>IFERROR((AD739+AD817+AD895)/(AD973+AD1051+AD193),"")</f>
        <v>1.587121898508603E-2</v>
      </c>
      <c r="AE1129" s="14">
        <f>IFERROR((AE739+AE817+AE895)/(AE973+AE1051+AE193),"")</f>
        <v>1.4896554599801019E-2</v>
      </c>
      <c r="AF1129" s="14">
        <f>IFERROR((AF739+AF817+AF895)/(AF973+AF1051+AF193),"")</f>
        <v>1.569982858783504E-2</v>
      </c>
      <c r="AG1129" s="14">
        <f>IFERROR((AG739+AG817+AG895)/(AG973+AG1051+AG193),"")</f>
        <v>1.5729785802744145E-2</v>
      </c>
      <c r="AH1129" s="14" t="str">
        <f>IFERROR((AH739+AH817+AH895)/(AH973+AH1051+AH193),"")</f>
        <v/>
      </c>
    </row>
    <row r="1130" spans="1:34" ht="15" hidden="1" x14ac:dyDescent="0.25">
      <c r="A1130" t="str">
        <f t="shared" si="194"/>
        <v>紫金广义不良资产率</v>
      </c>
      <c r="B1130" s="3" t="str">
        <f t="shared" si="199"/>
        <v>紫金银行广义不良资产率</v>
      </c>
      <c r="C1130" s="4" t="s">
        <v>117</v>
      </c>
      <c r="D1130" s="4" t="s">
        <v>118</v>
      </c>
      <c r="E1130" s="5" t="s">
        <v>119</v>
      </c>
      <c r="F1130" s="5" t="s">
        <v>107</v>
      </c>
      <c r="G1130" s="5" t="str">
        <f>G1129</f>
        <v>广义不良资产率</v>
      </c>
      <c r="H1130" s="14">
        <f>IFERROR((H740+H818+H896)/(H974+H1052+H194),"")</f>
        <v>1.8942671711131589E-2</v>
      </c>
      <c r="I1130" s="14">
        <f>IFERROR((I740+I818+I896)/(I974+I1052+I194),"")</f>
        <v>1.9352448450988009E-2</v>
      </c>
      <c r="J1130" s="14">
        <f>IFERROR((J740+J818+J896)/(J974+J1052+J194),"")</f>
        <v>2.4501352161882817E-2</v>
      </c>
      <c r="K1130" s="14">
        <f>IFERROR((K740+K818+K896)/(K974+K1052+K194),"")</f>
        <v>2.3742688082728405E-2</v>
      </c>
      <c r="L1130" s="14">
        <f>IFERROR((L740+L818+L896)/(L974+L1052+L194),"")</f>
        <v>2.3660675502633711E-2</v>
      </c>
      <c r="M1130" s="14">
        <f>IFERROR((M740+M818+M896)/(M974+M1052+M194),"")</f>
        <v>2.3101000290378555E-2</v>
      </c>
      <c r="N1130" s="14">
        <f>IFERROR((N740+N818+N896)/(N974+N1052+N194),"")</f>
        <v>2.2418628647366771E-2</v>
      </c>
      <c r="O1130" s="14">
        <f>IFERROR((O740+O818+O896)/(O974+O1052+O194),"")</f>
        <v>2.1611860551998593E-2</v>
      </c>
      <c r="P1130" s="14">
        <f>IFERROR((P740+P818+P896)/(P974+P1052+P194),"")</f>
        <v>2.3968483993663237E-2</v>
      </c>
      <c r="Q1130" s="14">
        <f>IFERROR((Q740+Q818+Q896)/(Q974+Q1052+Q194),"")</f>
        <v>2.5087806590368175E-2</v>
      </c>
      <c r="R1130" s="14">
        <f>IFERROR((R740+R818+R896)/(R974+R1052+R194),"")</f>
        <v>2.3514012187734544E-2</v>
      </c>
      <c r="S1130" s="14">
        <f>IFERROR((S740+S818+S896)/(S974+S1052+S194),"")</f>
        <v>2.1183722305097845E-2</v>
      </c>
      <c r="T1130" s="14">
        <f>IFERROR((T740+T818+T896)/(T974+T1052+T194),"")</f>
        <v>2.2305125821045654E-2</v>
      </c>
      <c r="U1130" s="14">
        <f>IFERROR((U740+U818+U896)/(U974+U1052+U194),"")</f>
        <v>2.2790464147645281E-2</v>
      </c>
      <c r="V1130" s="14">
        <f>IFERROR((V740+V818+V896)/(V974+V1052+V194),"")</f>
        <v>2.7922346382680818E-2</v>
      </c>
      <c r="W1130" s="14">
        <f>IFERROR((W740+W818+W896)/(W974+W1052+W194),"")</f>
        <v>2.4475123767559455E-2</v>
      </c>
      <c r="X1130" s="14">
        <f>IFERROR((X740+X818+X896)/(X974+X1052+X194),"")</f>
        <v>1.9454622051431922E-2</v>
      </c>
      <c r="Y1130" s="14">
        <f>IFERROR((Y740+Y818+Y896)/(Y974+Y1052+Y194),"")</f>
        <v>1.9613771721062233E-2</v>
      </c>
      <c r="Z1130" s="14">
        <f>IFERROR((Z740+Z818+Z896)/(Z974+Z1052+Z194),"")</f>
        <v>2.2680791666659809E-2</v>
      </c>
      <c r="AA1130" s="14">
        <f>IFERROR((AA740+AA818+AA896)/(AA974+AA1052+AA194),"")</f>
        <v>2.1516761452755096E-2</v>
      </c>
      <c r="AB1130" s="14">
        <f>IFERROR((AB740+AB818+AB896)/(AB974+AB1052+AB194),"")</f>
        <v>2.3105768504653561E-2</v>
      </c>
      <c r="AC1130" s="14">
        <f>IFERROR((AC740+AC818+AC896)/(AC974+AC1052+AC194),"")</f>
        <v>2.2868959773303024E-2</v>
      </c>
      <c r="AD1130" s="14">
        <f>IFERROR((AD740+AD818+AD896)/(AD974+AD1052+AD194),"")</f>
        <v>2.2887773052624502E-2</v>
      </c>
      <c r="AE1130" s="14">
        <f>IFERROR((AE740+AE818+AE896)/(AE974+AE1052+AE194),"")</f>
        <v>2.2859893858525753E-2</v>
      </c>
      <c r="AF1130" s="14">
        <f>IFERROR((AF740+AF818+AF896)/(AF974+AF1052+AF194),"")</f>
        <v>2.3839049858727059E-2</v>
      </c>
      <c r="AG1130" s="14">
        <f>IFERROR((AG740+AG818+AG896)/(AG974+AG1052+AG194),"")</f>
        <v>2.3624735680529332E-2</v>
      </c>
      <c r="AH1130" s="14" t="str">
        <f>IFERROR((AH740+AH818+AH896)/(AH974+AH1052+AH194),"")</f>
        <v/>
      </c>
    </row>
    <row r="1131" spans="1:34" ht="15" hidden="1" x14ac:dyDescent="0.25">
      <c r="A1131" t="str">
        <f t="shared" si="194"/>
        <v>无锡广义不良资产率</v>
      </c>
      <c r="B1131" s="3" t="str">
        <f t="shared" si="199"/>
        <v>无锡银行广义不良资产率</v>
      </c>
      <c r="C1131" s="4" t="s">
        <v>120</v>
      </c>
      <c r="D1131" s="4" t="s">
        <v>121</v>
      </c>
      <c r="E1131" s="5" t="s">
        <v>122</v>
      </c>
      <c r="F1131" s="5" t="s">
        <v>107</v>
      </c>
      <c r="G1131" s="5" t="str">
        <f t="shared" ref="G1131:G1135" si="201">G1130</f>
        <v>广义不良资产率</v>
      </c>
      <c r="H1131" s="14">
        <f>IFERROR((H741+H819+H897)/(H975+H1053+H195),"")</f>
        <v>9.1167919266987914E-3</v>
      </c>
      <c r="I1131" s="14">
        <f>IFERROR((I741+I819+I897)/(I975+I1053+I195),"")</f>
        <v>9.0564275025466871E-3</v>
      </c>
      <c r="J1131" s="14">
        <f>IFERROR((J741+J819+J897)/(J975+J1053+J195),"")</f>
        <v>9.3870205634187139E-3</v>
      </c>
      <c r="K1131" s="14">
        <f>IFERROR((K741+K819+K897)/(K975+K1053+K195),"")</f>
        <v>8.7303607492483504E-3</v>
      </c>
      <c r="L1131" s="14">
        <f>IFERROR((L741+L819+L897)/(L975+L1053+L195),"")</f>
        <v>8.7771401146208329E-3</v>
      </c>
      <c r="M1131" s="14">
        <f>IFERROR((M741+M819+M897)/(M975+M1053+M195),"")</f>
        <v>9.7019623215113312E-3</v>
      </c>
      <c r="N1131" s="14">
        <f>IFERROR((N741+N819+N897)/(N975+N1053+N195),"")</f>
        <v>8.9328831758321032E-3</v>
      </c>
      <c r="O1131" s="14">
        <f>IFERROR((O741+O819+O897)/(O975+O1053+O195),"")</f>
        <v>8.0995983672926507E-3</v>
      </c>
      <c r="P1131" s="14">
        <f>IFERROR((P741+P819+P897)/(P975+P1053+P195),"")</f>
        <v>8.0766671359059905E-3</v>
      </c>
      <c r="Q1131" s="14">
        <f>IFERROR((Q741+Q819+Q897)/(Q975+Q1053+Q195),"")</f>
        <v>7.4297623427541787E-3</v>
      </c>
      <c r="R1131" s="14">
        <f>IFERROR((R741+R819+R897)/(R975+R1053+R195),"")</f>
        <v>7.8735657800807612E-3</v>
      </c>
      <c r="S1131" s="14">
        <f>IFERROR((S741+S819+S897)/(S975+S1053+S195),"")</f>
        <v>7.6141619687455234E-3</v>
      </c>
      <c r="T1131" s="14">
        <f>IFERROR((T741+T819+T897)/(T975+T1053+T195),"")</f>
        <v>7.5373518960413577E-3</v>
      </c>
      <c r="U1131" s="14">
        <f>IFERROR((U741+U819+U897)/(U975+U1053+U195),"")</f>
        <v>7.4683193742795259E-3</v>
      </c>
      <c r="V1131" s="14">
        <f>IFERROR((V741+V819+V897)/(V975+V1053+V195),"")</f>
        <v>7.1995763369812477E-3</v>
      </c>
      <c r="W1131" s="14">
        <f>IFERROR((W741+W819+W897)/(W975+W1053+W195),"")</f>
        <v>6.7505826403678054E-3</v>
      </c>
      <c r="X1131" s="14">
        <f>IFERROR((X741+X819+X897)/(X975+X1053+X195),"")</f>
        <v>6.8509839232183322E-3</v>
      </c>
      <c r="Y1131" s="14">
        <f>IFERROR((Y741+Y819+Y897)/(Y975+Y1053+Y195),"")</f>
        <v>7.6551646927044961E-3</v>
      </c>
      <c r="Z1131" s="14">
        <f>IFERROR((Z741+Z819+Z897)/(Z975+Z1053+Z195),"")</f>
        <v>7.7398355921985259E-3</v>
      </c>
      <c r="AA1131" s="14">
        <f>IFERROR((AA741+AA819+AA897)/(AA975+AA1053+AA195),"")</f>
        <v>8.2716261165625693E-3</v>
      </c>
      <c r="AB1131" s="14">
        <f>IFERROR((AB741+AB819+AB897)/(AB975+AB1053+AB195),"")</f>
        <v>8.2347785922793435E-3</v>
      </c>
      <c r="AC1131" s="14">
        <f>IFERROR((AC741+AC819+AC897)/(AC975+AC1053+AC195),"")</f>
        <v>8.6841922583134005E-3</v>
      </c>
      <c r="AD1131" s="14">
        <f>IFERROR((AD741+AD819+AD897)/(AD975+AD1053+AD195),"")</f>
        <v>8.5128636180042076E-3</v>
      </c>
      <c r="AE1131" s="14">
        <f>IFERROR((AE741+AE819+AE897)/(AE975+AE1053+AE195),"")</f>
        <v>8.4542085614192942E-3</v>
      </c>
      <c r="AF1131" s="14">
        <f>IFERROR((AF741+AF819+AF897)/(AF975+AF1053+AF195),"")</f>
        <v>8.4040257899680188E-3</v>
      </c>
      <c r="AG1131" s="14">
        <f>IFERROR((AG741+AG819+AG897)/(AG975+AG1053+AG195),"")</f>
        <v>8.9372068374137855E-3</v>
      </c>
      <c r="AH1131" s="14">
        <f>IFERROR((AH741+AH819+AH897)/(AH975+AH1053+AH195),"")</f>
        <v>9.5565958293439314E-3</v>
      </c>
    </row>
    <row r="1132" spans="1:34" ht="15" hidden="1" x14ac:dyDescent="0.25">
      <c r="A1132" t="str">
        <f t="shared" si="194"/>
        <v>张家港广义不良资产率</v>
      </c>
      <c r="B1132" s="3" t="str">
        <f t="shared" si="199"/>
        <v>张家港行广义不良资产率</v>
      </c>
      <c r="C1132" s="4" t="s">
        <v>123</v>
      </c>
      <c r="D1132" s="4" t="s">
        <v>124</v>
      </c>
      <c r="E1132" s="5" t="s">
        <v>125</v>
      </c>
      <c r="F1132" s="5" t="s">
        <v>107</v>
      </c>
      <c r="G1132" s="5" t="str">
        <f t="shared" si="201"/>
        <v>广义不良资产率</v>
      </c>
      <c r="H1132" s="14">
        <f>IFERROR((H742+H820+H898)/(H976+H1054+H196),"")</f>
        <v>3.1616548922613986E-2</v>
      </c>
      <c r="I1132" s="14">
        <f>IFERROR((I742+I820+I898)/(I976+I1054+I196),"")</f>
        <v>3.1005048635539986E-2</v>
      </c>
      <c r="J1132" s="14">
        <f>IFERROR((J742+J820+J898)/(J976+J1054+J196),"")</f>
        <v>2.8192748223022635E-2</v>
      </c>
      <c r="K1132" s="14">
        <f>IFERROR((K742+K820+K898)/(K976+K1054+K196),"")</f>
        <v>2.9244607804948565E-2</v>
      </c>
      <c r="L1132" s="14">
        <f>IFERROR((L742+L820+L898)/(L976+L1054+L196),"")</f>
        <v>2.2553257996142377E-2</v>
      </c>
      <c r="M1132" s="14">
        <f>IFERROR((M742+M820+M898)/(M976+M1054+M196),"")</f>
        <v>2.1165300335168228E-2</v>
      </c>
      <c r="N1132" s="14">
        <f>IFERROR((N742+N820+N898)/(N976+N1054+N196),"")</f>
        <v>1.8475259739812837E-2</v>
      </c>
      <c r="O1132" s="14">
        <f>IFERROR((O742+O820+O898)/(O976+O1054+O196),"")</f>
        <v>1.8087300241364273E-2</v>
      </c>
      <c r="P1132" s="14">
        <f>IFERROR((P742+P820+P898)/(P976+P1054+P196),"")</f>
        <v>1.6868419073595445E-2</v>
      </c>
      <c r="Q1132" s="14">
        <f>IFERROR((Q742+Q820+Q898)/(Q976+Q1054+Q196),"")</f>
        <v>1.6899244723626326E-2</v>
      </c>
      <c r="R1132" s="14">
        <f>IFERROR((R742+R820+R898)/(R976+R1054+R196),"")</f>
        <v>1.652003531675416E-2</v>
      </c>
      <c r="S1132" s="14">
        <f>IFERROR((S742+S820+S898)/(S976+S1054+S196),"")</f>
        <v>1.6017865384270902E-2</v>
      </c>
      <c r="T1132" s="14">
        <f>IFERROR((T742+T820+T898)/(T976+T1054+T196),"")</f>
        <v>1.6306399994573961E-2</v>
      </c>
      <c r="U1132" s="14">
        <f>IFERROR((U742+U820+U898)/(U976+U1054+U196),"")</f>
        <v>1.6010870640682982E-2</v>
      </c>
      <c r="V1132" s="14">
        <f>IFERROR((V742+V820+V898)/(V976+V1054+V196),"")</f>
        <v>1.5551791407060167E-2</v>
      </c>
      <c r="W1132" s="14">
        <f>IFERROR((W742+W820+W898)/(W976+W1054+W196),"")</f>
        <v>1.4848584225041967E-2</v>
      </c>
      <c r="X1132" s="14">
        <f>IFERROR((X742+X820+X898)/(X976+X1054+X196),"")</f>
        <v>1.5023663835933185E-2</v>
      </c>
      <c r="Y1132" s="14">
        <f>IFERROR((Y742+Y820+Y898)/(Y976+Y1054+Y196),"")</f>
        <v>1.5062935642859996E-2</v>
      </c>
      <c r="Z1132" s="14">
        <f>IFERROR((Z742+Z820+Z898)/(Z976+Z1054+Z196),"")</f>
        <v>1.6390906293794701E-2</v>
      </c>
      <c r="AA1132" s="14">
        <f>IFERROR((AA742+AA820+AA898)/(AA976+AA1054+AA196),"")</f>
        <v>1.6119258392723577E-2</v>
      </c>
      <c r="AB1132" s="14">
        <f>IFERROR((AB742+AB820+AB898)/(AB976+AB1054+AB196),"")</f>
        <v>1.7202007039506337E-2</v>
      </c>
      <c r="AC1132" s="14">
        <f>IFERROR((AC742+AC820+AC898)/(AC976+AC1054+AC196),"")</f>
        <v>1.8905550865796709E-2</v>
      </c>
      <c r="AD1132" s="14">
        <f>IFERROR((AD742+AD820+AD898)/(AD976+AD1054+AD196),"")</f>
        <v>1.6539193601340582E-2</v>
      </c>
      <c r="AE1132" s="14">
        <f>IFERROR((AE742+AE820+AE898)/(AE976+AE1054+AE196),"")</f>
        <v>1.4662509814508668E-2</v>
      </c>
      <c r="AF1132" s="14">
        <f>IFERROR((AF742+AF820+AF898)/(AF976+AF1054+AF196),"")</f>
        <v>1.5480973163325773E-2</v>
      </c>
      <c r="AG1132" s="14">
        <f>IFERROR((AG742+AG820+AG898)/(AG976+AG1054+AG196),"")</f>
        <v>1.5535340564737644E-2</v>
      </c>
      <c r="AH1132" s="14">
        <f>IFERROR((AH742+AH820+AH898)/(AH976+AH1054+AH196),"")</f>
        <v>1.5439649727229124E-2</v>
      </c>
    </row>
    <row r="1133" spans="1:34" ht="15" hidden="1" x14ac:dyDescent="0.25">
      <c r="A1133" t="str">
        <f t="shared" si="194"/>
        <v>苏农广义不良资产率</v>
      </c>
      <c r="B1133" s="3" t="str">
        <f t="shared" si="199"/>
        <v>苏农银行广义不良资产率</v>
      </c>
      <c r="C1133" s="4" t="s">
        <v>126</v>
      </c>
      <c r="D1133" s="4" t="s">
        <v>127</v>
      </c>
      <c r="E1133" s="5" t="s">
        <v>128</v>
      </c>
      <c r="F1133" s="5" t="s">
        <v>107</v>
      </c>
      <c r="G1133" s="5" t="str">
        <f t="shared" si="201"/>
        <v>广义不良资产率</v>
      </c>
      <c r="H1133" s="14">
        <f>IFERROR((H743+H821+H899)/(H977+H1055+H197),"")</f>
        <v>3.3552921807312772E-2</v>
      </c>
      <c r="I1133" s="14">
        <f>IFERROR((I743+I821+I899)/(I977+I1055+I197),"")</f>
        <v>3.3022937031630603E-2</v>
      </c>
      <c r="J1133" s="14">
        <f>IFERROR((J743+J821+J899)/(J977+J1055+J197),"")</f>
        <v>3.3371513350181473E-2</v>
      </c>
      <c r="K1133" s="14">
        <f>IFERROR((K743+K821+K899)/(K977+K1055+K197),"")</f>
        <v>3.219699096312556E-2</v>
      </c>
      <c r="L1133" s="14">
        <f>IFERROR((L743+L821+L899)/(L977+L1055+L197),"")</f>
        <v>3.2753708659667868E-2</v>
      </c>
      <c r="M1133" s="14">
        <f>IFERROR((M743+M821+M899)/(M977+M1055+M197),"")</f>
        <v>3.2139509561470464E-2</v>
      </c>
      <c r="N1133" s="14">
        <f>IFERROR((N743+N821+N899)/(N977+N1055+N197),"")</f>
        <v>2.8072925671551695E-2</v>
      </c>
      <c r="O1133" s="14">
        <f>IFERROR((O743+O821+O899)/(O977+O1055+O197),"")</f>
        <v>2.735938790296516E-2</v>
      </c>
      <c r="P1133" s="14">
        <f>IFERROR((P743+P821+P899)/(P977+P1055+P197),"")</f>
        <v>2.5105595370895701E-2</v>
      </c>
      <c r="Q1133" s="14">
        <f>IFERROR((Q743+Q821+Q899)/(Q977+Q1055+Q197),"")</f>
        <v>2.4247323780898476E-2</v>
      </c>
      <c r="R1133" s="14">
        <f>IFERROR((R743+R821+R899)/(R977+R1055+R197),"")</f>
        <v>2.3115909749075774E-2</v>
      </c>
      <c r="S1133" s="14">
        <f>IFERROR((S743+S821+S899)/(S977+S1055+S197),"")</f>
        <v>2.1929505527278768E-2</v>
      </c>
      <c r="T1133" s="14">
        <f>IFERROR((T743+T821+T899)/(T977+T1055+T197),"")</f>
        <v>1.8427628620530757E-2</v>
      </c>
      <c r="U1133" s="14">
        <f>IFERROR((U743+U821+U899)/(U977+U1055+U197),"")</f>
        <v>1.7445330267568605E-2</v>
      </c>
      <c r="V1133" s="14">
        <f>IFERROR((V743+V821+V899)/(V977+V1055+V197),"")</f>
        <v>1.5685097162615486E-2</v>
      </c>
      <c r="W1133" s="14">
        <f>IFERROR((W743+W821+W899)/(W977+W1055+W197),"")</f>
        <v>1.4378273494115809E-2</v>
      </c>
      <c r="X1133" s="14">
        <f>IFERROR((X743+X821+X899)/(X977+X1055+X197),"")</f>
        <v>1.3693011554172888E-2</v>
      </c>
      <c r="Y1133" s="14">
        <f>IFERROR((Y743+Y821+Y899)/(Y977+Y1055+Y197),"")</f>
        <v>1.3929298342392262E-2</v>
      </c>
      <c r="Z1133" s="14">
        <f>IFERROR((Z743+Z821+Z899)/(Z977+Z1055+Z197),"")</f>
        <v>1.3614786265680126E-2</v>
      </c>
      <c r="AA1133" s="14">
        <f>IFERROR((AA743+AA821+AA899)/(AA977+AA1055+AA197),"")</f>
        <v>1.2697057478735651E-2</v>
      </c>
      <c r="AB1133" s="14">
        <f>IFERROR((AB743+AB821+AB899)/(AB977+AB1055+AB197),"")</f>
        <v>1.3423117838313275E-2</v>
      </c>
      <c r="AC1133" s="14">
        <f>IFERROR((AC743+AC821+AC899)/(AC977+AC1055+AC197),"")</f>
        <v>1.3368071734705693E-2</v>
      </c>
      <c r="AD1133" s="14">
        <f>IFERROR((AD743+AD821+AD899)/(AD977+AD1055+AD197),"")</f>
        <v>1.3459537770552693E-2</v>
      </c>
      <c r="AE1133" s="14">
        <f>IFERROR((AE743+AE821+AE899)/(AE977+AE1055+AE197),"")</f>
        <v>1.3334884166023927E-2</v>
      </c>
      <c r="AF1133" s="14">
        <f>IFERROR((AF743+AF821+AF899)/(AF977+AF1055+AF197),"")</f>
        <v>1.4057051721146156E-2</v>
      </c>
      <c r="AG1133" s="14">
        <f>IFERROR((AG743+AG821+AG899)/(AG977+AG1055+AG197),"")</f>
        <v>1.3800001838379343E-2</v>
      </c>
      <c r="AH1133" s="14" t="str">
        <f>IFERROR((AH743+AH821+AH899)/(AH977+AH1055+AH197),"")</f>
        <v/>
      </c>
    </row>
    <row r="1134" spans="1:34" ht="15" hidden="1" x14ac:dyDescent="0.25">
      <c r="A1134" t="str">
        <f t="shared" si="194"/>
        <v>江阴广义不良资产率</v>
      </c>
      <c r="B1134" s="3" t="str">
        <f t="shared" si="199"/>
        <v>江阴银行广义不良资产率</v>
      </c>
      <c r="C1134" s="4" t="s">
        <v>129</v>
      </c>
      <c r="D1134" s="4" t="s">
        <v>130</v>
      </c>
      <c r="E1134" s="5" t="s">
        <v>131</v>
      </c>
      <c r="F1134" s="5" t="s">
        <v>107</v>
      </c>
      <c r="G1134" s="5" t="str">
        <f t="shared" si="201"/>
        <v>广义不良资产率</v>
      </c>
      <c r="H1134" s="14">
        <f>IFERROR((H744+H822+H900)/(H978+H1056+H198),"")</f>
        <v>1.8600366944900672E-2</v>
      </c>
      <c r="I1134" s="14">
        <f>IFERROR((I744+I822+I900)/(I978+I1056+I198),"")</f>
        <v>1.9609914218027883E-2</v>
      </c>
      <c r="J1134" s="14">
        <f>IFERROR((J744+J822+J900)/(J978+J1056+J198),"")</f>
        <v>2.4644065096249744E-2</v>
      </c>
      <c r="K1134" s="14">
        <f>IFERROR((K744+K822+K900)/(K978+K1056+K198),"")</f>
        <v>2.6628827608249958E-2</v>
      </c>
      <c r="L1134" s="14">
        <f>IFERROR((L744+L822+L900)/(L978+L1056+L198),"")</f>
        <v>2.3143390419336898E-2</v>
      </c>
      <c r="M1134" s="14">
        <f>IFERROR((M744+M822+M900)/(M978+M1056+M198),"")</f>
        <v>2.0911863890546251E-2</v>
      </c>
      <c r="N1134" s="14">
        <f>IFERROR((N744+N822+N900)/(N978+N1056+N198),"")</f>
        <v>1.6974253495102856E-2</v>
      </c>
      <c r="O1134" s="14">
        <f>IFERROR((O744+O822+O900)/(O978+O1056+O198),"")</f>
        <v>1.583296021085967E-2</v>
      </c>
      <c r="P1134" s="14">
        <f>IFERROR((P744+P822+P900)/(P978+P1056+P198),"")</f>
        <v>1.633576392974586E-2</v>
      </c>
      <c r="Q1134" s="14">
        <f>IFERROR((Q744+Q822+Q900)/(Q978+Q1056+Q198),"")</f>
        <v>1.5996673817231945E-2</v>
      </c>
      <c r="R1134" s="14">
        <f>IFERROR((R744+R822+R900)/(R978+R1056+R198),"")</f>
        <v>1.1883971274872899E-2</v>
      </c>
      <c r="S1134" s="14">
        <f>IFERROR((S744+S822+S900)/(S978+S1056+S198),"")</f>
        <v>9.6780389859198439E-3</v>
      </c>
      <c r="T1134" s="14">
        <f>IFERROR((T744+T822+T900)/(T978+T1056+T198),"")</f>
        <v>9.6541368686830723E-3</v>
      </c>
      <c r="U1134" s="14">
        <f>IFERROR((U744+U822+U900)/(U978+U1056+U198),"")</f>
        <v>1.2780917305288427E-2</v>
      </c>
      <c r="V1134" s="14">
        <f>IFERROR((V744+V822+V900)/(V978+V1056+V198),"")</f>
        <v>1.2192005384994759E-2</v>
      </c>
      <c r="W1134" s="14">
        <f>IFERROR((W744+W822+W900)/(W978+W1056+W198),"")</f>
        <v>1.173093592357341E-2</v>
      </c>
      <c r="X1134" s="14">
        <f>IFERROR((X744+X822+X900)/(X978+X1056+X198),"")</f>
        <v>1.4775390391495166E-2</v>
      </c>
      <c r="Y1134" s="14">
        <f>IFERROR((Y744+Y822+Y900)/(Y978+Y1056+Y198),"")</f>
        <v>1.3977978242769758E-2</v>
      </c>
      <c r="Z1134" s="14">
        <f>IFERROR((Z744+Z822+Z900)/(Z978+Z1056+Z198),"")</f>
        <v>1.3264828369736871E-2</v>
      </c>
      <c r="AA1134" s="14">
        <f>IFERROR((AA744+AA822+AA900)/(AA978+AA1056+AA198),"")</f>
        <v>1.3061278197918936E-2</v>
      </c>
      <c r="AB1134" s="14">
        <f>IFERROR((AB744+AB822+AB900)/(AB978+AB1056+AB198),"")</f>
        <v>1.6159455476830353E-2</v>
      </c>
      <c r="AC1134" s="14">
        <f>IFERROR((AC744+AC822+AC900)/(AC978+AC1056+AC198),"")</f>
        <v>1.5749693715500553E-2</v>
      </c>
      <c r="AD1134" s="14">
        <f>IFERROR((AD744+AD822+AD900)/(AD978+AD1056+AD198),"")</f>
        <v>1.355278915177497E-2</v>
      </c>
      <c r="AE1134" s="14">
        <f>IFERROR((AE744+AE822+AE900)/(AE978+AE1056+AE198),"")</f>
        <v>1.2445340981317846E-2</v>
      </c>
      <c r="AF1134" s="14">
        <f>IFERROR((AF744+AF822+AF900)/(AF978+AF1056+AF198),"")</f>
        <v>1.3013171974162642E-2</v>
      </c>
      <c r="AG1134" s="14">
        <f>IFERROR((AG744+AG822+AG900)/(AG978+AG1056+AG198),"")</f>
        <v>1.3534007758135168E-2</v>
      </c>
      <c r="AH1134" s="14" t="str">
        <f>IFERROR((AH744+AH822+AH900)/(AH978+AH1056+AH198),"")</f>
        <v/>
      </c>
    </row>
    <row r="1135" spans="1:34" ht="15" hidden="1" x14ac:dyDescent="0.25">
      <c r="A1135" t="str">
        <f t="shared" si="194"/>
        <v>瑞丰广义不良资产率</v>
      </c>
      <c r="B1135" s="3" t="str">
        <f t="shared" si="199"/>
        <v>瑞丰银行广义不良资产率</v>
      </c>
      <c r="C1135" s="4" t="s">
        <v>132</v>
      </c>
      <c r="D1135" s="4" t="s">
        <v>133</v>
      </c>
      <c r="E1135" s="5" t="s">
        <v>134</v>
      </c>
      <c r="F1135" s="5" t="s">
        <v>107</v>
      </c>
      <c r="G1135" s="5" t="str">
        <f t="shared" si="201"/>
        <v>广义不良资产率</v>
      </c>
      <c r="H1135" s="14" t="str">
        <f>IFERROR((H745+H823+H901)/(H979+H1057+H199),"")</f>
        <v/>
      </c>
      <c r="I1135" s="14" t="str">
        <f>IFERROR((I745+I823+I901)/(I979+I1057+I199),"")</f>
        <v/>
      </c>
      <c r="J1135" s="14">
        <f>IFERROR((J745+J823+J901)/(J979+J1057+J199),"")</f>
        <v>1.8359515893202377E-2</v>
      </c>
      <c r="K1135" s="14" t="str">
        <f>IFERROR((K745+K823+K901)/(K979+K1057+K199),"")</f>
        <v/>
      </c>
      <c r="L1135" s="14" t="str">
        <f>IFERROR((L745+L823+L901)/(L979+L1057+L199),"")</f>
        <v/>
      </c>
      <c r="M1135" s="14" t="str">
        <f>IFERROR((M745+M823+M901)/(M979+M1057+M199),"")</f>
        <v/>
      </c>
      <c r="N1135" s="14">
        <f>IFERROR((N745+N823+N901)/(N979+N1057+N199),"")</f>
        <v>1.9445279026262363E-2</v>
      </c>
      <c r="O1135" s="14" t="str">
        <f>IFERROR((O745+O823+O901)/(O979+O1057+O199),"")</f>
        <v/>
      </c>
      <c r="P1135" s="14">
        <f>IFERROR((P745+P823+P901)/(P979+P1057+P199),"")</f>
        <v>2.3997787115365491E-2</v>
      </c>
      <c r="Q1135" s="14">
        <f>IFERROR((Q745+Q823+Q901)/(Q979+Q1057+Q199),"")</f>
        <v>2.1052528746355305E-2</v>
      </c>
      <c r="R1135" s="14">
        <f>IFERROR((R745+R823+R901)/(R979+R1057+R199),"")</f>
        <v>2.6197799262185271E-2</v>
      </c>
      <c r="S1135" s="14">
        <f>IFERROR((S745+S823+S901)/(S979+S1057+S199),"")</f>
        <v>2.2604155365611847E-2</v>
      </c>
      <c r="T1135" s="14">
        <f>IFERROR((T745+T823+T901)/(T979+T1057+T199),"")</f>
        <v>2.6386739129998435E-2</v>
      </c>
      <c r="U1135" s="14">
        <f>IFERROR((U745+U823+U901)/(U979+U1057+U199),"")</f>
        <v>2.5437384007044306E-2</v>
      </c>
      <c r="V1135" s="14">
        <f>IFERROR((V745+V823+V901)/(V979+V1057+V199),"")</f>
        <v>2.5569036584525043E-2</v>
      </c>
      <c r="W1135" s="14">
        <f>IFERROR((W745+W823+W901)/(W979+W1057+W199),"")</f>
        <v>2.3035181107750061E-2</v>
      </c>
      <c r="X1135" s="14">
        <f>IFERROR((X745+X823+X901)/(X979+X1057+X199),"")</f>
        <v>1.4649334110615989E-2</v>
      </c>
      <c r="Y1135" s="14">
        <f>IFERROR((Y745+Y823+Y901)/(Y979+Y1057+Y199),"")</f>
        <v>1.423987893715239E-2</v>
      </c>
      <c r="Z1135" s="14">
        <f>IFERROR((Z745+Z823+Z901)/(Z979+Z1057+Z199),"")</f>
        <v>1.3902549262321068E-2</v>
      </c>
      <c r="AA1135" s="14">
        <f>IFERROR((AA745+AA823+AA901)/(AA979+AA1057+AA199),"")</f>
        <v>1.4607014980673612E-2</v>
      </c>
      <c r="AB1135" s="14">
        <f>IFERROR((AB745+AB823+AB901)/(AB979+AB1057+AB199),"")</f>
        <v>1.5461699016636445E-2</v>
      </c>
      <c r="AC1135" s="14">
        <f>IFERROR((AC745+AC823+AC901)/(AC979+AC1057+AC199),"")</f>
        <v>1.5765500801356077E-2</v>
      </c>
      <c r="AD1135" s="14">
        <f>IFERROR((AD745+AD823+AD901)/(AD979+AD1057+AD199),"")</f>
        <v>1.8458459994427037E-2</v>
      </c>
      <c r="AE1135" s="14">
        <f>IFERROR((AE745+AE823+AE901)/(AE979+AE1057+AE199),"")</f>
        <v>1.8902463677768093E-2</v>
      </c>
      <c r="AF1135" s="14">
        <f>IFERROR((AF745+AF823+AF901)/(AF979+AF1057+AF199),"")</f>
        <v>1.8176723386200567E-2</v>
      </c>
      <c r="AG1135" s="14">
        <f>IFERROR((AG745+AG823+AG901)/(AG979+AG1057+AG199),"")</f>
        <v>1.9781006463023013E-2</v>
      </c>
      <c r="AH1135" s="14">
        <f>IFERROR((AH745+AH823+AH901)/(AH979+AH1057+AH199),"")</f>
        <v>2.0448935979216504E-2</v>
      </c>
    </row>
    <row r="1136" spans="1:34" ht="15" hidden="1" x14ac:dyDescent="0.25">
      <c r="A1136" t="str">
        <f t="shared" si="194"/>
        <v>农业(H)广义不良资产率</v>
      </c>
      <c r="B1136" s="15" t="str">
        <f t="shared" si="199"/>
        <v>农业银行广义不良资产率</v>
      </c>
      <c r="C1136" s="16" t="s">
        <v>179</v>
      </c>
      <c r="D1136" s="16" t="s">
        <v>164</v>
      </c>
      <c r="E1136" s="17" t="s">
        <v>149</v>
      </c>
      <c r="F1136" s="17" t="s">
        <v>542</v>
      </c>
      <c r="G1136" s="17" t="str">
        <f>G1135</f>
        <v>广义不良资产率</v>
      </c>
      <c r="H1136" s="14">
        <f>IFERROR((H746+H824+H902)/(H980+H1058+H200),"")</f>
        <v>2.3624498091461329E-2</v>
      </c>
      <c r="I1136" s="14">
        <f>IFERROR((I746+I824+I902)/(I980+I1058+I200),"")</f>
        <v>2.3100435980842611E-2</v>
      </c>
      <c r="J1136" s="14">
        <f>IFERROR((J746+J824+J902)/(J980+J1058+J200),"")</f>
        <v>2.1891885455018086E-2</v>
      </c>
      <c r="K1136" s="14">
        <f>IFERROR((K746+K824+K902)/(K980+K1058+K200),"")</f>
        <v>2.1102535171571266E-2</v>
      </c>
      <c r="L1136" s="14">
        <f>IFERROR((L746+L824+L902)/(L980+L1058+L200),"")</f>
        <v>2.1372209565422094E-2</v>
      </c>
      <c r="M1136" s="14">
        <f>IFERROR((M746+M824+M902)/(M980+M1058+M200),"")</f>
        <v>2.1566798503063266E-2</v>
      </c>
      <c r="N1136" s="14">
        <f>IFERROR((N746+N824+N902)/(N980+N1058+N200),"")</f>
        <v>2.1938458919994689E-2</v>
      </c>
      <c r="O1136" s="14">
        <f>IFERROR((O746+O824+O902)/(O980+O1058+O200),"")</f>
        <v>2.119924512929738E-2</v>
      </c>
      <c r="P1136" s="14">
        <f>IFERROR((P746+P824+P902)/(P980+P1058+P200),"")</f>
        <v>1.9398533173714601E-2</v>
      </c>
      <c r="Q1136" s="14">
        <f>IFERROR((Q746+Q824+Q902)/(Q980+Q1058+Q200),"")</f>
        <v>1.9289848039253616E-2</v>
      </c>
      <c r="R1136" s="14">
        <f>IFERROR((R746+R824+R902)/(R980+R1058+R200),"")</f>
        <v>1.8587500779712555E-2</v>
      </c>
      <c r="S1136" s="14">
        <f>IFERROR((S746+S824+S902)/(S980+S1058+S200),"")</f>
        <v>1.7920496126111834E-2</v>
      </c>
      <c r="T1136" s="14">
        <f>IFERROR((T746+T824+T902)/(T980+T1058+T200),"")</f>
        <v>1.8146732824826504E-2</v>
      </c>
      <c r="U1136" s="14">
        <f>IFERROR((U746+U824+U902)/(U980+U1058+U200),"")</f>
        <v>1.7557374375898445E-2</v>
      </c>
      <c r="V1136" s="14">
        <f>IFERROR((V746+V824+V902)/(V980+V1058+V200),"")</f>
        <v>1.7740499553718078E-2</v>
      </c>
      <c r="W1136" s="14">
        <f>IFERROR((W746+W824+W902)/(W980+W1058+W200),"")</f>
        <v>1.716702674366179E-2</v>
      </c>
      <c r="X1136" s="14">
        <f>IFERROR((X746+X824+X902)/(X980+X1058+X200),"")</f>
        <v>1.7343413298889037E-2</v>
      </c>
      <c r="Y1136" s="14">
        <f>IFERROR((Y746+Y824+Y902)/(Y980+Y1058+Y200),"")</f>
        <v>1.7130072548312364E-2</v>
      </c>
      <c r="Z1136" s="14">
        <f>IFERROR((Z746+Z824+Z902)/(Z980+Z1058+Z200),"")</f>
        <v>1.6715553846866314E-2</v>
      </c>
      <c r="AA1136" s="14">
        <f>IFERROR((AA746+AA824+AA902)/(AA980+AA1058+AA200),"")</f>
        <v>1.6145463019120565E-2</v>
      </c>
      <c r="AB1136" s="14">
        <f>IFERROR((AB746+AB824+AB902)/(AB980+AB1058+AB200),"")</f>
        <v>1.7137902612008104E-2</v>
      </c>
      <c r="AC1136" s="14">
        <f>IFERROR((AC746+AC824+AC902)/(AC980+AC1058+AC200),"")</f>
        <v>1.6679747493315526E-2</v>
      </c>
      <c r="AD1136" s="14">
        <f>IFERROR((AD746+AD824+AD902)/(AD980+AD1058+AD200),"")</f>
        <v>1.6324728849766997E-2</v>
      </c>
      <c r="AE1136" s="14">
        <f>IFERROR((AE746+AE824+AE902)/(AE980+AE1058+AE200),"")</f>
        <v>1.6309692699087275E-2</v>
      </c>
      <c r="AF1136" s="14">
        <f>IFERROR((AF746+AF824+AF902)/(AF980+AF1058+AF200),"")</f>
        <v>1.6414423596586663E-2</v>
      </c>
      <c r="AG1136" s="14">
        <f>IFERROR((AG746+AG824+AG902)/(AG980+AG1058+AG200),"")</f>
        <v>1.5949209591226633E-2</v>
      </c>
      <c r="AH1136" s="14">
        <f>IFERROR((AH746+AH824+AH902)/(AH980+AH1058+AH200),"")</f>
        <v>1.5728089289791136E-2</v>
      </c>
    </row>
    <row r="1137" spans="1:34" ht="15" hidden="1" x14ac:dyDescent="0.25">
      <c r="A1137" t="str">
        <f t="shared" si="194"/>
        <v>交通(H)广义不良资产率</v>
      </c>
      <c r="B1137" s="3" t="str">
        <f t="shared" si="199"/>
        <v>交通银行广义不良资产率</v>
      </c>
      <c r="C1137" s="4" t="s">
        <v>180</v>
      </c>
      <c r="D1137" s="4" t="s">
        <v>165</v>
      </c>
      <c r="E1137" s="5" t="s">
        <v>150</v>
      </c>
      <c r="F1137" s="5" t="s">
        <v>542</v>
      </c>
      <c r="G1137" s="5" t="str">
        <f t="shared" ref="G1137:G1163" si="202">G1136</f>
        <v>广义不良资产率</v>
      </c>
      <c r="H1137" s="14">
        <f>IFERROR((H747+H825+H903)/(H981+H1059+H201),"")</f>
        <v>2.2003714428523377E-2</v>
      </c>
      <c r="I1137" s="14">
        <f>IFERROR((I747+I825+I903)/(I981+I1059+I201),"")</f>
        <v>2.1998261045709618E-2</v>
      </c>
      <c r="J1137" s="14">
        <f>IFERROR((J747+J825+J903)/(J981+J1059+J201),"")</f>
        <v>2.1640960937449421E-2</v>
      </c>
      <c r="K1137" s="14">
        <f>IFERROR((K747+K825+K903)/(K981+K1059+K201),"")</f>
        <v>2.1557249341468403E-2</v>
      </c>
      <c r="L1137" s="14">
        <f>IFERROR((L747+L825+L903)/(L981+L1059+L201),"")</f>
        <v>2.0647442997551127E-2</v>
      </c>
      <c r="M1137" s="14">
        <f>IFERROR((M747+M825+M903)/(M981+M1059+M201),"")</f>
        <v>2.0466492957980777E-2</v>
      </c>
      <c r="N1137" s="14">
        <f>IFERROR((N747+N825+N903)/(N981+N1059+N201),"")</f>
        <v>1.8749479599593701E-2</v>
      </c>
      <c r="O1137" s="14">
        <f>IFERROR((O747+O825+O903)/(O981+O1059+O201),"")</f>
        <v>1.819985857370195E-2</v>
      </c>
      <c r="P1137" s="14">
        <f>IFERROR((P747+P825+P903)/(P981+P1059+P201),"")</f>
        <v>1.8439690814377886E-2</v>
      </c>
      <c r="Q1137" s="14">
        <f>IFERROR((Q747+Q825+Q903)/(Q981+Q1059+Q201),"")</f>
        <v>1.8611178465637864E-2</v>
      </c>
      <c r="R1137" s="14">
        <f>IFERROR((R747+R825+R903)/(R981+R1059+R201),"")</f>
        <v>1.7640408956140601E-2</v>
      </c>
      <c r="S1137" s="14">
        <f>IFERROR((S747+S825+S903)/(S981+S1059+S201),"")</f>
        <v>1.7704465944341597E-2</v>
      </c>
      <c r="T1137" s="14">
        <f>IFERROR((T747+T825+T903)/(T981+T1059+T201),"")</f>
        <v>1.7900716808086154E-2</v>
      </c>
      <c r="U1137" s="14">
        <f>IFERROR((U747+U825+U903)/(U981+U1059+U201),"")</f>
        <v>1.8109692630777743E-2</v>
      </c>
      <c r="V1137" s="14">
        <f>IFERROR((V747+V825+V903)/(V981+V1059+V201),"")</f>
        <v>1.7230768010103686E-2</v>
      </c>
      <c r="W1137" s="14">
        <f>IFERROR((W747+W825+W903)/(W981+W1059+W201),"")</f>
        <v>1.7219192888575596E-2</v>
      </c>
      <c r="X1137" s="14">
        <f>IFERROR((X747+X825+X903)/(X981+X1059+X201),"")</f>
        <v>1.7812122847108616E-2</v>
      </c>
      <c r="Y1137" s="14">
        <f>IFERROR((Y747+Y825+Y903)/(Y981+Y1059+Y201),"")</f>
        <v>1.7768522991357335E-2</v>
      </c>
      <c r="Z1137" s="14">
        <f>IFERROR((Z747+Z825+Z903)/(Z981+Z1059+Z201),"")</f>
        <v>1.7628398716835532E-2</v>
      </c>
      <c r="AA1137" s="14">
        <f>IFERROR((AA747+AA825+AA903)/(AA981+AA1059+AA201),"")</f>
        <v>1.7859612783478002E-2</v>
      </c>
      <c r="AB1137" s="14">
        <f>IFERROR((AB747+AB825+AB903)/(AB981+AB1059+AB201),"")</f>
        <v>1.889547749845542E-2</v>
      </c>
      <c r="AC1137" s="14">
        <f>IFERROR((AC747+AC825+AC903)/(AC981+AC1059+AC201),"")</f>
        <v>1.8145419679162552E-2</v>
      </c>
      <c r="AD1137" s="14">
        <f>IFERROR((AD747+AD825+AD903)/(AD981+AD1059+AD201),"")</f>
        <v>1.7908626421944924E-2</v>
      </c>
      <c r="AE1137" s="14">
        <f>IFERROR((AE747+AE825+AE903)/(AE981+AE1059+AE201),"")</f>
        <v>1.7820864312905367E-2</v>
      </c>
      <c r="AF1137" s="14">
        <f>IFERROR((AF747+AF825+AF903)/(AF981+AF1059+AF201),"")</f>
        <v>1.8148841356049085E-2</v>
      </c>
      <c r="AG1137" s="14">
        <f>IFERROR((AG747+AG825+AG903)/(AG981+AG1059+AG201),"")</f>
        <v>1.7912830327112782E-2</v>
      </c>
      <c r="AH1137" s="14">
        <f>IFERROR((AH747+AH825+AH903)/(AH981+AH1059+AH201),"")</f>
        <v>1.9259695712496357E-2</v>
      </c>
    </row>
    <row r="1138" spans="1:34" ht="15" hidden="1" x14ac:dyDescent="0.25">
      <c r="A1138" t="str">
        <f t="shared" si="194"/>
        <v>中国(H)广义不良资产率</v>
      </c>
      <c r="B1138" s="3" t="str">
        <f t="shared" si="199"/>
        <v>中国银行广义不良资产率</v>
      </c>
      <c r="C1138" s="4" t="s">
        <v>181</v>
      </c>
      <c r="D1138" s="4" t="s">
        <v>166</v>
      </c>
      <c r="E1138" s="5" t="s">
        <v>151</v>
      </c>
      <c r="F1138" s="5" t="s">
        <v>542</v>
      </c>
      <c r="G1138" s="5" t="str">
        <f t="shared" si="202"/>
        <v>广义不良资产率</v>
      </c>
      <c r="H1138" s="14">
        <f>IFERROR((H748+H826+H904)/(H982+H1060+H202),"")</f>
        <v>2.6581765542300701E-2</v>
      </c>
      <c r="I1138" s="14">
        <f>IFERROR((I748+I826+I904)/(I982+I1060+I202),"")</f>
        <v>2.6122739434883403E-2</v>
      </c>
      <c r="J1138" s="14">
        <f>IFERROR((J748+J826+J904)/(J982+J1060+J202),"")</f>
        <v>2.3455373172038774E-2</v>
      </c>
      <c r="K1138" s="14">
        <f>IFERROR((K748+K826+K904)/(K982+K1060+K202),"")</f>
        <v>2.2516939533642696E-2</v>
      </c>
      <c r="L1138" s="14">
        <f>IFERROR((L748+L826+L904)/(L982+L1060+L202),"")</f>
        <v>2.2111248309867371E-2</v>
      </c>
      <c r="M1138" s="14">
        <f>IFERROR((M748+M826+M904)/(M982+M1060+M202),"")</f>
        <v>2.2368107639367019E-2</v>
      </c>
      <c r="N1138" s="14">
        <f>IFERROR((N748+N826+N904)/(N982+N1060+N202),"")</f>
        <v>2.2347012208427393E-2</v>
      </c>
      <c r="O1138" s="14">
        <f>IFERROR((O748+O826+O904)/(O982+O1060+O202),"")</f>
        <v>2.0431707142495977E-2</v>
      </c>
      <c r="P1138" s="14">
        <f>IFERROR((P748+P826+P904)/(P982+P1060+P202),"")</f>
        <v>1.9049880401546499E-2</v>
      </c>
      <c r="Q1138" s="14">
        <f>IFERROR((Q748+Q826+Q904)/(Q982+Q1060+Q202),"")</f>
        <v>1.8951818371012952E-2</v>
      </c>
      <c r="R1138" s="14">
        <f>IFERROR((R748+R826+R904)/(R982+R1060+R202),"")</f>
        <v>1.8044659885477706E-2</v>
      </c>
      <c r="S1138" s="14">
        <f>IFERROR((S748+S826+S904)/(S982+S1060+S202),"")</f>
        <v>1.7884686715035659E-2</v>
      </c>
      <c r="T1138" s="14">
        <f>IFERROR((T748+T826+T904)/(T982+T1060+T202),"")</f>
        <v>1.8146573680601397E-2</v>
      </c>
      <c r="U1138" s="14">
        <f>IFERROR((U748+U826+U904)/(U982+U1060+U202),"")</f>
        <v>1.7802100908264468E-2</v>
      </c>
      <c r="V1138" s="14">
        <f>IFERROR((V748+V826+V904)/(V982+V1060+V202),"")</f>
        <v>1.8348417071696058E-2</v>
      </c>
      <c r="W1138" s="14">
        <f>IFERROR((W748+W826+W904)/(W982+W1060+W202),"")</f>
        <v>1.6943272176866354E-2</v>
      </c>
      <c r="X1138" s="14">
        <f>IFERROR((X748+X826+X904)/(X982+X1060+X202),"")</f>
        <v>1.7344094900990068E-2</v>
      </c>
      <c r="Y1138" s="14">
        <f>IFERROR((Y748+Y826+Y904)/(Y982+Y1060+Y202),"")</f>
        <v>1.7118886625554011E-2</v>
      </c>
      <c r="Z1138" s="14">
        <f>IFERROR((Z748+Z826+Z904)/(Z982+Z1060+Z202),"")</f>
        <v>1.8992672304081391E-2</v>
      </c>
      <c r="AA1138" s="14">
        <f>IFERROR((AA748+AA826+AA904)/(AA982+AA1060+AA202),"")</f>
        <v>1.8295438756019012E-2</v>
      </c>
      <c r="AB1138" s="14">
        <f>IFERROR((AB748+AB826+AB904)/(AB982+AB1060+AB202),"")</f>
        <v>1.8477293086861087E-2</v>
      </c>
      <c r="AC1138" s="14">
        <f>IFERROR((AC748+AC826+AC904)/(AC982+AC1060+AC202),"")</f>
        <v>1.8580514729848167E-2</v>
      </c>
      <c r="AD1138" s="14">
        <f>IFERROR((AD748+AD826+AD904)/(AD982+AD1060+AD202),"")</f>
        <v>1.8654120195955803E-2</v>
      </c>
      <c r="AE1138" s="14">
        <f>IFERROR((AE748+AE826+AE904)/(AE982+AE1060+AE202),"")</f>
        <v>1.8356468627365504E-2</v>
      </c>
      <c r="AF1138" s="14">
        <f>IFERROR((AF748+AF826+AF904)/(AF982+AF1060+AF202),"")</f>
        <v>1.8428483626124748E-2</v>
      </c>
      <c r="AG1138" s="14">
        <f>IFERROR((AG748+AG826+AG904)/(AG982+AG1060+AG202),"")</f>
        <v>1.8106861288638948E-2</v>
      </c>
      <c r="AH1138" s="14">
        <f>IFERROR((AH748+AH826+AH904)/(AH982+AH1060+AH202),"")</f>
        <v>1.8199528204724095E-2</v>
      </c>
    </row>
    <row r="1139" spans="1:34" ht="15" hidden="1" x14ac:dyDescent="0.25">
      <c r="A1139" t="str">
        <f t="shared" si="194"/>
        <v>建设(H)广义不良资产率</v>
      </c>
      <c r="B1139" s="3" t="str">
        <f t="shared" si="199"/>
        <v>建设银行广义不良资产率</v>
      </c>
      <c r="C1139" s="4" t="s">
        <v>182</v>
      </c>
      <c r="D1139" s="4" t="s">
        <v>167</v>
      </c>
      <c r="E1139" s="5" t="s">
        <v>152</v>
      </c>
      <c r="F1139" s="5" t="s">
        <v>542</v>
      </c>
      <c r="G1139" s="5" t="str">
        <f t="shared" si="202"/>
        <v>广义不良资产率</v>
      </c>
      <c r="H1139" s="14">
        <f>IFERROR((H749+H827+H905)/(H983+H1061+H203),"")</f>
        <v>2.8118704161286999E-2</v>
      </c>
      <c r="I1139" s="14">
        <f>IFERROR((I749+I827+I905)/(I983+I1061+I203),"")</f>
        <v>2.8133543101217906E-2</v>
      </c>
      <c r="J1139" s="14">
        <f>IFERROR((J749+J827+J905)/(J983+J1061+J203),"")</f>
        <v>2.8710747232368741E-2</v>
      </c>
      <c r="K1139" s="14">
        <f>IFERROR((K749+K827+K905)/(K983+K1061+K203),"")</f>
        <v>2.7366116171893773E-2</v>
      </c>
      <c r="L1139" s="14">
        <f>IFERROR((L749+L827+L905)/(L983+L1061+L203),"")</f>
        <v>2.9497648052148176E-2</v>
      </c>
      <c r="M1139" s="14">
        <f>IFERROR((M749+M827+M905)/(M983+M1061+M203),"")</f>
        <v>2.9516820687486248E-2</v>
      </c>
      <c r="N1139" s="14">
        <f>IFERROR((N749+N827+N905)/(N983+N1061+N203),"")</f>
        <v>3.009008933294061E-2</v>
      </c>
      <c r="O1139" s="14">
        <f>IFERROR((O749+O827+O905)/(O983+O1061+O203),"")</f>
        <v>2.9298942529897846E-2</v>
      </c>
      <c r="P1139" s="14">
        <f>IFERROR((P749+P827+P905)/(P983+P1061+P203),"")</f>
        <v>2.919796046978905E-2</v>
      </c>
      <c r="Q1139" s="14">
        <f>IFERROR((Q749+Q827+Q905)/(Q983+Q1061+Q203),"")</f>
        <v>2.8878425323965711E-2</v>
      </c>
      <c r="R1139" s="14">
        <f>IFERROR((R749+R827+R905)/(R983+R1061+R203),"")</f>
        <v>2.8935561277337311E-2</v>
      </c>
      <c r="S1139" s="14">
        <f>IFERROR((S749+S827+S905)/(S983+S1061+S203),"")</f>
        <v>2.7788328495239961E-2</v>
      </c>
      <c r="T1139" s="14">
        <f>IFERROR((T749+T827+T905)/(T983+T1061+T203),"")</f>
        <v>2.7451584232532675E-2</v>
      </c>
      <c r="U1139" s="14">
        <f>IFERROR((U749+U827+U905)/(U983+U1061+U203),"")</f>
        <v>2.7205926558919329E-2</v>
      </c>
      <c r="V1139" s="14">
        <f>IFERROR((V749+V827+V905)/(V983+V1061+V203),"")</f>
        <v>2.6920226155505392E-2</v>
      </c>
      <c r="W1139" s="14">
        <f>IFERROR((W749+W827+W905)/(W983+W1061+W203),"")</f>
        <v>2.5729528334698507E-2</v>
      </c>
      <c r="X1139" s="14">
        <f>IFERROR((X749+X827+X905)/(X983+X1061+X203),"")</f>
        <v>2.6327247766181113E-2</v>
      </c>
      <c r="Y1139" s="14">
        <f>IFERROR((Y749+Y827+Y905)/(Y983+Y1061+Y203),"")</f>
        <v>2.6545431052404863E-2</v>
      </c>
      <c r="Z1139" s="14">
        <f>IFERROR((Z749+Z827+Z905)/(Z983+Z1061+Z203),"")</f>
        <v>2.6167652005358866E-2</v>
      </c>
      <c r="AA1139" s="14">
        <f>IFERROR((AA749+AA827+AA905)/(AA983+AA1061+AA203),"")</f>
        <v>2.5527114540830134E-2</v>
      </c>
      <c r="AB1139" s="14">
        <f>IFERROR((AB749+AB827+AB905)/(AB983+AB1061+AB203),"")</f>
        <v>2.385139973247705E-2</v>
      </c>
      <c r="AC1139" s="14">
        <f>IFERROR((AC749+AC827+AC905)/(AC983+AC1061+AC203),"")</f>
        <v>2.3527039098893952E-2</v>
      </c>
      <c r="AD1139" s="14">
        <f>IFERROR((AD749+AD827+AD905)/(AD983+AD1061+AD203),"")</f>
        <v>2.2310396163263073E-2</v>
      </c>
      <c r="AE1139" s="14">
        <f>IFERROR((AE749+AE827+AE905)/(AE983+AE1061+AE203),"")</f>
        <v>2.1482249910457669E-2</v>
      </c>
      <c r="AF1139" s="14">
        <f>IFERROR((AF749+AF827+AF905)/(AF983+AF1061+AF203),"")</f>
        <v>2.1065108768777905E-2</v>
      </c>
      <c r="AG1139" s="14">
        <f>IFERROR((AG749+AG827+AG905)/(AG983+AG1061+AG203),"")</f>
        <v>2.0573158996219601E-2</v>
      </c>
      <c r="AH1139" s="14">
        <f>IFERROR((AH749+AH827+AH905)/(AH983+AH1061+AH203),"")</f>
        <v>2.0323836908199604E-2</v>
      </c>
    </row>
    <row r="1140" spans="1:34" ht="15" hidden="1" x14ac:dyDescent="0.25">
      <c r="A1140" t="str">
        <f t="shared" si="194"/>
        <v>工商(H)广义不良资产率</v>
      </c>
      <c r="B1140" s="3" t="str">
        <f t="shared" si="199"/>
        <v>工商银行广义不良资产率</v>
      </c>
      <c r="C1140" s="4" t="s">
        <v>183</v>
      </c>
      <c r="D1140" s="4" t="s">
        <v>168</v>
      </c>
      <c r="E1140" s="5" t="s">
        <v>153</v>
      </c>
      <c r="F1140" s="5" t="s">
        <v>542</v>
      </c>
      <c r="G1140" s="5" t="str">
        <f t="shared" si="202"/>
        <v>广义不良资产率</v>
      </c>
      <c r="H1140" s="14">
        <f>IFERROR((H750+H828+H906)/(H984+H1062+H204),"")</f>
        <v>2.685230064703982E-2</v>
      </c>
      <c r="I1140" s="14">
        <f>IFERROR((I750+I828+I906)/(I984+I1062+I204),"")</f>
        <v>2.5796459947145106E-2</v>
      </c>
      <c r="J1140" s="14">
        <f>IFERROR((J750+J828+J906)/(J984+J1062+J204),"")</f>
        <v>2.6439957639929134E-2</v>
      </c>
      <c r="K1140" s="14">
        <f>IFERROR((K750+K828+K906)/(K984+K1062+K204),"")</f>
        <v>2.5633051798606754E-2</v>
      </c>
      <c r="L1140" s="14">
        <f>IFERROR((L750+L828+L906)/(L984+L1062+L204),"")</f>
        <v>2.4312121546486223E-2</v>
      </c>
      <c r="M1140" s="14">
        <f>IFERROR((M750+M828+M906)/(M984+M1062+M204),"")</f>
        <v>2.4333594149025077E-2</v>
      </c>
      <c r="N1140" s="14">
        <f>IFERROR((N750+N828+N906)/(N984+N1062+N204),"")</f>
        <v>2.4332645273735604E-2</v>
      </c>
      <c r="O1140" s="14">
        <f>IFERROR((O750+O828+O906)/(O984+O1062+O204),"")</f>
        <v>2.3899197276651556E-2</v>
      </c>
      <c r="P1140" s="14">
        <f>IFERROR((P750+P828+P906)/(P984+P1062+P204),"")</f>
        <v>2.2462946217875777E-2</v>
      </c>
      <c r="Q1140" s="14">
        <f>IFERROR((Q750+Q828+Q906)/(Q984+Q1062+Q204),"")</f>
        <v>2.2319414349762156E-2</v>
      </c>
      <c r="R1140" s="14">
        <f>IFERROR((R750+R828+R906)/(R984+R1062+R204),"")</f>
        <v>2.2472871213141499E-2</v>
      </c>
      <c r="S1140" s="14">
        <f>IFERROR((S750+S828+S906)/(S984+S1062+S204),"")</f>
        <v>2.1726097602363922E-2</v>
      </c>
      <c r="T1140" s="14">
        <f>IFERROR((T750+T828+T906)/(T984+T1062+T204),"")</f>
        <v>2.1203580575733669E-2</v>
      </c>
      <c r="U1140" s="14">
        <f>IFERROR((U750+U828+U906)/(U984+U1062+U204),"")</f>
        <v>2.0934050120829797E-2</v>
      </c>
      <c r="V1140" s="14">
        <f>IFERROR((V750+V828+V906)/(V984+V1062+V204),"")</f>
        <v>2.1769037087429437E-2</v>
      </c>
      <c r="W1140" s="14">
        <f>IFERROR((W750+W828+W906)/(W984+W1062+W204),"")</f>
        <v>2.0905405809543288E-2</v>
      </c>
      <c r="X1140" s="14">
        <f>IFERROR((X750+X828+X906)/(X984+X1062+X204),"")</f>
        <v>2.0290742377792735E-2</v>
      </c>
      <c r="Y1140" s="14">
        <f>IFERROR((Y750+Y828+Y906)/(Y984+Y1062+Y204),"")</f>
        <v>2.0095423896314489E-2</v>
      </c>
      <c r="Z1140" s="14">
        <f>IFERROR((Z750+Z828+Z906)/(Z984+Z1062+Z204),"")</f>
        <v>2.088173314460089E-2</v>
      </c>
      <c r="AA1140" s="14">
        <f>IFERROR((AA750+AA828+AA906)/(AA984+AA1062+AA204),"")</f>
        <v>1.9926024399495593E-2</v>
      </c>
      <c r="AB1140" s="14">
        <f>IFERROR((AB750+AB828+AB906)/(AB984+AB1062+AB204),"")</f>
        <v>2.1247376689919623E-2</v>
      </c>
      <c r="AC1140" s="14">
        <f>IFERROR((AC750+AC828+AC906)/(AC984+AC1062+AC204),"")</f>
        <v>2.0885486962428722E-2</v>
      </c>
      <c r="AD1140" s="14">
        <f>IFERROR((AD750+AD828+AD906)/(AD984+AD1062+AD204),"")</f>
        <v>2.1311127376434567E-2</v>
      </c>
      <c r="AE1140" s="14">
        <f>IFERROR((AE750+AE828+AE906)/(AE984+AE1062+AE204),"")</f>
        <v>2.0473963098482054E-2</v>
      </c>
      <c r="AF1140" s="14">
        <f>IFERROR((AF750+AF828+AF906)/(AF984+AF1062+AF204),"")</f>
        <v>2.0114497133196761E-2</v>
      </c>
      <c r="AG1140" s="14">
        <f>IFERROR((AG750+AG828+AG906)/(AG984+AG1062+AG204),"")</f>
        <v>2.0178857930879465E-2</v>
      </c>
      <c r="AH1140" s="14">
        <f>IFERROR((AH750+AH828+AH906)/(AH984+AH1062+AH204),"")</f>
        <v>2.0277644169066245E-2</v>
      </c>
    </row>
    <row r="1141" spans="1:34" ht="15" hidden="1" x14ac:dyDescent="0.25">
      <c r="A1141" t="str">
        <f t="shared" ref="A1141:A1203" si="203">E1141&amp;G1141</f>
        <v>邮储(H)广义不良资产率</v>
      </c>
      <c r="B1141" s="3" t="str">
        <f t="shared" si="199"/>
        <v>邮储银行广义不良资产率</v>
      </c>
      <c r="C1141" s="4" t="s">
        <v>184</v>
      </c>
      <c r="D1141" s="4" t="s">
        <v>169</v>
      </c>
      <c r="E1141" s="5" t="s">
        <v>154</v>
      </c>
      <c r="F1141" s="5" t="s">
        <v>542</v>
      </c>
      <c r="G1141" s="5" t="str">
        <f t="shared" si="202"/>
        <v>广义不良资产率</v>
      </c>
      <c r="H1141" s="14">
        <f>IFERROR((H751+H829+H907)/(H985+H1063+H205),"")</f>
        <v>8.0680045964890493E-3</v>
      </c>
      <c r="I1141" s="14">
        <f>IFERROR((I751+I829+I907)/(I985+I1063+I205),"")</f>
        <v>8.2014371179303502E-3</v>
      </c>
      <c r="J1141" s="14">
        <f>IFERROR((J751+J829+J907)/(J985+J1063+J205),"")</f>
        <v>9.7671359864886561E-3</v>
      </c>
      <c r="K1141" s="14">
        <f>IFERROR((K751+K829+K907)/(K985+K1063+K205),"")</f>
        <v>9.4043839151599362E-3</v>
      </c>
      <c r="L1141" s="14">
        <f>IFERROR((L751+L829+L907)/(L985+L1063+L205),"")</f>
        <v>7.9044348506172295E-3</v>
      </c>
      <c r="M1141" s="14">
        <f>IFERROR((M751+M829+M907)/(M985+M1063+M205),"")</f>
        <v>7.8943345839116129E-3</v>
      </c>
      <c r="N1141" s="14">
        <f>IFERROR((N751+N829+N907)/(N985+N1063+N205),"")</f>
        <v>9.2248458647805325E-3</v>
      </c>
      <c r="O1141" s="14">
        <f>IFERROR((O751+O829+O907)/(O985+O1063+O205),"")</f>
        <v>8.7880372978954568E-3</v>
      </c>
      <c r="P1141" s="14">
        <f>IFERROR((P751+P829+P907)/(P985+P1063+P205),"")</f>
        <v>8.5660582528786847E-3</v>
      </c>
      <c r="Q1141" s="14">
        <f>IFERROR((Q751+Q829+Q907)/(Q985+Q1063+Q205),"")</f>
        <v>8.503765067239025E-3</v>
      </c>
      <c r="R1141" s="14">
        <f>IFERROR((R751+R829+R907)/(R985+R1063+R205),"")</f>
        <v>9.2011749635430157E-3</v>
      </c>
      <c r="S1141" s="14">
        <f>IFERROR((S751+S829+S907)/(S985+S1063+S205),"")</f>
        <v>9.1179190577217618E-3</v>
      </c>
      <c r="T1141" s="14">
        <f>IFERROR((T751+T829+T907)/(T985+T1063+T205),"")</f>
        <v>9.4043202196810918E-3</v>
      </c>
      <c r="U1141" s="14">
        <f>IFERROR((U751+U829+U907)/(U985+U1063+U205),"")</f>
        <v>9.7525021857050153E-3</v>
      </c>
      <c r="V1141" s="14">
        <f>IFERROR((V751+V829+V907)/(V985+V1063+V205),"")</f>
        <v>9.390023083140818E-3</v>
      </c>
      <c r="W1141" s="14">
        <f>IFERROR((W751+W829+W907)/(W985+W1063+W205),"")</f>
        <v>9.243570321047799E-3</v>
      </c>
      <c r="X1141" s="14">
        <f>IFERROR((X751+X829+X907)/(X985+X1063+X205),"")</f>
        <v>9.4540286581304665E-3</v>
      </c>
      <c r="Y1141" s="14">
        <f>IFERROR((Y751+Y829+Y907)/(Y985+Y1063+Y205),"")</f>
        <v>9.4987061053853142E-3</v>
      </c>
      <c r="Z1141" s="14">
        <f>IFERROR((Z751+Z829+Z907)/(Z985+Z1063+Z205),"")</f>
        <v>9.710327150381089E-3</v>
      </c>
      <c r="AA1141" s="14">
        <f>IFERROR((AA751+AA829+AA907)/(AA985+AA1063+AA205),"")</f>
        <v>9.9409472697390127E-3</v>
      </c>
      <c r="AB1141" s="14">
        <f>IFERROR((AB751+AB829+AB907)/(AB985+AB1063+AB205),"")</f>
        <v>1.069271150417892E-2</v>
      </c>
      <c r="AC1141" s="14">
        <f>IFERROR((AC751+AC829+AC907)/(AC985+AC1063+AC205),"")</f>
        <v>1.1206682172315106E-2</v>
      </c>
      <c r="AD1141" s="14">
        <f>IFERROR((AD751+AD829+AD907)/(AD985+AD1063+AD205),"")</f>
        <v>1.1528283506996978E-2</v>
      </c>
      <c r="AE1141" s="14">
        <f>IFERROR((AE751+AE829+AE907)/(AE985+AE1063+AE205),"")</f>
        <v>1.2395003558269167E-2</v>
      </c>
      <c r="AF1141" s="14">
        <f>IFERROR((AF751+AF829+AF907)/(AF985+AF1063+AF205),"")</f>
        <v>1.3002215246833844E-2</v>
      </c>
      <c r="AG1141" s="14">
        <f>IFERROR((AG751+AG829+AG907)/(AG985+AG1063+AG205),"")</f>
        <v>1.392277800527757E-2</v>
      </c>
      <c r="AH1141" s="14">
        <f>IFERROR((AH751+AH829+AH907)/(AH985+AH1063+AH205),"")</f>
        <v>1.5017035093012049E-2</v>
      </c>
    </row>
    <row r="1142" spans="1:34" ht="15" hidden="1" x14ac:dyDescent="0.25">
      <c r="A1142" t="str">
        <f t="shared" si="203"/>
        <v>光大(H)广义不良资产率</v>
      </c>
      <c r="B1142" s="3" t="str">
        <f t="shared" si="199"/>
        <v>光大银行广义不良资产率</v>
      </c>
      <c r="C1142" s="4" t="s">
        <v>185</v>
      </c>
      <c r="D1142" s="4" t="s">
        <v>170</v>
      </c>
      <c r="E1142" s="5" t="s">
        <v>155</v>
      </c>
      <c r="F1142" s="5" t="s">
        <v>542</v>
      </c>
      <c r="G1142" s="5" t="str">
        <f t="shared" si="202"/>
        <v>广义不良资产率</v>
      </c>
      <c r="H1142" s="14">
        <f>IFERROR((H752+H830+H908)/(H986+H1064+H206),"")</f>
        <v>2.5011781952266377E-2</v>
      </c>
      <c r="I1142" s="14">
        <f>IFERROR((I752+I830+I908)/(I986+I1064+I206),"")</f>
        <v>2.4461206608795926E-2</v>
      </c>
      <c r="J1142" s="14">
        <f>IFERROR((J752+J830+J908)/(J986+J1064+J206),"")</f>
        <v>2.5646305310313127E-2</v>
      </c>
      <c r="K1142" s="14">
        <f>IFERROR((K752+K830+K908)/(K986+K1064+K206),"")</f>
        <v>2.377557005092467E-2</v>
      </c>
      <c r="L1142" s="14">
        <f>IFERROR((L752+L830+L908)/(L986+L1064+L206),"")</f>
        <v>2.3919376357472523E-2</v>
      </c>
      <c r="M1142" s="14">
        <f>IFERROR((M752+M830+M908)/(M986+M1064+M206),"")</f>
        <v>2.4307953226313524E-2</v>
      </c>
      <c r="N1142" s="14">
        <f>IFERROR((N752+N830+N908)/(N986+N1064+N206),"")</f>
        <v>2.4031978669259022E-2</v>
      </c>
      <c r="O1142" s="14">
        <f>IFERROR((O752+O830+O908)/(O986+O1064+O206),"")</f>
        <v>2.3403859823960045E-2</v>
      </c>
      <c r="P1142" s="14">
        <f>IFERROR((P752+P830+P908)/(P986+P1064+P206),"")</f>
        <v>2.3446582001029975E-2</v>
      </c>
      <c r="Q1142" s="14">
        <f>IFERROR((Q752+Q830+Q908)/(Q986+Q1064+Q206),"")</f>
        <v>2.3603551892265082E-2</v>
      </c>
      <c r="R1142" s="14">
        <f>IFERROR((R752+R830+R908)/(R986+R1064+R206),"")</f>
        <v>2.2674086720747978E-2</v>
      </c>
      <c r="S1142" s="14">
        <f>IFERROR((S752+S830+S908)/(S986+S1064+S206),"")</f>
        <v>2.1494867193597219E-2</v>
      </c>
      <c r="T1142" s="14">
        <f>IFERROR((T752+T830+T908)/(T986+T1064+T206),"")</f>
        <v>2.396891501985712E-2</v>
      </c>
      <c r="U1142" s="14">
        <f>IFERROR((U752+U830+U908)/(U986+U1064+U206),"")</f>
        <v>2.4112201251171729E-2</v>
      </c>
      <c r="V1142" s="14">
        <f>IFERROR((V752+V830+V908)/(V986+V1064+V206),"")</f>
        <v>2.3842624626187175E-2</v>
      </c>
      <c r="W1142" s="14">
        <f>IFERROR((W752+W830+W908)/(W986+W1064+W206),"")</f>
        <v>2.2713927751045301E-2</v>
      </c>
      <c r="X1142" s="14">
        <f>IFERROR((X752+X830+X908)/(X986+X1064+X206),"")</f>
        <v>2.3260418813576628E-2</v>
      </c>
      <c r="Y1142" s="14">
        <f>IFERROR((Y752+Y830+Y908)/(Y986+Y1064+Y206),"")</f>
        <v>2.3248810699850738E-2</v>
      </c>
      <c r="Z1142" s="14">
        <f>IFERROR((Z752+Z830+Z908)/(Z986+Z1064+Z206),"")</f>
        <v>2.2800835443844474E-2</v>
      </c>
      <c r="AA1142" s="14">
        <f>IFERROR((AA752+AA830+AA908)/(AA986+AA1064+AA206),"")</f>
        <v>2.2527408836056449E-2</v>
      </c>
      <c r="AB1142" s="14">
        <f>IFERROR((AB752+AB830+AB908)/(AB986+AB1064+AB206),"")</f>
        <v>2.376366808859081E-2</v>
      </c>
      <c r="AC1142" s="14">
        <f>IFERROR((AC752+AC830+AC908)/(AC986+AC1064+AC206),"")</f>
        <v>2.3353793469269486E-2</v>
      </c>
      <c r="AD1142" s="14">
        <f>IFERROR((AD752+AD830+AD908)/(AD986+AD1064+AD206),"")</f>
        <v>2.2398025826547388E-2</v>
      </c>
      <c r="AE1142" s="14">
        <f>IFERROR((AE752+AE830+AE908)/(AE986+AE1064+AE206),"")</f>
        <v>2.1984677707641894E-2</v>
      </c>
      <c r="AF1142" s="14">
        <f>IFERROR((AF752+AF830+AF908)/(AF986+AF1064+AF206),"")</f>
        <v>2.1963565033472177E-2</v>
      </c>
      <c r="AG1142" s="14">
        <f>IFERROR((AG752+AG830+AG908)/(AG986+AG1064+AG206),"")</f>
        <v>2.1802776187332631E-2</v>
      </c>
      <c r="AH1142" s="14">
        <f>IFERROR((AH752+AH830+AH908)/(AH986+AH1064+AH206),"")</f>
        <v>2.1670396098177714E-2</v>
      </c>
    </row>
    <row r="1143" spans="1:34" ht="15" hidden="1" x14ac:dyDescent="0.25">
      <c r="A1143" t="str">
        <f t="shared" si="203"/>
        <v>中信(H)广义不良资产率</v>
      </c>
      <c r="B1143" s="3" t="str">
        <f t="shared" si="199"/>
        <v>中信银行广义不良资产率</v>
      </c>
      <c r="C1143" s="4" t="s">
        <v>186</v>
      </c>
      <c r="D1143" s="4" t="s">
        <v>171</v>
      </c>
      <c r="E1143" s="5" t="s">
        <v>156</v>
      </c>
      <c r="F1143" s="5" t="s">
        <v>542</v>
      </c>
      <c r="G1143" s="5" t="str">
        <f t="shared" si="202"/>
        <v>广义不良资产率</v>
      </c>
      <c r="H1143" s="14">
        <f>IFERROR((H753+H831+H909)/(H987+H1065+H207),"")</f>
        <v>2.6472393552541055E-2</v>
      </c>
      <c r="I1143" s="14">
        <f>IFERROR((I753+I831+I909)/(I987+I1065+I207),"")</f>
        <v>2.6367660399706935E-2</v>
      </c>
      <c r="J1143" s="14">
        <f>IFERROR((J753+J831+J909)/(J987+J1065+J207),"")</f>
        <v>2.6367607449905201E-2</v>
      </c>
      <c r="K1143" s="14">
        <f>IFERROR((K753+K831+K909)/(K987+K1065+K207),"")</f>
        <v>2.6488887667144939E-2</v>
      </c>
      <c r="L1143" s="14">
        <f>IFERROR((L753+L831+L909)/(L987+L1065+L207),"")</f>
        <v>3.0856619124625864E-2</v>
      </c>
      <c r="M1143" s="14">
        <f>IFERROR((M753+M831+M909)/(M987+M1065+M207),"")</f>
        <v>3.1170461166849475E-2</v>
      </c>
      <c r="N1143" s="14">
        <f>IFERROR((N753+N831+N909)/(N987+N1065+N207),"")</f>
        <v>2.7482792082042486E-2</v>
      </c>
      <c r="O1143" s="14">
        <f>IFERROR((O753+O831+O909)/(O987+O1065+O207),"")</f>
        <v>2.6151239095239188E-2</v>
      </c>
      <c r="P1143" s="14">
        <f>IFERROR((P753+P831+P909)/(P987+P1065+P207),"")</f>
        <v>3.0210680292211585E-2</v>
      </c>
      <c r="Q1143" s="14">
        <f>IFERROR((Q753+Q831+Q909)/(Q987+Q1065+Q207),"")</f>
        <v>2.9796505485464638E-2</v>
      </c>
      <c r="R1143" s="14">
        <f>IFERROR((R753+R831+R909)/(R987+R1065+R207),"")</f>
        <v>2.7136509776023651E-2</v>
      </c>
      <c r="S1143" s="14">
        <f>IFERROR((S753+S831+S909)/(S987+S1065+S207),"")</f>
        <v>2.6572495384397606E-2</v>
      </c>
      <c r="T1143" s="14">
        <f>IFERROR((T753+T831+T909)/(T987+T1065+T207),"")</f>
        <v>2.8994349762996269E-2</v>
      </c>
      <c r="U1143" s="14">
        <f>IFERROR((U753+U831+U909)/(U987+U1065+U207),"")</f>
        <v>2.7889532782380391E-2</v>
      </c>
      <c r="V1143" s="14">
        <f>IFERROR((V753+V831+V909)/(V987+V1065+V207),"")</f>
        <v>2.5764461124007685E-2</v>
      </c>
      <c r="W1143" s="14">
        <f>IFERROR((W753+W831+W909)/(W987+W1065+W207),"")</f>
        <v>2.4947649537432229E-2</v>
      </c>
      <c r="X1143" s="14">
        <f>IFERROR((X753+X831+X909)/(X987+X1065+X207),"")</f>
        <v>2.4840231393375187E-2</v>
      </c>
      <c r="Y1143" s="14">
        <f>IFERROR((Y753+Y831+Y909)/(Y987+Y1065+Y207),"")</f>
        <v>2.4358751304998635E-2</v>
      </c>
      <c r="Z1143" s="14">
        <f>IFERROR((Z753+Z831+Z909)/(Z987+Z1065+Z207),"")</f>
        <v>2.3496091435658215E-2</v>
      </c>
      <c r="AA1143" s="14">
        <f>IFERROR((AA753+AA831+AA909)/(AA987+AA1065+AA207),"")</f>
        <v>2.390640327556981E-2</v>
      </c>
      <c r="AB1143" s="14">
        <f>IFERROR((AB753+AB831+AB909)/(AB987+AB1065+AB207),"")</f>
        <v>2.3860404152823842E-2</v>
      </c>
      <c r="AC1143" s="14">
        <f>IFERROR((AC753+AC831+AC909)/(AC987+AC1065+AC207),"")</f>
        <v>2.3833535071153645E-2</v>
      </c>
      <c r="AD1143" s="14">
        <f>IFERROR((AD753+AD831+AD909)/(AD987+AD1065+AD207),"")</f>
        <v>2.2822155328088865E-2</v>
      </c>
      <c r="AE1143" s="14">
        <f>IFERROR((AE753+AE831+AE909)/(AE987+AE1065+AE207),"")</f>
        <v>2.2901852175178077E-2</v>
      </c>
      <c r="AF1143" s="14">
        <f>IFERROR((AF753+AF831+AF909)/(AF987+AF1065+AF207),"")</f>
        <v>2.240101804114655E-2</v>
      </c>
      <c r="AG1143" s="14">
        <f>IFERROR((AG753+AG831+AG909)/(AG987+AG1065+AG207),"")</f>
        <v>2.1992329943756373E-2</v>
      </c>
      <c r="AH1143" s="14">
        <f>IFERROR((AH753+AH831+AH909)/(AH987+AH1065+AH207),"")</f>
        <v>2.1233649894007205E-2</v>
      </c>
    </row>
    <row r="1144" spans="1:34" ht="15" hidden="1" x14ac:dyDescent="0.25">
      <c r="A1144" t="str">
        <f t="shared" si="203"/>
        <v>浙商(H)广义不良资产率</v>
      </c>
      <c r="B1144" s="3" t="str">
        <f t="shared" si="199"/>
        <v>浙商银行广义不良资产率</v>
      </c>
      <c r="C1144" s="4" t="s">
        <v>187</v>
      </c>
      <c r="D1144" s="4" t="s">
        <v>172</v>
      </c>
      <c r="E1144" s="5" t="s">
        <v>157</v>
      </c>
      <c r="F1144" s="5" t="s">
        <v>542</v>
      </c>
      <c r="G1144" s="5" t="str">
        <f t="shared" si="202"/>
        <v>广义不良资产率</v>
      </c>
      <c r="H1144" s="14">
        <f>IFERROR((H754+H832+H910)/(H988+H1066+H208),"")</f>
        <v>1.9949594932841496E-2</v>
      </c>
      <c r="I1144" s="14" t="str">
        <f>IFERROR((I754+I832+I910)/(I988+I1066+I208),"")</f>
        <v/>
      </c>
      <c r="J1144" s="14">
        <f>IFERROR((J754+J832+J910)/(J988+J1066+J208),"")</f>
        <v>3.197028577343488E-2</v>
      </c>
      <c r="K1144" s="14">
        <f>IFERROR((K754+K832+K910)/(K988+K1066+K208),"")</f>
        <v>3.1841637020849793E-2</v>
      </c>
      <c r="L1144" s="14">
        <f>IFERROR((L754+L832+L910)/(L988+L1066+L208),"")</f>
        <v>3.0168742484036757E-2</v>
      </c>
      <c r="M1144" s="14">
        <f>IFERROR((M754+M832+M910)/(M988+M1066+M208),"")</f>
        <v>2.9537409997976209E-2</v>
      </c>
      <c r="N1144" s="14">
        <f>IFERROR((N754+N832+N910)/(N988+N1066+N208),"")</f>
        <v>2.7578752715147703E-2</v>
      </c>
      <c r="O1144" s="14">
        <f>IFERROR((O754+O832+O910)/(O988+O1066+O208),"")</f>
        <v>2.8091725349847534E-2</v>
      </c>
      <c r="P1144" s="14">
        <f>IFERROR((P754+P832+P910)/(P988+P1066+P208),"")</f>
        <v>2.6328120215254842E-2</v>
      </c>
      <c r="Q1144" s="14">
        <f>IFERROR((Q754+Q832+Q910)/(Q988+Q1066+Q208),"")</f>
        <v>2.6374857832658503E-2</v>
      </c>
      <c r="R1144" s="14">
        <f>IFERROR((R754+R832+R910)/(R988+R1066+R208),"")</f>
        <v>3.6389962094860444E-2</v>
      </c>
      <c r="S1144" s="14">
        <f>IFERROR((S754+S832+S910)/(S988+S1066+S208),"")</f>
        <v>3.3930184617660598E-2</v>
      </c>
      <c r="T1144" s="14">
        <f>IFERROR((T754+T832+T910)/(T988+T1066+T208),"")</f>
        <v>4.1048279965807996E-2</v>
      </c>
      <c r="U1144" s="14">
        <f>IFERROR((U754+U832+U910)/(U988+U1066+U208),"")</f>
        <v>4.1014742737404894E-2</v>
      </c>
      <c r="V1144" s="14">
        <f>IFERROR((V754+V832+V910)/(V988+V1066+V208),"")</f>
        <v>3.908295722334533E-2</v>
      </c>
      <c r="W1144" s="14">
        <f>IFERROR((W754+W832+W910)/(W988+W1066+W208),"")</f>
        <v>3.6734730070097421E-2</v>
      </c>
      <c r="X1144" s="14">
        <f>IFERROR((X754+X832+X910)/(X988+X1066+X208),"")</f>
        <v>3.9522339240223678E-2</v>
      </c>
      <c r="Y1144" s="14">
        <f>IFERROR((Y754+Y832+Y910)/(Y988+Y1066+Y208),"")</f>
        <v>3.9092345170135108E-2</v>
      </c>
      <c r="Z1144" s="14">
        <f>IFERROR((Z754+Z832+Z910)/(Z988+Z1066+Z208),"")</f>
        <v>3.9569208588065674E-2</v>
      </c>
      <c r="AA1144" s="14">
        <f>IFERROR((AA754+AA832+AA910)/(AA988+AA1066+AA208),"")</f>
        <v>3.9415457858132934E-2</v>
      </c>
      <c r="AB1144" s="14">
        <f>IFERROR((AB754+AB832+AB910)/(AB988+AB1066+AB208),"")</f>
        <v>4.1277761542493206E-2</v>
      </c>
      <c r="AC1144" s="14">
        <f>IFERROR((AC754+AC832+AC910)/(AC988+AC1066+AC208),"")</f>
        <v>4.0781087156748413E-2</v>
      </c>
      <c r="AD1144" s="14">
        <f>IFERROR((AD754+AD832+AD910)/(AD988+AD1066+AD208),"")</f>
        <v>4.0579732615679591E-2</v>
      </c>
      <c r="AE1144" s="14">
        <f>IFERROR((AE754+AE832+AE910)/(AE988+AE1066+AE208),"")</f>
        <v>3.9353233692547888E-2</v>
      </c>
      <c r="AF1144" s="14">
        <f>IFERROR((AF754+AF832+AF910)/(AF988+AF1066+AF208),"")</f>
        <v>4.0579061398422475E-2</v>
      </c>
      <c r="AG1144" s="14">
        <f>IFERROR((AG754+AG832+AG910)/(AG988+AG1066+AG208),"")</f>
        <v>4.0015316540719909E-2</v>
      </c>
      <c r="AH1144" s="14">
        <f>IFERROR((AH754+AH832+AH910)/(AH988+AH1066+AH208),"")</f>
        <v>3.8678922532717944E-2</v>
      </c>
    </row>
    <row r="1145" spans="1:34" ht="15" hidden="1" x14ac:dyDescent="0.25">
      <c r="A1145" t="str">
        <f t="shared" si="203"/>
        <v>民生(H)广义不良资产率</v>
      </c>
      <c r="B1145" s="3" t="str">
        <f t="shared" si="199"/>
        <v>民生银行广义不良资产率</v>
      </c>
      <c r="C1145" s="4" t="s">
        <v>188</v>
      </c>
      <c r="D1145" s="4" t="s">
        <v>173</v>
      </c>
      <c r="E1145" s="5" t="s">
        <v>158</v>
      </c>
      <c r="F1145" s="5" t="s">
        <v>542</v>
      </c>
      <c r="G1145" s="5" t="str">
        <f t="shared" si="202"/>
        <v>广义不良资产率</v>
      </c>
      <c r="H1145" s="14">
        <f>IFERROR((H755+H833+H911)/(H989+H1067+H209),"")</f>
        <v>3.0096857853655887E-2</v>
      </c>
      <c r="I1145" s="14">
        <f>IFERROR((I755+I833+I911)/(I989+I1067+I209),"")</f>
        <v>3.0206302587513442E-2</v>
      </c>
      <c r="J1145" s="14">
        <f>IFERROR((J755+J833+J911)/(J989+J1067+J209),"")</f>
        <v>2.8058941724825939E-2</v>
      </c>
      <c r="K1145" s="14">
        <f>IFERROR((K755+K833+K911)/(K989+K1067+K209),"")</f>
        <v>2.7014343582790486E-2</v>
      </c>
      <c r="L1145" s="14">
        <f>IFERROR((L755+L833+L911)/(L989+L1067+L209),"")</f>
        <v>3.0693159979594552E-2</v>
      </c>
      <c r="M1145" s="14">
        <f>IFERROR((M755+M833+M911)/(M989+M1067+M209),"")</f>
        <v>3.2454882553584467E-2</v>
      </c>
      <c r="N1145" s="14">
        <f>IFERROR((N755+N833+N911)/(N989+N1067+N209),"")</f>
        <v>3.3797335518115763E-2</v>
      </c>
      <c r="O1145" s="14">
        <f>IFERROR((O755+O833+O911)/(O989+O1067+O209),"")</f>
        <v>3.312891310690394E-2</v>
      </c>
      <c r="P1145" s="14">
        <f>IFERROR((P755+P833+P911)/(P989+P1067+P209),"")</f>
        <v>3.5664287192883823E-2</v>
      </c>
      <c r="Q1145" s="14">
        <f>IFERROR((Q755+Q833+Q911)/(Q989+Q1067+Q209),"")</f>
        <v>3.7766452485039938E-2</v>
      </c>
      <c r="R1145" s="14">
        <f>IFERROR((R755+R833+R911)/(R989+R1067+R209),"")</f>
        <v>3.6802022801600748E-2</v>
      </c>
      <c r="S1145" s="14">
        <f>IFERROR((S755+S833+S911)/(S989+S1067+S209),"")</f>
        <v>3.5292430159592054E-2</v>
      </c>
      <c r="T1145" s="14">
        <f>IFERROR((T755+T833+T911)/(T989+T1067+T209),"")</f>
        <v>3.3824028150008685E-2</v>
      </c>
      <c r="U1145" s="14">
        <f>IFERROR((U755+U833+U911)/(U989+U1067+U209),"")</f>
        <v>3.5136356774487232E-2</v>
      </c>
      <c r="V1145" s="14">
        <f>IFERROR((V755+V833+V911)/(V989+V1067+V209),"")</f>
        <v>3.4039101163455862E-2</v>
      </c>
      <c r="W1145" s="14">
        <f>IFERROR((W755+W833+W911)/(W989+W1067+W209),"")</f>
        <v>3.227584984560216E-2</v>
      </c>
      <c r="X1145" s="14">
        <f>IFERROR((X755+X833+X911)/(X989+X1067+X209),"")</f>
        <v>3.1402369140233345E-2</v>
      </c>
      <c r="Y1145" s="14">
        <f>IFERROR((Y755+Y833+Y911)/(Y989+Y1067+Y209),"")</f>
        <v>3.1781809042868335E-2</v>
      </c>
      <c r="Z1145" s="14">
        <f>IFERROR((Z755+Z833+Z911)/(Z989+Z1067+Z209),"")</f>
        <v>3.1603336951027329E-2</v>
      </c>
      <c r="AA1145" s="14">
        <f>IFERROR((AA755+AA833+AA911)/(AA989+AA1067+AA209),"")</f>
        <v>3.1019792527434968E-2</v>
      </c>
      <c r="AB1145" s="14">
        <f>IFERROR((AB755+AB833+AB911)/(AB989+AB1067+AB209),"")</f>
        <v>3.2222690671447667E-2</v>
      </c>
      <c r="AC1145" s="14">
        <f>IFERROR((AC755+AC833+AC911)/(AC989+AC1067+AC209),"")</f>
        <v>3.1711295800535423E-2</v>
      </c>
      <c r="AD1145" s="14">
        <f>IFERROR((AD755+AD833+AD911)/(AD989+AD1067+AD209),"")</f>
        <v>3.1750162337056125E-2</v>
      </c>
      <c r="AE1145" s="14">
        <f>IFERROR((AE755+AE833+AE911)/(AE989+AE1067+AE209),"")</f>
        <v>3.2154387488862332E-2</v>
      </c>
      <c r="AF1145" s="14">
        <f>IFERROR((AF755+AF833+AF911)/(AF989+AF1067+AF209),"")</f>
        <v>3.1100697451809049E-2</v>
      </c>
      <c r="AG1145" s="14">
        <f>IFERROR((AG755+AG833+AG911)/(AG989+AG1067+AG209),"")</f>
        <v>3.0371856974613691E-2</v>
      </c>
      <c r="AH1145" s="14">
        <f>IFERROR((AH755+AH833+AH911)/(AH989+AH1067+AH209),"")</f>
        <v>3.0124779399343944E-2</v>
      </c>
    </row>
    <row r="1146" spans="1:34" ht="15" hidden="1" x14ac:dyDescent="0.25">
      <c r="A1146" t="str">
        <f t="shared" si="203"/>
        <v>招商(H)广义不良资产率</v>
      </c>
      <c r="B1146" s="3" t="str">
        <f t="shared" si="199"/>
        <v>招商银行广义不良资产率</v>
      </c>
      <c r="C1146" s="4" t="s">
        <v>189</v>
      </c>
      <c r="D1146" s="4" t="s">
        <v>174</v>
      </c>
      <c r="E1146" s="5" t="s">
        <v>159</v>
      </c>
      <c r="F1146" s="5" t="s">
        <v>542</v>
      </c>
      <c r="G1146" s="5" t="str">
        <f t="shared" si="202"/>
        <v>广义不良资产率</v>
      </c>
      <c r="H1146" s="14">
        <f>IFERROR((H756+H834+H912)/(H990+H1068+H210),"")</f>
        <v>1.7828365121503705E-2</v>
      </c>
      <c r="I1146" s="14">
        <f>IFERROR((I756+I834+I912)/(I990+I1068+I210),"")</f>
        <v>1.7407632335184647E-2</v>
      </c>
      <c r="J1146" s="14">
        <f>IFERROR((J756+J834+J912)/(J990+J1068+J210),"")</f>
        <v>1.6134656889219275E-2</v>
      </c>
      <c r="K1146" s="14">
        <f>IFERROR((K756+K834+K912)/(K990+K1068+K210),"")</f>
        <v>1.574196730017725E-2</v>
      </c>
      <c r="L1146" s="14">
        <f>IFERROR((L756+L834+L912)/(L990+L1068+L210),"")</f>
        <v>1.4315052739607653E-2</v>
      </c>
      <c r="M1146" s="14">
        <f>IFERROR((M756+M834+M912)/(M990+M1068+M210),"")</f>
        <v>1.3116862098122494E-2</v>
      </c>
      <c r="N1146" s="14">
        <f>IFERROR((N756+N834+N912)/(N990+N1068+N210),"")</f>
        <v>1.4200914634422987E-2</v>
      </c>
      <c r="O1146" s="14">
        <f>IFERROR((O756+O834+O912)/(O990+O1068+O210),"")</f>
        <v>1.3175575614923444E-2</v>
      </c>
      <c r="P1146" s="14">
        <f>IFERROR((P756+P834+P912)/(P990+P1068+P210),"")</f>
        <v>1.2861511174632384E-2</v>
      </c>
      <c r="Q1146" s="14">
        <f>IFERROR((Q756+Q834+Q912)/(Q990+Q1068+Q210),"")</f>
        <v>1.3276268499957561E-2</v>
      </c>
      <c r="R1146" s="14">
        <f>IFERROR((R756+R834+R912)/(R990+R1068+R210),"")</f>
        <v>1.4232456555114474E-2</v>
      </c>
      <c r="S1146" s="14">
        <f>IFERROR((S756+S834+S912)/(S990+S1068+S210),"")</f>
        <v>1.5334539345946335E-2</v>
      </c>
      <c r="T1146" s="14">
        <f>IFERROR((T756+T834+T912)/(T990+T1068+T210),"")</f>
        <v>1.5310034666485948E-2</v>
      </c>
      <c r="U1146" s="14">
        <f>IFERROR((U756+U834+U912)/(U990+U1068+U210),"")</f>
        <v>1.6334906554874247E-2</v>
      </c>
      <c r="V1146" s="14">
        <f>IFERROR((V756+V834+V912)/(V990+V1068+V210),"")</f>
        <v>1.7554406220302451E-2</v>
      </c>
      <c r="W1146" s="14">
        <f>IFERROR((W756+W834+W912)/(W990+W1068+W210),"")</f>
        <v>1.6823384676644369E-2</v>
      </c>
      <c r="X1146" s="14">
        <f>IFERROR((X756+X834+X912)/(X990+X1068+X210),"")</f>
        <v>1.5617726955228501E-2</v>
      </c>
      <c r="Y1146" s="14">
        <f>IFERROR((Y756+Y834+Y912)/(Y990+Y1068+Y210),"")</f>
        <v>1.5927062025012817E-2</v>
      </c>
      <c r="Z1146" s="14">
        <f>IFERROR((Z756+Z834+Z912)/(Z990+Z1068+Z210),"")</f>
        <v>1.5696625096677602E-2</v>
      </c>
      <c r="AA1146" s="14">
        <f>IFERROR((AA756+AA834+AA912)/(AA990+AA1068+AA210),"")</f>
        <v>1.5869957597965785E-2</v>
      </c>
      <c r="AB1146" s="14">
        <f>IFERROR((AB756+AB834+AB912)/(AB990+AB1068+AB210),"")</f>
        <v>1.6012844591433845E-2</v>
      </c>
      <c r="AC1146" s="14">
        <f>IFERROR((AC756+AC834+AC912)/(AC990+AC1068+AC210),"")</f>
        <v>1.6394216679938158E-2</v>
      </c>
      <c r="AD1146" s="14">
        <f>IFERROR((AD756+AD834+AD912)/(AD990+AD1068+AD210),"")</f>
        <v>1.5799253743062867E-2</v>
      </c>
      <c r="AE1146" s="14">
        <f>IFERROR((AE756+AE834+AE912)/(AE990+AE1068+AE210),"")</f>
        <v>1.6154430354232193E-2</v>
      </c>
      <c r="AF1146" s="14">
        <f>IFERROR((AF756+AF834+AF912)/(AF990+AF1068+AF210),"")</f>
        <v>1.6087660627334587E-2</v>
      </c>
      <c r="AG1146" s="14">
        <f>IFERROR((AG756+AG834+AG912)/(AG990+AG1068+AG210),"")</f>
        <v>1.6246894224579145E-2</v>
      </c>
      <c r="AH1146" s="14">
        <f>IFERROR((AH756+AH834+AH912)/(AH990+AH1068+AH210),"")</f>
        <v>1.5915786572921323E-2</v>
      </c>
    </row>
    <row r="1147" spans="1:34" ht="15" hidden="1" x14ac:dyDescent="0.25">
      <c r="A1147" t="str">
        <f t="shared" si="203"/>
        <v>重庆(H)广义不良资产率</v>
      </c>
      <c r="B1147" s="3" t="str">
        <f t="shared" si="199"/>
        <v>重庆银行广义不良资产率</v>
      </c>
      <c r="C1147" s="4" t="s">
        <v>190</v>
      </c>
      <c r="D1147" s="4" t="s">
        <v>175</v>
      </c>
      <c r="E1147" s="5" t="s">
        <v>160</v>
      </c>
      <c r="F1147" s="5" t="s">
        <v>542</v>
      </c>
      <c r="G1147" s="5" t="str">
        <f t="shared" si="202"/>
        <v>广义不良资产率</v>
      </c>
      <c r="H1147" s="14">
        <f>IFERROR((H757+H835+H913)/(H991+H1069+H211),"")</f>
        <v>7.1909274217441385E-3</v>
      </c>
      <c r="I1147" s="14" t="str">
        <f>IFERROR((I757+I835+I913)/(I991+I1069+I211),"")</f>
        <v/>
      </c>
      <c r="J1147" s="14">
        <f>IFERROR((J757+J835+J913)/(J991+J1069+J211),"")</f>
        <v>2.4529033703380099E-2</v>
      </c>
      <c r="K1147" s="14">
        <f>IFERROR((K757+K835+K913)/(K991+K1069+K211),"")</f>
        <v>2.4345198256035715E-2</v>
      </c>
      <c r="L1147" s="14">
        <f>IFERROR((L757+L835+L913)/(L991+L1069+L211),"")</f>
        <v>2.428891660335426E-2</v>
      </c>
      <c r="M1147" s="14" t="str">
        <f>IFERROR((M757+M835+M913)/(M991+M1069+M211),"")</f>
        <v/>
      </c>
      <c r="N1147" s="14">
        <f>IFERROR((N757+N835+N913)/(N991+N1069+N211),"")</f>
        <v>2.4855929476170931E-2</v>
      </c>
      <c r="O1147" s="14">
        <f>IFERROR((O757+O835+O913)/(O991+O1069+O211),"")</f>
        <v>2.3962165023568665E-2</v>
      </c>
      <c r="P1147" s="14">
        <f>IFERROR((P757+P835+P913)/(P991+P1069+P211),"")</f>
        <v>2.3389653184531973E-2</v>
      </c>
      <c r="Q1147" s="14">
        <f>IFERROR((Q757+Q835+Q913)/(Q991+Q1069+Q211),"")</f>
        <v>2.3070290319486979E-2</v>
      </c>
      <c r="R1147" s="14">
        <f>IFERROR((R757+R835+R913)/(R991+R1069+R211),"")</f>
        <v>2.6789077875372363E-2</v>
      </c>
      <c r="S1147" s="14">
        <f>IFERROR((S757+S835+S913)/(S991+S1069+S211),"")</f>
        <v>2.6069687991885623E-2</v>
      </c>
      <c r="T1147" s="14">
        <f>IFERROR((T757+T835+T913)/(T991+T1069+T211),"")</f>
        <v>2.749366258563363E-2</v>
      </c>
      <c r="U1147" s="14">
        <f>IFERROR((U757+U835+U913)/(U991+U1069+U211),"")</f>
        <v>2.7008396160683117E-2</v>
      </c>
      <c r="V1147" s="14">
        <f>IFERROR((V757+V835+V913)/(V991+V1069+V211),"")</f>
        <v>2.7442516392612207E-2</v>
      </c>
      <c r="W1147" s="14">
        <f>IFERROR((W757+W835+W913)/(W991+W1069+W211),"")</f>
        <v>2.5647472471036242E-2</v>
      </c>
      <c r="X1147" s="14">
        <f>IFERROR((X757+X835+X913)/(X991+X1069+X211),"")</f>
        <v>2.5453031787016304E-2</v>
      </c>
      <c r="Y1147" s="14">
        <f>IFERROR((Y757+Y835+Y913)/(Y991+Y1069+Y211),"")</f>
        <v>2.5696350757662478E-2</v>
      </c>
      <c r="Z1147" s="14">
        <f>IFERROR((Z757+Z835+Z913)/(Z991+Z1069+Z211),"")</f>
        <v>2.5874664891599966E-2</v>
      </c>
      <c r="AA1147" s="14">
        <f>IFERROR((AA757+AA835+AA913)/(AA991+AA1069+AA211),"")</f>
        <v>2.5095546098104202E-2</v>
      </c>
      <c r="AB1147" s="14">
        <f>IFERROR((AB757+AB835+AB913)/(AB991+AB1069+AB211),"")</f>
        <v>2.3871747496553165E-2</v>
      </c>
      <c r="AC1147" s="14">
        <f>IFERROR((AC757+AC835+AC913)/(AC991+AC1069+AC211),"")</f>
        <v>2.3569767785900329E-2</v>
      </c>
      <c r="AD1147" s="14">
        <f>IFERROR((AD757+AD835+AD913)/(AD991+AD1069+AD211),"")</f>
        <v>2.2088309880455757E-2</v>
      </c>
      <c r="AE1147" s="14">
        <f>IFERROR((AE757+AE835+AE913)/(AE991+AE1069+AE211),"")</f>
        <v>2.0476577174640589E-2</v>
      </c>
      <c r="AF1147" s="14">
        <f>IFERROR((AF757+AF835+AF913)/(AF991+AF1069+AF211),"")</f>
        <v>1.8203494325580785E-2</v>
      </c>
      <c r="AG1147" s="14">
        <f>IFERROR((AG757+AG835+AG913)/(AG991+AG1069+AG211),"")</f>
        <v>1.7612620778647885E-2</v>
      </c>
      <c r="AH1147" s="14">
        <f>IFERROR((AH757+AH835+AH913)/(AH991+AH1069+AH211),"")</f>
        <v>1.8290023414591374E-2</v>
      </c>
    </row>
    <row r="1148" spans="1:34" ht="15" hidden="1" x14ac:dyDescent="0.25">
      <c r="A1148" t="str">
        <f t="shared" si="203"/>
        <v>青岛(H)广义不良资产率</v>
      </c>
      <c r="B1148" s="3" t="str">
        <f t="shared" si="199"/>
        <v>青岛银行广义不良资产率</v>
      </c>
      <c r="C1148" s="4" t="s">
        <v>191</v>
      </c>
      <c r="D1148" s="4" t="s">
        <v>176</v>
      </c>
      <c r="E1148" s="5" t="s">
        <v>161</v>
      </c>
      <c r="F1148" s="5" t="s">
        <v>542</v>
      </c>
      <c r="G1148" s="5" t="str">
        <f t="shared" si="202"/>
        <v>广义不良资产率</v>
      </c>
      <c r="H1148" s="14">
        <f>IFERROR((H758+H836+H914)/(H992+H1070+H212),"")</f>
        <v>3.0615257256631827E-2</v>
      </c>
      <c r="I1148" s="14">
        <f>IFERROR((I758+I836+I914)/(I992+I1070+I212),"")</f>
        <v>2.7103971159687552E-2</v>
      </c>
      <c r="J1148" s="14">
        <f>IFERROR((J758+J836+J914)/(J992+J1070+J212),"")</f>
        <v>2.7677968267163382E-2</v>
      </c>
      <c r="K1148" s="14">
        <f>IFERROR((K758+K836+K914)/(K992+K1070+K212),"")</f>
        <v>2.583251364341195E-2</v>
      </c>
      <c r="L1148" s="14">
        <f>IFERROR((L758+L836+L914)/(L992+L1070+L212),"")</f>
        <v>2.3546936965878909E-2</v>
      </c>
      <c r="M1148" s="14">
        <f>IFERROR((M758+M836+M914)/(M992+M1070+M212),"")</f>
        <v>1.9665343034747478E-2</v>
      </c>
      <c r="N1148" s="14">
        <f>IFERROR((N758+N836+N914)/(N992+N1070+N212),"")</f>
        <v>1.6486910256246479E-2</v>
      </c>
      <c r="O1148" s="14">
        <f>IFERROR((O758+O836+O914)/(O992+O1070+O212),"")</f>
        <v>1.5232352250514137E-2</v>
      </c>
      <c r="P1148" s="14">
        <f>IFERROR((P758+P836+P914)/(P992+P1070+P212),"")</f>
        <v>1.6172095510238103E-2</v>
      </c>
      <c r="Q1148" s="14">
        <f>IFERROR((Q758+Q836+Q914)/(Q992+Q1070+Q212),"")</f>
        <v>1.6254979318408882E-2</v>
      </c>
      <c r="R1148" s="14">
        <f>IFERROR((R758+R836+R914)/(R992+R1070+R212),"")</f>
        <v>1.5016547521758778E-2</v>
      </c>
      <c r="S1148" s="14">
        <f>IFERROR((S758+S836+S914)/(S992+S1070+S212),"")</f>
        <v>1.444071491103815E-2</v>
      </c>
      <c r="T1148" s="14">
        <f>IFERROR((T758+T836+T914)/(T992+T1070+T212),"")</f>
        <v>1.6530005741995545E-2</v>
      </c>
      <c r="U1148" s="14">
        <f>IFERROR((U758+U836+U914)/(U992+U1070+U212),"")</f>
        <v>1.531049322466008E-2</v>
      </c>
      <c r="V1148" s="14">
        <f>IFERROR((V758+V836+V914)/(V992+V1070+V212),"")</f>
        <v>2.0552416640290196E-2</v>
      </c>
      <c r="W1148" s="14">
        <f>IFERROR((W758+W836+W914)/(W992+W1070+W212),"")</f>
        <v>1.984100740948706E-2</v>
      </c>
      <c r="X1148" s="14">
        <f>IFERROR((X758+X836+X914)/(X992+X1070+X212),"")</f>
        <v>1.0466468997050034E-2</v>
      </c>
      <c r="Y1148" s="14">
        <f>IFERROR((Y758+Y836+Y914)/(Y992+Y1070+Y212),"")</f>
        <v>1.0277882255825285E-2</v>
      </c>
      <c r="Z1148" s="14">
        <f>IFERROR((Z758+Z836+Z914)/(Z992+Z1070+Z212),"")</f>
        <v>9.2921350870564211E-3</v>
      </c>
      <c r="AA1148" s="14">
        <f>IFERROR((AA758+AA836+AA914)/(AA992+AA1070+AA212),"")</f>
        <v>9.2943309061518323E-3</v>
      </c>
      <c r="AB1148" s="14">
        <f>IFERROR((AB758+AB836+AB914)/(AB992+AB1070+AB212),"")</f>
        <v>9.6809332273664617E-3</v>
      </c>
      <c r="AC1148" s="14">
        <f>IFERROR((AC758+AC836+AC914)/(AC992+AC1070+AC212),"")</f>
        <v>9.5714857329061726E-3</v>
      </c>
      <c r="AD1148" s="14">
        <f>IFERROR((AD758+AD836+AD914)/(AD992+AD1070+AD212),"")</f>
        <v>1.6694242942397304E-2</v>
      </c>
      <c r="AE1148" s="14">
        <f>IFERROR((AE758+AE836+AE914)/(AE992+AE1070+AE212),"")</f>
        <v>1.603214164010083E-2</v>
      </c>
      <c r="AF1148" s="14">
        <f>IFERROR((AF758+AF836+AF914)/(AF992+AF1070+AF212),"")</f>
        <v>1.5246167795700503E-2</v>
      </c>
      <c r="AG1148" s="14">
        <f>IFERROR((AG758+AG836+AG914)/(AG992+AG1070+AG212),"")</f>
        <v>1.4773973770745047E-2</v>
      </c>
      <c r="AH1148" s="14">
        <f>IFERROR((AH758+AH836+AH914)/(AH992+AH1070+AH212),"")</f>
        <v>1.3874900130774017E-2</v>
      </c>
    </row>
    <row r="1149" spans="1:34" ht="15" hidden="1" x14ac:dyDescent="0.25">
      <c r="A1149" t="str">
        <f t="shared" si="203"/>
        <v>郑州(H)广义不良资产率</v>
      </c>
      <c r="B1149" s="3" t="str">
        <f t="shared" si="199"/>
        <v>郑州银行广义不良资产率</v>
      </c>
      <c r="C1149" s="4" t="s">
        <v>192</v>
      </c>
      <c r="D1149" s="4" t="s">
        <v>177</v>
      </c>
      <c r="E1149" s="5" t="s">
        <v>162</v>
      </c>
      <c r="F1149" s="5" t="s">
        <v>542</v>
      </c>
      <c r="G1149" s="5" t="str">
        <f t="shared" si="202"/>
        <v>广义不良资产率</v>
      </c>
      <c r="H1149" s="14">
        <f>IFERROR((H759+H837+H915)/(H993+H1071+H213),"")</f>
        <v>2.379155237852932E-2</v>
      </c>
      <c r="I1149" s="14">
        <f>IFERROR((I759+I837+I915)/(I993+I1071+I213),"")</f>
        <v>2.3436977003560122E-2</v>
      </c>
      <c r="J1149" s="14">
        <f>IFERROR((J759+J837+J915)/(J993+J1071+J213),"")</f>
        <v>3.5892402012601167E-2</v>
      </c>
      <c r="K1149" s="14">
        <f>IFERROR((K759+K837+K915)/(K993+K1071+K213),"")</f>
        <v>3.5102358569624105E-2</v>
      </c>
      <c r="L1149" s="14">
        <f>IFERROR((L759+L837+L915)/(L993+L1071+L213),"")</f>
        <v>3.8020019510930633E-2</v>
      </c>
      <c r="M1149" s="14">
        <f>IFERROR((M759+M837+M915)/(M993+M1071+M213),"")</f>
        <v>3.8791497256451958E-2</v>
      </c>
      <c r="N1149" s="14">
        <f>IFERROR((N759+N837+N915)/(N993+N1071+N213),"")</f>
        <v>4.4749604001898979E-2</v>
      </c>
      <c r="O1149" s="14">
        <f>IFERROR((O759+O837+O915)/(O993+O1071+O213),"")</f>
        <v>4.5045434477694705E-2</v>
      </c>
      <c r="P1149" s="14">
        <f>IFERROR((P759+P837+P915)/(P993+P1071+P213),"")</f>
        <v>4.8500243730842364E-2</v>
      </c>
      <c r="Q1149" s="14">
        <f>IFERROR((Q759+Q837+Q915)/(Q993+Q1071+Q213),"")</f>
        <v>5.0014513345739461E-2</v>
      </c>
      <c r="R1149" s="14">
        <f>IFERROR((R759+R837+R915)/(R993+R1071+R213),"")</f>
        <v>4.8114999145672348E-2</v>
      </c>
      <c r="S1149" s="14">
        <f>IFERROR((S759+S837+S915)/(S993+S1071+S213),"")</f>
        <v>4.8057718319980805E-2</v>
      </c>
      <c r="T1149" s="14">
        <f>IFERROR((T759+T837+T915)/(T993+T1071+T213),"")</f>
        <v>4.6101586656203175E-2</v>
      </c>
      <c r="U1149" s="14">
        <f>IFERROR((U759+U837+U915)/(U993+U1071+U213),"")</f>
        <v>4.663897986052605E-2</v>
      </c>
      <c r="V1149" s="14">
        <f>IFERROR((V759+V837+V915)/(V993+V1071+V213),"")</f>
        <v>4.8683741471658583E-2</v>
      </c>
      <c r="W1149" s="14">
        <f>IFERROR((W759+W837+W915)/(W993+W1071+W213),"")</f>
        <v>4.841113818401295E-2</v>
      </c>
      <c r="X1149" s="14">
        <f>IFERROR((X759+X837+X915)/(X993+X1071+X213),"")</f>
        <v>2.5461969631714342E-2</v>
      </c>
      <c r="Y1149" s="14">
        <f>IFERROR((Y759+Y837+Y915)/(Y993+Y1071+Y213),"")</f>
        <v>2.5644494268281411E-2</v>
      </c>
      <c r="Z1149" s="14">
        <f>IFERROR((Z759+Z837+Z915)/(Z993+Z1071+Z213),"")</f>
        <v>2.499652730437732E-2</v>
      </c>
      <c r="AA1149" s="14">
        <f>IFERROR((AA759+AA837+AA915)/(AA993+AA1071+AA213),"")</f>
        <v>2.6421634579011585E-2</v>
      </c>
      <c r="AB1149" s="14">
        <f>IFERROR((AB759+AB837+AB915)/(AB993+AB1071+AB213),"")</f>
        <v>2.6431158289566228E-2</v>
      </c>
      <c r="AC1149" s="14">
        <f>IFERROR((AC759+AC837+AC915)/(AC993+AC1071+AC213),"")</f>
        <v>2.4607956702818193E-2</v>
      </c>
      <c r="AD1149" s="14">
        <f>IFERROR((AD759+AD837+AD915)/(AD993+AD1071+AD213),"")</f>
        <v>4.9194078313938301E-2</v>
      </c>
      <c r="AE1149" s="14">
        <f>IFERROR((AE759+AE837+AE915)/(AE993+AE1071+AE213),"")</f>
        <v>4.7424960951128234E-2</v>
      </c>
      <c r="AF1149" s="14">
        <f>IFERROR((AF759+AF837+AF915)/(AF993+AF1071+AF213),"")</f>
        <v>4.7261977498048606E-2</v>
      </c>
      <c r="AG1149" s="14">
        <f>IFERROR((AG759+AG837+AG915)/(AG993+AG1071+AG213),"")</f>
        <v>4.5760639884973038E-2</v>
      </c>
      <c r="AH1149" s="14">
        <f>IFERROR((AH759+AH837+AH915)/(AH993+AH1071+AH213),"")</f>
        <v>4.2706009411429491E-2</v>
      </c>
    </row>
    <row r="1150" spans="1:34" ht="15" hidden="1" x14ac:dyDescent="0.25">
      <c r="A1150" t="str">
        <f t="shared" si="203"/>
        <v>渝农(H)广义不良资产率</v>
      </c>
      <c r="B1150" s="3" t="str">
        <f t="shared" si="199"/>
        <v>渝农商行广义不良资产率</v>
      </c>
      <c r="C1150" s="4" t="s">
        <v>193</v>
      </c>
      <c r="D1150" s="4" t="s">
        <v>178</v>
      </c>
      <c r="E1150" s="5" t="s">
        <v>163</v>
      </c>
      <c r="F1150" s="5" t="s">
        <v>542</v>
      </c>
      <c r="G1150" s="5" t="str">
        <f t="shared" si="202"/>
        <v>广义不良资产率</v>
      </c>
      <c r="H1150" s="14">
        <f>IFERROR((H760+H838+H916)/(H994+H1072+H214),"")</f>
        <v>1.6266299160611064E-2</v>
      </c>
      <c r="I1150" s="14" t="str">
        <f>IFERROR((I760+I838+I916)/(I994+I1072+I214),"")</f>
        <v/>
      </c>
      <c r="J1150" s="14">
        <f>IFERROR((J760+J838+J916)/(J994+J1072+J214),"")</f>
        <v>1.6268453111197363E-2</v>
      </c>
      <c r="K1150" s="14">
        <f>IFERROR((K760+K838+K916)/(K994+K1072+K214),"")</f>
        <v>1.6147577277675487E-2</v>
      </c>
      <c r="L1150" s="14">
        <f>IFERROR((L760+L838+L916)/(L994+L1072+L214),"")</f>
        <v>1.7269165622955326E-2</v>
      </c>
      <c r="M1150" s="14">
        <f>IFERROR((M760+M838+M916)/(M994+M1072+M214),"")</f>
        <v>1.697607134420203E-2</v>
      </c>
      <c r="N1150" s="14">
        <f>IFERROR((N760+N838+N916)/(N994+N1072+N214),"")</f>
        <v>2.1330514972628233E-2</v>
      </c>
      <c r="O1150" s="14">
        <f>IFERROR((O760+O838+O916)/(O994+O1072+O214),"")</f>
        <v>2.0627978722050275E-2</v>
      </c>
      <c r="P1150" s="14">
        <f>IFERROR((P760+P838+P916)/(P994+P1072+P214),"")</f>
        <v>2.1715983058156803E-2</v>
      </c>
      <c r="Q1150" s="14">
        <f>IFERROR((Q760+Q838+Q916)/(Q994+Q1072+Q214),"")</f>
        <v>2.1280601447507628E-2</v>
      </c>
      <c r="R1150" s="14">
        <f>IFERROR((R760+R838+R916)/(R994+R1072+R214),"")</f>
        <v>1.6803593199408457E-2</v>
      </c>
      <c r="S1150" s="14">
        <f>IFERROR((S760+S838+S916)/(S994+S1072+S214),"")</f>
        <v>1.6535465255835914E-2</v>
      </c>
      <c r="T1150" s="14">
        <f>IFERROR((T760+T838+T916)/(T994+T1072+T214),"")</f>
        <v>1.6028006039519097E-2</v>
      </c>
      <c r="U1150" s="14">
        <f>IFERROR((U760+U838+U916)/(U994+U1072+U214),"")</f>
        <v>1.5959658032274834E-2</v>
      </c>
      <c r="V1150" s="14">
        <f>IFERROR((V760+V838+V916)/(V994+V1072+V214),"")</f>
        <v>1.4717656114451912E-2</v>
      </c>
      <c r="W1150" s="14">
        <f>IFERROR((W760+W838+W916)/(W994+W1072+W214),"")</f>
        <v>1.4144423673772699E-2</v>
      </c>
      <c r="X1150" s="14">
        <f>IFERROR((X760+X838+X916)/(X994+X1072+X214),"")</f>
        <v>1.1379813472617552E-2</v>
      </c>
      <c r="Y1150" s="14">
        <f>IFERROR((Y760+Y838+Y916)/(Y994+Y1072+Y214),"")</f>
        <v>1.1287909560715603E-2</v>
      </c>
      <c r="Z1150" s="14">
        <f>IFERROR((Z760+Z838+Z916)/(Z994+Z1072+Z214),"")</f>
        <v>1.1286511970471147E-2</v>
      </c>
      <c r="AA1150" s="14">
        <f>IFERROR((AA760+AA838+AA916)/(AA994+AA1072+AA214),"")</f>
        <v>1.1075848069879164E-2</v>
      </c>
      <c r="AB1150" s="14">
        <f>IFERROR((AB760+AB838+AB916)/(AB994+AB1072+AB214),"")</f>
        <v>1.2513246749440435E-2</v>
      </c>
      <c r="AC1150" s="14">
        <f>IFERROR((AC760+AC838+AC916)/(AC994+AC1072+AC214),"")</f>
        <v>1.2410116299091551E-2</v>
      </c>
      <c r="AD1150" s="14">
        <f>IFERROR((AD760+AD838+AD916)/(AD994+AD1072+AD214),"")</f>
        <v>1.4684562864763108E-2</v>
      </c>
      <c r="AE1150" s="14">
        <f>IFERROR((AE760+AE838+AE916)/(AE994+AE1072+AE214),"")</f>
        <v>1.4040651678039424E-2</v>
      </c>
      <c r="AF1150" s="14">
        <f>IFERROR((AF760+AF838+AF916)/(AF994+AF1072+AF214),"")</f>
        <v>1.4399838684342726E-2</v>
      </c>
      <c r="AG1150" s="14">
        <f>IFERROR((AG760+AG838+AG916)/(AG994+AG1072+AG214),"")</f>
        <v>1.4010742270191851E-2</v>
      </c>
      <c r="AH1150" s="14">
        <f>IFERROR((AH760+AH838+AH916)/(AH994+AH1072+AH214),"")</f>
        <v>1.3014515881814095E-2</v>
      </c>
    </row>
    <row r="1151" spans="1:34" ht="15" hidden="1" x14ac:dyDescent="0.25">
      <c r="A1151" t="str">
        <f t="shared" si="203"/>
        <v>中原广义不良资产率</v>
      </c>
      <c r="B1151" s="15" t="str">
        <f t="shared" si="199"/>
        <v>中原银行广义不良资产率</v>
      </c>
      <c r="C1151" s="16" t="s">
        <v>222</v>
      </c>
      <c r="D1151" s="16" t="s">
        <v>194</v>
      </c>
      <c r="E1151" s="17" t="s">
        <v>208</v>
      </c>
      <c r="F1151" s="17" t="s">
        <v>236</v>
      </c>
      <c r="G1151" s="17" t="str">
        <f t="shared" si="202"/>
        <v>广义不良资产率</v>
      </c>
      <c r="H1151" s="14">
        <f>IFERROR((H761+H839+H917)/(H995+H1073+H215),"")</f>
        <v>4.3697649134944762E-2</v>
      </c>
      <c r="I1151" s="14">
        <f>IFERROR((I761+I839+I917)/(I995+I1073+I215),"")</f>
        <v>4.4650082548936813E-2</v>
      </c>
      <c r="J1151" s="14">
        <f>IFERROR((J761+J839+J917)/(J995+J1073+J215),"")</f>
        <v>3.4893094885252961E-2</v>
      </c>
      <c r="K1151" s="14">
        <f>IFERROR((K761+K839+K917)/(K995+K1073+K215),"")</f>
        <v>3.6217524398025398E-2</v>
      </c>
      <c r="L1151" s="14">
        <f>IFERROR((L761+L839+L917)/(L995+L1073+L215),"")</f>
        <v>3.6635119936470596E-2</v>
      </c>
      <c r="M1151" s="14">
        <f>IFERROR((M761+M839+M917)/(M995+M1073+M215),"")</f>
        <v>3.7241105593553536E-2</v>
      </c>
      <c r="N1151" s="14">
        <f>IFERROR((N761+N839+N917)/(N995+N1073+N215),"")</f>
        <v>4.4733538352542117E-2</v>
      </c>
      <c r="O1151" s="14">
        <f>IFERROR((O761+O839+O917)/(O995+O1073+O215),"")</f>
        <v>4.5836590673158768E-2</v>
      </c>
      <c r="P1151" s="14">
        <f>IFERROR((P761+P839+P917)/(P995+P1073+P215),"")</f>
        <v>5.3212826476623759E-2</v>
      </c>
      <c r="Q1151" s="14">
        <f>IFERROR((Q761+Q839+Q917)/(Q995+Q1073+Q215),"")</f>
        <v>5.4267246819254454E-2</v>
      </c>
      <c r="R1151" s="14">
        <f>IFERROR((R761+R839+R917)/(R995+R1073+R215),"")</f>
        <v>7.1022953878962874E-2</v>
      </c>
      <c r="S1151" s="14">
        <f>IFERROR((S761+S839+S917)/(S995+S1073+S215),"")</f>
        <v>7.1022953878962874E-2</v>
      </c>
      <c r="T1151" s="14">
        <f>IFERROR((T761+T839+T917)/(T995+T1073+T215),"")</f>
        <v>3.6390071161682025E-2</v>
      </c>
      <c r="U1151" s="14">
        <f>IFERROR((U761+U839+U917)/(U995+U1073+U215),"")</f>
        <v>3.5367802267752706E-2</v>
      </c>
      <c r="V1151" s="14">
        <f>IFERROR((V761+V839+V917)/(V995+V1073+V215),"")</f>
        <v>5.4778342431640793E-2</v>
      </c>
      <c r="W1151" s="14">
        <f>IFERROR((W761+W839+W917)/(W995+W1073+W215),"")</f>
        <v>5.4778342431640793E-2</v>
      </c>
      <c r="X1151" s="14">
        <f>IFERROR((X761+X839+X917)/(X995+X1073+X215),"")</f>
        <v>2.7024093091582702E-2</v>
      </c>
      <c r="Y1151" s="14">
        <f>IFERROR((Y761+Y839+Y917)/(Y995+Y1073+Y215),"")</f>
        <v>2.7163094310550921E-2</v>
      </c>
      <c r="Z1151" s="14">
        <f>IFERROR((Z761+Z839+Z917)/(Z995+Z1073+Z215),"")</f>
        <v>3.1139593263587499E-2</v>
      </c>
      <c r="AA1151" s="14">
        <f>IFERROR((AA761+AA839+AA917)/(AA995+AA1073+AA215),"")</f>
        <v>3.1225067942471905E-2</v>
      </c>
      <c r="AB1151" s="14">
        <f>IFERROR((AB761+AB839+AB917)/(AB995+AB1073+AB215),"")</f>
        <v>2.9864639478859267E-2</v>
      </c>
      <c r="AC1151" s="14">
        <f>IFERROR((AC761+AC839+AC917)/(AC995+AC1073+AC215),"")</f>
        <v>3.0062580208089502E-2</v>
      </c>
      <c r="AD1151" s="14">
        <f>IFERROR((AD761+AD839+AD917)/(AD995+AD1073+AD215),"")</f>
        <v>5.3866942514394833E-2</v>
      </c>
      <c r="AE1151" s="14">
        <f>IFERROR((AE761+AE839+AE917)/(AE995+AE1073+AE215),"")</f>
        <v>5.3866942514394833E-2</v>
      </c>
      <c r="AF1151" s="14">
        <f>IFERROR((AF761+AF839+AF917)/(AF995+AF1073+AF215),"")</f>
        <v>5.3026616945209513E-2</v>
      </c>
      <c r="AG1151" s="14">
        <f>IFERROR((AG761+AG839+AG917)/(AG995+AG1073+AG215),"")</f>
        <v>5.3026616945209513E-2</v>
      </c>
      <c r="AH1151" s="14">
        <f>IFERROR((AH761+AH839+AH917)/(AH995+AH1073+AH215),"")</f>
        <v>4.4047289984809924E-2</v>
      </c>
    </row>
    <row r="1152" spans="1:34" ht="15" hidden="1" x14ac:dyDescent="0.25">
      <c r="A1152" t="str">
        <f t="shared" si="203"/>
        <v>广州农商广义不良资产率</v>
      </c>
      <c r="B1152" s="3" t="str">
        <f t="shared" si="199"/>
        <v>广州农商银行广义不良资产率</v>
      </c>
      <c r="C1152" s="4" t="s">
        <v>223</v>
      </c>
      <c r="D1152" s="4" t="s">
        <v>195</v>
      </c>
      <c r="E1152" s="5" t="s">
        <v>209</v>
      </c>
      <c r="F1152" s="5" t="s">
        <v>236</v>
      </c>
      <c r="G1152" s="5" t="str">
        <f t="shared" si="202"/>
        <v>广义不良资产率</v>
      </c>
      <c r="H1152" s="14">
        <f>IFERROR((H762+H840+H918)/(H996+H1074+H216),"")</f>
        <v>3.1286347495193031E-2</v>
      </c>
      <c r="I1152" s="14">
        <f>IFERROR((I762+I840+I918)/(I996+I1074+I216),"")</f>
        <v>3.1286347495193031E-2</v>
      </c>
      <c r="J1152" s="14">
        <f>IFERROR((J762+J840+J918)/(J996+J1074+J216),"")</f>
        <v>3.87911422931322E-2</v>
      </c>
      <c r="K1152" s="14">
        <f>IFERROR((K762+K840+K918)/(K996+K1074+K216),"")</f>
        <v>3.87911422931322E-2</v>
      </c>
      <c r="L1152" s="14">
        <f>IFERROR((L762+L840+L918)/(L996+L1074+L216),"")</f>
        <v>3.8199895163413197E-2</v>
      </c>
      <c r="M1152" s="14">
        <f>IFERROR((M762+M840+M918)/(M996+M1074+M216),"")</f>
        <v>3.8199895163413197E-2</v>
      </c>
      <c r="N1152" s="14">
        <f>IFERROR((N762+N840+N918)/(N996+N1074+N216),"")</f>
        <v>3.8301826287588998E-2</v>
      </c>
      <c r="O1152" s="14">
        <f>IFERROR((O762+O840+O918)/(O996+O1074+O216),"")</f>
        <v>3.8301826287588998E-2</v>
      </c>
      <c r="P1152" s="14">
        <f>IFERROR((P762+P840+P918)/(P996+P1074+P216),"")</f>
        <v>3.5482206285608782E-2</v>
      </c>
      <c r="Q1152" s="14">
        <f>IFERROR((Q762+Q840+Q918)/(Q996+Q1074+Q216),"")</f>
        <v>3.4566830422904066E-2</v>
      </c>
      <c r="R1152" s="14">
        <f>IFERROR((R762+R840+R918)/(R996+R1074+R216),"")</f>
        <v>4.7517067249878302E-2</v>
      </c>
      <c r="S1152" s="14">
        <f>IFERROR((S762+S840+S918)/(S996+S1074+S216),"")</f>
        <v>4.7517067249878302E-2</v>
      </c>
      <c r="T1152" s="14">
        <f>IFERROR((T762+T840+T918)/(T996+T1074+T216),"")</f>
        <v>4.1876257683286358E-2</v>
      </c>
      <c r="U1152" s="14">
        <f>IFERROR((U762+U840+U918)/(U996+U1074+U216),"")</f>
        <v>4.1876257683286358E-2</v>
      </c>
      <c r="V1152" s="14">
        <f>IFERROR((V762+V840+V918)/(V996+V1074+V216),"")</f>
        <v>6.6473283054777441E-2</v>
      </c>
      <c r="W1152" s="14">
        <f>IFERROR((W762+W840+W918)/(W996+W1074+W216),"")</f>
        <v>6.6473283054777441E-2</v>
      </c>
      <c r="X1152" s="14">
        <f>IFERROR((X762+X840+X918)/(X996+X1074+X216),"")</f>
        <v>5.229186533083198E-2</v>
      </c>
      <c r="Y1152" s="14">
        <f>IFERROR((Y762+Y840+Y918)/(Y996+Y1074+Y216),"")</f>
        <v>5.229186533083198E-2</v>
      </c>
      <c r="Z1152" s="14">
        <f>IFERROR((Z762+Z840+Z918)/(Z996+Z1074+Z216),"")</f>
        <v>5.5720796029675265E-2</v>
      </c>
      <c r="AA1152" s="14">
        <f>IFERROR((AA762+AA840+AA918)/(AA996+AA1074+AA216),"")</f>
        <v>5.5720796029675265E-2</v>
      </c>
      <c r="AB1152" s="14">
        <f>IFERROR((AB762+AB840+AB918)/(AB996+AB1074+AB216),"")</f>
        <v>6.3280443920789672E-2</v>
      </c>
      <c r="AC1152" s="14">
        <f>IFERROR((AC762+AC840+AC918)/(AC996+AC1074+AC216),"")</f>
        <v>6.3280443920789672E-2</v>
      </c>
      <c r="AD1152" s="14">
        <f>IFERROR((AD762+AD840+AD918)/(AD996+AD1074+AD216),"")</f>
        <v>5.2234026670708616E-2</v>
      </c>
      <c r="AE1152" s="14">
        <f>IFERROR((AE762+AE840+AE918)/(AE996+AE1074+AE216),"")</f>
        <v>5.2234026670708616E-2</v>
      </c>
      <c r="AF1152" s="14">
        <f>IFERROR((AF762+AF840+AF918)/(AF996+AF1074+AF216),"")</f>
        <v>6.8843426039608288E-2</v>
      </c>
      <c r="AG1152" s="14">
        <f>IFERROR((AG762+AG840+AG918)/(AG996+AG1074+AG216),"")</f>
        <v>6.8843426039608288E-2</v>
      </c>
      <c r="AH1152" s="14">
        <f>IFERROR((AH762+AH840+AH918)/(AH996+AH1074+AH216),"")</f>
        <v>5.4285025951648122E-2</v>
      </c>
    </row>
    <row r="1153" spans="1:34" ht="15" hidden="1" x14ac:dyDescent="0.25">
      <c r="A1153" t="str">
        <f t="shared" si="203"/>
        <v>天津广义不良资产率</v>
      </c>
      <c r="B1153" s="3" t="str">
        <f t="shared" si="199"/>
        <v>天津银行广义不良资产率</v>
      </c>
      <c r="C1153" s="4" t="s">
        <v>224</v>
      </c>
      <c r="D1153" s="4" t="s">
        <v>196</v>
      </c>
      <c r="E1153" s="5" t="s">
        <v>210</v>
      </c>
      <c r="F1153" s="5" t="s">
        <v>236</v>
      </c>
      <c r="G1153" s="5" t="str">
        <f t="shared" si="202"/>
        <v>广义不良资产率</v>
      </c>
      <c r="H1153" s="14">
        <f>IFERROR((H763+H841+H919)/(H997+H1075+H217),"")</f>
        <v>3.3220371334990881E-2</v>
      </c>
      <c r="I1153" s="14">
        <f>IFERROR((I763+I841+I919)/(I997+I1075+I217),"")</f>
        <v>3.3220371334990881E-2</v>
      </c>
      <c r="J1153" s="14">
        <f>IFERROR((J763+J841+J919)/(J997+J1075+J217),"")</f>
        <v>4.0840697028445588E-2</v>
      </c>
      <c r="K1153" s="14">
        <f>IFERROR((K763+K841+K919)/(K997+K1075+K217),"")</f>
        <v>4.0840697028445588E-2</v>
      </c>
      <c r="L1153" s="14">
        <f>IFERROR((L763+L841+L919)/(L997+L1075+L217),"")</f>
        <v>3.7732658167827865E-2</v>
      </c>
      <c r="M1153" s="14">
        <f>IFERROR((M763+M841+M919)/(M997+M1075+M217),"")</f>
        <v>3.7732658167827865E-2</v>
      </c>
      <c r="N1153" s="14">
        <f>IFERROR((N763+N841+N919)/(N997+N1075+N217),"")</f>
        <v>3.6354568628314439E-2</v>
      </c>
      <c r="O1153" s="14">
        <f>IFERROR((O763+O841+O919)/(O997+O1075+O217),"")</f>
        <v>3.6354568628314439E-2</v>
      </c>
      <c r="P1153" s="14">
        <f>IFERROR((P763+P841+P919)/(P997+P1075+P217),"")</f>
        <v>4.1246472809874125E-2</v>
      </c>
      <c r="Q1153" s="14">
        <f>IFERROR((Q763+Q841+Q919)/(Q997+Q1075+Q217),"")</f>
        <v>4.1246472809874125E-2</v>
      </c>
      <c r="R1153" s="14">
        <f>IFERROR((R763+R841+R919)/(R997+R1075+R217),"")</f>
        <v>6.9338724550648947E-2</v>
      </c>
      <c r="S1153" s="14">
        <f>IFERROR((S763+S841+S919)/(S997+S1075+S217),"")</f>
        <v>6.9338724550648947E-2</v>
      </c>
      <c r="T1153" s="14">
        <f>IFERROR((T763+T841+T919)/(T997+T1075+T217),"")</f>
        <v>6.9996579143290105E-2</v>
      </c>
      <c r="U1153" s="14">
        <f>IFERROR((U763+U841+U919)/(U997+U1075+U217),"")</f>
        <v>6.9996579143290105E-2</v>
      </c>
      <c r="V1153" s="14">
        <f>IFERROR((V763+V841+V919)/(V997+V1075+V217),"")</f>
        <v>5.7900402581019202E-2</v>
      </c>
      <c r="W1153" s="14">
        <f>IFERROR((W763+W841+W919)/(W997+W1075+W217),"")</f>
        <v>5.7900402581019202E-2</v>
      </c>
      <c r="X1153" s="14">
        <f>IFERROR((X763+X841+X919)/(X997+X1075+X217),"")</f>
        <v>3.1880307404847742E-2</v>
      </c>
      <c r="Y1153" s="14">
        <f>IFERROR((Y763+Y841+Y919)/(Y997+Y1075+Y217),"")</f>
        <v>3.1255292136993018E-2</v>
      </c>
      <c r="Z1153" s="14">
        <f>IFERROR((Z763+Z841+Z919)/(Z997+Z1075+Z217),"")</f>
        <v>2.419717705714591E-2</v>
      </c>
      <c r="AA1153" s="14">
        <f>IFERROR((AA763+AA841+AA919)/(AA997+AA1075+AA217),"")</f>
        <v>2.3493600579080141E-2</v>
      </c>
      <c r="AB1153" s="14">
        <f>IFERROR((AB763+AB841+AB919)/(AB997+AB1075+AB217),"")</f>
        <v>2.2746499568621684E-2</v>
      </c>
      <c r="AC1153" s="14">
        <f>IFERROR((AC763+AC841+AC919)/(AC997+AC1075+AC217),"")</f>
        <v>2.2719855904114801E-2</v>
      </c>
      <c r="AD1153" s="14">
        <f>IFERROR((AD763+AD841+AD919)/(AD997+AD1075+AD217),"")</f>
        <v>2.8749317914631548E-2</v>
      </c>
      <c r="AE1153" s="14">
        <f>IFERROR((AE763+AE841+AE919)/(AE997+AE1075+AE217),"")</f>
        <v>2.8307311502001595E-2</v>
      </c>
      <c r="AF1153" s="14">
        <f>IFERROR((AF763+AF841+AF919)/(AF997+AF1075+AF217),"")</f>
        <v>2.8460725880783761E-2</v>
      </c>
      <c r="AG1153" s="14">
        <f>IFERROR((AG763+AG841+AG919)/(AG997+AG1075+AG217),"")</f>
        <v>2.8404208774244179E-2</v>
      </c>
      <c r="AH1153" s="14">
        <f>IFERROR((AH763+AH841+AH919)/(AH997+AH1075+AH217),"")</f>
        <v>2.9277354589120397E-2</v>
      </c>
    </row>
    <row r="1154" spans="1:34" ht="15" hidden="1" x14ac:dyDescent="0.25">
      <c r="A1154" t="str">
        <f t="shared" si="203"/>
        <v>江西广义不良资产率</v>
      </c>
      <c r="B1154" s="3" t="str">
        <f t="shared" si="199"/>
        <v>江西银行广义不良资产率</v>
      </c>
      <c r="C1154" s="4" t="s">
        <v>225</v>
      </c>
      <c r="D1154" s="4" t="s">
        <v>197</v>
      </c>
      <c r="E1154" s="5" t="s">
        <v>211</v>
      </c>
      <c r="F1154" s="5" t="s">
        <v>236</v>
      </c>
      <c r="G1154" s="5" t="str">
        <f t="shared" si="202"/>
        <v>广义不良资产率</v>
      </c>
      <c r="H1154" s="14">
        <f>IFERROR((H764+H842+H920)/(H998+H1076+H218),"")</f>
        <v>0.11962942377873488</v>
      </c>
      <c r="I1154" s="14">
        <f>IFERROR((I764+I842+I920)/(I998+I1076+I218),"")</f>
        <v>0.11962942377873488</v>
      </c>
      <c r="J1154" s="14">
        <f>IFERROR((J764+J842+J920)/(J998+J1076+J218),"")</f>
        <v>5.5385669929346334E-2</v>
      </c>
      <c r="K1154" s="14">
        <f>IFERROR((K764+K842+K920)/(K998+K1076+K218),"")</f>
        <v>5.5385669929346334E-2</v>
      </c>
      <c r="L1154" s="14">
        <f>IFERROR((L764+L842+L920)/(L998+L1076+L218),"")</f>
        <v>5.9324539177461492E-2</v>
      </c>
      <c r="M1154" s="14">
        <f>IFERROR((M764+M842+M920)/(M998+M1076+M218),"")</f>
        <v>5.9324539177461492E-2</v>
      </c>
      <c r="N1154" s="14">
        <f>IFERROR((N764+N842+N920)/(N998+N1076+N218),"")</f>
        <v>3.9672589146866652E-2</v>
      </c>
      <c r="O1154" s="14">
        <f>IFERROR((O764+O842+O920)/(O998+O1076+O218),"")</f>
        <v>3.9672589146866652E-2</v>
      </c>
      <c r="P1154" s="14">
        <f>IFERROR((P764+P842+P920)/(P998+P1076+P218),"")</f>
        <v>4.6256428323784585E-2</v>
      </c>
      <c r="Q1154" s="14">
        <f>IFERROR((Q764+Q842+Q920)/(Q998+Q1076+Q218),"")</f>
        <v>4.6256428323784585E-2</v>
      </c>
      <c r="R1154" s="14">
        <f>IFERROR((R764+R842+R920)/(R998+R1076+R218),"")</f>
        <v>4.7279546002635585E-2</v>
      </c>
      <c r="S1154" s="14">
        <f>IFERROR((S764+S842+S920)/(S998+S1076+S218),"")</f>
        <v>4.7279546002635585E-2</v>
      </c>
      <c r="T1154" s="14">
        <f>IFERROR((T764+T842+T920)/(T998+T1076+T218),"")</f>
        <v>5.5467233232959753E-2</v>
      </c>
      <c r="U1154" s="14">
        <f>IFERROR((U764+U842+U920)/(U998+U1076+U218),"")</f>
        <v>5.5467233232959753E-2</v>
      </c>
      <c r="V1154" s="14">
        <f>IFERROR((V764+V842+V920)/(V998+V1076+V218),"")</f>
        <v>9.9676947035934507E-2</v>
      </c>
      <c r="W1154" s="14">
        <f>IFERROR((W764+W842+W920)/(W998+W1076+W218),"")</f>
        <v>9.9676947035934507E-2</v>
      </c>
      <c r="X1154" s="14">
        <f>IFERROR((X764+X842+X920)/(X998+X1076+X218),"")</f>
        <v>5.2448775028887132E-2</v>
      </c>
      <c r="Y1154" s="14">
        <f>IFERROR((Y764+Y842+Y920)/(Y998+Y1076+Y218),"")</f>
        <v>5.2448775028887132E-2</v>
      </c>
      <c r="Z1154" s="14">
        <f>IFERROR((Z764+Z842+Z920)/(Z998+Z1076+Z218),"")</f>
        <v>4.672708557647149E-2</v>
      </c>
      <c r="AA1154" s="14">
        <f>IFERROR((AA764+AA842+AA920)/(AA998+AA1076+AA218),"")</f>
        <v>4.672708557647149E-2</v>
      </c>
      <c r="AB1154" s="14">
        <f>IFERROR((AB764+AB842+AB920)/(AB998+AB1076+AB218),"")</f>
        <v>5.811657932689502E-2</v>
      </c>
      <c r="AC1154" s="14">
        <f>IFERROR((AC764+AC842+AC920)/(AC998+AC1076+AC218),"")</f>
        <v>5.811657932689502E-2</v>
      </c>
      <c r="AD1154" s="14">
        <f>IFERROR((AD764+AD842+AD920)/(AD998+AD1076+AD218),"")</f>
        <v>5.1548049325947046E-2</v>
      </c>
      <c r="AE1154" s="14">
        <f>IFERROR((AE764+AE842+AE920)/(AE998+AE1076+AE218),"")</f>
        <v>5.1548049325947046E-2</v>
      </c>
      <c r="AF1154" s="14">
        <f>IFERROR((AF764+AF842+AF920)/(AF998+AF1076+AF218),"")</f>
        <v>5.1395245457065419E-2</v>
      </c>
      <c r="AG1154" s="14">
        <f>IFERROR((AG764+AG842+AG920)/(AG998+AG1076+AG218),"")</f>
        <v>5.1395245457065419E-2</v>
      </c>
      <c r="AH1154" s="14">
        <f>IFERROR((AH764+AH842+AH920)/(AH998+AH1076+AH218),"")</f>
        <v>4.8683959818812975E-2</v>
      </c>
    </row>
    <row r="1155" spans="1:34" ht="15" hidden="1" x14ac:dyDescent="0.25">
      <c r="A1155" t="str">
        <f t="shared" si="203"/>
        <v>泸州广义不良资产率</v>
      </c>
      <c r="B1155" s="3" t="str">
        <f t="shared" si="199"/>
        <v>泸州银行广义不良资产率</v>
      </c>
      <c r="C1155" s="4" t="s">
        <v>226</v>
      </c>
      <c r="D1155" s="4" t="s">
        <v>198</v>
      </c>
      <c r="E1155" s="5" t="s">
        <v>212</v>
      </c>
      <c r="F1155" s="5" t="s">
        <v>236</v>
      </c>
      <c r="G1155" s="5" t="str">
        <f t="shared" si="202"/>
        <v>广义不良资产率</v>
      </c>
      <c r="H1155" s="14">
        <f>IFERROR((H765+H843+H921)/(H999+H1077+H219),"")</f>
        <v>2.281769925607622E-2</v>
      </c>
      <c r="I1155" s="14">
        <f>IFERROR((I765+I843+I921)/(I999+I1077+I219),"")</f>
        <v>2.281769925607622E-2</v>
      </c>
      <c r="J1155" s="14">
        <f>IFERROR((J765+J843+J921)/(J999+J1077+J219),"")</f>
        <v>2.6301626160651358E-2</v>
      </c>
      <c r="K1155" s="14">
        <f>IFERROR((K765+K843+K921)/(K999+K1077+K219),"")</f>
        <v>2.2528162262592872E-2</v>
      </c>
      <c r="L1155" s="14">
        <f>IFERROR((L765+L843+L921)/(L999+L1077+L219),"")</f>
        <v>2.3691300316546739E-2</v>
      </c>
      <c r="M1155" s="14">
        <f>IFERROR((M765+M843+M921)/(M999+M1077+M219),"")</f>
        <v>2.3691300316546739E-2</v>
      </c>
      <c r="N1155" s="14">
        <f>IFERROR((N765+N843+N921)/(N999+N1077+N219),"")</f>
        <v>2.036588613004827E-2</v>
      </c>
      <c r="O1155" s="14">
        <f>IFERROR((O765+O843+O921)/(O999+O1077+O219),"")</f>
        <v>1.6033903570455529E-2</v>
      </c>
      <c r="P1155" s="14">
        <f>IFERROR((P765+P843+P921)/(P999+P1077+P219),"")</f>
        <v>1.141029522749201E-2</v>
      </c>
      <c r="Q1155" s="14">
        <f>IFERROR((Q765+Q843+Q921)/(Q999+Q1077+Q219),"")</f>
        <v>1.0879823842291421E-2</v>
      </c>
      <c r="R1155" s="14">
        <f>IFERROR((R765+R843+R921)/(R999+R1077+R219),"")</f>
        <v>1.711055386878077E-2</v>
      </c>
      <c r="S1155" s="14">
        <f>IFERROR((S765+S843+S921)/(S999+S1077+S219),"")</f>
        <v>1.7124000220530757E-2</v>
      </c>
      <c r="T1155" s="14">
        <f>IFERROR((T765+T843+T921)/(T999+T1077+T219),"")</f>
        <v>2.2069115291057245E-2</v>
      </c>
      <c r="U1155" s="14">
        <f>IFERROR((U765+U843+U921)/(U999+U1077+U219),"")</f>
        <v>2.4030690280976517E-2</v>
      </c>
      <c r="V1155" s="14">
        <f>IFERROR((V765+V843+V921)/(V999+V1077+V219),"")</f>
        <v>2.4792735804578744E-2</v>
      </c>
      <c r="W1155" s="14">
        <f>IFERROR((W765+W843+W921)/(W999+W1077+W219),"")</f>
        <v>2.5602063420429415E-2</v>
      </c>
      <c r="X1155" s="14">
        <f>IFERROR((X765+X843+X921)/(X999+X1077+X219),"")</f>
        <v>1.9849227258690053E-2</v>
      </c>
      <c r="Y1155" s="14">
        <f>IFERROR((Y765+Y843+Y921)/(Y999+Y1077+Y219),"")</f>
        <v>1.9720220719200481E-2</v>
      </c>
      <c r="Z1155" s="14">
        <f>IFERROR((Z765+Z843+Z921)/(Z999+Z1077+Z219),"")</f>
        <v>1.6491619477387427E-2</v>
      </c>
      <c r="AA1155" s="14">
        <f>IFERROR((AA765+AA843+AA921)/(AA999+AA1077+AA219),"")</f>
        <v>1.6979657416252743E-2</v>
      </c>
      <c r="AB1155" s="14">
        <f>IFERROR((AB765+AB843+AB921)/(AB999+AB1077+AB219),"")</f>
        <v>1.8075107331279348E-2</v>
      </c>
      <c r="AC1155" s="14">
        <f>IFERROR((AC765+AC843+AC921)/(AC999+AC1077+AC219),"")</f>
        <v>1.8070611514660318E-2</v>
      </c>
      <c r="AD1155" s="14">
        <f>IFERROR((AD765+AD843+AD921)/(AD999+AD1077+AD219),"")</f>
        <v>2.9688936400856219E-2</v>
      </c>
      <c r="AE1155" s="14">
        <f>IFERROR((AE765+AE843+AE921)/(AE999+AE1077+AE219),"")</f>
        <v>2.918465611349829E-2</v>
      </c>
      <c r="AF1155" s="14">
        <f>IFERROR((AF765+AF843+AF921)/(AF999+AF1077+AF219),"")</f>
        <v>2.3059120469821181E-2</v>
      </c>
      <c r="AG1155" s="14">
        <f>IFERROR((AG765+AG843+AG921)/(AG999+AG1077+AG219),"")</f>
        <v>2.4127753699935087E-2</v>
      </c>
      <c r="AH1155" s="14">
        <f>IFERROR((AH765+AH843+AH921)/(AH999+AH1077+AH219),"")</f>
        <v>2.0842339249154396E-2</v>
      </c>
    </row>
    <row r="1156" spans="1:34" ht="15" hidden="1" x14ac:dyDescent="0.25">
      <c r="A1156" t="str">
        <f t="shared" si="203"/>
        <v>甘肃广义不良资产率</v>
      </c>
      <c r="B1156" s="3" t="str">
        <f t="shared" si="199"/>
        <v>甘肃银行广义不良资产率</v>
      </c>
      <c r="C1156" s="4" t="s">
        <v>228</v>
      </c>
      <c r="D1156" s="4" t="s">
        <v>200</v>
      </c>
      <c r="E1156" s="5" t="s">
        <v>214</v>
      </c>
      <c r="F1156" s="5" t="s">
        <v>236</v>
      </c>
      <c r="G1156" s="5" t="str">
        <f t="shared" si="202"/>
        <v>广义不良资产率</v>
      </c>
      <c r="H1156" s="14">
        <f>IFERROR((H766+H844+H922)/(H1000+H1078+H220),"")</f>
        <v>5.3044219606884505E-2</v>
      </c>
      <c r="I1156" s="14">
        <f>IFERROR((I766+I844+I922)/(I1000+I1078+I220),"")</f>
        <v>5.3440055644503534E-2</v>
      </c>
      <c r="J1156" s="14">
        <f>IFERROR((J766+J844+J922)/(J1000+J1078+J220),"")</f>
        <v>6.941157576187805E-2</v>
      </c>
      <c r="K1156" s="14">
        <f>IFERROR((K766+K844+K922)/(K1000+K1078+K220),"")</f>
        <v>6.7203408525682642E-2</v>
      </c>
      <c r="L1156" s="14">
        <f>IFERROR((L766+L844+L922)/(L1000+L1078+L220),"")</f>
        <v>4.5102688747027601E-2</v>
      </c>
      <c r="M1156" s="14">
        <f>IFERROR((M766+M844+M922)/(M1000+M1078+M220),"")</f>
        <v>4.6676899572785022E-2</v>
      </c>
      <c r="N1156" s="14">
        <f>IFERROR((N766+N844+N922)/(N1000+N1078+N220),"")</f>
        <v>4.9285342535793669E-2</v>
      </c>
      <c r="O1156" s="14">
        <f>IFERROR((O766+O844+O922)/(O1000+O1078+O220),"")</f>
        <v>4.9285342535793669E-2</v>
      </c>
      <c r="P1156" s="14">
        <f>IFERROR((P766+P844+P922)/(P1000+P1078+P220),"")</f>
        <v>5.0657635987729197E-2</v>
      </c>
      <c r="Q1156" s="14">
        <f>IFERROR((Q766+Q844+Q922)/(Q1000+Q1078+Q220),"")</f>
        <v>5.0657635987729197E-2</v>
      </c>
      <c r="R1156" s="14">
        <f>IFERROR((R766+R844+R922)/(R1000+R1078+R220),"")</f>
        <v>7.4745342056086933E-2</v>
      </c>
      <c r="S1156" s="14">
        <f>IFERROR((S766+S844+S922)/(S1000+S1078+S220),"")</f>
        <v>7.4745342056086933E-2</v>
      </c>
      <c r="T1156" s="14">
        <f>IFERROR((T766+T844+T922)/(T1000+T1078+T220),"")</f>
        <v>7.3222296316712732E-2</v>
      </c>
      <c r="U1156" s="14">
        <f>IFERROR((U766+U844+U922)/(U1000+U1078+U220),"")</f>
        <v>7.3222296316712732E-2</v>
      </c>
      <c r="V1156" s="14">
        <f>IFERROR((V766+V844+V922)/(V1000+V1078+V220),"")</f>
        <v>7.4447916967052025E-2</v>
      </c>
      <c r="W1156" s="14">
        <f>IFERROR((W766+W844+W922)/(W1000+W1078+W220),"")</f>
        <v>7.4447916967052025E-2</v>
      </c>
      <c r="X1156" s="14">
        <f>IFERROR((X766+X844+X922)/(X1000+X1078+X220),"")</f>
        <v>3.6376017033506812E-2</v>
      </c>
      <c r="Y1156" s="14">
        <f>IFERROR((Y766+Y844+Y922)/(Y1000+Y1078+Y220),"")</f>
        <v>3.6376017033506812E-2</v>
      </c>
      <c r="Z1156" s="14">
        <f>IFERROR((Z766+Z844+Z922)/(Z1000+Z1078+Z220),"")</f>
        <v>3.6702858399526847E-2</v>
      </c>
      <c r="AA1156" s="14">
        <f>IFERROR((AA766+AA844+AA922)/(AA1000+AA1078+AA220),"")</f>
        <v>3.6702858399526847E-2</v>
      </c>
      <c r="AB1156" s="14">
        <f>IFERROR((AB766+AB844+AB922)/(AB1000+AB1078+AB220),"")</f>
        <v>3.5102313619817992E-2</v>
      </c>
      <c r="AC1156" s="14">
        <f>IFERROR((AC766+AC844+AC922)/(AC1000+AC1078+AC220),"")</f>
        <v>3.5102313619817992E-2</v>
      </c>
      <c r="AD1156" s="14">
        <f>IFERROR((AD766+AD844+AD922)/(AD1000+AD1078+AD220),"")</f>
        <v>5.9810006888179702E-2</v>
      </c>
      <c r="AE1156" s="14">
        <f>IFERROR((AE766+AE844+AE922)/(AE1000+AE1078+AE220),"")</f>
        <v>5.9810006888179702E-2</v>
      </c>
      <c r="AF1156" s="14">
        <f>IFERROR((AF766+AF844+AF922)/(AF1000+AF1078+AF220),"")</f>
        <v>6.1192957414306304E-2</v>
      </c>
      <c r="AG1156" s="14">
        <f>IFERROR((AG766+AG844+AG922)/(AG1000+AG1078+AG220),"")</f>
        <v>6.1192957414306304E-2</v>
      </c>
      <c r="AH1156" s="14">
        <f>IFERROR((AH766+AH844+AH922)/(AH1000+AH1078+AH220),"")</f>
        <v>4.7167601364218013E-2</v>
      </c>
    </row>
    <row r="1157" spans="1:34" ht="15" hidden="1" x14ac:dyDescent="0.25">
      <c r="A1157" t="str">
        <f t="shared" si="203"/>
        <v>晋商广义不良资产率</v>
      </c>
      <c r="B1157" s="3" t="str">
        <f t="shared" si="199"/>
        <v>晋商银行广义不良资产率</v>
      </c>
      <c r="C1157" s="4" t="s">
        <v>229</v>
      </c>
      <c r="D1157" s="4" t="s">
        <v>201</v>
      </c>
      <c r="E1157" s="5" t="s">
        <v>215</v>
      </c>
      <c r="F1157" s="5" t="s">
        <v>236</v>
      </c>
      <c r="G1157" s="5" t="str">
        <f t="shared" si="202"/>
        <v>广义不良资产率</v>
      </c>
      <c r="H1157" s="14">
        <f>IFERROR((H767+H845+H923)/(H1001+H1079+H221),"")</f>
        <v>3.1570513440006678E-2</v>
      </c>
      <c r="I1157" s="14">
        <f>IFERROR((I767+I845+I923)/(I1001+I1079+I221),"")</f>
        <v>3.1570513440006678E-2</v>
      </c>
      <c r="J1157" s="14">
        <f>IFERROR((J767+J845+J923)/(J1001+J1079+J221),"")</f>
        <v>3.0998676423646565E-2</v>
      </c>
      <c r="K1157" s="14">
        <f>IFERROR((K767+K845+K923)/(K1001+K1079+K221),"")</f>
        <v>3.0998676423646565E-2</v>
      </c>
      <c r="L1157" s="14">
        <f>IFERROR((L767+L845+L923)/(L1001+L1079+L221),"")</f>
        <v>3.1129505827967374E-2</v>
      </c>
      <c r="M1157" s="14">
        <f>IFERROR((M767+M845+M923)/(M1001+M1079+M221),"")</f>
        <v>3.1129505827967374E-2</v>
      </c>
      <c r="N1157" s="14">
        <f>IFERROR((N767+N845+N923)/(N1001+N1079+N221),"")</f>
        <v>2.8970390850346962E-2</v>
      </c>
      <c r="O1157" s="14">
        <f>IFERROR((O767+O845+O923)/(O1001+O1079+O221),"")</f>
        <v>2.8970390850346962E-2</v>
      </c>
      <c r="P1157" s="14">
        <f>IFERROR((P767+P845+P923)/(P1001+P1079+P221),"")</f>
        <v>2.6871884292992462E-2</v>
      </c>
      <c r="Q1157" s="14">
        <f>IFERROR((Q767+Q845+Q923)/(Q1001+Q1079+Q221),"")</f>
        <v>2.6871884292992462E-2</v>
      </c>
      <c r="R1157" s="14">
        <f>IFERROR((R767+R845+R923)/(R1001+R1079+R221),"")</f>
        <v>4.7066271822815843E-2</v>
      </c>
      <c r="S1157" s="14">
        <f>IFERROR((S767+S845+S923)/(S1001+S1079+S221),"")</f>
        <v>4.7066271822815843E-2</v>
      </c>
      <c r="T1157" s="14">
        <f>IFERROR((T767+T845+T923)/(T1001+T1079+T221),"")</f>
        <v>4.9109014561612256E-2</v>
      </c>
      <c r="U1157" s="14">
        <f>IFERROR((U767+U845+U923)/(U1001+U1079+U221),"")</f>
        <v>4.9109014561612256E-2</v>
      </c>
      <c r="V1157" s="14">
        <f>IFERROR((V767+V845+V923)/(V1001+V1079+V221),"")</f>
        <v>4.9702736336643169E-2</v>
      </c>
      <c r="W1157" s="14">
        <f>IFERROR((W767+W845+W923)/(W1001+W1079+W221),"")</f>
        <v>4.9702736336643169E-2</v>
      </c>
      <c r="X1157" s="14">
        <f>IFERROR((X767+X845+X923)/(X1001+X1079+X221),"")</f>
        <v>3.2578813232622239E-2</v>
      </c>
      <c r="Y1157" s="14">
        <f>IFERROR((Y767+Y845+Y923)/(Y1001+Y1079+Y221),"")</f>
        <v>3.2578813232622239E-2</v>
      </c>
      <c r="Z1157" s="14">
        <f>IFERROR((Z767+Z845+Z923)/(Z1001+Z1079+Z221),"")</f>
        <v>3.0916245216294269E-2</v>
      </c>
      <c r="AA1157" s="14">
        <f>IFERROR((AA767+AA845+AA923)/(AA1001+AA1079+AA221),"")</f>
        <v>3.0916245216294269E-2</v>
      </c>
      <c r="AB1157" s="14">
        <f>IFERROR((AB767+AB845+AB923)/(AB1001+AB1079+AB221),"")</f>
        <v>3.9538142156022499E-2</v>
      </c>
      <c r="AC1157" s="14">
        <f>IFERROR((AC767+AC845+AC923)/(AC1001+AC1079+AC221),"")</f>
        <v>3.9538142156022499E-2</v>
      </c>
      <c r="AD1157" s="14">
        <f>IFERROR((AD767+AD845+AD923)/(AD1001+AD1079+AD221),"")</f>
        <v>4.2248433401910819E-2</v>
      </c>
      <c r="AE1157" s="14">
        <f>IFERROR((AE767+AE845+AE923)/(AE1001+AE1079+AE221),"")</f>
        <v>4.2248433401910819E-2</v>
      </c>
      <c r="AF1157" s="14">
        <f>IFERROR((AF767+AF845+AF923)/(AF1001+AF1079+AF221),"")</f>
        <v>4.1785004895058771E-2</v>
      </c>
      <c r="AG1157" s="14">
        <f>IFERROR((AG767+AG845+AG923)/(AG1001+AG1079+AG221),"")</f>
        <v>4.1785004895058771E-2</v>
      </c>
      <c r="AH1157" s="14">
        <f>IFERROR((AH767+AH845+AH923)/(AH1001+AH1079+AH221),"")</f>
        <v>4.0483963901397274E-2</v>
      </c>
    </row>
    <row r="1158" spans="1:34" ht="15" hidden="1" x14ac:dyDescent="0.25">
      <c r="A1158" t="str">
        <f t="shared" si="203"/>
        <v>徽商广义不良资产率</v>
      </c>
      <c r="B1158" s="3" t="str">
        <f t="shared" si="199"/>
        <v>徽商银行广义不良资产率</v>
      </c>
      <c r="C1158" s="4" t="s">
        <v>230</v>
      </c>
      <c r="D1158" s="4" t="s">
        <v>202</v>
      </c>
      <c r="E1158" s="5" t="s">
        <v>216</v>
      </c>
      <c r="F1158" s="5" t="s">
        <v>236</v>
      </c>
      <c r="G1158" s="5" t="str">
        <f t="shared" si="202"/>
        <v>广义不良资产率</v>
      </c>
      <c r="H1158" s="14">
        <f>IFERROR((H768+H846+H924)/(H1002+H1080+H222),"")</f>
        <v>1.3088184092722239E-2</v>
      </c>
      <c r="I1158" s="14">
        <f>IFERROR((I768+I846+I924)/(I1002+I1080+I222),"")</f>
        <v>1.3088184092722239E-2</v>
      </c>
      <c r="J1158" s="14">
        <f>IFERROR((J768+J846+J924)/(J1002+J1080+J222),"")</f>
        <v>1.7559942757055066E-2</v>
      </c>
      <c r="K1158" s="14">
        <f>IFERROR((K768+K846+K924)/(K1002+K1080+K222),"")</f>
        <v>1.7559942757055066E-2</v>
      </c>
      <c r="L1158" s="14">
        <f>IFERROR((L768+L846+L924)/(L1002+L1080+L222),"")</f>
        <v>2.07577565489134E-2</v>
      </c>
      <c r="M1158" s="14">
        <f>IFERROR((M768+M846+M924)/(M1002+M1080+M222),"")</f>
        <v>2.07577565489134E-2</v>
      </c>
      <c r="N1158" s="14">
        <f>IFERROR((N768+N846+N924)/(N1002+N1080+N222),"")</f>
        <v>2.5067780441062129E-2</v>
      </c>
      <c r="O1158" s="14">
        <f>IFERROR((O768+O846+O924)/(O1002+O1080+O222),"")</f>
        <v>2.5067780441062129E-2</v>
      </c>
      <c r="P1158" s="14">
        <f>IFERROR((P768+P846+P924)/(P1002+P1080+P222),"")</f>
        <v>2.5067042934873943E-2</v>
      </c>
      <c r="Q1158" s="14">
        <f>IFERROR((Q768+Q846+Q924)/(Q1002+Q1080+Q222),"")</f>
        <v>2.5067042934873943E-2</v>
      </c>
      <c r="R1158" s="14">
        <f>IFERROR((R768+R846+R924)/(R1002+R1080+R222),"")</f>
        <v>2.8969307534748405E-2</v>
      </c>
      <c r="S1158" s="14">
        <f>IFERROR((S768+S846+S924)/(S1002+S1080+S222),"")</f>
        <v>2.8969307534748405E-2</v>
      </c>
      <c r="T1158" s="14">
        <f>IFERROR((T768+T846+T924)/(T1002+T1080+T222),"")</f>
        <v>2.189644061381401E-2</v>
      </c>
      <c r="U1158" s="14">
        <f>IFERROR((U768+U846+U924)/(U1002+U1080+U222),"")</f>
        <v>2.189644061381401E-2</v>
      </c>
      <c r="V1158" s="14">
        <f>IFERROR((V768+V846+V924)/(V1002+V1080+V222),"")</f>
        <v>2.4151049090406614E-2</v>
      </c>
      <c r="W1158" s="14">
        <f>IFERROR((W768+W846+W924)/(W1002+W1080+W222),"")</f>
        <v>2.4151049090406614E-2</v>
      </c>
      <c r="X1158" s="14">
        <f>IFERROR((X768+X846+X924)/(X1002+X1080+X222),"")</f>
        <v>1.2095910331870843E-2</v>
      </c>
      <c r="Y1158" s="14">
        <f>IFERROR((Y768+Y846+Y924)/(Y1002+Y1080+Y222),"")</f>
        <v>1.1823031544060097E-2</v>
      </c>
      <c r="Z1158" s="14">
        <f>IFERROR((Z768+Z846+Z924)/(Z1002+Z1080+Z222),"")</f>
        <v>1.1022288615868969E-2</v>
      </c>
      <c r="AA1158" s="14">
        <f>IFERROR((AA768+AA846+AA924)/(AA1002+AA1080+AA222),"")</f>
        <v>1.1022288615868969E-2</v>
      </c>
      <c r="AB1158" s="14">
        <f>IFERROR((AB768+AB846+AB924)/(AB1002+AB1080+AB222),"")</f>
        <v>1.1381424593746862E-2</v>
      </c>
      <c r="AC1158" s="14">
        <f>IFERROR((AC768+AC846+AC924)/(AC1002+AC1080+AC222),"")</f>
        <v>1.1381545437263106E-2</v>
      </c>
      <c r="AD1158" s="14">
        <f>IFERROR((AD768+AD846+AD924)/(AD1002+AD1080+AD222),"")</f>
        <v>1.5713939672248385E-2</v>
      </c>
      <c r="AE1158" s="14">
        <f>IFERROR((AE768+AE846+AE924)/(AE1002+AE1080+AE222),"")</f>
        <v>1.5713939672248385E-2</v>
      </c>
      <c r="AF1158" s="14">
        <f>IFERROR((AF768+AF846+AF924)/(AF1002+AF1080+AF222),"")</f>
        <v>1.4770326511546387E-2</v>
      </c>
      <c r="AG1158" s="14">
        <f>IFERROR((AG768+AG846+AG924)/(AG1002+AG1080+AG222),"")</f>
        <v>1.4770326511546387E-2</v>
      </c>
      <c r="AH1158" s="14">
        <f>IFERROR((AH768+AH846+AH924)/(AH1002+AH1080+AH222),"")</f>
        <v>1.4624568252831914E-2</v>
      </c>
    </row>
    <row r="1159" spans="1:34" ht="15" hidden="1" x14ac:dyDescent="0.25">
      <c r="A1159" t="str">
        <f t="shared" si="203"/>
        <v>哈尔滨广义不良资产率</v>
      </c>
      <c r="B1159" s="3" t="str">
        <f t="shared" si="199"/>
        <v>哈尔滨银行广义不良资产率</v>
      </c>
      <c r="C1159" s="4" t="s">
        <v>231</v>
      </c>
      <c r="D1159" s="4" t="s">
        <v>203</v>
      </c>
      <c r="E1159" s="5" t="s">
        <v>217</v>
      </c>
      <c r="F1159" s="5" t="s">
        <v>236</v>
      </c>
      <c r="G1159" s="5" t="str">
        <f t="shared" si="202"/>
        <v>广义不良资产率</v>
      </c>
      <c r="H1159" s="14">
        <f>IFERROR((H769+H847+H925)/(H1003+H1081+H223),"")</f>
        <v>5.2231578339393521E-2</v>
      </c>
      <c r="I1159" s="14">
        <f>IFERROR((I769+I847+I925)/(I1003+I1081+I223),"")</f>
        <v>5.2231578339393521E-2</v>
      </c>
      <c r="J1159" s="14">
        <f>IFERROR((J769+J847+J925)/(J1003+J1081+J223),"")</f>
        <v>5.4068956523163215E-2</v>
      </c>
      <c r="K1159" s="14">
        <f>IFERROR((K769+K847+K925)/(K1003+K1081+K223),"")</f>
        <v>5.4068956523163215E-2</v>
      </c>
      <c r="L1159" s="14">
        <f>IFERROR((L769+L847+L925)/(L1003+L1081+L223),"")</f>
        <v>6.5703462578486707E-2</v>
      </c>
      <c r="M1159" s="14">
        <f>IFERROR((M769+M847+M925)/(M1003+M1081+M223),"")</f>
        <v>6.5703462578486707E-2</v>
      </c>
      <c r="N1159" s="14">
        <f>IFERROR((N769+N847+N925)/(N1003+N1081+N223),"")</f>
        <v>9.1343495739295677E-2</v>
      </c>
      <c r="O1159" s="14">
        <f>IFERROR((O769+O847+O925)/(O1003+O1081+O223),"")</f>
        <v>9.1343495739295677E-2</v>
      </c>
      <c r="P1159" s="14">
        <f>IFERROR((P769+P847+P925)/(P1003+P1081+P223),"")</f>
        <v>9.7670128040634879E-2</v>
      </c>
      <c r="Q1159" s="14">
        <f>IFERROR((Q769+Q847+Q925)/(Q1003+Q1081+Q223),"")</f>
        <v>9.6596980897983714E-2</v>
      </c>
      <c r="R1159" s="14">
        <f>IFERROR((R769+R847+R925)/(R1003+R1081+R223),"")</f>
        <v>0.13647312811341761</v>
      </c>
      <c r="S1159" s="14">
        <f>IFERROR((S769+S847+S925)/(S1003+S1081+S223),"")</f>
        <v>0.14928609536969226</v>
      </c>
      <c r="T1159" s="14">
        <f>IFERROR((T769+T847+T925)/(T1003+T1081+T223),"")</f>
        <v>0.14267845029308177</v>
      </c>
      <c r="U1159" s="14">
        <f>IFERROR((U769+U847+U925)/(U1003+U1081+U223),"")</f>
        <v>0.14267845029308177</v>
      </c>
      <c r="V1159" s="14">
        <f>IFERROR((V769+V847+V925)/(V1003+V1081+V223),"")</f>
        <v>0.15552534331904055</v>
      </c>
      <c r="W1159" s="14">
        <f>IFERROR((W769+W847+W925)/(W1003+W1081+W223),"")</f>
        <v>0.15064349402359931</v>
      </c>
      <c r="X1159" s="14">
        <f>IFERROR((X769+X847+X925)/(X1003+X1081+X223),"")</f>
        <v>0.10064135489980139</v>
      </c>
      <c r="Y1159" s="14">
        <f>IFERROR((Y769+Y847+Y925)/(Y1003+Y1081+Y223),"")</f>
        <v>9.5125207808179471E-2</v>
      </c>
      <c r="Z1159" s="14">
        <f>IFERROR((Z769+Z847+Z925)/(Z1003+Z1081+Z223),"")</f>
        <v>9.1030861245783593E-2</v>
      </c>
      <c r="AA1159" s="14">
        <f>IFERROR((AA769+AA847+AA925)/(AA1003+AA1081+AA223),"")</f>
        <v>8.7322176554396086E-2</v>
      </c>
      <c r="AB1159" s="14">
        <f>IFERROR((AB769+AB847+AB925)/(AB1003+AB1081+AB223),"")</f>
        <v>8.7431533003621997E-2</v>
      </c>
      <c r="AC1159" s="14">
        <f>IFERROR((AC769+AC847+AC925)/(AC1003+AC1081+AC223),"")</f>
        <v>8.6477236930916468E-2</v>
      </c>
      <c r="AD1159" s="14">
        <f>IFERROR((AD769+AD847+AD925)/(AD1003+AD1081+AD223),"")</f>
        <v>0.11836995141343346</v>
      </c>
      <c r="AE1159" s="14">
        <f>IFERROR((AE769+AE847+AE925)/(AE1003+AE1081+AE223),"")</f>
        <v>0.11427817118878877</v>
      </c>
      <c r="AF1159" s="14">
        <f>IFERROR((AF769+AF847+AF925)/(AF1003+AF1081+AF223),"")</f>
        <v>0.12167841310451696</v>
      </c>
      <c r="AG1159" s="14">
        <f>IFERROR((AG769+AG847+AG925)/(AG1003+AG1081+AG223),"")</f>
        <v>0.12134624708699791</v>
      </c>
      <c r="AH1159" s="14">
        <f>IFERROR((AH769+AH847+AH925)/(AH1003+AH1081+AH223),"")</f>
        <v>0.11297736689179309</v>
      </c>
    </row>
    <row r="1160" spans="1:34" ht="15" hidden="1" x14ac:dyDescent="0.25">
      <c r="A1160" t="str">
        <f t="shared" si="203"/>
        <v>贵州广义不良资产率</v>
      </c>
      <c r="B1160" s="3" t="str">
        <f t="shared" si="199"/>
        <v>贵州银行广义不良资产率</v>
      </c>
      <c r="C1160" s="4" t="s">
        <v>232</v>
      </c>
      <c r="D1160" s="4" t="s">
        <v>204</v>
      </c>
      <c r="E1160" s="5" t="s">
        <v>218</v>
      </c>
      <c r="F1160" s="5" t="s">
        <v>236</v>
      </c>
      <c r="G1160" s="5" t="str">
        <f t="shared" si="202"/>
        <v>广义不良资产率</v>
      </c>
      <c r="H1160" s="14" t="str">
        <f>IFERROR((H770+H848+H926)/(H1004+H1082+H224),"")</f>
        <v/>
      </c>
      <c r="I1160" s="14" t="str">
        <f>IFERROR((I770+I848+I926)/(I1004+I1082+I224),"")</f>
        <v/>
      </c>
      <c r="J1160" s="14">
        <f>IFERROR((J770+J848+J926)/(J1004+J1082+J224),"")</f>
        <v>1.0235949083076101E-2</v>
      </c>
      <c r="K1160" s="14">
        <f>IFERROR((K770+K848+K926)/(K1004+K1082+K224),"")</f>
        <v>1.0235949083076101E-2</v>
      </c>
      <c r="L1160" s="14">
        <f>IFERROR((L770+L848+L926)/(L1004+L1082+L224),"")</f>
        <v>1.0549185289151749E-2</v>
      </c>
      <c r="M1160" s="14">
        <f>IFERROR((M770+M848+M926)/(M1004+M1082+M224),"")</f>
        <v>1.0549185289151749E-2</v>
      </c>
      <c r="N1160" s="14">
        <f>IFERROR((N770+N848+N926)/(N1004+N1082+N224),"")</f>
        <v>1.0611905105952011E-2</v>
      </c>
      <c r="O1160" s="14">
        <f>IFERROR((O770+O848+O926)/(O1004+O1082+O224),"")</f>
        <v>1.0611905105952011E-2</v>
      </c>
      <c r="P1160" s="14">
        <f>IFERROR((P770+P848+P926)/(P1004+P1082+P224),"")</f>
        <v>1.0143239144763314E-2</v>
      </c>
      <c r="Q1160" s="14">
        <f>IFERROR((Q770+Q848+Q926)/(Q1004+Q1082+Q224),"")</f>
        <v>1.0349364868897504E-2</v>
      </c>
      <c r="R1160" s="14">
        <f>IFERROR((R770+R848+R926)/(R1004+R1082+R224),"")</f>
        <v>1.6632070460099374E-2</v>
      </c>
      <c r="S1160" s="14">
        <f>IFERROR((S770+S848+S926)/(S1004+S1082+S224),"")</f>
        <v>1.6632070460099374E-2</v>
      </c>
      <c r="T1160" s="14">
        <f>IFERROR((T770+T848+T926)/(T1004+T1082+T224),"")</f>
        <v>1.6698278798280182E-2</v>
      </c>
      <c r="U1160" s="14">
        <f>IFERROR((U770+U848+U926)/(U1004+U1082+U224),"")</f>
        <v>1.6698278798280182E-2</v>
      </c>
      <c r="V1160" s="14">
        <f>IFERROR((V770+V848+V926)/(V1004+V1082+V224),"")</f>
        <v>3.5502254337653805E-2</v>
      </c>
      <c r="W1160" s="14">
        <f>IFERROR((W770+W848+W926)/(W1004+W1082+W224),"")</f>
        <v>3.5502254337653805E-2</v>
      </c>
      <c r="X1160" s="14">
        <f>IFERROR((X770+X848+X926)/(X1004+X1082+X224),"")</f>
        <v>2.3036853465768364E-2</v>
      </c>
      <c r="Y1160" s="14">
        <f>IFERROR((Y770+Y848+Y926)/(Y1004+Y1082+Y224),"")</f>
        <v>2.3036853465768364E-2</v>
      </c>
      <c r="Z1160" s="14">
        <f>IFERROR((Z770+Z848+Z926)/(Z1004+Z1082+Z224),"")</f>
        <v>2.7691857519115549E-2</v>
      </c>
      <c r="AA1160" s="14">
        <f>IFERROR((AA770+AA848+AA926)/(AA1004+AA1082+AA224),"")</f>
        <v>2.7691857519115549E-2</v>
      </c>
      <c r="AB1160" s="14">
        <f>IFERROR((AB770+AB848+AB926)/(AB1004+AB1082+AB224),"")</f>
        <v>2.7709089944887837E-2</v>
      </c>
      <c r="AC1160" s="14">
        <f>IFERROR((AC770+AC848+AC926)/(AC1004+AC1082+AC224),"")</f>
        <v>2.7709089944887837E-2</v>
      </c>
      <c r="AD1160" s="14">
        <f>IFERROR((AD770+AD848+AD926)/(AD1004+AD1082+AD224),"")</f>
        <v>3.152009146685561E-2</v>
      </c>
      <c r="AE1160" s="14">
        <f>IFERROR((AE770+AE848+AE926)/(AE1004+AE1082+AE224),"")</f>
        <v>3.152009146685561E-2</v>
      </c>
      <c r="AF1160" s="14">
        <f>IFERROR((AF770+AF848+AF926)/(AF1004+AF1082+AF224),"")</f>
        <v>3.198624430354384E-2</v>
      </c>
      <c r="AG1160" s="14">
        <f>IFERROR((AG770+AG848+AG926)/(AG1004+AG1082+AG224),"")</f>
        <v>3.198624430354384E-2</v>
      </c>
      <c r="AH1160" s="14">
        <f>IFERROR((AH770+AH848+AH926)/(AH1004+AH1082+AH224),"")</f>
        <v>3.3722657703153448E-2</v>
      </c>
    </row>
    <row r="1161" spans="1:34" ht="15" hidden="1" x14ac:dyDescent="0.25">
      <c r="A1161" t="str">
        <f t="shared" si="203"/>
        <v>渤海广义不良资产率</v>
      </c>
      <c r="B1161" s="3" t="str">
        <f t="shared" si="199"/>
        <v>渤海银行广义不良资产率</v>
      </c>
      <c r="C1161" s="4" t="s">
        <v>233</v>
      </c>
      <c r="D1161" s="4" t="s">
        <v>205</v>
      </c>
      <c r="E1161" s="5" t="s">
        <v>219</v>
      </c>
      <c r="F1161" s="5" t="s">
        <v>236</v>
      </c>
      <c r="G1161" s="5" t="str">
        <f t="shared" si="202"/>
        <v>广义不良资产率</v>
      </c>
      <c r="H1161" s="14">
        <f>IFERROR((H771+H849+H927)/(H1005+H1083+H225),"")</f>
        <v>2.9782880018284531E-2</v>
      </c>
      <c r="I1161" s="14">
        <f>IFERROR((I771+I849+I927)/(I1005+I1083+I225),"")</f>
        <v>3.0095644089949601E-2</v>
      </c>
      <c r="J1161" s="14">
        <f>IFERROR((J771+J849+J927)/(J1005+J1083+J225),"")</f>
        <v>3.5551712486575536E-2</v>
      </c>
      <c r="K1161" s="14">
        <f>IFERROR((K771+K849+K927)/(K1005+K1083+K225),"")</f>
        <v>3.5551712486575536E-2</v>
      </c>
      <c r="L1161" s="14">
        <f>IFERROR((L771+L849+L927)/(L1005+L1083+L225),"")</f>
        <v>3.6136436496780326E-2</v>
      </c>
      <c r="M1161" s="14">
        <f>IFERROR((M771+M849+M927)/(M1005+M1083+M225),"")</f>
        <v>3.6136436496780326E-2</v>
      </c>
      <c r="N1161" s="14">
        <f>IFERROR((N771+N849+N927)/(N1005+N1083+N225),"")</f>
        <v>4.1134579403411017E-2</v>
      </c>
      <c r="O1161" s="14">
        <f>IFERROR((O771+O849+O927)/(O1005+O1083+O225),"")</f>
        <v>4.1134579403411017E-2</v>
      </c>
      <c r="P1161" s="14">
        <f>IFERROR((P771+P849+P927)/(P1005+P1083+P225),"")</f>
        <v>3.846627703900956E-2</v>
      </c>
      <c r="Q1161" s="14">
        <f>IFERROR((Q771+Q849+Q927)/(Q1005+Q1083+Q225),"")</f>
        <v>3.846627703900956E-2</v>
      </c>
      <c r="R1161" s="14">
        <f>IFERROR((R771+R849+R927)/(R1005+R1083+R225),"")</f>
        <v>6.0851204698289661E-2</v>
      </c>
      <c r="S1161" s="14">
        <f>IFERROR((S771+S849+S927)/(S1005+S1083+S225),"")</f>
        <v>6.0851204698289661E-2</v>
      </c>
      <c r="T1161" s="14">
        <f>IFERROR((T771+T849+T927)/(T1005+T1083+T225),"")</f>
        <v>4.15897204429631E-2</v>
      </c>
      <c r="U1161" s="14">
        <f>IFERROR((U771+U849+U927)/(U1005+U1083+U225),"")</f>
        <v>4.15897204429631E-2</v>
      </c>
      <c r="V1161" s="14">
        <f>IFERROR((V771+V849+V927)/(V1005+V1083+V225),"")</f>
        <v>6.5364369867786265E-2</v>
      </c>
      <c r="W1161" s="14">
        <f>IFERROR((W771+W849+W927)/(W1005+W1083+W225),"")</f>
        <v>6.5364369867786265E-2</v>
      </c>
      <c r="X1161" s="14">
        <f>IFERROR((X771+X849+X927)/(X1005+X1083+X225),"")</f>
        <v>2.8384474102253952E-2</v>
      </c>
      <c r="Y1161" s="14">
        <f>IFERROR((Y771+Y849+Y927)/(Y1005+Y1083+Y225),"")</f>
        <v>2.8384474102253952E-2</v>
      </c>
      <c r="Z1161" s="14">
        <f>IFERROR((Z771+Z849+Z927)/(Z1005+Z1083+Z225),"")</f>
        <v>2.8321118860950557E-2</v>
      </c>
      <c r="AA1161" s="14">
        <f>IFERROR((AA771+AA849+AA927)/(AA1005+AA1083+AA225),"")</f>
        <v>2.8321118860950557E-2</v>
      </c>
      <c r="AB1161" s="14">
        <f>IFERROR((AB771+AB849+AB927)/(AB1005+AB1083+AB225),"")</f>
        <v>2.7596160747255162E-2</v>
      </c>
      <c r="AC1161" s="14">
        <f>IFERROR((AC771+AC849+AC927)/(AC1005+AC1083+AC225),"")</f>
        <v>2.7596160747255162E-2</v>
      </c>
      <c r="AD1161" s="14">
        <f>IFERROR((AD771+AD849+AD927)/(AD1005+AD1083+AD225),"")</f>
        <v>4.5564957905508359E-2</v>
      </c>
      <c r="AE1161" s="14">
        <f>IFERROR((AE771+AE849+AE927)/(AE1005+AE1083+AE225),"")</f>
        <v>4.5564957905508359E-2</v>
      </c>
      <c r="AF1161" s="14">
        <f>IFERROR((AF771+AF849+AF927)/(AF1005+AF1083+AF225),"")</f>
        <v>4.7719241095966987E-2</v>
      </c>
      <c r="AG1161" s="14">
        <f>IFERROR((AG771+AG849+AG927)/(AG1005+AG1083+AG225),"")</f>
        <v>4.7719241095966987E-2</v>
      </c>
      <c r="AH1161" s="14">
        <f>IFERROR((AH771+AH849+AH927)/(AH1005+AH1083+AH225),"")</f>
        <v>3.6654540043014973E-2</v>
      </c>
    </row>
    <row r="1162" spans="1:34" ht="15" hidden="1" x14ac:dyDescent="0.25">
      <c r="A1162" t="str">
        <f t="shared" si="203"/>
        <v>威海广义不良资产率</v>
      </c>
      <c r="B1162" s="3" t="str">
        <f t="shared" si="199"/>
        <v>威海银行广义不良资产率</v>
      </c>
      <c r="C1162" s="4" t="s">
        <v>234</v>
      </c>
      <c r="D1162" s="4" t="s">
        <v>206</v>
      </c>
      <c r="E1162" s="5" t="s">
        <v>220</v>
      </c>
      <c r="F1162" s="5" t="s">
        <v>236</v>
      </c>
      <c r="G1162" s="5" t="str">
        <f t="shared" si="202"/>
        <v>广义不良资产率</v>
      </c>
      <c r="H1162" s="14">
        <f>IFERROR((H772+H850+H928)/(H1006+H1084+H226),"")</f>
        <v>1.0833481432129689E-2</v>
      </c>
      <c r="I1162" s="14">
        <f>IFERROR((I772+I850+I928)/(I1006+I1084+I226),"")</f>
        <v>1.0833481432129689E-2</v>
      </c>
      <c r="J1162" s="14">
        <f>IFERROR((J772+J850+J928)/(J1006+J1084+J226),"")</f>
        <v>2.5839519858821845E-2</v>
      </c>
      <c r="K1162" s="14">
        <f>IFERROR((K772+K850+K928)/(K1006+K1084+K226),"")</f>
        <v>2.6008612504580007E-2</v>
      </c>
      <c r="L1162" s="14">
        <f>IFERROR((L772+L850+L928)/(L1006+L1084+L226),"")</f>
        <v>1.0420041604113086E-2</v>
      </c>
      <c r="M1162" s="14">
        <f>IFERROR((M772+M850+M928)/(M1006+M1084+M226),"")</f>
        <v>1.0420041604113086E-2</v>
      </c>
      <c r="N1162" s="14">
        <f>IFERROR((N772+N850+N928)/(N1006+N1084+N226),"")</f>
        <v>3.9062734453807146E-2</v>
      </c>
      <c r="O1162" s="14">
        <f>IFERROR((O772+O850+O928)/(O1006+O1084+O226),"")</f>
        <v>3.9062734453807146E-2</v>
      </c>
      <c r="P1162" s="14">
        <f>IFERROR((P772+P850+P928)/(P1006+P1084+P226),"")</f>
        <v>3.6017989799783726E-2</v>
      </c>
      <c r="Q1162" s="14">
        <f>IFERROR((Q772+Q850+Q928)/(Q1006+Q1084+Q226),"")</f>
        <v>3.6017989799783726E-2</v>
      </c>
      <c r="R1162" s="14">
        <f>IFERROR((R772+R850+R928)/(R1006+R1084+R226),"")</f>
        <v>3.8866956122002562E-2</v>
      </c>
      <c r="S1162" s="14">
        <f>IFERROR((S772+S850+S928)/(S1006+S1084+S226),"")</f>
        <v>3.8866956122002562E-2</v>
      </c>
      <c r="T1162" s="14">
        <f>IFERROR((T772+T850+T928)/(T1006+T1084+T226),"")</f>
        <v>3.8345399955354562E-2</v>
      </c>
      <c r="U1162" s="14">
        <f>IFERROR((U772+U850+U928)/(U1006+U1084+U226),"")</f>
        <v>3.8345399955354562E-2</v>
      </c>
      <c r="V1162" s="14">
        <f>IFERROR((V772+V850+V928)/(V1006+V1084+V226),"")</f>
        <v>5.1800562511774007E-2</v>
      </c>
      <c r="W1162" s="14">
        <f>IFERROR((W772+W850+W928)/(W1006+W1084+W226),"")</f>
        <v>5.1800562511774007E-2</v>
      </c>
      <c r="X1162" s="14">
        <f>IFERROR((X772+X850+X928)/(X1006+X1084+X226),"")</f>
        <v>2.133190258466067E-2</v>
      </c>
      <c r="Y1162" s="14">
        <f>IFERROR((Y772+Y850+Y928)/(Y1006+Y1084+Y226),"")</f>
        <v>2.133190258466067E-2</v>
      </c>
      <c r="Z1162" s="14">
        <f>IFERROR((Z772+Z850+Z928)/(Z1006+Z1084+Z226),"")</f>
        <v>2.1097621827082243E-2</v>
      </c>
      <c r="AA1162" s="14">
        <f>IFERROR((AA772+AA850+AA928)/(AA1006+AA1084+AA226),"")</f>
        <v>2.1097621827082243E-2</v>
      </c>
      <c r="AB1162" s="14">
        <f>IFERROR((AB772+AB850+AB928)/(AB1006+AB1084+AB226),"")</f>
        <v>2.5001209990545496E-2</v>
      </c>
      <c r="AC1162" s="14">
        <f>IFERROR((AC772+AC850+AC928)/(AC1006+AC1084+AC226),"")</f>
        <v>2.5001209990545496E-2</v>
      </c>
      <c r="AD1162" s="14">
        <f>IFERROR((AD772+AD850+AD928)/(AD1006+AD1084+AD226),"")</f>
        <v>3.0793853942019771E-2</v>
      </c>
      <c r="AE1162" s="14">
        <f>IFERROR((AE772+AE850+AE928)/(AE1006+AE1084+AE226),"")</f>
        <v>3.0793853942019771E-2</v>
      </c>
      <c r="AF1162" s="14">
        <f>IFERROR((AF772+AF850+AF928)/(AF1006+AF1084+AF226),"")</f>
        <v>2.6419914803083335E-2</v>
      </c>
      <c r="AG1162" s="14">
        <f>IFERROR((AG772+AG850+AG928)/(AG1006+AG1084+AG226),"")</f>
        <v>2.6419914803083335E-2</v>
      </c>
      <c r="AH1162" s="14">
        <f>IFERROR((AH772+AH850+AH928)/(AH1006+AH1084+AH226),"")</f>
        <v>2.3504651334063133E-2</v>
      </c>
    </row>
    <row r="1163" spans="1:34" ht="15" hidden="1" x14ac:dyDescent="0.25">
      <c r="A1163" t="str">
        <f t="shared" si="203"/>
        <v>东莞农商广义不良资产率</v>
      </c>
      <c r="B1163" s="3" t="str">
        <f t="shared" si="199"/>
        <v>东莞农商银行广义不良资产率</v>
      </c>
      <c r="C1163" s="4" t="s">
        <v>235</v>
      </c>
      <c r="D1163" s="4" t="s">
        <v>207</v>
      </c>
      <c r="E1163" s="5" t="s">
        <v>221</v>
      </c>
      <c r="F1163" s="5" t="s">
        <v>236</v>
      </c>
      <c r="G1163" s="5" t="str">
        <f t="shared" si="202"/>
        <v>广义不良资产率</v>
      </c>
      <c r="H1163" s="14">
        <f>IFERROR((H773+H851+H929)/(H1007+H1085+H227),"")</f>
        <v>0</v>
      </c>
      <c r="I1163" s="14">
        <f>IFERROR((I773+I851+I929)/(I1007+I1085+I227),"")</f>
        <v>5.3438906665570773E-3</v>
      </c>
      <c r="J1163" s="14">
        <f>IFERROR((J773+J851+J929)/(J1007+J1085+J227),"")</f>
        <v>1.4624927651008798E-2</v>
      </c>
      <c r="K1163" s="14">
        <f>IFERROR((K773+K851+K929)/(K1007+K1085+K227),"")</f>
        <v>1.5185376989711048E-2</v>
      </c>
      <c r="L1163" s="14">
        <f>IFERROR((L773+L851+L929)/(L1007+L1085+L227),"")</f>
        <v>5.0681556142313641E-3</v>
      </c>
      <c r="M1163" s="14">
        <f>IFERROR((M773+M851+M929)/(M1007+M1085+M227),"")</f>
        <v>4.770035295610345E-3</v>
      </c>
      <c r="N1163" s="14">
        <f>IFERROR((N773+N851+N929)/(N1007+N1085+N227),"")</f>
        <v>1.5225062608646284E-2</v>
      </c>
      <c r="O1163" s="14">
        <f>IFERROR((O773+O851+O929)/(O1007+O1085+O227),"")</f>
        <v>1.5145022886087484E-2</v>
      </c>
      <c r="P1163" s="14" t="str">
        <f>IFERROR((P773+P851+P929)/(P1007+P1085+P227),"")</f>
        <v/>
      </c>
      <c r="Q1163" s="14" t="str">
        <f>IFERROR((Q773+Q851+Q929)/(Q1007+Q1085+Q227),"")</f>
        <v/>
      </c>
      <c r="R1163" s="14">
        <f>IFERROR((R773+R851+R929)/(R1007+R1085+R227),"")</f>
        <v>1.9597467627920372E-2</v>
      </c>
      <c r="S1163" s="14">
        <f>IFERROR((S773+S851+S929)/(S1007+S1085+S227),"")</f>
        <v>1.9558350620973244E-2</v>
      </c>
      <c r="T1163" s="14">
        <f>IFERROR((T773+T851+T929)/(T1007+T1085+T227),"")</f>
        <v>1.4158686694496082E-2</v>
      </c>
      <c r="U1163" s="14">
        <f>IFERROR((U773+U851+U929)/(U1007+U1085+U227),"")</f>
        <v>1.4158686694496082E-2</v>
      </c>
      <c r="V1163" s="14">
        <f>IFERROR((V773+V851+V929)/(V1007+V1085+V227),"")</f>
        <v>1.5608969130263359E-2</v>
      </c>
      <c r="W1163" s="14">
        <f>IFERROR((W773+W851+W929)/(W1007+W1085+W227),"")</f>
        <v>1.5495251075736401E-2</v>
      </c>
      <c r="X1163" s="14">
        <f>IFERROR((X773+X851+X929)/(X1007+X1085+X227),"")</f>
        <v>1.3845122675629857E-2</v>
      </c>
      <c r="Y1163" s="14">
        <f>IFERROR((Y773+Y851+Y929)/(Y1007+Y1085+Y227),"")</f>
        <v>1.480722850705783E-2</v>
      </c>
      <c r="Z1163" s="14">
        <f>IFERROR((Z773+Z851+Z929)/(Z1007+Z1085+Z227),"")</f>
        <v>1.8273758103646974E-2</v>
      </c>
      <c r="AA1163" s="14">
        <f>IFERROR((AA773+AA851+AA929)/(AA1007+AA1085+AA227),"")</f>
        <v>1.8370303000905804E-2</v>
      </c>
      <c r="AB1163" s="14">
        <f>IFERROR((AB773+AB851+AB929)/(AB1007+AB1085+AB227),"")</f>
        <v>2.2958593681763104E-2</v>
      </c>
      <c r="AC1163" s="14">
        <f>IFERROR((AC773+AC851+AC929)/(AC1007+AC1085+AC227),"")</f>
        <v>2.2950341650992089E-2</v>
      </c>
      <c r="AD1163" s="14">
        <f>IFERROR((AD773+AD851+AD929)/(AD1007+AD1085+AD227),"")</f>
        <v>2.2457169349799175E-2</v>
      </c>
      <c r="AE1163" s="14">
        <f>IFERROR((AE773+AE851+AE929)/(AE1007+AE1085+AE227),"")</f>
        <v>2.2509704607211869E-2</v>
      </c>
      <c r="AF1163" s="14">
        <f>IFERROR((AF773+AF851+AF929)/(AF1007+AF1085+AF227),"")</f>
        <v>2.0621716642200041E-2</v>
      </c>
      <c r="AG1163" s="14">
        <f>IFERROR((AG773+AG851+AG929)/(AG1007+AG1085+AG227),"")</f>
        <v>2.0513875824476502E-2</v>
      </c>
      <c r="AH1163" s="14">
        <f>IFERROR((AH773+AH851+AH929)/(AH1007+AH1085+AH227),"")</f>
        <v>2.1182163936596696E-2</v>
      </c>
    </row>
    <row r="1164" spans="1:34" ht="15" hidden="1" x14ac:dyDescent="0.25">
      <c r="A1164" t="str">
        <f t="shared" si="203"/>
        <v>国有行广义不良资产率</v>
      </c>
      <c r="B1164" s="15" t="str">
        <f t="shared" si="199"/>
        <v>国有行广义不良资产率</v>
      </c>
      <c r="C1164" s="16"/>
      <c r="D1164" s="17" t="s">
        <v>8</v>
      </c>
      <c r="E1164" s="17" t="s">
        <v>8</v>
      </c>
      <c r="F1164" s="17"/>
      <c r="G1164" s="17" t="str">
        <f>G1163</f>
        <v>广义不良资产率</v>
      </c>
      <c r="H1164" s="14">
        <f>IFERROR(AVERAGEIF($F1094:$F1163,$E1164,H1094:H1163),"")</f>
        <v>2.2541497911183549E-2</v>
      </c>
      <c r="I1164" s="14">
        <f>IFERROR(AVERAGEIF($F1094:$F1163,$E1164,I1094:I1163),"")</f>
        <v>2.2225479437954831E-2</v>
      </c>
      <c r="J1164" s="14">
        <f>IFERROR(AVERAGEIF($F1094:$F1163,$E1164,J1094:J1163),"")</f>
        <v>2.1984343403882136E-2</v>
      </c>
      <c r="K1164" s="14">
        <f>IFERROR(AVERAGEIF($F1094:$F1163,$E1164,K1094:K1163),"")</f>
        <v>2.126337932205714E-2</v>
      </c>
      <c r="L1164" s="14">
        <f>IFERROR(AVERAGEIF($F1094:$F1163,$E1164,L1094:L1163),"")</f>
        <v>2.0974184220348704E-2</v>
      </c>
      <c r="M1164" s="14">
        <f>IFERROR(AVERAGEIF($F1094:$F1163,$E1164,M1094:M1163),"")</f>
        <v>2.1024358086805667E-2</v>
      </c>
      <c r="N1164" s="14">
        <f>IFERROR(AVERAGEIF($F1094:$F1163,$E1164,N1094:N1163),"")</f>
        <v>2.1113755199912085E-2</v>
      </c>
      <c r="O1164" s="14">
        <f>IFERROR(AVERAGEIF($F1094:$F1163,$E1164,O1094:O1163),"")</f>
        <v>2.0302831324990028E-2</v>
      </c>
      <c r="P1164" s="14">
        <f>IFERROR(AVERAGEIF($F1094:$F1163,$E1164,P1094:P1163),"")</f>
        <v>1.9519178221697079E-2</v>
      </c>
      <c r="Q1164" s="14">
        <f>IFERROR(AVERAGEIF($F1094:$F1163,$E1164,Q1094:Q1163),"")</f>
        <v>1.9425741602811891E-2</v>
      </c>
      <c r="R1164" s="14">
        <f>IFERROR(AVERAGEIF($F1094:$F1163,$E1164,R1094:R1163),"")</f>
        <v>1.9147029512558783E-2</v>
      </c>
      <c r="S1164" s="14">
        <f>IFERROR(AVERAGEIF($F1094:$F1163,$E1164,S1094:S1163),"")</f>
        <v>1.869033232346912E-2</v>
      </c>
      <c r="T1164" s="14">
        <f>IFERROR(AVERAGEIF($F1094:$F1163,$E1164,T1094:T1163),"")</f>
        <v>1.8708918056910249E-2</v>
      </c>
      <c r="U1164" s="14">
        <f>IFERROR(AVERAGEIF($F1094:$F1163,$E1164,U1094:U1163),"")</f>
        <v>1.8560274463399133E-2</v>
      </c>
      <c r="V1164" s="14">
        <f>IFERROR(AVERAGEIF($F1094:$F1163,$E1164,V1094:V1163),"")</f>
        <v>1.8566495160265577E-2</v>
      </c>
      <c r="W1164" s="14">
        <f>IFERROR(AVERAGEIF($F1094:$F1163,$E1164,W1094:W1163),"")</f>
        <v>1.7867999379065556E-2</v>
      </c>
      <c r="X1164" s="14">
        <f>IFERROR(AVERAGEIF($F1094:$F1163,$E1164,X1094:X1163),"")</f>
        <v>1.8095274974848672E-2</v>
      </c>
      <c r="Y1164" s="14">
        <f>IFERROR(AVERAGEIF($F1094:$F1163,$E1164,Y1094:Y1163),"")</f>
        <v>1.802617386988806E-2</v>
      </c>
      <c r="Z1164" s="14">
        <f>IFERROR(AVERAGEIF($F1094:$F1163,$E1164,Z1094:Z1163),"")</f>
        <v>1.8349389528020676E-2</v>
      </c>
      <c r="AA1164" s="14">
        <f>IFERROR(AVERAGEIF($F1094:$F1163,$E1164,AA1094:AA1163),"")</f>
        <v>1.794910012811372E-2</v>
      </c>
      <c r="AB1164" s="14">
        <f>IFERROR(AVERAGEIF($F1094:$F1163,$E1164,AB1094:AB1163),"")</f>
        <v>1.8383693520650033E-2</v>
      </c>
      <c r="AC1164" s="14">
        <f>IFERROR(AVERAGEIF($F1094:$F1163,$E1164,AC1094:AC1163),"")</f>
        <v>1.8170815022660672E-2</v>
      </c>
      <c r="AD1164" s="14">
        <f>IFERROR(AVERAGEIF($F1094:$F1163,$E1164,AD1094:AD1163),"")</f>
        <v>1.800621375239372E-2</v>
      </c>
      <c r="AE1164" s="14">
        <f>IFERROR(AVERAGEIF($F1094:$F1163,$E1164,AE1094:AE1163),"")</f>
        <v>1.7806373701094506E-2</v>
      </c>
      <c r="AF1164" s="14">
        <f>IFERROR(AVERAGEIF($F1094:$F1163,$E1164,AF1094:AF1163),"")</f>
        <v>1.7862261621261501E-2</v>
      </c>
      <c r="AG1164" s="14">
        <f>IFERROR(AVERAGEIF($F1094:$F1163,$E1164,AG1094:AG1163),"")</f>
        <v>1.7773949356559165E-2</v>
      </c>
      <c r="AH1164" s="14">
        <f>IFERROR(AVERAGEIF($F1094:$F1163,$E1164,AH1094:AH1163),"")</f>
        <v>1.8134304896214915E-2</v>
      </c>
    </row>
    <row r="1165" spans="1:34" ht="15" hidden="1" x14ac:dyDescent="0.25">
      <c r="A1165" t="str">
        <f t="shared" si="203"/>
        <v>股份行广义不良资产率</v>
      </c>
      <c r="B1165" s="3" t="str">
        <f t="shared" si="199"/>
        <v>股份行广义不良资产率</v>
      </c>
      <c r="C1165" s="4"/>
      <c r="D1165" s="5" t="s">
        <v>27</v>
      </c>
      <c r="E1165" s="5" t="s">
        <v>27</v>
      </c>
      <c r="F1165" s="5"/>
      <c r="G1165" s="5" t="str">
        <f t="shared" ref="G1165:G1170" si="204">G1164</f>
        <v>广义不良资产率</v>
      </c>
      <c r="H1165" s="14">
        <f>IFERROR(AVERAGEIF($F1094:$F1163,$E1165,H1094:H1163),"")</f>
        <v>2.5979887718355563E-2</v>
      </c>
      <c r="I1165" s="14">
        <f>IFERROR(AVERAGEIF($F1094:$F1163,$E1165,I1094:I1163),"")</f>
        <v>2.6702927345593888E-2</v>
      </c>
      <c r="J1165" s="14">
        <f>IFERROR(AVERAGEIF($F1094:$F1163,$E1165,J1094:J1163),"")</f>
        <v>2.7141332773599813E-2</v>
      </c>
      <c r="K1165" s="14">
        <f>IFERROR(AVERAGEIF($F1094:$F1163,$E1165,K1094:K1163),"")</f>
        <v>2.6991490780541614E-2</v>
      </c>
      <c r="L1165" s="14">
        <f>IFERROR(AVERAGEIF($F1094:$F1163,$E1165,L1094:L1163),"")</f>
        <v>2.7291002561366531E-2</v>
      </c>
      <c r="M1165" s="14">
        <f>IFERROR(AVERAGEIF($F1094:$F1163,$E1165,M1094:M1163),"")</f>
        <v>2.6815134620454682E-2</v>
      </c>
      <c r="N1165" s="14">
        <f>IFERROR(AVERAGEIF($F1094:$F1163,$E1165,N1094:N1163),"")</f>
        <v>2.5606838668874018E-2</v>
      </c>
      <c r="O1165" s="14">
        <f>IFERROR(AVERAGEIF($F1094:$F1163,$E1165,O1094:O1163),"")</f>
        <v>2.5009689701744733E-2</v>
      </c>
      <c r="P1165" s="14">
        <f>IFERROR(AVERAGEIF($F1094:$F1163,$E1165,P1094:P1163),"")</f>
        <v>2.5598825644969486E-2</v>
      </c>
      <c r="Q1165" s="14">
        <f>IFERROR(AVERAGEIF($F1094:$F1163,$E1165,Q1094:Q1163),"")</f>
        <v>2.598404963086914E-2</v>
      </c>
      <c r="R1165" s="14">
        <f>IFERROR(AVERAGEIF($F1094:$F1163,$E1165,R1094:R1163),"")</f>
        <v>2.7591977075300825E-2</v>
      </c>
      <c r="S1165" s="14">
        <f>IFERROR(AVERAGEIF($F1094:$F1163,$E1165,S1094:S1163),"")</f>
        <v>2.6802700488575696E-2</v>
      </c>
      <c r="T1165" s="14">
        <f>IFERROR(AVERAGEIF($F1094:$F1163,$E1165,T1094:T1163),"")</f>
        <v>2.7889726659822082E-2</v>
      </c>
      <c r="U1165" s="14">
        <f>IFERROR(AVERAGEIF($F1094:$F1163,$E1165,U1094:U1163),"")</f>
        <v>2.7946528618360937E-2</v>
      </c>
      <c r="V1165" s="14">
        <f>IFERROR(AVERAGEIF($F1094:$F1163,$E1165,V1094:V1163),"")</f>
        <v>2.7486520422593357E-2</v>
      </c>
      <c r="W1165" s="14">
        <f>IFERROR(AVERAGEIF($F1094:$F1163,$E1165,W1094:W1163),"")</f>
        <v>2.6500995025830826E-2</v>
      </c>
      <c r="X1165" s="14">
        <f>IFERROR(AVERAGEIF($F1094:$F1163,$E1165,X1094:X1163),"")</f>
        <v>2.663740410949424E-2</v>
      </c>
      <c r="Y1165" s="14">
        <f>IFERROR(AVERAGEIF($F1094:$F1163,$E1165,Y1094:Y1163),"")</f>
        <v>2.6856902684781664E-2</v>
      </c>
      <c r="Z1165" s="14">
        <f>IFERROR(AVERAGEIF($F1094:$F1163,$E1165,Z1094:Z1163),"")</f>
        <v>2.6418981955848575E-2</v>
      </c>
      <c r="AA1165" s="14">
        <f>IFERROR(AVERAGEIF($F1094:$F1163,$E1165,AA1094:AA1163),"")</f>
        <v>2.6499457376208915E-2</v>
      </c>
      <c r="AB1165" s="14">
        <f>IFERROR(AVERAGEIF($F1094:$F1163,$E1165,AB1094:AB1163),"")</f>
        <v>2.6817902614133145E-2</v>
      </c>
      <c r="AC1165" s="14">
        <f>IFERROR(AVERAGEIF($F1094:$F1163,$E1165,AC1094:AC1163),"")</f>
        <v>2.6718598774439488E-2</v>
      </c>
      <c r="AD1165" s="14">
        <f>IFERROR(AVERAGEIF($F1094:$F1163,$E1165,AD1094:AD1163),"")</f>
        <v>2.6129388392682577E-2</v>
      </c>
      <c r="AE1165" s="14">
        <f>IFERROR(AVERAGEIF($F1094:$F1163,$E1165,AE1094:AE1163),"")</f>
        <v>2.5967260808517353E-2</v>
      </c>
      <c r="AF1165" s="14">
        <f>IFERROR(AVERAGEIF($F1094:$F1163,$E1165,AF1094:AF1163),"")</f>
        <v>2.5300404228932556E-2</v>
      </c>
      <c r="AG1165" s="14">
        <f>IFERROR(AVERAGEIF($F1094:$F1163,$E1165,AG1094:AG1163),"")</f>
        <v>2.4962459578130262E-2</v>
      </c>
      <c r="AH1165" s="14">
        <f>IFERROR(AVERAGEIF($F1094:$F1163,$E1165,AH1094:AH1163),"")</f>
        <v>2.4301324974330518E-2</v>
      </c>
    </row>
    <row r="1166" spans="1:34" ht="15" hidden="1" x14ac:dyDescent="0.25">
      <c r="A1166" t="str">
        <f t="shared" si="203"/>
        <v>城商行广义不良资产率</v>
      </c>
      <c r="B1166" s="3" t="str">
        <f t="shared" si="199"/>
        <v>城商行广义不良资产率</v>
      </c>
      <c r="C1166" s="4"/>
      <c r="D1166" s="5" t="s">
        <v>55</v>
      </c>
      <c r="E1166" s="5" t="s">
        <v>55</v>
      </c>
      <c r="F1166" s="5"/>
      <c r="G1166" s="5" t="str">
        <f t="shared" si="204"/>
        <v>广义不良资产率</v>
      </c>
      <c r="H1166" s="14">
        <f>IFERROR(AVERAGEIF($F1094:$F1163,$E1166,H1094:H1163),"")</f>
        <v>1.7766517653548454E-2</v>
      </c>
      <c r="I1166" s="14">
        <f>IFERROR(AVERAGEIF($F1094:$F1163,$E1166,I1094:I1163),"")</f>
        <v>1.8423475889982967E-2</v>
      </c>
      <c r="J1166" s="14">
        <f>IFERROR(AVERAGEIF($F1094:$F1163,$E1166,J1094:J1163),"")</f>
        <v>2.0708983438666829E-2</v>
      </c>
      <c r="K1166" s="14">
        <f>IFERROR(AVERAGEIF($F1094:$F1163,$E1166,K1094:K1163),"")</f>
        <v>1.8672224381917901E-2</v>
      </c>
      <c r="L1166" s="14">
        <f>IFERROR(AVERAGEIF($F1094:$F1163,$E1166,L1094:L1163),"")</f>
        <v>1.9550567346902525E-2</v>
      </c>
      <c r="M1166" s="14">
        <f>IFERROR(AVERAGEIF($F1094:$F1163,$E1166,M1094:M1163),"")</f>
        <v>1.9236230652153328E-2</v>
      </c>
      <c r="N1166" s="14">
        <f>IFERROR(AVERAGEIF($F1094:$F1163,$E1166,N1094:N1163),"")</f>
        <v>2.0622194994944821E-2</v>
      </c>
      <c r="O1166" s="14">
        <f>IFERROR(AVERAGEIF($F1094:$F1163,$E1166,O1094:O1163),"")</f>
        <v>1.8516095653677036E-2</v>
      </c>
      <c r="P1166" s="14">
        <f>IFERROR(AVERAGEIF($F1094:$F1163,$E1166,P1094:P1163),"")</f>
        <v>2.014540491280175E-2</v>
      </c>
      <c r="Q1166" s="14">
        <f>IFERROR(AVERAGEIF($F1094:$F1163,$E1166,Q1094:Q1163),"")</f>
        <v>1.8543349640437669E-2</v>
      </c>
      <c r="R1166" s="14">
        <f>IFERROR(AVERAGEIF($F1094:$F1163,$E1166,R1094:R1163),"")</f>
        <v>2.0501672498894126E-2</v>
      </c>
      <c r="S1166" s="14">
        <f>IFERROR(AVERAGEIF($F1094:$F1163,$E1166,S1094:S1163),"")</f>
        <v>1.9913014593146261E-2</v>
      </c>
      <c r="T1166" s="14">
        <f>IFERROR(AVERAGEIF($F1094:$F1163,$E1166,T1094:T1163),"")</f>
        <v>2.1214441438512144E-2</v>
      </c>
      <c r="U1166" s="14">
        <f>IFERROR(AVERAGEIF($F1094:$F1163,$E1166,U1094:U1163),"")</f>
        <v>2.0548176456788803E-2</v>
      </c>
      <c r="V1166" s="14">
        <f>IFERROR(AVERAGEIF($F1094:$F1163,$E1166,V1094:V1163),"")</f>
        <v>1.9827131826851866E-2</v>
      </c>
      <c r="W1166" s="14">
        <f>IFERROR(AVERAGEIF($F1094:$F1163,$E1166,W1094:W1163),"")</f>
        <v>1.9510600879052542E-2</v>
      </c>
      <c r="X1166" s="14">
        <f>IFERROR(AVERAGEIF($F1094:$F1163,$E1166,X1094:X1163),"")</f>
        <v>1.7211903635287559E-2</v>
      </c>
      <c r="Y1166" s="14">
        <f>IFERROR(AVERAGEIF($F1094:$F1163,$E1166,Y1094:Y1163),"")</f>
        <v>1.7082667058859951E-2</v>
      </c>
      <c r="Z1166" s="14">
        <f>IFERROR(AVERAGEIF($F1094:$F1163,$E1166,Z1094:Z1163),"")</f>
        <v>1.7967951939231942E-2</v>
      </c>
      <c r="AA1166" s="14">
        <f>IFERROR(AVERAGEIF($F1094:$F1163,$E1166,AA1094:AA1163),"")</f>
        <v>1.815223471178878E-2</v>
      </c>
      <c r="AB1166" s="14">
        <f>IFERROR(AVERAGEIF($F1094:$F1163,$E1166,AB1094:AB1163),"")</f>
        <v>1.9322894932568439E-2</v>
      </c>
      <c r="AC1166" s="14">
        <f>IFERROR(AVERAGEIF($F1094:$F1163,$E1166,AC1094:AC1163),"")</f>
        <v>1.9245191916950427E-2</v>
      </c>
      <c r="AD1166" s="14">
        <f>IFERROR(AVERAGEIF($F1094:$F1163,$E1166,AD1094:AD1163),"")</f>
        <v>2.0829956903668918E-2</v>
      </c>
      <c r="AE1166" s="14">
        <f>IFERROR(AVERAGEIF($F1094:$F1163,$E1166,AE1094:AE1163),"")</f>
        <v>2.0372901764015419E-2</v>
      </c>
      <c r="AF1166" s="14">
        <f>IFERROR(AVERAGEIF($F1094:$F1163,$E1166,AF1094:AF1163),"")</f>
        <v>2.0280496081586646E-2</v>
      </c>
      <c r="AG1166" s="14">
        <f>IFERROR(AVERAGEIF($F1094:$F1163,$E1166,AG1094:AG1163),"")</f>
        <v>1.9934441677100252E-2</v>
      </c>
      <c r="AH1166" s="14">
        <f>IFERROR(AVERAGEIF($F1094:$F1163,$E1166,AH1094:AH1163),"")</f>
        <v>2.4956977652264959E-2</v>
      </c>
    </row>
    <row r="1167" spans="1:34" ht="15" hidden="1" x14ac:dyDescent="0.25">
      <c r="A1167" t="str">
        <f t="shared" si="203"/>
        <v>农商行广义不良资产率</v>
      </c>
      <c r="B1167" s="3" t="str">
        <f t="shared" si="199"/>
        <v>农商行广义不良资产率</v>
      </c>
      <c r="C1167" s="4"/>
      <c r="D1167" s="5" t="s">
        <v>107</v>
      </c>
      <c r="E1167" s="5" t="s">
        <v>107</v>
      </c>
      <c r="F1167" s="5"/>
      <c r="G1167" s="5" t="str">
        <f t="shared" si="204"/>
        <v>广义不良资产率</v>
      </c>
      <c r="H1167" s="14">
        <f>IFERROR(AVERAGEIF($F1094:$F1163,$E1167,H1094:H1163),"")</f>
        <v>2.3248036590900436E-2</v>
      </c>
      <c r="I1167" s="14">
        <f>IFERROR(AVERAGEIF($F1094:$F1163,$E1167,I1094:I1163),"")</f>
        <v>2.4141817678804991E-2</v>
      </c>
      <c r="J1167" s="14">
        <f>IFERROR(AVERAGEIF($F1094:$F1163,$E1167,J1094:J1163),"")</f>
        <v>2.2313810668150729E-2</v>
      </c>
      <c r="K1167" s="14">
        <f>IFERROR(AVERAGEIF($F1094:$F1163,$E1167,K1094:K1163),"")</f>
        <v>2.3750722673591032E-2</v>
      </c>
      <c r="L1167" s="14">
        <f>IFERROR(AVERAGEIF($F1094:$F1163,$E1167,L1094:L1163),"")</f>
        <v>2.3122340223350031E-2</v>
      </c>
      <c r="M1167" s="14">
        <f>IFERROR(AVERAGEIF($F1094:$F1163,$E1167,M1094:M1163),"")</f>
        <v>2.2725850988357298E-2</v>
      </c>
      <c r="N1167" s="14">
        <f>IFERROR(AVERAGEIF($F1094:$F1163,$E1167,N1094:N1163),"")</f>
        <v>1.9649738432927222E-2</v>
      </c>
      <c r="O1167" s="14">
        <f>IFERROR(AVERAGEIF($F1094:$F1163,$E1167,O1094:O1163),"")</f>
        <v>2.0033406595154641E-2</v>
      </c>
      <c r="P1167" s="14">
        <f>IFERROR(AVERAGEIF($F1094:$F1163,$E1167,P1094:P1163),"")</f>
        <v>2.025474738144465E-2</v>
      </c>
      <c r="Q1167" s="14">
        <f>IFERROR(AVERAGEIF($F1094:$F1163,$E1167,Q1094:Q1163),"")</f>
        <v>1.8757601787870296E-2</v>
      </c>
      <c r="R1167" s="14">
        <f>IFERROR(AVERAGEIF($F1094:$F1163,$E1167,R1094:R1163),"")</f>
        <v>1.9053818468761165E-2</v>
      </c>
      <c r="S1167" s="14">
        <f>IFERROR(AVERAGEIF($F1094:$F1163,$E1167,S1094:S1163),"")</f>
        <v>1.763475129094812E-2</v>
      </c>
      <c r="T1167" s="14">
        <f>IFERROR(AVERAGEIF($F1094:$F1163,$E1167,T1094:T1163),"")</f>
        <v>1.799815101934981E-2</v>
      </c>
      <c r="U1167" s="14">
        <f>IFERROR(AVERAGEIF($F1094:$F1163,$E1167,U1094:U1163),"")</f>
        <v>1.7906689793933388E-2</v>
      </c>
      <c r="V1167" s="14">
        <f>IFERROR(AVERAGEIF($F1094:$F1163,$E1167,V1094:V1163),"")</f>
        <v>1.8820897278325817E-2</v>
      </c>
      <c r="W1167" s="14">
        <f>IFERROR(AVERAGEIF($F1094:$F1163,$E1167,W1094:W1163),"")</f>
        <v>1.7012376846049816E-2</v>
      </c>
      <c r="X1167" s="14">
        <f>IFERROR(AVERAGEIF($F1094:$F1163,$E1167,X1094:X1163),"")</f>
        <v>1.58247665030599E-2</v>
      </c>
      <c r="Y1167" s="14">
        <f>IFERROR(AVERAGEIF($F1094:$F1163,$E1167,Y1094:Y1163),"")</f>
        <v>1.5647043716278081E-2</v>
      </c>
      <c r="Z1167" s="14">
        <f>IFERROR(AVERAGEIF($F1094:$F1163,$E1167,Z1094:Z1163),"")</f>
        <v>1.6939453163874355E-2</v>
      </c>
      <c r="AA1167" s="14">
        <f>IFERROR(AVERAGEIF($F1094:$F1163,$E1167,AA1094:AA1163),"")</f>
        <v>1.6045063769826964E-2</v>
      </c>
      <c r="AB1167" s="14">
        <f>IFERROR(AVERAGEIF($F1094:$F1163,$E1167,AB1094:AB1163),"")</f>
        <v>1.738355369708609E-2</v>
      </c>
      <c r="AC1167" s="14">
        <f>IFERROR(AVERAGEIF($F1094:$F1163,$E1167,AC1094:AC1163),"")</f>
        <v>1.8122509753134463E-2</v>
      </c>
      <c r="AD1167" s="14">
        <f>IFERROR(AVERAGEIF($F1094:$F1163,$E1167,AD1094:AD1163),"")</f>
        <v>1.753293579225278E-2</v>
      </c>
      <c r="AE1167" s="14">
        <f>IFERROR(AVERAGEIF($F1094:$F1163,$E1167,AE1094:AE1163),"")</f>
        <v>1.7174023665478856E-2</v>
      </c>
      <c r="AF1167" s="14">
        <f>IFERROR(AVERAGEIF($F1094:$F1163,$E1167,AF1094:AF1163),"")</f>
        <v>1.7585503177003227E-2</v>
      </c>
      <c r="AG1167" s="14">
        <f>IFERROR(AVERAGEIF($F1094:$F1163,$E1167,AG1094:AG1163),"")</f>
        <v>1.7770519281279956E-2</v>
      </c>
      <c r="AH1167" s="14">
        <f>IFERROR(AVERAGEIF($F1094:$F1163,$E1167,AH1094:AH1163),"")</f>
        <v>1.4614924354400913E-2</v>
      </c>
    </row>
    <row r="1168" spans="1:34" ht="15" hidden="1" x14ac:dyDescent="0.25">
      <c r="A1168" t="str">
        <f t="shared" si="203"/>
        <v>上市银行广义不良资产率</v>
      </c>
      <c r="B1168" s="3" t="str">
        <f t="shared" si="199"/>
        <v>上市银行广义不良资产率</v>
      </c>
      <c r="C1168" s="4"/>
      <c r="D1168" s="5" t="s">
        <v>135</v>
      </c>
      <c r="E1168" s="5" t="s">
        <v>135</v>
      </c>
      <c r="F1168" s="5"/>
      <c r="G1168" s="5" t="str">
        <f t="shared" si="204"/>
        <v>广义不良资产率</v>
      </c>
      <c r="H1168" s="14">
        <f>IFERROR(AVERAGE(H1164:H1167),"")</f>
        <v>2.2383984968497E-2</v>
      </c>
      <c r="I1168" s="14">
        <f t="shared" ref="I1168" si="205">IFERROR(AVERAGE(I1164:I1167),"")</f>
        <v>2.2873425088084171E-2</v>
      </c>
      <c r="J1168" s="14">
        <f t="shared" ref="J1168" si="206">IFERROR(AVERAGE(J1164:J1167),"")</f>
        <v>2.3037117571074878E-2</v>
      </c>
      <c r="K1168" s="14">
        <f t="shared" ref="K1168" si="207">IFERROR(AVERAGE(K1164:K1167),"")</f>
        <v>2.2669454289526922E-2</v>
      </c>
      <c r="L1168" s="14">
        <f t="shared" ref="L1168" si="208">IFERROR(AVERAGE(L1164:L1167),"")</f>
        <v>2.2734523587991946E-2</v>
      </c>
      <c r="M1168" s="14">
        <f t="shared" ref="M1168" si="209">IFERROR(AVERAGE(M1164:M1167),"")</f>
        <v>2.2450393586942743E-2</v>
      </c>
      <c r="N1168" s="14">
        <f t="shared" ref="N1168" si="210">IFERROR(AVERAGE(N1164:N1167),"")</f>
        <v>2.1748131824164536E-2</v>
      </c>
      <c r="O1168" s="14">
        <f t="shared" ref="O1168" si="211">IFERROR(AVERAGE(O1164:O1167),"")</f>
        <v>2.096550581889161E-2</v>
      </c>
      <c r="P1168" s="14">
        <f t="shared" ref="P1168" si="212">IFERROR(AVERAGE(P1164:P1167),"")</f>
        <v>2.137953904022824E-2</v>
      </c>
      <c r="Q1168" s="14">
        <f t="shared" ref="Q1168" si="213">IFERROR(AVERAGE(Q1164:Q1167),"")</f>
        <v>2.0677685665497249E-2</v>
      </c>
      <c r="R1168" s="14">
        <f t="shared" ref="R1168" si="214">IFERROR(AVERAGE(R1164:R1167),"")</f>
        <v>2.1573624388878727E-2</v>
      </c>
      <c r="S1168" s="14">
        <f t="shared" ref="S1168" si="215">IFERROR(AVERAGE(S1164:S1167),"")</f>
        <v>2.0760199674034797E-2</v>
      </c>
      <c r="T1168" s="14">
        <f t="shared" ref="T1168" si="216">IFERROR(AVERAGE(T1164:T1167),"")</f>
        <v>2.1452809293648574E-2</v>
      </c>
      <c r="U1168" s="14">
        <f t="shared" ref="U1168" si="217">IFERROR(AVERAGE(U1164:U1167),"")</f>
        <v>2.1240417333120563E-2</v>
      </c>
      <c r="V1168" s="14">
        <f t="shared" ref="V1168" si="218">IFERROR(AVERAGE(V1164:V1167),"")</f>
        <v>2.1175261172009151E-2</v>
      </c>
      <c r="W1168" s="14">
        <f t="shared" ref="W1168" si="219">IFERROR(AVERAGE(W1164:W1167),"")</f>
        <v>2.0222993032499685E-2</v>
      </c>
      <c r="X1168" s="14">
        <f t="shared" ref="X1168" si="220">IFERROR(AVERAGE(X1164:X1167),"")</f>
        <v>1.9442337305672592E-2</v>
      </c>
      <c r="Y1168" s="14">
        <f t="shared" ref="Y1168" si="221">IFERROR(AVERAGE(Y1164:Y1167),"")</f>
        <v>1.9403196832451938E-2</v>
      </c>
      <c r="Z1168" s="14">
        <f t="shared" ref="Z1168" si="222">IFERROR(AVERAGE(Z1164:Z1167),"")</f>
        <v>1.9918944146743885E-2</v>
      </c>
      <c r="AA1168" s="14">
        <f t="shared" ref="AA1168" si="223">IFERROR(AVERAGE(AA1164:AA1167),"")</f>
        <v>1.9661463996484597E-2</v>
      </c>
      <c r="AB1168" s="14">
        <f t="shared" ref="AB1168" si="224">IFERROR(AVERAGE(AB1164:AB1167),"")</f>
        <v>2.0477011191109427E-2</v>
      </c>
      <c r="AC1168" s="14">
        <f t="shared" ref="AC1168" si="225">IFERROR(AVERAGE(AC1164:AC1167),"")</f>
        <v>2.0564278866796262E-2</v>
      </c>
      <c r="AD1168" s="14">
        <f t="shared" ref="AD1168" si="226">IFERROR(AVERAGE(AD1164:AD1167),"")</f>
        <v>2.0624623710249496E-2</v>
      </c>
      <c r="AE1168" s="14">
        <f t="shared" ref="AE1168:AG1168" si="227">IFERROR(AVERAGE(AE1164:AE1167),"")</f>
        <v>2.0330139984776535E-2</v>
      </c>
      <c r="AF1168" s="14">
        <f t="shared" ref="AF1168" si="228">IFERROR(AVERAGE(AF1164:AF1167),"")</f>
        <v>2.0257166277195982E-2</v>
      </c>
      <c r="AG1168" s="14">
        <f t="shared" si="227"/>
        <v>2.0110342473267408E-2</v>
      </c>
      <c r="AH1168" s="14">
        <f t="shared" ref="AH1168" si="229">IFERROR(AVERAGE(AH1164:AH1167),"")</f>
        <v>2.0501882969302825E-2</v>
      </c>
    </row>
    <row r="1169" spans="1:34" ht="15" hidden="1" x14ac:dyDescent="0.25">
      <c r="A1169" t="str">
        <f t="shared" si="203"/>
        <v>A+H股广义不良资产率</v>
      </c>
      <c r="B1169" s="3" t="str">
        <f t="shared" si="199"/>
        <v>A+H股广义不良资产率</v>
      </c>
      <c r="C1169" s="3"/>
      <c r="D1169" s="5" t="s">
        <v>542</v>
      </c>
      <c r="E1169" s="5" t="s">
        <v>542</v>
      </c>
      <c r="F1169" s="3"/>
      <c r="G1169" s="5" t="str">
        <f t="shared" si="204"/>
        <v>广义不良资产率</v>
      </c>
      <c r="H1169" s="14">
        <f>IFERROR(AVERAGEIF($F1094:$F1163,$E1169,H1094:H1163),"")</f>
        <v>2.2164801139828414E-2</v>
      </c>
      <c r="I1169" s="14">
        <f>IFERROR(AVERAGEIF($F1094:$F1163,$E1169,I1094:I1163),"")</f>
        <v>2.3528052226848131E-2</v>
      </c>
      <c r="J1169" s="14">
        <f>IFERROR(AVERAGEIF($F1094:$F1163,$E1169,J1094:J1163),"")</f>
        <v>2.4296780977688885E-2</v>
      </c>
      <c r="K1169" s="14">
        <f>IFERROR(AVERAGEIF($F1094:$F1163,$E1169,K1094:K1163),"")</f>
        <v>2.3591355286731817E-2</v>
      </c>
      <c r="L1169" s="14">
        <f>IFERROR(AVERAGEIF($F1094:$F1163,$E1169,L1094:L1163),"")</f>
        <v>2.3928206314036578E-2</v>
      </c>
      <c r="M1169" s="14">
        <f>IFERROR(AVERAGEIF($F1094:$F1163,$E1169,M1094:M1163),"")</f>
        <v>2.3726187799934406E-2</v>
      </c>
      <c r="N1169" s="14">
        <f>IFERROR(AVERAGEIF($F1094:$F1163,$E1169,N1094:N1163),"")</f>
        <v>2.4079817568360341E-2</v>
      </c>
      <c r="O1169" s="14">
        <f>IFERROR(AVERAGEIF($F1094:$F1163,$E1169,O1094:O1163),"")</f>
        <v>2.3375748760976141E-2</v>
      </c>
      <c r="P1169" s="14">
        <f>IFERROR(AVERAGEIF($F1094:$F1163,$E1169,P1094:P1163),"")</f>
        <v>2.3693615045997627E-2</v>
      </c>
      <c r="Q1169" s="14">
        <f>IFERROR(AVERAGEIF($F1094:$F1163,$E1169,Q1094:Q1163),"")</f>
        <v>2.3866164682893334E-2</v>
      </c>
      <c r="R1169" s="14">
        <f>IFERROR(AVERAGEIF($F1094:$F1163,$E1169,R1094:R1163),"")</f>
        <v>2.3922762184394132E-2</v>
      </c>
      <c r="S1169" s="14">
        <f>IFERROR(AVERAGEIF($F1094:$F1163,$E1169,S1094:S1163),"")</f>
        <v>2.3324673141383267E-2</v>
      </c>
      <c r="T1169" s="14">
        <f>IFERROR(AVERAGEIF($F1094:$F1163,$E1169,T1094:T1163),"")</f>
        <v>2.4103491795331264E-2</v>
      </c>
      <c r="U1169" s="14">
        <f>IFERROR(AVERAGEIF($F1094:$F1163,$E1169,U1094:U1163),"")</f>
        <v>2.4051127610590493E-2</v>
      </c>
      <c r="V1169" s="14">
        <f>IFERROR(AVERAGEIF($F1094:$F1163,$E1169,V1094:V1163),"")</f>
        <v>2.4205256795860327E-2</v>
      </c>
      <c r="W1169" s="14">
        <f>IFERROR(AVERAGEIF($F1094:$F1163,$E1169,W1094:W1163),"")</f>
        <v>2.3249838659568256E-2</v>
      </c>
      <c r="X1169" s="14">
        <f>IFERROR(AVERAGEIF($F1094:$F1163,$E1169,X1094:X1163),"")</f>
        <v>2.106506795200851E-2</v>
      </c>
      <c r="Y1169" s="14">
        <f>IFERROR(AVERAGEIF($F1094:$F1163,$E1169,Y1094:Y1163),"")</f>
        <v>2.1031497220311921E-2</v>
      </c>
      <c r="Z1169" s="14">
        <f>IFERROR(AVERAGEIF($F1094:$F1163,$E1169,Z1094:Z1163),"")</f>
        <v>2.0980818262460142E-2</v>
      </c>
      <c r="AA1169" s="14">
        <f>IFERROR(AVERAGEIF($F1094:$F1163,$E1169,AA1094:AA1163),"")</f>
        <v>2.0821398701132601E-2</v>
      </c>
      <c r="AB1169" s="14">
        <f>IFERROR(AVERAGEIF($F1094:$F1163,$E1169,AB1094:AB1163),"")</f>
        <v>2.1329107728907722E-2</v>
      </c>
      <c r="AC1169" s="14">
        <f>IFERROR(AVERAGEIF($F1094:$F1163,$E1169,AC1094:AC1163),"")</f>
        <v>2.1017209655621694E-2</v>
      </c>
      <c r="AD1169" s="14">
        <f>IFERROR(AVERAGEIF($F1094:$F1163,$E1169,AD1094:AD1163),"")</f>
        <v>2.2936520424423443E-2</v>
      </c>
      <c r="AE1169" s="14">
        <f>IFERROR(AVERAGEIF($F1094:$F1163,$E1169,AE1094:AE1163),"")</f>
        <v>2.2490743671262563E-2</v>
      </c>
      <c r="AF1169" s="14">
        <f>IFERROR(AVERAGEIF($F1094:$F1163,$E1169,AF1094:AF1163),"")</f>
        <v>2.2294470038895099E-2</v>
      </c>
      <c r="AG1169" s="14">
        <f>IFERROR(AVERAGEIF($F1094:$F1163,$E1169,AG1094:AG1163),"")</f>
        <v>2.1948723114327637E-2</v>
      </c>
      <c r="AH1169" s="14">
        <f>IFERROR(AVERAGEIF($F1094:$F1163,$E1169,AH1094:AH1163),"")</f>
        <v>2.1620987514204437E-2</v>
      </c>
    </row>
    <row r="1170" spans="1:34" ht="15" hidden="1" x14ac:dyDescent="0.25">
      <c r="A1170" t="str">
        <f t="shared" si="203"/>
        <v>纯H股广义不良资产率</v>
      </c>
      <c r="B1170" s="3" t="str">
        <f t="shared" ref="B1170" si="230">D1170&amp;G1170</f>
        <v>纯H股广义不良资产率</v>
      </c>
      <c r="C1170" s="3"/>
      <c r="D1170" s="5" t="s">
        <v>236</v>
      </c>
      <c r="E1170" s="5" t="s">
        <v>236</v>
      </c>
      <c r="F1170" s="3"/>
      <c r="G1170" s="5" t="str">
        <f t="shared" si="204"/>
        <v>广义不良资产率</v>
      </c>
      <c r="H1170" s="14">
        <f>IFERROR(AVERAGEIF($F1094:$F1163,$E1170,H1094:H1163),"")</f>
        <v>3.6766862327446741E-2</v>
      </c>
      <c r="I1170" s="14">
        <f>IFERROR(AVERAGEIF($F1094:$F1163,$E1170,I1094:I1163),"")</f>
        <v>3.7350606009932841E-2</v>
      </c>
      <c r="J1170" s="14">
        <f>IFERROR(AVERAGEIF($F1094:$F1163,$E1170,J1094:J1163),"")</f>
        <v>3.4961806987850279E-2</v>
      </c>
      <c r="K1170" s="14">
        <f>IFERROR(AVERAGEIF($F1094:$F1163,$E1170,K1094:K1163),"")</f>
        <v>3.4659679323464053E-2</v>
      </c>
      <c r="L1170" s="14">
        <f>IFERROR(AVERAGEIF($F1094:$F1163,$E1170,L1094:L1163),"")</f>
        <v>3.2342365036030114E-2</v>
      </c>
      <c r="M1170" s="14">
        <f>IFERROR(AVERAGEIF($F1094:$F1163,$E1170,M1094:M1163),"")</f>
        <v>3.2487140125585443E-2</v>
      </c>
      <c r="N1170" s="14">
        <f>IFERROR(AVERAGEIF($F1094:$F1163,$E1170,N1094:N1163),"")</f>
        <v>3.6933053821821181E-2</v>
      </c>
      <c r="O1170" s="14">
        <f>IFERROR(AVERAGEIF($F1094:$F1163,$E1170,O1094:O1163),"")</f>
        <v>3.6678517670933879E-2</v>
      </c>
      <c r="P1170" s="14">
        <f>IFERROR(AVERAGEIF($F1094:$F1163,$E1170,P1094:P1163),"")</f>
        <v>3.9375202196930859E-2</v>
      </c>
      <c r="Q1170" s="14">
        <f>IFERROR(AVERAGEIF($F1094:$F1163,$E1170,Q1094:Q1163),"")</f>
        <v>3.9270331503281568E-2</v>
      </c>
      <c r="R1170" s="14">
        <f>IFERROR(AVERAGEIF($F1094:$F1163,$E1170,R1094:R1163),"")</f>
        <v>5.1959276460483636E-2</v>
      </c>
      <c r="S1170" s="14">
        <f>IFERROR(AVERAGEIF($F1094:$F1163,$E1170,S1094:S1163),"")</f>
        <v>5.2942914660566519E-2</v>
      </c>
      <c r="T1170" s="14">
        <f>IFERROR(AVERAGEIF($F1094:$F1163,$E1170,T1094:T1163),"")</f>
        <v>4.7961349552968477E-2</v>
      </c>
      <c r="U1170" s="14">
        <f>IFERROR(AVERAGEIF($F1094:$F1163,$E1170,U1094:U1163),"")</f>
        <v>4.8033603868044623E-2</v>
      </c>
      <c r="V1170" s="14">
        <f>IFERROR(AVERAGEIF($F1094:$F1163,$E1170,V1094:V1163),"")</f>
        <v>5.9671147112966956E-2</v>
      </c>
      <c r="W1170" s="14">
        <f>IFERROR(AVERAGEIF($F1094:$F1163,$E1170,W1094:W1163),"")</f>
        <v>5.9349128671880996E-2</v>
      </c>
      <c r="X1170" s="14">
        <f>IFERROR(AVERAGEIF($F1094:$F1163,$E1170,X1094:X1163),"")</f>
        <v>3.475267049545798E-2</v>
      </c>
      <c r="Y1170" s="14">
        <f>IFERROR(AVERAGEIF($F1094:$F1163,$E1170,Y1094:Y1163),"")</f>
        <v>3.4334059677274847E-2</v>
      </c>
      <c r="Z1170" s="14">
        <f>IFERROR(AVERAGEIF($F1094:$F1163,$E1170,Z1094:Z1163),"")</f>
        <v>3.3794837014810501E-2</v>
      </c>
      <c r="AA1170" s="14">
        <f>IFERROR(AVERAGEIF($F1094:$F1163,$E1170,AA1094:AA1163),"")</f>
        <v>3.3506975195237834E-2</v>
      </c>
      <c r="AB1170" s="14">
        <f>IFERROR(AVERAGEIF($F1094:$F1163,$E1170,AB1094:AB1163),"")</f>
        <v>3.6061672104931233E-2</v>
      </c>
      <c r="AC1170" s="14">
        <f>IFERROR(AVERAGEIF($F1094:$F1163,$E1170,AC1094:AC1163),"")</f>
        <v>3.600047010401923E-2</v>
      </c>
      <c r="AD1170" s="14">
        <f>IFERROR(AVERAGEIF($F1094:$F1163,$E1170,AD1094:AD1163),"")</f>
        <v>4.4812744374345653E-2</v>
      </c>
      <c r="AE1170" s="14">
        <f>IFERROR(AVERAGEIF($F1094:$F1163,$E1170,AE1094:AE1163),"")</f>
        <v>4.4429241938405667E-2</v>
      </c>
      <c r="AF1170" s="14">
        <f>IFERROR(AVERAGEIF($F1094:$F1163,$E1170,AF1094:AF1163),"")</f>
        <v>4.5458381043285444E-2</v>
      </c>
      <c r="AG1170" s="14">
        <f>IFERROR(AVERAGEIF($F1094:$F1163,$E1170,AG1094:AG1163),"")</f>
        <v>4.55023894500802E-2</v>
      </c>
      <c r="AH1170" s="14">
        <f>IFERROR(AVERAGEIF($F1094:$F1163,$E1170,AH1094:AH1163),"")</f>
        <v>4.057334484773957E-2</v>
      </c>
    </row>
    <row r="1171" spans="1:34" ht="15.6" hidden="1" x14ac:dyDescent="0.25">
      <c r="A1171" t="str">
        <f t="shared" si="203"/>
        <v>贷款拨备额</v>
      </c>
      <c r="B1171" s="3"/>
      <c r="C1171" s="3"/>
      <c r="D1171" s="3"/>
      <c r="E1171" s="3"/>
      <c r="F1171" s="1" t="s">
        <v>138</v>
      </c>
      <c r="G1171" s="3" t="s">
        <v>259</v>
      </c>
    </row>
    <row r="1172" spans="1:34" ht="15" hidden="1" x14ac:dyDescent="0.25">
      <c r="A1172" t="str">
        <f t="shared" si="203"/>
        <v>工商贷款拨备额</v>
      </c>
      <c r="B1172" s="3" t="str">
        <f>D1172&amp;G1172</f>
        <v>工商银行贷款拨备额</v>
      </c>
      <c r="C1172" s="4" t="s">
        <v>5</v>
      </c>
      <c r="D1172" s="4" t="s">
        <v>6</v>
      </c>
      <c r="E1172" s="5" t="s">
        <v>7</v>
      </c>
      <c r="F1172" s="5" t="s">
        <v>8</v>
      </c>
      <c r="G1172" s="5" t="str">
        <f>G1171</f>
        <v>贷款拨备额</v>
      </c>
      <c r="H1172" s="23">
        <v>460836</v>
      </c>
      <c r="I1172" s="23">
        <v>474990.10650000005</v>
      </c>
      <c r="J1172" s="23">
        <v>478498</v>
      </c>
      <c r="K1172" s="23">
        <v>498630.35110000003</v>
      </c>
      <c r="L1172" s="23">
        <v>525327</v>
      </c>
      <c r="M1172" s="23">
        <v>542918.27590000001</v>
      </c>
      <c r="N1172" s="23">
        <v>530300</v>
      </c>
      <c r="O1172" s="23">
        <v>562564.18460000004</v>
      </c>
      <c r="P1172" s="23">
        <v>590101</v>
      </c>
      <c r="Q1172" s="23">
        <v>612669.88800000004</v>
      </c>
      <c r="R1172" s="23">
        <v>603764</v>
      </c>
      <c r="S1172" s="23">
        <v>644186.50170000002</v>
      </c>
      <c r="T1172" s="23">
        <v>653669</v>
      </c>
      <c r="U1172" s="23">
        <v>665387.272</v>
      </c>
      <c r="V1172" s="23">
        <v>672762</v>
      </c>
      <c r="W1172" s="23">
        <v>720993.09869999997</v>
      </c>
      <c r="X1172" s="23">
        <v>751196</v>
      </c>
      <c r="Y1172" s="23">
        <v>756759.18900000001</v>
      </c>
      <c r="Z1172" s="23">
        <v>756391</v>
      </c>
      <c r="AA1172" s="23">
        <v>802267.83279999997</v>
      </c>
      <c r="AB1172" s="23">
        <v>819886</v>
      </c>
      <c r="AC1172" s="23">
        <v>832634.86500000011</v>
      </c>
      <c r="AD1172" s="23">
        <v>815497</v>
      </c>
      <c r="AE1172" s="23">
        <v>852875.64300000004</v>
      </c>
      <c r="AF1172" s="23">
        <v>871064</v>
      </c>
      <c r="AG1172" s="23">
        <v>879348.61979999999</v>
      </c>
      <c r="AH1172" s="23">
        <v>852274</v>
      </c>
    </row>
    <row r="1173" spans="1:34" ht="15" hidden="1" x14ac:dyDescent="0.25">
      <c r="A1173" t="str">
        <f t="shared" si="203"/>
        <v>建设贷款拨备额</v>
      </c>
      <c r="B1173" s="3" t="str">
        <f t="shared" ref="B1173:B1247" si="231">D1173&amp;G1173</f>
        <v>建设银行贷款拨备额</v>
      </c>
      <c r="C1173" s="4" t="s">
        <v>9</v>
      </c>
      <c r="D1173" s="4" t="s">
        <v>10</v>
      </c>
      <c r="E1173" s="5" t="s">
        <v>11</v>
      </c>
      <c r="F1173" s="5" t="s">
        <v>8</v>
      </c>
      <c r="G1173" s="5" t="str">
        <f>G1172</f>
        <v>贷款拨备额</v>
      </c>
      <c r="H1173" s="23">
        <v>452543</v>
      </c>
      <c r="I1173" s="23">
        <v>461441.73719999997</v>
      </c>
      <c r="J1173" s="23">
        <v>482158</v>
      </c>
      <c r="K1173" s="23">
        <v>520433.22700000007</v>
      </c>
      <c r="L1173" s="23">
        <v>546361</v>
      </c>
      <c r="M1173" s="23">
        <v>555798.95279999997</v>
      </c>
      <c r="N1173" s="23">
        <v>556063</v>
      </c>
      <c r="O1173" s="23">
        <v>589479.39819999994</v>
      </c>
      <c r="P1173" s="23">
        <v>615141</v>
      </c>
      <c r="Q1173" s="23">
        <v>637323.10249999992</v>
      </c>
      <c r="R1173" s="23">
        <v>637338</v>
      </c>
      <c r="S1173" s="23">
        <v>681313.50719999999</v>
      </c>
      <c r="T1173" s="23">
        <v>694852</v>
      </c>
      <c r="U1173" s="23">
        <v>715105.27199999988</v>
      </c>
      <c r="V1173" s="23">
        <v>704088</v>
      </c>
      <c r="W1173" s="23">
        <v>748306.53360000008</v>
      </c>
      <c r="X1173" s="23">
        <v>771712</v>
      </c>
      <c r="Y1173" s="23">
        <v>785845.07110000006</v>
      </c>
      <c r="Z1173" s="23">
        <v>778223</v>
      </c>
      <c r="AA1173" s="23">
        <v>808184.64269999997</v>
      </c>
      <c r="AB1173" s="23">
        <v>815121</v>
      </c>
      <c r="AC1173" s="23">
        <v>822271.29180000001</v>
      </c>
      <c r="AD1173" s="23">
        <v>829413</v>
      </c>
      <c r="AE1173" s="23">
        <v>848101.86160000006</v>
      </c>
      <c r="AF1173" s="23">
        <v>872165</v>
      </c>
      <c r="AG1173" s="23">
        <v>859046.63699999999</v>
      </c>
      <c r="AH1173" s="23">
        <v>848612.00000000012</v>
      </c>
    </row>
    <row r="1174" spans="1:34" ht="15" hidden="1" x14ac:dyDescent="0.25">
      <c r="A1174" t="str">
        <f t="shared" si="203"/>
        <v>农业贷款拨备额</v>
      </c>
      <c r="B1174" s="3" t="str">
        <f t="shared" si="231"/>
        <v>农业银行贷款拨备额</v>
      </c>
      <c r="C1174" s="4" t="s">
        <v>12</v>
      </c>
      <c r="D1174" s="4" t="s">
        <v>13</v>
      </c>
      <c r="E1174" s="5" t="s">
        <v>14</v>
      </c>
      <c r="F1174" s="5" t="s">
        <v>8</v>
      </c>
      <c r="G1174" s="5" t="str">
        <f t="shared" ref="G1174:G1207" si="232">G1173</f>
        <v>贷款拨备额</v>
      </c>
      <c r="H1174" s="23">
        <v>525633</v>
      </c>
      <c r="I1174" s="23">
        <v>529432.5736</v>
      </c>
      <c r="J1174" s="23">
        <v>553115</v>
      </c>
      <c r="K1174" s="23">
        <v>570232.67629999993</v>
      </c>
      <c r="L1174" s="23">
        <v>607115</v>
      </c>
      <c r="M1174" s="23">
        <v>616294.69720000005</v>
      </c>
      <c r="N1174" s="23">
        <v>631206</v>
      </c>
      <c r="O1174" s="23">
        <v>647138.15430000005</v>
      </c>
      <c r="P1174" s="23">
        <v>688906</v>
      </c>
      <c r="Q1174" s="23">
        <v>720569.50520000001</v>
      </c>
      <c r="R1174" s="23">
        <v>736687</v>
      </c>
      <c r="S1174" s="23">
        <v>782430.67500000005</v>
      </c>
      <c r="T1174" s="23">
        <v>806351</v>
      </c>
      <c r="U1174" s="23">
        <v>816253.103</v>
      </c>
      <c r="V1174" s="23">
        <v>820228</v>
      </c>
      <c r="W1174" s="23">
        <v>871208.13780000003</v>
      </c>
      <c r="X1174" s="23">
        <v>896914</v>
      </c>
      <c r="Y1174" s="23">
        <v>911876.44919999992</v>
      </c>
      <c r="Z1174" s="23">
        <v>913918</v>
      </c>
      <c r="AA1174" s="23">
        <v>956128.46500000008</v>
      </c>
      <c r="AB1174" s="23">
        <v>973925</v>
      </c>
      <c r="AC1174" s="23">
        <v>982174.12959999999</v>
      </c>
      <c r="AD1174" s="23">
        <v>929174</v>
      </c>
      <c r="AE1174" s="23">
        <v>996603.29639999999</v>
      </c>
      <c r="AF1174" s="23">
        <v>1006763.0000000001</v>
      </c>
      <c r="AG1174" s="23">
        <v>1007414.9231999998</v>
      </c>
      <c r="AH1174" s="23">
        <v>1004779.9999999998</v>
      </c>
    </row>
    <row r="1175" spans="1:34" ht="15" hidden="1" x14ac:dyDescent="0.25">
      <c r="A1175" t="str">
        <f t="shared" si="203"/>
        <v>中国贷款拨备额</v>
      </c>
      <c r="B1175" s="3" t="str">
        <f t="shared" si="231"/>
        <v>中国银行贷款拨备额</v>
      </c>
      <c r="C1175" s="4" t="s">
        <v>15</v>
      </c>
      <c r="D1175" s="4" t="s">
        <v>16</v>
      </c>
      <c r="E1175" s="5" t="s">
        <v>17</v>
      </c>
      <c r="F1175" s="5" t="s">
        <v>8</v>
      </c>
      <c r="G1175" s="5" t="str">
        <f t="shared" si="232"/>
        <v>贷款拨备额</v>
      </c>
      <c r="H1175" s="23">
        <v>312254</v>
      </c>
      <c r="I1175" s="23">
        <v>321679.11359999998</v>
      </c>
      <c r="J1175" s="23">
        <v>325923</v>
      </c>
      <c r="K1175" s="23">
        <v>352181.61040000001</v>
      </c>
      <c r="L1175" s="23">
        <v>369912</v>
      </c>
      <c r="M1175" s="23">
        <v>375198.3542</v>
      </c>
      <c r="N1175" s="23">
        <v>368619</v>
      </c>
      <c r="O1175" s="23">
        <v>370032.44760000001</v>
      </c>
      <c r="P1175" s="23">
        <v>369168</v>
      </c>
      <c r="Q1175" s="23">
        <v>385866.09900000005</v>
      </c>
      <c r="R1175" s="23">
        <v>390541</v>
      </c>
      <c r="S1175" s="23">
        <v>404640.05479999998</v>
      </c>
      <c r="T1175" s="23">
        <v>416425</v>
      </c>
      <c r="U1175" s="23">
        <v>430009.2672</v>
      </c>
      <c r="V1175" s="23">
        <v>437241</v>
      </c>
      <c r="W1175" s="23">
        <v>442393.06559999997</v>
      </c>
      <c r="X1175" s="23">
        <v>465108</v>
      </c>
      <c r="Y1175" s="23">
        <v>488316.93839999998</v>
      </c>
      <c r="Z1175" s="23">
        <v>485298</v>
      </c>
      <c r="AA1175" s="23">
        <v>517002.85260000004</v>
      </c>
      <c r="AB1175" s="23">
        <v>526957</v>
      </c>
      <c r="AC1175" s="23">
        <v>536995.57819999999</v>
      </c>
      <c r="AD1175" s="23">
        <v>539177</v>
      </c>
      <c r="AE1175" s="23">
        <v>556707.47759999998</v>
      </c>
      <c r="AF1175" s="23">
        <v>561869</v>
      </c>
      <c r="AG1175" s="23">
        <v>567523.25399999996</v>
      </c>
      <c r="AH1175" s="23">
        <v>577144</v>
      </c>
    </row>
    <row r="1176" spans="1:34" ht="15" hidden="1" x14ac:dyDescent="0.25">
      <c r="A1176" t="str">
        <f t="shared" si="203"/>
        <v>邮储贷款拨备额</v>
      </c>
      <c r="B1176" s="3" t="str">
        <f t="shared" si="231"/>
        <v>邮储银行贷款拨备额</v>
      </c>
      <c r="C1176" s="4" t="s">
        <v>18</v>
      </c>
      <c r="D1176" s="4" t="s">
        <v>19</v>
      </c>
      <c r="E1176" s="5" t="s">
        <v>20</v>
      </c>
      <c r="F1176" s="5" t="s">
        <v>8</v>
      </c>
      <c r="G1176" s="5" t="str">
        <f t="shared" si="232"/>
        <v>贷款拨备额</v>
      </c>
      <c r="H1176" s="23">
        <v>151995.32920000001</v>
      </c>
      <c r="I1176" s="23">
        <v>156686.39300000001</v>
      </c>
      <c r="J1176" s="23">
        <v>166854</v>
      </c>
      <c r="K1176" s="23">
        <v>174742.014</v>
      </c>
      <c r="L1176" s="23">
        <v>192077</v>
      </c>
      <c r="M1176" s="23">
        <v>200645.3602</v>
      </c>
      <c r="N1176" s="23">
        <v>209483</v>
      </c>
      <c r="O1176" s="23">
        <v>213639.70300000001</v>
      </c>
      <c r="P1176" s="23">
        <v>215734</v>
      </c>
      <c r="Q1176" s="23">
        <v>219960.399</v>
      </c>
      <c r="R1176" s="23">
        <v>220543</v>
      </c>
      <c r="S1176" s="23">
        <v>230736.28199999998</v>
      </c>
      <c r="T1176" s="23">
        <v>236910</v>
      </c>
      <c r="U1176" s="23">
        <v>238228.78530000005</v>
      </c>
      <c r="V1176" s="23">
        <v>234145</v>
      </c>
      <c r="W1176" s="23">
        <v>238657.34399999998</v>
      </c>
      <c r="X1176" s="23">
        <v>240171</v>
      </c>
      <c r="Y1176" s="23">
        <v>235307.84510000004</v>
      </c>
      <c r="Z1176" s="23">
        <v>234467</v>
      </c>
      <c r="AA1176" s="23">
        <v>233993.15820000001</v>
      </c>
      <c r="AB1176" s="23">
        <v>235019</v>
      </c>
      <c r="AC1176" s="23">
        <v>227798.64800000002</v>
      </c>
      <c r="AD1176" s="23">
        <v>229830</v>
      </c>
      <c r="AE1176" s="23">
        <v>226992.92219999997</v>
      </c>
      <c r="AF1176" s="23">
        <v>227423</v>
      </c>
      <c r="AG1176" s="23">
        <v>218612.71889999998</v>
      </c>
      <c r="AH1176" s="23">
        <v>214148.00000000006</v>
      </c>
    </row>
    <row r="1177" spans="1:34" ht="15" hidden="1" x14ac:dyDescent="0.25">
      <c r="A1177" t="str">
        <f t="shared" si="203"/>
        <v>交通贷款拨备额</v>
      </c>
      <c r="B1177" s="3" t="str">
        <f t="shared" si="231"/>
        <v>交通银行贷款拨备额</v>
      </c>
      <c r="C1177" s="4" t="s">
        <v>21</v>
      </c>
      <c r="D1177" s="4" t="s">
        <v>22</v>
      </c>
      <c r="E1177" s="5" t="s">
        <v>23</v>
      </c>
      <c r="F1177" s="5" t="s">
        <v>8</v>
      </c>
      <c r="G1177" s="5" t="str">
        <f t="shared" si="232"/>
        <v>贷款拨备额</v>
      </c>
      <c r="H1177" s="23">
        <v>133187</v>
      </c>
      <c r="I1177" s="23">
        <v>133612.80239999999</v>
      </c>
      <c r="J1177" s="23">
        <v>134052</v>
      </c>
      <c r="K1177" s="23">
        <v>136388.76449999999</v>
      </c>
      <c r="L1177" s="23">
        <v>143216</v>
      </c>
      <c r="M1177" s="23">
        <v>146306.81340000001</v>
      </c>
      <c r="N1177" s="23">
        <v>142123</v>
      </c>
      <c r="O1177" s="23">
        <v>145003.35679999998</v>
      </c>
      <c r="P1177" s="23">
        <v>152772</v>
      </c>
      <c r="Q1177" s="23">
        <v>162129.546</v>
      </c>
      <c r="R1177" s="23">
        <v>163257</v>
      </c>
      <c r="S1177" s="23">
        <v>169721.54419999997</v>
      </c>
      <c r="T1177" s="23">
        <v>180722</v>
      </c>
      <c r="U1177" s="23">
        <v>185099.9994</v>
      </c>
      <c r="V1177" s="23">
        <v>179927</v>
      </c>
      <c r="W1177" s="23">
        <v>188646.71249999999</v>
      </c>
      <c r="X1177" s="23">
        <v>204847</v>
      </c>
      <c r="Y1177" s="23">
        <v>207833.10259999998</v>
      </c>
      <c r="Z1177" s="23">
        <v>208939</v>
      </c>
      <c r="AA1177" s="23">
        <v>213556.87850000002</v>
      </c>
      <c r="AB1177" s="23">
        <v>225886</v>
      </c>
      <c r="AC1177" s="23">
        <v>227315.05</v>
      </c>
      <c r="AD1177" s="23">
        <v>227722</v>
      </c>
      <c r="AE1177" s="23">
        <v>231375.34910000002</v>
      </c>
      <c r="AF1177" s="23">
        <v>241066</v>
      </c>
      <c r="AG1177" s="23">
        <v>240522.7347</v>
      </c>
      <c r="AH1177" s="23">
        <v>484582</v>
      </c>
    </row>
    <row r="1178" spans="1:34" ht="15" hidden="1" x14ac:dyDescent="0.25">
      <c r="A1178" t="str">
        <f t="shared" si="203"/>
        <v>招商贷款拨备额</v>
      </c>
      <c r="B1178" s="3" t="str">
        <f t="shared" si="231"/>
        <v>招商银行贷款拨备额</v>
      </c>
      <c r="C1178" s="4" t="s">
        <v>24</v>
      </c>
      <c r="D1178" s="4" t="s">
        <v>25</v>
      </c>
      <c r="E1178" s="5" t="s">
        <v>26</v>
      </c>
      <c r="F1178" s="5" t="s">
        <v>27</v>
      </c>
      <c r="G1178" s="5" t="str">
        <f t="shared" si="232"/>
        <v>贷款拨备额</v>
      </c>
      <c r="H1178" s="23">
        <v>209757</v>
      </c>
      <c r="I1178" s="23">
        <v>218055.86009999999</v>
      </c>
      <c r="J1178" s="23">
        <v>223097</v>
      </c>
      <c r="K1178" s="23">
        <v>237286.79139999999</v>
      </c>
      <c r="L1178" s="23">
        <v>243891</v>
      </c>
      <c r="M1178" s="23">
        <v>239844.98160000003</v>
      </c>
      <c r="N1178" s="23">
        <v>234664</v>
      </c>
      <c r="O1178" s="23">
        <v>237245.3616</v>
      </c>
      <c r="P1178" s="23">
        <v>239692</v>
      </c>
      <c r="Q1178" s="23">
        <v>227339.68280000001</v>
      </c>
      <c r="R1178" s="23">
        <v>246104</v>
      </c>
      <c r="S1178" s="23">
        <v>250485.69840000002</v>
      </c>
      <c r="T1178" s="23">
        <v>256027</v>
      </c>
      <c r="U1178" s="23">
        <v>260132.88960000002</v>
      </c>
      <c r="V1178" s="23">
        <v>261476</v>
      </c>
      <c r="W1178" s="23">
        <v>270345.9264</v>
      </c>
      <c r="X1178" s="23">
        <v>271447</v>
      </c>
      <c r="Y1178" s="23">
        <v>275514.72840000002</v>
      </c>
      <c r="Z1178" s="23">
        <v>269534</v>
      </c>
      <c r="AA1178" s="23">
        <v>273580.36599999998</v>
      </c>
      <c r="AB1178" s="23">
        <v>275539</v>
      </c>
      <c r="AC1178" s="23">
        <v>274661.57549999998</v>
      </c>
      <c r="AD1178" s="23">
        <v>270301</v>
      </c>
      <c r="AE1178" s="23">
        <v>273666.32289999997</v>
      </c>
      <c r="AF1178" s="23">
        <v>272733</v>
      </c>
      <c r="AG1178" s="23">
        <v>273698.30250000005</v>
      </c>
      <c r="AH1178" s="23">
        <v>267222</v>
      </c>
    </row>
    <row r="1179" spans="1:34" ht="15" hidden="1" x14ac:dyDescent="0.25">
      <c r="A1179" t="str">
        <f t="shared" si="203"/>
        <v>兴业贷款拨备额</v>
      </c>
      <c r="B1179" s="3" t="str">
        <f t="shared" si="231"/>
        <v>兴业银行贷款拨备额</v>
      </c>
      <c r="C1179" s="4" t="s">
        <v>28</v>
      </c>
      <c r="D1179" s="4" t="s">
        <v>29</v>
      </c>
      <c r="E1179" s="5" t="s">
        <v>30</v>
      </c>
      <c r="F1179" s="5" t="s">
        <v>27</v>
      </c>
      <c r="G1179" s="5" t="str">
        <f t="shared" si="232"/>
        <v>贷款拨备额</v>
      </c>
      <c r="H1179" s="23">
        <v>98003</v>
      </c>
      <c r="I1179" s="23">
        <v>103929.23879999999</v>
      </c>
      <c r="J1179" s="23">
        <v>105581</v>
      </c>
      <c r="K1179" s="23">
        <v>109813.98240000001</v>
      </c>
      <c r="L1179" s="23">
        <v>119207</v>
      </c>
      <c r="M1179" s="23">
        <v>120191.23129999998</v>
      </c>
      <c r="N1179" s="23">
        <v>108661</v>
      </c>
      <c r="O1179" s="23">
        <v>121762.51360000001</v>
      </c>
      <c r="P1179" s="23">
        <v>124131</v>
      </c>
      <c r="Q1179" s="23">
        <v>126792.28939999999</v>
      </c>
      <c r="R1179" s="23">
        <v>130909</v>
      </c>
      <c r="S1179" s="23">
        <v>136757.454</v>
      </c>
      <c r="T1179" s="23">
        <v>138230</v>
      </c>
      <c r="U1179" s="23">
        <v>133461.46370000002</v>
      </c>
      <c r="V1179" s="23">
        <v>128834</v>
      </c>
      <c r="W1179" s="23">
        <v>130089.57180000001</v>
      </c>
      <c r="X1179" s="23">
        <v>138286</v>
      </c>
      <c r="Y1179" s="23">
        <v>135736.71300000002</v>
      </c>
      <c r="Z1179" s="23">
        <v>143426</v>
      </c>
      <c r="AA1179" s="23">
        <v>145882.04199999999</v>
      </c>
      <c r="AB1179" s="23">
        <v>145110</v>
      </c>
      <c r="AC1179" s="23">
        <v>145070.37719999999</v>
      </c>
      <c r="AD1179" s="23">
        <v>146183</v>
      </c>
      <c r="AE1179" s="23">
        <v>146660.1202</v>
      </c>
      <c r="AF1179" s="23">
        <v>145106</v>
      </c>
      <c r="AG1179" s="23">
        <v>147074.13600000003</v>
      </c>
      <c r="AH1179" s="23">
        <v>146754</v>
      </c>
    </row>
    <row r="1180" spans="1:34" ht="15" hidden="1" x14ac:dyDescent="0.25">
      <c r="A1180" t="str">
        <f t="shared" si="203"/>
        <v>浦发贷款拨备额</v>
      </c>
      <c r="B1180" s="3" t="str">
        <f t="shared" si="231"/>
        <v>浦发银行贷款拨备额</v>
      </c>
      <c r="C1180" s="4" t="s">
        <v>31</v>
      </c>
      <c r="D1180" s="4" t="s">
        <v>32</v>
      </c>
      <c r="E1180" s="5" t="s">
        <v>33</v>
      </c>
      <c r="F1180" s="5" t="s">
        <v>27</v>
      </c>
      <c r="G1180" s="5" t="str">
        <f t="shared" si="232"/>
        <v>贷款拨备额</v>
      </c>
      <c r="H1180" s="23">
        <v>106231</v>
      </c>
      <c r="I1180" s="23">
        <v>107841.5208</v>
      </c>
      <c r="J1180" s="23">
        <v>108791</v>
      </c>
      <c r="K1180" s="23">
        <v>118892.86500000001</v>
      </c>
      <c r="L1180" s="23">
        <v>117063</v>
      </c>
      <c r="M1180" s="23">
        <v>118721.2488</v>
      </c>
      <c r="N1180" s="23">
        <v>119867</v>
      </c>
      <c r="O1180" s="23">
        <v>120580.61959999999</v>
      </c>
      <c r="P1180" s="23">
        <v>117594</v>
      </c>
      <c r="Q1180" s="23">
        <v>114855.02219999999</v>
      </c>
      <c r="R1180" s="23">
        <v>110606</v>
      </c>
      <c r="S1180" s="23">
        <v>112432.91449999998</v>
      </c>
      <c r="T1180" s="23">
        <v>120457</v>
      </c>
      <c r="U1180" s="23">
        <v>116966.5494</v>
      </c>
      <c r="V1180" s="23">
        <v>118674</v>
      </c>
      <c r="W1180" s="23">
        <v>121475.72120000001</v>
      </c>
      <c r="X1180" s="23">
        <v>126650</v>
      </c>
      <c r="Y1180" s="23">
        <v>132086.00320000001</v>
      </c>
      <c r="Z1180" s="23">
        <v>128739</v>
      </c>
      <c r="AA1180" s="23">
        <v>129700.86439999999</v>
      </c>
      <c r="AB1180" s="23">
        <v>131106</v>
      </c>
      <c r="AC1180" s="23">
        <v>135762.19399999999</v>
      </c>
      <c r="AD1180" s="23">
        <v>136748</v>
      </c>
      <c r="AE1180" s="23">
        <v>138896.17200000002</v>
      </c>
      <c r="AF1180" s="23">
        <v>142880</v>
      </c>
      <c r="AG1180" s="23">
        <v>140296.74720000001</v>
      </c>
      <c r="AH1180" s="23">
        <v>144481.00000000003</v>
      </c>
    </row>
    <row r="1181" spans="1:34" ht="15" hidden="1" x14ac:dyDescent="0.25">
      <c r="A1181" t="str">
        <f t="shared" si="203"/>
        <v>中信贷款拨备额</v>
      </c>
      <c r="B1181" s="3" t="str">
        <f t="shared" si="231"/>
        <v>中信银行贷款拨备额</v>
      </c>
      <c r="C1181" s="4" t="s">
        <v>34</v>
      </c>
      <c r="D1181" s="4" t="s">
        <v>35</v>
      </c>
      <c r="E1181" s="5" t="s">
        <v>36</v>
      </c>
      <c r="F1181" s="5" t="s">
        <v>27</v>
      </c>
      <c r="G1181" s="5" t="str">
        <f t="shared" si="232"/>
        <v>贷款拨备额</v>
      </c>
      <c r="H1181" s="23">
        <v>109277</v>
      </c>
      <c r="I1181" s="23">
        <v>119209.758</v>
      </c>
      <c r="J1181" s="23">
        <v>115870</v>
      </c>
      <c r="K1181" s="23">
        <v>132676.30739999999</v>
      </c>
      <c r="L1181" s="23">
        <v>135808</v>
      </c>
      <c r="M1181" s="23">
        <v>147040.9632</v>
      </c>
      <c r="N1181" s="23">
        <v>126100</v>
      </c>
      <c r="O1181" s="23">
        <v>132950.9523</v>
      </c>
      <c r="P1181" s="23">
        <v>133849</v>
      </c>
      <c r="Q1181" s="23">
        <v>129879.02200000001</v>
      </c>
      <c r="R1181" s="23">
        <v>121471</v>
      </c>
      <c r="S1181" s="23">
        <v>123515.97209999998</v>
      </c>
      <c r="T1181" s="23">
        <v>129172</v>
      </c>
      <c r="U1181" s="23">
        <v>130715.28120000001</v>
      </c>
      <c r="V1181" s="23">
        <v>131202</v>
      </c>
      <c r="W1181" s="23">
        <v>135577.51700000002</v>
      </c>
      <c r="X1181" s="23">
        <v>135072</v>
      </c>
      <c r="Y1181" s="23">
        <v>139954.7751</v>
      </c>
      <c r="Z1181" s="23">
        <v>134517</v>
      </c>
      <c r="AA1181" s="23">
        <v>136387.12230000002</v>
      </c>
      <c r="AB1181" s="23">
        <v>137658</v>
      </c>
      <c r="AC1181" s="23">
        <v>142518.96000000002</v>
      </c>
      <c r="AD1181" s="23">
        <v>139240</v>
      </c>
      <c r="AE1181" s="23">
        <v>140515.85060000001</v>
      </c>
      <c r="AF1181" s="23">
        <v>142136</v>
      </c>
      <c r="AG1181" s="23">
        <v>136662.6624</v>
      </c>
      <c r="AH1181" s="23">
        <v>139706.00000000003</v>
      </c>
    </row>
    <row r="1182" spans="1:34" ht="15" hidden="1" x14ac:dyDescent="0.25">
      <c r="A1182" t="str">
        <f t="shared" si="203"/>
        <v>民生贷款拨备额</v>
      </c>
      <c r="B1182" s="3" t="str">
        <f t="shared" si="231"/>
        <v>民生银行贷款拨备额</v>
      </c>
      <c r="C1182" s="4" t="s">
        <v>37</v>
      </c>
      <c r="D1182" s="4" t="s">
        <v>38</v>
      </c>
      <c r="E1182" s="5" t="s">
        <v>39</v>
      </c>
      <c r="F1182" s="5" t="s">
        <v>27</v>
      </c>
      <c r="G1182" s="5" t="str">
        <f t="shared" si="232"/>
        <v>贷款拨备额</v>
      </c>
      <c r="H1182" s="23">
        <v>78202</v>
      </c>
      <c r="I1182" s="23">
        <v>80601.805699999997</v>
      </c>
      <c r="J1182" s="23">
        <v>82475</v>
      </c>
      <c r="K1182" s="23">
        <v>89618.0432</v>
      </c>
      <c r="L1182" s="23">
        <v>96044</v>
      </c>
      <c r="M1182" s="23">
        <v>102051.21400000001</v>
      </c>
      <c r="N1182" s="23">
        <v>97637</v>
      </c>
      <c r="O1182" s="23">
        <v>101748.7766</v>
      </c>
      <c r="P1182" s="23">
        <v>103426</v>
      </c>
      <c r="Q1182" s="23">
        <v>105751.746</v>
      </c>
      <c r="R1182" s="23">
        <v>105108</v>
      </c>
      <c r="S1182" s="23">
        <v>104511.80190000001</v>
      </c>
      <c r="T1182" s="23">
        <v>102367</v>
      </c>
      <c r="U1182" s="23">
        <v>101645.0148</v>
      </c>
      <c r="V1182" s="23">
        <v>98868</v>
      </c>
      <c r="W1182" s="23">
        <v>99822.11480000001</v>
      </c>
      <c r="X1182" s="23">
        <v>101331</v>
      </c>
      <c r="Y1182" s="23">
        <v>101485.18149999999</v>
      </c>
      <c r="Z1182" s="23">
        <v>97444</v>
      </c>
      <c r="AA1182" s="23">
        <v>97045.166400000002</v>
      </c>
      <c r="AB1182" s="23">
        <v>96868</v>
      </c>
      <c r="AC1182" s="23">
        <v>95990.437999999995</v>
      </c>
      <c r="AD1182" s="23">
        <v>93129</v>
      </c>
      <c r="AE1182" s="23">
        <v>95283.121500000008</v>
      </c>
      <c r="AF1182" s="23">
        <v>95816.000000000015</v>
      </c>
      <c r="AG1182" s="23">
        <v>94175.51</v>
      </c>
      <c r="AH1182" s="23">
        <v>92925</v>
      </c>
    </row>
    <row r="1183" spans="1:34" ht="15" hidden="1" x14ac:dyDescent="0.25">
      <c r="A1183" t="str">
        <f t="shared" si="203"/>
        <v>光大贷款拨备额</v>
      </c>
      <c r="B1183" s="3" t="str">
        <f t="shared" si="231"/>
        <v>光大银行贷款拨备额</v>
      </c>
      <c r="C1183" s="4" t="s">
        <v>40</v>
      </c>
      <c r="D1183" s="4" t="s">
        <v>41</v>
      </c>
      <c r="E1183" s="5" t="s">
        <v>42</v>
      </c>
      <c r="F1183" s="5" t="s">
        <v>27</v>
      </c>
      <c r="G1183" s="5" t="str">
        <f t="shared" si="232"/>
        <v>贷款拨备额</v>
      </c>
      <c r="H1183" s="23">
        <v>72493</v>
      </c>
      <c r="I1183" s="23">
        <v>73504.430999999997</v>
      </c>
      <c r="J1183" s="23">
        <v>76666</v>
      </c>
      <c r="K1183" s="23">
        <v>82006.288799999995</v>
      </c>
      <c r="L1183" s="23">
        <v>84817</v>
      </c>
      <c r="M1183" s="23">
        <v>82353.020399999994</v>
      </c>
      <c r="N1183" s="23">
        <v>76127</v>
      </c>
      <c r="O1183" s="23">
        <v>79485.162299999996</v>
      </c>
      <c r="P1183" s="23">
        <v>81222</v>
      </c>
      <c r="Q1183" s="23">
        <v>81590.6875</v>
      </c>
      <c r="R1183" s="23">
        <v>77363</v>
      </c>
      <c r="S1183" s="23">
        <v>80607.347200000004</v>
      </c>
      <c r="T1183" s="23">
        <v>82192</v>
      </c>
      <c r="U1183" s="23">
        <v>83342.986799999999</v>
      </c>
      <c r="V1183" s="23">
        <v>83956</v>
      </c>
      <c r="W1183" s="23">
        <v>87349.516799999998</v>
      </c>
      <c r="X1183" s="23">
        <v>92057</v>
      </c>
      <c r="Y1183" s="23">
        <v>89288.164499999999</v>
      </c>
      <c r="Z1183" s="23">
        <v>86061</v>
      </c>
      <c r="AA1183" s="23">
        <v>90106.68</v>
      </c>
      <c r="AB1183" s="23">
        <v>84104</v>
      </c>
      <c r="AC1183" s="23">
        <v>82841.610599999985</v>
      </c>
      <c r="AD1183" s="23">
        <v>88941</v>
      </c>
      <c r="AE1183" s="23">
        <v>89475.5092</v>
      </c>
      <c r="AF1183" s="23">
        <v>87813.000000000015</v>
      </c>
      <c r="AG1183" s="23">
        <v>85662.710399999996</v>
      </c>
      <c r="AH1183" s="23">
        <v>88360</v>
      </c>
    </row>
    <row r="1184" spans="1:34" ht="15" hidden="1" x14ac:dyDescent="0.25">
      <c r="A1184" t="str">
        <f t="shared" si="203"/>
        <v>平安贷款拨备额</v>
      </c>
      <c r="B1184" s="3" t="str">
        <f t="shared" si="231"/>
        <v>平安银行贷款拨备额</v>
      </c>
      <c r="C1184" s="4" t="s">
        <v>43</v>
      </c>
      <c r="D1184" s="4" t="s">
        <v>44</v>
      </c>
      <c r="E1184" s="5" t="s">
        <v>45</v>
      </c>
      <c r="F1184" s="5" t="s">
        <v>27</v>
      </c>
      <c r="G1184" s="5" t="str">
        <f t="shared" si="232"/>
        <v>贷款拨备额</v>
      </c>
      <c r="H1184" s="23">
        <v>63748</v>
      </c>
      <c r="I1184" s="23">
        <v>67261.248599999992</v>
      </c>
      <c r="J1184" s="23">
        <v>70013</v>
      </c>
      <c r="K1184" s="23">
        <v>80823.193499999994</v>
      </c>
      <c r="L1184" s="23">
        <v>88794</v>
      </c>
      <c r="M1184" s="23">
        <v>74314.647599999997</v>
      </c>
      <c r="N1184" s="23">
        <v>63219</v>
      </c>
      <c r="O1184" s="23">
        <v>74827.735199999996</v>
      </c>
      <c r="P1184" s="23">
        <v>80409</v>
      </c>
      <c r="Q1184" s="23">
        <v>83786.920499999993</v>
      </c>
      <c r="R1184" s="23">
        <v>90202</v>
      </c>
      <c r="S1184" s="23">
        <v>92685.46</v>
      </c>
      <c r="T1184" s="23">
        <v>95021</v>
      </c>
      <c r="U1184" s="23">
        <v>98793.394499999995</v>
      </c>
      <c r="V1184" s="23">
        <v>101196</v>
      </c>
      <c r="W1184" s="23">
        <v>104744.376</v>
      </c>
      <c r="X1184" s="23">
        <v>103018</v>
      </c>
      <c r="Y1184" s="23">
        <v>100607.06759999999</v>
      </c>
      <c r="Z1184" s="23">
        <v>100045</v>
      </c>
      <c r="AA1184" s="23">
        <v>97133.425199999998</v>
      </c>
      <c r="AB1184" s="23">
        <v>96179</v>
      </c>
      <c r="AC1184" s="23">
        <v>90428.4</v>
      </c>
      <c r="AD1184" s="23">
        <v>89600</v>
      </c>
      <c r="AE1184" s="23">
        <v>85252.507899999997</v>
      </c>
      <c r="AF1184" s="23">
        <v>85541</v>
      </c>
      <c r="AG1184" s="23">
        <v>82405.73599999999</v>
      </c>
      <c r="AH1184" s="23">
        <v>78861</v>
      </c>
    </row>
    <row r="1185" spans="1:34" ht="15" hidden="1" x14ac:dyDescent="0.25">
      <c r="A1185" t="str">
        <f t="shared" si="203"/>
        <v>华夏贷款拨备额</v>
      </c>
      <c r="B1185" s="3" t="str">
        <f t="shared" si="231"/>
        <v>华夏银行贷款拨备额</v>
      </c>
      <c r="C1185" s="4" t="s">
        <v>46</v>
      </c>
      <c r="D1185" s="4" t="s">
        <v>47</v>
      </c>
      <c r="E1185" s="5" t="s">
        <v>48</v>
      </c>
      <c r="F1185" s="5" t="s">
        <v>27</v>
      </c>
      <c r="G1185" s="5" t="str">
        <f t="shared" si="232"/>
        <v>贷款拨备额</v>
      </c>
      <c r="H1185" s="23">
        <v>47359</v>
      </c>
      <c r="I1185" s="23">
        <v>50931.537900000003</v>
      </c>
      <c r="J1185" s="23">
        <v>48590</v>
      </c>
      <c r="K1185" s="23">
        <v>55508.424399999996</v>
      </c>
      <c r="L1185" s="23">
        <v>54971</v>
      </c>
      <c r="M1185" s="23">
        <v>62107.003799999999</v>
      </c>
      <c r="N1185" s="23">
        <v>54861</v>
      </c>
      <c r="O1185" s="23">
        <v>62357.218500000003</v>
      </c>
      <c r="P1185" s="23">
        <v>60391</v>
      </c>
      <c r="Q1185" s="23">
        <v>59246.5524</v>
      </c>
      <c r="R1185" s="23">
        <v>58997</v>
      </c>
      <c r="S1185" s="23">
        <v>61462.573199999999</v>
      </c>
      <c r="T1185" s="23">
        <v>62457</v>
      </c>
      <c r="U1185" s="23">
        <v>62303.22540000001</v>
      </c>
      <c r="V1185" s="23">
        <v>63744</v>
      </c>
      <c r="W1185" s="23">
        <v>66097.330800000011</v>
      </c>
      <c r="X1185" s="23">
        <v>65227</v>
      </c>
      <c r="Y1185" s="23">
        <v>63753.498599999999</v>
      </c>
      <c r="Z1185" s="23">
        <v>61631</v>
      </c>
      <c r="AA1185" s="23">
        <v>64269.748199999995</v>
      </c>
      <c r="AB1185" s="23">
        <v>63495</v>
      </c>
      <c r="AC1185" s="23">
        <v>62782.729399999997</v>
      </c>
      <c r="AD1185" s="23">
        <v>61378</v>
      </c>
      <c r="AE1185" s="23">
        <v>62548.643000000004</v>
      </c>
      <c r="AF1185" s="23">
        <v>60582.999999999993</v>
      </c>
      <c r="AG1185" s="23">
        <v>57426.344800000006</v>
      </c>
      <c r="AH1185" s="23">
        <v>57154.999999999993</v>
      </c>
    </row>
    <row r="1186" spans="1:34" ht="15" hidden="1" x14ac:dyDescent="0.25">
      <c r="A1186" t="str">
        <f t="shared" si="203"/>
        <v>浙商贷款拨备额</v>
      </c>
      <c r="B1186" s="3" t="str">
        <f t="shared" si="231"/>
        <v>浙商银行贷款拨备额</v>
      </c>
      <c r="C1186" s="4" t="s">
        <v>49</v>
      </c>
      <c r="D1186" s="4" t="s">
        <v>50</v>
      </c>
      <c r="E1186" s="5" t="s">
        <v>51</v>
      </c>
      <c r="F1186" s="5" t="s">
        <v>27</v>
      </c>
      <c r="G1186" s="5" t="str">
        <f t="shared" si="232"/>
        <v>贷款拨备额</v>
      </c>
      <c r="H1186" s="23">
        <v>30674.611720000001</v>
      </c>
      <c r="I1186" s="23" t="s">
        <v>143</v>
      </c>
      <c r="J1186" s="23">
        <v>31238</v>
      </c>
      <c r="K1186" s="23">
        <v>32908.905000000006</v>
      </c>
      <c r="L1186" s="23">
        <v>33114</v>
      </c>
      <c r="M1186" s="23">
        <v>32913.942799999997</v>
      </c>
      <c r="N1186" s="23">
        <v>32559</v>
      </c>
      <c r="O1186" s="23">
        <v>33440.756700000005</v>
      </c>
      <c r="P1186" s="23">
        <v>34497</v>
      </c>
      <c r="Q1186" s="23">
        <v>37004.519399999997</v>
      </c>
      <c r="R1186" s="23">
        <v>36087</v>
      </c>
      <c r="S1186" s="23">
        <v>38663.951199999996</v>
      </c>
      <c r="T1186" s="23">
        <v>40805</v>
      </c>
      <c r="U1186" s="23">
        <v>40118.081899999997</v>
      </c>
      <c r="V1186" s="23">
        <v>40725</v>
      </c>
      <c r="W1186" s="23">
        <v>41887.740200000007</v>
      </c>
      <c r="X1186" s="23">
        <v>43586</v>
      </c>
      <c r="Y1186" s="23">
        <v>44908.111199999999</v>
      </c>
      <c r="Z1186" s="23">
        <v>44910</v>
      </c>
      <c r="AA1186" s="23">
        <v>44950.1</v>
      </c>
      <c r="AB1186" s="23">
        <v>45898</v>
      </c>
      <c r="AC1186" s="23">
        <v>45520.927900000002</v>
      </c>
      <c r="AD1186" s="23">
        <v>45551</v>
      </c>
      <c r="AE1186" s="23">
        <v>44437.555500000002</v>
      </c>
      <c r="AF1186" s="23">
        <v>43370.000000000007</v>
      </c>
      <c r="AG1186" s="23">
        <v>40944.691599999998</v>
      </c>
      <c r="AH1186" s="23">
        <v>40454</v>
      </c>
    </row>
    <row r="1187" spans="1:34" ht="15" hidden="1" x14ac:dyDescent="0.25">
      <c r="A1187" t="str">
        <f t="shared" si="203"/>
        <v>北京贷款拨备额</v>
      </c>
      <c r="B1187" s="3" t="str">
        <f t="shared" si="231"/>
        <v>北京银行贷款拨备额</v>
      </c>
      <c r="C1187" s="4" t="s">
        <v>52</v>
      </c>
      <c r="D1187" s="4" t="s">
        <v>53</v>
      </c>
      <c r="E1187" s="5" t="s">
        <v>54</v>
      </c>
      <c r="F1187" s="5" t="s">
        <v>55</v>
      </c>
      <c r="G1187" s="5" t="str">
        <f t="shared" si="232"/>
        <v>贷款拨备额</v>
      </c>
      <c r="H1187" s="23">
        <v>41910</v>
      </c>
      <c r="I1187" s="23" t="s">
        <v>143</v>
      </c>
      <c r="J1187" s="23">
        <v>45608</v>
      </c>
      <c r="K1187" s="23" t="s">
        <v>143</v>
      </c>
      <c r="L1187" s="23">
        <v>51702</v>
      </c>
      <c r="M1187" s="23" t="s">
        <v>143</v>
      </c>
      <c r="N1187" s="23">
        <v>53017</v>
      </c>
      <c r="O1187" s="23" t="s">
        <v>143</v>
      </c>
      <c r="P1187" s="23">
        <v>54686</v>
      </c>
      <c r="Q1187" s="23" t="s">
        <v>143</v>
      </c>
      <c r="R1187" s="23">
        <v>50707</v>
      </c>
      <c r="S1187" s="23" t="s">
        <v>143</v>
      </c>
      <c r="T1187" s="23">
        <v>56780</v>
      </c>
      <c r="U1187" s="23">
        <v>55865.744999999995</v>
      </c>
      <c r="V1187" s="23">
        <v>54005</v>
      </c>
      <c r="W1187" s="23">
        <v>56048.143168719995</v>
      </c>
      <c r="X1187" s="23">
        <v>57482</v>
      </c>
      <c r="Y1187" s="23">
        <v>57058.443902530002</v>
      </c>
      <c r="Z1187" s="23">
        <v>57601</v>
      </c>
      <c r="AA1187" s="23">
        <v>59190.463600000003</v>
      </c>
      <c r="AB1187" s="23">
        <v>59038</v>
      </c>
      <c r="AC1187" s="23">
        <v>59633.189871659997</v>
      </c>
      <c r="AD1187" s="23">
        <v>60328</v>
      </c>
      <c r="AE1187" s="23">
        <v>60236.843044040004</v>
      </c>
      <c r="AF1187" s="23">
        <v>60826</v>
      </c>
      <c r="AG1187" s="23">
        <v>59935.809247859994</v>
      </c>
      <c r="AH1187" s="23" t="s">
        <v>143</v>
      </c>
    </row>
    <row r="1188" spans="1:34" ht="15" hidden="1" x14ac:dyDescent="0.25">
      <c r="A1188" t="str">
        <f t="shared" si="203"/>
        <v>江苏贷款拨备额</v>
      </c>
      <c r="B1188" s="3" t="str">
        <f t="shared" si="231"/>
        <v>江苏银行贷款拨备额</v>
      </c>
      <c r="C1188" s="4" t="s">
        <v>56</v>
      </c>
      <c r="D1188" s="4" t="s">
        <v>57</v>
      </c>
      <c r="E1188" s="5" t="s">
        <v>58</v>
      </c>
      <c r="F1188" s="5" t="s">
        <v>55</v>
      </c>
      <c r="G1188" s="5" t="str">
        <f t="shared" si="232"/>
        <v>贷款拨备额</v>
      </c>
      <c r="H1188" s="23">
        <v>30117.502</v>
      </c>
      <c r="I1188" s="23">
        <v>31552.471840999999</v>
      </c>
      <c r="J1188" s="23">
        <v>34360.007000000005</v>
      </c>
      <c r="K1188" s="23">
        <v>36105.001461899999</v>
      </c>
      <c r="L1188" s="23">
        <v>39885.745000000003</v>
      </c>
      <c r="M1188" s="23">
        <v>39182.125424099999</v>
      </c>
      <c r="N1188" s="23">
        <v>41940.559000000001</v>
      </c>
      <c r="O1188" s="23">
        <v>43556.151846200002</v>
      </c>
      <c r="P1188" s="23">
        <v>44840.678999999996</v>
      </c>
      <c r="Q1188" s="23">
        <v>45396.593813399995</v>
      </c>
      <c r="R1188" s="23">
        <v>48278.85</v>
      </c>
      <c r="S1188" s="23">
        <v>49732.897865300001</v>
      </c>
      <c r="T1188" s="23">
        <v>53360.546000000002</v>
      </c>
      <c r="U1188" s="23">
        <v>54855.979428000006</v>
      </c>
      <c r="V1188" s="23">
        <v>56130.676999999996</v>
      </c>
      <c r="W1188" s="23">
        <v>56857.942556999995</v>
      </c>
      <c r="X1188" s="23">
        <v>60153.203000000009</v>
      </c>
      <c r="Y1188" s="23">
        <v>61567.237752000001</v>
      </c>
      <c r="Z1188" s="23">
        <v>65829.568999999989</v>
      </c>
      <c r="AA1188" s="23">
        <v>64429.247600399998</v>
      </c>
      <c r="AB1188" s="23">
        <v>65315.482000000011</v>
      </c>
      <c r="AC1188" s="23">
        <v>65511.651237899991</v>
      </c>
      <c r="AD1188" s="23">
        <v>65415.79</v>
      </c>
      <c r="AE1188" s="23">
        <v>66689.4642226</v>
      </c>
      <c r="AF1188" s="23">
        <v>65876.467000000019</v>
      </c>
      <c r="AG1188" s="23">
        <v>66808.323814799995</v>
      </c>
      <c r="AH1188" s="23" t="s">
        <v>143</v>
      </c>
    </row>
    <row r="1189" spans="1:34" ht="15" hidden="1" x14ac:dyDescent="0.25">
      <c r="A1189" t="str">
        <f t="shared" si="203"/>
        <v>上海贷款拨备额</v>
      </c>
      <c r="B1189" s="3" t="str">
        <f t="shared" si="231"/>
        <v>上海银行贷款拨备额</v>
      </c>
      <c r="C1189" s="4" t="s">
        <v>59</v>
      </c>
      <c r="D1189" s="4" t="s">
        <v>60</v>
      </c>
      <c r="E1189" s="5" t="s">
        <v>61</v>
      </c>
      <c r="F1189" s="5" t="s">
        <v>55</v>
      </c>
      <c r="G1189" s="5" t="str">
        <f t="shared" si="232"/>
        <v>贷款拨备额</v>
      </c>
      <c r="H1189" s="23">
        <v>36460.344000000012</v>
      </c>
      <c r="I1189" s="23">
        <v>37361.738700000002</v>
      </c>
      <c r="J1189" s="23">
        <v>37939.74</v>
      </c>
      <c r="K1189" s="23">
        <v>39448.706707199999</v>
      </c>
      <c r="L1189" s="23">
        <v>40376.098999999995</v>
      </c>
      <c r="M1189" s="23">
        <v>42693.107309800005</v>
      </c>
      <c r="N1189" s="23">
        <v>43069.082000000002</v>
      </c>
      <c r="O1189" s="23">
        <v>44834.775000599999</v>
      </c>
      <c r="P1189" s="23">
        <v>45635.745000000003</v>
      </c>
      <c r="Q1189" s="23">
        <v>47827.598252999996</v>
      </c>
      <c r="R1189" s="23">
        <v>46057.098999999995</v>
      </c>
      <c r="S1189" s="23">
        <v>47630.887128000002</v>
      </c>
      <c r="T1189" s="23">
        <v>48168.936999999991</v>
      </c>
      <c r="U1189" s="23">
        <v>48971.789096400003</v>
      </c>
      <c r="V1189" s="23">
        <v>47514.509999999995</v>
      </c>
      <c r="W1189" s="23">
        <v>48116.385981200001</v>
      </c>
      <c r="X1189" s="23">
        <v>47124.259999999995</v>
      </c>
      <c r="Y1189" s="23">
        <v>47856.742537400001</v>
      </c>
      <c r="Z1189" s="23">
        <v>45275.278999999995</v>
      </c>
      <c r="AA1189" s="23">
        <v>46625.578598399996</v>
      </c>
      <c r="AB1189" s="23">
        <v>46275.983999999997</v>
      </c>
      <c r="AC1189" s="23">
        <v>47053.744498199994</v>
      </c>
      <c r="AD1189" s="23">
        <v>44735.425999999999</v>
      </c>
      <c r="AE1189" s="23">
        <v>45497.854560400003</v>
      </c>
      <c r="AF1189" s="23">
        <v>41271.247000000003</v>
      </c>
      <c r="AG1189" s="23">
        <v>43317.089809999998</v>
      </c>
      <c r="AH1189" s="23" t="s">
        <v>143</v>
      </c>
    </row>
    <row r="1190" spans="1:34" ht="15" hidden="1" x14ac:dyDescent="0.25">
      <c r="A1190" t="str">
        <f t="shared" si="203"/>
        <v>宁波贷款拨备额</v>
      </c>
      <c r="B1190" s="3" t="str">
        <f t="shared" si="231"/>
        <v>宁波银行贷款拨备额</v>
      </c>
      <c r="C1190" s="4" t="s">
        <v>62</v>
      </c>
      <c r="D1190" s="4" t="s">
        <v>63</v>
      </c>
      <c r="E1190" s="5" t="s">
        <v>64</v>
      </c>
      <c r="F1190" s="5" t="s">
        <v>55</v>
      </c>
      <c r="G1190" s="5" t="str">
        <f t="shared" si="232"/>
        <v>贷款拨备额</v>
      </c>
      <c r="H1190" s="23">
        <v>19247.016</v>
      </c>
      <c r="I1190" s="23">
        <v>20506.895171700002</v>
      </c>
      <c r="J1190" s="23">
        <v>21702.117000000002</v>
      </c>
      <c r="K1190" s="23">
        <v>23989.073659200003</v>
      </c>
      <c r="L1190" s="23">
        <v>25031.753000000001</v>
      </c>
      <c r="M1190" s="23">
        <v>26757.324125499999</v>
      </c>
      <c r="N1190" s="23">
        <v>27583</v>
      </c>
      <c r="O1190" s="23">
        <v>29542.831300000002</v>
      </c>
      <c r="P1190" s="23">
        <v>31999</v>
      </c>
      <c r="Q1190" s="23">
        <v>33669.701999999997</v>
      </c>
      <c r="R1190" s="23">
        <v>34783</v>
      </c>
      <c r="S1190" s="23">
        <v>37715.938600000001</v>
      </c>
      <c r="T1190" s="23">
        <v>39590</v>
      </c>
      <c r="U1190" s="23">
        <v>40941.314000000006</v>
      </c>
      <c r="V1190" s="23">
        <v>39616</v>
      </c>
      <c r="W1190" s="23">
        <v>41611.980600000003</v>
      </c>
      <c r="X1190" s="23">
        <v>43308</v>
      </c>
      <c r="Y1190" s="23">
        <v>44548.839</v>
      </c>
      <c r="Z1190" s="23">
        <v>43797</v>
      </c>
      <c r="AA1190" s="23">
        <v>44587.379000000001</v>
      </c>
      <c r="AB1190" s="23">
        <v>45011</v>
      </c>
      <c r="AC1190" s="23">
        <v>44791.12</v>
      </c>
      <c r="AD1190" s="23">
        <v>43870</v>
      </c>
      <c r="AE1190" s="23">
        <v>46165.578600000001</v>
      </c>
      <c r="AF1190" s="23">
        <v>47477</v>
      </c>
      <c r="AG1190" s="23">
        <v>48850.804000000004</v>
      </c>
      <c r="AH1190" s="23" t="s">
        <v>143</v>
      </c>
    </row>
    <row r="1191" spans="1:34" ht="15" hidden="1" x14ac:dyDescent="0.25">
      <c r="A1191" t="str">
        <f t="shared" si="203"/>
        <v>南京贷款拨备额</v>
      </c>
      <c r="B1191" s="3" t="str">
        <f t="shared" si="231"/>
        <v>南京银行贷款拨备额</v>
      </c>
      <c r="C1191" s="4" t="s">
        <v>65</v>
      </c>
      <c r="D1191" s="4" t="s">
        <v>66</v>
      </c>
      <c r="E1191" s="5" t="s">
        <v>67</v>
      </c>
      <c r="F1191" s="5" t="s">
        <v>55</v>
      </c>
      <c r="G1191" s="5" t="str">
        <f t="shared" si="232"/>
        <v>贷款拨备额</v>
      </c>
      <c r="H1191" s="23">
        <v>20062.744999999999</v>
      </c>
      <c r="I1191" s="23">
        <v>20823.4955601</v>
      </c>
      <c r="J1191" s="23">
        <v>21229.873</v>
      </c>
      <c r="K1191" s="23">
        <v>23688.172191200003</v>
      </c>
      <c r="L1191" s="23">
        <v>23613.252000000008</v>
      </c>
      <c r="M1191" s="23">
        <v>23131.149013800001</v>
      </c>
      <c r="N1191" s="23">
        <v>24188.978999999996</v>
      </c>
      <c r="O1191" s="23">
        <v>26576.442671500001</v>
      </c>
      <c r="P1191" s="23">
        <v>27564.255000000005</v>
      </c>
      <c r="Q1191" s="23">
        <v>28109.489891000001</v>
      </c>
      <c r="R1191" s="23">
        <v>28741.359</v>
      </c>
      <c r="S1191" s="23">
        <v>31281.758764999999</v>
      </c>
      <c r="T1191" s="23">
        <v>32081.719000000005</v>
      </c>
      <c r="U1191" s="23">
        <v>33170.926126352999</v>
      </c>
      <c r="V1191" s="23">
        <v>33825.585000000014</v>
      </c>
      <c r="W1191" s="23">
        <v>36131.883096000005</v>
      </c>
      <c r="X1191" s="23">
        <v>36208.571000000004</v>
      </c>
      <c r="Y1191" s="23">
        <v>37209.774513600001</v>
      </c>
      <c r="Z1191" s="23">
        <v>35586.288999999997</v>
      </c>
      <c r="AA1191" s="23">
        <v>34963.027621499998</v>
      </c>
      <c r="AB1191" s="23">
        <v>34683.362999999998</v>
      </c>
      <c r="AC1191" s="23">
        <v>34866.137183999999</v>
      </c>
      <c r="AD1191" s="23">
        <v>34824.648999999998</v>
      </c>
      <c r="AE1191" s="23">
        <v>31705.2315753</v>
      </c>
      <c r="AF1191" s="23">
        <v>36132.269000000008</v>
      </c>
      <c r="AG1191" s="23">
        <v>36710.956364400001</v>
      </c>
      <c r="AH1191" s="23" t="s">
        <v>143</v>
      </c>
    </row>
    <row r="1192" spans="1:34" ht="15" hidden="1" x14ac:dyDescent="0.25">
      <c r="A1192" t="str">
        <f t="shared" si="203"/>
        <v>杭州贷款拨备额</v>
      </c>
      <c r="B1192" s="3" t="str">
        <f t="shared" si="231"/>
        <v>杭州银行贷款拨备额</v>
      </c>
      <c r="C1192" s="4" t="s">
        <v>68</v>
      </c>
      <c r="D1192" s="4" t="s">
        <v>69</v>
      </c>
      <c r="E1192" s="5" t="s">
        <v>70</v>
      </c>
      <c r="F1192" s="5" t="s">
        <v>55</v>
      </c>
      <c r="G1192" s="5" t="str">
        <f t="shared" si="232"/>
        <v>贷款拨备额</v>
      </c>
      <c r="H1192" s="23">
        <v>15066.193000000001</v>
      </c>
      <c r="I1192" s="23">
        <v>16928.052402600002</v>
      </c>
      <c r="J1192" s="23">
        <v>17523.024000000005</v>
      </c>
      <c r="K1192" s="23">
        <v>20011.741767299998</v>
      </c>
      <c r="L1192" s="23">
        <v>21475.903000000002</v>
      </c>
      <c r="M1192" s="23">
        <v>23172.463484800002</v>
      </c>
      <c r="N1192" s="23">
        <v>24300.670000000002</v>
      </c>
      <c r="O1192" s="23">
        <v>27130.936984799999</v>
      </c>
      <c r="P1192" s="23">
        <v>27972.836000000003</v>
      </c>
      <c r="Q1192" s="23">
        <v>28428.594371599997</v>
      </c>
      <c r="R1192" s="23">
        <v>28618.312000000002</v>
      </c>
      <c r="S1192" s="23">
        <v>30086.234429300002</v>
      </c>
      <c r="T1192" s="23">
        <v>30552.800000000007</v>
      </c>
      <c r="U1192" s="23">
        <v>30469.961210299996</v>
      </c>
      <c r="V1192" s="23">
        <v>30629.804</v>
      </c>
      <c r="W1192" s="23">
        <v>32360.479493999999</v>
      </c>
      <c r="X1192" s="23">
        <v>33574.181829699999</v>
      </c>
      <c r="Y1192" s="23">
        <v>33979.972269599995</v>
      </c>
      <c r="Z1192" s="23">
        <v>34361.599999999999</v>
      </c>
      <c r="AA1192" s="23">
        <v>36566.894899299994</v>
      </c>
      <c r="AB1192" s="23">
        <v>37428.271999999997</v>
      </c>
      <c r="AC1192" s="23">
        <v>37515.470577500004</v>
      </c>
      <c r="AD1192" s="23">
        <v>38578.722999999998</v>
      </c>
      <c r="AE1192" s="23">
        <v>40189.907400000004</v>
      </c>
      <c r="AF1192" s="23">
        <v>39809.921999999999</v>
      </c>
      <c r="AG1192" s="23">
        <v>39886.554971600002</v>
      </c>
      <c r="AH1192" s="23" t="s">
        <v>143</v>
      </c>
    </row>
    <row r="1193" spans="1:34" ht="15" hidden="1" x14ac:dyDescent="0.25">
      <c r="A1193" t="str">
        <f t="shared" si="203"/>
        <v>成都贷款拨备额</v>
      </c>
      <c r="B1193" s="3" t="str">
        <f t="shared" si="231"/>
        <v>成都银行贷款拨备额</v>
      </c>
      <c r="C1193" s="4" t="s">
        <v>71</v>
      </c>
      <c r="D1193" s="4" t="s">
        <v>72</v>
      </c>
      <c r="E1193" s="5" t="s">
        <v>73</v>
      </c>
      <c r="F1193" s="5" t="s">
        <v>55</v>
      </c>
      <c r="G1193" s="5" t="str">
        <f t="shared" si="232"/>
        <v>贷款拨备额</v>
      </c>
      <c r="H1193" s="23">
        <v>7416.3290000000006</v>
      </c>
      <c r="I1193" s="23">
        <v>8310.2048534999994</v>
      </c>
      <c r="J1193" s="23">
        <v>8356.0680000000011</v>
      </c>
      <c r="K1193" s="23">
        <v>9069.0148845999993</v>
      </c>
      <c r="L1193" s="23">
        <v>10025.800999999999</v>
      </c>
      <c r="M1193" s="23">
        <v>11072.044873999999</v>
      </c>
      <c r="N1193" s="23">
        <v>11348.623999999998</v>
      </c>
      <c r="O1193" s="23">
        <v>12449.7587007</v>
      </c>
      <c r="P1193" s="23">
        <v>14062.153999999999</v>
      </c>
      <c r="Q1193" s="23">
        <v>14725.6710496</v>
      </c>
      <c r="R1193" s="23">
        <v>15335.13</v>
      </c>
      <c r="S1193" s="23">
        <v>16561.984178699997</v>
      </c>
      <c r="T1193" s="23">
        <v>17960.321999999996</v>
      </c>
      <c r="U1193" s="23">
        <v>18882.177777599998</v>
      </c>
      <c r="V1193" s="23">
        <v>18944.046999999999</v>
      </c>
      <c r="W1193" s="23">
        <v>19943.904660900003</v>
      </c>
      <c r="X1193" s="23">
        <v>21118.386421799998</v>
      </c>
      <c r="Y1193" s="23">
        <v>21715.084444</v>
      </c>
      <c r="Z1193" s="23">
        <v>21372.052</v>
      </c>
      <c r="AA1193" s="23">
        <v>22991.248435599999</v>
      </c>
      <c r="AB1193" s="23">
        <v>23164.868000000002</v>
      </c>
      <c r="AC1193" s="23">
        <v>23704.059582000002</v>
      </c>
      <c r="AD1193" s="23">
        <v>23427.539000000001</v>
      </c>
      <c r="AE1193" s="23">
        <v>24235.123199999998</v>
      </c>
      <c r="AF1193" s="23">
        <v>24807.887000000006</v>
      </c>
      <c r="AG1193" s="23">
        <v>24878.843604000002</v>
      </c>
      <c r="AH1193" s="23" t="s">
        <v>143</v>
      </c>
    </row>
    <row r="1194" spans="1:34" ht="15" hidden="1" x14ac:dyDescent="0.25">
      <c r="A1194" t="str">
        <f t="shared" si="203"/>
        <v>长沙贷款拨备额</v>
      </c>
      <c r="B1194" s="3" t="str">
        <f t="shared" si="231"/>
        <v>长沙银行贷款拨备额</v>
      </c>
      <c r="C1194" s="4" t="s">
        <v>74</v>
      </c>
      <c r="D1194" s="4" t="s">
        <v>75</v>
      </c>
      <c r="E1194" s="5" t="s">
        <v>76</v>
      </c>
      <c r="F1194" s="5" t="s">
        <v>55</v>
      </c>
      <c r="G1194" s="5" t="str">
        <f t="shared" si="232"/>
        <v>贷款拨备额</v>
      </c>
      <c r="H1194" s="23">
        <v>8806.2970000000023</v>
      </c>
      <c r="I1194" s="23">
        <v>8520.0140574999987</v>
      </c>
      <c r="J1194" s="23">
        <v>8990.9770000000026</v>
      </c>
      <c r="K1194" s="23">
        <v>9542.6186099999995</v>
      </c>
      <c r="L1194" s="23">
        <v>10337.621999999998</v>
      </c>
      <c r="M1194" s="23">
        <v>10824.002408100001</v>
      </c>
      <c r="N1194" s="23">
        <v>11289.476999999999</v>
      </c>
      <c r="O1194" s="23">
        <v>11730.824149499998</v>
      </c>
      <c r="P1194" s="23">
        <v>12417.904</v>
      </c>
      <c r="Q1194" s="23">
        <v>12614.677600000001</v>
      </c>
      <c r="R1194" s="23">
        <v>13273.886000000002</v>
      </c>
      <c r="S1194" s="23">
        <v>13835.305686699996</v>
      </c>
      <c r="T1194" s="23">
        <v>14518.039000000001</v>
      </c>
      <c r="U1194" s="23">
        <v>15244.408198200001</v>
      </c>
      <c r="V1194" s="23">
        <v>15552.107999999998</v>
      </c>
      <c r="W1194" s="23">
        <v>16498.9659302</v>
      </c>
      <c r="X1194" s="23">
        <v>17643.147999999997</v>
      </c>
      <c r="Y1194" s="23">
        <v>17616.307517600002</v>
      </c>
      <c r="Z1194" s="23">
        <v>18117.397000000001</v>
      </c>
      <c r="AA1194" s="23">
        <v>18749.835846599999</v>
      </c>
      <c r="AB1194" s="23">
        <v>20021.259000000002</v>
      </c>
      <c r="AC1194" s="23">
        <v>19786.270806800003</v>
      </c>
      <c r="AD1194" s="23">
        <v>20762.469000000001</v>
      </c>
      <c r="AE1194" s="23">
        <v>21466.885614999999</v>
      </c>
      <c r="AF1194" s="23">
        <v>22542.693000000003</v>
      </c>
      <c r="AG1194" s="23">
        <v>22338.2241096</v>
      </c>
      <c r="AH1194" s="23" t="s">
        <v>143</v>
      </c>
    </row>
    <row r="1195" spans="1:34" ht="15" hidden="1" x14ac:dyDescent="0.25">
      <c r="A1195" t="str">
        <f t="shared" si="203"/>
        <v>重庆贷款拨备额</v>
      </c>
      <c r="B1195" s="3" t="str">
        <f t="shared" si="231"/>
        <v>重庆银行贷款拨备额</v>
      </c>
      <c r="C1195" s="4" t="s">
        <v>77</v>
      </c>
      <c r="D1195" s="4" t="s">
        <v>78</v>
      </c>
      <c r="E1195" s="5" t="s">
        <v>79</v>
      </c>
      <c r="F1195" s="5" t="s">
        <v>55</v>
      </c>
      <c r="G1195" s="5" t="str">
        <f t="shared" si="232"/>
        <v>贷款拨备额</v>
      </c>
      <c r="H1195" s="23">
        <v>6621.6091733000003</v>
      </c>
      <c r="I1195" s="23" t="s">
        <v>143</v>
      </c>
      <c r="J1195" s="23">
        <v>7090.5389999999998</v>
      </c>
      <c r="K1195" s="23">
        <v>9538.0752999999986</v>
      </c>
      <c r="L1195" s="23">
        <v>9896.1913897000013</v>
      </c>
      <c r="M1195" s="23" t="s">
        <v>143</v>
      </c>
      <c r="N1195" s="23">
        <v>10984.221999999998</v>
      </c>
      <c r="O1195" s="23">
        <v>11548.266599999999</v>
      </c>
      <c r="P1195" s="23">
        <v>9108.6610000000001</v>
      </c>
      <c r="Q1195" s="23">
        <v>11309.622099999999</v>
      </c>
      <c r="R1195" s="23">
        <v>11208.708999999997</v>
      </c>
      <c r="S1195" s="23">
        <v>11545.367199999999</v>
      </c>
      <c r="T1195" s="23">
        <v>9922.6249999999982</v>
      </c>
      <c r="U1195" s="23">
        <v>11489.882399999999</v>
      </c>
      <c r="V1195" s="23">
        <v>10210.948</v>
      </c>
      <c r="W1195" s="23">
        <v>10629.6775</v>
      </c>
      <c r="X1195" s="23">
        <v>11487.138528000001</v>
      </c>
      <c r="Y1195" s="23">
        <v>11507.9028</v>
      </c>
      <c r="Z1195" s="23">
        <v>12205.187</v>
      </c>
      <c r="AA1195" s="23">
        <v>12574.143999999998</v>
      </c>
      <c r="AB1195" s="23">
        <v>13016.200999999997</v>
      </c>
      <c r="AC1195" s="23">
        <v>13612.8379</v>
      </c>
      <c r="AD1195" s="23">
        <v>13352.516</v>
      </c>
      <c r="AE1195" s="23">
        <v>14097.774600000001</v>
      </c>
      <c r="AF1195" s="23">
        <v>14499.295</v>
      </c>
      <c r="AG1195" s="23">
        <v>14623.6034</v>
      </c>
      <c r="AH1195" s="23">
        <v>14817.562000000002</v>
      </c>
    </row>
    <row r="1196" spans="1:34" ht="15" hidden="1" x14ac:dyDescent="0.25">
      <c r="A1196" t="str">
        <f t="shared" si="203"/>
        <v>贵阳贷款拨备额</v>
      </c>
      <c r="B1196" s="3" t="str">
        <f t="shared" si="231"/>
        <v>贵阳银行贷款拨备额</v>
      </c>
      <c r="C1196" s="4" t="s">
        <v>80</v>
      </c>
      <c r="D1196" s="4" t="s">
        <v>81</v>
      </c>
      <c r="E1196" s="5" t="s">
        <v>82</v>
      </c>
      <c r="F1196" s="5" t="s">
        <v>55</v>
      </c>
      <c r="G1196" s="5" t="str">
        <f t="shared" si="232"/>
        <v>贷款拨备额</v>
      </c>
      <c r="H1196" s="23">
        <v>7586.1669999999995</v>
      </c>
      <c r="I1196" s="23">
        <v>7887.8438738000004</v>
      </c>
      <c r="J1196" s="23">
        <v>8640.8379999999997</v>
      </c>
      <c r="K1196" s="23">
        <v>9584.9872800000012</v>
      </c>
      <c r="L1196" s="23">
        <v>9750.5529999999999</v>
      </c>
      <c r="M1196" s="23">
        <v>10268.4856218</v>
      </c>
      <c r="N1196" s="23">
        <v>9806.3979999999992</v>
      </c>
      <c r="O1196" s="23">
        <v>9934.8536130000011</v>
      </c>
      <c r="P1196" s="23">
        <v>10530.514000000003</v>
      </c>
      <c r="Q1196" s="23">
        <v>10053.064146000001</v>
      </c>
      <c r="R1196" s="23">
        <v>10040.097</v>
      </c>
      <c r="S1196" s="23">
        <v>10896.7716</v>
      </c>
      <c r="T1196" s="23">
        <v>11269.241</v>
      </c>
      <c r="U1196" s="23">
        <v>10861.604096000001</v>
      </c>
      <c r="V1196" s="23">
        <v>10809.713000000002</v>
      </c>
      <c r="W1196" s="23">
        <v>11444.677526699999</v>
      </c>
      <c r="X1196" s="23">
        <v>12646.817638599998</v>
      </c>
      <c r="Y1196" s="23">
        <v>13658.704552799998</v>
      </c>
      <c r="Z1196" s="23">
        <v>12628.188000000002</v>
      </c>
      <c r="AA1196" s="23">
        <v>13329.052237599999</v>
      </c>
      <c r="AB1196" s="23">
        <v>14131.485999999999</v>
      </c>
      <c r="AC1196" s="23">
        <v>14226.629339699999</v>
      </c>
      <c r="AD1196" s="23">
        <v>13748.235000000001</v>
      </c>
      <c r="AE1196" s="23">
        <v>13536.7655242</v>
      </c>
      <c r="AF1196" s="23">
        <v>13897.112000000001</v>
      </c>
      <c r="AG1196" s="23">
        <v>13532.2756023</v>
      </c>
      <c r="AH1196" s="23" t="s">
        <v>143</v>
      </c>
    </row>
    <row r="1197" spans="1:34" ht="15" hidden="1" x14ac:dyDescent="0.25">
      <c r="A1197" t="str">
        <f t="shared" si="203"/>
        <v>郑州贷款拨备额</v>
      </c>
      <c r="B1197" s="3" t="str">
        <f t="shared" si="231"/>
        <v>郑州银行贷款拨备额</v>
      </c>
      <c r="C1197" s="4" t="s">
        <v>83</v>
      </c>
      <c r="D1197" s="4" t="s">
        <v>84</v>
      </c>
      <c r="E1197" s="5" t="s">
        <v>85</v>
      </c>
      <c r="F1197" s="5" t="s">
        <v>55</v>
      </c>
      <c r="G1197" s="5" t="str">
        <f t="shared" si="232"/>
        <v>贷款拨备额</v>
      </c>
      <c r="H1197" s="23">
        <v>6731.152</v>
      </c>
      <c r="I1197" s="23">
        <v>7190.7917963999998</v>
      </c>
      <c r="J1197" s="23">
        <v>7424.8469999999998</v>
      </c>
      <c r="K1197" s="23">
        <v>7953.8127996000003</v>
      </c>
      <c r="L1197" s="23">
        <v>7288.9660000000013</v>
      </c>
      <c r="M1197" s="23">
        <v>7461.9703014999996</v>
      </c>
      <c r="N1197" s="23">
        <v>7931.7750000000015</v>
      </c>
      <c r="O1197" s="23">
        <v>8432.5529387999995</v>
      </c>
      <c r="P1197" s="23">
        <v>8364.7740000000013</v>
      </c>
      <c r="Q1197" s="23">
        <v>8628.0094222000007</v>
      </c>
      <c r="R1197" s="23">
        <v>8369.5409999999993</v>
      </c>
      <c r="S1197" s="23">
        <v>9495.3072661999995</v>
      </c>
      <c r="T1197" s="23">
        <v>8630.509</v>
      </c>
      <c r="U1197" s="23">
        <v>9744.0077727999997</v>
      </c>
      <c r="V1197" s="23">
        <v>10311.525</v>
      </c>
      <c r="W1197" s="23">
        <v>10251.200330899999</v>
      </c>
      <c r="X1197" s="23">
        <v>10977.541418499999</v>
      </c>
      <c r="Y1197" s="23">
        <v>10715.131040399998</v>
      </c>
      <c r="Z1197" s="23">
        <v>11815.08</v>
      </c>
      <c r="AA1197" s="23">
        <v>13202.2625904</v>
      </c>
      <c r="AB1197" s="23">
        <v>13382.639000000001</v>
      </c>
      <c r="AC1197" s="23">
        <v>11847.2519952</v>
      </c>
      <c r="AD1197" s="23">
        <v>12656.502</v>
      </c>
      <c r="AE1197" s="23">
        <v>13669.721611199999</v>
      </c>
      <c r="AF1197" s="23">
        <v>12839.486999999999</v>
      </c>
      <c r="AG1197" s="23">
        <v>13325.871738499998</v>
      </c>
      <c r="AH1197" s="23">
        <v>13061.117000000002</v>
      </c>
    </row>
    <row r="1198" spans="1:34" ht="15" hidden="1" x14ac:dyDescent="0.25">
      <c r="A1198" t="str">
        <f t="shared" si="203"/>
        <v>青岛贷款拨备额</v>
      </c>
      <c r="B1198" s="3" t="str">
        <f t="shared" si="231"/>
        <v>青岛银行贷款拨备额</v>
      </c>
      <c r="C1198" s="4" t="s">
        <v>86</v>
      </c>
      <c r="D1198" s="4" t="s">
        <v>87</v>
      </c>
      <c r="E1198" s="5" t="s">
        <v>88</v>
      </c>
      <c r="F1198" s="5" t="s">
        <v>55</v>
      </c>
      <c r="G1198" s="5" t="str">
        <f t="shared" si="232"/>
        <v>贷款拨备额</v>
      </c>
      <c r="H1198" s="23">
        <v>3699.154</v>
      </c>
      <c r="I1198" s="23">
        <v>4170.4143065999997</v>
      </c>
      <c r="J1198" s="23">
        <v>4422.549</v>
      </c>
      <c r="K1198" s="23">
        <v>5131.3989875999996</v>
      </c>
      <c r="L1198" s="23">
        <v>5382.7930000000006</v>
      </c>
      <c r="M1198" s="23">
        <v>5549.0890229999995</v>
      </c>
      <c r="N1198" s="23">
        <v>5302.5820000000012</v>
      </c>
      <c r="O1198" s="23">
        <v>5883.2293975000002</v>
      </c>
      <c r="P1198" s="23">
        <v>6101.0070000000005</v>
      </c>
      <c r="Q1198" s="23">
        <v>6418.2838984</v>
      </c>
      <c r="R1198" s="23">
        <v>6439.6060000000007</v>
      </c>
      <c r="S1198" s="23">
        <v>6744.4557908000006</v>
      </c>
      <c r="T1198" s="23">
        <v>7385.5480000000007</v>
      </c>
      <c r="U1198" s="23">
        <v>7339.8436499999989</v>
      </c>
      <c r="V1198" s="23">
        <v>7137.1410000000014</v>
      </c>
      <c r="W1198" s="23">
        <v>7532.2230770000006</v>
      </c>
      <c r="X1198" s="23">
        <v>7814.2604822000003</v>
      </c>
      <c r="Y1198" s="23">
        <v>8625.9886907999989</v>
      </c>
      <c r="Z1198" s="23">
        <v>7997.4969999999994</v>
      </c>
      <c r="AA1198" s="23">
        <v>8665.4676915</v>
      </c>
      <c r="AB1198" s="23">
        <v>8883.5020000000004</v>
      </c>
      <c r="AC1198" s="23">
        <v>9499.7284756000008</v>
      </c>
      <c r="AD1198" s="23">
        <v>9347.2029999999995</v>
      </c>
      <c r="AE1198" s="23">
        <v>10215.1440501</v>
      </c>
      <c r="AF1198" s="23">
        <v>10446.003000000001</v>
      </c>
      <c r="AG1198" s="23">
        <v>11147.782119900001</v>
      </c>
      <c r="AH1198" s="23">
        <v>11227.849999999999</v>
      </c>
    </row>
    <row r="1199" spans="1:34" ht="15" hidden="1" x14ac:dyDescent="0.25">
      <c r="A1199" t="str">
        <f t="shared" si="203"/>
        <v>苏州贷款拨备额</v>
      </c>
      <c r="B1199" s="3" t="str">
        <f t="shared" si="231"/>
        <v>苏州银行贷款拨备额</v>
      </c>
      <c r="C1199" s="4" t="s">
        <v>89</v>
      </c>
      <c r="D1199" s="4" t="s">
        <v>90</v>
      </c>
      <c r="E1199" s="5" t="s">
        <v>91</v>
      </c>
      <c r="F1199" s="5" t="s">
        <v>55</v>
      </c>
      <c r="G1199" s="5" t="str">
        <f t="shared" si="232"/>
        <v>贷款拨备额</v>
      </c>
      <c r="H1199" s="23">
        <v>4819.0933720000003</v>
      </c>
      <c r="I1199" s="23">
        <v>5212.015902000001</v>
      </c>
      <c r="J1199" s="23">
        <v>5477.9069230000005</v>
      </c>
      <c r="K1199" s="23">
        <v>6179.4147599999997</v>
      </c>
      <c r="L1199" s="23">
        <v>6985.4301939999987</v>
      </c>
      <c r="M1199" s="23">
        <v>7467.9053033999999</v>
      </c>
      <c r="N1199" s="23">
        <v>7561.1879649999992</v>
      </c>
      <c r="O1199" s="23">
        <v>8486.7688311000002</v>
      </c>
      <c r="P1199" s="23">
        <v>9266.8545840000006</v>
      </c>
      <c r="Q1199" s="23">
        <v>10009.025072400002</v>
      </c>
      <c r="R1199" s="23">
        <v>10017.704957</v>
      </c>
      <c r="S1199" s="23">
        <v>10507.185863199998</v>
      </c>
      <c r="T1199" s="23">
        <v>10857.293442</v>
      </c>
      <c r="U1199" s="23">
        <v>11495.865600000001</v>
      </c>
      <c r="V1199" s="23">
        <v>11707.359774999999</v>
      </c>
      <c r="W1199" s="23">
        <v>12136.7944116</v>
      </c>
      <c r="X1199" s="23">
        <v>12483.545479500001</v>
      </c>
      <c r="Y1199" s="23">
        <v>12767.838247799998</v>
      </c>
      <c r="Z1199" s="23">
        <v>12869.041103999998</v>
      </c>
      <c r="AA1199" s="23">
        <v>13309.2411166</v>
      </c>
      <c r="AB1199" s="23">
        <v>13325.994176</v>
      </c>
      <c r="AC1199" s="23">
        <v>13174.185039399999</v>
      </c>
      <c r="AD1199" s="23">
        <v>13368.656846</v>
      </c>
      <c r="AE1199" s="23">
        <v>13511.436951999998</v>
      </c>
      <c r="AF1199" s="23">
        <v>13187.750456999998</v>
      </c>
      <c r="AG1199" s="23">
        <v>12855.139878600001</v>
      </c>
      <c r="AH1199" s="23" t="s">
        <v>143</v>
      </c>
    </row>
    <row r="1200" spans="1:34" ht="15" hidden="1" x14ac:dyDescent="0.25">
      <c r="A1200" t="str">
        <f t="shared" si="203"/>
        <v>齐鲁贷款拨备额</v>
      </c>
      <c r="B1200" s="3" t="str">
        <f t="shared" si="231"/>
        <v>齐鲁银行贷款拨备额</v>
      </c>
      <c r="C1200" s="4" t="s">
        <v>92</v>
      </c>
      <c r="D1200" s="4" t="s">
        <v>93</v>
      </c>
      <c r="E1200" s="5" t="s">
        <v>94</v>
      </c>
      <c r="F1200" s="5" t="s">
        <v>55</v>
      </c>
      <c r="G1200" s="5" t="str">
        <f t="shared" si="232"/>
        <v>贷款拨备额</v>
      </c>
      <c r="H1200" s="23">
        <v>4224.9637791999994</v>
      </c>
      <c r="I1200" s="23" t="s">
        <v>143</v>
      </c>
      <c r="J1200" s="23">
        <v>4261.9641730000003</v>
      </c>
      <c r="K1200" s="23" t="s">
        <v>143</v>
      </c>
      <c r="L1200" s="23" t="s">
        <v>143</v>
      </c>
      <c r="M1200" s="23" t="s">
        <v>143</v>
      </c>
      <c r="N1200" s="23">
        <v>5257.776738999999</v>
      </c>
      <c r="O1200" s="23">
        <v>5729.7103203480001</v>
      </c>
      <c r="P1200" s="23">
        <v>6255.6220000000003</v>
      </c>
      <c r="Q1200" s="23">
        <v>8343.1216109999987</v>
      </c>
      <c r="R1200" s="23">
        <v>7424.0590000000002</v>
      </c>
      <c r="S1200" s="23">
        <v>7995.6686862000006</v>
      </c>
      <c r="T1200" s="23">
        <v>8477.2900000000009</v>
      </c>
      <c r="U1200" s="23">
        <v>8916.4077517999995</v>
      </c>
      <c r="V1200" s="23">
        <v>9327.8640000000014</v>
      </c>
      <c r="W1200" s="23">
        <v>9981.7535107999993</v>
      </c>
      <c r="X1200" s="23">
        <v>10882.4273822</v>
      </c>
      <c r="Y1200" s="23">
        <v>11618.7764616</v>
      </c>
      <c r="Z1200" s="23">
        <v>11488.009</v>
      </c>
      <c r="AA1200" s="23">
        <v>12087.319487999999</v>
      </c>
      <c r="AB1200" s="23">
        <v>12539.696999999998</v>
      </c>
      <c r="AC1200" s="23">
        <v>12747.9110074</v>
      </c>
      <c r="AD1200" s="23">
        <v>12918.749</v>
      </c>
      <c r="AE1200" s="23">
        <v>13521.0113874</v>
      </c>
      <c r="AF1200" s="23">
        <v>13898.039000000001</v>
      </c>
      <c r="AG1200" s="23">
        <v>14658.904388800001</v>
      </c>
      <c r="AH1200" s="23" t="s">
        <v>143</v>
      </c>
    </row>
    <row r="1201" spans="1:34" ht="15" hidden="1" x14ac:dyDescent="0.25">
      <c r="A1201" t="str">
        <f t="shared" si="203"/>
        <v>兰州贷款拨备额</v>
      </c>
      <c r="B1201" s="3" t="str">
        <f t="shared" si="231"/>
        <v>兰州银行贷款拨备额</v>
      </c>
      <c r="C1201" s="4" t="s">
        <v>95</v>
      </c>
      <c r="D1201" s="4" t="s">
        <v>96</v>
      </c>
      <c r="E1201" s="5" t="s">
        <v>97</v>
      </c>
      <c r="F1201" s="5" t="s">
        <v>55</v>
      </c>
      <c r="G1201" s="5" t="str">
        <f t="shared" si="232"/>
        <v>贷款拨备额</v>
      </c>
      <c r="H1201" s="23" t="s">
        <v>143</v>
      </c>
      <c r="I1201" s="23" t="s">
        <v>143</v>
      </c>
      <c r="J1201" s="23">
        <v>6891.2396834199999</v>
      </c>
      <c r="K1201" s="23" t="s">
        <v>143</v>
      </c>
      <c r="L1201" s="23" t="s">
        <v>143</v>
      </c>
      <c r="M1201" s="23" t="s">
        <v>143</v>
      </c>
      <c r="N1201" s="23">
        <v>6178.8817891999997</v>
      </c>
      <c r="O1201" s="23" t="s">
        <v>143</v>
      </c>
      <c r="P1201" s="23">
        <v>7149.5792549999996</v>
      </c>
      <c r="Q1201" s="23" t="s">
        <v>143</v>
      </c>
      <c r="R1201" s="23">
        <v>7180.1430152800003</v>
      </c>
      <c r="S1201" s="23">
        <v>7374.9571987999998</v>
      </c>
      <c r="T1201" s="23">
        <v>7392.4049315299999</v>
      </c>
      <c r="U1201" s="23">
        <v>7654.9779182000002</v>
      </c>
      <c r="V1201" s="23">
        <v>7552.1395399099993</v>
      </c>
      <c r="W1201" s="23">
        <v>7887.7884623999998</v>
      </c>
      <c r="X1201" s="23">
        <v>8175.9927727999993</v>
      </c>
      <c r="Y1201" s="23">
        <v>8137.2597618</v>
      </c>
      <c r="Z1201" s="23">
        <v>8361.4015453199972</v>
      </c>
      <c r="AA1201" s="23">
        <v>8530.9618745999996</v>
      </c>
      <c r="AB1201" s="23">
        <v>9151.3030451199993</v>
      </c>
      <c r="AC1201" s="23">
        <v>9607.497760799999</v>
      </c>
      <c r="AD1201" s="23">
        <v>9359.7416796300004</v>
      </c>
      <c r="AE1201" s="23">
        <v>9823.2222959999999</v>
      </c>
      <c r="AF1201" s="23">
        <v>9981.0545209100001</v>
      </c>
      <c r="AG1201" s="23">
        <v>9321.6482156000002</v>
      </c>
      <c r="AH1201" s="23" t="s">
        <v>143</v>
      </c>
    </row>
    <row r="1202" spans="1:34" ht="15" hidden="1" x14ac:dyDescent="0.25">
      <c r="A1202" t="str">
        <f t="shared" si="203"/>
        <v>西安贷款拨备额</v>
      </c>
      <c r="B1202" s="3" t="str">
        <f t="shared" si="231"/>
        <v>西安银行贷款拨备额</v>
      </c>
      <c r="C1202" s="4" t="s">
        <v>98</v>
      </c>
      <c r="D1202" s="4" t="s">
        <v>99</v>
      </c>
      <c r="E1202" s="5" t="s">
        <v>100</v>
      </c>
      <c r="F1202" s="5" t="s">
        <v>55</v>
      </c>
      <c r="G1202" s="5" t="str">
        <f t="shared" si="232"/>
        <v>贷款拨备额</v>
      </c>
      <c r="H1202" s="23">
        <v>4267.9109999999991</v>
      </c>
      <c r="I1202" s="23">
        <v>4484.4351439000002</v>
      </c>
      <c r="J1202" s="23">
        <v>4735.4210000000003</v>
      </c>
      <c r="K1202" s="23">
        <v>5012.0544768</v>
      </c>
      <c r="L1202" s="23">
        <v>5169.5919999999996</v>
      </c>
      <c r="M1202" s="23">
        <v>5439.3355117999999</v>
      </c>
      <c r="N1202" s="23">
        <v>5484.7240000000011</v>
      </c>
      <c r="O1202" s="23">
        <v>5767.0605000000005</v>
      </c>
      <c r="P1202" s="23">
        <v>5568.8249999999998</v>
      </c>
      <c r="Q1202" s="23">
        <v>5346.2861162999998</v>
      </c>
      <c r="R1202" s="23">
        <v>5369.5990000000002</v>
      </c>
      <c r="S1202" s="23">
        <v>5088.2731507000008</v>
      </c>
      <c r="T1202" s="23">
        <v>4794.1810000000005</v>
      </c>
      <c r="U1202" s="23">
        <v>4966.654610399999</v>
      </c>
      <c r="V1202" s="23">
        <v>4794.3</v>
      </c>
      <c r="W1202" s="23">
        <v>5152.836765</v>
      </c>
      <c r="X1202" s="23">
        <v>5277.4024535999997</v>
      </c>
      <c r="Y1202" s="23">
        <v>5537.1228674000004</v>
      </c>
      <c r="Z1202" s="23">
        <v>5388.1289999999999</v>
      </c>
      <c r="AA1202" s="23">
        <v>5857.9505107999994</v>
      </c>
      <c r="AB1202" s="23">
        <v>6293.076</v>
      </c>
      <c r="AC1202" s="23">
        <v>6731.6263380000009</v>
      </c>
      <c r="AD1202" s="23">
        <v>7512.4409999999998</v>
      </c>
      <c r="AE1202" s="23">
        <v>8194.6095547999994</v>
      </c>
      <c r="AF1202" s="23">
        <v>9579.7880000000005</v>
      </c>
      <c r="AG1202" s="23">
        <v>10074.037922</v>
      </c>
      <c r="AH1202" s="23" t="s">
        <v>143</v>
      </c>
    </row>
    <row r="1203" spans="1:34" ht="15" hidden="1" x14ac:dyDescent="0.25">
      <c r="A1203" t="str">
        <f t="shared" si="203"/>
        <v>厦门贷款拨备额</v>
      </c>
      <c r="B1203" s="3" t="str">
        <f t="shared" si="231"/>
        <v>厦门银行贷款拨备额</v>
      </c>
      <c r="C1203" s="4" t="s">
        <v>101</v>
      </c>
      <c r="D1203" s="4" t="s">
        <v>102</v>
      </c>
      <c r="E1203" s="5" t="s">
        <v>103</v>
      </c>
      <c r="F1203" s="5" t="s">
        <v>55</v>
      </c>
      <c r="G1203" s="5" t="str">
        <f t="shared" si="232"/>
        <v>贷款拨备额</v>
      </c>
      <c r="H1203" s="23">
        <v>2647.5851999999995</v>
      </c>
      <c r="I1203" s="23" t="s">
        <v>143</v>
      </c>
      <c r="J1203" s="23">
        <v>3502.2721958600005</v>
      </c>
      <c r="K1203" s="23" t="s">
        <v>143</v>
      </c>
      <c r="L1203" s="23">
        <v>4504.7025750000003</v>
      </c>
      <c r="M1203" s="23" t="s">
        <v>143</v>
      </c>
      <c r="N1203" s="23">
        <v>5081.5454692200001</v>
      </c>
      <c r="O1203" s="23">
        <v>5164.9843380000002</v>
      </c>
      <c r="P1203" s="23">
        <v>5398.2193500100002</v>
      </c>
      <c r="Q1203" s="23">
        <v>5730.6346733999999</v>
      </c>
      <c r="R1203" s="23">
        <v>5915.0605556500004</v>
      </c>
      <c r="S1203" s="23">
        <v>6057.6990704999998</v>
      </c>
      <c r="T1203" s="23">
        <v>6081.0428409300002</v>
      </c>
      <c r="U1203" s="23">
        <v>6292.1046455999995</v>
      </c>
      <c r="V1203" s="23">
        <v>6685.9280323999992</v>
      </c>
      <c r="W1203" s="23">
        <v>6507.7496861</v>
      </c>
      <c r="X1203" s="23">
        <v>6354.4117780775168</v>
      </c>
      <c r="Y1203" s="23">
        <v>6308.4976467999995</v>
      </c>
      <c r="Z1203" s="23">
        <v>6615.7121110399994</v>
      </c>
      <c r="AA1203" s="23">
        <v>6442.4232056999999</v>
      </c>
      <c r="AB1203" s="23">
        <v>6392.5542428899998</v>
      </c>
      <c r="AC1203" s="23">
        <v>6056.4419752000003</v>
      </c>
      <c r="AD1203" s="23">
        <v>5927.5062248100003</v>
      </c>
      <c r="AE1203" s="23">
        <v>5654.6548455000002</v>
      </c>
      <c r="AF1203" s="23">
        <v>5874.3458163599998</v>
      </c>
      <c r="AG1203" s="23">
        <v>5709.6593468999999</v>
      </c>
      <c r="AH1203" s="23" t="s">
        <v>143</v>
      </c>
    </row>
    <row r="1204" spans="1:34" ht="15" hidden="1" x14ac:dyDescent="0.25">
      <c r="A1204" t="str">
        <f t="shared" ref="A1204:A1266" si="233">E1204&amp;G1204</f>
        <v>渝农贷款拨备额</v>
      </c>
      <c r="B1204" s="3" t="str">
        <f t="shared" si="231"/>
        <v>渝农商行贷款拨备额</v>
      </c>
      <c r="C1204" s="4" t="s">
        <v>104</v>
      </c>
      <c r="D1204" s="4" t="s">
        <v>105</v>
      </c>
      <c r="E1204" s="5" t="s">
        <v>106</v>
      </c>
      <c r="F1204" s="5" t="s">
        <v>107</v>
      </c>
      <c r="G1204" s="5" t="str">
        <f t="shared" si="232"/>
        <v>贷款拨备额</v>
      </c>
      <c r="H1204" s="23">
        <v>19060.098119999999</v>
      </c>
      <c r="I1204" s="23" t="s">
        <v>143</v>
      </c>
      <c r="J1204" s="23">
        <v>20744.107</v>
      </c>
      <c r="K1204" s="23">
        <v>21931.213500000002</v>
      </c>
      <c r="L1204" s="23">
        <v>22496.705000000002</v>
      </c>
      <c r="M1204" s="23">
        <v>23026.26</v>
      </c>
      <c r="N1204" s="23">
        <v>20922.466999999997</v>
      </c>
      <c r="O1204" s="23">
        <v>21240.563999999998</v>
      </c>
      <c r="P1204" s="23">
        <v>22404.029000000002</v>
      </c>
      <c r="Q1204" s="23">
        <v>22838.240099999999</v>
      </c>
      <c r="R1204" s="23">
        <v>24838.906000000006</v>
      </c>
      <c r="S1204" s="23">
        <v>26277.145399999998</v>
      </c>
      <c r="T1204" s="23">
        <v>28592.644</v>
      </c>
      <c r="U1204" s="23">
        <v>27954.2988</v>
      </c>
      <c r="V1204" s="23">
        <v>27605.167999999998</v>
      </c>
      <c r="W1204" s="23">
        <v>28224.8226</v>
      </c>
      <c r="X1204" s="23">
        <v>28573.098450000001</v>
      </c>
      <c r="Y1204" s="23">
        <v>28930.5075</v>
      </c>
      <c r="Z1204" s="23">
        <v>29552.974000000002</v>
      </c>
      <c r="AA1204" s="23">
        <v>30410.259600000001</v>
      </c>
      <c r="AB1204" s="23">
        <v>30245.888999999999</v>
      </c>
      <c r="AC1204" s="23">
        <v>30021.154799999997</v>
      </c>
      <c r="AD1204" s="23">
        <v>30601.583999999999</v>
      </c>
      <c r="AE1204" s="23">
        <v>31783.973900000001</v>
      </c>
      <c r="AF1204" s="23">
        <v>31817.279000000002</v>
      </c>
      <c r="AG1204" s="23">
        <v>31779.4702</v>
      </c>
      <c r="AH1204" s="23">
        <v>31545.797999999995</v>
      </c>
    </row>
    <row r="1205" spans="1:34" ht="15" hidden="1" x14ac:dyDescent="0.25">
      <c r="A1205" t="str">
        <f t="shared" si="233"/>
        <v>沪农贷款拨备额</v>
      </c>
      <c r="B1205" s="3" t="str">
        <f t="shared" si="231"/>
        <v>沪农商行贷款拨备额</v>
      </c>
      <c r="C1205" s="4" t="s">
        <v>108</v>
      </c>
      <c r="D1205" s="4" t="s">
        <v>109</v>
      </c>
      <c r="E1205" s="5" t="s">
        <v>110</v>
      </c>
      <c r="F1205" s="5" t="s">
        <v>107</v>
      </c>
      <c r="G1205" s="5" t="str">
        <f t="shared" si="232"/>
        <v>贷款拨备额</v>
      </c>
      <c r="H1205" s="23" t="s">
        <v>143</v>
      </c>
      <c r="I1205" s="23" t="s">
        <v>143</v>
      </c>
      <c r="J1205" s="23">
        <v>17833.288</v>
      </c>
      <c r="K1205" s="23" t="s">
        <v>143</v>
      </c>
      <c r="L1205" s="23" t="s">
        <v>143</v>
      </c>
      <c r="M1205" s="23" t="s">
        <v>143</v>
      </c>
      <c r="N1205" s="23">
        <v>21564.168000000001</v>
      </c>
      <c r="O1205" s="23" t="s">
        <v>143</v>
      </c>
      <c r="P1205" s="23" t="s">
        <v>143</v>
      </c>
      <c r="Q1205" s="23">
        <v>24770.369443</v>
      </c>
      <c r="R1205" s="23">
        <v>25784.503000000001</v>
      </c>
      <c r="S1205" s="23">
        <v>25499.497445099998</v>
      </c>
      <c r="T1205" s="23">
        <v>26504.55</v>
      </c>
      <c r="U1205" s="23">
        <v>27347.609533999996</v>
      </c>
      <c r="V1205" s="23">
        <v>28214.612000000001</v>
      </c>
      <c r="W1205" s="23">
        <v>27971.452829600003</v>
      </c>
      <c r="X1205" s="23">
        <v>28545.650372799999</v>
      </c>
      <c r="Y1205" s="23">
        <v>28250.350705199999</v>
      </c>
      <c r="Z1205" s="23">
        <v>28049.658000000003</v>
      </c>
      <c r="AA1205" s="23">
        <v>27447.182320799995</v>
      </c>
      <c r="AB1205" s="23">
        <v>26541.192999999996</v>
      </c>
      <c r="AC1205" s="23">
        <v>26267.840537400003</v>
      </c>
      <c r="AD1205" s="23">
        <v>25705.338</v>
      </c>
      <c r="AE1205" s="23">
        <v>25384.401925499995</v>
      </c>
      <c r="AF1205" s="23">
        <v>25233.778000000002</v>
      </c>
      <c r="AG1205" s="23">
        <v>25438.711374000002</v>
      </c>
      <c r="AH1205" s="23" t="s">
        <v>143</v>
      </c>
    </row>
    <row r="1206" spans="1:34" ht="15" hidden="1" x14ac:dyDescent="0.25">
      <c r="A1206" t="str">
        <f t="shared" si="233"/>
        <v>青农贷款拨备额</v>
      </c>
      <c r="B1206" s="3" t="str">
        <f t="shared" si="231"/>
        <v>青农商行贷款拨备额</v>
      </c>
      <c r="C1206" s="4" t="s">
        <v>111</v>
      </c>
      <c r="D1206" s="4" t="s">
        <v>112</v>
      </c>
      <c r="E1206" s="5" t="s">
        <v>113</v>
      </c>
      <c r="F1206" s="5" t="s">
        <v>107</v>
      </c>
      <c r="G1206" s="5" t="str">
        <f t="shared" si="232"/>
        <v>贷款拨备额</v>
      </c>
      <c r="H1206" s="23">
        <v>7519.6329999999998</v>
      </c>
      <c r="I1206" s="23">
        <v>7639.5004575000003</v>
      </c>
      <c r="J1206" s="23">
        <v>8114.1269999999995</v>
      </c>
      <c r="K1206" s="23">
        <v>9018.6218165999999</v>
      </c>
      <c r="L1206" s="23">
        <v>9595.4160000000011</v>
      </c>
      <c r="M1206" s="23">
        <v>9239.6574794999997</v>
      </c>
      <c r="N1206" s="23">
        <v>8738.5380000000005</v>
      </c>
      <c r="O1206" s="23">
        <v>9524.1720280000009</v>
      </c>
      <c r="P1206" s="23">
        <v>10144.446000000002</v>
      </c>
      <c r="Q1206" s="23">
        <v>10626.848608</v>
      </c>
      <c r="R1206" s="23">
        <v>9351.5650000000023</v>
      </c>
      <c r="S1206" s="23">
        <v>9226.3187711999999</v>
      </c>
      <c r="T1206" s="23">
        <v>9179.5660000000007</v>
      </c>
      <c r="U1206" s="23">
        <v>9824.5062299999991</v>
      </c>
      <c r="V1206" s="23">
        <v>10914.631000000001</v>
      </c>
      <c r="W1206" s="23">
        <v>11653.931358</v>
      </c>
      <c r="X1206" s="23">
        <v>11522.677656600001</v>
      </c>
      <c r="Y1206" s="23">
        <v>11093.854485599997</v>
      </c>
      <c r="Z1206" s="23">
        <v>11045.785999999998</v>
      </c>
      <c r="AA1206" s="23">
        <v>10906.899821999998</v>
      </c>
      <c r="AB1206" s="23">
        <v>10650.204</v>
      </c>
      <c r="AC1206" s="23">
        <v>10894.644217800002</v>
      </c>
      <c r="AD1206" s="23">
        <v>11977.888999999999</v>
      </c>
      <c r="AE1206" s="23">
        <v>11975.020975200001</v>
      </c>
      <c r="AF1206" s="23">
        <v>11876.571000000002</v>
      </c>
      <c r="AG1206" s="23">
        <v>11644.45824</v>
      </c>
      <c r="AH1206" s="23" t="s">
        <v>143</v>
      </c>
    </row>
    <row r="1207" spans="1:34" ht="15" hidden="1" x14ac:dyDescent="0.25">
      <c r="A1207" t="str">
        <f t="shared" si="233"/>
        <v>常熟贷款拨备额</v>
      </c>
      <c r="B1207" s="3" t="str">
        <f t="shared" si="231"/>
        <v>常熟银行贷款拨备额</v>
      </c>
      <c r="C1207" s="4" t="s">
        <v>114</v>
      </c>
      <c r="D1207" s="4" t="s">
        <v>115</v>
      </c>
      <c r="E1207" s="5" t="s">
        <v>116</v>
      </c>
      <c r="F1207" s="5" t="s">
        <v>107</v>
      </c>
      <c r="G1207" s="5" t="str">
        <f t="shared" si="232"/>
        <v>贷款拨备额</v>
      </c>
      <c r="H1207" s="23">
        <v>4504.094000000001</v>
      </c>
      <c r="I1207" s="23">
        <v>4797.8785851000002</v>
      </c>
      <c r="J1207" s="23">
        <v>5086.259</v>
      </c>
      <c r="K1207" s="23">
        <v>5370.9477614000007</v>
      </c>
      <c r="L1207" s="23">
        <v>5841.59</v>
      </c>
      <c r="M1207" s="23">
        <v>6078.9137088000007</v>
      </c>
      <c r="N1207" s="23">
        <v>6136.0630000000001</v>
      </c>
      <c r="O1207" s="23">
        <v>6463.4123721999995</v>
      </c>
      <c r="P1207" s="23">
        <v>7103.9560000000001</v>
      </c>
      <c r="Q1207" s="23">
        <v>6862.3814277000001</v>
      </c>
      <c r="R1207" s="23">
        <v>7049.0950000000003</v>
      </c>
      <c r="S1207" s="23">
        <v>7477.2917339999995</v>
      </c>
      <c r="T1207" s="23">
        <v>7964.1390000000001</v>
      </c>
      <c r="U1207" s="23">
        <v>7875.3825737999996</v>
      </c>
      <c r="V1207" s="23">
        <v>8420.7079999999987</v>
      </c>
      <c r="W1207" s="23">
        <v>8432.0048150000002</v>
      </c>
      <c r="X1207" s="23">
        <v>8834.2711309999995</v>
      </c>
      <c r="Y1207" s="23">
        <v>8807.9052288000003</v>
      </c>
      <c r="Z1207" s="23">
        <v>8995.2240000000002</v>
      </c>
      <c r="AA1207" s="23">
        <v>9660.5958960000007</v>
      </c>
      <c r="AB1207" s="23">
        <v>9819.6360000000022</v>
      </c>
      <c r="AC1207" s="23">
        <v>9799.801512</v>
      </c>
      <c r="AD1207" s="23">
        <v>9297.3799999999992</v>
      </c>
      <c r="AE1207" s="23">
        <v>9288.3580022112001</v>
      </c>
      <c r="AF1207" s="23">
        <v>9395.1370000000006</v>
      </c>
      <c r="AG1207" s="23">
        <v>9034.0507765324001</v>
      </c>
      <c r="AH1207" s="23" t="s">
        <v>143</v>
      </c>
    </row>
    <row r="1208" spans="1:34" ht="15" hidden="1" x14ac:dyDescent="0.25">
      <c r="A1208" t="str">
        <f t="shared" si="233"/>
        <v>紫金贷款拨备额</v>
      </c>
      <c r="B1208" s="3" t="str">
        <f t="shared" si="231"/>
        <v>紫金银行贷款拨备额</v>
      </c>
      <c r="C1208" s="4" t="s">
        <v>117</v>
      </c>
      <c r="D1208" s="4" t="s">
        <v>118</v>
      </c>
      <c r="E1208" s="5" t="s">
        <v>119</v>
      </c>
      <c r="F1208" s="5" t="s">
        <v>107</v>
      </c>
      <c r="G1208" s="5" t="str">
        <f>G1207</f>
        <v>贷款拨备额</v>
      </c>
      <c r="H1208" s="23">
        <v>3729.35</v>
      </c>
      <c r="I1208" s="23">
        <v>3739.1679349999999</v>
      </c>
      <c r="J1208" s="23">
        <v>4069.6910000000003</v>
      </c>
      <c r="K1208" s="23">
        <v>4353.7258049999991</v>
      </c>
      <c r="L1208" s="23">
        <v>4765.5630000000001</v>
      </c>
      <c r="M1208" s="23">
        <v>4804.0266972999998</v>
      </c>
      <c r="N1208" s="23">
        <v>4470.4220000000005</v>
      </c>
      <c r="O1208" s="23">
        <v>4610.098328</v>
      </c>
      <c r="P1208" s="23">
        <v>4833.9889999999996</v>
      </c>
      <c r="Q1208" s="23">
        <v>4500.9331882879997</v>
      </c>
      <c r="R1208" s="23">
        <v>4710.3110000000015</v>
      </c>
      <c r="S1208" s="23">
        <v>4890.8421227999997</v>
      </c>
      <c r="T1208" s="23">
        <v>4843.6970000000001</v>
      </c>
      <c r="U1208" s="23">
        <v>4870.5558957000003</v>
      </c>
      <c r="V1208" s="23">
        <v>4755.1779999999999</v>
      </c>
      <c r="W1208" s="23" t="s">
        <v>143</v>
      </c>
      <c r="X1208" s="23">
        <v>5110.4251043999993</v>
      </c>
      <c r="Y1208" s="23">
        <v>5157.0150575999996</v>
      </c>
      <c r="Z1208" s="23">
        <v>5077.6310000000003</v>
      </c>
      <c r="AA1208" s="23">
        <v>5364.9954041000001</v>
      </c>
      <c r="AB1208" s="23">
        <v>5329.5680000000011</v>
      </c>
      <c r="AC1208" s="23">
        <v>5263.3636379999998</v>
      </c>
      <c r="AD1208" s="23">
        <v>4729.12</v>
      </c>
      <c r="AE1208" s="23">
        <v>4794.4443036000002</v>
      </c>
      <c r="AF1208" s="23">
        <v>4785.2270000000008</v>
      </c>
      <c r="AG1208" s="23">
        <v>4803.3930138000005</v>
      </c>
      <c r="AH1208" s="23" t="s">
        <v>143</v>
      </c>
    </row>
    <row r="1209" spans="1:34" ht="15" hidden="1" x14ac:dyDescent="0.25">
      <c r="A1209" t="str">
        <f t="shared" si="233"/>
        <v>无锡贷款拨备额</v>
      </c>
      <c r="B1209" s="3" t="str">
        <f t="shared" si="231"/>
        <v>无锡银行贷款拨备额</v>
      </c>
      <c r="C1209" s="4" t="s">
        <v>120</v>
      </c>
      <c r="D1209" s="4" t="s">
        <v>121</v>
      </c>
      <c r="E1209" s="5" t="s">
        <v>122</v>
      </c>
      <c r="F1209" s="5" t="s">
        <v>107</v>
      </c>
      <c r="G1209" s="5" t="str">
        <f t="shared" ref="G1209:G1213" si="234">G1208</f>
        <v>贷款拨备额</v>
      </c>
      <c r="H1209" s="23">
        <v>2617.5020000000004</v>
      </c>
      <c r="I1209" s="23">
        <v>2899.2114899999997</v>
      </c>
      <c r="J1209" s="23">
        <v>2969.2150000000001</v>
      </c>
      <c r="K1209" s="23">
        <v>3253.2497899999998</v>
      </c>
      <c r="L1209" s="23">
        <v>3304.9180000000001</v>
      </c>
      <c r="M1209" s="23">
        <v>3538.8746805000001</v>
      </c>
      <c r="N1209" s="23">
        <v>3908.8809999999999</v>
      </c>
      <c r="O1209" s="23">
        <v>4283.687876</v>
      </c>
      <c r="P1209" s="23">
        <v>4599.0679999999993</v>
      </c>
      <c r="Q1209" s="23">
        <v>4983.7259067000005</v>
      </c>
      <c r="R1209" s="23">
        <v>5250.954999999999</v>
      </c>
      <c r="S1209" s="23">
        <v>5562.2817242000001</v>
      </c>
      <c r="T1209" s="23">
        <v>5757.5069999999996</v>
      </c>
      <c r="U1209" s="23">
        <v>5907.8208944999997</v>
      </c>
      <c r="V1209" s="23">
        <v>5733.902</v>
      </c>
      <c r="W1209" s="23">
        <v>5827.8804055999999</v>
      </c>
      <c r="X1209" s="23">
        <v>5905.9498340000009</v>
      </c>
      <c r="Y1209" s="23">
        <v>5999.9855811999996</v>
      </c>
      <c r="Z1209" s="23">
        <v>5873.7090000000007</v>
      </c>
      <c r="AA1209" s="23">
        <v>6089.3137580000002</v>
      </c>
      <c r="AB1209" s="23">
        <v>6070.2329999999993</v>
      </c>
      <c r="AC1209" s="23">
        <v>6001.0859743999999</v>
      </c>
      <c r="AD1209" s="23">
        <v>5594.7349999999997</v>
      </c>
      <c r="AE1209" s="23">
        <v>5584.4944600000008</v>
      </c>
      <c r="AF1209" s="23">
        <v>5579.0689999999995</v>
      </c>
      <c r="AG1209" s="23">
        <v>5650.3870394999994</v>
      </c>
      <c r="AH1209" s="23">
        <v>5478.6260000000011</v>
      </c>
    </row>
    <row r="1210" spans="1:34" ht="15" hidden="1" x14ac:dyDescent="0.25">
      <c r="A1210" t="str">
        <f t="shared" si="233"/>
        <v>张家港贷款拨备额</v>
      </c>
      <c r="B1210" s="3" t="str">
        <f t="shared" si="231"/>
        <v>张家港行贷款拨备额</v>
      </c>
      <c r="C1210" s="4" t="s">
        <v>123</v>
      </c>
      <c r="D1210" s="4" t="s">
        <v>124</v>
      </c>
      <c r="E1210" s="5" t="s">
        <v>125</v>
      </c>
      <c r="F1210" s="5" t="s">
        <v>107</v>
      </c>
      <c r="G1210" s="5" t="str">
        <f t="shared" si="234"/>
        <v>贷款拨备额</v>
      </c>
      <c r="H1210" s="23">
        <v>2197.8712715099996</v>
      </c>
      <c r="I1210" s="23">
        <v>2510.7990571999999</v>
      </c>
      <c r="J1210" s="23">
        <v>2470.1730804899994</v>
      </c>
      <c r="K1210" s="23">
        <v>2681.6283232599999</v>
      </c>
      <c r="L1210" s="23">
        <v>2821.29595943</v>
      </c>
      <c r="M1210" s="23">
        <v>2975.6678285600001</v>
      </c>
      <c r="N1210" s="23">
        <v>3058.3005361999999</v>
      </c>
      <c r="O1210" s="23">
        <v>3351.84705975</v>
      </c>
      <c r="P1210" s="23">
        <v>3829.7759379499998</v>
      </c>
      <c r="Q1210" s="23">
        <v>4140.20776148</v>
      </c>
      <c r="R1210" s="23">
        <v>4476.4507052299996</v>
      </c>
      <c r="S1210" s="23">
        <v>4827.5565622499998</v>
      </c>
      <c r="T1210" s="23">
        <v>5262.6567879199993</v>
      </c>
      <c r="U1210" s="23">
        <v>5499.623260950174</v>
      </c>
      <c r="V1210" s="23">
        <v>5304.7260844899993</v>
      </c>
      <c r="W1210" s="23">
        <v>5233.7238188399997</v>
      </c>
      <c r="X1210" s="23">
        <v>5464.395753792207</v>
      </c>
      <c r="Y1210" s="23">
        <v>5321.3009360107599</v>
      </c>
      <c r="Z1210" s="23">
        <v>5059.0097339599988</v>
      </c>
      <c r="AA1210" s="23">
        <v>5157.6845466499999</v>
      </c>
      <c r="AB1210" s="23">
        <v>5409.2890647799995</v>
      </c>
      <c r="AC1210" s="23">
        <v>5190.0941018151589</v>
      </c>
      <c r="AD1210" s="23">
        <v>4796.9832345900004</v>
      </c>
      <c r="AE1210" s="23">
        <v>5075.8759895326566</v>
      </c>
      <c r="AF1210" s="23">
        <v>5270.0740867200002</v>
      </c>
      <c r="AG1210" s="23">
        <v>4904.8398220148993</v>
      </c>
      <c r="AH1210" s="23">
        <v>4591.1592689399995</v>
      </c>
    </row>
    <row r="1211" spans="1:34" ht="15" hidden="1" x14ac:dyDescent="0.25">
      <c r="A1211" t="str">
        <f t="shared" si="233"/>
        <v>苏农贷款拨备额</v>
      </c>
      <c r="B1211" s="3" t="str">
        <f t="shared" si="231"/>
        <v>苏农银行贷款拨备额</v>
      </c>
      <c r="C1211" s="4" t="s">
        <v>126</v>
      </c>
      <c r="D1211" s="4" t="s">
        <v>127</v>
      </c>
      <c r="E1211" s="5" t="s">
        <v>128</v>
      </c>
      <c r="F1211" s="5" t="s">
        <v>107</v>
      </c>
      <c r="G1211" s="5" t="str">
        <f t="shared" si="234"/>
        <v>贷款拨备额</v>
      </c>
      <c r="H1211" s="23">
        <v>2112.1200000000003</v>
      </c>
      <c r="I1211" s="23">
        <v>2146.5703512</v>
      </c>
      <c r="J1211" s="23">
        <v>2269.6950000000002</v>
      </c>
      <c r="K1211" s="23">
        <v>2486.7111341999998</v>
      </c>
      <c r="L1211" s="23">
        <v>2437.1930000000002</v>
      </c>
      <c r="M1211" s="23">
        <v>2569.3281999999999</v>
      </c>
      <c r="N1211" s="23">
        <v>3080.4889999999996</v>
      </c>
      <c r="O1211" s="23">
        <v>3223.7891595000001</v>
      </c>
      <c r="P1211" s="23">
        <v>3574.4279999999999</v>
      </c>
      <c r="Q1211" s="23">
        <v>3625.3313229</v>
      </c>
      <c r="R1211" s="23">
        <v>3945.576</v>
      </c>
      <c r="S1211" s="23">
        <v>4106.7116210999993</v>
      </c>
      <c r="T1211" s="23">
        <v>4334.5169999999998</v>
      </c>
      <c r="U1211" s="23">
        <v>4396.8417191999997</v>
      </c>
      <c r="V1211" s="23">
        <v>4594.9230000000007</v>
      </c>
      <c r="W1211" s="23">
        <v>4681.0864744999999</v>
      </c>
      <c r="X1211" s="23">
        <v>4995.6000000000004</v>
      </c>
      <c r="Y1211" s="23">
        <v>4898.7774576000011</v>
      </c>
      <c r="Z1211" s="23">
        <v>5016.9320000000007</v>
      </c>
      <c r="AA1211" s="23">
        <v>5326.5916968000001</v>
      </c>
      <c r="AB1211" s="23">
        <v>5260.277</v>
      </c>
      <c r="AC1211" s="23">
        <v>4943.2261340000005</v>
      </c>
      <c r="AD1211" s="23">
        <v>4996.9769999999999</v>
      </c>
      <c r="AE1211" s="23">
        <v>5026.5200114999989</v>
      </c>
      <c r="AF1211" s="23">
        <v>4529.0420000000004</v>
      </c>
      <c r="AG1211" s="23">
        <v>4419.0947570000008</v>
      </c>
      <c r="AH1211" s="23" t="s">
        <v>143</v>
      </c>
    </row>
    <row r="1212" spans="1:34" ht="15" hidden="1" x14ac:dyDescent="0.25">
      <c r="A1212" t="str">
        <f t="shared" si="233"/>
        <v>江阴贷款拨备额</v>
      </c>
      <c r="B1212" s="3" t="str">
        <f t="shared" si="231"/>
        <v>江阴银行贷款拨备额</v>
      </c>
      <c r="C1212" s="4" t="s">
        <v>129</v>
      </c>
      <c r="D1212" s="4" t="s">
        <v>130</v>
      </c>
      <c r="E1212" s="5" t="s">
        <v>131</v>
      </c>
      <c r="F1212" s="5" t="s">
        <v>107</v>
      </c>
      <c r="G1212" s="5" t="str">
        <f t="shared" si="234"/>
        <v>贷款拨备额</v>
      </c>
      <c r="H1212" s="23">
        <v>3422.3610000000003</v>
      </c>
      <c r="I1212" s="23">
        <v>3374.0257716000001</v>
      </c>
      <c r="J1212" s="23">
        <v>3341.3649999999998</v>
      </c>
      <c r="K1212" s="23">
        <v>3472.6087748999998</v>
      </c>
      <c r="L1212" s="23">
        <v>3203.6369999999997</v>
      </c>
      <c r="M1212" s="23">
        <v>3275.3984894999999</v>
      </c>
      <c r="N1212" s="23">
        <v>3232.922</v>
      </c>
      <c r="O1212" s="23">
        <v>3506.9862674000001</v>
      </c>
      <c r="P1212" s="23">
        <v>3828.0940000000001</v>
      </c>
      <c r="Q1212" s="23">
        <v>4197.9406896</v>
      </c>
      <c r="R1212" s="23">
        <v>3993.529</v>
      </c>
      <c r="S1212" s="23">
        <v>4358.2536</v>
      </c>
      <c r="T1212" s="23">
        <v>4864.2400000000007</v>
      </c>
      <c r="U1212" s="23">
        <v>4971.9329618000002</v>
      </c>
      <c r="V1212" s="23">
        <v>4752.8549999999996</v>
      </c>
      <c r="W1212" s="23">
        <v>5044.6010446999999</v>
      </c>
      <c r="X1212" s="23">
        <v>5504.9661150999991</v>
      </c>
      <c r="Y1212" s="23">
        <v>5280.7901265</v>
      </c>
      <c r="Z1212" s="23">
        <v>4628.6260000000002</v>
      </c>
      <c r="AA1212" s="23">
        <v>4962.4080975000006</v>
      </c>
      <c r="AB1212" s="23">
        <v>5246.13</v>
      </c>
      <c r="AC1212" s="23">
        <v>4927.8115008000004</v>
      </c>
      <c r="AD1212" s="23">
        <v>3959.3020000000001</v>
      </c>
      <c r="AE1212" s="23">
        <v>3882.6305000000002</v>
      </c>
      <c r="AF1212" s="23">
        <v>4289.652</v>
      </c>
      <c r="AG1212" s="23">
        <v>4171.7590992000005</v>
      </c>
      <c r="AH1212" s="23" t="s">
        <v>143</v>
      </c>
    </row>
    <row r="1213" spans="1:34" ht="15" hidden="1" x14ac:dyDescent="0.25">
      <c r="A1213" t="str">
        <f t="shared" si="233"/>
        <v>瑞丰贷款拨备额</v>
      </c>
      <c r="B1213" s="3" t="str">
        <f t="shared" si="231"/>
        <v>瑞丰银行贷款拨备额</v>
      </c>
      <c r="C1213" s="4" t="s">
        <v>132</v>
      </c>
      <c r="D1213" s="4" t="s">
        <v>133</v>
      </c>
      <c r="E1213" s="5" t="s">
        <v>134</v>
      </c>
      <c r="F1213" s="5" t="s">
        <v>107</v>
      </c>
      <c r="G1213" s="5" t="str">
        <f t="shared" si="234"/>
        <v>贷款拨备额</v>
      </c>
      <c r="H1213" s="23" t="s">
        <v>143</v>
      </c>
      <c r="I1213" s="23" t="s">
        <v>143</v>
      </c>
      <c r="J1213" s="23">
        <v>2107.395</v>
      </c>
      <c r="K1213" s="23" t="s">
        <v>143</v>
      </c>
      <c r="L1213" s="23" t="s">
        <v>143</v>
      </c>
      <c r="M1213" s="23" t="s">
        <v>143</v>
      </c>
      <c r="N1213" s="23">
        <v>2368.3629999999998</v>
      </c>
      <c r="O1213" s="23" t="s">
        <v>143</v>
      </c>
      <c r="P1213" s="23">
        <v>2641.71</v>
      </c>
      <c r="Q1213" s="23">
        <v>2711.1104944999997</v>
      </c>
      <c r="R1213" s="23">
        <v>2697.904</v>
      </c>
      <c r="S1213" s="23">
        <v>2892.0386307999997</v>
      </c>
      <c r="T1213" s="23">
        <v>2941.723</v>
      </c>
      <c r="U1213" s="23">
        <v>3094.3886843999999</v>
      </c>
      <c r="V1213" s="23">
        <v>3113.9140000000002</v>
      </c>
      <c r="W1213" s="23">
        <v>3151.0578516</v>
      </c>
      <c r="X1213" s="23">
        <v>3281.7125001999993</v>
      </c>
      <c r="Y1213" s="23">
        <v>3327.8816664999999</v>
      </c>
      <c r="Z1213" s="23">
        <v>3355.3800000000006</v>
      </c>
      <c r="AA1213" s="23">
        <v>3623.5446763999998</v>
      </c>
      <c r="AB1213" s="23">
        <v>3830.0420000000004</v>
      </c>
      <c r="AC1213" s="23">
        <v>4019.5958172000001</v>
      </c>
      <c r="AD1213" s="23">
        <v>4060.4349999999999</v>
      </c>
      <c r="AE1213" s="23">
        <v>4330.1467519999997</v>
      </c>
      <c r="AF1213" s="23">
        <v>4484.3390000000009</v>
      </c>
      <c r="AG1213" s="23">
        <v>4531.7346576</v>
      </c>
      <c r="AH1213" s="23">
        <v>4567.081000000001</v>
      </c>
    </row>
    <row r="1214" spans="1:34" ht="15" hidden="1" x14ac:dyDescent="0.25">
      <c r="A1214" t="str">
        <f t="shared" si="233"/>
        <v>农业(H)贷款拨备额</v>
      </c>
      <c r="B1214" s="15" t="str">
        <f t="shared" si="231"/>
        <v>农业银行贷款拨备额</v>
      </c>
      <c r="C1214" s="16" t="s">
        <v>179</v>
      </c>
      <c r="D1214" s="16" t="s">
        <v>164</v>
      </c>
      <c r="E1214" s="17" t="s">
        <v>149</v>
      </c>
      <c r="F1214" s="17" t="s">
        <v>542</v>
      </c>
      <c r="G1214" s="17" t="str">
        <f>G1213</f>
        <v>贷款拨备额</v>
      </c>
      <c r="H1214" s="23">
        <v>525633</v>
      </c>
      <c r="I1214" s="23">
        <v>529432.5736</v>
      </c>
      <c r="J1214" s="23">
        <v>553115</v>
      </c>
      <c r="K1214" s="23">
        <v>570232.67629999993</v>
      </c>
      <c r="L1214" s="23">
        <v>607115</v>
      </c>
      <c r="M1214" s="23">
        <v>616294.69720000005</v>
      </c>
      <c r="N1214" s="23">
        <v>631206</v>
      </c>
      <c r="O1214" s="23">
        <v>647138.15430000005</v>
      </c>
      <c r="P1214" s="23">
        <v>688906</v>
      </c>
      <c r="Q1214" s="23">
        <v>720569.50520000001</v>
      </c>
      <c r="R1214" s="23">
        <v>736687</v>
      </c>
      <c r="S1214" s="23">
        <v>782430.67500000005</v>
      </c>
      <c r="T1214" s="23">
        <v>806351</v>
      </c>
      <c r="U1214" s="23">
        <v>816253.103</v>
      </c>
      <c r="V1214" s="23">
        <v>820228</v>
      </c>
      <c r="W1214" s="23">
        <v>871208.13780000003</v>
      </c>
      <c r="X1214" s="23">
        <v>896914</v>
      </c>
      <c r="Y1214" s="23">
        <v>911876.44919999992</v>
      </c>
      <c r="Z1214" s="23">
        <v>913918</v>
      </c>
      <c r="AA1214" s="23">
        <v>956128.46500000008</v>
      </c>
      <c r="AB1214" s="23">
        <v>973925</v>
      </c>
      <c r="AC1214" s="23">
        <v>982174.12959999999</v>
      </c>
      <c r="AD1214" s="23">
        <v>929174</v>
      </c>
      <c r="AE1214" s="23">
        <v>996603.29639999999</v>
      </c>
      <c r="AF1214" s="23">
        <v>1006763.0000000001</v>
      </c>
      <c r="AG1214" s="23">
        <v>1007414.9231999998</v>
      </c>
      <c r="AH1214" s="23">
        <v>1004779.9999999998</v>
      </c>
    </row>
    <row r="1215" spans="1:34" ht="15" hidden="1" x14ac:dyDescent="0.25">
      <c r="A1215" t="str">
        <f t="shared" si="233"/>
        <v>交通(H)贷款拨备额</v>
      </c>
      <c r="B1215" s="3" t="str">
        <f t="shared" si="231"/>
        <v>交通银行贷款拨备额</v>
      </c>
      <c r="C1215" s="4" t="s">
        <v>180</v>
      </c>
      <c r="D1215" s="4" t="s">
        <v>165</v>
      </c>
      <c r="E1215" s="5" t="s">
        <v>150</v>
      </c>
      <c r="F1215" s="5" t="s">
        <v>542</v>
      </c>
      <c r="G1215" s="5" t="str">
        <f t="shared" ref="G1215:G1241" si="235">G1214</f>
        <v>贷款拨备额</v>
      </c>
      <c r="H1215" s="23">
        <v>133187</v>
      </c>
      <c r="I1215" s="23">
        <v>133612.80239999999</v>
      </c>
      <c r="J1215" s="23">
        <v>134052</v>
      </c>
      <c r="K1215" s="23">
        <v>136388.76449999999</v>
      </c>
      <c r="L1215" s="23">
        <v>143216</v>
      </c>
      <c r="M1215" s="23">
        <v>146306.81340000001</v>
      </c>
      <c r="N1215" s="23">
        <v>142123</v>
      </c>
      <c r="O1215" s="23">
        <v>145003.35679999998</v>
      </c>
      <c r="P1215" s="23">
        <v>152772</v>
      </c>
      <c r="Q1215" s="23">
        <v>162129.546</v>
      </c>
      <c r="R1215" s="23">
        <v>163257</v>
      </c>
      <c r="S1215" s="23">
        <v>169721.54419999997</v>
      </c>
      <c r="T1215" s="23">
        <v>180722</v>
      </c>
      <c r="U1215" s="23">
        <v>185099.9994</v>
      </c>
      <c r="V1215" s="23">
        <v>179927</v>
      </c>
      <c r="W1215" s="23">
        <v>188646.71249999999</v>
      </c>
      <c r="X1215" s="23">
        <v>204847</v>
      </c>
      <c r="Y1215" s="23">
        <v>207833.10259999998</v>
      </c>
      <c r="Z1215" s="23">
        <v>208939</v>
      </c>
      <c r="AA1215" s="23">
        <v>213556.87850000002</v>
      </c>
      <c r="AB1215" s="23">
        <v>225886</v>
      </c>
      <c r="AC1215" s="23">
        <v>227315.05</v>
      </c>
      <c r="AD1215" s="23">
        <v>227722</v>
      </c>
      <c r="AE1215" s="23">
        <v>231375.34910000002</v>
      </c>
      <c r="AF1215" s="23">
        <v>241066</v>
      </c>
      <c r="AG1215" s="23">
        <v>240522.7347</v>
      </c>
      <c r="AH1215" s="23">
        <v>484582</v>
      </c>
    </row>
    <row r="1216" spans="1:34" ht="15" hidden="1" x14ac:dyDescent="0.25">
      <c r="A1216" t="str">
        <f t="shared" si="233"/>
        <v>中国(H)贷款拨备额</v>
      </c>
      <c r="B1216" s="3" t="str">
        <f t="shared" si="231"/>
        <v>中国银行贷款拨备额</v>
      </c>
      <c r="C1216" s="4" t="s">
        <v>181</v>
      </c>
      <c r="D1216" s="4" t="s">
        <v>166</v>
      </c>
      <c r="E1216" s="5" t="s">
        <v>151</v>
      </c>
      <c r="F1216" s="5" t="s">
        <v>542</v>
      </c>
      <c r="G1216" s="5" t="str">
        <f t="shared" si="235"/>
        <v>贷款拨备额</v>
      </c>
      <c r="H1216" s="23">
        <v>312254</v>
      </c>
      <c r="I1216" s="23">
        <v>321679.11359999998</v>
      </c>
      <c r="J1216" s="23">
        <v>325923</v>
      </c>
      <c r="K1216" s="23">
        <v>352181.61040000001</v>
      </c>
      <c r="L1216" s="23">
        <v>369912</v>
      </c>
      <c r="M1216" s="23">
        <v>375198.3542</v>
      </c>
      <c r="N1216" s="23">
        <v>368619</v>
      </c>
      <c r="O1216" s="23">
        <v>370032.44760000001</v>
      </c>
      <c r="P1216" s="23">
        <v>369168</v>
      </c>
      <c r="Q1216" s="23">
        <v>385866.09900000005</v>
      </c>
      <c r="R1216" s="23">
        <v>390541</v>
      </c>
      <c r="S1216" s="23">
        <v>404640.05479999998</v>
      </c>
      <c r="T1216" s="23">
        <v>416425</v>
      </c>
      <c r="U1216" s="23">
        <v>430009.2672</v>
      </c>
      <c r="V1216" s="23">
        <v>437241</v>
      </c>
      <c r="W1216" s="23">
        <v>442393.06559999997</v>
      </c>
      <c r="X1216" s="23">
        <v>465108</v>
      </c>
      <c r="Y1216" s="23">
        <v>488316.93839999998</v>
      </c>
      <c r="Z1216" s="23">
        <v>485298</v>
      </c>
      <c r="AA1216" s="23">
        <v>517002.85260000004</v>
      </c>
      <c r="AB1216" s="23">
        <v>526957</v>
      </c>
      <c r="AC1216" s="23">
        <v>536995.57819999999</v>
      </c>
      <c r="AD1216" s="23">
        <v>539177</v>
      </c>
      <c r="AE1216" s="23">
        <v>556707.47759999998</v>
      </c>
      <c r="AF1216" s="23">
        <v>561869</v>
      </c>
      <c r="AG1216" s="23">
        <v>567523.25399999996</v>
      </c>
      <c r="AH1216" s="23">
        <v>577144</v>
      </c>
    </row>
    <row r="1217" spans="1:34" ht="15" hidden="1" x14ac:dyDescent="0.25">
      <c r="A1217" t="str">
        <f t="shared" si="233"/>
        <v>建设(H)贷款拨备额</v>
      </c>
      <c r="B1217" s="3" t="str">
        <f t="shared" si="231"/>
        <v>建设银行贷款拨备额</v>
      </c>
      <c r="C1217" s="4" t="s">
        <v>182</v>
      </c>
      <c r="D1217" s="4" t="s">
        <v>167</v>
      </c>
      <c r="E1217" s="5" t="s">
        <v>152</v>
      </c>
      <c r="F1217" s="5" t="s">
        <v>542</v>
      </c>
      <c r="G1217" s="5" t="str">
        <f t="shared" si="235"/>
        <v>贷款拨备额</v>
      </c>
      <c r="H1217" s="23">
        <v>452543</v>
      </c>
      <c r="I1217" s="23">
        <v>461441.73719999997</v>
      </c>
      <c r="J1217" s="23">
        <v>482158</v>
      </c>
      <c r="K1217" s="23">
        <v>520433.22700000007</v>
      </c>
      <c r="L1217" s="23">
        <v>546361</v>
      </c>
      <c r="M1217" s="23">
        <v>555798.95279999997</v>
      </c>
      <c r="N1217" s="23">
        <v>556063</v>
      </c>
      <c r="O1217" s="23">
        <v>589479.39819999994</v>
      </c>
      <c r="P1217" s="23">
        <v>615141</v>
      </c>
      <c r="Q1217" s="23">
        <v>637323.10249999992</v>
      </c>
      <c r="R1217" s="23">
        <v>637338</v>
      </c>
      <c r="S1217" s="23">
        <v>681313.50719999999</v>
      </c>
      <c r="T1217" s="23">
        <v>694852</v>
      </c>
      <c r="U1217" s="23">
        <v>715105.27199999988</v>
      </c>
      <c r="V1217" s="23">
        <v>704088</v>
      </c>
      <c r="W1217" s="23">
        <v>748306.53360000008</v>
      </c>
      <c r="X1217" s="23">
        <v>771712</v>
      </c>
      <c r="Y1217" s="23">
        <v>785845.07110000006</v>
      </c>
      <c r="Z1217" s="23">
        <v>778223</v>
      </c>
      <c r="AA1217" s="23">
        <v>808184.64269999997</v>
      </c>
      <c r="AB1217" s="23">
        <v>815121</v>
      </c>
      <c r="AC1217" s="23">
        <v>822271.29180000001</v>
      </c>
      <c r="AD1217" s="23">
        <v>829413</v>
      </c>
      <c r="AE1217" s="23">
        <v>848101.86160000006</v>
      </c>
      <c r="AF1217" s="23">
        <v>872165</v>
      </c>
      <c r="AG1217" s="23">
        <v>859046.63699999999</v>
      </c>
      <c r="AH1217" s="23">
        <v>848612.00000000012</v>
      </c>
    </row>
    <row r="1218" spans="1:34" ht="15" hidden="1" x14ac:dyDescent="0.25">
      <c r="A1218" t="str">
        <f t="shared" si="233"/>
        <v>工商(H)贷款拨备额</v>
      </c>
      <c r="B1218" s="3" t="str">
        <f t="shared" si="231"/>
        <v>工商银行贷款拨备额</v>
      </c>
      <c r="C1218" s="4" t="s">
        <v>183</v>
      </c>
      <c r="D1218" s="4" t="s">
        <v>168</v>
      </c>
      <c r="E1218" s="5" t="s">
        <v>153</v>
      </c>
      <c r="F1218" s="5" t="s">
        <v>542</v>
      </c>
      <c r="G1218" s="5" t="str">
        <f t="shared" si="235"/>
        <v>贷款拨备额</v>
      </c>
      <c r="H1218" s="23">
        <v>460836</v>
      </c>
      <c r="I1218" s="23">
        <v>474990.10650000005</v>
      </c>
      <c r="J1218" s="23">
        <v>478498</v>
      </c>
      <c r="K1218" s="23">
        <v>498630.35110000003</v>
      </c>
      <c r="L1218" s="23">
        <v>525327</v>
      </c>
      <c r="M1218" s="23">
        <v>542918.27590000001</v>
      </c>
      <c r="N1218" s="23">
        <v>530300</v>
      </c>
      <c r="O1218" s="23">
        <v>562564.18460000004</v>
      </c>
      <c r="P1218" s="23">
        <v>590101</v>
      </c>
      <c r="Q1218" s="23">
        <v>612669.88800000004</v>
      </c>
      <c r="R1218" s="23">
        <v>603764</v>
      </c>
      <c r="S1218" s="23">
        <v>644186.50170000002</v>
      </c>
      <c r="T1218" s="23">
        <v>653669</v>
      </c>
      <c r="U1218" s="23">
        <v>665387.272</v>
      </c>
      <c r="V1218" s="23">
        <v>672762</v>
      </c>
      <c r="W1218" s="23">
        <v>720993.09869999997</v>
      </c>
      <c r="X1218" s="23">
        <v>751196</v>
      </c>
      <c r="Y1218" s="23">
        <v>756759.18900000001</v>
      </c>
      <c r="Z1218" s="23">
        <v>756391</v>
      </c>
      <c r="AA1218" s="23">
        <v>802267.83279999997</v>
      </c>
      <c r="AB1218" s="23">
        <v>819886</v>
      </c>
      <c r="AC1218" s="23">
        <v>832634.86500000011</v>
      </c>
      <c r="AD1218" s="23">
        <v>815497</v>
      </c>
      <c r="AE1218" s="23">
        <v>852875.64300000004</v>
      </c>
      <c r="AF1218" s="23">
        <v>871064</v>
      </c>
      <c r="AG1218" s="23">
        <v>879348.61979999999</v>
      </c>
      <c r="AH1218" s="23">
        <v>852274</v>
      </c>
    </row>
    <row r="1219" spans="1:34" ht="15" hidden="1" x14ac:dyDescent="0.25">
      <c r="A1219" t="str">
        <f t="shared" si="233"/>
        <v>邮储(H)贷款拨备额</v>
      </c>
      <c r="B1219" s="3" t="str">
        <f t="shared" si="231"/>
        <v>邮储银行贷款拨备额</v>
      </c>
      <c r="C1219" s="4" t="s">
        <v>184</v>
      </c>
      <c r="D1219" s="4" t="s">
        <v>169</v>
      </c>
      <c r="E1219" s="5" t="s">
        <v>154</v>
      </c>
      <c r="F1219" s="5" t="s">
        <v>542</v>
      </c>
      <c r="G1219" s="5" t="str">
        <f t="shared" si="235"/>
        <v>贷款拨备额</v>
      </c>
      <c r="H1219" s="23">
        <v>151995.32920000001</v>
      </c>
      <c r="I1219" s="23">
        <v>156686.39300000001</v>
      </c>
      <c r="J1219" s="23">
        <v>166854</v>
      </c>
      <c r="K1219" s="23">
        <v>174742.014</v>
      </c>
      <c r="L1219" s="23">
        <v>192077</v>
      </c>
      <c r="M1219" s="23">
        <v>200645.3602</v>
      </c>
      <c r="N1219" s="23">
        <v>209483</v>
      </c>
      <c r="O1219" s="23">
        <v>213639.70300000001</v>
      </c>
      <c r="P1219" s="23">
        <v>215734</v>
      </c>
      <c r="Q1219" s="23">
        <v>219960.399</v>
      </c>
      <c r="R1219" s="23">
        <v>220543</v>
      </c>
      <c r="S1219" s="23">
        <v>230736.28199999998</v>
      </c>
      <c r="T1219" s="23">
        <v>236910</v>
      </c>
      <c r="U1219" s="23">
        <v>238228.78530000005</v>
      </c>
      <c r="V1219" s="23">
        <v>234145</v>
      </c>
      <c r="W1219" s="23">
        <v>238657.34399999998</v>
      </c>
      <c r="X1219" s="23">
        <v>240171</v>
      </c>
      <c r="Y1219" s="23">
        <v>235307.84510000004</v>
      </c>
      <c r="Z1219" s="23">
        <v>234467</v>
      </c>
      <c r="AA1219" s="23">
        <v>233993.15820000001</v>
      </c>
      <c r="AB1219" s="23">
        <v>235019</v>
      </c>
      <c r="AC1219" s="23">
        <v>227798.64800000002</v>
      </c>
      <c r="AD1219" s="23">
        <v>229830</v>
      </c>
      <c r="AE1219" s="23">
        <v>226992.92219999997</v>
      </c>
      <c r="AF1219" s="23">
        <v>227423</v>
      </c>
      <c r="AG1219" s="23">
        <v>218612.71889999998</v>
      </c>
      <c r="AH1219" s="23">
        <v>214148.00000000006</v>
      </c>
    </row>
    <row r="1220" spans="1:34" ht="15" hidden="1" x14ac:dyDescent="0.25">
      <c r="A1220" t="str">
        <f t="shared" si="233"/>
        <v>光大(H)贷款拨备额</v>
      </c>
      <c r="B1220" s="3" t="str">
        <f t="shared" si="231"/>
        <v>光大银行贷款拨备额</v>
      </c>
      <c r="C1220" s="4" t="s">
        <v>185</v>
      </c>
      <c r="D1220" s="4" t="s">
        <v>170</v>
      </c>
      <c r="E1220" s="5" t="s">
        <v>155</v>
      </c>
      <c r="F1220" s="5" t="s">
        <v>542</v>
      </c>
      <c r="G1220" s="5" t="str">
        <f t="shared" si="235"/>
        <v>贷款拨备额</v>
      </c>
      <c r="H1220" s="23">
        <v>72493</v>
      </c>
      <c r="I1220" s="23">
        <v>73504.430999999997</v>
      </c>
      <c r="J1220" s="23">
        <v>76666</v>
      </c>
      <c r="K1220" s="23">
        <v>82006.288799999995</v>
      </c>
      <c r="L1220" s="23">
        <v>84817</v>
      </c>
      <c r="M1220" s="23">
        <v>82353.020399999994</v>
      </c>
      <c r="N1220" s="23">
        <v>76127</v>
      </c>
      <c r="O1220" s="23">
        <v>79485.162299999996</v>
      </c>
      <c r="P1220" s="23">
        <v>81222</v>
      </c>
      <c r="Q1220" s="23">
        <v>81590.6875</v>
      </c>
      <c r="R1220" s="23">
        <v>77363</v>
      </c>
      <c r="S1220" s="23">
        <v>80607.347200000004</v>
      </c>
      <c r="T1220" s="23">
        <v>82192</v>
      </c>
      <c r="U1220" s="23">
        <v>83342.986799999999</v>
      </c>
      <c r="V1220" s="23">
        <v>83956</v>
      </c>
      <c r="W1220" s="23">
        <v>87349.516799999998</v>
      </c>
      <c r="X1220" s="23">
        <v>92057</v>
      </c>
      <c r="Y1220" s="23">
        <v>89288.164499999999</v>
      </c>
      <c r="Z1220" s="23">
        <v>86061</v>
      </c>
      <c r="AA1220" s="23">
        <v>90106.68</v>
      </c>
      <c r="AB1220" s="23">
        <v>84104</v>
      </c>
      <c r="AC1220" s="23">
        <v>82841.610599999985</v>
      </c>
      <c r="AD1220" s="23">
        <v>88941</v>
      </c>
      <c r="AE1220" s="23">
        <v>89475.5092</v>
      </c>
      <c r="AF1220" s="23">
        <v>87813.000000000015</v>
      </c>
      <c r="AG1220" s="23">
        <v>85662.710399999996</v>
      </c>
      <c r="AH1220" s="23">
        <v>88360</v>
      </c>
    </row>
    <row r="1221" spans="1:34" ht="15" hidden="1" x14ac:dyDescent="0.25">
      <c r="A1221" t="str">
        <f t="shared" si="233"/>
        <v>中信(H)贷款拨备额</v>
      </c>
      <c r="B1221" s="3" t="str">
        <f t="shared" si="231"/>
        <v>中信银行贷款拨备额</v>
      </c>
      <c r="C1221" s="4" t="s">
        <v>186</v>
      </c>
      <c r="D1221" s="4" t="s">
        <v>171</v>
      </c>
      <c r="E1221" s="5" t="s">
        <v>156</v>
      </c>
      <c r="F1221" s="5" t="s">
        <v>542</v>
      </c>
      <c r="G1221" s="5" t="str">
        <f t="shared" si="235"/>
        <v>贷款拨备额</v>
      </c>
      <c r="H1221" s="23">
        <v>109277</v>
      </c>
      <c r="I1221" s="23">
        <v>119209.758</v>
      </c>
      <c r="J1221" s="23">
        <v>115870</v>
      </c>
      <c r="K1221" s="23">
        <v>132676.30739999999</v>
      </c>
      <c r="L1221" s="23">
        <v>135808</v>
      </c>
      <c r="M1221" s="23">
        <v>147040.9632</v>
      </c>
      <c r="N1221" s="23">
        <v>126100</v>
      </c>
      <c r="O1221" s="23">
        <v>132950.9523</v>
      </c>
      <c r="P1221" s="23">
        <v>133849</v>
      </c>
      <c r="Q1221" s="23">
        <v>129879.02200000001</v>
      </c>
      <c r="R1221" s="23">
        <v>121471</v>
      </c>
      <c r="S1221" s="23">
        <v>123515.97209999998</v>
      </c>
      <c r="T1221" s="23">
        <v>129172</v>
      </c>
      <c r="U1221" s="23">
        <v>130715.28120000001</v>
      </c>
      <c r="V1221" s="23">
        <v>131202</v>
      </c>
      <c r="W1221" s="23">
        <v>135577.51700000002</v>
      </c>
      <c r="X1221" s="23">
        <v>135072</v>
      </c>
      <c r="Y1221" s="23">
        <v>139954.7751</v>
      </c>
      <c r="Z1221" s="23">
        <v>134517</v>
      </c>
      <c r="AA1221" s="23">
        <v>136387.12230000002</v>
      </c>
      <c r="AB1221" s="23">
        <v>137658</v>
      </c>
      <c r="AC1221" s="23">
        <v>142518.96000000002</v>
      </c>
      <c r="AD1221" s="23">
        <v>139240</v>
      </c>
      <c r="AE1221" s="23">
        <v>140515.85060000001</v>
      </c>
      <c r="AF1221" s="23">
        <v>142136</v>
      </c>
      <c r="AG1221" s="23">
        <v>136662.6624</v>
      </c>
      <c r="AH1221" s="23">
        <v>139706.00000000003</v>
      </c>
    </row>
    <row r="1222" spans="1:34" ht="15" hidden="1" x14ac:dyDescent="0.25">
      <c r="A1222" t="str">
        <f t="shared" si="233"/>
        <v>浙商(H)贷款拨备额</v>
      </c>
      <c r="B1222" s="3" t="str">
        <f t="shared" si="231"/>
        <v>浙商银行贷款拨备额</v>
      </c>
      <c r="C1222" s="4" t="s">
        <v>187</v>
      </c>
      <c r="D1222" s="4" t="s">
        <v>172</v>
      </c>
      <c r="E1222" s="5" t="s">
        <v>157</v>
      </c>
      <c r="F1222" s="5" t="s">
        <v>542</v>
      </c>
      <c r="G1222" s="5" t="str">
        <f t="shared" si="235"/>
        <v>贷款拨备额</v>
      </c>
      <c r="H1222" s="23">
        <v>30674.611720000001</v>
      </c>
      <c r="I1222" s="23" t="s">
        <v>143</v>
      </c>
      <c r="J1222" s="23">
        <v>31238</v>
      </c>
      <c r="K1222" s="23">
        <v>32908.905000000006</v>
      </c>
      <c r="L1222" s="23">
        <v>33114</v>
      </c>
      <c r="M1222" s="23">
        <v>32913.942799999997</v>
      </c>
      <c r="N1222" s="23">
        <v>32559</v>
      </c>
      <c r="O1222" s="23">
        <v>33440.756700000005</v>
      </c>
      <c r="P1222" s="23">
        <v>34497</v>
      </c>
      <c r="Q1222" s="23">
        <v>37004.519399999997</v>
      </c>
      <c r="R1222" s="23">
        <v>36087</v>
      </c>
      <c r="S1222" s="23">
        <v>38663.951199999996</v>
      </c>
      <c r="T1222" s="23">
        <v>40805</v>
      </c>
      <c r="U1222" s="23">
        <v>40118.081899999997</v>
      </c>
      <c r="V1222" s="23">
        <v>40725</v>
      </c>
      <c r="W1222" s="23">
        <v>41887.740200000007</v>
      </c>
      <c r="X1222" s="23">
        <v>43586</v>
      </c>
      <c r="Y1222" s="23">
        <v>44908.111199999999</v>
      </c>
      <c r="Z1222" s="23">
        <v>44910</v>
      </c>
      <c r="AA1222" s="23">
        <v>44950.1</v>
      </c>
      <c r="AB1222" s="23">
        <v>45898</v>
      </c>
      <c r="AC1222" s="23">
        <v>45520.927900000002</v>
      </c>
      <c r="AD1222" s="23">
        <v>45551</v>
      </c>
      <c r="AE1222" s="23">
        <v>44437.555500000002</v>
      </c>
      <c r="AF1222" s="23">
        <v>43370.000000000007</v>
      </c>
      <c r="AG1222" s="23">
        <v>40944.691599999998</v>
      </c>
      <c r="AH1222" s="23">
        <v>40454</v>
      </c>
    </row>
    <row r="1223" spans="1:34" ht="15" hidden="1" x14ac:dyDescent="0.25">
      <c r="A1223" t="str">
        <f t="shared" si="233"/>
        <v>民生(H)贷款拨备额</v>
      </c>
      <c r="B1223" s="3" t="str">
        <f t="shared" si="231"/>
        <v>民生银行贷款拨备额</v>
      </c>
      <c r="C1223" s="4" t="s">
        <v>188</v>
      </c>
      <c r="D1223" s="4" t="s">
        <v>173</v>
      </c>
      <c r="E1223" s="5" t="s">
        <v>158</v>
      </c>
      <c r="F1223" s="5" t="s">
        <v>542</v>
      </c>
      <c r="G1223" s="5" t="str">
        <f t="shared" si="235"/>
        <v>贷款拨备额</v>
      </c>
      <c r="H1223" s="23">
        <v>78202</v>
      </c>
      <c r="I1223" s="23">
        <v>80601.805699999997</v>
      </c>
      <c r="J1223" s="23">
        <v>82475</v>
      </c>
      <c r="K1223" s="23">
        <v>89618.0432</v>
      </c>
      <c r="L1223" s="23">
        <v>96044</v>
      </c>
      <c r="M1223" s="23">
        <v>102051.21400000001</v>
      </c>
      <c r="N1223" s="23">
        <v>97637</v>
      </c>
      <c r="O1223" s="23">
        <v>101748.7766</v>
      </c>
      <c r="P1223" s="23">
        <v>103426</v>
      </c>
      <c r="Q1223" s="23">
        <v>105751.746</v>
      </c>
      <c r="R1223" s="23">
        <v>105108</v>
      </c>
      <c r="S1223" s="23">
        <v>104511.80190000001</v>
      </c>
      <c r="T1223" s="23">
        <v>102367</v>
      </c>
      <c r="U1223" s="23">
        <v>101645.0148</v>
      </c>
      <c r="V1223" s="23">
        <v>98868</v>
      </c>
      <c r="W1223" s="23">
        <v>99822.11480000001</v>
      </c>
      <c r="X1223" s="23">
        <v>101331</v>
      </c>
      <c r="Y1223" s="23">
        <v>101485.18149999999</v>
      </c>
      <c r="Z1223" s="23">
        <v>97444</v>
      </c>
      <c r="AA1223" s="23">
        <v>97045.166400000002</v>
      </c>
      <c r="AB1223" s="23">
        <v>96868</v>
      </c>
      <c r="AC1223" s="23">
        <v>95990.437999999995</v>
      </c>
      <c r="AD1223" s="23">
        <v>93129</v>
      </c>
      <c r="AE1223" s="23">
        <v>95283.121500000008</v>
      </c>
      <c r="AF1223" s="23">
        <v>95816.000000000015</v>
      </c>
      <c r="AG1223" s="23">
        <v>94175.51</v>
      </c>
      <c r="AH1223" s="23">
        <v>92925</v>
      </c>
    </row>
    <row r="1224" spans="1:34" ht="15" hidden="1" x14ac:dyDescent="0.25">
      <c r="A1224" t="str">
        <f t="shared" si="233"/>
        <v>招商(H)贷款拨备额</v>
      </c>
      <c r="B1224" s="3" t="str">
        <f t="shared" si="231"/>
        <v>招商银行贷款拨备额</v>
      </c>
      <c r="C1224" s="4" t="s">
        <v>189</v>
      </c>
      <c r="D1224" s="4" t="s">
        <v>174</v>
      </c>
      <c r="E1224" s="5" t="s">
        <v>159</v>
      </c>
      <c r="F1224" s="5" t="s">
        <v>542</v>
      </c>
      <c r="G1224" s="5" t="str">
        <f t="shared" si="235"/>
        <v>贷款拨备额</v>
      </c>
      <c r="H1224" s="23">
        <v>209757</v>
      </c>
      <c r="I1224" s="23">
        <v>218055.86009999999</v>
      </c>
      <c r="J1224" s="23">
        <v>223097</v>
      </c>
      <c r="K1224" s="23">
        <v>237286.79139999999</v>
      </c>
      <c r="L1224" s="23">
        <v>243891</v>
      </c>
      <c r="M1224" s="23">
        <v>239844.98160000003</v>
      </c>
      <c r="N1224" s="23">
        <v>234664</v>
      </c>
      <c r="O1224" s="23">
        <v>237245.3616</v>
      </c>
      <c r="P1224" s="23">
        <v>239692</v>
      </c>
      <c r="Q1224" s="23">
        <v>227339.68280000001</v>
      </c>
      <c r="R1224" s="23">
        <v>246104</v>
      </c>
      <c r="S1224" s="23">
        <v>250485.69840000002</v>
      </c>
      <c r="T1224" s="23">
        <v>256027</v>
      </c>
      <c r="U1224" s="23">
        <v>260132.88960000002</v>
      </c>
      <c r="V1224" s="23">
        <v>261476</v>
      </c>
      <c r="W1224" s="23">
        <v>270345.9264</v>
      </c>
      <c r="X1224" s="23">
        <v>271447</v>
      </c>
      <c r="Y1224" s="23">
        <v>275514.72840000002</v>
      </c>
      <c r="Z1224" s="23">
        <v>269534</v>
      </c>
      <c r="AA1224" s="23">
        <v>273580.36599999998</v>
      </c>
      <c r="AB1224" s="23">
        <v>275539</v>
      </c>
      <c r="AC1224" s="23">
        <v>274661.57549999998</v>
      </c>
      <c r="AD1224" s="23">
        <v>270301</v>
      </c>
      <c r="AE1224" s="23">
        <v>273666.32289999997</v>
      </c>
      <c r="AF1224" s="23">
        <v>272733</v>
      </c>
      <c r="AG1224" s="23">
        <v>273698.30250000005</v>
      </c>
      <c r="AH1224" s="23">
        <v>267222</v>
      </c>
    </row>
    <row r="1225" spans="1:34" ht="15" hidden="1" x14ac:dyDescent="0.25">
      <c r="A1225" t="str">
        <f t="shared" si="233"/>
        <v>重庆(H)贷款拨备额</v>
      </c>
      <c r="B1225" s="3" t="str">
        <f t="shared" si="231"/>
        <v>重庆银行贷款拨备额</v>
      </c>
      <c r="C1225" s="4" t="s">
        <v>190</v>
      </c>
      <c r="D1225" s="4" t="s">
        <v>175</v>
      </c>
      <c r="E1225" s="5" t="s">
        <v>160</v>
      </c>
      <c r="F1225" s="5" t="s">
        <v>542</v>
      </c>
      <c r="G1225" s="5" t="str">
        <f t="shared" si="235"/>
        <v>贷款拨备额</v>
      </c>
      <c r="H1225" s="23">
        <v>6621.6091733000003</v>
      </c>
      <c r="I1225" s="23" t="s">
        <v>143</v>
      </c>
      <c r="J1225" s="23">
        <v>7090.5389999999998</v>
      </c>
      <c r="K1225" s="23">
        <v>9538.0752999999986</v>
      </c>
      <c r="L1225" s="23">
        <v>9896.1913897000013</v>
      </c>
      <c r="M1225" s="23" t="s">
        <v>143</v>
      </c>
      <c r="N1225" s="23">
        <v>10984.221999999998</v>
      </c>
      <c r="O1225" s="23">
        <v>11548.266599999999</v>
      </c>
      <c r="P1225" s="23">
        <v>9108.6610000000001</v>
      </c>
      <c r="Q1225" s="23">
        <v>11309.622099999999</v>
      </c>
      <c r="R1225" s="23">
        <v>11208.708999999997</v>
      </c>
      <c r="S1225" s="23">
        <v>11545.367199999999</v>
      </c>
      <c r="T1225" s="23">
        <v>9922.6249999999982</v>
      </c>
      <c r="U1225" s="23">
        <v>11489.882399999999</v>
      </c>
      <c r="V1225" s="23">
        <v>10210.948</v>
      </c>
      <c r="W1225" s="23">
        <v>10629.6775</v>
      </c>
      <c r="X1225" s="23">
        <v>11487.138528000001</v>
      </c>
      <c r="Y1225" s="23">
        <v>11507.9028</v>
      </c>
      <c r="Z1225" s="23">
        <v>12205.187</v>
      </c>
      <c r="AA1225" s="23">
        <v>12574.143999999998</v>
      </c>
      <c r="AB1225" s="23">
        <v>13016.200999999997</v>
      </c>
      <c r="AC1225" s="23">
        <v>13612.8379</v>
      </c>
      <c r="AD1225" s="23">
        <v>13352.516</v>
      </c>
      <c r="AE1225" s="23">
        <v>14097.774600000001</v>
      </c>
      <c r="AF1225" s="23">
        <v>14499.295</v>
      </c>
      <c r="AG1225" s="23">
        <v>14623.6034</v>
      </c>
      <c r="AH1225" s="23">
        <v>14817.562000000002</v>
      </c>
    </row>
    <row r="1226" spans="1:34" ht="15" hidden="1" x14ac:dyDescent="0.25">
      <c r="A1226" t="str">
        <f t="shared" si="233"/>
        <v>青岛(H)贷款拨备额</v>
      </c>
      <c r="B1226" s="3" t="str">
        <f t="shared" si="231"/>
        <v>青岛银行贷款拨备额</v>
      </c>
      <c r="C1226" s="4" t="s">
        <v>191</v>
      </c>
      <c r="D1226" s="4" t="s">
        <v>176</v>
      </c>
      <c r="E1226" s="5" t="s">
        <v>161</v>
      </c>
      <c r="F1226" s="5" t="s">
        <v>542</v>
      </c>
      <c r="G1226" s="5" t="str">
        <f t="shared" si="235"/>
        <v>贷款拨备额</v>
      </c>
      <c r="H1226" s="23">
        <v>3699.154</v>
      </c>
      <c r="I1226" s="23">
        <v>4170.4143065999997</v>
      </c>
      <c r="J1226" s="23">
        <v>4422.549</v>
      </c>
      <c r="K1226" s="23">
        <v>5131.3989875999996</v>
      </c>
      <c r="L1226" s="23">
        <v>5382.7930000000006</v>
      </c>
      <c r="M1226" s="23">
        <v>5549.0890229999995</v>
      </c>
      <c r="N1226" s="23">
        <v>5302.5820000000012</v>
      </c>
      <c r="O1226" s="23">
        <v>5883.2293975000002</v>
      </c>
      <c r="P1226" s="23">
        <v>6101.0070000000005</v>
      </c>
      <c r="Q1226" s="23">
        <v>6418.2838984</v>
      </c>
      <c r="R1226" s="23">
        <v>6439.6060000000007</v>
      </c>
      <c r="S1226" s="23">
        <v>6744.4557908000006</v>
      </c>
      <c r="T1226" s="23">
        <v>7385.5480000000007</v>
      </c>
      <c r="U1226" s="23">
        <v>7339.8436499999989</v>
      </c>
      <c r="V1226" s="23">
        <v>7137.1410000000014</v>
      </c>
      <c r="W1226" s="23">
        <v>7532.2230770000006</v>
      </c>
      <c r="X1226" s="23">
        <v>7814.2604822000003</v>
      </c>
      <c r="Y1226" s="23">
        <v>8625.9886907999989</v>
      </c>
      <c r="Z1226" s="23">
        <v>7997.4969999999994</v>
      </c>
      <c r="AA1226" s="23">
        <v>8665.4676915</v>
      </c>
      <c r="AB1226" s="23">
        <v>8883.5020000000004</v>
      </c>
      <c r="AC1226" s="23">
        <v>9499.7284756000008</v>
      </c>
      <c r="AD1226" s="23">
        <v>9347.2029999999995</v>
      </c>
      <c r="AE1226" s="23">
        <v>10215.1440501</v>
      </c>
      <c r="AF1226" s="23">
        <v>10446.003000000001</v>
      </c>
      <c r="AG1226" s="23">
        <v>11147.782119900001</v>
      </c>
      <c r="AH1226" s="23">
        <v>11227.849999999999</v>
      </c>
    </row>
    <row r="1227" spans="1:34" ht="15" hidden="1" x14ac:dyDescent="0.25">
      <c r="A1227" t="str">
        <f t="shared" si="233"/>
        <v>郑州(H)贷款拨备额</v>
      </c>
      <c r="B1227" s="3" t="str">
        <f t="shared" si="231"/>
        <v>郑州银行贷款拨备额</v>
      </c>
      <c r="C1227" s="4" t="s">
        <v>192</v>
      </c>
      <c r="D1227" s="4" t="s">
        <v>177</v>
      </c>
      <c r="E1227" s="5" t="s">
        <v>162</v>
      </c>
      <c r="F1227" s="5" t="s">
        <v>542</v>
      </c>
      <c r="G1227" s="5" t="str">
        <f t="shared" si="235"/>
        <v>贷款拨备额</v>
      </c>
      <c r="H1227" s="23">
        <v>6731.152</v>
      </c>
      <c r="I1227" s="23">
        <v>7190.7917963999998</v>
      </c>
      <c r="J1227" s="23">
        <v>7424.8469999999998</v>
      </c>
      <c r="K1227" s="23">
        <v>7953.8127996000003</v>
      </c>
      <c r="L1227" s="23">
        <v>7288.9660000000013</v>
      </c>
      <c r="M1227" s="23">
        <v>7461.9703014999996</v>
      </c>
      <c r="N1227" s="23">
        <v>7931.7750000000015</v>
      </c>
      <c r="O1227" s="23">
        <v>8432.5529387999995</v>
      </c>
      <c r="P1227" s="23">
        <v>8364.7740000000013</v>
      </c>
      <c r="Q1227" s="23">
        <v>8628.0094222000007</v>
      </c>
      <c r="R1227" s="23">
        <v>8369.5409999999993</v>
      </c>
      <c r="S1227" s="23">
        <v>9495.3072661999995</v>
      </c>
      <c r="T1227" s="23">
        <v>8630.509</v>
      </c>
      <c r="U1227" s="23">
        <v>9744.0077727999997</v>
      </c>
      <c r="V1227" s="23">
        <v>10311.525</v>
      </c>
      <c r="W1227" s="23">
        <v>10251.200330899999</v>
      </c>
      <c r="X1227" s="23">
        <v>10977.541418499999</v>
      </c>
      <c r="Y1227" s="23">
        <v>10715.131040399998</v>
      </c>
      <c r="Z1227" s="23">
        <v>11815.08</v>
      </c>
      <c r="AA1227" s="23">
        <v>13202.2625904</v>
      </c>
      <c r="AB1227" s="23">
        <v>13382.639000000001</v>
      </c>
      <c r="AC1227" s="23">
        <v>11847.2519952</v>
      </c>
      <c r="AD1227" s="23">
        <v>12656.502</v>
      </c>
      <c r="AE1227" s="23">
        <v>13669.721611199999</v>
      </c>
      <c r="AF1227" s="23">
        <v>12839.486999999999</v>
      </c>
      <c r="AG1227" s="23">
        <v>13325.871738499998</v>
      </c>
      <c r="AH1227" s="23">
        <v>13061.117000000002</v>
      </c>
    </row>
    <row r="1228" spans="1:34" ht="15" hidden="1" x14ac:dyDescent="0.25">
      <c r="A1228" t="str">
        <f t="shared" si="233"/>
        <v>渝农(H)贷款拨备额</v>
      </c>
      <c r="B1228" s="3" t="str">
        <f t="shared" si="231"/>
        <v>渝农商行贷款拨备额</v>
      </c>
      <c r="C1228" s="4" t="s">
        <v>193</v>
      </c>
      <c r="D1228" s="4" t="s">
        <v>178</v>
      </c>
      <c r="E1228" s="5" t="s">
        <v>163</v>
      </c>
      <c r="F1228" s="5" t="s">
        <v>542</v>
      </c>
      <c r="G1228" s="5" t="str">
        <f t="shared" si="235"/>
        <v>贷款拨备额</v>
      </c>
      <c r="H1228" s="23">
        <v>19060.098119999999</v>
      </c>
      <c r="I1228" s="23" t="s">
        <v>143</v>
      </c>
      <c r="J1228" s="23">
        <v>20744.107</v>
      </c>
      <c r="K1228" s="23">
        <v>21931.213500000002</v>
      </c>
      <c r="L1228" s="23">
        <v>22496.705000000002</v>
      </c>
      <c r="M1228" s="23">
        <v>23026.26</v>
      </c>
      <c r="N1228" s="23">
        <v>20922.466999999997</v>
      </c>
      <c r="O1228" s="23">
        <v>21240.563999999998</v>
      </c>
      <c r="P1228" s="23">
        <v>22404.029000000002</v>
      </c>
      <c r="Q1228" s="23">
        <v>22838.240099999999</v>
      </c>
      <c r="R1228" s="23">
        <v>24838.906000000006</v>
      </c>
      <c r="S1228" s="23">
        <v>26277.145399999998</v>
      </c>
      <c r="T1228" s="23">
        <v>28592.644</v>
      </c>
      <c r="U1228" s="23">
        <v>27954.2988</v>
      </c>
      <c r="V1228" s="23">
        <v>27605.167999999998</v>
      </c>
      <c r="W1228" s="23">
        <v>28224.8226</v>
      </c>
      <c r="X1228" s="23">
        <v>28573.098450000001</v>
      </c>
      <c r="Y1228" s="23">
        <v>28930.5075</v>
      </c>
      <c r="Z1228" s="23">
        <v>29552.974000000002</v>
      </c>
      <c r="AA1228" s="23">
        <v>30410.259600000001</v>
      </c>
      <c r="AB1228" s="23">
        <v>30245.888999999999</v>
      </c>
      <c r="AC1228" s="23">
        <v>30021.154799999997</v>
      </c>
      <c r="AD1228" s="23">
        <v>30601.583999999999</v>
      </c>
      <c r="AE1228" s="23">
        <v>31783.973900000001</v>
      </c>
      <c r="AF1228" s="23">
        <v>31817.279000000002</v>
      </c>
      <c r="AG1228" s="23">
        <v>31779.4702</v>
      </c>
      <c r="AH1228" s="23">
        <v>31545.797999999995</v>
      </c>
    </row>
    <row r="1229" spans="1:34" ht="15" hidden="1" x14ac:dyDescent="0.25">
      <c r="A1229" t="str">
        <f t="shared" si="233"/>
        <v>中原贷款拨备额</v>
      </c>
      <c r="B1229" s="15" t="str">
        <f t="shared" si="231"/>
        <v>中原银行贷款拨备额</v>
      </c>
      <c r="C1229" s="16" t="s">
        <v>222</v>
      </c>
      <c r="D1229" s="16" t="s">
        <v>194</v>
      </c>
      <c r="E1229" s="17" t="s">
        <v>208</v>
      </c>
      <c r="F1229" s="17" t="s">
        <v>236</v>
      </c>
      <c r="G1229" s="17" t="str">
        <f t="shared" si="235"/>
        <v>贷款拨备额</v>
      </c>
      <c r="H1229" s="23">
        <v>10467.637000000001</v>
      </c>
      <c r="I1229" s="23">
        <v>10473.280394680001</v>
      </c>
      <c r="J1229" s="23">
        <v>10136</v>
      </c>
      <c r="K1229" s="23">
        <v>10126.496505205259</v>
      </c>
      <c r="L1229" s="23">
        <v>11584</v>
      </c>
      <c r="M1229" s="23">
        <v>11602.15249417116</v>
      </c>
      <c r="N1229" s="23">
        <v>12086</v>
      </c>
      <c r="O1229" s="23">
        <v>12096.57568630823</v>
      </c>
      <c r="P1229" s="23">
        <v>12854</v>
      </c>
      <c r="Q1229" s="23">
        <v>12829.80690154884</v>
      </c>
      <c r="R1229" s="23">
        <v>13011</v>
      </c>
      <c r="S1229" s="23">
        <v>12988.135629241482</v>
      </c>
      <c r="T1229" s="23">
        <v>18335</v>
      </c>
      <c r="U1229" s="23">
        <v>18381.902058177839</v>
      </c>
      <c r="V1229" s="23">
        <v>20734</v>
      </c>
      <c r="W1229" s="23">
        <v>20738.709143321405</v>
      </c>
      <c r="X1229" s="23">
        <v>23887</v>
      </c>
      <c r="Y1229" s="23">
        <v>22801.216095809996</v>
      </c>
      <c r="Z1229" s="23">
        <v>22265</v>
      </c>
      <c r="AA1229" s="23">
        <v>21935.780103360001</v>
      </c>
      <c r="AB1229" s="23">
        <v>23216</v>
      </c>
      <c r="AC1229" s="23">
        <v>22364.743431679999</v>
      </c>
      <c r="AD1229" s="23">
        <v>22414</v>
      </c>
      <c r="AE1229" s="23">
        <v>22373.923664211361</v>
      </c>
      <c r="AF1229" s="23">
        <v>23110.65</v>
      </c>
      <c r="AG1229" s="23">
        <v>23145.826714820396</v>
      </c>
      <c r="AH1229" s="23">
        <v>23851.264999999999</v>
      </c>
    </row>
    <row r="1230" spans="1:34" ht="15" hidden="1" x14ac:dyDescent="0.25">
      <c r="A1230" t="str">
        <f t="shared" si="233"/>
        <v>广州农商贷款拨备额</v>
      </c>
      <c r="B1230" s="3" t="str">
        <f t="shared" si="231"/>
        <v>广州农商银行贷款拨备额</v>
      </c>
      <c r="C1230" s="4" t="s">
        <v>223</v>
      </c>
      <c r="D1230" s="4" t="s">
        <v>195</v>
      </c>
      <c r="E1230" s="5" t="s">
        <v>209</v>
      </c>
      <c r="F1230" s="5" t="s">
        <v>236</v>
      </c>
      <c r="G1230" s="5" t="str">
        <f t="shared" si="235"/>
        <v>贷款拨备额</v>
      </c>
      <c r="H1230" s="23">
        <v>5092</v>
      </c>
      <c r="I1230" s="23">
        <v>14717.497430669599</v>
      </c>
      <c r="J1230" s="23">
        <v>17313</v>
      </c>
      <c r="K1230" s="23">
        <v>17278.646149705819</v>
      </c>
      <c r="L1230" s="23">
        <v>19198</v>
      </c>
      <c r="M1230" s="23">
        <v>19234.235903008477</v>
      </c>
      <c r="N1230" s="23">
        <v>15965</v>
      </c>
      <c r="O1230" s="23">
        <v>15945.777353834503</v>
      </c>
      <c r="P1230" s="23">
        <v>17409</v>
      </c>
      <c r="Q1230" s="23">
        <v>17364.211478581503</v>
      </c>
      <c r="R1230" s="23">
        <v>20129</v>
      </c>
      <c r="S1230" s="23">
        <v>20103.650896377603</v>
      </c>
      <c r="T1230" s="23">
        <v>21220</v>
      </c>
      <c r="U1230" s="23">
        <v>21245.325223426917</v>
      </c>
      <c r="V1230" s="23">
        <v>22907</v>
      </c>
      <c r="W1230" s="23">
        <v>22912.733236132681</v>
      </c>
      <c r="X1230" s="23">
        <v>25341</v>
      </c>
      <c r="Y1230" s="23">
        <v>25360.895103394501</v>
      </c>
      <c r="Z1230" s="23">
        <v>22475</v>
      </c>
      <c r="AA1230" s="23">
        <v>22514.224632460879</v>
      </c>
      <c r="AB1230" s="23">
        <v>22217</v>
      </c>
      <c r="AC1230" s="23">
        <v>22177.781571081403</v>
      </c>
      <c r="AD1230" s="23">
        <v>22029</v>
      </c>
      <c r="AE1230" s="23">
        <v>22039.48421865944</v>
      </c>
      <c r="AF1230" s="23">
        <v>24136.539000000001</v>
      </c>
      <c r="AG1230" s="23">
        <v>24110.305267009498</v>
      </c>
      <c r="AH1230" s="23">
        <v>24136.539000000001</v>
      </c>
    </row>
    <row r="1231" spans="1:34" ht="15" hidden="1" x14ac:dyDescent="0.25">
      <c r="A1231" t="str">
        <f t="shared" si="233"/>
        <v>天津贷款拨备额</v>
      </c>
      <c r="B1231" s="3" t="str">
        <f t="shared" si="231"/>
        <v>天津银行贷款拨备额</v>
      </c>
      <c r="C1231" s="4" t="s">
        <v>224</v>
      </c>
      <c r="D1231" s="4" t="s">
        <v>196</v>
      </c>
      <c r="E1231" s="5" t="s">
        <v>210</v>
      </c>
      <c r="F1231" s="5" t="s">
        <v>236</v>
      </c>
      <c r="G1231" s="5" t="str">
        <f t="shared" si="235"/>
        <v>贷款拨备额</v>
      </c>
      <c r="H1231" s="23">
        <v>14130</v>
      </c>
      <c r="I1231" s="23">
        <v>14188.386522716999</v>
      </c>
      <c r="J1231" s="23">
        <v>12730</v>
      </c>
      <c r="K1231" s="23">
        <v>12708.353639437119</v>
      </c>
      <c r="L1231" s="23">
        <v>13849</v>
      </c>
      <c r="M1231" s="23">
        <v>13847.310109153443</v>
      </c>
      <c r="N1231" s="23">
        <v>12310</v>
      </c>
      <c r="O1231" s="23">
        <v>12084.5843222115</v>
      </c>
      <c r="P1231" s="23">
        <v>11625</v>
      </c>
      <c r="Q1231" s="23">
        <v>11592.434144550001</v>
      </c>
      <c r="R1231" s="23">
        <v>12456</v>
      </c>
      <c r="S1231" s="23">
        <v>12529.26955127484</v>
      </c>
      <c r="T1231" s="23">
        <v>12213</v>
      </c>
      <c r="U1231" s="23">
        <v>12150.339374159999</v>
      </c>
      <c r="V1231" s="23">
        <v>10077</v>
      </c>
      <c r="W1231" s="23">
        <v>10015.632511278962</v>
      </c>
      <c r="X1231" s="23">
        <v>13032</v>
      </c>
      <c r="Y1231" s="23">
        <v>13016.63413948625</v>
      </c>
      <c r="Z1231" s="23">
        <v>11478</v>
      </c>
      <c r="AA1231" s="23">
        <v>11361.040637284801</v>
      </c>
      <c r="AB1231" s="23">
        <v>12582</v>
      </c>
      <c r="AC1231" s="23">
        <v>12956.703686531198</v>
      </c>
      <c r="AD1231" s="23">
        <v>12876</v>
      </c>
      <c r="AE1231" s="23">
        <v>13049.7166643621</v>
      </c>
      <c r="AF1231" s="23">
        <v>13991.198</v>
      </c>
      <c r="AG1231" s="23">
        <v>13955.816459815438</v>
      </c>
      <c r="AH1231" s="23">
        <v>14224.476000000001</v>
      </c>
    </row>
    <row r="1232" spans="1:34" ht="15" hidden="1" x14ac:dyDescent="0.25">
      <c r="A1232" t="str">
        <f t="shared" si="233"/>
        <v>江西贷款拨备额</v>
      </c>
      <c r="B1232" s="3" t="str">
        <f t="shared" si="231"/>
        <v>江西银行贷款拨备额</v>
      </c>
      <c r="C1232" s="4" t="s">
        <v>225</v>
      </c>
      <c r="D1232" s="4" t="s">
        <v>197</v>
      </c>
      <c r="E1232" s="5" t="s">
        <v>211</v>
      </c>
      <c r="F1232" s="5" t="s">
        <v>236</v>
      </c>
      <c r="G1232" s="5" t="str">
        <f t="shared" si="235"/>
        <v>贷款拨备额</v>
      </c>
      <c r="H1232" s="23">
        <v>6330</v>
      </c>
      <c r="I1232" s="23">
        <v>6346.5421680160498</v>
      </c>
      <c r="J1232" s="23">
        <v>7847</v>
      </c>
      <c r="K1232" s="23">
        <v>7862.3902566600982</v>
      </c>
      <c r="L1232" s="23">
        <v>9373</v>
      </c>
      <c r="M1232" s="23">
        <v>9373.6693757637004</v>
      </c>
      <c r="N1232" s="23">
        <v>6639</v>
      </c>
      <c r="O1232" s="23">
        <v>6631.1398707930393</v>
      </c>
      <c r="P1232" s="23">
        <v>7701</v>
      </c>
      <c r="Q1232" s="23">
        <v>7684.5755754454394</v>
      </c>
      <c r="R1232" s="23">
        <v>7669</v>
      </c>
      <c r="S1232" s="23">
        <v>7685.5269674366391</v>
      </c>
      <c r="T1232" s="23">
        <v>9421</v>
      </c>
      <c r="U1232" s="23">
        <v>9413.7822121319987</v>
      </c>
      <c r="V1232" s="23">
        <v>12074</v>
      </c>
      <c r="W1232" s="23">
        <v>12090.110426618101</v>
      </c>
      <c r="X1232" s="23">
        <v>13539</v>
      </c>
      <c r="Y1232" s="23">
        <v>13513.361305798202</v>
      </c>
      <c r="Z1232" s="23">
        <v>12931</v>
      </c>
      <c r="AA1232" s="23">
        <v>12951.285685827439</v>
      </c>
      <c r="AB1232" s="23">
        <v>15198</v>
      </c>
      <c r="AC1232" s="23">
        <v>15203.079090074702</v>
      </c>
      <c r="AD1232" s="23">
        <v>12145</v>
      </c>
      <c r="AE1232" s="23">
        <v>12144.938914151999</v>
      </c>
      <c r="AF1232" s="23">
        <v>13343.681</v>
      </c>
      <c r="AG1232" s="23">
        <v>13335.236878100401</v>
      </c>
      <c r="AH1232" s="23">
        <v>11788.142</v>
      </c>
    </row>
    <row r="1233" spans="1:34" ht="15" hidden="1" x14ac:dyDescent="0.25">
      <c r="A1233" t="str">
        <f t="shared" si="233"/>
        <v>泸州贷款拨备额</v>
      </c>
      <c r="B1233" s="3" t="str">
        <f t="shared" si="231"/>
        <v>泸州银行贷款拨备额</v>
      </c>
      <c r="C1233" s="4" t="s">
        <v>226</v>
      </c>
      <c r="D1233" s="4" t="s">
        <v>198</v>
      </c>
      <c r="E1233" s="5" t="s">
        <v>212</v>
      </c>
      <c r="F1233" s="5" t="s">
        <v>236</v>
      </c>
      <c r="G1233" s="5" t="str">
        <f t="shared" si="235"/>
        <v>贷款拨备额</v>
      </c>
      <c r="H1233" s="23">
        <v>1053</v>
      </c>
      <c r="I1233" s="23">
        <v>1057.6204935564001</v>
      </c>
      <c r="J1233" s="23">
        <v>1460</v>
      </c>
      <c r="K1233" s="23">
        <v>1482.1644506400003</v>
      </c>
      <c r="L1233" s="23">
        <v>2013</v>
      </c>
      <c r="M1233" s="23">
        <v>2017.6751451811499</v>
      </c>
      <c r="N1233" s="23">
        <v>2038</v>
      </c>
      <c r="O1233" s="23">
        <v>2058.5009232000002</v>
      </c>
      <c r="P1233" s="23">
        <v>1914</v>
      </c>
      <c r="Q1233" s="23">
        <v>1916.5573323663002</v>
      </c>
      <c r="R1233" s="23">
        <v>2637</v>
      </c>
      <c r="S1233" s="23">
        <v>2538.4798265216</v>
      </c>
      <c r="T1233" s="23">
        <v>2902</v>
      </c>
      <c r="U1233" s="23">
        <v>3319.4519964658002</v>
      </c>
      <c r="V1233" s="23">
        <v>3182</v>
      </c>
      <c r="W1233" s="23">
        <v>3269.1519987859201</v>
      </c>
      <c r="X1233" s="23">
        <v>3811</v>
      </c>
      <c r="Y1233" s="23">
        <v>3871.59213864</v>
      </c>
      <c r="Z1233" s="23">
        <v>4573</v>
      </c>
      <c r="AA1233" s="23">
        <v>4280.4906230989</v>
      </c>
      <c r="AB1233" s="23">
        <v>5147</v>
      </c>
      <c r="AC1233" s="23">
        <v>5170.5359823600002</v>
      </c>
      <c r="AD1233" s="23">
        <v>5343</v>
      </c>
      <c r="AE1233" s="23">
        <v>5212.8524738718997</v>
      </c>
      <c r="AF1233" s="23">
        <v>5697.1890000000003</v>
      </c>
      <c r="AG1233" s="23">
        <v>5605.0574156230496</v>
      </c>
      <c r="AH1233" s="23">
        <v>6046.1719999999996</v>
      </c>
    </row>
    <row r="1234" spans="1:34" ht="15" hidden="1" x14ac:dyDescent="0.25">
      <c r="A1234" t="str">
        <f t="shared" si="233"/>
        <v>甘肃贷款拨备额</v>
      </c>
      <c r="B1234" s="3" t="str">
        <f t="shared" si="231"/>
        <v>甘肃银行贷款拨备额</v>
      </c>
      <c r="C1234" s="4" t="s">
        <v>228</v>
      </c>
      <c r="D1234" s="4" t="s">
        <v>200</v>
      </c>
      <c r="E1234" s="5" t="s">
        <v>214</v>
      </c>
      <c r="F1234" s="5" t="s">
        <v>236</v>
      </c>
      <c r="G1234" s="5" t="str">
        <f t="shared" si="235"/>
        <v>贷款拨备额</v>
      </c>
      <c r="H1234" s="23">
        <v>6566</v>
      </c>
      <c r="I1234" s="23">
        <v>6575.3015803200005</v>
      </c>
      <c r="J1234" s="23">
        <v>5682</v>
      </c>
      <c r="K1234" s="23">
        <v>5673.9399100136607</v>
      </c>
      <c r="L1234" s="23">
        <v>5286</v>
      </c>
      <c r="M1234" s="23">
        <v>5281.7558127366519</v>
      </c>
      <c r="N1234" s="23">
        <v>5439</v>
      </c>
      <c r="O1234" s="23">
        <v>5440.3036607290778</v>
      </c>
      <c r="P1234" s="23">
        <v>5517</v>
      </c>
      <c r="Q1234" s="23">
        <v>5518.2371137608006</v>
      </c>
      <c r="R1234" s="23">
        <v>5354</v>
      </c>
      <c r="S1234" s="23">
        <v>5349.3948568564811</v>
      </c>
      <c r="T1234" s="23">
        <v>5455</v>
      </c>
      <c r="U1234" s="23">
        <v>5457.400459183531</v>
      </c>
      <c r="V1234" s="23">
        <v>5649</v>
      </c>
      <c r="W1234" s="23">
        <v>5660.3677566419992</v>
      </c>
      <c r="X1234" s="23">
        <v>5985</v>
      </c>
      <c r="Y1234" s="23">
        <v>5998.1713587336781</v>
      </c>
      <c r="Z1234" s="23">
        <v>5784</v>
      </c>
      <c r="AA1234" s="23">
        <v>5792.257010114</v>
      </c>
      <c r="AB1234" s="23">
        <v>6109</v>
      </c>
      <c r="AC1234" s="23">
        <v>6118.7686999183607</v>
      </c>
      <c r="AD1234" s="23">
        <v>5819</v>
      </c>
      <c r="AE1234" s="23">
        <v>5817.4862055600488</v>
      </c>
      <c r="AF1234" s="23">
        <v>5936.9290000000001</v>
      </c>
      <c r="AG1234" s="23">
        <v>5942.6191130452007</v>
      </c>
      <c r="AH1234" s="23">
        <v>5656.027</v>
      </c>
    </row>
    <row r="1235" spans="1:34" ht="15" hidden="1" x14ac:dyDescent="0.25">
      <c r="A1235" t="str">
        <f t="shared" si="233"/>
        <v>晋商贷款拨备额</v>
      </c>
      <c r="B1235" s="3" t="str">
        <f t="shared" si="231"/>
        <v>晋商银行贷款拨备额</v>
      </c>
      <c r="C1235" s="4" t="s">
        <v>229</v>
      </c>
      <c r="D1235" s="4" t="s">
        <v>201</v>
      </c>
      <c r="E1235" s="5" t="s">
        <v>215</v>
      </c>
      <c r="F1235" s="5" t="s">
        <v>236</v>
      </c>
      <c r="G1235" s="5" t="str">
        <f t="shared" si="235"/>
        <v>贷款拨备额</v>
      </c>
      <c r="H1235" s="23">
        <v>3990.44</v>
      </c>
      <c r="I1235" s="23">
        <v>3983.7270171124801</v>
      </c>
      <c r="J1235" s="23">
        <v>4283.0240000000003</v>
      </c>
      <c r="K1235" s="23">
        <v>4294.2302113636806</v>
      </c>
      <c r="L1235" s="23">
        <v>5079.3050000000003</v>
      </c>
      <c r="M1235" s="23">
        <v>5086.2609688490593</v>
      </c>
      <c r="N1235" s="23">
        <v>4868.4830000000002</v>
      </c>
      <c r="O1235" s="23">
        <v>4859.9009303665598</v>
      </c>
      <c r="P1235" s="23">
        <v>5261.1260000000002</v>
      </c>
      <c r="Q1235" s="23">
        <v>5255.8941004382405</v>
      </c>
      <c r="R1235" s="23">
        <v>5281.4830000000002</v>
      </c>
      <c r="S1235" s="23">
        <v>5294.8140501513599</v>
      </c>
      <c r="T1235" s="23">
        <v>5551.8280000000004</v>
      </c>
      <c r="U1235" s="23">
        <v>5545.83770676936</v>
      </c>
      <c r="V1235" s="23">
        <v>5937.91</v>
      </c>
      <c r="W1235" s="23">
        <v>5928.9537768912005</v>
      </c>
      <c r="X1235" s="23">
        <v>6356.3869999999997</v>
      </c>
      <c r="Y1235" s="23">
        <v>6360.1957278254404</v>
      </c>
      <c r="Z1235" s="23">
        <v>6780.6559999999999</v>
      </c>
      <c r="AA1235" s="23">
        <v>6771.1681686440807</v>
      </c>
      <c r="AB1235" s="23">
        <v>7414.1239999999998</v>
      </c>
      <c r="AC1235" s="23">
        <v>7395.4678901058005</v>
      </c>
      <c r="AD1235" s="23">
        <v>7326.1090000000004</v>
      </c>
      <c r="AE1235" s="23">
        <v>7324.7108818810211</v>
      </c>
      <c r="AF1235" s="23">
        <v>7932.0700000000006</v>
      </c>
      <c r="AG1235" s="23">
        <v>7939.7312676000001</v>
      </c>
      <c r="AH1235" s="23">
        <v>8115.7179999999998</v>
      </c>
    </row>
    <row r="1236" spans="1:34" ht="15" hidden="1" x14ac:dyDescent="0.25">
      <c r="A1236" t="str">
        <f t="shared" si="233"/>
        <v>徽商贷款拨备额</v>
      </c>
      <c r="B1236" s="3" t="str">
        <f t="shared" si="231"/>
        <v>徽商银行贷款拨备额</v>
      </c>
      <c r="C1236" s="4" t="s">
        <v>230</v>
      </c>
      <c r="D1236" s="4" t="s">
        <v>202</v>
      </c>
      <c r="E1236" s="5" t="s">
        <v>216</v>
      </c>
      <c r="F1236" s="5" t="s">
        <v>236</v>
      </c>
      <c r="G1236" s="5" t="str">
        <f t="shared" si="235"/>
        <v>贷款拨备额</v>
      </c>
      <c r="H1236" s="23">
        <v>13500.093000000001</v>
      </c>
      <c r="I1236" s="23">
        <v>13489.131731393332</v>
      </c>
      <c r="J1236" s="23">
        <v>14629.848</v>
      </c>
      <c r="K1236" s="23">
        <v>14662.59789897136</v>
      </c>
      <c r="L1236" s="23">
        <v>17329.454000000002</v>
      </c>
      <c r="M1236" s="23">
        <v>17275.276354648649</v>
      </c>
      <c r="N1236" s="23">
        <v>20660.186000000002</v>
      </c>
      <c r="O1236" s="23">
        <v>20635.612924984198</v>
      </c>
      <c r="P1236" s="23">
        <v>23622.023000000001</v>
      </c>
      <c r="Q1236" s="23">
        <v>23635.551741177122</v>
      </c>
      <c r="R1236" s="23">
        <v>27953.415000000001</v>
      </c>
      <c r="S1236" s="23">
        <v>27942.543650920124</v>
      </c>
      <c r="T1236" s="23">
        <v>31613.788</v>
      </c>
      <c r="U1236" s="23">
        <v>31678.948949618887</v>
      </c>
      <c r="V1236" s="23">
        <v>31421.263999999999</v>
      </c>
      <c r="W1236" s="23">
        <v>31496.358304652214</v>
      </c>
      <c r="X1236" s="23">
        <v>30915.678</v>
      </c>
      <c r="Y1236" s="23">
        <v>31521.335024690528</v>
      </c>
      <c r="Z1236" s="23">
        <v>29972.296999999999</v>
      </c>
      <c r="AA1236" s="23">
        <v>29954.747653021797</v>
      </c>
      <c r="AB1236" s="23">
        <v>29626.292000000001</v>
      </c>
      <c r="AC1236" s="23">
        <v>30012.562928039992</v>
      </c>
      <c r="AD1236" s="23">
        <v>28292.664000000001</v>
      </c>
      <c r="AE1236" s="23">
        <v>28421.970876123665</v>
      </c>
      <c r="AF1236" s="23">
        <v>31351.147000000001</v>
      </c>
      <c r="AG1236" s="23">
        <v>31270.674197103323</v>
      </c>
      <c r="AH1236" s="23">
        <v>30986.556</v>
      </c>
    </row>
    <row r="1237" spans="1:34" ht="15" hidden="1" x14ac:dyDescent="0.25">
      <c r="A1237" t="str">
        <f t="shared" si="233"/>
        <v>哈尔滨贷款拨备额</v>
      </c>
      <c r="B1237" s="3" t="str">
        <f t="shared" si="231"/>
        <v>哈尔滨银行贷款拨备额</v>
      </c>
      <c r="C1237" s="4" t="s">
        <v>231</v>
      </c>
      <c r="D1237" s="4" t="s">
        <v>203</v>
      </c>
      <c r="E1237" s="5" t="s">
        <v>217</v>
      </c>
      <c r="F1237" s="5" t="s">
        <v>236</v>
      </c>
      <c r="G1237" s="5" t="str">
        <f t="shared" si="235"/>
        <v>贷款拨备额</v>
      </c>
      <c r="H1237" s="23">
        <v>8154.4030000000002</v>
      </c>
      <c r="I1237" s="23">
        <v>8146.5192410647505</v>
      </c>
      <c r="J1237" s="23">
        <v>8008.3540000000003</v>
      </c>
      <c r="K1237" s="23">
        <v>7999.7257585724992</v>
      </c>
      <c r="L1237" s="23">
        <v>8875.9110000000001</v>
      </c>
      <c r="M1237" s="23">
        <v>8869.3286542156802</v>
      </c>
      <c r="N1237" s="23">
        <v>11104.707</v>
      </c>
      <c r="O1237" s="23">
        <v>11104.34941650672</v>
      </c>
      <c r="P1237" s="23">
        <v>12802.040999999999</v>
      </c>
      <c r="Q1237" s="23">
        <v>12789.4296364893</v>
      </c>
      <c r="R1237" s="23">
        <v>13780.81</v>
      </c>
      <c r="S1237" s="23">
        <v>13771.769728953599</v>
      </c>
      <c r="T1237" s="23">
        <v>14788.076999999999</v>
      </c>
      <c r="U1237" s="23">
        <v>14790.890584884251</v>
      </c>
      <c r="V1237" s="23">
        <v>15321.009</v>
      </c>
      <c r="W1237" s="23">
        <v>14921.84316697714</v>
      </c>
      <c r="X1237" s="23">
        <v>18708.513999999999</v>
      </c>
      <c r="Y1237" s="23">
        <v>16897.458384179998</v>
      </c>
      <c r="Z1237" s="23">
        <v>18286.596000000001</v>
      </c>
      <c r="AA1237" s="23">
        <v>18307.673207154239</v>
      </c>
      <c r="AB1237" s="23">
        <v>20102.780999999999</v>
      </c>
      <c r="AC1237" s="23">
        <v>20078.914542005339</v>
      </c>
      <c r="AD1237" s="23">
        <v>21802.532999999999</v>
      </c>
      <c r="AE1237" s="23">
        <v>21811.379829084002</v>
      </c>
      <c r="AF1237" s="23">
        <v>23680.016</v>
      </c>
      <c r="AG1237" s="23">
        <v>23621.737447468549</v>
      </c>
      <c r="AH1237" s="23">
        <v>22794.883000000002</v>
      </c>
    </row>
    <row r="1238" spans="1:34" ht="15" hidden="1" x14ac:dyDescent="0.25">
      <c r="A1238" t="str">
        <f t="shared" si="233"/>
        <v>贵州贷款拨备额</v>
      </c>
      <c r="B1238" s="3" t="str">
        <f t="shared" si="231"/>
        <v>贵州银行贷款拨备额</v>
      </c>
      <c r="C1238" s="4" t="s">
        <v>232</v>
      </c>
      <c r="D1238" s="4" t="s">
        <v>204</v>
      </c>
      <c r="E1238" s="5" t="s">
        <v>218</v>
      </c>
      <c r="F1238" s="5" t="s">
        <v>236</v>
      </c>
      <c r="G1238" s="5" t="str">
        <f t="shared" si="235"/>
        <v>贷款拨备额</v>
      </c>
      <c r="H1238" s="23">
        <v>0</v>
      </c>
      <c r="I1238" s="23">
        <v>0</v>
      </c>
      <c r="J1238" s="23">
        <v>6920.2290000000003</v>
      </c>
      <c r="K1238" s="23">
        <v>6896.8658424519999</v>
      </c>
      <c r="L1238" s="23">
        <v>7632.9009999999998</v>
      </c>
      <c r="M1238" s="23">
        <v>7610.6845383483205</v>
      </c>
      <c r="N1238" s="23">
        <v>8239.0869999999995</v>
      </c>
      <c r="O1238" s="23">
        <v>8225.6351508656007</v>
      </c>
      <c r="P1238" s="23">
        <v>9609.6239999999998</v>
      </c>
      <c r="Q1238" s="23">
        <v>10605.637588455</v>
      </c>
      <c r="R1238" s="23">
        <v>12285.181</v>
      </c>
      <c r="S1238" s="23">
        <v>12283.147947409849</v>
      </c>
      <c r="T1238" s="23">
        <v>14101.2</v>
      </c>
      <c r="U1238" s="23">
        <v>14096.874168643501</v>
      </c>
      <c r="V1238" s="23">
        <v>15183.361999999999</v>
      </c>
      <c r="W1238" s="23">
        <v>15154.203328631638</v>
      </c>
      <c r="X1238" s="23">
        <v>16256.581</v>
      </c>
      <c r="Y1238" s="23">
        <v>16294.1336760576</v>
      </c>
      <c r="Z1238" s="23">
        <v>16026.77</v>
      </c>
      <c r="AA1238" s="23">
        <v>16044.825433150079</v>
      </c>
      <c r="AB1238" s="23">
        <v>16738.727999999999</v>
      </c>
      <c r="AC1238" s="23">
        <v>16715.88198000105</v>
      </c>
      <c r="AD1238" s="23">
        <v>18833.387999999999</v>
      </c>
      <c r="AE1238" s="23">
        <v>18863.570056297121</v>
      </c>
      <c r="AF1238" s="23">
        <v>20438.975000000002</v>
      </c>
      <c r="AG1238" s="23">
        <v>20434.779801055618</v>
      </c>
      <c r="AH1238" s="23">
        <v>20545.670000000002</v>
      </c>
    </row>
    <row r="1239" spans="1:34" ht="15" hidden="1" x14ac:dyDescent="0.25">
      <c r="A1239" t="str">
        <f t="shared" si="233"/>
        <v>渤海贷款拨备额</v>
      </c>
      <c r="B1239" s="3" t="str">
        <f t="shared" si="231"/>
        <v>渤海银行贷款拨备额</v>
      </c>
      <c r="C1239" s="4" t="s">
        <v>233</v>
      </c>
      <c r="D1239" s="4" t="s">
        <v>205</v>
      </c>
      <c r="E1239" s="5" t="s">
        <v>219</v>
      </c>
      <c r="F1239" s="5" t="s">
        <v>236</v>
      </c>
      <c r="G1239" s="5" t="str">
        <f t="shared" si="235"/>
        <v>贷款拨备额</v>
      </c>
      <c r="H1239" s="23">
        <v>21451.836901742518</v>
      </c>
      <c r="I1239" s="23">
        <v>21451.836901742518</v>
      </c>
      <c r="J1239" s="23">
        <v>23638.085999999999</v>
      </c>
      <c r="K1239" s="23">
        <v>23660.407939028199</v>
      </c>
      <c r="L1239" s="23">
        <v>27374.525000000001</v>
      </c>
      <c r="M1239" s="23">
        <v>27391.916811508079</v>
      </c>
      <c r="N1239" s="23">
        <v>24953.031999999999</v>
      </c>
      <c r="O1239" s="23">
        <v>24946.550299842005</v>
      </c>
      <c r="P1239" s="23">
        <v>27592.25</v>
      </c>
      <c r="Q1239" s="23">
        <v>26952.427400184002</v>
      </c>
      <c r="R1239" s="23">
        <v>22832.148000000001</v>
      </c>
      <c r="S1239" s="23">
        <v>22805.17045850736</v>
      </c>
      <c r="T1239" s="23">
        <v>23638.61</v>
      </c>
      <c r="U1239" s="23">
        <v>23681.274402948806</v>
      </c>
      <c r="V1239" s="23">
        <v>25369.107</v>
      </c>
      <c r="W1239" s="23">
        <v>25430.5748979216</v>
      </c>
      <c r="X1239" s="23">
        <v>25349.107</v>
      </c>
      <c r="Y1239" s="23">
        <v>25377.821103026879</v>
      </c>
      <c r="Z1239" s="23">
        <v>25986.638999999999</v>
      </c>
      <c r="AA1239" s="23">
        <v>26053.720737944201</v>
      </c>
      <c r="AB1239" s="23">
        <v>27106.853999999999</v>
      </c>
      <c r="AC1239" s="23">
        <v>27177.014832879733</v>
      </c>
      <c r="AD1239" s="23">
        <v>25574.34</v>
      </c>
      <c r="AE1239" s="23">
        <v>25578.782299187045</v>
      </c>
      <c r="AF1239" s="23">
        <v>27579.444</v>
      </c>
      <c r="AG1239" s="23">
        <v>27588.235369474602</v>
      </c>
      <c r="AH1239" s="23">
        <v>25817.095000000001</v>
      </c>
    </row>
    <row r="1240" spans="1:34" ht="15" hidden="1" x14ac:dyDescent="0.25">
      <c r="A1240" t="str">
        <f t="shared" si="233"/>
        <v>威海贷款拨备额</v>
      </c>
      <c r="B1240" s="3" t="str">
        <f t="shared" si="231"/>
        <v>威海银行贷款拨备额</v>
      </c>
      <c r="C1240" s="4" t="s">
        <v>234</v>
      </c>
      <c r="D1240" s="4" t="s">
        <v>206</v>
      </c>
      <c r="E1240" s="5" t="s">
        <v>220</v>
      </c>
      <c r="F1240" s="5" t="s">
        <v>236</v>
      </c>
      <c r="G1240" s="5" t="str">
        <f t="shared" si="235"/>
        <v>贷款拨备额</v>
      </c>
      <c r="H1240" s="23">
        <v>2486.6859192593602</v>
      </c>
      <c r="I1240" s="23">
        <v>2486.6859192593602</v>
      </c>
      <c r="J1240" s="23">
        <v>2760.9830000000002</v>
      </c>
      <c r="K1240" s="23">
        <v>2477.5474108526078</v>
      </c>
      <c r="L1240" s="23">
        <v>2950.6296626553599</v>
      </c>
      <c r="M1240" s="23">
        <v>2950.6296626553599</v>
      </c>
      <c r="N1240" s="23">
        <v>3075.4169999999999</v>
      </c>
      <c r="O1240" s="23">
        <v>3066.0784905265195</v>
      </c>
      <c r="P1240" s="23">
        <v>3535.84</v>
      </c>
      <c r="Q1240" s="23">
        <v>3536.1859582387797</v>
      </c>
      <c r="R1240" s="23">
        <v>3618.3789999999999</v>
      </c>
      <c r="S1240" s="23">
        <v>3613.744433836262</v>
      </c>
      <c r="T1240" s="23">
        <v>4135.4139999999998</v>
      </c>
      <c r="U1240" s="23">
        <v>4131.3284141220001</v>
      </c>
      <c r="V1240" s="23">
        <v>3706.5340000000001</v>
      </c>
      <c r="W1240" s="23">
        <v>3710.3695352580557</v>
      </c>
      <c r="X1240" s="23">
        <v>4107.0789999999997</v>
      </c>
      <c r="Y1240" s="23">
        <v>4103.4789643337999</v>
      </c>
      <c r="Z1240" s="23">
        <v>4198.5039999999999</v>
      </c>
      <c r="AA1240" s="23">
        <v>4190.1368211750678</v>
      </c>
      <c r="AB1240" s="23">
        <v>4581.8879999999999</v>
      </c>
      <c r="AC1240" s="23">
        <v>4589.5203649584</v>
      </c>
      <c r="AD1240" s="23">
        <v>4619.95</v>
      </c>
      <c r="AE1240" s="23">
        <v>4628.5206483325592</v>
      </c>
      <c r="AF1240" s="23">
        <v>5062.143</v>
      </c>
      <c r="AG1240" s="23">
        <v>5068.6468789622386</v>
      </c>
      <c r="AH1240" s="23">
        <v>5140.8960000000006</v>
      </c>
    </row>
    <row r="1241" spans="1:34" ht="15" hidden="1" x14ac:dyDescent="0.25">
      <c r="A1241" t="str">
        <f t="shared" si="233"/>
        <v>东莞农商贷款拨备额</v>
      </c>
      <c r="B1241" s="3" t="str">
        <f t="shared" si="231"/>
        <v>东莞农商银行贷款拨备额</v>
      </c>
      <c r="C1241" s="4" t="s">
        <v>235</v>
      </c>
      <c r="D1241" s="4" t="s">
        <v>207</v>
      </c>
      <c r="E1241" s="5" t="s">
        <v>221</v>
      </c>
      <c r="F1241" s="5" t="s">
        <v>236</v>
      </c>
      <c r="G1241" s="5" t="str">
        <f t="shared" si="235"/>
        <v>贷款拨备额</v>
      </c>
      <c r="H1241" s="23">
        <v>0</v>
      </c>
      <c r="I1241" s="23">
        <v>7043.6357158400651</v>
      </c>
      <c r="J1241" s="23">
        <v>8018.3949008205</v>
      </c>
      <c r="K1241" s="23">
        <v>7550.22536329173</v>
      </c>
      <c r="L1241" s="23">
        <v>8979.5011868290003</v>
      </c>
      <c r="M1241" s="23">
        <v>8493.9499394071681</v>
      </c>
      <c r="N1241" s="23">
        <v>7340.817</v>
      </c>
      <c r="O1241" s="23">
        <v>7022.5634114600007</v>
      </c>
      <c r="P1241" s="23">
        <v>8313.31</v>
      </c>
      <c r="Q1241" s="23">
        <v>0</v>
      </c>
      <c r="R1241" s="23">
        <v>9028.8950000000004</v>
      </c>
      <c r="S1241" s="23">
        <v>9958.6081495527196</v>
      </c>
      <c r="T1241" s="23">
        <v>10032.512000000001</v>
      </c>
      <c r="U1241" s="23">
        <v>10390.139520890638</v>
      </c>
      <c r="V1241" s="23">
        <v>10919.999</v>
      </c>
      <c r="W1241" s="23">
        <v>11294.07375139953</v>
      </c>
      <c r="X1241" s="23">
        <v>11869.55</v>
      </c>
      <c r="Y1241" s="23">
        <v>15133.56954353802</v>
      </c>
      <c r="Z1241" s="23">
        <v>13291.864</v>
      </c>
      <c r="AA1241" s="23">
        <v>13464.700618806002</v>
      </c>
      <c r="AB1241" s="23">
        <v>13338.848</v>
      </c>
      <c r="AC1241" s="23">
        <v>13531.932883642861</v>
      </c>
      <c r="AD1241" s="23">
        <v>14414.904</v>
      </c>
      <c r="AE1241" s="23">
        <v>14563.71871200864</v>
      </c>
      <c r="AF1241" s="23">
        <v>13923.353000000001</v>
      </c>
      <c r="AG1241" s="23">
        <v>14054.874360510719</v>
      </c>
      <c r="AH1241" s="23">
        <v>15109.982000000002</v>
      </c>
    </row>
    <row r="1242" spans="1:34" ht="15" hidden="1" x14ac:dyDescent="0.25">
      <c r="A1242" t="str">
        <f t="shared" si="233"/>
        <v>国有行贷款拨备额</v>
      </c>
      <c r="B1242" s="15" t="str">
        <f t="shared" si="231"/>
        <v>国有行贷款拨备额</v>
      </c>
      <c r="C1242" s="16"/>
      <c r="D1242" s="17" t="s">
        <v>8</v>
      </c>
      <c r="E1242" s="17" t="s">
        <v>8</v>
      </c>
      <c r="F1242" s="17"/>
      <c r="G1242" s="17" t="str">
        <f>G1241</f>
        <v>贷款拨备额</v>
      </c>
      <c r="H1242" s="23">
        <f>IFERROR(SUMIF($F1172:$F1241,$E1242,H1172:H1241),"")</f>
        <v>2036448.3292</v>
      </c>
      <c r="I1242" s="23">
        <f>IFERROR(SUMIF($F1172:$F1241,$E1242,I1172:I1241),"")</f>
        <v>2077842.7263</v>
      </c>
      <c r="J1242" s="23">
        <f>IFERROR(SUMIF($F1172:$F1241,$E1242,J1172:J1241),"")</f>
        <v>2140600</v>
      </c>
      <c r="K1242" s="23">
        <f>IFERROR(SUMIF($F1172:$F1241,$E1242,K1172:K1241),"")</f>
        <v>2252608.6433000001</v>
      </c>
      <c r="L1242" s="23">
        <f>IFERROR(SUMIF($F1172:$F1241,$E1242,L1172:L1241),"")</f>
        <v>2384008</v>
      </c>
      <c r="M1242" s="23">
        <f>IFERROR(SUMIF($F1172:$F1241,$E1242,M1172:M1241),"")</f>
        <v>2437162.4537</v>
      </c>
      <c r="N1242" s="23">
        <f>IFERROR(SUMIF($F1172:$F1241,$E1242,N1172:N1241),"")</f>
        <v>2437794</v>
      </c>
      <c r="O1242" s="23">
        <f>IFERROR(SUMIF($F1172:$F1241,$E1242,O1172:O1241),"")</f>
        <v>2527857.2445000005</v>
      </c>
      <c r="P1242" s="23">
        <f>IFERROR(SUMIF($F1172:$F1241,$E1242,P1172:P1241),"")</f>
        <v>2631822</v>
      </c>
      <c r="Q1242" s="23">
        <f>IFERROR(SUMIF($F1172:$F1241,$E1242,Q1172:Q1241),"")</f>
        <v>2738518.5397000001</v>
      </c>
      <c r="R1242" s="23">
        <f>IFERROR(SUMIF($F1172:$F1241,$E1242,R1172:R1241),"")</f>
        <v>2752130</v>
      </c>
      <c r="S1242" s="23">
        <f>IFERROR(SUMIF($F1172:$F1241,$E1242,S1172:S1241),"")</f>
        <v>2913028.5649000001</v>
      </c>
      <c r="T1242" s="23">
        <f>IFERROR(SUMIF($F1172:$F1241,$E1242,T1172:T1241),"")</f>
        <v>2988929</v>
      </c>
      <c r="U1242" s="23">
        <f>IFERROR(SUMIF($F1172:$F1241,$E1242,U1172:U1241),"")</f>
        <v>3050083.6989000002</v>
      </c>
      <c r="V1242" s="23">
        <f>IFERROR(SUMIF($F1172:$F1241,$E1242,V1172:V1241),"")</f>
        <v>3048391</v>
      </c>
      <c r="W1242" s="23">
        <f>IFERROR(SUMIF($F1172:$F1241,$E1242,W1172:W1241),"")</f>
        <v>3210204.8922000001</v>
      </c>
      <c r="X1242" s="23">
        <f>IFERROR(SUMIF($F1172:$F1241,$E1242,X1172:X1241),"")</f>
        <v>3329948</v>
      </c>
      <c r="Y1242" s="23">
        <f>IFERROR(SUMIF($F1172:$F1241,$E1242,Y1172:Y1241),"")</f>
        <v>3385938.5954</v>
      </c>
      <c r="Z1242" s="23">
        <f>IFERROR(SUMIF($F1172:$F1241,$E1242,Z1172:Z1241),"")</f>
        <v>3377236</v>
      </c>
      <c r="AA1242" s="23">
        <f>IFERROR(SUMIF($F1172:$F1241,$E1242,AA1172:AA1241),"")</f>
        <v>3531133.8297999999</v>
      </c>
      <c r="AB1242" s="23">
        <f>IFERROR(SUMIF($F1172:$F1241,$E1242,AB1172:AB1241),"")</f>
        <v>3596794</v>
      </c>
      <c r="AC1242" s="23">
        <f>IFERROR(SUMIF($F1172:$F1241,$E1242,AC1172:AC1241),"")</f>
        <v>3629189.5625999998</v>
      </c>
      <c r="AD1242" s="23">
        <f>IFERROR(SUMIF($F1172:$F1241,$E1242,AD1172:AD1241),"")</f>
        <v>3570813</v>
      </c>
      <c r="AE1242" s="23">
        <f>IFERROR(SUMIF($F1172:$F1241,$E1242,AE1172:AE1241),"")</f>
        <v>3712656.5499</v>
      </c>
      <c r="AF1242" s="23">
        <f>IFERROR(SUMIF($F1172:$F1241,$E1242,AF1172:AF1241),"")</f>
        <v>3780350</v>
      </c>
      <c r="AG1242" s="23">
        <f>IFERROR(SUMIF($F1172:$F1241,$E1242,AG1172:AG1241),"")</f>
        <v>3772468.8875999991</v>
      </c>
      <c r="AH1242" s="23">
        <f>IFERROR(SUMIF($F1172:$F1241,$E1242,AH1172:AH1241),"")</f>
        <v>3981540</v>
      </c>
    </row>
    <row r="1243" spans="1:34" ht="15" hidden="1" x14ac:dyDescent="0.25">
      <c r="A1243" t="str">
        <f t="shared" si="233"/>
        <v>股份行贷款拨备额</v>
      </c>
      <c r="B1243" s="3" t="str">
        <f t="shared" si="231"/>
        <v>股份行贷款拨备额</v>
      </c>
      <c r="C1243" s="4"/>
      <c r="D1243" s="5" t="s">
        <v>27</v>
      </c>
      <c r="E1243" s="5" t="s">
        <v>27</v>
      </c>
      <c r="F1243" s="5"/>
      <c r="G1243" s="5" t="str">
        <f t="shared" ref="G1243:G1248" si="236">G1242</f>
        <v>贷款拨备额</v>
      </c>
      <c r="H1243" s="23">
        <f>IFERROR(SUMIF($F1172:$F1241,$E1243,H1172:H1241),"")</f>
        <v>815744.61172000004</v>
      </c>
      <c r="I1243" s="23">
        <f>IFERROR(SUMIF($F1172:$F1241,$E1243,I1172:I1241),"")</f>
        <v>821335.40089999989</v>
      </c>
      <c r="J1243" s="23">
        <f>IFERROR(SUMIF($F1172:$F1241,$E1243,J1172:J1241),"")</f>
        <v>862321</v>
      </c>
      <c r="K1243" s="23">
        <f>IFERROR(SUMIF($F1172:$F1241,$E1243,K1172:K1241),"")</f>
        <v>939534.80109999992</v>
      </c>
      <c r="L1243" s="23">
        <f>IFERROR(SUMIF($F1172:$F1241,$E1243,L1172:L1241),"")</f>
        <v>973709</v>
      </c>
      <c r="M1243" s="23">
        <f>IFERROR(SUMIF($F1172:$F1241,$E1243,M1172:M1241),"")</f>
        <v>979538.25349999999</v>
      </c>
      <c r="N1243" s="23">
        <f>IFERROR(SUMIF($F1172:$F1241,$E1243,N1172:N1241),"")</f>
        <v>913695</v>
      </c>
      <c r="O1243" s="23">
        <f>IFERROR(SUMIF($F1172:$F1241,$E1243,O1172:O1241),"")</f>
        <v>964399.09639999992</v>
      </c>
      <c r="P1243" s="23">
        <f>IFERROR(SUMIF($F1172:$F1241,$E1243,P1172:P1241),"")</f>
        <v>975211</v>
      </c>
      <c r="Q1243" s="23">
        <f>IFERROR(SUMIF($F1172:$F1241,$E1243,Q1172:Q1241),"")</f>
        <v>966246.44220000017</v>
      </c>
      <c r="R1243" s="23">
        <f>IFERROR(SUMIF($F1172:$F1241,$E1243,R1172:R1241),"")</f>
        <v>976847</v>
      </c>
      <c r="S1243" s="23">
        <f>IFERROR(SUMIF($F1172:$F1241,$E1243,S1172:S1241),"")</f>
        <v>1001123.1724999999</v>
      </c>
      <c r="T1243" s="23">
        <f>IFERROR(SUMIF($F1172:$F1241,$E1243,T1172:T1241),"")</f>
        <v>1026728</v>
      </c>
      <c r="U1243" s="23">
        <f>IFERROR(SUMIF($F1172:$F1241,$E1243,U1172:U1241),"")</f>
        <v>1027478.8873000001</v>
      </c>
      <c r="V1243" s="23">
        <f>IFERROR(SUMIF($F1172:$F1241,$E1243,V1172:V1241),"")</f>
        <v>1028675</v>
      </c>
      <c r="W1243" s="23">
        <f>IFERROR(SUMIF($F1172:$F1241,$E1243,W1172:W1241),"")</f>
        <v>1057389.8150000002</v>
      </c>
      <c r="X1243" s="23">
        <f>IFERROR(SUMIF($F1172:$F1241,$E1243,X1172:X1241),"")</f>
        <v>1076674</v>
      </c>
      <c r="Y1243" s="23">
        <f>IFERROR(SUMIF($F1172:$F1241,$E1243,Y1172:Y1241),"")</f>
        <v>1083334.2430999998</v>
      </c>
      <c r="Z1243" s="23">
        <f>IFERROR(SUMIF($F1172:$F1241,$E1243,Z1172:Z1241),"")</f>
        <v>1066307</v>
      </c>
      <c r="AA1243" s="23">
        <f>IFERROR(SUMIF($F1172:$F1241,$E1243,AA1172:AA1241),"")</f>
        <v>1079055.5145</v>
      </c>
      <c r="AB1243" s="23">
        <f>IFERROR(SUMIF($F1172:$F1241,$E1243,AB1172:AB1241),"")</f>
        <v>1075957</v>
      </c>
      <c r="AC1243" s="23">
        <f>IFERROR(SUMIF($F1172:$F1241,$E1243,AC1172:AC1241),"")</f>
        <v>1075577.2125999997</v>
      </c>
      <c r="AD1243" s="23">
        <f>IFERROR(SUMIF($F1172:$F1241,$E1243,AD1172:AD1241),"")</f>
        <v>1071071</v>
      </c>
      <c r="AE1243" s="23">
        <f>IFERROR(SUMIF($F1172:$F1241,$E1243,AE1172:AE1241),"")</f>
        <v>1076735.8027999999</v>
      </c>
      <c r="AF1243" s="23">
        <f>IFERROR(SUMIF($F1172:$F1241,$E1243,AF1172:AF1241),"")</f>
        <v>1075978</v>
      </c>
      <c r="AG1243" s="23">
        <f>IFERROR(SUMIF($F1172:$F1241,$E1243,AG1172:AG1241),"")</f>
        <v>1058346.8409</v>
      </c>
      <c r="AH1243" s="23">
        <f>IFERROR(SUMIF($F1172:$F1241,$E1243,AH1172:AH1241),"")</f>
        <v>1055918</v>
      </c>
    </row>
    <row r="1244" spans="1:34" ht="15" hidden="1" x14ac:dyDescent="0.25">
      <c r="A1244" t="str">
        <f t="shared" si="233"/>
        <v>城商行贷款拨备额</v>
      </c>
      <c r="B1244" s="3" t="str">
        <f t="shared" si="231"/>
        <v>城商行贷款拨备额</v>
      </c>
      <c r="C1244" s="4"/>
      <c r="D1244" s="5" t="s">
        <v>55</v>
      </c>
      <c r="E1244" s="5" t="s">
        <v>55</v>
      </c>
      <c r="F1244" s="5"/>
      <c r="G1244" s="5" t="str">
        <f t="shared" si="236"/>
        <v>贷款拨备额</v>
      </c>
      <c r="H1244" s="23">
        <f>IFERROR(SUMIF($F1172:$F1241,$E1244,H1172:H1241),"")</f>
        <v>219684.06152450002</v>
      </c>
      <c r="I1244" s="23">
        <f>IFERROR(SUMIF($F1172:$F1241,$E1244,I1172:I1241),"")</f>
        <v>172948.37360910003</v>
      </c>
      <c r="J1244" s="23">
        <f>IFERROR(SUMIF($F1172:$F1241,$E1244,J1172:J1241),"")</f>
        <v>248157.38297527996</v>
      </c>
      <c r="K1244" s="23">
        <f>IFERROR(SUMIF($F1172:$F1241,$E1244,K1172:K1241),"")</f>
        <v>205254.0728854</v>
      </c>
      <c r="L1244" s="23">
        <f>IFERROR(SUMIF($F1172:$F1241,$E1244,L1172:L1241),"")</f>
        <v>271426.40315869998</v>
      </c>
      <c r="M1244" s="23">
        <f>IFERROR(SUMIF($F1172:$F1241,$E1244,M1172:M1241),"")</f>
        <v>213019.00240160001</v>
      </c>
      <c r="N1244" s="23">
        <f>IFERROR(SUMIF($F1172:$F1241,$E1244,N1172:N1241),"")</f>
        <v>300326.48396242002</v>
      </c>
      <c r="O1244" s="23">
        <f>IFERROR(SUMIF($F1172:$F1241,$E1244,O1172:O1241),"")</f>
        <v>256769.14719204805</v>
      </c>
      <c r="P1244" s="23">
        <f>IFERROR(SUMIF($F1172:$F1241,$E1244,P1172:P1241),"")</f>
        <v>326922.62918901001</v>
      </c>
      <c r="Q1244" s="23">
        <f>IFERROR(SUMIF($F1172:$F1241,$E1244,Q1172:Q1241),"")</f>
        <v>276610.37401829998</v>
      </c>
      <c r="R1244" s="23">
        <f>IFERROR(SUMIF($F1172:$F1241,$E1244,R1172:R1241),"")</f>
        <v>337759.15552793001</v>
      </c>
      <c r="S1244" s="23">
        <f>IFERROR(SUMIF($F1172:$F1241,$E1244,S1172:S1241),"")</f>
        <v>302550.69247939996</v>
      </c>
      <c r="T1244" s="23">
        <f>IFERROR(SUMIF($F1172:$F1241,$E1244,T1172:T1241),"")</f>
        <v>367822.49821445998</v>
      </c>
      <c r="U1244" s="23">
        <f>IFERROR(SUMIF($F1172:$F1241,$E1244,U1172:U1241),"")</f>
        <v>377163.64928165311</v>
      </c>
      <c r="V1244" s="23">
        <f>IFERROR(SUMIF($F1172:$F1241,$E1244,V1172:V1241),"")</f>
        <v>374754.64934731007</v>
      </c>
      <c r="W1244" s="23">
        <f>IFERROR(SUMIF($F1172:$F1241,$E1244,W1172:W1241),"")</f>
        <v>389094.38675852009</v>
      </c>
      <c r="X1244" s="23">
        <f>IFERROR(SUMIF($F1172:$F1241,$E1244,X1172:X1241),"")</f>
        <v>402711.2881849776</v>
      </c>
      <c r="Y1244" s="23">
        <f>IFERROR(SUMIF($F1172:$F1241,$E1244,Y1172:Y1241),"")</f>
        <v>410429.62400612992</v>
      </c>
      <c r="Z1244" s="23">
        <f>IFERROR(SUMIF($F1172:$F1241,$E1244,Z1172:Z1241),"")</f>
        <v>411308.43076036003</v>
      </c>
      <c r="AA1244" s="23">
        <f>IFERROR(SUMIF($F1172:$F1241,$E1244,AA1172:AA1241),"")</f>
        <v>422102.49831699987</v>
      </c>
      <c r="AB1244" s="23">
        <f>IFERROR(SUMIF($F1172:$F1241,$E1244,AB1172:AB1241),"")</f>
        <v>428054.68046400999</v>
      </c>
      <c r="AC1244" s="23">
        <f>IFERROR(SUMIF($F1172:$F1241,$E1244,AC1172:AC1241),"")</f>
        <v>430365.75358935999</v>
      </c>
      <c r="AD1244" s="23">
        <f>IFERROR(SUMIF($F1172:$F1241,$E1244,AD1172:AD1241),"")</f>
        <v>430134.14675043989</v>
      </c>
      <c r="AE1244" s="23">
        <f>IFERROR(SUMIF($F1172:$F1241,$E1244,AE1172:AE1241),"")</f>
        <v>438411.22903853998</v>
      </c>
      <c r="AF1244" s="23">
        <f>IFERROR(SUMIF($F1172:$F1241,$E1244,AF1172:AF1241),"")</f>
        <v>442946.35979427007</v>
      </c>
      <c r="AG1244" s="23">
        <f>IFERROR(SUMIF($F1172:$F1241,$E1244,AG1172:AG1241),"")</f>
        <v>447975.52853486006</v>
      </c>
      <c r="AH1244" s="23">
        <f>IFERROR(SUMIF($F1172:$F1241,$E1244,AH1172:AH1241),"")</f>
        <v>39106.529000000002</v>
      </c>
    </row>
    <row r="1245" spans="1:34" ht="15" hidden="1" x14ac:dyDescent="0.25">
      <c r="A1245" t="str">
        <f t="shared" si="233"/>
        <v>农商行贷款拨备额</v>
      </c>
      <c r="B1245" s="3" t="str">
        <f t="shared" si="231"/>
        <v>农商行贷款拨备额</v>
      </c>
      <c r="C1245" s="4"/>
      <c r="D1245" s="5" t="s">
        <v>107</v>
      </c>
      <c r="E1245" s="5" t="s">
        <v>107</v>
      </c>
      <c r="F1245" s="5"/>
      <c r="G1245" s="5" t="str">
        <f t="shared" si="236"/>
        <v>贷款拨备额</v>
      </c>
      <c r="H1245" s="23">
        <f>IFERROR(SUMIF($F1172:$F1241,$E1245,H1172:H1241),"")</f>
        <v>45163.029391509997</v>
      </c>
      <c r="I1245" s="23">
        <f>IFERROR(SUMIF($F1172:$F1241,$E1245,I1172:I1241),"")</f>
        <v>27107.153647600004</v>
      </c>
      <c r="J1245" s="23">
        <f>IFERROR(SUMIF($F1172:$F1241,$E1245,J1172:J1241),"")</f>
        <v>69005.315080490007</v>
      </c>
      <c r="K1245" s="23">
        <f>IFERROR(SUMIF($F1172:$F1241,$E1245,K1172:K1241),"")</f>
        <v>52568.706905359999</v>
      </c>
      <c r="L1245" s="23">
        <f>IFERROR(SUMIF($F1172:$F1241,$E1245,L1172:L1241),"")</f>
        <v>54466.317959430002</v>
      </c>
      <c r="M1245" s="23">
        <f>IFERROR(SUMIF($F1172:$F1241,$E1245,M1172:M1241),"")</f>
        <v>55508.127084159991</v>
      </c>
      <c r="N1245" s="23">
        <f>IFERROR(SUMIF($F1172:$F1241,$E1245,N1172:N1241),"")</f>
        <v>77480.613536199991</v>
      </c>
      <c r="O1245" s="23">
        <f>IFERROR(SUMIF($F1172:$F1241,$E1245,O1172:O1241),"")</f>
        <v>56204.557090849994</v>
      </c>
      <c r="P1245" s="23">
        <f>IFERROR(SUMIF($F1172:$F1241,$E1245,P1172:P1241),"")</f>
        <v>62959.49593795</v>
      </c>
      <c r="Q1245" s="23">
        <f>IFERROR(SUMIF($F1172:$F1241,$E1245,Q1172:Q1241),"")</f>
        <v>89257.088942167989</v>
      </c>
      <c r="R1245" s="23">
        <f>IFERROR(SUMIF($F1172:$F1241,$E1245,R1172:R1241),"")</f>
        <v>92098.794705230001</v>
      </c>
      <c r="S1245" s="23">
        <f>IFERROR(SUMIF($F1172:$F1241,$E1245,S1172:S1241),"")</f>
        <v>95117.93761144999</v>
      </c>
      <c r="T1245" s="23">
        <f>IFERROR(SUMIF($F1172:$F1241,$E1245,T1172:T1241),"")</f>
        <v>100245.23978792001</v>
      </c>
      <c r="U1245" s="23">
        <f>IFERROR(SUMIF($F1172:$F1241,$E1245,U1172:U1241),"")</f>
        <v>101742.96055435017</v>
      </c>
      <c r="V1245" s="23">
        <f>IFERROR(SUMIF($F1172:$F1241,$E1245,V1172:V1241),"")</f>
        <v>103410.61708448999</v>
      </c>
      <c r="W1245" s="23">
        <f>IFERROR(SUMIF($F1172:$F1241,$E1245,W1172:W1241),"")</f>
        <v>100220.56119783998</v>
      </c>
      <c r="X1245" s="23">
        <f>IFERROR(SUMIF($F1172:$F1241,$E1245,X1172:X1241),"")</f>
        <v>107738.74691789222</v>
      </c>
      <c r="Y1245" s="23">
        <f>IFERROR(SUMIF($F1172:$F1241,$E1245,Y1172:Y1241),"")</f>
        <v>107068.36874501074</v>
      </c>
      <c r="Z1245" s="23">
        <f>IFERROR(SUMIF($F1172:$F1241,$E1245,Z1172:Z1241),"")</f>
        <v>106654.92973396002</v>
      </c>
      <c r="AA1245" s="23">
        <f>IFERROR(SUMIF($F1172:$F1241,$E1245,AA1172:AA1241),"")</f>
        <v>108949.47581824998</v>
      </c>
      <c r="AB1245" s="23">
        <f>IFERROR(SUMIF($F1172:$F1241,$E1245,AB1172:AB1241),"")</f>
        <v>108402.46106477999</v>
      </c>
      <c r="AC1245" s="23">
        <f>IFERROR(SUMIF($F1172:$F1241,$E1245,AC1172:AC1241),"")</f>
        <v>107328.61823341517</v>
      </c>
      <c r="AD1245" s="23">
        <f>IFERROR(SUMIF($F1172:$F1241,$E1245,AD1172:AD1241),"")</f>
        <v>105719.74323459</v>
      </c>
      <c r="AE1245" s="23">
        <f>IFERROR(SUMIF($F1172:$F1241,$E1245,AE1172:AE1241),"")</f>
        <v>107125.86681954385</v>
      </c>
      <c r="AF1245" s="23">
        <f>IFERROR(SUMIF($F1172:$F1241,$E1245,AF1172:AF1241),"")</f>
        <v>107260.16808672</v>
      </c>
      <c r="AG1245" s="23">
        <f>IFERROR(SUMIF($F1172:$F1241,$E1245,AG1172:AG1241),"")</f>
        <v>106377.89897964729</v>
      </c>
      <c r="AH1245" s="23">
        <f>IFERROR(SUMIF($F1172:$F1241,$E1245,AH1172:AH1241),"")</f>
        <v>46182.664268939996</v>
      </c>
    </row>
    <row r="1246" spans="1:34" ht="15" hidden="1" x14ac:dyDescent="0.25">
      <c r="A1246" t="str">
        <f t="shared" si="233"/>
        <v>上市银行贷款拨备额</v>
      </c>
      <c r="B1246" s="3" t="str">
        <f t="shared" si="231"/>
        <v>上市银行贷款拨备额</v>
      </c>
      <c r="C1246" s="4"/>
      <c r="D1246" s="5" t="s">
        <v>135</v>
      </c>
      <c r="E1246" s="5" t="s">
        <v>135</v>
      </c>
      <c r="F1246" s="5"/>
      <c r="G1246" s="5" t="str">
        <f t="shared" si="236"/>
        <v>贷款拨备额</v>
      </c>
      <c r="H1246" s="23">
        <f t="shared" ref="H1246:AG1246" si="237">IFERROR(SUM(H1242:H1245),"")</f>
        <v>3117040.0318360101</v>
      </c>
      <c r="I1246" s="23">
        <f t="shared" si="237"/>
        <v>3099233.6544567002</v>
      </c>
      <c r="J1246" s="23">
        <f t="shared" si="237"/>
        <v>3320083.6980557698</v>
      </c>
      <c r="K1246" s="23">
        <f t="shared" si="237"/>
        <v>3449966.2241907599</v>
      </c>
      <c r="L1246" s="23">
        <f t="shared" si="237"/>
        <v>3683609.7211181303</v>
      </c>
      <c r="M1246" s="23">
        <f t="shared" si="237"/>
        <v>3685227.8366857599</v>
      </c>
      <c r="N1246" s="23">
        <f t="shared" si="237"/>
        <v>3729296.0974986199</v>
      </c>
      <c r="O1246" s="23">
        <f t="shared" si="237"/>
        <v>3805230.0451828982</v>
      </c>
      <c r="P1246" s="23">
        <f t="shared" si="237"/>
        <v>3996915.1251269598</v>
      </c>
      <c r="Q1246" s="23">
        <f t="shared" si="237"/>
        <v>4070632.4448604677</v>
      </c>
      <c r="R1246" s="23">
        <f t="shared" si="237"/>
        <v>4158834.9502331596</v>
      </c>
      <c r="S1246" s="23">
        <f t="shared" si="237"/>
        <v>4311820.3674908504</v>
      </c>
      <c r="T1246" s="23">
        <f t="shared" si="237"/>
        <v>4483724.7380023804</v>
      </c>
      <c r="U1246" s="23">
        <f t="shared" si="237"/>
        <v>4556469.1960360035</v>
      </c>
      <c r="V1246" s="23">
        <f t="shared" si="237"/>
        <v>4555231.2664318001</v>
      </c>
      <c r="W1246" s="23">
        <f t="shared" si="237"/>
        <v>4756909.65515636</v>
      </c>
      <c r="X1246" s="23">
        <f t="shared" si="237"/>
        <v>4917072.0351028703</v>
      </c>
      <c r="Y1246" s="23">
        <f t="shared" si="237"/>
        <v>4986770.8312511398</v>
      </c>
      <c r="Z1246" s="23">
        <f t="shared" si="237"/>
        <v>4961506.3604943203</v>
      </c>
      <c r="AA1246" s="23">
        <f t="shared" si="237"/>
        <v>5141241.3184352499</v>
      </c>
      <c r="AB1246" s="23">
        <f t="shared" si="237"/>
        <v>5209208.1415287899</v>
      </c>
      <c r="AC1246" s="23">
        <f t="shared" si="237"/>
        <v>5242461.1470227754</v>
      </c>
      <c r="AD1246" s="23">
        <f t="shared" si="237"/>
        <v>5177737.8899850296</v>
      </c>
      <c r="AE1246" s="23">
        <f t="shared" si="237"/>
        <v>5334929.4485580837</v>
      </c>
      <c r="AF1246" s="23">
        <f t="shared" si="237"/>
        <v>5406534.5278809899</v>
      </c>
      <c r="AG1246" s="23">
        <f t="shared" si="237"/>
        <v>5385169.1560145067</v>
      </c>
      <c r="AH1246" s="23">
        <f t="shared" ref="AH1246" si="238">IFERROR(SUM(AH1242:AH1245),"")</f>
        <v>5122747.1932689399</v>
      </c>
    </row>
    <row r="1247" spans="1:34" ht="15" hidden="1" x14ac:dyDescent="0.25">
      <c r="A1247" t="str">
        <f t="shared" si="233"/>
        <v>A+H股贷款拨备额</v>
      </c>
      <c r="B1247" s="3" t="str">
        <f t="shared" si="231"/>
        <v>A+H股贷款拨备额</v>
      </c>
      <c r="C1247" s="3"/>
      <c r="D1247" s="5" t="s">
        <v>542</v>
      </c>
      <c r="E1247" s="5" t="s">
        <v>542</v>
      </c>
      <c r="F1247" s="3"/>
      <c r="G1247" s="5" t="str">
        <f t="shared" si="236"/>
        <v>贷款拨备额</v>
      </c>
      <c r="H1247" s="23">
        <f>IFERROR(SUMIF($F1172:$F1241,$E1247,H1172:H1241),"")</f>
        <v>2572963.9542133003</v>
      </c>
      <c r="I1247" s="23">
        <f>IFERROR(SUMIF($F1172:$F1241,$E1247,I1172:I1241),"")</f>
        <v>2580575.7872029999</v>
      </c>
      <c r="J1247" s="23">
        <f>IFERROR(SUMIF($F1172:$F1241,$E1247,J1172:J1241),"")</f>
        <v>2709628.0419999999</v>
      </c>
      <c r="K1247" s="23">
        <f>IFERROR(SUMIF($F1172:$F1241,$E1247,K1172:K1241),"")</f>
        <v>2871659.4796872004</v>
      </c>
      <c r="L1247" s="23">
        <f>IFERROR(SUMIF($F1172:$F1241,$E1247,L1172:L1241),"")</f>
        <v>3022746.6553897001</v>
      </c>
      <c r="M1247" s="23">
        <f>IFERROR(SUMIF($F1172:$F1241,$E1247,M1172:M1241),"")</f>
        <v>3077403.8950245003</v>
      </c>
      <c r="N1247" s="23">
        <f>IFERROR(SUMIF($F1172:$F1241,$E1247,N1172:N1241),"")</f>
        <v>3050022.0460000001</v>
      </c>
      <c r="O1247" s="23">
        <f>IFERROR(SUMIF($F1172:$F1241,$E1247,O1172:O1241),"")</f>
        <v>3159832.8669362999</v>
      </c>
      <c r="P1247" s="23">
        <f>IFERROR(SUMIF($F1172:$F1241,$E1247,P1172:P1241),"")</f>
        <v>3270486.4710000004</v>
      </c>
      <c r="Q1247" s="23">
        <f>IFERROR(SUMIF($F1172:$F1241,$E1247,Q1172:Q1241),"")</f>
        <v>3369278.3529206002</v>
      </c>
      <c r="R1247" s="23">
        <f>IFERROR(SUMIF($F1172:$F1241,$E1247,R1172:R1241),"")</f>
        <v>3389119.7620000001</v>
      </c>
      <c r="S1247" s="23">
        <f>IFERROR(SUMIF($F1172:$F1241,$E1247,S1172:S1241),"")</f>
        <v>3564875.6113570002</v>
      </c>
      <c r="T1247" s="23">
        <f>IFERROR(SUMIF($F1172:$F1241,$E1247,T1172:T1241),"")</f>
        <v>3654023.3259999999</v>
      </c>
      <c r="U1247" s="23">
        <f>IFERROR(SUMIF($F1172:$F1241,$E1247,U1172:U1241),"")</f>
        <v>3722565.9858228001</v>
      </c>
      <c r="V1247" s="23">
        <f>IFERROR(SUMIF($F1172:$F1241,$E1247,V1172:V1241),"")</f>
        <v>3719882.7819999997</v>
      </c>
      <c r="W1247" s="23">
        <f>IFERROR(SUMIF($F1172:$F1241,$E1247,W1172:W1241),"")</f>
        <v>3901825.6309079002</v>
      </c>
      <c r="X1247" s="23">
        <f>IFERROR(SUMIF($F1172:$F1241,$E1247,X1172:X1241),"")</f>
        <v>4032293.0388786998</v>
      </c>
      <c r="Y1247" s="23">
        <f>IFERROR(SUMIF($F1172:$F1241,$E1247,Y1172:Y1241),"")</f>
        <v>4096869.0861312002</v>
      </c>
      <c r="Z1247" s="23">
        <f>IFERROR(SUMIF($F1172:$F1241,$E1247,Z1172:Z1241),"")</f>
        <v>4071272.7379999999</v>
      </c>
      <c r="AA1247" s="23">
        <f>IFERROR(SUMIF($F1172:$F1241,$E1247,AA1172:AA1241),"")</f>
        <v>4238055.3983819</v>
      </c>
      <c r="AB1247" s="23">
        <f>IFERROR(SUMIF($F1172:$F1241,$E1247,AB1172:AB1241),"")</f>
        <v>4302389.2310000015</v>
      </c>
      <c r="AC1247" s="23">
        <f>IFERROR(SUMIF($F1172:$F1241,$E1247,AC1172:AC1241),"")</f>
        <v>4335704.0477707991</v>
      </c>
      <c r="AD1247" s="23">
        <f>IFERROR(SUMIF($F1172:$F1241,$E1247,AD1172:AD1241),"")</f>
        <v>4273932.8049999997</v>
      </c>
      <c r="AE1247" s="23">
        <f>IFERROR(SUMIF($F1172:$F1241,$E1247,AE1172:AE1241),"")</f>
        <v>4425801.5237612994</v>
      </c>
      <c r="AF1247" s="23">
        <f>IFERROR(SUMIF($F1172:$F1241,$E1247,AF1172:AF1241),"")</f>
        <v>4491820.0639999993</v>
      </c>
      <c r="AG1247" s="23">
        <f>IFERROR(SUMIF($F1172:$F1241,$E1247,AG1172:AG1241),"")</f>
        <v>4474489.4919584002</v>
      </c>
      <c r="AH1247" s="23">
        <f>IFERROR(SUMIF($F1172:$F1241,$E1247,AH1172:AH1241),"")</f>
        <v>4680859.3269999996</v>
      </c>
    </row>
    <row r="1248" spans="1:34" ht="15" hidden="1" x14ac:dyDescent="0.25">
      <c r="A1248" t="str">
        <f t="shared" si="233"/>
        <v>纯H股贷款拨备额</v>
      </c>
      <c r="B1248" s="3" t="str">
        <f t="shared" ref="B1248" si="239">D1248&amp;G1248</f>
        <v>纯H股贷款拨备额</v>
      </c>
      <c r="C1248" s="3"/>
      <c r="D1248" s="5" t="s">
        <v>236</v>
      </c>
      <c r="E1248" s="5" t="s">
        <v>236</v>
      </c>
      <c r="F1248" s="3"/>
      <c r="G1248" s="5" t="str">
        <f t="shared" si="236"/>
        <v>贷款拨备额</v>
      </c>
      <c r="H1248" s="23">
        <f>IFERROR(SUMIF($F1172:$F1241,$E1248,H1172:H1241),"")</f>
        <v>93222.095821001873</v>
      </c>
      <c r="I1248" s="23">
        <f>IFERROR(SUMIF($F1172:$F1241,$E1248,I1172:I1241),"")</f>
        <v>109960.16511637154</v>
      </c>
      <c r="J1248" s="23">
        <f>IFERROR(SUMIF($F1172:$F1241,$E1248,J1172:J1241),"")</f>
        <v>123426.9189008205</v>
      </c>
      <c r="K1248" s="23">
        <f>IFERROR(SUMIF($F1172:$F1241,$E1248,K1172:K1241),"")</f>
        <v>122673.59133619402</v>
      </c>
      <c r="L1248" s="23">
        <f>IFERROR(SUMIF($F1172:$F1241,$E1248,L1172:L1241),"")</f>
        <v>139525.22684948434</v>
      </c>
      <c r="M1248" s="23">
        <f>IFERROR(SUMIF($F1172:$F1241,$E1248,M1172:M1241),"")</f>
        <v>139034.8457696469</v>
      </c>
      <c r="N1248" s="23">
        <f>IFERROR(SUMIF($F1172:$F1241,$E1248,N1172:N1241),"")</f>
        <v>134718.72899999999</v>
      </c>
      <c r="O1248" s="23">
        <f>IFERROR(SUMIF($F1172:$F1241,$E1248,O1172:O1241),"")</f>
        <v>134117.57244162797</v>
      </c>
      <c r="P1248" s="23">
        <f>IFERROR(SUMIF($F1172:$F1241,$E1248,P1172:P1241),"")</f>
        <v>147756.21400000001</v>
      </c>
      <c r="Q1248" s="23">
        <f>IFERROR(SUMIF($F1172:$F1241,$E1248,Q1172:Q1241),"")</f>
        <v>139680.94897123534</v>
      </c>
      <c r="R1248" s="23">
        <f>IFERROR(SUMIF($F1172:$F1241,$E1248,R1172:R1241),"")</f>
        <v>156036.31099999999</v>
      </c>
      <c r="S1248" s="23">
        <f>IFERROR(SUMIF($F1172:$F1241,$E1248,S1172:S1241),"")</f>
        <v>156864.25614703991</v>
      </c>
      <c r="T1248" s="23">
        <f>IFERROR(SUMIF($F1172:$F1241,$E1248,T1172:T1241),"")</f>
        <v>173407.429</v>
      </c>
      <c r="U1248" s="23">
        <f>IFERROR(SUMIF($F1172:$F1241,$E1248,U1172:U1241),"")</f>
        <v>174283.49507142353</v>
      </c>
      <c r="V1248" s="23">
        <f>IFERROR(SUMIF($F1172:$F1241,$E1248,V1172:V1241),"")</f>
        <v>182482.18500000003</v>
      </c>
      <c r="W1248" s="23">
        <f>IFERROR(SUMIF($F1172:$F1241,$E1248,W1172:W1241),"")</f>
        <v>182623.08183451046</v>
      </c>
      <c r="X1248" s="23">
        <f>IFERROR(SUMIF($F1172:$F1241,$E1248,X1172:X1241),"")</f>
        <v>199157.89599999998</v>
      </c>
      <c r="Y1248" s="23">
        <f>IFERROR(SUMIF($F1172:$F1241,$E1248,Y1172:Y1241),"")</f>
        <v>200249.86256551492</v>
      </c>
      <c r="Z1248" s="23">
        <f>IFERROR(SUMIF($F1172:$F1241,$E1248,Z1172:Z1241),"")</f>
        <v>194049.32599999997</v>
      </c>
      <c r="AA1248" s="23">
        <f>IFERROR(SUMIF($F1172:$F1241,$E1248,AA1172:AA1241),"")</f>
        <v>193622.05133204153</v>
      </c>
      <c r="AB1248" s="23">
        <f>IFERROR(SUMIF($F1172:$F1241,$E1248,AB1172:AB1241),"")</f>
        <v>203378.51499999998</v>
      </c>
      <c r="AC1248" s="23">
        <f>IFERROR(SUMIF($F1172:$F1241,$E1248,AC1172:AC1241),"")</f>
        <v>203492.90788327885</v>
      </c>
      <c r="AD1248" s="23">
        <f>IFERROR(SUMIF($F1172:$F1241,$E1248,AD1172:AD1241),"")</f>
        <v>201489.88800000004</v>
      </c>
      <c r="AE1248" s="23">
        <f>IFERROR(SUMIF($F1172:$F1241,$E1248,AE1172:AE1241),"")</f>
        <v>201831.05544373087</v>
      </c>
      <c r="AF1248" s="23">
        <f>IFERROR(SUMIF($F1172:$F1241,$E1248,AF1172:AF1241),"")</f>
        <v>216183.334</v>
      </c>
      <c r="AG1248" s="23">
        <f>IFERROR(SUMIF($F1172:$F1241,$E1248,AG1172:AG1241),"")</f>
        <v>216073.54117058901</v>
      </c>
      <c r="AH1248" s="23">
        <f>IFERROR(SUMIF($F1172:$F1241,$E1248,AH1172:AH1241),"")</f>
        <v>214213.421</v>
      </c>
    </row>
    <row r="1249" spans="1:34" ht="15.6" hidden="1" x14ac:dyDescent="0.25">
      <c r="A1249" t="str">
        <f t="shared" si="233"/>
        <v>超额贷款拨备额</v>
      </c>
      <c r="B1249" s="3"/>
      <c r="C1249" s="3"/>
      <c r="D1249" s="3"/>
      <c r="E1249" s="3"/>
      <c r="F1249" s="1" t="s">
        <v>138</v>
      </c>
      <c r="G1249" s="3" t="s">
        <v>276</v>
      </c>
    </row>
    <row r="1250" spans="1:34" ht="15" hidden="1" x14ac:dyDescent="0.25">
      <c r="A1250" t="str">
        <f t="shared" si="233"/>
        <v>工商超额贷款拨备额</v>
      </c>
      <c r="B1250" s="3" t="str">
        <f>D1250&amp;G1250</f>
        <v>工商银行超额贷款拨备额</v>
      </c>
      <c r="C1250" s="4" t="s">
        <v>5</v>
      </c>
      <c r="D1250" s="4" t="s">
        <v>6</v>
      </c>
      <c r="E1250" s="5" t="s">
        <v>7</v>
      </c>
      <c r="F1250" s="5" t="s">
        <v>8</v>
      </c>
      <c r="G1250" s="5" t="str">
        <f>G1249</f>
        <v>超额贷款拨备额</v>
      </c>
      <c r="H1250" s="23">
        <f>IFERROR(H1172-H704,"")</f>
        <v>-220957.11520000012</v>
      </c>
      <c r="I1250" s="23">
        <f>IFERROR(I1172-I704,"")</f>
        <v>-205899.89189999987</v>
      </c>
      <c r="J1250" s="23">
        <f>IFERROR(J1172-J704,"")</f>
        <v>-216054.86170000012</v>
      </c>
      <c r="K1250" s="23">
        <f>IFERROR(K1172-K704,"")</f>
        <v>-206713.31919999997</v>
      </c>
      <c r="L1250" s="23">
        <f>IFERROR(L1172-L704,"")</f>
        <v>-177743.77999999991</v>
      </c>
      <c r="M1250" s="23">
        <f>IFERROR(M1172-M704,"")</f>
        <v>-176388.98259999999</v>
      </c>
      <c r="N1250" s="23">
        <f>IFERROR(N1172-N704,"")</f>
        <v>-175864.06640000001</v>
      </c>
      <c r="O1250" s="23">
        <f>IFERROR(O1172-O704,"")</f>
        <v>-157157.89339999994</v>
      </c>
      <c r="P1250" s="23">
        <f>IFERROR(P1172-P704,"")</f>
        <v>-103206.21179999993</v>
      </c>
      <c r="Q1250" s="23">
        <f>IFERROR(Q1172-Q704,"")</f>
        <v>-83154.392800000031</v>
      </c>
      <c r="R1250" s="23">
        <f>IFERROR(R1172-R704,"")</f>
        <v>-101748.87899999996</v>
      </c>
      <c r="S1250" s="23">
        <f>IFERROR(S1172-S704,"")</f>
        <v>-74612.97649999999</v>
      </c>
      <c r="T1250" s="23">
        <f>IFERROR(T1172-T704,"")</f>
        <v>-78582.175999999978</v>
      </c>
      <c r="U1250" s="23">
        <f>IFERROR(U1172-U704,"")</f>
        <v>-72587.228000000003</v>
      </c>
      <c r="V1250" s="23">
        <f>IFERROR(V1172-V704,"")</f>
        <v>-99195.905600000056</v>
      </c>
      <c r="W1250" s="23">
        <f>IFERROR(W1172-W704,"")</f>
        <v>-69082.730299999937</v>
      </c>
      <c r="X1250" s="23">
        <f>IFERROR(X1172-X704,"")</f>
        <v>-46147.125599999912</v>
      </c>
      <c r="Y1250" s="23">
        <f>IFERROR(Y1172-Y704,"")</f>
        <v>-47252.465399999986</v>
      </c>
      <c r="Z1250" s="23">
        <f>IFERROR(Z1172-Z704,"")</f>
        <v>-81090.155200000037</v>
      </c>
      <c r="AA1250" s="23">
        <f>IFERROR(AA1172-AA704,"")</f>
        <v>-52671.343200000003</v>
      </c>
      <c r="AB1250" s="23">
        <f>IFERROR(AB1172-AB704,"")</f>
        <v>-90085.92499999993</v>
      </c>
      <c r="AC1250" s="23">
        <f>IFERROR(AC1172-AC704,"")</f>
        <v>-80824.852499999921</v>
      </c>
      <c r="AD1250" s="23">
        <f>IFERROR(AD1172-AD704,"")</f>
        <v>-138861.86860000005</v>
      </c>
      <c r="AE1250" s="23">
        <f>IFERROR(AE1172-AE704,"")</f>
        <v>-116079.8023000001</v>
      </c>
      <c r="AF1250" s="23">
        <f>IFERROR(AF1172-AF704,"")</f>
        <v>-106288.26469999994</v>
      </c>
      <c r="AG1250" s="23">
        <f>IFERROR(AG1172-AG704,"")</f>
        <v>-101545.03590000013</v>
      </c>
      <c r="AH1250" s="23">
        <f>IFERROR(AH1172-AH704,"")</f>
        <v>-142012.09340000001</v>
      </c>
    </row>
    <row r="1251" spans="1:34" ht="15" hidden="1" x14ac:dyDescent="0.25">
      <c r="A1251" t="str">
        <f t="shared" si="233"/>
        <v>建设超额贷款拨备额</v>
      </c>
      <c r="B1251" s="3" t="str">
        <f t="shared" ref="B1251:B1325" si="240">D1251&amp;G1251</f>
        <v>建设银行超额贷款拨备额</v>
      </c>
      <c r="C1251" s="4" t="s">
        <v>9</v>
      </c>
      <c r="D1251" s="4" t="s">
        <v>10</v>
      </c>
      <c r="E1251" s="5" t="s">
        <v>11</v>
      </c>
      <c r="F1251" s="5" t="s">
        <v>8</v>
      </c>
      <c r="G1251" s="5" t="str">
        <f>G1250</f>
        <v>超额贷款拨备额</v>
      </c>
      <c r="H1251" s="23">
        <f>IFERROR(H1173-H705,"")</f>
        <v>-160914.67050000001</v>
      </c>
      <c r="I1251" s="23">
        <f>IFERROR(I1173-I705,"")</f>
        <v>-156746.03009999997</v>
      </c>
      <c r="J1251" s="23">
        <f>IFERROR(J1173-J705,"")</f>
        <v>-169856.26520000002</v>
      </c>
      <c r="K1251" s="23">
        <f>IFERROR(K1173-K705,"")</f>
        <v>-145132.28279999993</v>
      </c>
      <c r="L1251" s="23">
        <f>IFERROR(L1173-L705,"")</f>
        <v>-190061.85400000005</v>
      </c>
      <c r="M1251" s="23">
        <f>IFERROR(M1173-M705,"")</f>
        <v>-190722.35270000005</v>
      </c>
      <c r="N1251" s="23">
        <f>IFERROR(N1173-N705,"")</f>
        <v>-199808.98080000002</v>
      </c>
      <c r="O1251" s="23">
        <f>IFERROR(O1173-O705,"")</f>
        <v>-180136.22939999995</v>
      </c>
      <c r="P1251" s="23">
        <f>IFERROR(P1173-P705,"")</f>
        <v>-167305.50669999991</v>
      </c>
      <c r="Q1251" s="23">
        <f>IFERROR(Q1173-Q705,"")</f>
        <v>-146869.29540000006</v>
      </c>
      <c r="R1251" s="23">
        <f>IFERROR(R1173-R705,"")</f>
        <v>-134186.87320000015</v>
      </c>
      <c r="S1251" s="23">
        <f>IFERROR(S1173-S705,"")</f>
        <v>-99545.778799999971</v>
      </c>
      <c r="T1251" s="23">
        <f>IFERROR(T1173-T705,"")</f>
        <v>-125529.53200000001</v>
      </c>
      <c r="U1251" s="23">
        <f>IFERROR(U1173-U705,"")</f>
        <v>-112621.78000000003</v>
      </c>
      <c r="V1251" s="23">
        <f>IFERROR(V1173-V705,"")</f>
        <v>-119816.30460000003</v>
      </c>
      <c r="W1251" s="23">
        <f>IFERROR(W1173-W705,"")</f>
        <v>-93879.086399999913</v>
      </c>
      <c r="X1251" s="23">
        <f>IFERROR(X1173-X705,"")</f>
        <v>-121236.20290000003</v>
      </c>
      <c r="Y1251" s="23">
        <f>IFERROR(Y1173-Y705,"")</f>
        <v>-114274.54749999987</v>
      </c>
      <c r="Z1251" s="23">
        <f>IFERROR(Z1173-Z705,"")</f>
        <v>-129764.4534</v>
      </c>
      <c r="AA1251" s="23">
        <f>IFERROR(AA1173-AA705,"")</f>
        <v>-113289.45809999993</v>
      </c>
      <c r="AB1251" s="23">
        <f>IFERROR(AB1173-AB705,"")</f>
        <v>-54004.388500000117</v>
      </c>
      <c r="AC1251" s="23">
        <f>IFERROR(AC1173-AC705,"")</f>
        <v>-50950.65820000018</v>
      </c>
      <c r="AD1251" s="23">
        <f>IFERROR(AD1173-AD705,"")</f>
        <v>-3559.8078000000678</v>
      </c>
      <c r="AE1251" s="23">
        <f>IFERROR(AE1173-AE705,"")</f>
        <v>1406.4825000000419</v>
      </c>
      <c r="AF1251" s="23">
        <f>IFERROR(AF1173-AF705,"")</f>
        <v>10439.38860000018</v>
      </c>
      <c r="AG1251" s="23">
        <f>IFERROR(AG1173-AG705,"")</f>
        <v>-3029.9414000000106</v>
      </c>
      <c r="AH1251" s="23">
        <f>IFERROR(AH1173-AH705,"")</f>
        <v>-5943.0336999999126</v>
      </c>
    </row>
    <row r="1252" spans="1:34" ht="15" hidden="1" x14ac:dyDescent="0.25">
      <c r="A1252" t="str">
        <f t="shared" si="233"/>
        <v>农业超额贷款拨备额</v>
      </c>
      <c r="B1252" s="3" t="str">
        <f t="shared" si="240"/>
        <v>农业银行超额贷款拨备额</v>
      </c>
      <c r="C1252" s="4" t="s">
        <v>12</v>
      </c>
      <c r="D1252" s="4" t="s">
        <v>13</v>
      </c>
      <c r="E1252" s="5" t="s">
        <v>14</v>
      </c>
      <c r="F1252" s="5" t="s">
        <v>8</v>
      </c>
      <c r="G1252" s="5" t="str">
        <f t="shared" ref="G1252:G1285" si="241">G1251</f>
        <v>超额贷款拨备额</v>
      </c>
      <c r="H1252" s="23">
        <f>IFERROR(H1174-H706,"")</f>
        <v>25397.081399999908</v>
      </c>
      <c r="I1252" s="23">
        <f>IFERROR(I1174-I706,"")</f>
        <v>25862.123199999915</v>
      </c>
      <c r="J1252" s="23">
        <f>IFERROR(J1174-J706,"")</f>
        <v>68100.355999999971</v>
      </c>
      <c r="K1252" s="23">
        <f>IFERROR(K1174-K706,"")</f>
        <v>73898.290299999935</v>
      </c>
      <c r="L1252" s="23">
        <f>IFERROR(L1174-L706,"")</f>
        <v>95686.602900000056</v>
      </c>
      <c r="M1252" s="23">
        <f>IFERROR(M1174-M706,"")</f>
        <v>85450.946000000113</v>
      </c>
      <c r="N1252" s="23">
        <f>IFERROR(N1174-N706,"")</f>
        <v>89233.900299999979</v>
      </c>
      <c r="O1252" s="23">
        <f>IFERROR(O1174-O706,"")</f>
        <v>97586.504700000049</v>
      </c>
      <c r="P1252" s="23">
        <f>IFERROR(P1174-P706,"")</f>
        <v>181737.33500000002</v>
      </c>
      <c r="Q1252" s="23">
        <f>IFERROR(Q1174-Q706,"")</f>
        <v>210620.71320000006</v>
      </c>
      <c r="R1252" s="23">
        <f>IFERROR(R1174-R706,"")</f>
        <v>238574.7464</v>
      </c>
      <c r="S1252" s="23">
        <f>IFERROR(S1174-S706,"")</f>
        <v>273420.38070000004</v>
      </c>
      <c r="T1252" s="23">
        <f>IFERROR(T1174-T706,"")</f>
        <v>268218.44570000004</v>
      </c>
      <c r="U1252" s="23">
        <f>IFERROR(U1174-U706,"")</f>
        <v>271561.09699999995</v>
      </c>
      <c r="V1252" s="23">
        <f>IFERROR(V1174-V706,"")</f>
        <v>262227.72229999991</v>
      </c>
      <c r="W1252" s="23">
        <f>IFERROR(W1174-W706,"")</f>
        <v>293894.42209999997</v>
      </c>
      <c r="X1252" s="23">
        <f>IFERROR(X1174-X706,"")</f>
        <v>290237.73</v>
      </c>
      <c r="Y1252" s="23">
        <f>IFERROR(Y1174-Y706,"")</f>
        <v>297162.46819999989</v>
      </c>
      <c r="Z1252" s="23">
        <f>IFERROR(Z1174-Z706,"")</f>
        <v>293696.22230000002</v>
      </c>
      <c r="AA1252" s="23">
        <f>IFERROR(AA1174-AA706,"")</f>
        <v>321753.98300000001</v>
      </c>
      <c r="AB1252" s="23">
        <f>IFERROR(AB1174-AB706,"")</f>
        <v>306854.98199999996</v>
      </c>
      <c r="AC1252" s="23">
        <f>IFERROR(AC1174-AC706,"")</f>
        <v>310425.58279999997</v>
      </c>
      <c r="AD1252" s="23">
        <f>IFERROR(AD1174-AD706,"")</f>
        <v>258355.73699999996</v>
      </c>
      <c r="AE1252" s="23">
        <f>IFERROR(AE1174-AE706,"")</f>
        <v>314379.01639999996</v>
      </c>
      <c r="AF1252" s="23">
        <f>IFERROR(AF1174-AF706,"")</f>
        <v>293526.05440000014</v>
      </c>
      <c r="AG1252" s="23">
        <f>IFERROR(AG1174-AG706,"")</f>
        <v>292893.73339999991</v>
      </c>
      <c r="AH1252" s="23">
        <f>IFERROR(AH1174-AH706,"")</f>
        <v>282552.60819999978</v>
      </c>
    </row>
    <row r="1253" spans="1:34" ht="15" hidden="1" x14ac:dyDescent="0.25">
      <c r="A1253" t="str">
        <f t="shared" si="233"/>
        <v>中国超额贷款拨备额</v>
      </c>
      <c r="B1253" s="3" t="str">
        <f t="shared" si="240"/>
        <v>中国银行超额贷款拨备额</v>
      </c>
      <c r="C1253" s="4" t="s">
        <v>15</v>
      </c>
      <c r="D1253" s="4" t="s">
        <v>16</v>
      </c>
      <c r="E1253" s="5" t="s">
        <v>17</v>
      </c>
      <c r="F1253" s="5" t="s">
        <v>8</v>
      </c>
      <c r="G1253" s="5" t="str">
        <f t="shared" si="241"/>
        <v>超额贷款拨备额</v>
      </c>
      <c r="H1253" s="23">
        <f>IFERROR(H1175-H707,"")</f>
        <v>-205393.71999999997</v>
      </c>
      <c r="I1253" s="23">
        <f>IFERROR(I1175-I707,"")</f>
        <v>-197051.1994000001</v>
      </c>
      <c r="J1253" s="23">
        <f>IFERROR(J1175-J707,"")</f>
        <v>-141959.38929999992</v>
      </c>
      <c r="K1253" s="23">
        <f>IFERROR(K1175-K707,"")</f>
        <v>-129009.46299999999</v>
      </c>
      <c r="L1253" s="23">
        <f>IFERROR(L1175-L707,"")</f>
        <v>-100405.74940000009</v>
      </c>
      <c r="M1253" s="23">
        <f>IFERROR(M1175-M707,"")</f>
        <v>-108058.6838</v>
      </c>
      <c r="N1253" s="23">
        <f>IFERROR(N1175-N707,"")</f>
        <v>-103052.42100000003</v>
      </c>
      <c r="O1253" s="23">
        <f>IFERROR(O1175-O707,"")</f>
        <v>-89274.785399999993</v>
      </c>
      <c r="P1253" s="23">
        <f>IFERROR(P1175-P707,"")</f>
        <v>-66141.343999999983</v>
      </c>
      <c r="Q1253" s="23">
        <f>IFERROR(Q1175-Q707,"")</f>
        <v>-50119.910099999921</v>
      </c>
      <c r="R1253" s="23">
        <f>IFERROR(R1175-R707,"")</f>
        <v>-28749.420199999993</v>
      </c>
      <c r="S1253" s="23">
        <f>IFERROR(S1175-S707,"")</f>
        <v>-22450.185500000021</v>
      </c>
      <c r="T1253" s="23">
        <f>IFERROR(T1175-T707,"")</f>
        <v>-28994.520399999979</v>
      </c>
      <c r="U1253" s="23">
        <f>IFERROR(U1175-U707,"")</f>
        <v>-16822.489699999976</v>
      </c>
      <c r="V1253" s="23">
        <f>IFERROR(V1175-V707,"")</f>
        <v>-29510.006800000032</v>
      </c>
      <c r="W1253" s="23">
        <f>IFERROR(W1175-W707,"")</f>
        <v>-12525.336600000039</v>
      </c>
      <c r="X1253" s="23">
        <f>IFERROR(X1175-X707,"")</f>
        <v>-17005.649600000004</v>
      </c>
      <c r="Y1253" s="23">
        <f>IFERROR(Y1175-Y707,"")</f>
        <v>1332.789999999979</v>
      </c>
      <c r="Z1253" s="23">
        <f>IFERROR(Z1175-Z707,"")</f>
        <v>-57771.434899999993</v>
      </c>
      <c r="AA1253" s="23">
        <f>IFERROR(AA1175-AA707,"")</f>
        <v>-32183.838999999862</v>
      </c>
      <c r="AB1253" s="23">
        <f>IFERROR(AB1175-AB707,"")</f>
        <v>-36792.327200000058</v>
      </c>
      <c r="AC1253" s="23">
        <f>IFERROR(AC1175-AC707,"")</f>
        <v>-35343.114599999972</v>
      </c>
      <c r="AD1253" s="23">
        <f>IFERROR(AD1175-AD707,"")</f>
        <v>-46578.8125</v>
      </c>
      <c r="AE1253" s="23">
        <f>IFERROR(AE1175-AE707,"")</f>
        <v>-42362.872400000109</v>
      </c>
      <c r="AF1253" s="23">
        <f>IFERROR(AF1175-AF707,"")</f>
        <v>-53907.19439999992</v>
      </c>
      <c r="AG1253" s="23">
        <f>IFERROR(AG1175-AG707,"")</f>
        <v>-52552.789199999999</v>
      </c>
      <c r="AH1253" s="23">
        <f>IFERROR(AH1175-AH707,"")</f>
        <v>-54238.42220000003</v>
      </c>
    </row>
    <row r="1254" spans="1:34" ht="15" hidden="1" x14ac:dyDescent="0.25">
      <c r="A1254" t="str">
        <f t="shared" si="233"/>
        <v>邮储超额贷款拨备额</v>
      </c>
      <c r="B1254" s="3" t="str">
        <f t="shared" si="240"/>
        <v>邮储银行超额贷款拨备额</v>
      </c>
      <c r="C1254" s="4" t="s">
        <v>18</v>
      </c>
      <c r="D1254" s="4" t="s">
        <v>19</v>
      </c>
      <c r="E1254" s="5" t="s">
        <v>20</v>
      </c>
      <c r="F1254" s="5" t="s">
        <v>8</v>
      </c>
      <c r="G1254" s="5" t="str">
        <f t="shared" si="241"/>
        <v>超额贷款拨备额</v>
      </c>
      <c r="H1254" s="23">
        <f>IFERROR(H1176-H708,"")</f>
        <v>82083.6106</v>
      </c>
      <c r="I1254" s="23">
        <f>IFERROR(I1176-I708,"")</f>
        <v>85099.579500000007</v>
      </c>
      <c r="J1254" s="23">
        <f>IFERROR(J1176-J708,"")</f>
        <v>91367.000400000004</v>
      </c>
      <c r="K1254" s="23">
        <f>IFERROR(K1176-K708,"")</f>
        <v>96949.681199999992</v>
      </c>
      <c r="L1254" s="23">
        <f>IFERROR(L1176-L708,"")</f>
        <v>114015.1744</v>
      </c>
      <c r="M1254" s="23">
        <f>IFERROR(M1176-M708,"")</f>
        <v>121626.8714</v>
      </c>
      <c r="N1254" s="23">
        <f>IFERROR(N1176-N708,"")</f>
        <v>128613.9296</v>
      </c>
      <c r="O1254" s="23">
        <f>IFERROR(O1176-O708,"")</f>
        <v>132250.47020000001</v>
      </c>
      <c r="P1254" s="23">
        <f>IFERROR(P1176-P708,"")</f>
        <v>134491.07999999999</v>
      </c>
      <c r="Q1254" s="23">
        <f>IFERROR(Q1176-Q708,"")</f>
        <v>138962.30440000002</v>
      </c>
      <c r="R1254" s="23">
        <f>IFERROR(R1176-R708,"")</f>
        <v>137209.38819999999</v>
      </c>
      <c r="S1254" s="23">
        <f>IFERROR(S1176-S708,"")</f>
        <v>142541.34339999998</v>
      </c>
      <c r="T1254" s="23">
        <f>IFERROR(T1176-T708,"")</f>
        <v>143533.16879999998</v>
      </c>
      <c r="U1254" s="23">
        <f>IFERROR(U1176-U708,"")</f>
        <v>139740.27260000003</v>
      </c>
      <c r="V1254" s="23">
        <f>IFERROR(V1176-V708,"")</f>
        <v>133510.3628</v>
      </c>
      <c r="W1254" s="23">
        <f>IFERROR(W1176-W708,"")</f>
        <v>134302.54759999999</v>
      </c>
      <c r="X1254" s="23">
        <f>IFERROR(X1176-X708,"")</f>
        <v>128269.3973</v>
      </c>
      <c r="Y1254" s="23">
        <f>IFERROR(Y1176-Y708,"")</f>
        <v>121141.82750000003</v>
      </c>
      <c r="Z1254" s="23">
        <f>IFERROR(Z1176-Z708,"")</f>
        <v>111879.1881</v>
      </c>
      <c r="AA1254" s="23">
        <f>IFERROR(AA1176-AA708,"")</f>
        <v>101805.7366</v>
      </c>
      <c r="AB1254" s="23">
        <f>IFERROR(AB1176-AB708,"")</f>
        <v>91919.399199999985</v>
      </c>
      <c r="AC1254" s="23">
        <f>IFERROR(AC1176-AC708,"")</f>
        <v>72940.040200000047</v>
      </c>
      <c r="AD1254" s="23">
        <f>IFERROR(AD1176-AD708,"")</f>
        <v>65283.181999999972</v>
      </c>
      <c r="AE1254" s="23">
        <f>IFERROR(AE1176-AE708,"")</f>
        <v>41647.611399999994</v>
      </c>
      <c r="AF1254" s="23">
        <f>IFERROR(AF1176-AF708,"")</f>
        <v>24741.107199999999</v>
      </c>
      <c r="AG1254" s="23">
        <f>IFERROR(AG1176-AG708,"")</f>
        <v>-5564.6565000000119</v>
      </c>
      <c r="AH1254" s="23">
        <f>IFERROR(AH1176-AH708,"")</f>
        <v>-29159.00199999992</v>
      </c>
    </row>
    <row r="1255" spans="1:34" ht="15" hidden="1" x14ac:dyDescent="0.25">
      <c r="A1255" t="str">
        <f t="shared" si="233"/>
        <v>交通超额贷款拨备额</v>
      </c>
      <c r="B1255" s="3" t="str">
        <f t="shared" si="240"/>
        <v>交通银行超额贷款拨备额</v>
      </c>
      <c r="C1255" s="4" t="s">
        <v>21</v>
      </c>
      <c r="D1255" s="4" t="s">
        <v>22</v>
      </c>
      <c r="E1255" s="5" t="s">
        <v>23</v>
      </c>
      <c r="F1255" s="5" t="s">
        <v>8</v>
      </c>
      <c r="G1255" s="5" t="str">
        <f t="shared" si="241"/>
        <v>超额贷款拨备额</v>
      </c>
      <c r="H1255" s="23">
        <f>IFERROR(H1177-H709,"")</f>
        <v>-61410.996400000004</v>
      </c>
      <c r="I1255" s="23">
        <f>IFERROR(I1177-I709,"")</f>
        <v>-62103.496500000008</v>
      </c>
      <c r="J1255" s="23">
        <f>IFERROR(J1177-J709,"")</f>
        <v>-58437.842499999999</v>
      </c>
      <c r="K1255" s="23">
        <f>IFERROR(K1177-K709,"")</f>
        <v>-66660.373599999992</v>
      </c>
      <c r="L1255" s="23">
        <f>IFERROR(L1177-L709,"")</f>
        <v>-54848.818399999989</v>
      </c>
      <c r="M1255" s="23">
        <f>IFERROR(M1177-M709,"")</f>
        <v>-52641.009799999971</v>
      </c>
      <c r="N1255" s="23">
        <f>IFERROR(N1177-N709,"")</f>
        <v>-38072.680800000002</v>
      </c>
      <c r="O1255" s="23">
        <f>IFERROR(O1177-O709,"")</f>
        <v>-39621.436000000016</v>
      </c>
      <c r="P1255" s="23">
        <f>IFERROR(P1177-P709,"")</f>
        <v>-36361.247999999992</v>
      </c>
      <c r="Q1255" s="23">
        <f>IFERROR(Q1177-Q709,"")</f>
        <v>-30554.549999999988</v>
      </c>
      <c r="R1255" s="23">
        <f>IFERROR(R1177-R709,"")</f>
        <v>-22465.920000000013</v>
      </c>
      <c r="S1255" s="23">
        <f>IFERROR(S1177-S709,"")</f>
        <v>-27110.629500000039</v>
      </c>
      <c r="T1255" s="23">
        <f>IFERROR(T1177-T709,"")</f>
        <v>-23858.857999999978</v>
      </c>
      <c r="U1255" s="23">
        <f>IFERROR(U1177-U709,"")</f>
        <v>-21945.457200000004</v>
      </c>
      <c r="V1255" s="23">
        <f>IFERROR(V1177-V709,"")</f>
        <v>-23655.092500000028</v>
      </c>
      <c r="W1255" s="23">
        <f>IFERROR(W1177-W709,"")</f>
        <v>-25304.114499999996</v>
      </c>
      <c r="X1255" s="23">
        <f>IFERROR(X1177-X709,"")</f>
        <v>-18604.017500000016</v>
      </c>
      <c r="Y1255" s="23">
        <f>IFERROR(Y1177-Y709,"")</f>
        <v>-15642.074600000022</v>
      </c>
      <c r="Z1255" s="23">
        <f>IFERROR(Z1177-Z709,"")</f>
        <v>-17146.230500000005</v>
      </c>
      <c r="AA1255" s="23">
        <f>IFERROR(AA1177-AA709,"")</f>
        <v>-20458.665099999984</v>
      </c>
      <c r="AB1255" s="23">
        <f>IFERROR(AB1177-AB709,"")</f>
        <v>-20803.088799999998</v>
      </c>
      <c r="AC1255" s="23">
        <f>IFERROR(AC1177-AC709,"")</f>
        <v>-17212.42240000001</v>
      </c>
      <c r="AD1255" s="23">
        <f>IFERROR(AD1177-AD709,"")</f>
        <v>-18686.098199999979</v>
      </c>
      <c r="AE1255" s="23">
        <f>IFERROR(AE1177-AE709,"")</f>
        <v>-20232.392900000006</v>
      </c>
      <c r="AF1255" s="23">
        <f>IFERROR(AF1177-AF709,"")</f>
        <v>-17211.787199999992</v>
      </c>
      <c r="AG1255" s="23">
        <f>IFERROR(AG1177-AG709,"")</f>
        <v>-16009.258099999977</v>
      </c>
      <c r="AH1255" s="23">
        <f>IFERROR(AH1177-AH709,"")</f>
        <v>216957.29120000004</v>
      </c>
    </row>
    <row r="1256" spans="1:34" ht="15" hidden="1" x14ac:dyDescent="0.25">
      <c r="A1256" t="str">
        <f t="shared" si="233"/>
        <v>招商超额贷款拨备额</v>
      </c>
      <c r="B1256" s="3" t="str">
        <f t="shared" si="240"/>
        <v>招商银行超额贷款拨备额</v>
      </c>
      <c r="C1256" s="4" t="s">
        <v>24</v>
      </c>
      <c r="D1256" s="4" t="s">
        <v>25</v>
      </c>
      <c r="E1256" s="5" t="s">
        <v>26</v>
      </c>
      <c r="F1256" s="5" t="s">
        <v>27</v>
      </c>
      <c r="G1256" s="5" t="str">
        <f t="shared" si="241"/>
        <v>超额贷款拨备额</v>
      </c>
      <c r="H1256" s="23">
        <f>IFERROR(H1178-H710,"")</f>
        <v>100266.58099999999</v>
      </c>
      <c r="I1256" s="23">
        <f>IFERROR(I1178-I710,"")</f>
        <v>108643.978</v>
      </c>
      <c r="J1256" s="23">
        <f>IFERROR(J1178-J710,"")</f>
        <v>118415.46</v>
      </c>
      <c r="K1256" s="23">
        <f>IFERROR(K1178-K710,"")</f>
        <v>128426.28759999997</v>
      </c>
      <c r="L1256" s="23">
        <f>IFERROR(L1178-L710,"")</f>
        <v>140493.44899999999</v>
      </c>
      <c r="M1256" s="23">
        <f>IFERROR(M1178-M710,"")</f>
        <v>143775.89900000003</v>
      </c>
      <c r="N1256" s="23">
        <f>IFERROR(N1178-N710,"")</f>
        <v>140136.33040000001</v>
      </c>
      <c r="O1256" s="23">
        <f>IFERROR(O1178-O710,"")</f>
        <v>146819.56579999998</v>
      </c>
      <c r="P1256" s="23">
        <f>IFERROR(P1178-P710,"")</f>
        <v>147668.72019999998</v>
      </c>
      <c r="Q1256" s="23">
        <f>IFERROR(Q1178-Q710,"")</f>
        <v>131146.73670000001</v>
      </c>
      <c r="R1256" s="23">
        <f>IFERROR(R1178-R710,"")</f>
        <v>148807.69059999997</v>
      </c>
      <c r="S1256" s="23">
        <f>IFERROR(S1178-S710,"")</f>
        <v>141194.51140000002</v>
      </c>
      <c r="T1256" s="23">
        <f>IFERROR(T1178-T710,"")</f>
        <v>139890.83350000001</v>
      </c>
      <c r="U1256" s="23">
        <f>IFERROR(U1178-U710,"")</f>
        <v>134871.33660000004</v>
      </c>
      <c r="V1256" s="23">
        <f>IFERROR(V1178-V710,"")</f>
        <v>129911.99359999999</v>
      </c>
      <c r="W1256" s="23">
        <f>IFERROR(W1178-W710,"")</f>
        <v>139406.16389999999</v>
      </c>
      <c r="X1256" s="23">
        <f>IFERROR(X1178-X710,"")</f>
        <v>145938.32949999999</v>
      </c>
      <c r="Y1256" s="23">
        <f>IFERROR(Y1178-Y710,"")</f>
        <v>148345.48680000001</v>
      </c>
      <c r="Z1256" s="23">
        <f>IFERROR(Z1178-Z710,"")</f>
        <v>136371.7825</v>
      </c>
      <c r="AA1256" s="23">
        <f>IFERROR(AA1178-AA710,"")</f>
        <v>132857.75760000001</v>
      </c>
      <c r="AB1256" s="23">
        <f>IFERROR(AB1178-AB710,"")</f>
        <v>128772.64240000001</v>
      </c>
      <c r="AC1256" s="23">
        <f>IFERROR(AC1178-AC710,"")</f>
        <v>122998.3161</v>
      </c>
      <c r="AD1256" s="23">
        <f>IFERROR(AD1178-AD710,"")</f>
        <v>115782.00750000001</v>
      </c>
      <c r="AE1256" s="23">
        <f>IFERROR(AE1178-AE710,"")</f>
        <v>109491.82029999996</v>
      </c>
      <c r="AF1256" s="23">
        <f>IFERROR(AF1178-AF710,"")</f>
        <v>105081.4712</v>
      </c>
      <c r="AG1256" s="23">
        <f>IFERROR(AG1178-AG710,"")</f>
        <v>104568.34800000006</v>
      </c>
      <c r="AH1256" s="23">
        <f>IFERROR(AH1178-AH710,"")</f>
        <v>95136.254799999995</v>
      </c>
    </row>
    <row r="1257" spans="1:34" ht="15" hidden="1" x14ac:dyDescent="0.25">
      <c r="A1257" t="str">
        <f t="shared" si="233"/>
        <v>兴业超额贷款拨备额</v>
      </c>
      <c r="B1257" s="3" t="str">
        <f t="shared" si="240"/>
        <v>兴业银行超额贷款拨备额</v>
      </c>
      <c r="C1257" s="4" t="s">
        <v>28</v>
      </c>
      <c r="D1257" s="4" t="s">
        <v>29</v>
      </c>
      <c r="E1257" s="5" t="s">
        <v>30</v>
      </c>
      <c r="F1257" s="5" t="s">
        <v>27</v>
      </c>
      <c r="G1257" s="5" t="str">
        <f t="shared" si="241"/>
        <v>超额贷款拨备额</v>
      </c>
      <c r="H1257" s="23">
        <f>IFERROR(H1179-H711,"")</f>
        <v>-13892.644000000015</v>
      </c>
      <c r="I1257" s="23">
        <f>IFERROR(I1179-I711,"")</f>
        <v>-11338.727700000018</v>
      </c>
      <c r="J1257" s="23">
        <f>IFERROR(J1179-J711,"")</f>
        <v>-8780.3453999999911</v>
      </c>
      <c r="K1257" s="23">
        <f>IFERROR(K1179-K711,"")</f>
        <v>-20429.121599999999</v>
      </c>
      <c r="L1257" s="23">
        <f>IFERROR(L1179-L711,"")</f>
        <v>800.94599999999627</v>
      </c>
      <c r="M1257" s="23">
        <f>IFERROR(M1179-M711,"")</f>
        <v>-1990.5890000000218</v>
      </c>
      <c r="N1257" s="23">
        <f>IFERROR(N1179-N711,"")</f>
        <v>4683.0749999999971</v>
      </c>
      <c r="O1257" s="23">
        <f>IFERROR(O1179-O711,"")</f>
        <v>19360.070800000016</v>
      </c>
      <c r="P1257" s="23">
        <f>IFERROR(P1179-P711,"")</f>
        <v>18858.482499999998</v>
      </c>
      <c r="Q1257" s="23">
        <f>IFERROR(Q1179-Q711,"")</f>
        <v>15099.758199999997</v>
      </c>
      <c r="R1257" s="23">
        <f>IFERROR(R1179-R711,"")</f>
        <v>14731.986999999994</v>
      </c>
      <c r="S1257" s="23">
        <f>IFERROR(S1179-S711,"")</f>
        <v>16501.350999999995</v>
      </c>
      <c r="T1257" s="23">
        <f>IFERROR(T1179-T711,"")</f>
        <v>10493.082000000009</v>
      </c>
      <c r="U1257" s="23">
        <f>IFERROR(U1179-U711,"")</f>
        <v>9047.222700000013</v>
      </c>
      <c r="V1257" s="23">
        <f>IFERROR(V1179-V711,"")</f>
        <v>505.53170000000682</v>
      </c>
      <c r="W1257" s="23">
        <f>IFERROR(W1179-W711,"")</f>
        <v>95.037400000001071</v>
      </c>
      <c r="X1257" s="23">
        <f>IFERROR(X1179-X711,"")</f>
        <v>11205.738799999992</v>
      </c>
      <c r="Y1257" s="23">
        <f>IFERROR(Y1179-Y711,"")</f>
        <v>-2609.4021999999823</v>
      </c>
      <c r="Z1257" s="23">
        <f>IFERROR(Z1179-Z711,"")</f>
        <v>544.99549999998999</v>
      </c>
      <c r="AA1257" s="23">
        <f>IFERROR(AA1179-AA711,"")</f>
        <v>-7871.5544000000227</v>
      </c>
      <c r="AB1257" s="23">
        <f>IFERROR(AB1179-AB711,"")</f>
        <v>-14088.204400000017</v>
      </c>
      <c r="AC1257" s="23">
        <f>IFERROR(AC1179-AC711,"")</f>
        <v>-18573.935200000007</v>
      </c>
      <c r="AD1257" s="23">
        <f>IFERROR(AD1179-AD711,"")</f>
        <v>-13304.727000000014</v>
      </c>
      <c r="AE1257" s="23">
        <f>IFERROR(AE1179-AE711,"")</f>
        <v>-15561.059399999998</v>
      </c>
      <c r="AF1257" s="23">
        <f>IFERROR(AF1179-AF711,"")</f>
        <v>-16638.07640000002</v>
      </c>
      <c r="AG1257" s="23">
        <f>IFERROR(AG1179-AG711,"")</f>
        <v>-17487.859599999967</v>
      </c>
      <c r="AH1257" s="23">
        <f>IFERROR(AH1179-AH711,"")</f>
        <v>-17886.530399999989</v>
      </c>
    </row>
    <row r="1258" spans="1:34" ht="15" hidden="1" x14ac:dyDescent="0.25">
      <c r="A1258" t="str">
        <f t="shared" si="233"/>
        <v>浦发超额贷款拨备额</v>
      </c>
      <c r="B1258" s="3" t="str">
        <f t="shared" si="240"/>
        <v>浦发银行超额贷款拨备额</v>
      </c>
      <c r="C1258" s="4" t="s">
        <v>31</v>
      </c>
      <c r="D1258" s="4" t="s">
        <v>32</v>
      </c>
      <c r="E1258" s="5" t="s">
        <v>33</v>
      </c>
      <c r="F1258" s="5" t="s">
        <v>27</v>
      </c>
      <c r="G1258" s="5" t="str">
        <f t="shared" si="241"/>
        <v>超额贷款拨备额</v>
      </c>
      <c r="H1258" s="23">
        <f>IFERROR(H1180-H712,"")</f>
        <v>-69705.578500000003</v>
      </c>
      <c r="I1258" s="23">
        <f>IFERROR(I1180-I712,"")</f>
        <v>-70265.786399999983</v>
      </c>
      <c r="J1258" s="23">
        <f>IFERROR(J1180-J712,"")</f>
        <v>-73119.762999999977</v>
      </c>
      <c r="K1258" s="23">
        <f>IFERROR(K1180-K712,"")</f>
        <v>-78406.326600000015</v>
      </c>
      <c r="L1258" s="23">
        <f>IFERROR(L1180-L712,"")</f>
        <v>-80289.662399999972</v>
      </c>
      <c r="M1258" s="23">
        <f>IFERROR(M1180-M712,"")</f>
        <v>-75470.672200000001</v>
      </c>
      <c r="N1258" s="23">
        <f>IFERROR(N1180-N712,"")</f>
        <v>-75633.732900000003</v>
      </c>
      <c r="O1258" s="23">
        <f>IFERROR(O1180-O712,"")</f>
        <v>-75681.239199999996</v>
      </c>
      <c r="P1258" s="23">
        <f>IFERROR(P1180-P712,"")</f>
        <v>-67289.146399999998</v>
      </c>
      <c r="Q1258" s="23">
        <f>IFERROR(Q1180-Q712,"")</f>
        <v>-64708.699000000008</v>
      </c>
      <c r="R1258" s="23">
        <f>IFERROR(R1180-R712,"")</f>
        <v>-70144.244000000006</v>
      </c>
      <c r="S1258" s="23">
        <f>IFERROR(S1180-S712,"")</f>
        <v>-69442.538500000024</v>
      </c>
      <c r="T1258" s="23">
        <f>IFERROR(T1180-T712,"")</f>
        <v>-60513.026000000013</v>
      </c>
      <c r="U1258" s="23">
        <f>IFERROR(U1180-U712,"")</f>
        <v>-55394.927099999986</v>
      </c>
      <c r="V1258" s="23">
        <f>IFERROR(V1180-V712,"")</f>
        <v>-63256.062399999995</v>
      </c>
      <c r="W1258" s="23">
        <f>IFERROR(W1180-W712,"")</f>
        <v>-61245.655599999984</v>
      </c>
      <c r="X1258" s="23">
        <f>IFERROR(X1180-X712,"")</f>
        <v>-54949.049700000003</v>
      </c>
      <c r="Y1258" s="23">
        <f>IFERROR(Y1180-Y712,"")</f>
        <v>-58281.735999999975</v>
      </c>
      <c r="Z1258" s="23">
        <f>IFERROR(Z1180-Z712,"")</f>
        <v>-62642.7592</v>
      </c>
      <c r="AA1258" s="23">
        <f>IFERROR(AA1180-AA712,"")</f>
        <v>-67604.050600000017</v>
      </c>
      <c r="AB1258" s="23">
        <f>IFERROR(AB1180-AB712,"")</f>
        <v>-65930.597600000008</v>
      </c>
      <c r="AC1258" s="23">
        <f>IFERROR(AC1180-AC712,"")</f>
        <v>-63304.337800000038</v>
      </c>
      <c r="AD1258" s="23">
        <f>IFERROR(AD1180-AD712,"")</f>
        <v>-63083.80799999999</v>
      </c>
      <c r="AE1258" s="23">
        <f>IFERROR(AE1180-AE712,"")</f>
        <v>-61392.606899999984</v>
      </c>
      <c r="AF1258" s="23">
        <f>IFERROR(AF1180-AF712,"")</f>
        <v>-52334.596100000024</v>
      </c>
      <c r="AG1258" s="23">
        <f>IFERROR(AG1180-AG712,"")</f>
        <v>-56409.729799999972</v>
      </c>
      <c r="AH1258" s="23">
        <f>IFERROR(AH1180-AH712,"")</f>
        <v>-46820.059799999959</v>
      </c>
    </row>
    <row r="1259" spans="1:34" ht="15" hidden="1" x14ac:dyDescent="0.25">
      <c r="A1259" t="str">
        <f t="shared" si="233"/>
        <v>中信超额贷款拨备额</v>
      </c>
      <c r="B1259" s="3" t="str">
        <f t="shared" si="240"/>
        <v>中信银行超额贷款拨备额</v>
      </c>
      <c r="C1259" s="4" t="s">
        <v>34</v>
      </c>
      <c r="D1259" s="4" t="s">
        <v>35</v>
      </c>
      <c r="E1259" s="5" t="s">
        <v>36</v>
      </c>
      <c r="F1259" s="5" t="s">
        <v>27</v>
      </c>
      <c r="G1259" s="5" t="str">
        <f t="shared" si="241"/>
        <v>超额贷款拨备额</v>
      </c>
      <c r="H1259" s="23">
        <f>IFERROR(H1181-H713,"")</f>
        <v>-45829.06719999999</v>
      </c>
      <c r="I1259" s="23">
        <f>IFERROR(I1181-I713,"")</f>
        <v>-37964.23079999999</v>
      </c>
      <c r="J1259" s="23">
        <f>IFERROR(J1181-J713,"")</f>
        <v>-38905.785499999998</v>
      </c>
      <c r="K1259" s="23">
        <f>IFERROR(K1181-K713,"")</f>
        <v>-30911.766600000003</v>
      </c>
      <c r="L1259" s="23">
        <f>IFERROR(L1181-L713,"")</f>
        <v>-48634.770900000003</v>
      </c>
      <c r="M1259" s="23">
        <f>IFERROR(M1181-M713,"")</f>
        <v>-46644.468400000042</v>
      </c>
      <c r="N1259" s="23">
        <f>IFERROR(N1181-N713,"")</f>
        <v>-37275.234800000035</v>
      </c>
      <c r="O1259" s="23">
        <f>IFERROR(O1181-O713,"")</f>
        <v>-28596.402899999986</v>
      </c>
      <c r="P1259" s="23">
        <f>IFERROR(P1181-P713,"")</f>
        <v>-38454.315000000002</v>
      </c>
      <c r="Q1259" s="23">
        <f>IFERROR(Q1181-Q713,"")</f>
        <v>-42100.971999999994</v>
      </c>
      <c r="R1259" s="23">
        <f>IFERROR(R1181-R713,"")</f>
        <v>-30916.969099999988</v>
      </c>
      <c r="S1259" s="23">
        <f>IFERROR(S1181-S713,"")</f>
        <v>-28240.810400000017</v>
      </c>
      <c r="T1259" s="23">
        <f>IFERROR(T1181-T713,"")</f>
        <v>-31286.296399999992</v>
      </c>
      <c r="U1259" s="23">
        <f>IFERROR(U1181-U713,"")</f>
        <v>-28843.214399999953</v>
      </c>
      <c r="V1259" s="23">
        <f>IFERROR(V1181-V713,"")</f>
        <v>-18607.204399999988</v>
      </c>
      <c r="W1259" s="23">
        <f>IFERROR(W1181-W713,"")</f>
        <v>-13477.393299999996</v>
      </c>
      <c r="X1259" s="23">
        <f>IFERROR(X1181-X713,"")</f>
        <v>-14167.222099999984</v>
      </c>
      <c r="Y1259" s="23">
        <f>IFERROR(Y1181-Y713,"")</f>
        <v>-8740.0064999999886</v>
      </c>
      <c r="Z1259" s="23">
        <f>IFERROR(Z1181-Z713,"")</f>
        <v>-17032.459199999983</v>
      </c>
      <c r="AA1259" s="23">
        <f>IFERROR(AA1181-AA713,"")</f>
        <v>-18973.171099999978</v>
      </c>
      <c r="AB1259" s="23">
        <f>IFERROR(AB1181-AB713,"")</f>
        <v>-19353.684899999993</v>
      </c>
      <c r="AC1259" s="23">
        <f>IFERROR(AC1181-AC713,"")</f>
        <v>-18782.205299999972</v>
      </c>
      <c r="AD1259" s="23">
        <f>IFERROR(AD1181-AD713,"")</f>
        <v>-20683.484800000006</v>
      </c>
      <c r="AE1259" s="23">
        <f>IFERROR(AE1181-AE713,"")</f>
        <v>-26139.062600000005</v>
      </c>
      <c r="AF1259" s="23">
        <f>IFERROR(AF1181-AF713,"")</f>
        <v>-21111.040000000008</v>
      </c>
      <c r="AG1259" s="23">
        <f>IFERROR(AG1181-AG713,"")</f>
        <v>-24820.117199999979</v>
      </c>
      <c r="AH1259" s="23">
        <f>IFERROR(AH1181-AH713,"")</f>
        <v>-22966.977999999974</v>
      </c>
    </row>
    <row r="1260" spans="1:34" ht="15" hidden="1" x14ac:dyDescent="0.25">
      <c r="A1260" t="str">
        <f t="shared" si="233"/>
        <v>民生超额贷款拨备额</v>
      </c>
      <c r="B1260" s="3" t="str">
        <f t="shared" si="240"/>
        <v>民生银行超额贷款拨备额</v>
      </c>
      <c r="C1260" s="4" t="s">
        <v>37</v>
      </c>
      <c r="D1260" s="4" t="s">
        <v>38</v>
      </c>
      <c r="E1260" s="5" t="s">
        <v>39</v>
      </c>
      <c r="F1260" s="5" t="s">
        <v>27</v>
      </c>
      <c r="G1260" s="5" t="str">
        <f t="shared" si="241"/>
        <v>超额贷款拨备额</v>
      </c>
      <c r="H1260" s="23">
        <f>IFERROR(H1182-H714,"")</f>
        <v>-83948.317500000005</v>
      </c>
      <c r="I1260" s="23">
        <f>IFERROR(I1182-I714,"")</f>
        <v>-81123.361900000018</v>
      </c>
      <c r="J1260" s="23">
        <f>IFERROR(J1182-J714,"")</f>
        <v>-75216.575600000011</v>
      </c>
      <c r="K1260" s="23">
        <f>IFERROR(K1182-K714,"")</f>
        <v>-70997.31829999997</v>
      </c>
      <c r="L1260" s="23">
        <f>IFERROR(L1182-L714,"")</f>
        <v>-86860.9571</v>
      </c>
      <c r="M1260" s="23">
        <f>IFERROR(M1182-M714,"")</f>
        <v>-86701.590300000011</v>
      </c>
      <c r="N1260" s="23">
        <f>IFERROR(N1182-N714,"")</f>
        <v>-87180.544200000004</v>
      </c>
      <c r="O1260" s="23">
        <f>IFERROR(O1182-O714,"")</f>
        <v>-84290.137399999992</v>
      </c>
      <c r="P1260" s="23">
        <f>IFERROR(P1182-P714,"")</f>
        <v>-84558.199999999983</v>
      </c>
      <c r="Q1260" s="23">
        <f>IFERROR(Q1182-Q714,"")</f>
        <v>-95648.642100000012</v>
      </c>
      <c r="R1260" s="23">
        <f>IFERROR(R1182-R714,"")</f>
        <v>-82606.886800000007</v>
      </c>
      <c r="S1260" s="23">
        <f>IFERROR(S1182-S714,"")</f>
        <v>-81399.740700000009</v>
      </c>
      <c r="T1260" s="23">
        <f>IFERROR(T1182-T714,"")</f>
        <v>-83533.772800000006</v>
      </c>
      <c r="U1260" s="23">
        <f>IFERROR(U1182-U714,"")</f>
        <v>-87141.658399999986</v>
      </c>
      <c r="V1260" s="23">
        <f>IFERROR(V1182-V714,"")</f>
        <v>-90423.219200000021</v>
      </c>
      <c r="W1260" s="23">
        <f>IFERROR(W1182-W714,"")</f>
        <v>-89218.573199999984</v>
      </c>
      <c r="X1260" s="23">
        <f>IFERROR(X1182-X714,"")</f>
        <v>-85101.78939999998</v>
      </c>
      <c r="Y1260" s="23">
        <f>IFERROR(Y1182-Y714,"")</f>
        <v>-83346.92</v>
      </c>
      <c r="Z1260" s="23">
        <f>IFERROR(Z1182-Z714,"")</f>
        <v>-85979.179600000003</v>
      </c>
      <c r="AA1260" s="23">
        <f>IFERROR(AA1182-AA714,"")</f>
        <v>-86033.487999999998</v>
      </c>
      <c r="AB1260" s="23">
        <f>IFERROR(AB1182-AB714,"")</f>
        <v>-91066.436900000001</v>
      </c>
      <c r="AC1260" s="23">
        <f>IFERROR(AC1182-AC714,"")</f>
        <v>-93002.924400000018</v>
      </c>
      <c r="AD1260" s="23">
        <f>IFERROR(AD1182-AD714,"")</f>
        <v>-92663.056000000011</v>
      </c>
      <c r="AE1260" s="23">
        <f>IFERROR(AE1182-AE714,"")</f>
        <v>-92445.6967</v>
      </c>
      <c r="AF1260" s="23">
        <f>IFERROR(AF1182-AF714,"")</f>
        <v>-92168.135199999975</v>
      </c>
      <c r="AG1260" s="23">
        <f>IFERROR(AG1182-AG714,"")</f>
        <v>-93077.523200000011</v>
      </c>
      <c r="AH1260" s="23">
        <f>IFERROR(AH1182-AH714,"")</f>
        <v>-94286.089000000007</v>
      </c>
    </row>
    <row r="1261" spans="1:34" ht="15" hidden="1" x14ac:dyDescent="0.25">
      <c r="A1261" t="str">
        <f t="shared" si="233"/>
        <v>光大超额贷款拨备额</v>
      </c>
      <c r="B1261" s="3" t="str">
        <f t="shared" si="240"/>
        <v>光大银行超额贷款拨备额</v>
      </c>
      <c r="C1261" s="4" t="s">
        <v>40</v>
      </c>
      <c r="D1261" s="4" t="s">
        <v>41</v>
      </c>
      <c r="E1261" s="5" t="s">
        <v>42</v>
      </c>
      <c r="F1261" s="5" t="s">
        <v>27</v>
      </c>
      <c r="G1261" s="5" t="str">
        <f t="shared" si="241"/>
        <v>超额贷款拨备额</v>
      </c>
      <c r="H1261" s="23">
        <f>IFERROR(H1183-H715,"")</f>
        <v>-27845.628999999986</v>
      </c>
      <c r="I1261" s="23">
        <f>IFERROR(I1183-I715,"")</f>
        <v>-27046.265200000009</v>
      </c>
      <c r="J1261" s="23">
        <f>IFERROR(J1183-J715,"")</f>
        <v>-25643.382400000002</v>
      </c>
      <c r="K1261" s="23">
        <f>IFERROR(K1183-K715,"")</f>
        <v>-22865.629700000005</v>
      </c>
      <c r="L1261" s="23">
        <f>IFERROR(L1183-L715,"")</f>
        <v>-24544.21100000001</v>
      </c>
      <c r="M1261" s="23">
        <f>IFERROR(M1183-M715,"")</f>
        <v>-27054.635999999999</v>
      </c>
      <c r="N1261" s="23">
        <f>IFERROR(N1183-N715,"")</f>
        <v>-30176.851599999995</v>
      </c>
      <c r="O1261" s="23">
        <f>IFERROR(O1183-O715,"")</f>
        <v>-28564.219699999987</v>
      </c>
      <c r="P1261" s="23">
        <f>IFERROR(P1183-P715,"")</f>
        <v>-24345.2592</v>
      </c>
      <c r="Q1261" s="23">
        <f>IFERROR(Q1183-Q715,"")</f>
        <v>-23977.621699999989</v>
      </c>
      <c r="R1261" s="23">
        <f>IFERROR(R1183-R715,"")</f>
        <v>-25447.300000000003</v>
      </c>
      <c r="S1261" s="23">
        <f>IFERROR(S1183-S715,"")</f>
        <v>-23690.719599999997</v>
      </c>
      <c r="T1261" s="23">
        <f>IFERROR(T1183-T715,"")</f>
        <v>-26019.384399999995</v>
      </c>
      <c r="U1261" s="23">
        <f>IFERROR(U1183-U715,"")</f>
        <v>-25514.474800000011</v>
      </c>
      <c r="V1261" s="23">
        <f>IFERROR(V1183-V715,"")</f>
        <v>-26585.449999999997</v>
      </c>
      <c r="W1261" s="23">
        <f>IFERROR(W1183-W715,"")</f>
        <v>-24960.145700000008</v>
      </c>
      <c r="X1261" s="23">
        <f>IFERROR(X1183-X715,"")</f>
        <v>-26341.710999999996</v>
      </c>
      <c r="Y1261" s="23">
        <f>IFERROR(Y1183-Y715,"")</f>
        <v>-31218.805000000008</v>
      </c>
      <c r="Z1261" s="23">
        <f>IFERROR(Z1183-Z715,"")</f>
        <v>-31066.925000000003</v>
      </c>
      <c r="AA1261" s="23">
        <f>IFERROR(AA1183-AA715,"")</f>
        <v>-28511.782500000001</v>
      </c>
      <c r="AB1261" s="23">
        <f>IFERROR(AB1183-AB715,"")</f>
        <v>-42140.049999999988</v>
      </c>
      <c r="AC1261" s="23">
        <f>IFERROR(AC1183-AC715,"")</f>
        <v>-43449.826900000029</v>
      </c>
      <c r="AD1261" s="23">
        <f>IFERROR(AD1183-AD715,"")</f>
        <v>-32596.775000000009</v>
      </c>
      <c r="AE1261" s="23">
        <f>IFERROR(AE1183-AE715,"")</f>
        <v>-34275.3658</v>
      </c>
      <c r="AF1261" s="23">
        <f>IFERROR(AF1183-AF715,"")</f>
        <v>-36573.874999999985</v>
      </c>
      <c r="AG1261" s="23">
        <f>IFERROR(AG1183-AG715,"")</f>
        <v>-38412.771400000012</v>
      </c>
      <c r="AH1261" s="23">
        <f>IFERROR(AH1183-AH715,"")</f>
        <v>-35636.768599999996</v>
      </c>
    </row>
    <row r="1262" spans="1:34" ht="15" hidden="1" x14ac:dyDescent="0.25">
      <c r="A1262" t="str">
        <f t="shared" si="233"/>
        <v>平安超额贷款拨备额</v>
      </c>
      <c r="B1262" s="3" t="str">
        <f t="shared" si="240"/>
        <v>平安银行超额贷款拨备额</v>
      </c>
      <c r="C1262" s="4" t="s">
        <v>43</v>
      </c>
      <c r="D1262" s="4" t="s">
        <v>44</v>
      </c>
      <c r="E1262" s="5" t="s">
        <v>45</v>
      </c>
      <c r="F1262" s="5" t="s">
        <v>27</v>
      </c>
      <c r="G1262" s="5" t="str">
        <f t="shared" si="241"/>
        <v>超额贷款拨备额</v>
      </c>
      <c r="H1262" s="23">
        <f>IFERROR(H1184-H716,"")</f>
        <v>-22803.852799999993</v>
      </c>
      <c r="I1262" s="23">
        <f>IFERROR(I1184-I716,"")</f>
        <v>-20264.357000000018</v>
      </c>
      <c r="J1262" s="23">
        <f>IFERROR(J1184-J716,"")</f>
        <v>-14984.882499999992</v>
      </c>
      <c r="K1262" s="23">
        <f>IFERROR(K1184-K716,"")</f>
        <v>-6672.710500000001</v>
      </c>
      <c r="L1262" s="23">
        <f>IFERROR(L1184-L716,"")</f>
        <v>667.26800000001094</v>
      </c>
      <c r="M1262" s="23">
        <f>IFERROR(M1184-M716,"")</f>
        <v>-868.40520000000834</v>
      </c>
      <c r="N1262" s="23">
        <f>IFERROR(N1184-N716,"")</f>
        <v>2053.6954000000042</v>
      </c>
      <c r="O1262" s="23">
        <f>IFERROR(O1184-O716,"")</f>
        <v>14876.125199999995</v>
      </c>
      <c r="P1262" s="23">
        <f>IFERROR(P1184-P716,"")</f>
        <v>21802.155599999991</v>
      </c>
      <c r="Q1262" s="23">
        <f>IFERROR(Q1184-Q716,"")</f>
        <v>11725.756999999998</v>
      </c>
      <c r="R1262" s="23">
        <f>IFERROR(R1184-R716,"")</f>
        <v>15540.830400000006</v>
      </c>
      <c r="S1262" s="23">
        <f>IFERROR(S1184-S716,"")</f>
        <v>16100.611000000004</v>
      </c>
      <c r="T1262" s="23">
        <f>IFERROR(T1184-T716,"")</f>
        <v>19469.030999999988</v>
      </c>
      <c r="U1262" s="23">
        <f>IFERROR(U1184-U716,"")</f>
        <v>15474.561600000001</v>
      </c>
      <c r="V1262" s="23">
        <f>IFERROR(V1184-V716,"")</f>
        <v>5647.809500000003</v>
      </c>
      <c r="W1262" s="23">
        <f>IFERROR(W1184-W716,"")</f>
        <v>8357.794000000009</v>
      </c>
      <c r="X1262" s="23">
        <f>IFERROR(X1184-X716,"")</f>
        <v>7705.9507000000012</v>
      </c>
      <c r="Y1262" s="23">
        <f>IFERROR(Y1184-Y716,"")</f>
        <v>4351.7108000000007</v>
      </c>
      <c r="Z1262" s="23">
        <f>IFERROR(Z1184-Z716,"")</f>
        <v>4193.4045999999944</v>
      </c>
      <c r="AA1262" s="23">
        <f>IFERROR(AA1184-AA716,"")</f>
        <v>-1877.9164000000019</v>
      </c>
      <c r="AB1262" s="23">
        <f>IFERROR(AB1184-AB716,"")</f>
        <v>-3375.171800000011</v>
      </c>
      <c r="AC1262" s="23">
        <f>IFERROR(AC1184-AC716,"")</f>
        <v>-12060.272599999997</v>
      </c>
      <c r="AD1262" s="23">
        <f>IFERROR(AD1184-AD716,"")</f>
        <v>-11125.491800000003</v>
      </c>
      <c r="AE1262" s="23">
        <f>IFERROR(AE1184-AE716,"")</f>
        <v>-13545.492099999989</v>
      </c>
      <c r="AF1262" s="23">
        <f>IFERROR(AF1184-AF716,"")</f>
        <v>-10202.228999999992</v>
      </c>
      <c r="AG1262" s="23">
        <f>IFERROR(AG1184-AG716,"")</f>
        <v>-12810.670500000007</v>
      </c>
      <c r="AH1262" s="23">
        <f>IFERROR(AH1184-AH716,"")</f>
        <v>-16805</v>
      </c>
    </row>
    <row r="1263" spans="1:34" ht="15" hidden="1" x14ac:dyDescent="0.25">
      <c r="A1263" t="str">
        <f t="shared" si="233"/>
        <v>华夏超额贷款拨备额</v>
      </c>
      <c r="B1263" s="3" t="str">
        <f t="shared" si="240"/>
        <v>华夏银行超额贷款拨备额</v>
      </c>
      <c r="C1263" s="4" t="s">
        <v>46</v>
      </c>
      <c r="D1263" s="4" t="s">
        <v>47</v>
      </c>
      <c r="E1263" s="5" t="s">
        <v>48</v>
      </c>
      <c r="F1263" s="5" t="s">
        <v>27</v>
      </c>
      <c r="G1263" s="5" t="str">
        <f t="shared" si="241"/>
        <v>超额贷款拨备额</v>
      </c>
      <c r="H1263" s="23">
        <f>IFERROR(H1185-H717,"")</f>
        <v>-53077.411999999997</v>
      </c>
      <c r="I1263" s="23">
        <f>IFERROR(I1185-I717,"")</f>
        <v>-52538.287699999993</v>
      </c>
      <c r="J1263" s="23">
        <f>IFERROR(J1185-J717,"")</f>
        <v>-52290.616600000008</v>
      </c>
      <c r="K1263" s="23">
        <f>IFERROR(K1185-K717,"")</f>
        <v>-50624.618400000014</v>
      </c>
      <c r="L1263" s="23">
        <f>IFERROR(L1185-L717,"")</f>
        <v>-54679.859600000011</v>
      </c>
      <c r="M1263" s="23">
        <f>IFERROR(M1185-M717,"")</f>
        <v>-50762.881400000006</v>
      </c>
      <c r="N1263" s="23">
        <f>IFERROR(N1185-N717,"")</f>
        <v>-55410.873999999996</v>
      </c>
      <c r="O1263" s="23">
        <f>IFERROR(O1185-O717,"")</f>
        <v>-49032.564500000008</v>
      </c>
      <c r="P1263" s="23">
        <f>IFERROR(P1185-P717,"")</f>
        <v>-49125.553</v>
      </c>
      <c r="Q1263" s="23">
        <f>IFERROR(Q1185-Q717,"")</f>
        <v>-50292.403399999981</v>
      </c>
      <c r="R1263" s="23">
        <f>IFERROR(R1185-R717,"")</f>
        <v>-48711.463300000003</v>
      </c>
      <c r="S1263" s="23">
        <f>IFERROR(S1185-S717,"")</f>
        <v>-46936.671799999996</v>
      </c>
      <c r="T1263" s="23">
        <f>IFERROR(T1185-T717,"")</f>
        <v>-44481.395099999994</v>
      </c>
      <c r="U1263" s="23">
        <f>IFERROR(U1185-U717,"")</f>
        <v>-40701.839399999997</v>
      </c>
      <c r="V1263" s="23">
        <f>IFERROR(V1185-V717,"")</f>
        <v>-39310.027500000011</v>
      </c>
      <c r="W1263" s="23">
        <f>IFERROR(W1185-W717,"")</f>
        <v>-39744.361599999989</v>
      </c>
      <c r="X1263" s="23">
        <f>IFERROR(X1185-X717,"")</f>
        <v>-39724.788800000009</v>
      </c>
      <c r="Y1263" s="23">
        <f>IFERROR(Y1185-Y717,"")</f>
        <v>-39556.807000000008</v>
      </c>
      <c r="Z1263" s="23">
        <f>IFERROR(Z1185-Z717,"")</f>
        <v>-40170.036099999998</v>
      </c>
      <c r="AA1263" s="23">
        <f>IFERROR(AA1185-AA717,"")</f>
        <v>-41697.038800000002</v>
      </c>
      <c r="AB1263" s="23">
        <f>IFERROR(AB1185-AB717,"")</f>
        <v>-38399.289499999999</v>
      </c>
      <c r="AC1263" s="23">
        <f>IFERROR(AC1185-AC717,"")</f>
        <v>-38261.537400000016</v>
      </c>
      <c r="AD1263" s="23">
        <f>IFERROR(AD1185-AD717,"")</f>
        <v>-37517.072</v>
      </c>
      <c r="AE1263" s="23">
        <f>IFERROR(AE1185-AE717,"")</f>
        <v>-40883.50279999998</v>
      </c>
      <c r="AF1263" s="23">
        <f>IFERROR(AF1185-AF717,"")</f>
        <v>-39120.520000000011</v>
      </c>
      <c r="AG1263" s="23">
        <f>IFERROR(AG1185-AG717,"")</f>
        <v>-37571.040399999983</v>
      </c>
      <c r="AH1263" s="23">
        <f>IFERROR(AH1185-AH717,"")</f>
        <v>-51206.323000000011</v>
      </c>
    </row>
    <row r="1264" spans="1:34" ht="15" hidden="1" x14ac:dyDescent="0.25">
      <c r="A1264" t="str">
        <f t="shared" si="233"/>
        <v>浙商超额贷款拨备额</v>
      </c>
      <c r="B1264" s="3" t="str">
        <f t="shared" si="240"/>
        <v>浙商银行超额贷款拨备额</v>
      </c>
      <c r="C1264" s="4" t="s">
        <v>49</v>
      </c>
      <c r="D1264" s="4" t="s">
        <v>50</v>
      </c>
      <c r="E1264" s="5" t="s">
        <v>51</v>
      </c>
      <c r="F1264" s="5" t="s">
        <v>27</v>
      </c>
      <c r="G1264" s="5" t="str">
        <f t="shared" si="241"/>
        <v>超额贷款拨备额</v>
      </c>
      <c r="H1264" s="23">
        <f>IFERROR(H1186-H718,"")</f>
        <v>-454.48532709999563</v>
      </c>
      <c r="I1264" s="23" t="str">
        <f>IFERROR(I1186-I718,"")</f>
        <v/>
      </c>
      <c r="J1264" s="23">
        <f>IFERROR(J1186-J718,"")</f>
        <v>-6826.299097199997</v>
      </c>
      <c r="K1264" s="23">
        <f>IFERROR(K1186-K718,"")</f>
        <v>-6409.5992275999961</v>
      </c>
      <c r="L1264" s="23">
        <f>IFERROR(L1186-L718,"")</f>
        <v>-6983.3940000000002</v>
      </c>
      <c r="M1264" s="23">
        <f>IFERROR(M1186-M718,"")</f>
        <v>-8157.6044000000111</v>
      </c>
      <c r="N1264" s="23">
        <f>IFERROR(N1186-N718,"")</f>
        <v>-5267.362000000001</v>
      </c>
      <c r="O1264" s="23">
        <f>IFERROR(O1186-O718,"")</f>
        <v>-6483.0982999999906</v>
      </c>
      <c r="P1264" s="23">
        <f>IFERROR(P1186-P718,"")</f>
        <v>-5409.0550000000076</v>
      </c>
      <c r="Q1264" s="23">
        <f>IFERROR(Q1186-Q718,"")</f>
        <v>-3752.6542000000045</v>
      </c>
      <c r="R1264" s="23">
        <f>IFERROR(R1186-R718,"")</f>
        <v>-14352.7281</v>
      </c>
      <c r="S1264" s="23">
        <f>IFERROR(S1186-S718,"")</f>
        <v>-13055.989100000006</v>
      </c>
      <c r="T1264" s="23">
        <f>IFERROR(T1186-T718,"")</f>
        <v>-25225.943800000008</v>
      </c>
      <c r="U1264" s="23">
        <f>IFERROR(U1186-U718,"")</f>
        <v>-26154.234100000009</v>
      </c>
      <c r="V1264" s="23">
        <f>IFERROR(V1186-V718,"")</f>
        <v>-18189.103299999995</v>
      </c>
      <c r="W1264" s="23">
        <f>IFERROR(W1186-W718,"")</f>
        <v>-17646.493399999992</v>
      </c>
      <c r="X1264" s="23">
        <f>IFERROR(X1186-X718,"")</f>
        <v>-14713.759999999995</v>
      </c>
      <c r="Y1264" s="23">
        <f>IFERROR(Y1186-Y718,"")</f>
        <v>-14127.393299999989</v>
      </c>
      <c r="Z1264" s="23">
        <f>IFERROR(Z1186-Z718,"")</f>
        <v>-14775.025599999994</v>
      </c>
      <c r="AA1264" s="23">
        <f>IFERROR(AA1186-AA718,"")</f>
        <v>-15613.124000000003</v>
      </c>
      <c r="AB1264" s="23">
        <f>IFERROR(AB1186-AB718,"")</f>
        <v>-19683.669899999994</v>
      </c>
      <c r="AC1264" s="23">
        <f>IFERROR(AC1186-AC718,"")</f>
        <v>-20379.488999999994</v>
      </c>
      <c r="AD1264" s="23">
        <f>IFERROR(AD1186-AD718,"")</f>
        <v>-24447.969800000006</v>
      </c>
      <c r="AE1264" s="23">
        <f>IFERROR(AE1186-AE718,"")</f>
        <v>-26142.0769</v>
      </c>
      <c r="AF1264" s="23">
        <f>IFERROR(AF1186-AF718,"")</f>
        <v>-29230.756799999996</v>
      </c>
      <c r="AG1264" s="23">
        <f>IFERROR(AG1186-AG718,"")</f>
        <v>-31881.607599999996</v>
      </c>
      <c r="AH1264" s="23">
        <f>IFERROR(AH1186-AH718,"")</f>
        <v>-30782.450400000002</v>
      </c>
    </row>
    <row r="1265" spans="1:34" ht="15" hidden="1" x14ac:dyDescent="0.25">
      <c r="A1265" t="str">
        <f t="shared" si="233"/>
        <v>北京超额贷款拨备额</v>
      </c>
      <c r="B1265" s="3" t="str">
        <f t="shared" si="240"/>
        <v>北京银行超额贷款拨备额</v>
      </c>
      <c r="C1265" s="4" t="s">
        <v>52</v>
      </c>
      <c r="D1265" s="4" t="s">
        <v>53</v>
      </c>
      <c r="E1265" s="5" t="s">
        <v>54</v>
      </c>
      <c r="F1265" s="5" t="s">
        <v>55</v>
      </c>
      <c r="G1265" s="5" t="str">
        <f t="shared" si="241"/>
        <v>超额贷款拨备额</v>
      </c>
      <c r="H1265" s="23">
        <f>IFERROR(H1187-H719,"")</f>
        <v>8553.1990000000005</v>
      </c>
      <c r="I1265" s="23" t="str">
        <f>IFERROR(I1187-I719,"")</f>
        <v/>
      </c>
      <c r="J1265" s="23">
        <f>IFERROR(J1187-J719,"")</f>
        <v>7294.4279999999999</v>
      </c>
      <c r="K1265" s="23" t="str">
        <f>IFERROR(K1187-K719,"")</f>
        <v/>
      </c>
      <c r="L1265" s="23">
        <f>IFERROR(L1187-L719,"")</f>
        <v>8725.237000000001</v>
      </c>
      <c r="M1265" s="23" t="str">
        <f>IFERROR(M1187-M719,"")</f>
        <v/>
      </c>
      <c r="N1265" s="23">
        <f>IFERROR(N1187-N719,"")</f>
        <v>10540.780299999999</v>
      </c>
      <c r="O1265" s="23" t="str">
        <f>IFERROR(O1187-O719,"")</f>
        <v/>
      </c>
      <c r="P1265" s="23">
        <f>IFERROR(P1187-P719,"")</f>
        <v>14769.359499999999</v>
      </c>
      <c r="Q1265" s="23" t="str">
        <f>IFERROR(Q1187-Q719,"")</f>
        <v/>
      </c>
      <c r="R1265" s="23">
        <f>IFERROR(R1187-R719,"")</f>
        <v>1888.3728000000046</v>
      </c>
      <c r="S1265" s="23" t="str">
        <f>IFERROR(S1187-S719,"")</f>
        <v/>
      </c>
      <c r="T1265" s="23">
        <f>IFERROR(T1187-T719,"")</f>
        <v>-7353.2423999999955</v>
      </c>
      <c r="U1265" s="23">
        <f>IFERROR(U1187-U719,"")</f>
        <v>-7050.4250000000175</v>
      </c>
      <c r="V1265" s="23">
        <f>IFERROR(V1187-V719,"")</f>
        <v>-666.66169999999693</v>
      </c>
      <c r="W1265" s="23">
        <f>IFERROR(W1187-W719,"")</f>
        <v>1250.6959687199924</v>
      </c>
      <c r="X1265" s="23">
        <f>IFERROR(X1187-X719,"")</f>
        <v>1385.8870000000024</v>
      </c>
      <c r="Y1265" s="23">
        <f>IFERROR(Y1187-Y719,"")</f>
        <v>952.99280252999597</v>
      </c>
      <c r="Z1265" s="23">
        <f>IFERROR(Z1187-Z719,"")</f>
        <v>-4851.2864000000045</v>
      </c>
      <c r="AA1265" s="23">
        <f>IFERROR(AA1187-AA719,"")</f>
        <v>-4428.5363999999972</v>
      </c>
      <c r="AB1265" s="23">
        <f>IFERROR(AB1187-AB719,"")</f>
        <v>-9818.3065999999963</v>
      </c>
      <c r="AC1265" s="23">
        <f>IFERROR(AC1187-AC719,"")</f>
        <v>-9257.1243283399963</v>
      </c>
      <c r="AD1265" s="23">
        <f>IFERROR(AD1187-AD719,"")</f>
        <v>-8258.6725000000006</v>
      </c>
      <c r="AE1265" s="23">
        <f>IFERROR(AE1187-AE719,"")</f>
        <v>-9819.1569559599957</v>
      </c>
      <c r="AF1265" s="23">
        <f>IFERROR(AF1187-AF719,"")</f>
        <v>-6074.1280000000115</v>
      </c>
      <c r="AG1265" s="23">
        <f>IFERROR(AG1187-AG719,"")</f>
        <v>-6495.4841521400012</v>
      </c>
      <c r="AH1265" s="23" t="str">
        <f>IFERROR(AH1187-AH719,"")</f>
        <v/>
      </c>
    </row>
    <row r="1266" spans="1:34" ht="15" hidden="1" x14ac:dyDescent="0.25">
      <c r="A1266" t="str">
        <f t="shared" si="233"/>
        <v>江苏超额贷款拨备额</v>
      </c>
      <c r="B1266" s="3" t="str">
        <f t="shared" si="240"/>
        <v>江苏银行超额贷款拨备额</v>
      </c>
      <c r="C1266" s="4" t="s">
        <v>56</v>
      </c>
      <c r="D1266" s="4" t="s">
        <v>57</v>
      </c>
      <c r="E1266" s="5" t="s">
        <v>58</v>
      </c>
      <c r="F1266" s="5" t="s">
        <v>55</v>
      </c>
      <c r="G1266" s="5" t="str">
        <f t="shared" si="241"/>
        <v>超额贷款拨备额</v>
      </c>
      <c r="H1266" s="23">
        <f>IFERROR(H1188-H720,"")</f>
        <v>-5881.0773694000018</v>
      </c>
      <c r="I1266" s="23">
        <f>IFERROR(I1188-I720,"")</f>
        <v>-2854.191173399995</v>
      </c>
      <c r="J1266" s="23">
        <f>IFERROR(J1188-J720,"")</f>
        <v>-185.81143639999209</v>
      </c>
      <c r="K1266" s="23">
        <f>IFERROR(K1188-K720,"")</f>
        <v>186.19336909999402</v>
      </c>
      <c r="L1266" s="23">
        <f>IFERROR(L1188-L720,"")</f>
        <v>3498.9471156000072</v>
      </c>
      <c r="M1266" s="23">
        <f>IFERROR(M1188-M720,"")</f>
        <v>4824.7948462999993</v>
      </c>
      <c r="N1266" s="23">
        <f>IFERROR(N1188-N720,"")</f>
        <v>9754.8755372000014</v>
      </c>
      <c r="O1266" s="23">
        <f>IFERROR(O1188-O720,"")</f>
        <v>11190.8602054</v>
      </c>
      <c r="P1266" s="23">
        <f>IFERROR(P1188-P720,"")</f>
        <v>12780.643124400001</v>
      </c>
      <c r="Q1266" s="23">
        <f>IFERROR(Q1188-Q720,"")</f>
        <v>12482.211822999998</v>
      </c>
      <c r="R1266" s="23">
        <f>IFERROR(R1188-R720,"")</f>
        <v>14376.446056799999</v>
      </c>
      <c r="S1266" s="23">
        <f>IFERROR(S1188-S720,"")</f>
        <v>15069.629430000001</v>
      </c>
      <c r="T1266" s="23">
        <f>IFERROR(T1188-T720,"")</f>
        <v>18298.198713599995</v>
      </c>
      <c r="U1266" s="23">
        <f>IFERROR(U1188-U720,"")</f>
        <v>19259.712136800008</v>
      </c>
      <c r="V1266" s="23">
        <f>IFERROR(V1188-V720,"")</f>
        <v>20058.535545999999</v>
      </c>
      <c r="W1266" s="23">
        <f>IFERROR(W1188-W720,"")</f>
        <v>20499.052568599996</v>
      </c>
      <c r="X1266" s="23">
        <f>IFERROR(X1188-X720,"")</f>
        <v>21785.232230400012</v>
      </c>
      <c r="Y1266" s="23">
        <f>IFERROR(Y1188-Y720,"")</f>
        <v>22089.312600600002</v>
      </c>
      <c r="Z1266" s="23">
        <f>IFERROR(Z1188-Z720,"")</f>
        <v>25269.902154399992</v>
      </c>
      <c r="AA1266" s="23">
        <f>IFERROR(AA1188-AA720,"")</f>
        <v>21009.335374899994</v>
      </c>
      <c r="AB1266" s="23">
        <f>IFERROR(AB1188-AB720,"")</f>
        <v>18347.358113400012</v>
      </c>
      <c r="AC1266" s="23">
        <f>IFERROR(AC1188-AC720,"")</f>
        <v>16513.092774399993</v>
      </c>
      <c r="AD1266" s="23">
        <f>IFERROR(AD1188-AD720,"")</f>
        <v>17408.7569344</v>
      </c>
      <c r="AE1266" s="23">
        <f>IFERROR(AE1188-AE720,"")</f>
        <v>17170.138637600001</v>
      </c>
      <c r="AF1266" s="23">
        <f>IFERROR(AF1188-AF720,"")</f>
        <v>15253.988706400021</v>
      </c>
      <c r="AG1266" s="23">
        <f>IFERROR(AG1188-AG720,"")</f>
        <v>14390.42236679999</v>
      </c>
      <c r="AH1266" s="23" t="str">
        <f>IFERROR(AH1188-AH720,"")</f>
        <v/>
      </c>
    </row>
    <row r="1267" spans="1:34" ht="15" hidden="1" x14ac:dyDescent="0.25">
      <c r="A1267" t="str">
        <f t="shared" ref="A1267:A1329" si="242">E1267&amp;G1267</f>
        <v>上海超额贷款拨备额</v>
      </c>
      <c r="B1267" s="3" t="str">
        <f t="shared" si="240"/>
        <v>上海银行超额贷款拨备额</v>
      </c>
      <c r="C1267" s="4" t="s">
        <v>59</v>
      </c>
      <c r="D1267" s="4" t="s">
        <v>60</v>
      </c>
      <c r="E1267" s="5" t="s">
        <v>61</v>
      </c>
      <c r="F1267" s="5" t="s">
        <v>55</v>
      </c>
      <c r="G1267" s="5" t="str">
        <f t="shared" si="241"/>
        <v>超额贷款拨备额</v>
      </c>
      <c r="H1267" s="23">
        <f>IFERROR(H1189-H721,"")</f>
        <v>8326.3960614000134</v>
      </c>
      <c r="I1267" s="23">
        <f>IFERROR(I1189-I721,"")</f>
        <v>8308.6203365000001</v>
      </c>
      <c r="J1267" s="23">
        <f>IFERROR(J1189-J721,"")</f>
        <v>8379.0617351999972</v>
      </c>
      <c r="K1267" s="23">
        <f>IFERROR(K1189-K721,"")</f>
        <v>9240.4515761999937</v>
      </c>
      <c r="L1267" s="23">
        <f>IFERROR(L1189-L721,"")</f>
        <v>8083.9204765999966</v>
      </c>
      <c r="M1267" s="23">
        <f>IFERROR(M1189-M721,"")</f>
        <v>10626.578277400004</v>
      </c>
      <c r="N1267" s="23">
        <f>IFERROR(N1189-N721,"")</f>
        <v>8686.5543216000005</v>
      </c>
      <c r="O1267" s="23">
        <f>IFERROR(O1189-O721,"")</f>
        <v>8939.7324980999983</v>
      </c>
      <c r="P1267" s="23">
        <f>IFERROR(P1189-P721,"")</f>
        <v>9542.5681086999975</v>
      </c>
      <c r="Q1267" s="23">
        <f>IFERROR(Q1189-Q721,"")</f>
        <v>12825.919913499994</v>
      </c>
      <c r="R1267" s="23">
        <f>IFERROR(R1189-R721,"")</f>
        <v>10509.726924999995</v>
      </c>
      <c r="S1267" s="23">
        <f>IFERROR(S1189-S721,"")</f>
        <v>11834.5319905</v>
      </c>
      <c r="T1267" s="23">
        <f>IFERROR(T1189-T721,"")</f>
        <v>10930.933249999987</v>
      </c>
      <c r="U1267" s="23">
        <f>IFERROR(U1189-U721,"")</f>
        <v>9512.2303964000021</v>
      </c>
      <c r="V1267" s="23">
        <f>IFERROR(V1189-V721,"")</f>
        <v>9824.8916249999966</v>
      </c>
      <c r="W1267" s="23">
        <f>IFERROR(W1189-W721,"")</f>
        <v>7466.5921937000021</v>
      </c>
      <c r="X1267" s="23">
        <f>IFERROR(X1189-X721,"")</f>
        <v>6894.9815529999978</v>
      </c>
      <c r="Y1267" s="23">
        <f>IFERROR(Y1189-Y721,"")</f>
        <v>7857.4472030000034</v>
      </c>
      <c r="Z1267" s="23">
        <f>IFERROR(Z1189-Z721,"")</f>
        <v>-6736.9510000000009</v>
      </c>
      <c r="AA1267" s="23">
        <f>IFERROR(AA1189-AA721,"")</f>
        <v>-5386.6514016000001</v>
      </c>
      <c r="AB1267" s="23">
        <f>IFERROR(AB1189-AB721,"")</f>
        <v>-1493.6461403000067</v>
      </c>
      <c r="AC1267" s="23">
        <f>IFERROR(AC1189-AC721,"")</f>
        <v>-156.50613780000276</v>
      </c>
      <c r="AD1267" s="23">
        <f>IFERROR(AD1189-AD721,"")</f>
        <v>-866.29062880000129</v>
      </c>
      <c r="AE1267" s="23">
        <f>IFERROR(AE1189-AE721,"")</f>
        <v>-537.79735399999481</v>
      </c>
      <c r="AF1267" s="23">
        <f>IFERROR(AF1189-AF721,"")</f>
        <v>-4971.3158133999968</v>
      </c>
      <c r="AG1267" s="23">
        <f>IFERROR(AG1189-AG721,"")</f>
        <v>-3694.3126390000034</v>
      </c>
      <c r="AH1267" s="23" t="str">
        <f>IFERROR(AH1189-AH721,"")</f>
        <v/>
      </c>
    </row>
    <row r="1268" spans="1:34" ht="15" hidden="1" x14ac:dyDescent="0.25">
      <c r="A1268" t="str">
        <f t="shared" si="242"/>
        <v>宁波超额贷款拨备额</v>
      </c>
      <c r="B1268" s="3" t="str">
        <f t="shared" si="240"/>
        <v>宁波银行超额贷款拨备额</v>
      </c>
      <c r="C1268" s="4" t="s">
        <v>62</v>
      </c>
      <c r="D1268" s="4" t="s">
        <v>63</v>
      </c>
      <c r="E1268" s="5" t="s">
        <v>64</v>
      </c>
      <c r="F1268" s="5" t="s">
        <v>55</v>
      </c>
      <c r="G1268" s="5" t="str">
        <f t="shared" si="241"/>
        <v>超额贷款拨备额</v>
      </c>
      <c r="H1268" s="23">
        <f>IFERROR(H1190-H722,"")</f>
        <v>12628.427802599999</v>
      </c>
      <c r="I1268" s="23">
        <f>IFERROR(I1190-I722,"")</f>
        <v>13769.493449700001</v>
      </c>
      <c r="J1268" s="23">
        <f>IFERROR(J1190-J722,"")</f>
        <v>13678.576983400002</v>
      </c>
      <c r="K1268" s="23">
        <f>IFERROR(K1190-K722,"")</f>
        <v>15077.120699400004</v>
      </c>
      <c r="L1268" s="23">
        <f>IFERROR(L1190-L722,"")</f>
        <v>16405.937145299999</v>
      </c>
      <c r="M1268" s="23">
        <f>IFERROR(M1190-M722,"")</f>
        <v>18053.755953299999</v>
      </c>
      <c r="N1268" s="23">
        <f>IFERROR(N1190-N722,"")</f>
        <v>18728.051500000001</v>
      </c>
      <c r="O1268" s="23">
        <f>IFERROR(O1190-O722,"")</f>
        <v>21074.702499999999</v>
      </c>
      <c r="P1268" s="23">
        <f>IFERROR(P1190-P722,"")</f>
        <v>22625.7376</v>
      </c>
      <c r="Q1268" s="23">
        <f>IFERROR(Q1190-Q722,"")</f>
        <v>23995.696199999998</v>
      </c>
      <c r="R1268" s="23">
        <f>IFERROR(R1190-R722,"")</f>
        <v>24040.1407</v>
      </c>
      <c r="S1268" s="23">
        <f>IFERROR(S1190-S722,"")</f>
        <v>25847.6008</v>
      </c>
      <c r="T1268" s="23">
        <f>IFERROR(T1190-T722,"")</f>
        <v>27192.996299999999</v>
      </c>
      <c r="U1268" s="23">
        <f>IFERROR(U1190-U722,"")</f>
        <v>28280.051300000006</v>
      </c>
      <c r="V1268" s="23">
        <f>IFERROR(V1190-V722,"")</f>
        <v>25726.985000000001</v>
      </c>
      <c r="W1268" s="23">
        <f>IFERROR(W1190-W722,"")</f>
        <v>27357.745800000004</v>
      </c>
      <c r="X1268" s="23">
        <f>IFERROR(X1190-X722,"")</f>
        <v>28030.184000000001</v>
      </c>
      <c r="Y1268" s="23">
        <f>IFERROR(Y1190-Y722,"")</f>
        <v>28688.280599999998</v>
      </c>
      <c r="Z1268" s="23">
        <f>IFERROR(Z1190-Z722,"")</f>
        <v>26170.343199999999</v>
      </c>
      <c r="AA1268" s="23">
        <f>IFERROR(AA1190-AA722,"")</f>
        <v>24104.343000000001</v>
      </c>
      <c r="AB1268" s="23">
        <f>IFERROR(AB1190-AB722,"")</f>
        <v>19992.107199999999</v>
      </c>
      <c r="AC1268" s="23">
        <f>IFERROR(AC1190-AC722,"")</f>
        <v>17972.762000000002</v>
      </c>
      <c r="AD1268" s="23">
        <f>IFERROR(AD1190-AD722,"")</f>
        <v>17448.921199999997</v>
      </c>
      <c r="AE1268" s="23">
        <f>IFERROR(AE1190-AE722,"")</f>
        <v>17333.2942</v>
      </c>
      <c r="AF1268" s="23">
        <f>IFERROR(AF1190-AF722,"")</f>
        <v>17658.581200000001</v>
      </c>
      <c r="AG1268" s="23">
        <f>IFERROR(AG1190-AG722,"")</f>
        <v>17238.949200000006</v>
      </c>
      <c r="AH1268" s="23" t="str">
        <f>IFERROR(AH1190-AH722,"")</f>
        <v/>
      </c>
    </row>
    <row r="1269" spans="1:34" ht="15" hidden="1" x14ac:dyDescent="0.25">
      <c r="A1269" t="str">
        <f t="shared" si="242"/>
        <v>南京超额贷款拨备额</v>
      </c>
      <c r="B1269" s="3" t="str">
        <f t="shared" si="240"/>
        <v>南京银行超额贷款拨备额</v>
      </c>
      <c r="C1269" s="4" t="s">
        <v>65</v>
      </c>
      <c r="D1269" s="4" t="s">
        <v>66</v>
      </c>
      <c r="E1269" s="5" t="s">
        <v>67</v>
      </c>
      <c r="F1269" s="5" t="s">
        <v>55</v>
      </c>
      <c r="G1269" s="5" t="str">
        <f t="shared" si="241"/>
        <v>超额贷款拨备额</v>
      </c>
      <c r="H1269" s="23">
        <f>IFERROR(H1191-H723,"")</f>
        <v>8186.0774975999993</v>
      </c>
      <c r="I1269" s="23">
        <f>IFERROR(I1191-I723,"")</f>
        <v>8074.7566253000005</v>
      </c>
      <c r="J1269" s="23">
        <f>IFERROR(J1191-J723,"")</f>
        <v>9273.8931126999996</v>
      </c>
      <c r="K1269" s="23">
        <f>IFERROR(K1191-K723,"")</f>
        <v>8727.9859181000011</v>
      </c>
      <c r="L1269" s="23">
        <f>IFERROR(L1191-L723,"")</f>
        <v>8972.481526000005</v>
      </c>
      <c r="M1269" s="23">
        <f>IFERROR(M1191-M723,"")</f>
        <v>9077.1237878000011</v>
      </c>
      <c r="N1269" s="23">
        <f>IFERROR(N1191-N723,"")</f>
        <v>9902.0600026999946</v>
      </c>
      <c r="O1269" s="23">
        <f>IFERROR(O1191-O723,"")</f>
        <v>10220.261068900001</v>
      </c>
      <c r="P1269" s="23">
        <f>IFERROR(P1191-P723,"")</f>
        <v>12061.610838700002</v>
      </c>
      <c r="Q1269" s="23">
        <f>IFERROR(Q1191-Q723,"")</f>
        <v>12034.855729100002</v>
      </c>
      <c r="R1269" s="23">
        <f>IFERROR(R1191-R723,"")</f>
        <v>11923.904509800002</v>
      </c>
      <c r="S1269" s="23">
        <f>IFERROR(S1191-S723,"")</f>
        <v>14658.567082000001</v>
      </c>
      <c r="T1269" s="23">
        <f>IFERROR(T1191-T723,"")</f>
        <v>16437.250589000003</v>
      </c>
      <c r="U1269" s="23">
        <f>IFERROR(U1191-U723,"")</f>
        <v>17048.001008353</v>
      </c>
      <c r="V1269" s="23">
        <f>IFERROR(V1191-V723,"")</f>
        <v>17393.128880000015</v>
      </c>
      <c r="W1269" s="23">
        <f>IFERROR(W1191-W723,"")</f>
        <v>18121.952590000004</v>
      </c>
      <c r="X1269" s="23">
        <f>IFERROR(X1191-X723,"")</f>
        <v>17554.867422000007</v>
      </c>
      <c r="Y1269" s="23">
        <f>IFERROR(Y1191-Y723,"")</f>
        <v>16844.3028486</v>
      </c>
      <c r="Z1269" s="23">
        <f>IFERROR(Z1191-Z723,"")</f>
        <v>12852.439245999994</v>
      </c>
      <c r="AA1269" s="23">
        <f>IFERROR(AA1191-AA723,"")</f>
        <v>12964.986617399998</v>
      </c>
      <c r="AB1269" s="23">
        <f>IFERROR(AB1191-AB723,"")</f>
        <v>11717.0039335</v>
      </c>
      <c r="AC1269" s="23">
        <f>IFERROR(AC1191-AC723,"")</f>
        <v>10510.014316399996</v>
      </c>
      <c r="AD1269" s="23">
        <f>IFERROR(AD1191-AD723,"")</f>
        <v>9282.2419525999976</v>
      </c>
      <c r="AE1269" s="23">
        <f>IFERROR(AE1191-AE723,"")</f>
        <v>5043.8935211999997</v>
      </c>
      <c r="AF1269" s="23">
        <f>IFERROR(AF1191-AF723,"")</f>
        <v>9822.3733560000073</v>
      </c>
      <c r="AG1269" s="23">
        <f>IFERROR(AG1191-AG723,"")</f>
        <v>10061.691358600005</v>
      </c>
      <c r="AH1269" s="23" t="str">
        <f>IFERROR(AH1191-AH723,"")</f>
        <v/>
      </c>
    </row>
    <row r="1270" spans="1:34" ht="15" hidden="1" x14ac:dyDescent="0.25">
      <c r="A1270" t="str">
        <f t="shared" si="242"/>
        <v>杭州超额贷款拨备额</v>
      </c>
      <c r="B1270" s="3" t="str">
        <f t="shared" si="240"/>
        <v>杭州银行超额贷款拨备额</v>
      </c>
      <c r="C1270" s="4" t="s">
        <v>68</v>
      </c>
      <c r="D1270" s="4" t="s">
        <v>69</v>
      </c>
      <c r="E1270" s="5" t="s">
        <v>70</v>
      </c>
      <c r="F1270" s="5" t="s">
        <v>55</v>
      </c>
      <c r="G1270" s="5" t="str">
        <f t="shared" si="241"/>
        <v>超额贷款拨备额</v>
      </c>
      <c r="H1270" s="23">
        <f>IFERROR(H1192-H724,"")</f>
        <v>5418.8982438000021</v>
      </c>
      <c r="I1270" s="23">
        <f>IFERROR(I1192-I724,"")</f>
        <v>6085.3647766000031</v>
      </c>
      <c r="J1270" s="23">
        <f>IFERROR(J1192-J724,"")</f>
        <v>8097.9460338000044</v>
      </c>
      <c r="K1270" s="23">
        <f>IFERROR(K1192-K724,"")</f>
        <v>10434.666658199998</v>
      </c>
      <c r="L1270" s="23">
        <f>IFERROR(L1192-L724,"")</f>
        <v>11398.182967200002</v>
      </c>
      <c r="M1270" s="23">
        <f>IFERROR(M1192-M724,"")</f>
        <v>14688.384184100003</v>
      </c>
      <c r="N1270" s="23">
        <f>IFERROR(N1192-N724,"")</f>
        <v>16339.523042400002</v>
      </c>
      <c r="O1270" s="23">
        <f>IFERROR(O1192-O724,"")</f>
        <v>19115.875590299998</v>
      </c>
      <c r="P1270" s="23">
        <f>IFERROR(P1192-P724,"")</f>
        <v>20042.793651000004</v>
      </c>
      <c r="Q1270" s="23">
        <f>IFERROR(Q1192-Q724,"")</f>
        <v>20209.363545599997</v>
      </c>
      <c r="R1270" s="23">
        <f>IFERROR(R1192-R724,"")</f>
        <v>21316.817630829632</v>
      </c>
      <c r="S1270" s="23">
        <f>IFERROR(S1192-S724,"")</f>
        <v>22522.585831100005</v>
      </c>
      <c r="T1270" s="23">
        <f>IFERROR(T1192-T724,"")</f>
        <v>22261.477432700005</v>
      </c>
      <c r="U1270" s="23">
        <f>IFERROR(U1192-U724,"")</f>
        <v>22129.905485999996</v>
      </c>
      <c r="V1270" s="23">
        <f>IFERROR(V1192-V724,"")</f>
        <v>22479.0039278</v>
      </c>
      <c r="W1270" s="23">
        <f>IFERROR(W1192-W724,"")</f>
        <v>24540.692051999999</v>
      </c>
      <c r="X1270" s="23">
        <f>IFERROR(X1192-X724,"")</f>
        <v>24270.041080499999</v>
      </c>
      <c r="Y1270" s="23">
        <f>IFERROR(Y1192-Y724,"")</f>
        <v>25120.313667599996</v>
      </c>
      <c r="Z1270" s="23">
        <f>IFERROR(Z1192-Z724,"")</f>
        <v>25011.9586528</v>
      </c>
      <c r="AA1270" s="23">
        <f>IFERROR(AA1192-AA724,"")</f>
        <v>25435.124084899995</v>
      </c>
      <c r="AB1270" s="23">
        <f>IFERROR(AB1192-AB724,"")</f>
        <v>25829.614142399994</v>
      </c>
      <c r="AC1270" s="23">
        <f>IFERROR(AC1192-AC724,"")</f>
        <v>25195.586271100005</v>
      </c>
      <c r="AD1270" s="23">
        <f>IFERROR(AD1192-AD724,"")</f>
        <v>26285.751811599999</v>
      </c>
      <c r="AE1270" s="23">
        <f>IFERROR(AE1192-AE724,"")</f>
        <v>27214.240805600006</v>
      </c>
      <c r="AF1270" s="23">
        <f>IFERROR(AF1192-AF724,"")</f>
        <v>26965.556634399996</v>
      </c>
      <c r="AG1270" s="23">
        <f>IFERROR(AG1192-AG724,"")</f>
        <v>26625.457880800001</v>
      </c>
      <c r="AH1270" s="23" t="str">
        <f>IFERROR(AH1192-AH724,"")</f>
        <v/>
      </c>
    </row>
    <row r="1271" spans="1:34" ht="15" hidden="1" x14ac:dyDescent="0.25">
      <c r="A1271" t="str">
        <f t="shared" si="242"/>
        <v>成都超额贷款拨备额</v>
      </c>
      <c r="B1271" s="3" t="str">
        <f t="shared" si="240"/>
        <v>成都银行超额贷款拨备额</v>
      </c>
      <c r="C1271" s="4" t="s">
        <v>71</v>
      </c>
      <c r="D1271" s="4" t="s">
        <v>72</v>
      </c>
      <c r="E1271" s="5" t="s">
        <v>73</v>
      </c>
      <c r="F1271" s="5" t="s">
        <v>55</v>
      </c>
      <c r="G1271" s="5" t="str">
        <f t="shared" si="241"/>
        <v>超额贷款拨备额</v>
      </c>
      <c r="H1271" s="23">
        <f>IFERROR(H1193-H725,"")</f>
        <v>1285.1704956000003</v>
      </c>
      <c r="I1271" s="23">
        <f>IFERROR(I1193-I725,"")</f>
        <v>2347.1448534999981</v>
      </c>
      <c r="J1271" s="23">
        <f>IFERROR(J1193-J725,"")</f>
        <v>2592.6870000000017</v>
      </c>
      <c r="K1271" s="23">
        <f>IFERROR(K1193-K725,"")</f>
        <v>3305.6338845999999</v>
      </c>
      <c r="L1271" s="23">
        <f>IFERROR(L1193-L725,"")</f>
        <v>4389.6288611999989</v>
      </c>
      <c r="M1271" s="23">
        <f>IFERROR(M1193-M725,"")</f>
        <v>5185.7548147999996</v>
      </c>
      <c r="N1271" s="23">
        <f>IFERROR(N1193-N725,"")</f>
        <v>5533.4476115999987</v>
      </c>
      <c r="O1271" s="23">
        <f>IFERROR(O1193-O725,"")</f>
        <v>6533.7373888000002</v>
      </c>
      <c r="P1271" s="23">
        <f>IFERROR(P1193-P725,"")</f>
        <v>8071.7920839999979</v>
      </c>
      <c r="Q1271" s="23">
        <f>IFERROR(Q1193-Q725,"")</f>
        <v>8926.5800496000011</v>
      </c>
      <c r="R1271" s="23">
        <f>IFERROR(R1193-R725,"")</f>
        <v>9151.9670369999985</v>
      </c>
      <c r="S1271" s="23">
        <f>IFERROR(S1193-S725,"")</f>
        <v>10859.882754999997</v>
      </c>
      <c r="T1271" s="23">
        <f>IFERROR(T1193-T725,"")</f>
        <v>11899.292666699997</v>
      </c>
      <c r="U1271" s="23">
        <f>IFERROR(U1193-U725,"")</f>
        <v>13121.049001699997</v>
      </c>
      <c r="V1271" s="23">
        <f>IFERROR(V1193-V725,"")</f>
        <v>12906.853965399998</v>
      </c>
      <c r="W1271" s="23">
        <f>IFERROR(W1193-W725,"")</f>
        <v>13576.086649300003</v>
      </c>
      <c r="X1271" s="23">
        <f>IFERROR(X1193-X725,"")</f>
        <v>14450.659515399999</v>
      </c>
      <c r="Y1271" s="23">
        <f>IFERROR(Y1193-Y725,"")</f>
        <v>14967.154438500002</v>
      </c>
      <c r="Z1271" s="23">
        <f>IFERROR(Z1193-Z725,"")</f>
        <v>14572.3659548</v>
      </c>
      <c r="AA1271" s="23">
        <f>IFERROR(AA1193-AA725,"")</f>
        <v>15625.0155662</v>
      </c>
      <c r="AB1271" s="23">
        <f>IFERROR(AB1193-AB725,"")</f>
        <v>14957.138000000003</v>
      </c>
      <c r="AC1271" s="23">
        <f>IFERROR(AC1193-AC725,"")</f>
        <v>15496.329582</v>
      </c>
      <c r="AD1271" s="23">
        <f>IFERROR(AD1193-AD725,"")</f>
        <v>15367.6800456</v>
      </c>
      <c r="AE1271" s="23">
        <f>IFERROR(AE1193-AE725,"")</f>
        <v>15578.848553999997</v>
      </c>
      <c r="AF1271" s="23">
        <f>IFERROR(AF1193-AF725,"")</f>
        <v>15639.019917600004</v>
      </c>
      <c r="AG1271" s="23">
        <f>IFERROR(AG1193-AG725,"")</f>
        <v>15994.493460000002</v>
      </c>
      <c r="AH1271" s="23" t="str">
        <f>IFERROR(AH1193-AH725,"")</f>
        <v/>
      </c>
    </row>
    <row r="1272" spans="1:34" ht="15" hidden="1" x14ac:dyDescent="0.25">
      <c r="A1272" t="str">
        <f t="shared" si="242"/>
        <v>长沙超额贷款拨备额</v>
      </c>
      <c r="B1272" s="3" t="str">
        <f t="shared" si="240"/>
        <v>长沙银行超额贷款拨备额</v>
      </c>
      <c r="C1272" s="4" t="s">
        <v>74</v>
      </c>
      <c r="D1272" s="4" t="s">
        <v>75</v>
      </c>
      <c r="E1272" s="5" t="s">
        <v>76</v>
      </c>
      <c r="F1272" s="5" t="s">
        <v>55</v>
      </c>
      <c r="G1272" s="5" t="str">
        <f t="shared" si="241"/>
        <v>超额贷款拨备额</v>
      </c>
      <c r="H1272" s="23">
        <f>IFERROR(H1194-H726,"")</f>
        <v>-1245.402584999998</v>
      </c>
      <c r="I1272" s="23">
        <f>IFERROR(I1194-I726,"")</f>
        <v>-885.66985570000179</v>
      </c>
      <c r="J1272" s="23">
        <f>IFERROR(J1194-J726,"")</f>
        <v>-3145.8105503999977</v>
      </c>
      <c r="K1272" s="23">
        <f>IFERROR(K1194-K726,"")</f>
        <v>-2505.6959867999994</v>
      </c>
      <c r="L1272" s="23">
        <f>IFERROR(L1194-L726,"")</f>
        <v>-2494.9040000000023</v>
      </c>
      <c r="M1272" s="23">
        <f>IFERROR(M1194-M726,"")</f>
        <v>-2008.523591899997</v>
      </c>
      <c r="N1272" s="23">
        <f>IFERROR(N1194-N726,"")</f>
        <v>-1059.5240751000001</v>
      </c>
      <c r="O1272" s="23">
        <f>IFERROR(O1194-O726,"")</f>
        <v>-122.75856990000102</v>
      </c>
      <c r="P1272" s="23">
        <f>IFERROR(P1194-P726,"")</f>
        <v>-611.08051599999817</v>
      </c>
      <c r="Q1272" s="23">
        <f>IFERROR(Q1194-Q726,"")</f>
        <v>-237.48539999999775</v>
      </c>
      <c r="R1272" s="23">
        <f>IFERROR(R1194-R726,"")</f>
        <v>1516.8240240000032</v>
      </c>
      <c r="S1272" s="23">
        <f>IFERROR(S1194-S726,"")</f>
        <v>1509.1253162999947</v>
      </c>
      <c r="T1272" s="23">
        <f>IFERROR(T1194-T726,"")</f>
        <v>3498.0810258000001</v>
      </c>
      <c r="U1272" s="23">
        <f>IFERROR(U1194-U726,"")</f>
        <v>3916.5158970000011</v>
      </c>
      <c r="V1272" s="23">
        <f>IFERROR(V1194-V726,"")</f>
        <v>4307.5186527999995</v>
      </c>
      <c r="W1272" s="23">
        <f>IFERROR(W1194-W726,"")</f>
        <v>4300.1262430000006</v>
      </c>
      <c r="X1272" s="23">
        <f>IFERROR(X1194-X726,"")</f>
        <v>4256.474093599998</v>
      </c>
      <c r="Y1272" s="23">
        <f>IFERROR(Y1194-Y726,"")</f>
        <v>3982.0794556000019</v>
      </c>
      <c r="Z1272" s="23">
        <f>IFERROR(Z1194-Z726,"")</f>
        <v>3632.8458905000007</v>
      </c>
      <c r="AA1272" s="23">
        <f>IFERROR(AA1194-AA726,"")</f>
        <v>2366.1084150999995</v>
      </c>
      <c r="AB1272" s="23">
        <f>IFERROR(AB1194-AB726,"")</f>
        <v>1775.3482540000005</v>
      </c>
      <c r="AC1272" s="23">
        <f>IFERROR(AC1194-AC726,"")</f>
        <v>17.939129200003663</v>
      </c>
      <c r="AD1272" s="23">
        <f>IFERROR(AD1194-AD726,"")</f>
        <v>67.542836300002818</v>
      </c>
      <c r="AE1272" s="23">
        <f>IFERROR(AE1194-AE726,"")</f>
        <v>-839.44541480000044</v>
      </c>
      <c r="AF1272" s="23">
        <f>IFERROR(AF1194-AF726,"")</f>
        <v>-4479.6826497999973</v>
      </c>
      <c r="AG1272" s="23">
        <f>IFERROR(AG1194-AG726,"")</f>
        <v>-4535.3885014000007</v>
      </c>
      <c r="AH1272" s="23" t="str">
        <f>IFERROR(AH1194-AH726,"")</f>
        <v/>
      </c>
    </row>
    <row r="1273" spans="1:34" ht="15" hidden="1" x14ac:dyDescent="0.25">
      <c r="A1273" t="str">
        <f t="shared" si="242"/>
        <v>重庆超额贷款拨备额</v>
      </c>
      <c r="B1273" s="3" t="str">
        <f t="shared" si="240"/>
        <v>重庆银行超额贷款拨备额</v>
      </c>
      <c r="C1273" s="4" t="s">
        <v>77</v>
      </c>
      <c r="D1273" s="4" t="s">
        <v>78</v>
      </c>
      <c r="E1273" s="5" t="s">
        <v>79</v>
      </c>
      <c r="F1273" s="5" t="s">
        <v>55</v>
      </c>
      <c r="G1273" s="5" t="str">
        <f t="shared" si="241"/>
        <v>超额贷款拨备额</v>
      </c>
      <c r="H1273" s="23">
        <f>IFERROR(H1195-H727,"")</f>
        <v>3577.9915571000001</v>
      </c>
      <c r="I1273" s="23" t="str">
        <f>IFERROR(I1195-I727,"")</f>
        <v/>
      </c>
      <c r="J1273" s="23">
        <f>IFERROR(J1195-J727,"")</f>
        <v>-3687.8602311000004</v>
      </c>
      <c r="K1273" s="23">
        <f>IFERROR(K1195-K727,"")</f>
        <v>-1372.5499684000006</v>
      </c>
      <c r="L1273" s="23">
        <f>IFERROR(L1195-L727,"")</f>
        <v>-1499.5775118999991</v>
      </c>
      <c r="M1273" s="23" t="str">
        <f>IFERROR(M1195-M727,"")</f>
        <v/>
      </c>
      <c r="N1273" s="23">
        <f>IFERROR(N1195-N727,"")</f>
        <v>-898.60796520000076</v>
      </c>
      <c r="O1273" s="23">
        <f>IFERROR(O1195-O727,"")</f>
        <v>-557.47420969999985</v>
      </c>
      <c r="P1273" s="23">
        <f>IFERROR(P1195-P727,"")</f>
        <v>-3056.4929114999995</v>
      </c>
      <c r="Q1273" s="23">
        <f>IFERROR(Q1195-Q727,"")</f>
        <v>-849.66669999999976</v>
      </c>
      <c r="R1273" s="23">
        <f>IFERROR(R1195-R727,"")</f>
        <v>-2756.4123090000012</v>
      </c>
      <c r="S1273" s="23">
        <f>IFERROR(S1195-S727,"")</f>
        <v>-2569.3348000000005</v>
      </c>
      <c r="T1273" s="23">
        <f>IFERROR(T1195-T727,"")</f>
        <v>-4503.1539116000022</v>
      </c>
      <c r="U1273" s="23">
        <f>IFERROR(U1195-U727,"")</f>
        <v>-2778.9958000000006</v>
      </c>
      <c r="V1273" s="23">
        <f>IFERROR(V1195-V727,"")</f>
        <v>-5843.0808498000006</v>
      </c>
      <c r="W1273" s="23">
        <f>IFERROR(W1195-W727,"")</f>
        <v>-5133.9496903999989</v>
      </c>
      <c r="X1273" s="23">
        <f>IFERROR(X1195-X727,"")</f>
        <v>-6030.800922299999</v>
      </c>
      <c r="Y1273" s="23">
        <f>IFERROR(Y1195-Y727,"")</f>
        <v>-6563.8771000000015</v>
      </c>
      <c r="Z1273" s="23">
        <f>IFERROR(Z1195-Z727,"")</f>
        <v>-6153.6983198000034</v>
      </c>
      <c r="AA1273" s="23">
        <f>IFERROR(AA1195-AA727,"")</f>
        <v>-5975.8336773000028</v>
      </c>
      <c r="AB1273" s="23">
        <f>IFERROR(AB1195-AB727,"")</f>
        <v>-5104.1439375000009</v>
      </c>
      <c r="AC1273" s="23">
        <f>IFERROR(AC1195-AC727,"")</f>
        <v>-4719.0032999999985</v>
      </c>
      <c r="AD1273" s="23">
        <f>IFERROR(AD1195-AD727,"")</f>
        <v>-3694.2545124999997</v>
      </c>
      <c r="AE1273" s="23">
        <f>IFERROR(AE1195-AE727,"")</f>
        <v>-3200.7320345999979</v>
      </c>
      <c r="AF1273" s="23">
        <f>IFERROR(AF1195-AF727,"")</f>
        <v>-1546.7224827999999</v>
      </c>
      <c r="AG1273" s="23">
        <f>IFERROR(AG1195-AG727,"")</f>
        <v>-1498.6991999999991</v>
      </c>
      <c r="AH1273" s="23">
        <f>IFERROR(AH1195-AH727,"")</f>
        <v>-1505.0251203999997</v>
      </c>
    </row>
    <row r="1274" spans="1:34" ht="15" hidden="1" x14ac:dyDescent="0.25">
      <c r="A1274" t="str">
        <f t="shared" si="242"/>
        <v>贵阳超额贷款拨备额</v>
      </c>
      <c r="B1274" s="3" t="str">
        <f t="shared" si="240"/>
        <v>贵阳银行超额贷款拨备额</v>
      </c>
      <c r="C1274" s="4" t="s">
        <v>80</v>
      </c>
      <c r="D1274" s="4" t="s">
        <v>81</v>
      </c>
      <c r="E1274" s="5" t="s">
        <v>82</v>
      </c>
      <c r="F1274" s="5" t="s">
        <v>55</v>
      </c>
      <c r="G1274" s="5" t="str">
        <f t="shared" si="241"/>
        <v>超额贷款拨备额</v>
      </c>
      <c r="H1274" s="23">
        <f>IFERROR(H1196-H728,"")</f>
        <v>-1582.6320000000014</v>
      </c>
      <c r="I1274" s="23">
        <f>IFERROR(I1196-I728,"")</f>
        <v>-1280.9551262000004</v>
      </c>
      <c r="J1274" s="23">
        <f>IFERROR(J1196-J728,"")</f>
        <v>-804.3080000000009</v>
      </c>
      <c r="K1274" s="23">
        <f>IFERROR(K1196-K728,"")</f>
        <v>-5.4541931999974622</v>
      </c>
      <c r="L1274" s="23">
        <f>IFERROR(L1196-L728,"")</f>
        <v>-3840.4290000000001</v>
      </c>
      <c r="M1274" s="23">
        <f>IFERROR(M1196-M728,"")</f>
        <v>-3322.4963781999977</v>
      </c>
      <c r="N1274" s="23">
        <f>IFERROR(N1196-N728,"")</f>
        <v>676.83599999999933</v>
      </c>
      <c r="O1274" s="23">
        <f>IFERROR(O1196-O728,"")</f>
        <v>-456.50842459999876</v>
      </c>
      <c r="P1274" s="23">
        <f>IFERROR(P1196-P728,"")</f>
        <v>-4722.7689999999966</v>
      </c>
      <c r="Q1274" s="23">
        <f>IFERROR(Q1196-Q728,"")</f>
        <v>-5200.2188539999988</v>
      </c>
      <c r="R1274" s="23">
        <f>IFERROR(R1196-R728,"")</f>
        <v>-1500.5260524999994</v>
      </c>
      <c r="S1274" s="23">
        <f>IFERROR(S1196-S728,"")</f>
        <v>-2912.9107760000006</v>
      </c>
      <c r="T1274" s="23">
        <f>IFERROR(T1196-T728,"")</f>
        <v>-12852.849000000004</v>
      </c>
      <c r="U1274" s="23">
        <f>IFERROR(U1196-U728,"")</f>
        <v>-13260.485903999999</v>
      </c>
      <c r="V1274" s="23">
        <f>IFERROR(V1196-V728,"")</f>
        <v>-1465.7211959999986</v>
      </c>
      <c r="W1274" s="23">
        <f>IFERROR(W1196-W728,"")</f>
        <v>-2564.1816100000015</v>
      </c>
      <c r="X1274" s="23">
        <f>IFERROR(X1196-X728,"")</f>
        <v>-2271.7615393000015</v>
      </c>
      <c r="Y1274" s="23">
        <f>IFERROR(Y1196-Y728,"")</f>
        <v>-1238.345379000004</v>
      </c>
      <c r="Z1274" s="23">
        <f>IFERROR(Z1196-Z728,"")</f>
        <v>-1788.7257784999983</v>
      </c>
      <c r="AA1274" s="23">
        <f>IFERROR(AA1196-AA728,"")</f>
        <v>-4682.2158074000017</v>
      </c>
      <c r="AB1274" s="23">
        <f>IFERROR(AB1196-AB728,"")</f>
        <v>-3078.7184694000007</v>
      </c>
      <c r="AC1274" s="23">
        <f>IFERROR(AC1196-AC728,"")</f>
        <v>-4507.6991932000001</v>
      </c>
      <c r="AD1274" s="23">
        <f>IFERROR(AD1196-AD728,"")</f>
        <v>-1680.7771016000006</v>
      </c>
      <c r="AE1274" s="23">
        <f>IFERROR(AE1196-AE728,"")</f>
        <v>-3285.9199946000008</v>
      </c>
      <c r="AF1274" s="23">
        <f>IFERROR(AF1196-AF728,"")</f>
        <v>-2664.9986119999994</v>
      </c>
      <c r="AG1274" s="23">
        <f>IFERROR(AG1196-AG728,"")</f>
        <v>-3073.8201222999996</v>
      </c>
      <c r="AH1274" s="23" t="str">
        <f>IFERROR(AH1196-AH728,"")</f>
        <v/>
      </c>
    </row>
    <row r="1275" spans="1:34" ht="15" hidden="1" x14ac:dyDescent="0.25">
      <c r="A1275" t="str">
        <f t="shared" si="242"/>
        <v>郑州超额贷款拨备额</v>
      </c>
      <c r="B1275" s="3" t="str">
        <f t="shared" si="240"/>
        <v>郑州银行超额贷款拨备额</v>
      </c>
      <c r="C1275" s="4" t="s">
        <v>83</v>
      </c>
      <c r="D1275" s="4" t="s">
        <v>84</v>
      </c>
      <c r="E1275" s="5" t="s">
        <v>85</v>
      </c>
      <c r="F1275" s="5" t="s">
        <v>55</v>
      </c>
      <c r="G1275" s="5" t="str">
        <f t="shared" si="241"/>
        <v>超额贷款拨备额</v>
      </c>
      <c r="H1275" s="23">
        <f>IFERROR(H1197-H729,"")</f>
        <v>-1774.4219327999999</v>
      </c>
      <c r="I1275" s="23">
        <f>IFERROR(I1197-I729,"")</f>
        <v>-1412.6367927999991</v>
      </c>
      <c r="J1275" s="23">
        <f>IFERROR(J1197-J729,"")</f>
        <v>-1297.3314604999996</v>
      </c>
      <c r="K1275" s="23">
        <f>IFERROR(K1197-K729,"")</f>
        <v>-1721.3210558999999</v>
      </c>
      <c r="L1275" s="23">
        <f>IFERROR(L1197-L729,"")</f>
        <v>-1984.4501631999983</v>
      </c>
      <c r="M1275" s="23">
        <f>IFERROR(M1197-M729,"")</f>
        <v>-2116.8016485000007</v>
      </c>
      <c r="N1275" s="23">
        <f>IFERROR(N1197-N729,"")</f>
        <v>-1850.7411519999987</v>
      </c>
      <c r="O1275" s="23">
        <f>IFERROR(O1197-O729,"")</f>
        <v>-2062.5938344000006</v>
      </c>
      <c r="P1275" s="23">
        <f>IFERROR(P1197-P729,"")</f>
        <v>-2759.8489700999962</v>
      </c>
      <c r="Q1275" s="23">
        <f>IFERROR(Q1197-Q729,"")</f>
        <v>-2902.7719902999997</v>
      </c>
      <c r="R1275" s="23">
        <f>IFERROR(R1197-R729,"")</f>
        <v>-3366.0458579999995</v>
      </c>
      <c r="S1275" s="23">
        <f>IFERROR(S1197-S729,"")</f>
        <v>-2583.3548618000004</v>
      </c>
      <c r="T1275" s="23">
        <f>IFERROR(T1197-T729,"")</f>
        <v>-3789.841686400001</v>
      </c>
      <c r="U1275" s="23">
        <f>IFERROR(U1197-U729,"")</f>
        <v>-3635.0290000000005</v>
      </c>
      <c r="V1275" s="23">
        <f>IFERROR(V1197-V729,"")</f>
        <v>-2567.2616235999994</v>
      </c>
      <c r="W1275" s="23">
        <f>IFERROR(W1197-W729,"")</f>
        <v>-3180.7088090999987</v>
      </c>
      <c r="X1275" s="23">
        <f>IFERROR(X1197-X729,"")</f>
        <v>-3109.7275596000018</v>
      </c>
      <c r="Y1275" s="23">
        <f>IFERROR(Y1197-Y729,"")</f>
        <v>-3591.3336668000011</v>
      </c>
      <c r="Z1275" s="23">
        <f>IFERROR(Z1197-Z729,"")</f>
        <v>-2311.0154522000012</v>
      </c>
      <c r="AA1275" s="23">
        <f>IFERROR(AA1197-AA729,"")</f>
        <v>-1874.8805716000006</v>
      </c>
      <c r="AB1275" s="23">
        <f>IFERROR(AB1197-AB729,"")</f>
        <v>-1939.1465341000003</v>
      </c>
      <c r="AC1275" s="23">
        <f>IFERROR(AC1197-AC729,"")</f>
        <v>-2951.3655215999988</v>
      </c>
      <c r="AD1275" s="23">
        <f>IFERROR(AD1197-AD729,"")</f>
        <v>-2121.4070908000012</v>
      </c>
      <c r="AE1275" s="23">
        <f>IFERROR(AE1197-AE729,"")</f>
        <v>-1610.7265368999997</v>
      </c>
      <c r="AF1275" s="23">
        <f>IFERROR(AF1197-AF729,"")</f>
        <v>-2535.9575488000028</v>
      </c>
      <c r="AG1275" s="23">
        <f>IFERROR(AG1197-AG729,"")</f>
        <v>-2117.0874247000011</v>
      </c>
      <c r="AH1275" s="23">
        <f>IFERROR(AH1197-AH729,"")</f>
        <v>-2228.4920811999982</v>
      </c>
    </row>
    <row r="1276" spans="1:34" ht="15" hidden="1" x14ac:dyDescent="0.25">
      <c r="A1276" t="str">
        <f t="shared" si="242"/>
        <v>青岛超额贷款拨备额</v>
      </c>
      <c r="B1276" s="3" t="str">
        <f t="shared" si="240"/>
        <v>青岛银行超额贷款拨备额</v>
      </c>
      <c r="C1276" s="4" t="s">
        <v>86</v>
      </c>
      <c r="D1276" s="4" t="s">
        <v>87</v>
      </c>
      <c r="E1276" s="5" t="s">
        <v>88</v>
      </c>
      <c r="F1276" s="5" t="s">
        <v>55</v>
      </c>
      <c r="G1276" s="5" t="str">
        <f t="shared" si="241"/>
        <v>超额贷款拨备额</v>
      </c>
      <c r="H1276" s="23">
        <f>IFERROR(H1198-H730,"")</f>
        <v>-5404.4316143999986</v>
      </c>
      <c r="I1276" s="23">
        <f>IFERROR(I1198-I730,"")</f>
        <v>-4282.3856680000008</v>
      </c>
      <c r="J1276" s="23">
        <f>IFERROR(J1198-J730,"")</f>
        <v>-4461.9768095000009</v>
      </c>
      <c r="K1276" s="23">
        <f>IFERROR(K1198-K730,"")</f>
        <v>-3639.7988038999993</v>
      </c>
      <c r="L1276" s="23">
        <f>IFERROR(L1198-L730,"")</f>
        <v>-3595.3299609999985</v>
      </c>
      <c r="M1276" s="23">
        <f>IFERROR(M1198-M730,"")</f>
        <v>-1746.9535896000007</v>
      </c>
      <c r="N1276" s="23">
        <f>IFERROR(N1198-N730,"")</f>
        <v>-862.86903709999842</v>
      </c>
      <c r="O1276" s="23">
        <f>IFERROR(O1198-O730,"")</f>
        <v>-58.326783099999375</v>
      </c>
      <c r="P1276" s="23">
        <f>IFERROR(P1198-P730,"")</f>
        <v>62.623121500000707</v>
      </c>
      <c r="Q1276" s="23">
        <f>IFERROR(Q1198-Q730,"")</f>
        <v>314.36372740000024</v>
      </c>
      <c r="R1276" s="23">
        <f>IFERROR(R1198-R730,"")</f>
        <v>652.02256800000032</v>
      </c>
      <c r="S1276" s="23">
        <f>IFERROR(S1198-S730,"")</f>
        <v>1006.6244902000008</v>
      </c>
      <c r="T1276" s="23">
        <f>IFERROR(T1198-T730,"")</f>
        <v>1582.3621211999998</v>
      </c>
      <c r="U1276" s="23">
        <f>IFERROR(U1198-U730,"")</f>
        <v>2050.6030107999995</v>
      </c>
      <c r="V1276" s="23">
        <f>IFERROR(V1198-V730,"")</f>
        <v>1663.4016308000018</v>
      </c>
      <c r="W1276" s="23">
        <f>IFERROR(W1198-W730,"")</f>
        <v>2003.3040344000019</v>
      </c>
      <c r="X1276" s="23">
        <f>IFERROR(X1198-X730,"")</f>
        <v>2349.2461324000005</v>
      </c>
      <c r="Y1276" s="23">
        <f>IFERROR(Y1198-Y730,"")</f>
        <v>3224.8918915999993</v>
      </c>
      <c r="Z1276" s="23">
        <f>IFERROR(Z1198-Z730,"")</f>
        <v>2828.4964161999987</v>
      </c>
      <c r="AA1276" s="23">
        <f>IFERROR(AA1198-AA730,"")</f>
        <v>3383.4671955000003</v>
      </c>
      <c r="AB1276" s="23">
        <f>IFERROR(AB1198-AB730,"")</f>
        <v>3200.1624856000017</v>
      </c>
      <c r="AC1276" s="23">
        <f>IFERROR(AC1198-AC730,"")</f>
        <v>3715.5329259000009</v>
      </c>
      <c r="AD1276" s="23">
        <f>IFERROR(AD1198-AD730,"")</f>
        <v>3553.450135</v>
      </c>
      <c r="AE1276" s="23">
        <f>IFERROR(AE1198-AE730,"")</f>
        <v>4446.7883395999997</v>
      </c>
      <c r="AF1276" s="23">
        <f>IFERROR(AF1198-AF730,"")</f>
        <v>4317.6217376000004</v>
      </c>
      <c r="AG1276" s="23">
        <f>IFERROR(AG1198-AG730,"")</f>
        <v>4955.9720199000003</v>
      </c>
      <c r="AH1276" s="23">
        <f>IFERROR(AH1198-AH730,"")</f>
        <v>5157.1065675999989</v>
      </c>
    </row>
    <row r="1277" spans="1:34" ht="15" hidden="1" x14ac:dyDescent="0.25">
      <c r="A1277" t="str">
        <f t="shared" si="242"/>
        <v>苏州超额贷款拨备额</v>
      </c>
      <c r="B1277" s="3" t="str">
        <f t="shared" si="240"/>
        <v>苏州银行超额贷款拨备额</v>
      </c>
      <c r="C1277" s="4" t="s">
        <v>89</v>
      </c>
      <c r="D1277" s="4" t="s">
        <v>90</v>
      </c>
      <c r="E1277" s="5" t="s">
        <v>91</v>
      </c>
      <c r="F1277" s="5" t="s">
        <v>55</v>
      </c>
      <c r="G1277" s="5" t="str">
        <f t="shared" si="241"/>
        <v>超额贷款拨备额</v>
      </c>
      <c r="H1277" s="23">
        <f>IFERROR(H1199-H731,"")</f>
        <v>-1726.7088020214987</v>
      </c>
      <c r="I1277" s="23">
        <f>IFERROR(I1199-I731,"")</f>
        <v>-1371.0740163999999</v>
      </c>
      <c r="J1277" s="23">
        <f>IFERROR(J1199-J731,"")</f>
        <v>-1030.8453761934998</v>
      </c>
      <c r="K1277" s="23">
        <f>IFERROR(K1199-K731,"")</f>
        <v>-290.99100240000007</v>
      </c>
      <c r="L1277" s="23">
        <f>IFERROR(L1199-L731,"")</f>
        <v>654.91699442589925</v>
      </c>
      <c r="M1277" s="23">
        <f>IFERROR(M1199-M731,"")</f>
        <v>1482.3369970000003</v>
      </c>
      <c r="N1277" s="23">
        <f>IFERROR(N1199-N731,"")</f>
        <v>2386.4098797961988</v>
      </c>
      <c r="O1277" s="23">
        <f>IFERROR(O1199-O731,"")</f>
        <v>3359.5375475000001</v>
      </c>
      <c r="P1277" s="23">
        <f>IFERROR(P1199-P731,"")</f>
        <v>4459.9885480712001</v>
      </c>
      <c r="Q1277" s="23">
        <f>IFERROR(Q1199-Q731,"")</f>
        <v>5360.0530997000014</v>
      </c>
      <c r="R1277" s="23">
        <f>IFERROR(R1199-R731,"")</f>
        <v>5594.5050349117</v>
      </c>
      <c r="S1277" s="23">
        <f>IFERROR(S1199-S731,"")</f>
        <v>6380.0110108999988</v>
      </c>
      <c r="T1277" s="23">
        <f>IFERROR(T1199-T731,"")</f>
        <v>6813.5193958309992</v>
      </c>
      <c r="U1277" s="23">
        <f>IFERROR(U1199-U731,"")</f>
        <v>7387.884002400001</v>
      </c>
      <c r="V1277" s="23">
        <f>IFERROR(V1199-V731,"")</f>
        <v>7631.6847363823999</v>
      </c>
      <c r="W1277" s="23">
        <f>IFERROR(W1199-W731,"")</f>
        <v>7761.0984081000006</v>
      </c>
      <c r="X1277" s="23">
        <f>IFERROR(X1199-X731,"")</f>
        <v>7961.3706459974001</v>
      </c>
      <c r="Y1277" s="23">
        <f>IFERROR(Y1199-Y731,"")</f>
        <v>7910.8982897999986</v>
      </c>
      <c r="Z1277" s="23">
        <f>IFERROR(Z1199-Z731,"")</f>
        <v>8026.4299085211978</v>
      </c>
      <c r="AA1277" s="23">
        <f>IFERROR(AA1199-AA731,"")</f>
        <v>8129.4440130000003</v>
      </c>
      <c r="AB1277" s="23">
        <f>IFERROR(AB1199-AB731,"")</f>
        <v>7736.7528551215992</v>
      </c>
      <c r="AC1277" s="23">
        <f>IFERROR(AC1199-AC731,"")</f>
        <v>7648.9788390000003</v>
      </c>
      <c r="AD1277" s="23">
        <f>IFERROR(AD1199-AD731,"")</f>
        <v>7671.8169568122003</v>
      </c>
      <c r="AE1277" s="23">
        <f>IFERROR(AE1199-AE731,"")</f>
        <v>8032.0447945999986</v>
      </c>
      <c r="AF1277" s="23">
        <f>IFERROR(AF1199-AF731,"")</f>
        <v>7429.1901200758975</v>
      </c>
      <c r="AG1277" s="23">
        <f>IFERROR(AG1199-AG731,"")</f>
        <v>6829.3159629000002</v>
      </c>
      <c r="AH1277" s="23" t="str">
        <f>IFERROR(AH1199-AH731,"")</f>
        <v/>
      </c>
    </row>
    <row r="1278" spans="1:34" ht="15" hidden="1" x14ac:dyDescent="0.25">
      <c r="A1278" t="str">
        <f t="shared" si="242"/>
        <v>齐鲁超额贷款拨备额</v>
      </c>
      <c r="B1278" s="3" t="str">
        <f t="shared" si="240"/>
        <v>齐鲁银行超额贷款拨备额</v>
      </c>
      <c r="C1278" s="4" t="s">
        <v>92</v>
      </c>
      <c r="D1278" s="4" t="s">
        <v>93</v>
      </c>
      <c r="E1278" s="5" t="s">
        <v>94</v>
      </c>
      <c r="F1278" s="5" t="s">
        <v>55</v>
      </c>
      <c r="G1278" s="5" t="str">
        <f t="shared" si="241"/>
        <v>超额贷款拨备额</v>
      </c>
      <c r="H1278" s="23">
        <f>IFERROR(H1200-H732,"")</f>
        <v>-2715.0662243000015</v>
      </c>
      <c r="I1278" s="23" t="str">
        <f>IFERROR(I1200-I732,"")</f>
        <v/>
      </c>
      <c r="J1278" s="23">
        <f>IFERROR(J1200-J732,"")</f>
        <v>-1356.1159553999996</v>
      </c>
      <c r="K1278" s="23" t="str">
        <f>IFERROR(K1200-K732,"")</f>
        <v/>
      </c>
      <c r="L1278" s="23" t="str">
        <f>IFERROR(L1200-L732,"")</f>
        <v/>
      </c>
      <c r="M1278" s="23" t="str">
        <f>IFERROR(M1200-M732,"")</f>
        <v/>
      </c>
      <c r="N1278" s="23">
        <f>IFERROR(N1200-N732,"")</f>
        <v>-1240.6574527000012</v>
      </c>
      <c r="O1278" s="23">
        <f>IFERROR(O1200-O732,"")</f>
        <v>-1253.6552945280009</v>
      </c>
      <c r="P1278" s="23">
        <f>IFERROR(P1200-P732,"")</f>
        <v>-958.13616610000008</v>
      </c>
      <c r="Q1278" s="23">
        <f>IFERROR(Q1200-Q732,"")</f>
        <v>1383.5823213999993</v>
      </c>
      <c r="R1278" s="23">
        <f>IFERROR(R1200-R732,"")</f>
        <v>279.86059999999998</v>
      </c>
      <c r="S1278" s="23">
        <f>IFERROR(S1200-S732,"")</f>
        <v>445.70229140000083</v>
      </c>
      <c r="T1278" s="23">
        <f>IFERROR(T1200-T732,"")</f>
        <v>579.01586560000032</v>
      </c>
      <c r="U1278" s="23">
        <f>IFERROR(U1200-U732,"")</f>
        <v>941.29004779999923</v>
      </c>
      <c r="V1278" s="23">
        <f>IFERROR(V1200-V732,"")</f>
        <v>1605.8957728000023</v>
      </c>
      <c r="W1278" s="23">
        <f>IFERROR(W1200-W732,"")</f>
        <v>1977.7247011999989</v>
      </c>
      <c r="X1278" s="23">
        <f>IFERROR(X1200-X732,"")</f>
        <v>2740.2166918000003</v>
      </c>
      <c r="Y1278" s="23">
        <f>IFERROR(Y1200-Y732,"")</f>
        <v>3655.3008977999998</v>
      </c>
      <c r="Z1278" s="23">
        <f>IFERROR(Z1200-Z732,"")</f>
        <v>3554.5767762000005</v>
      </c>
      <c r="AA1278" s="23">
        <f>IFERROR(AA1200-AA732,"")</f>
        <v>3921.1732254999979</v>
      </c>
      <c r="AB1278" s="23">
        <f>IFERROR(AB1200-AB732,"")</f>
        <v>4758.1074087999987</v>
      </c>
      <c r="AC1278" s="23">
        <f>IFERROR(AC1200-AC732,"")</f>
        <v>4947.2634317000002</v>
      </c>
      <c r="AD1278" s="23">
        <f>IFERROR(AD1200-AD732,"")</f>
        <v>5284.9919135999999</v>
      </c>
      <c r="AE1278" s="23">
        <f>IFERROR(AE1200-AE732,"")</f>
        <v>5640.5718932</v>
      </c>
      <c r="AF1278" s="23">
        <f>IFERROR(AF1200-AF732,"")</f>
        <v>6267.7819835</v>
      </c>
      <c r="AG1278" s="23">
        <f>IFERROR(AG1200-AG732,"")</f>
        <v>6806.9155142000009</v>
      </c>
      <c r="AH1278" s="23" t="str">
        <f>IFERROR(AH1200-AH732,"")</f>
        <v/>
      </c>
    </row>
    <row r="1279" spans="1:34" ht="15" hidden="1" x14ac:dyDescent="0.25">
      <c r="A1279" t="str">
        <f t="shared" si="242"/>
        <v>兰州超额贷款拨备额</v>
      </c>
      <c r="B1279" s="3" t="str">
        <f t="shared" si="240"/>
        <v>兰州银行超额贷款拨备额</v>
      </c>
      <c r="C1279" s="4" t="s">
        <v>95</v>
      </c>
      <c r="D1279" s="4" t="s">
        <v>96</v>
      </c>
      <c r="E1279" s="5" t="s">
        <v>97</v>
      </c>
      <c r="F1279" s="5" t="s">
        <v>55</v>
      </c>
      <c r="G1279" s="5" t="str">
        <f t="shared" si="241"/>
        <v>超额贷款拨备额</v>
      </c>
      <c r="H1279" s="23" t="str">
        <f>IFERROR(H1201-H733,"")</f>
        <v/>
      </c>
      <c r="I1279" s="23" t="str">
        <f>IFERROR(I1201-I733,"")</f>
        <v/>
      </c>
      <c r="J1279" s="23">
        <f>IFERROR(J1201-J733,"")</f>
        <v>-7625.719164897605</v>
      </c>
      <c r="K1279" s="23" t="str">
        <f>IFERROR(K1201-K733,"")</f>
        <v/>
      </c>
      <c r="L1279" s="23" t="str">
        <f>IFERROR(L1201-L733,"")</f>
        <v/>
      </c>
      <c r="M1279" s="23" t="str">
        <f>IFERROR(M1201-M733,"")</f>
        <v/>
      </c>
      <c r="N1279" s="23">
        <f>IFERROR(N1201-N733,"")</f>
        <v>-9897.1528116553745</v>
      </c>
      <c r="O1279" s="23" t="str">
        <f>IFERROR(O1201-O733,"")</f>
        <v/>
      </c>
      <c r="P1279" s="23">
        <f>IFERROR(P1201-P733,"")</f>
        <v>-7546.2823084533638</v>
      </c>
      <c r="Q1279" s="23" t="str">
        <f>IFERROR(Q1201-Q733,"")</f>
        <v/>
      </c>
      <c r="R1279" s="23">
        <f>IFERROR(R1201-R733,"")</f>
        <v>-9387.3189490339046</v>
      </c>
      <c r="S1279" s="23">
        <f>IFERROR(S1201-S733,"")</f>
        <v>-8243.4743125999994</v>
      </c>
      <c r="T1279" s="23">
        <f>IFERROR(T1201-T733,"")</f>
        <v>-6407.7360125310315</v>
      </c>
      <c r="U1279" s="23">
        <f>IFERROR(U1201-U733,"")</f>
        <v>-3758.5342530999988</v>
      </c>
      <c r="V1279" s="23">
        <f>IFERROR(V1201-V733,"")</f>
        <v>-9107.9595754314068</v>
      </c>
      <c r="W1279" s="23">
        <f>IFERROR(W1201-W733,"")</f>
        <v>-9048.5493246000005</v>
      </c>
      <c r="X1279" s="23">
        <f>IFERROR(X1201-X733,"")</f>
        <v>-9033.0620339327179</v>
      </c>
      <c r="Y1279" s="23">
        <f>IFERROR(Y1201-Y733,"")</f>
        <v>-8338.0473282000021</v>
      </c>
      <c r="Z1279" s="23">
        <f>IFERROR(Z1201-Z733,"")</f>
        <v>-12614.003237457782</v>
      </c>
      <c r="AA1279" s="23">
        <f>IFERROR(AA1201-AA733,"")</f>
        <v>-11660.1027548</v>
      </c>
      <c r="AB1279" s="23">
        <f>IFERROR(AB1201-AB733,"")</f>
        <v>-11037.708865377499</v>
      </c>
      <c r="AC1279" s="23">
        <f>IFERROR(AC1201-AC733,"")</f>
        <v>-9074.6841194000026</v>
      </c>
      <c r="AD1279" s="23">
        <f>IFERROR(AD1201-AD733,"")</f>
        <v>-8675.0806897516759</v>
      </c>
      <c r="AE1279" s="23">
        <f>IFERROR(AE1201-AE733,"")</f>
        <v>-8698.4166586000028</v>
      </c>
      <c r="AF1279" s="23">
        <f>IFERROR(AF1201-AF733,"")</f>
        <v>-8750.5371365831797</v>
      </c>
      <c r="AG1279" s="23">
        <f>IFERROR(AG1201-AG733,"")</f>
        <v>-9188.2303504000029</v>
      </c>
      <c r="AH1279" s="23" t="str">
        <f>IFERROR(AH1201-AH733,"")</f>
        <v/>
      </c>
    </row>
    <row r="1280" spans="1:34" ht="15" hidden="1" x14ac:dyDescent="0.25">
      <c r="A1280" t="str">
        <f t="shared" si="242"/>
        <v>西安超额贷款拨备额</v>
      </c>
      <c r="B1280" s="3" t="str">
        <f t="shared" si="240"/>
        <v>西安银行超额贷款拨备额</v>
      </c>
      <c r="C1280" s="4" t="s">
        <v>98</v>
      </c>
      <c r="D1280" s="4" t="s">
        <v>99</v>
      </c>
      <c r="E1280" s="5" t="s">
        <v>100</v>
      </c>
      <c r="F1280" s="5" t="s">
        <v>55</v>
      </c>
      <c r="G1280" s="5" t="str">
        <f t="shared" si="241"/>
        <v>超额贷款拨备额</v>
      </c>
      <c r="H1280" s="23">
        <f>IFERROR(H1202-H734,"")</f>
        <v>-964.25183060000109</v>
      </c>
      <c r="I1280" s="23">
        <f>IFERROR(I1202-I734,"")</f>
        <v>-1029.0911713000005</v>
      </c>
      <c r="J1280" s="23">
        <f>IFERROR(J1202-J734,"")</f>
        <v>-750.97466479999912</v>
      </c>
      <c r="K1280" s="23">
        <f>IFERROR(K1202-K734,"")</f>
        <v>-1087.2242723000008</v>
      </c>
      <c r="L1280" s="23">
        <f>IFERROR(L1202-L734,"")</f>
        <v>-1109.5690972000002</v>
      </c>
      <c r="M1280" s="23">
        <f>IFERROR(M1202-M734,"")</f>
        <v>-1531.2929249999988</v>
      </c>
      <c r="N1280" s="23">
        <f>IFERROR(N1202-N734,"")</f>
        <v>-1330.0882163999986</v>
      </c>
      <c r="O1280" s="23">
        <f>IFERROR(O1202-O734,"")</f>
        <v>-2080.9181320000007</v>
      </c>
      <c r="P1280" s="23">
        <f>IFERROR(P1202-P734,"")</f>
        <v>-2525.0282810000008</v>
      </c>
      <c r="Q1280" s="23">
        <f>IFERROR(Q1202-Q734,"")</f>
        <v>-2135.7228237000008</v>
      </c>
      <c r="R1280" s="23">
        <f>IFERROR(R1202-R734,"")</f>
        <v>-2332.2254607999994</v>
      </c>
      <c r="S1280" s="23">
        <f>IFERROR(S1202-S734,"")</f>
        <v>-2000.4426992999988</v>
      </c>
      <c r="T1280" s="23">
        <f>IFERROR(T1202-T734,"")</f>
        <v>-2550.2159999999994</v>
      </c>
      <c r="U1280" s="23">
        <f>IFERROR(U1202-U734,"")</f>
        <v>-2377.7423896000018</v>
      </c>
      <c r="V1280" s="23">
        <f>IFERROR(V1202-V734,"")</f>
        <v>-4086.5619999999972</v>
      </c>
      <c r="W1280" s="23">
        <f>IFERROR(W1202-W734,"")</f>
        <v>-3728.0252349999992</v>
      </c>
      <c r="X1280" s="23">
        <f>IFERROR(X1202-X734,"")</f>
        <v>-5589.6375464000012</v>
      </c>
      <c r="Y1280" s="23">
        <f>IFERROR(Y1202-Y734,"")</f>
        <v>-5329.9171326000005</v>
      </c>
      <c r="Z1280" s="23">
        <f>IFERROR(Z1202-Z734,"")</f>
        <v>-6225.3441350000003</v>
      </c>
      <c r="AA1280" s="23">
        <f>IFERROR(AA1202-AA734,"")</f>
        <v>-6325.4302366000011</v>
      </c>
      <c r="AB1280" s="23">
        <f>IFERROR(AB1202-AB734,"")</f>
        <v>-12763.920999999998</v>
      </c>
      <c r="AC1280" s="23">
        <f>IFERROR(AC1202-AC734,"")</f>
        <v>-12325.370661999998</v>
      </c>
      <c r="AD1280" s="23">
        <f>IFERROR(AD1202-AD734,"")</f>
        <v>-4791.5899999999992</v>
      </c>
      <c r="AE1280" s="23">
        <f>IFERROR(AE1202-AE734,"")</f>
        <v>-4109.4214451999997</v>
      </c>
      <c r="AF1280" s="23">
        <f>IFERROR(AF1202-AF734,"")</f>
        <v>-5781.9120000000003</v>
      </c>
      <c r="AG1280" s="23">
        <f>IFERROR(AG1202-AG734,"")</f>
        <v>-5287.6620780000012</v>
      </c>
      <c r="AH1280" s="23" t="str">
        <f>IFERROR(AH1202-AH734,"")</f>
        <v/>
      </c>
    </row>
    <row r="1281" spans="1:34" ht="15" hidden="1" x14ac:dyDescent="0.25">
      <c r="A1281" t="str">
        <f t="shared" si="242"/>
        <v>厦门超额贷款拨备额</v>
      </c>
      <c r="B1281" s="3" t="str">
        <f t="shared" si="240"/>
        <v>厦门银行超额贷款拨备额</v>
      </c>
      <c r="C1281" s="4" t="s">
        <v>101</v>
      </c>
      <c r="D1281" s="4" t="s">
        <v>102</v>
      </c>
      <c r="E1281" s="5" t="s">
        <v>103</v>
      </c>
      <c r="F1281" s="5" t="s">
        <v>55</v>
      </c>
      <c r="G1281" s="5" t="str">
        <f t="shared" si="241"/>
        <v>超额贷款拨备额</v>
      </c>
      <c r="H1281" s="23">
        <f>IFERROR(H1203-H735,"")</f>
        <v>214.55654573185984</v>
      </c>
      <c r="I1281" s="23" t="str">
        <f>IFERROR(I1203-I735,"")</f>
        <v/>
      </c>
      <c r="J1281" s="23">
        <f>IFERROR(J1203-J735,"")</f>
        <v>604.57336317285035</v>
      </c>
      <c r="K1281" s="23" t="str">
        <f>IFERROR(K1203-K735,"")</f>
        <v/>
      </c>
      <c r="L1281" s="23">
        <f>IFERROR(L1203-L735,"")</f>
        <v>1940.0844399849125</v>
      </c>
      <c r="M1281" s="23" t="str">
        <f>IFERROR(M1203-M735,"")</f>
        <v/>
      </c>
      <c r="N1281" s="23">
        <f>IFERROR(N1203-N735,"")</f>
        <v>2651.5379436275166</v>
      </c>
      <c r="O1281" s="23">
        <f>IFERROR(O1203-O735,"")</f>
        <v>2861.8380852000005</v>
      </c>
      <c r="P1281" s="23">
        <f>IFERROR(P1203-P735,"")</f>
        <v>3130.362344633776</v>
      </c>
      <c r="Q1281" s="23">
        <f>IFERROR(Q1203-Q735,"")</f>
        <v>3091.9415881999998</v>
      </c>
      <c r="R1281" s="23">
        <f>IFERROR(R1203-R735,"")</f>
        <v>2731.4142087776581</v>
      </c>
      <c r="S1281" s="23">
        <f>IFERROR(S1203-S735,"")</f>
        <v>2933.0179884999998</v>
      </c>
      <c r="T1281" s="23">
        <f>IFERROR(T1203-T735,"")</f>
        <v>2815.0786987362703</v>
      </c>
      <c r="U1281" s="23">
        <f>IFERROR(U1203-U735,"")</f>
        <v>3354.0671593999991</v>
      </c>
      <c r="V1281" s="23">
        <f>IFERROR(V1203-V735,"")</f>
        <v>2502.9442532454368</v>
      </c>
      <c r="W1281" s="23">
        <f>IFERROR(W1203-W735,"")</f>
        <v>2201.5217212999996</v>
      </c>
      <c r="X1281" s="23">
        <f>IFERROR(X1203-X735,"")</f>
        <v>2396.0374389799968</v>
      </c>
      <c r="Y1281" s="23">
        <f>IFERROR(Y1203-Y735,"")</f>
        <v>2229.9586280999988</v>
      </c>
      <c r="Z1281" s="23">
        <f>IFERROR(Z1203-Z735,"")</f>
        <v>2017.7447942336676</v>
      </c>
      <c r="AA1281" s="23">
        <f>IFERROR(AA1203-AA735,"")</f>
        <v>1577.5104293000004</v>
      </c>
      <c r="AB1281" s="23">
        <f>IFERROR(AB1203-AB735,"")</f>
        <v>-58.200227659508528</v>
      </c>
      <c r="AC1281" s="23">
        <f>IFERROR(AC1203-AC735,"")</f>
        <v>-1503.3791498000001</v>
      </c>
      <c r="AD1281" s="23">
        <f>IFERROR(AD1203-AD735,"")</f>
        <v>-1829.2093074027343</v>
      </c>
      <c r="AE1281" s="23">
        <f>IFERROR(AE1203-AE735,"")</f>
        <v>-2582.2028722999994</v>
      </c>
      <c r="AF1281" s="23">
        <f>IFERROR(AF1203-AF735,"")</f>
        <v>-3184.1381836400005</v>
      </c>
      <c r="AG1281" s="23">
        <f>IFERROR(AG1203-AG735,"")</f>
        <v>-3348.8246531000004</v>
      </c>
      <c r="AH1281" s="23" t="str">
        <f>IFERROR(AH1203-AH735,"")</f>
        <v/>
      </c>
    </row>
    <row r="1282" spans="1:34" ht="15" hidden="1" x14ac:dyDescent="0.25">
      <c r="A1282" t="str">
        <f t="shared" si="242"/>
        <v>渝农超额贷款拨备额</v>
      </c>
      <c r="B1282" s="3" t="str">
        <f t="shared" si="240"/>
        <v>渝农商行超额贷款拨备额</v>
      </c>
      <c r="C1282" s="4" t="s">
        <v>104</v>
      </c>
      <c r="D1282" s="4" t="s">
        <v>105</v>
      </c>
      <c r="E1282" s="5" t="s">
        <v>106</v>
      </c>
      <c r="F1282" s="5" t="s">
        <v>107</v>
      </c>
      <c r="G1282" s="5" t="str">
        <f t="shared" si="241"/>
        <v>超额贷款拨备额</v>
      </c>
      <c r="H1282" s="23">
        <f>IFERROR(H1204-H736,"")</f>
        <v>3856.7234824999978</v>
      </c>
      <c r="I1282" s="23" t="str">
        <f>IFERROR(I1204-I736,"")</f>
        <v/>
      </c>
      <c r="J1282" s="23">
        <f>IFERROR(J1204-J736,"")</f>
        <v>5119.2458999999999</v>
      </c>
      <c r="K1282" s="23">
        <f>IFERROR(K1204-K736,"")</f>
        <v>6049.8030200000012</v>
      </c>
      <c r="L1282" s="23">
        <f>IFERROR(L1204-L736,"")</f>
        <v>5019.0002831999991</v>
      </c>
      <c r="M1282" s="23">
        <f>IFERROR(M1204-M736,"")</f>
        <v>5214.8975999999966</v>
      </c>
      <c r="N1282" s="23">
        <f>IFERROR(N1204-N736,"")</f>
        <v>2283.462102999998</v>
      </c>
      <c r="O1282" s="23">
        <f>IFERROR(O1204-O736,"")</f>
        <v>2306.7304999999978</v>
      </c>
      <c r="P1282" s="23">
        <f>IFERROR(P1204-P736,"")</f>
        <v>2453.1465424000053</v>
      </c>
      <c r="Q1282" s="23">
        <f>IFERROR(Q1204-Q736,"")</f>
        <v>2733.8070899999984</v>
      </c>
      <c r="R1282" s="23">
        <f>IFERROR(R1204-R736,"")</f>
        <v>6388.5247750000053</v>
      </c>
      <c r="S1282" s="23">
        <f>IFERROR(S1204-S736,"")</f>
        <v>7504.5153999999966</v>
      </c>
      <c r="T1282" s="23">
        <f>IFERROR(T1204-T736,"")</f>
        <v>10217.4045019</v>
      </c>
      <c r="U1282" s="23">
        <f>IFERROR(U1204-U736,"")</f>
        <v>9413.5301700000018</v>
      </c>
      <c r="V1282" s="23">
        <f>IFERROR(V1204-V736,"")</f>
        <v>11716.1075752</v>
      </c>
      <c r="W1282" s="23">
        <f>IFERROR(W1204-W736,"")</f>
        <v>12011.98336</v>
      </c>
      <c r="X1282" s="23">
        <f>IFERROR(X1204-X736,"")</f>
        <v>12740.492523300001</v>
      </c>
      <c r="Y1282" s="23">
        <f>IFERROR(Y1204-Y736,"")</f>
        <v>13099.006699999998</v>
      </c>
      <c r="Z1282" s="23">
        <f>IFERROR(Z1204-Z736,"")</f>
        <v>13801.617395900003</v>
      </c>
      <c r="AA1282" s="23">
        <f>IFERROR(AA1204-AA736,"")</f>
        <v>14417.808270000003</v>
      </c>
      <c r="AB1282" s="23">
        <f>IFERROR(AB1204-AB736,"")</f>
        <v>11897.400545600001</v>
      </c>
      <c r="AC1282" s="23">
        <f>IFERROR(AC1204-AC736,"")</f>
        <v>11714.454429999998</v>
      </c>
      <c r="AD1282" s="23">
        <f>IFERROR(AD1204-AD736,"")</f>
        <v>11726.962422999997</v>
      </c>
      <c r="AE1282" s="23">
        <f>IFERROR(AE1204-AE736,"")</f>
        <v>12627.780269999999</v>
      </c>
      <c r="AF1282" s="23">
        <f>IFERROR(AF1204-AF736,"")</f>
        <v>11552.112862700003</v>
      </c>
      <c r="AG1282" s="23">
        <f>IFERROR(AG1204-AG736,"")</f>
        <v>11754.36924</v>
      </c>
      <c r="AH1282" s="23">
        <f>IFERROR(AH1204-AH736,"")</f>
        <v>11588.697935599994</v>
      </c>
    </row>
    <row r="1283" spans="1:34" ht="15" hidden="1" x14ac:dyDescent="0.25">
      <c r="A1283" t="str">
        <f t="shared" si="242"/>
        <v>沪农超额贷款拨备额</v>
      </c>
      <c r="B1283" s="3" t="str">
        <f t="shared" si="240"/>
        <v>沪农商行超额贷款拨备额</v>
      </c>
      <c r="C1283" s="4" t="s">
        <v>108</v>
      </c>
      <c r="D1283" s="4" t="s">
        <v>109</v>
      </c>
      <c r="E1283" s="5" t="s">
        <v>110</v>
      </c>
      <c r="F1283" s="5" t="s">
        <v>107</v>
      </c>
      <c r="G1283" s="5" t="str">
        <f t="shared" si="241"/>
        <v>超额贷款拨备额</v>
      </c>
      <c r="H1283" s="23" t="str">
        <f>IFERROR(H1205-H737,"")</f>
        <v/>
      </c>
      <c r="I1283" s="23" t="str">
        <f>IFERROR(I1205-I737,"")</f>
        <v/>
      </c>
      <c r="J1283" s="23">
        <f>IFERROR(J1205-J737,"")</f>
        <v>10085.064055000001</v>
      </c>
      <c r="K1283" s="23" t="str">
        <f>IFERROR(K1205-K737,"")</f>
        <v/>
      </c>
      <c r="L1283" s="23" t="str">
        <f>IFERROR(L1205-L737,"")</f>
        <v/>
      </c>
      <c r="M1283" s="23" t="str">
        <f>IFERROR(M1205-M737,"")</f>
        <v/>
      </c>
      <c r="N1283" s="23">
        <f>IFERROR(N1205-N737,"")</f>
        <v>12265.9449135</v>
      </c>
      <c r="O1283" s="23" t="str">
        <f>IFERROR(O1205-O737,"")</f>
        <v/>
      </c>
      <c r="P1283" s="23" t="str">
        <f>IFERROR(P1205-P737,"")</f>
        <v/>
      </c>
      <c r="Q1283" s="23">
        <f>IFERROR(Q1205-Q737,"")</f>
        <v>15263.948648999998</v>
      </c>
      <c r="R1283" s="23">
        <f>IFERROR(R1205-R737,"")</f>
        <v>17099.048623000002</v>
      </c>
      <c r="S1283" s="23">
        <f>IFERROR(S1205-S737,"")</f>
        <v>16680.5935675</v>
      </c>
      <c r="T1283" s="23">
        <f>IFERROR(T1205-T737,"")</f>
        <v>16198.3556016</v>
      </c>
      <c r="U1283" s="23">
        <f>IFERROR(U1205-U737,"")</f>
        <v>17033.974458799996</v>
      </c>
      <c r="V1283" s="23">
        <f>IFERROR(V1205-V737,"")</f>
        <v>16945.880471</v>
      </c>
      <c r="W1283" s="23">
        <f>IFERROR(W1205-W737,"")</f>
        <v>17477.637376900006</v>
      </c>
      <c r="X1283" s="23">
        <f>IFERROR(X1205-X737,"")</f>
        <v>16333.302099800001</v>
      </c>
      <c r="Y1283" s="23">
        <f>IFERROR(Y1205-Y737,"")</f>
        <v>12731.384284699998</v>
      </c>
      <c r="Z1283" s="23">
        <f>IFERROR(Z1205-Z737,"")</f>
        <v>12373.934873600003</v>
      </c>
      <c r="AA1283" s="23">
        <f>IFERROR(AA1205-AA737,"")</f>
        <v>11123.372315499995</v>
      </c>
      <c r="AB1283" s="23">
        <f>IFERROR(AB1205-AB737,"")</f>
        <v>10387.041236499997</v>
      </c>
      <c r="AC1283" s="23">
        <f>IFERROR(AC1205-AC737,"")</f>
        <v>8982.9928896000019</v>
      </c>
      <c r="AD1283" s="23">
        <f>IFERROR(AD1205-AD737,"")</f>
        <v>8738.3339979999982</v>
      </c>
      <c r="AE1283" s="23">
        <f>IFERROR(AE1205-AE737,"")</f>
        <v>6380.720587199994</v>
      </c>
      <c r="AF1283" s="23">
        <f>IFERROR(AF1205-AF737,"")</f>
        <v>4003.252900200001</v>
      </c>
      <c r="AG1283" s="23">
        <f>IFERROR(AG1205-AG737,"")</f>
        <v>4090.9602160000031</v>
      </c>
      <c r="AH1283" s="23" t="str">
        <f>IFERROR(AH1205-AH737,"")</f>
        <v/>
      </c>
    </row>
    <row r="1284" spans="1:34" ht="15" hidden="1" x14ac:dyDescent="0.25">
      <c r="A1284" t="str">
        <f t="shared" si="242"/>
        <v>青农超额贷款拨备额</v>
      </c>
      <c r="B1284" s="3" t="str">
        <f t="shared" si="240"/>
        <v>青农商行超额贷款拨备额</v>
      </c>
      <c r="C1284" s="4" t="s">
        <v>111</v>
      </c>
      <c r="D1284" s="4" t="s">
        <v>112</v>
      </c>
      <c r="E1284" s="5" t="s">
        <v>113</v>
      </c>
      <c r="F1284" s="5" t="s">
        <v>107</v>
      </c>
      <c r="G1284" s="5" t="str">
        <f t="shared" si="241"/>
        <v>超额贷款拨备额</v>
      </c>
      <c r="H1284" s="23">
        <f>IFERROR(H1206-H738,"")</f>
        <v>-4337.4483552000002</v>
      </c>
      <c r="I1284" s="23">
        <f>IFERROR(I1206-I738,"")</f>
        <v>-4456.0230276000002</v>
      </c>
      <c r="J1284" s="23">
        <f>IFERROR(J1206-J738,"")</f>
        <v>-5267.9934875999998</v>
      </c>
      <c r="K1284" s="23">
        <f>IFERROR(K1206-K738,"")</f>
        <v>-3520.8929459999999</v>
      </c>
      <c r="L1284" s="23">
        <f>IFERROR(L1206-L738,"")</f>
        <v>-4784.1433171999997</v>
      </c>
      <c r="M1284" s="23">
        <f>IFERROR(M1206-M738,"")</f>
        <v>-6047.2893905000019</v>
      </c>
      <c r="N1284" s="23">
        <f>IFERROR(N1206-N738,"")</f>
        <v>-4921.313087999999</v>
      </c>
      <c r="O1284" s="23">
        <f>IFERROR(O1206-O738,"")</f>
        <v>-4251.0056653999982</v>
      </c>
      <c r="P1284" s="23">
        <f>IFERROR(P1206-P738,"")</f>
        <v>-2139.8895313999983</v>
      </c>
      <c r="Q1284" s="23">
        <f>IFERROR(Q1206-Q738,"")</f>
        <v>-1893.5730120999997</v>
      </c>
      <c r="R1284" s="23">
        <f>IFERROR(R1206-R738,"")</f>
        <v>-7688.0410017999966</v>
      </c>
      <c r="S1284" s="23">
        <f>IFERROR(S1206-S738,"")</f>
        <v>-7153.6559834</v>
      </c>
      <c r="T1284" s="23">
        <f>IFERROR(T1206-T738,"")</f>
        <v>-7357.0539431999987</v>
      </c>
      <c r="U1284" s="23">
        <f>IFERROR(U1206-U738,"")</f>
        <v>-5948.393367300001</v>
      </c>
      <c r="V1284" s="23">
        <f>IFERROR(V1206-V738,"")</f>
        <v>-7846.5303323999979</v>
      </c>
      <c r="W1284" s="23">
        <f>IFERROR(W1206-W738,"")</f>
        <v>-5500.6511589999991</v>
      </c>
      <c r="X1284" s="23">
        <f>IFERROR(X1206-X738,"")</f>
        <v>-6292.3758119999984</v>
      </c>
      <c r="Y1284" s="23">
        <f>IFERROR(Y1206-Y738,"")</f>
        <v>-4994.4647189000025</v>
      </c>
      <c r="Z1284" s="23">
        <f>IFERROR(Z1206-Z738,"")</f>
        <v>-8400.0928393000013</v>
      </c>
      <c r="AA1284" s="23">
        <f>IFERROR(AA1206-AA738,"")</f>
        <v>-5925.728006000003</v>
      </c>
      <c r="AB1284" s="23">
        <f>IFERROR(AB1206-AB738,"")</f>
        <v>-6331.3746140000021</v>
      </c>
      <c r="AC1284" s="23">
        <f>IFERROR(AC1206-AC738,"")</f>
        <v>-8436.4577162000005</v>
      </c>
      <c r="AD1284" s="23">
        <f>IFERROR(AD1206-AD738,"")</f>
        <v>-6180.1090353000036</v>
      </c>
      <c r="AE1284" s="23">
        <f>IFERROR(AE1206-AE738,"")</f>
        <v>-6669.2664912999971</v>
      </c>
      <c r="AF1284" s="23">
        <f>IFERROR(AF1206-AF738,"")</f>
        <v>-6395.2491849999988</v>
      </c>
      <c r="AG1284" s="23">
        <f>IFERROR(AG1206-AG738,"")</f>
        <v>-6653.8604502000017</v>
      </c>
      <c r="AH1284" s="23" t="str">
        <f>IFERROR(AH1206-AH738,"")</f>
        <v/>
      </c>
    </row>
    <row r="1285" spans="1:34" ht="15" hidden="1" x14ac:dyDescent="0.25">
      <c r="A1285" t="str">
        <f t="shared" si="242"/>
        <v>常熟超额贷款拨备额</v>
      </c>
      <c r="B1285" s="3" t="str">
        <f t="shared" si="240"/>
        <v>常熟银行超额贷款拨备额</v>
      </c>
      <c r="C1285" s="4" t="s">
        <v>114</v>
      </c>
      <c r="D1285" s="4" t="s">
        <v>115</v>
      </c>
      <c r="E1285" s="5" t="s">
        <v>116</v>
      </c>
      <c r="F1285" s="5" t="s">
        <v>107</v>
      </c>
      <c r="G1285" s="5" t="str">
        <f t="shared" si="241"/>
        <v>超额贷款拨备额</v>
      </c>
      <c r="H1285" s="23">
        <f>IFERROR(H1207-H739,"")</f>
        <v>1733.4415104000009</v>
      </c>
      <c r="I1285" s="23">
        <f>IFERROR(I1207-I739,"")</f>
        <v>2019.0032331000002</v>
      </c>
      <c r="J1285" s="23">
        <f>IFERROR(J1207-J739,"")</f>
        <v>2330.2706063999999</v>
      </c>
      <c r="K1285" s="23">
        <f>IFERROR(K1207-K739,"")</f>
        <v>2657.1520182000008</v>
      </c>
      <c r="L1285" s="23">
        <f>IFERROR(L1207-L739,"")</f>
        <v>2769.2789999999995</v>
      </c>
      <c r="M1285" s="23">
        <f>IFERROR(M1207-M739,"")</f>
        <v>3006.6027088000005</v>
      </c>
      <c r="N1285" s="23">
        <f>IFERROR(N1207-N739,"")</f>
        <v>3324.8690799999999</v>
      </c>
      <c r="O1285" s="23">
        <f>IFERROR(O1207-O739,"")</f>
        <v>3586.1248601999996</v>
      </c>
      <c r="P1285" s="23">
        <f>IFERROR(P1207-P739,"")</f>
        <v>3946.402</v>
      </c>
      <c r="Q1285" s="23">
        <f>IFERROR(Q1207-Q739,"")</f>
        <v>3704.8274277</v>
      </c>
      <c r="R1285" s="23">
        <f>IFERROR(R1207-R739,"")</f>
        <v>4043.1419999999998</v>
      </c>
      <c r="S1285" s="23">
        <f>IFERROR(S1207-S739,"")</f>
        <v>4440.3732789999995</v>
      </c>
      <c r="T1285" s="23">
        <f>IFERROR(T1207-T739,"")</f>
        <v>4696.2939999999999</v>
      </c>
      <c r="U1285" s="23">
        <f>IFERROR(U1207-U739,"")</f>
        <v>4607.5375738000002</v>
      </c>
      <c r="V1285" s="23">
        <f>IFERROR(V1207-V739,"")</f>
        <v>4703.3249999999989</v>
      </c>
      <c r="W1285" s="23">
        <f>IFERROR(W1207-W739,"")</f>
        <v>4714.6218150000004</v>
      </c>
      <c r="X1285" s="23">
        <f>IFERROR(X1207-X739,"")</f>
        <v>5039.4061309999988</v>
      </c>
      <c r="Y1285" s="23">
        <f>IFERROR(Y1207-Y739,"")</f>
        <v>4870.3922963000005</v>
      </c>
      <c r="Z1285" s="23">
        <f>IFERROR(Z1207-Z739,"")</f>
        <v>4284.8180000000002</v>
      </c>
      <c r="AA1285" s="23">
        <f>IFERROR(AA1207-AA739,"")</f>
        <v>4950.1898960000008</v>
      </c>
      <c r="AB1285" s="23">
        <f>IFERROR(AB1207-AB739,"")</f>
        <v>3498.3590000000031</v>
      </c>
      <c r="AC1285" s="23">
        <f>IFERROR(AC1207-AC739,"")</f>
        <v>3478.524512</v>
      </c>
      <c r="AD1285" s="23">
        <f>IFERROR(AD1207-AD739,"")</f>
        <v>3849.714814599999</v>
      </c>
      <c r="AE1285" s="23">
        <f>IFERROR(AE1207-AE739,"")</f>
        <v>3798.0440502112006</v>
      </c>
      <c r="AF1285" s="23">
        <f>IFERROR(AF1207-AF739,"")</f>
        <v>3529.9269460000014</v>
      </c>
      <c r="AG1285" s="23">
        <f>IFERROR(AG1207-AG739,"")</f>
        <v>3128.6081693324004</v>
      </c>
      <c r="AH1285" s="23" t="str">
        <f>IFERROR(AH1207-AH739,"")</f>
        <v/>
      </c>
    </row>
    <row r="1286" spans="1:34" ht="15" hidden="1" x14ac:dyDescent="0.25">
      <c r="A1286" t="str">
        <f t="shared" si="242"/>
        <v>紫金超额贷款拨备额</v>
      </c>
      <c r="B1286" s="3" t="str">
        <f t="shared" si="240"/>
        <v>紫金银行超额贷款拨备额</v>
      </c>
      <c r="C1286" s="4" t="s">
        <v>117</v>
      </c>
      <c r="D1286" s="4" t="s">
        <v>118</v>
      </c>
      <c r="E1286" s="5" t="s">
        <v>119</v>
      </c>
      <c r="F1286" s="5" t="s">
        <v>107</v>
      </c>
      <c r="G1286" s="5" t="str">
        <f>G1285</f>
        <v>超额贷款拨备额</v>
      </c>
      <c r="H1286" s="23">
        <f>IFERROR(H1208-H740,"")</f>
        <v>219.91637660000015</v>
      </c>
      <c r="I1286" s="23">
        <f>IFERROR(I1208-I740,"")</f>
        <v>150.98065449999967</v>
      </c>
      <c r="J1286" s="23">
        <f>IFERROR(J1208-J740,"")</f>
        <v>333.39700000000039</v>
      </c>
      <c r="K1286" s="23">
        <f>IFERROR(K1208-K740,"")</f>
        <v>617.43180499999926</v>
      </c>
      <c r="L1286" s="23">
        <f>IFERROR(L1208-L740,"")</f>
        <v>703.88900000000012</v>
      </c>
      <c r="M1286" s="23">
        <f>IFERROR(M1208-M740,"")</f>
        <v>742.35269729999982</v>
      </c>
      <c r="N1286" s="23">
        <f>IFERROR(N1208-N740,"")</f>
        <v>1097.6345200000005</v>
      </c>
      <c r="O1286" s="23">
        <f>IFERROR(O1208-O740,"")</f>
        <v>1184.4309632000004</v>
      </c>
      <c r="P1286" s="23">
        <f>IFERROR(P1208-P740,"")</f>
        <v>874.80799999999908</v>
      </c>
      <c r="Q1286" s="23">
        <f>IFERROR(Q1208-Q740,"")</f>
        <v>541.75218828799962</v>
      </c>
      <c r="R1286" s="23">
        <f>IFERROR(R1208-R740,"")</f>
        <v>1339.1205000000014</v>
      </c>
      <c r="S1286" s="23">
        <f>IFERROR(S1208-S740,"")</f>
        <v>1519.6516228</v>
      </c>
      <c r="T1286" s="23">
        <f>IFERROR(T1208-T740,"")</f>
        <v>1282.7329999999997</v>
      </c>
      <c r="U1286" s="23">
        <f>IFERROR(U1208-U740,"")</f>
        <v>1309.5918957000004</v>
      </c>
      <c r="V1286" s="23">
        <f>IFERROR(V1208-V740,"")</f>
        <v>662.6220000000003</v>
      </c>
      <c r="W1286" s="23" t="str">
        <f>IFERROR(W1208-W740,"")</f>
        <v/>
      </c>
      <c r="X1286" s="23">
        <f>IFERROR(X1208-X740,"")</f>
        <v>512.93510439999955</v>
      </c>
      <c r="Y1286" s="23">
        <f>IFERROR(Y1208-Y740,"")</f>
        <v>559.52505759999985</v>
      </c>
      <c r="Z1286" s="23">
        <f>IFERROR(Z1208-Z740,"")</f>
        <v>-299.67399999999907</v>
      </c>
      <c r="AA1286" s="23">
        <f>IFERROR(AA1208-AA740,"")</f>
        <v>-12.309595899999294</v>
      </c>
      <c r="AB1286" s="23">
        <f>IFERROR(AB1208-AB740,"")</f>
        <v>-607.5069999999987</v>
      </c>
      <c r="AC1286" s="23">
        <f>IFERROR(AC1208-AC740,"")</f>
        <v>-673.71136200000092</v>
      </c>
      <c r="AD1286" s="23">
        <f>IFERROR(AD1208-AD740,"")</f>
        <v>-392.78900000000067</v>
      </c>
      <c r="AE1286" s="23">
        <f>IFERROR(AE1208-AE740,"")</f>
        <v>-476.31470400000035</v>
      </c>
      <c r="AF1286" s="23">
        <f>IFERROR(AF1208-AF740,"")</f>
        <v>-655.60499999999956</v>
      </c>
      <c r="AG1286" s="23">
        <f>IFERROR(AG1208-AG740,"")</f>
        <v>-887.47909970000001</v>
      </c>
      <c r="AH1286" s="23" t="str">
        <f>IFERROR(AH1208-AH740,"")</f>
        <v/>
      </c>
    </row>
    <row r="1287" spans="1:34" ht="15" hidden="1" x14ac:dyDescent="0.25">
      <c r="A1287" t="str">
        <f t="shared" si="242"/>
        <v>无锡超额贷款拨备额</v>
      </c>
      <c r="B1287" s="3" t="str">
        <f t="shared" si="240"/>
        <v>无锡银行超额贷款拨备额</v>
      </c>
      <c r="C1287" s="4" t="s">
        <v>120</v>
      </c>
      <c r="D1287" s="4" t="s">
        <v>121</v>
      </c>
      <c r="E1287" s="5" t="s">
        <v>122</v>
      </c>
      <c r="F1287" s="5" t="s">
        <v>107</v>
      </c>
      <c r="G1287" s="5" t="str">
        <f t="shared" ref="G1287:G1291" si="243">G1286</f>
        <v>超额贷款拨备额</v>
      </c>
      <c r="H1287" s="23">
        <f>IFERROR(H1209-H741,"")</f>
        <v>1275.7183921000005</v>
      </c>
      <c r="I1287" s="23">
        <f>IFERROR(I1209-I741,"")</f>
        <v>1568.4969829999998</v>
      </c>
      <c r="J1287" s="23">
        <f>IFERROR(J1209-J741,"")</f>
        <v>1626.2219414000001</v>
      </c>
      <c r="K1287" s="23">
        <f>IFERROR(K1209-K741,"")</f>
        <v>1936.9607810999998</v>
      </c>
      <c r="L1287" s="23">
        <f>IFERROR(L1209-L741,"")</f>
        <v>1929.6465806000001</v>
      </c>
      <c r="M1287" s="23">
        <f>IFERROR(M1209-M741,"")</f>
        <v>1990.5154795000001</v>
      </c>
      <c r="N1287" s="23">
        <f>IFERROR(N1209-N741,"")</f>
        <v>2417.7212609999997</v>
      </c>
      <c r="O1287" s="23">
        <f>IFERROR(O1209-O741,"")</f>
        <v>2831.8784850000002</v>
      </c>
      <c r="P1287" s="23">
        <f>IFERROR(P1209-P741,"")</f>
        <v>3106.1343390999996</v>
      </c>
      <c r="Q1287" s="23">
        <f>IFERROR(Q1209-Q741,"")</f>
        <v>3557.8859067000003</v>
      </c>
      <c r="R1287" s="23">
        <f>IFERROR(R1209-R741,"")</f>
        <v>3751.081999999999</v>
      </c>
      <c r="S1287" s="23">
        <f>IFERROR(S1209-S741,"")</f>
        <v>4062.4087242000001</v>
      </c>
      <c r="T1287" s="23">
        <f>IFERROR(T1209-T741,"")</f>
        <v>4263.3209999999999</v>
      </c>
      <c r="U1287" s="23">
        <f>IFERROR(U1209-U741,"")</f>
        <v>4413.6348945</v>
      </c>
      <c r="V1287" s="23">
        <f>IFERROR(V1209-V741,"")</f>
        <v>4288.2905285999996</v>
      </c>
      <c r="W1287" s="23">
        <f>IFERROR(W1209-W741,"")</f>
        <v>4366.9787292000001</v>
      </c>
      <c r="X1287" s="23">
        <f>IFERROR(X1209-X741,"")</f>
        <v>4417.8999233000013</v>
      </c>
      <c r="Y1287" s="23">
        <f>IFERROR(Y1209-Y741,"")</f>
        <v>4291.3412777999993</v>
      </c>
      <c r="Z1287" s="23">
        <f>IFERROR(Z1209-Z741,"")</f>
        <v>4139.4334972000006</v>
      </c>
      <c r="AA1287" s="23">
        <f>IFERROR(AA1209-AA741,"")</f>
        <v>4141.6003503000002</v>
      </c>
      <c r="AB1287" s="23">
        <f>IFERROR(AB1209-AB741,"")</f>
        <v>4095.1357407999994</v>
      </c>
      <c r="AC1287" s="23">
        <f>IFERROR(AC1209-AC741,"")</f>
        <v>3895.6902903999999</v>
      </c>
      <c r="AD1287" s="23">
        <f>IFERROR(AD1209-AD741,"")</f>
        <v>3508.8161947999997</v>
      </c>
      <c r="AE1287" s="23">
        <f>IFERROR(AE1209-AE741,"")</f>
        <v>3427.7277618000007</v>
      </c>
      <c r="AF1287" s="23">
        <f>IFERROR(AF1209-AF741,"")</f>
        <v>3385.9994165999992</v>
      </c>
      <c r="AG1287" s="23">
        <f>IFERROR(AG1209-AG741,"")</f>
        <v>3284.2423142999992</v>
      </c>
      <c r="AH1287" s="23">
        <f>IFERROR(AH1209-AH741,"")</f>
        <v>2935.7977405000011</v>
      </c>
    </row>
    <row r="1288" spans="1:34" ht="15" hidden="1" x14ac:dyDescent="0.25">
      <c r="A1288" t="str">
        <f t="shared" si="242"/>
        <v>张家港超额贷款拨备额</v>
      </c>
      <c r="B1288" s="3" t="str">
        <f t="shared" si="240"/>
        <v>张家港行超额贷款拨备额</v>
      </c>
      <c r="C1288" s="4" t="s">
        <v>123</v>
      </c>
      <c r="D1288" s="4" t="s">
        <v>124</v>
      </c>
      <c r="E1288" s="5" t="s">
        <v>125</v>
      </c>
      <c r="F1288" s="5" t="s">
        <v>107</v>
      </c>
      <c r="G1288" s="5" t="str">
        <f t="shared" si="243"/>
        <v>超额贷款拨备额</v>
      </c>
      <c r="H1288" s="23">
        <f>IFERROR(H1210-H742,"")</f>
        <v>-1243.3195255210503</v>
      </c>
      <c r="I1288" s="23">
        <f>IFERROR(I1210-I742,"")</f>
        <v>-819.42057110132237</v>
      </c>
      <c r="J1288" s="23">
        <f>IFERROR(J1210-J742,"")</f>
        <v>-351.97497988937266</v>
      </c>
      <c r="K1288" s="23">
        <f>IFERROR(K1210-K742,"")</f>
        <v>-418.29746634089588</v>
      </c>
      <c r="L1288" s="23">
        <f>IFERROR(L1210-L742,"")</f>
        <v>158.5940454564261</v>
      </c>
      <c r="M1288" s="23">
        <f>IFERROR(M1210-M742,"")</f>
        <v>388.11229556664784</v>
      </c>
      <c r="N1288" s="23">
        <f>IFERROR(N1210-N742,"")</f>
        <v>627.18398255882221</v>
      </c>
      <c r="O1288" s="23">
        <f>IFERROR(O1210-O742,"")</f>
        <v>899.42494150343964</v>
      </c>
      <c r="P1288" s="23">
        <f>IFERROR(P1210-P742,"")</f>
        <v>1399.3506604663621</v>
      </c>
      <c r="Q1288" s="23">
        <f>IFERROR(Q1210-Q742,"")</f>
        <v>1612.4920263400218</v>
      </c>
      <c r="R1288" s="23">
        <f>IFERROR(R1210-R742,"")</f>
        <v>1919.6170963647151</v>
      </c>
      <c r="S1288" s="23">
        <f>IFERROR(S1210-S742,"")</f>
        <v>2186.4280233382278</v>
      </c>
      <c r="T1288" s="23">
        <f>IFERROR(T1210-T742,"")</f>
        <v>2524.0384850799987</v>
      </c>
      <c r="U1288" s="23">
        <f>IFERROR(U1210-U742,"")</f>
        <v>2689.3041517441638</v>
      </c>
      <c r="V1288" s="23">
        <f>IFERROR(V1210-V742,"")</f>
        <v>2560.2332892528257</v>
      </c>
      <c r="W1288" s="23">
        <f>IFERROR(W1210-W742,"")</f>
        <v>2510.6328088523042</v>
      </c>
      <c r="X1288" s="23">
        <f>IFERROR(X1210-X742,"")</f>
        <v>2604.9727442331427</v>
      </c>
      <c r="Y1288" s="23">
        <f>IFERROR(Y1210-Y742,"")</f>
        <v>2404.9310310291494</v>
      </c>
      <c r="Z1288" s="23">
        <f>IFERROR(Z1210-Z742,"")</f>
        <v>1840.3960969380892</v>
      </c>
      <c r="AA1288" s="23">
        <f>IFERROR(AA1210-AA742,"")</f>
        <v>1824.2112544724687</v>
      </c>
      <c r="AB1288" s="23">
        <f>IFERROR(AB1210-AB742,"")</f>
        <v>1860.0565426902699</v>
      </c>
      <c r="AC1288" s="23">
        <f>IFERROR(AC1210-AC742,"")</f>
        <v>1305.8662255385802</v>
      </c>
      <c r="AD1288" s="23">
        <f>IFERROR(AD1210-AD742,"")</f>
        <v>1362.1309105153064</v>
      </c>
      <c r="AE1288" s="23">
        <f>IFERROR(AE1210-AE742,"")</f>
        <v>1969.0719021752707</v>
      </c>
      <c r="AF1288" s="23">
        <f>IFERROR(AF1210-AF742,"")</f>
        <v>1986.0718875130665</v>
      </c>
      <c r="AG1288" s="23">
        <f>IFERROR(AG1210-AG742,"")</f>
        <v>1662.2190144683432</v>
      </c>
      <c r="AH1288" s="23">
        <f>IFERROR(AH1210-AH742,"")</f>
        <v>1274.0714947675979</v>
      </c>
    </row>
    <row r="1289" spans="1:34" ht="15" hidden="1" x14ac:dyDescent="0.25">
      <c r="A1289" t="str">
        <f t="shared" si="242"/>
        <v>苏农超额贷款拨备额</v>
      </c>
      <c r="B1289" s="3" t="str">
        <f t="shared" si="240"/>
        <v>苏农银行超额贷款拨备额</v>
      </c>
      <c r="C1289" s="4" t="s">
        <v>126</v>
      </c>
      <c r="D1289" s="4" t="s">
        <v>127</v>
      </c>
      <c r="E1289" s="5" t="s">
        <v>128</v>
      </c>
      <c r="F1289" s="5" t="s">
        <v>107</v>
      </c>
      <c r="G1289" s="5" t="str">
        <f t="shared" si="243"/>
        <v>超额贷款拨备额</v>
      </c>
      <c r="H1289" s="23">
        <f>IFERROR(H1211-H743,"")</f>
        <v>-1454.3716509999999</v>
      </c>
      <c r="I1289" s="23">
        <f>IFERROR(I1211-I743,"")</f>
        <v>-1596.3736302999996</v>
      </c>
      <c r="J1289" s="23">
        <f>IFERROR(J1211-J743,"")</f>
        <v>-1476.3414363999996</v>
      </c>
      <c r="K1289" s="23">
        <f>IFERROR(K1211-K743,"")</f>
        <v>-1316.3917073000002</v>
      </c>
      <c r="L1289" s="23">
        <f>IFERROR(L1211-L743,"")</f>
        <v>-1368.5433927999998</v>
      </c>
      <c r="M1289" s="23">
        <f>IFERROR(M1211-M743,"")</f>
        <v>-1205.6493908000007</v>
      </c>
      <c r="N1289" s="23">
        <f>IFERROR(N1211-N743,"")</f>
        <v>-487.46927360000063</v>
      </c>
      <c r="O1289" s="23">
        <f>IFERROR(O1211-O743,"")</f>
        <v>-350.79990300000009</v>
      </c>
      <c r="P1289" s="23">
        <f>IFERROR(P1211-P743,"")</f>
        <v>92.060465599999588</v>
      </c>
      <c r="Q1289" s="23">
        <f>IFERROR(Q1211-Q743,"")</f>
        <v>179.5708367000002</v>
      </c>
      <c r="R1289" s="23">
        <f>IFERROR(R1211-R743,"")</f>
        <v>550.02936999999974</v>
      </c>
      <c r="S1289" s="23">
        <f>IFERROR(S1211-S743,"")</f>
        <v>753.16819409999925</v>
      </c>
      <c r="T1289" s="23">
        <f>IFERROR(T1211-T743,"")</f>
        <v>1398.1727459999997</v>
      </c>
      <c r="U1289" s="23">
        <f>IFERROR(U1211-U743,"")</f>
        <v>1515.9524317999999</v>
      </c>
      <c r="V1289" s="23">
        <f>IFERROR(V1211-V743,"")</f>
        <v>1941.7688635000004</v>
      </c>
      <c r="W1289" s="23">
        <f>IFERROR(W1211-W743,"")</f>
        <v>2106.6562603000002</v>
      </c>
      <c r="X1289" s="23">
        <f>IFERROR(X1211-X743,"")</f>
        <v>2406.1414096000003</v>
      </c>
      <c r="Y1289" s="23">
        <f>IFERROR(Y1211-Y743,"")</f>
        <v>2254.3525136000007</v>
      </c>
      <c r="Z1289" s="23">
        <f>IFERROR(Z1211-Z743,"")</f>
        <v>2428.3327008000006</v>
      </c>
      <c r="AA1289" s="23">
        <f>IFERROR(AA1211-AA743,"")</f>
        <v>2782.2643194000002</v>
      </c>
      <c r="AB1289" s="23">
        <f>IFERROR(AB1211-AB743,"")</f>
        <v>2509.7341651000002</v>
      </c>
      <c r="AC1289" s="23">
        <f>IFERROR(AC1211-AC743,"")</f>
        <v>2274.9670767000002</v>
      </c>
      <c r="AD1289" s="23">
        <f>IFERROR(AD1211-AD743,"")</f>
        <v>2277.6538479999999</v>
      </c>
      <c r="AE1289" s="23">
        <f>IFERROR(AE1211-AE743,"")</f>
        <v>2222.7079044999991</v>
      </c>
      <c r="AF1289" s="23">
        <f>IFERROR(AF1211-AF743,"")</f>
        <v>1549.0179670000002</v>
      </c>
      <c r="AG1289" s="23">
        <f>IFERROR(AG1211-AG743,"")</f>
        <v>1462.9906500000006</v>
      </c>
      <c r="AH1289" s="23" t="str">
        <f>IFERROR(AH1211-AH743,"")</f>
        <v/>
      </c>
    </row>
    <row r="1290" spans="1:34" ht="15" hidden="1" x14ac:dyDescent="0.25">
      <c r="A1290" t="str">
        <f t="shared" si="242"/>
        <v>江阴超额贷款拨备额</v>
      </c>
      <c r="B1290" s="3" t="str">
        <f t="shared" si="240"/>
        <v>江阴银行超额贷款拨备额</v>
      </c>
      <c r="C1290" s="4" t="s">
        <v>129</v>
      </c>
      <c r="D1290" s="4" t="s">
        <v>130</v>
      </c>
      <c r="E1290" s="5" t="s">
        <v>131</v>
      </c>
      <c r="F1290" s="5" t="s">
        <v>107</v>
      </c>
      <c r="G1290" s="5" t="str">
        <f t="shared" si="243"/>
        <v>超额贷款拨备额</v>
      </c>
      <c r="H1290" s="23">
        <f>IFERROR(H1212-H744,"")</f>
        <v>1281.4008803000006</v>
      </c>
      <c r="I1290" s="23">
        <f>IFERROR(I1212-I744,"")</f>
        <v>1195.923714</v>
      </c>
      <c r="J1290" s="23">
        <f>IFERROR(J1212-J744,"")</f>
        <v>492.20763249999936</v>
      </c>
      <c r="K1290" s="23">
        <f>IFERROR(K1212-K744,"")</f>
        <v>208.57679570000028</v>
      </c>
      <c r="L1290" s="23">
        <f>IFERROR(L1212-L744,"")</f>
        <v>309.54714099999956</v>
      </c>
      <c r="M1290" s="23">
        <f>IFERROR(M1212-M744,"")</f>
        <v>646.59994950000009</v>
      </c>
      <c r="N1290" s="23">
        <f>IFERROR(N1212-N744,"")</f>
        <v>980.56191309999986</v>
      </c>
      <c r="O1290" s="23">
        <f>IFERROR(O1212-O744,"")</f>
        <v>1369.8832066</v>
      </c>
      <c r="P1290" s="23">
        <f>IFERROR(P1212-P744,"")</f>
        <v>1609.8813624000004</v>
      </c>
      <c r="Q1290" s="23">
        <f>IFERROR(Q1212-Q744,"")</f>
        <v>2010.2012175</v>
      </c>
      <c r="R1290" s="23">
        <f>IFERROR(R1212-R744,"")</f>
        <v>2278.3061564</v>
      </c>
      <c r="S1290" s="23">
        <f>IFERROR(S1212-S744,"")</f>
        <v>2912.6207990000003</v>
      </c>
      <c r="T1290" s="23">
        <f>IFERROR(T1212-T744,"")</f>
        <v>3396.1327708000008</v>
      </c>
      <c r="U1290" s="23">
        <f>IFERROR(U1212-U744,"")</f>
        <v>3012.5642884000004</v>
      </c>
      <c r="V1290" s="23">
        <f>IFERROR(V1212-V744,"")</f>
        <v>2796.2999955999994</v>
      </c>
      <c r="W1290" s="23">
        <f>IFERROR(W1212-W744,"")</f>
        <v>3067.8597794999996</v>
      </c>
      <c r="X1290" s="23">
        <f>IFERROR(X1212-X744,"")</f>
        <v>3015.8972746999993</v>
      </c>
      <c r="Y1290" s="23">
        <f>IFERROR(Y1212-Y744,"")</f>
        <v>2933.0992635000002</v>
      </c>
      <c r="Z1290" s="23">
        <f>IFERROR(Z1212-Z744,"")</f>
        <v>2269.7175882000001</v>
      </c>
      <c r="AA1290" s="23">
        <f>IFERROR(AA1212-AA744,"")</f>
        <v>2640.853369200001</v>
      </c>
      <c r="AB1290" s="23">
        <f>IFERROR(AB1212-AB744,"")</f>
        <v>2362.5416340000002</v>
      </c>
      <c r="AC1290" s="23">
        <f>IFERROR(AC1212-AC744,"")</f>
        <v>2113.3561488</v>
      </c>
      <c r="AD1290" s="23">
        <f>IFERROR(AD1212-AD744,"")</f>
        <v>1375.1745346000002</v>
      </c>
      <c r="AE1290" s="23">
        <f>IFERROR(AE1212-AE744,"")</f>
        <v>1428.6585759999998</v>
      </c>
      <c r="AF1290" s="23">
        <f>IFERROR(AF1212-AF744,"")</f>
        <v>1709.373623</v>
      </c>
      <c r="AG1290" s="23">
        <f>IFERROR(AG1212-AG744,"")</f>
        <v>1489.1554602000006</v>
      </c>
      <c r="AH1290" s="23" t="str">
        <f>IFERROR(AH1212-AH744,"")</f>
        <v/>
      </c>
    </row>
    <row r="1291" spans="1:34" ht="15" hidden="1" x14ac:dyDescent="0.25">
      <c r="A1291" t="str">
        <f t="shared" si="242"/>
        <v>瑞丰超额贷款拨备额</v>
      </c>
      <c r="B1291" s="3" t="str">
        <f t="shared" si="240"/>
        <v>瑞丰银行超额贷款拨备额</v>
      </c>
      <c r="C1291" s="4" t="s">
        <v>132</v>
      </c>
      <c r="D1291" s="4" t="s">
        <v>133</v>
      </c>
      <c r="E1291" s="5" t="s">
        <v>134</v>
      </c>
      <c r="F1291" s="5" t="s">
        <v>107</v>
      </c>
      <c r="G1291" s="5" t="str">
        <f t="shared" si="243"/>
        <v>超额贷款拨备额</v>
      </c>
      <c r="H1291" s="23" t="str">
        <f>IFERROR(H1213-H745,"")</f>
        <v/>
      </c>
      <c r="I1291" s="23" t="str">
        <f>IFERROR(I1213-I745,"")</f>
        <v/>
      </c>
      <c r="J1291" s="23">
        <f>IFERROR(J1213-J745,"")</f>
        <v>259.10169957483504</v>
      </c>
      <c r="K1291" s="23" t="str">
        <f>IFERROR(K1213-K745,"")</f>
        <v/>
      </c>
      <c r="L1291" s="23" t="str">
        <f>IFERROR(L1213-L745,"")</f>
        <v/>
      </c>
      <c r="M1291" s="23" t="str">
        <f>IFERROR(M1213-M745,"")</f>
        <v/>
      </c>
      <c r="N1291" s="23">
        <f>IFERROR(N1213-N745,"")</f>
        <v>113.41508947321563</v>
      </c>
      <c r="O1291" s="23" t="str">
        <f>IFERROR(O1213-O745,"")</f>
        <v/>
      </c>
      <c r="P1291" s="23">
        <f>IFERROR(P1213-P745,"")</f>
        <v>573.06633220000003</v>
      </c>
      <c r="Q1291" s="23">
        <f>IFERROR(Q1213-Q745,"")</f>
        <v>1002.0395938999998</v>
      </c>
      <c r="R1291" s="23">
        <f>IFERROR(R1213-R745,"")</f>
        <v>352.58910000000014</v>
      </c>
      <c r="S1291" s="23">
        <f>IFERROR(S1213-S745,"")</f>
        <v>858.33939759999953</v>
      </c>
      <c r="T1291" s="23">
        <f>IFERROR(T1213-T745,"")</f>
        <v>433.73385999999982</v>
      </c>
      <c r="U1291" s="23">
        <f>IFERROR(U1213-U745,"")</f>
        <v>582.46475740000005</v>
      </c>
      <c r="V1291" s="23">
        <f>IFERROR(V1213-V745,"")</f>
        <v>507.49159559999998</v>
      </c>
      <c r="W1291" s="23">
        <f>IFERROR(W1213-W745,"")</f>
        <v>548.28390519999994</v>
      </c>
      <c r="X1291" s="23">
        <f>IFERROR(X1213-X745,"")</f>
        <v>712.10705399999915</v>
      </c>
      <c r="Y1291" s="23">
        <f>IFERROR(Y1213-Y745,"")</f>
        <v>723.90122070000007</v>
      </c>
      <c r="Z1291" s="23">
        <f>IFERROR(Z1213-Z745,"")</f>
        <v>786.59724200000028</v>
      </c>
      <c r="AA1291" s="23">
        <f>IFERROR(AA1213-AA745,"")</f>
        <v>757.24189699999988</v>
      </c>
      <c r="AB1291" s="23">
        <f>IFERROR(AB1213-AB745,"")</f>
        <v>748.87061480000011</v>
      </c>
      <c r="AC1291" s="23">
        <f>IFERROR(AC1213-AC745,"")</f>
        <v>859.86006799999996</v>
      </c>
      <c r="AD1291" s="23">
        <f>IFERROR(AD1213-AD745,"")</f>
        <v>889.43360839999968</v>
      </c>
      <c r="AE1291" s="23">
        <f>IFERROR(AE1213-AE745,"")</f>
        <v>891.4258649999997</v>
      </c>
      <c r="AF1291" s="23">
        <f>IFERROR(AF1213-AF745,"")</f>
        <v>1002.1087632000008</v>
      </c>
      <c r="AG1291" s="23">
        <f>IFERROR(AG1213-AG745,"")</f>
        <v>703.59078220000038</v>
      </c>
      <c r="AH1291" s="23">
        <f>IFERROR(AH1213-AH745,"")</f>
        <v>397.96071870000105</v>
      </c>
    </row>
    <row r="1292" spans="1:34" ht="15" hidden="1" x14ac:dyDescent="0.25">
      <c r="A1292" t="str">
        <f t="shared" si="242"/>
        <v>农业(H)超额贷款拨备额</v>
      </c>
      <c r="B1292" s="15" t="str">
        <f t="shared" si="240"/>
        <v>农业银行超额贷款拨备额</v>
      </c>
      <c r="C1292" s="16" t="s">
        <v>179</v>
      </c>
      <c r="D1292" s="16" t="s">
        <v>164</v>
      </c>
      <c r="E1292" s="17" t="s">
        <v>149</v>
      </c>
      <c r="F1292" s="17" t="s">
        <v>542</v>
      </c>
      <c r="G1292" s="17" t="str">
        <f>G1291</f>
        <v>超额贷款拨备额</v>
      </c>
      <c r="H1292" s="23">
        <f>IFERROR(H1214-H746,"")</f>
        <v>25397.081399999908</v>
      </c>
      <c r="I1292" s="23">
        <f>IFERROR(I1214-I746,"")</f>
        <v>25862.123199999915</v>
      </c>
      <c r="J1292" s="23">
        <f>IFERROR(J1214-J746,"")</f>
        <v>68100.355999999971</v>
      </c>
      <c r="K1292" s="23">
        <f>IFERROR(K1214-K746,"")</f>
        <v>73898.290299999935</v>
      </c>
      <c r="L1292" s="23">
        <f>IFERROR(L1214-L746,"")</f>
        <v>95686.602900000056</v>
      </c>
      <c r="M1292" s="23">
        <f>IFERROR(M1214-M746,"")</f>
        <v>85450.946000000113</v>
      </c>
      <c r="N1292" s="23">
        <f>IFERROR(N1214-N746,"")</f>
        <v>89233.900299999979</v>
      </c>
      <c r="O1292" s="23">
        <f>IFERROR(O1214-O746,"")</f>
        <v>97586.504700000049</v>
      </c>
      <c r="P1292" s="23">
        <f>IFERROR(P1214-P746,"")</f>
        <v>181737.33500000002</v>
      </c>
      <c r="Q1292" s="23">
        <f>IFERROR(Q1214-Q746,"")</f>
        <v>210620.71320000006</v>
      </c>
      <c r="R1292" s="23">
        <f>IFERROR(R1214-R746,"")</f>
        <v>238574.7464</v>
      </c>
      <c r="S1292" s="23">
        <f>IFERROR(S1214-S746,"")</f>
        <v>273420.38070000004</v>
      </c>
      <c r="T1292" s="23">
        <f>IFERROR(T1214-T746,"")</f>
        <v>268218.44570000004</v>
      </c>
      <c r="U1292" s="23">
        <f>IFERROR(U1214-U746,"")</f>
        <v>271561.09699999995</v>
      </c>
      <c r="V1292" s="23">
        <f>IFERROR(V1214-V746,"")</f>
        <v>262227.72229999991</v>
      </c>
      <c r="W1292" s="23">
        <f>IFERROR(W1214-W746,"")</f>
        <v>293894.42209999997</v>
      </c>
      <c r="X1292" s="23">
        <f>IFERROR(X1214-X746,"")</f>
        <v>290237.73</v>
      </c>
      <c r="Y1292" s="23">
        <f>IFERROR(Y1214-Y746,"")</f>
        <v>297162.46819999989</v>
      </c>
      <c r="Z1292" s="23">
        <f>IFERROR(Z1214-Z746,"")</f>
        <v>293696.22230000002</v>
      </c>
      <c r="AA1292" s="23">
        <f>IFERROR(AA1214-AA746,"")</f>
        <v>321753.98300000001</v>
      </c>
      <c r="AB1292" s="23">
        <f>IFERROR(AB1214-AB746,"")</f>
        <v>306854.98199999996</v>
      </c>
      <c r="AC1292" s="23">
        <f>IFERROR(AC1214-AC746,"")</f>
        <v>310425.58279999997</v>
      </c>
      <c r="AD1292" s="23">
        <f>IFERROR(AD1214-AD746,"")</f>
        <v>258355.73699999996</v>
      </c>
      <c r="AE1292" s="23">
        <f>IFERROR(AE1214-AE746,"")</f>
        <v>314379.01639999996</v>
      </c>
      <c r="AF1292" s="23">
        <f>IFERROR(AF1214-AF746,"")</f>
        <v>293526.05440000014</v>
      </c>
      <c r="AG1292" s="23">
        <f>IFERROR(AG1214-AG746,"")</f>
        <v>292893.73339999991</v>
      </c>
      <c r="AH1292" s="23">
        <f>IFERROR(AH1214-AH746,"")</f>
        <v>282552.60819999978</v>
      </c>
    </row>
    <row r="1293" spans="1:34" ht="15" hidden="1" x14ac:dyDescent="0.25">
      <c r="A1293" t="str">
        <f t="shared" si="242"/>
        <v>交通(H)超额贷款拨备额</v>
      </c>
      <c r="B1293" s="3" t="str">
        <f t="shared" si="240"/>
        <v>交通银行超额贷款拨备额</v>
      </c>
      <c r="C1293" s="4" t="s">
        <v>180</v>
      </c>
      <c r="D1293" s="4" t="s">
        <v>165</v>
      </c>
      <c r="E1293" s="5" t="s">
        <v>150</v>
      </c>
      <c r="F1293" s="5" t="s">
        <v>542</v>
      </c>
      <c r="G1293" s="5" t="str">
        <f t="shared" ref="G1293:V1319" si="244">G1292</f>
        <v>超额贷款拨备额</v>
      </c>
      <c r="H1293" s="23">
        <f>IFERROR(H1215-H747,"")</f>
        <v>-61410.996400000004</v>
      </c>
      <c r="I1293" s="23">
        <f>IFERROR(I1215-I747,"")</f>
        <v>-62103.496500000008</v>
      </c>
      <c r="J1293" s="23">
        <f>IFERROR(J1215-J747,"")</f>
        <v>-58437.842499999999</v>
      </c>
      <c r="K1293" s="23">
        <f>IFERROR(K1215-K747,"")</f>
        <v>-66660.373599999992</v>
      </c>
      <c r="L1293" s="23">
        <f>IFERROR(L1215-L747,"")</f>
        <v>-54848.818399999989</v>
      </c>
      <c r="M1293" s="23">
        <f>IFERROR(M1215-M747,"")</f>
        <v>-52641.009799999971</v>
      </c>
      <c r="N1293" s="23">
        <f>IFERROR(N1215-N747,"")</f>
        <v>-38072.680800000002</v>
      </c>
      <c r="O1293" s="23">
        <f>IFERROR(O1215-O747,"")</f>
        <v>-39621.436000000016</v>
      </c>
      <c r="P1293" s="23">
        <f>IFERROR(P1215-P747,"")</f>
        <v>-36361.247999999992</v>
      </c>
      <c r="Q1293" s="23">
        <f>IFERROR(Q1215-Q747,"")</f>
        <v>-30554.549999999988</v>
      </c>
      <c r="R1293" s="23">
        <f>IFERROR(R1215-R747,"")</f>
        <v>-22465.920000000013</v>
      </c>
      <c r="S1293" s="23">
        <f>IFERROR(S1215-S747,"")</f>
        <v>-27110.629500000039</v>
      </c>
      <c r="T1293" s="23">
        <f>IFERROR(T1215-T747,"")</f>
        <v>-23858.857999999978</v>
      </c>
      <c r="U1293" s="23">
        <f>IFERROR(U1215-U747,"")</f>
        <v>-21945.457200000004</v>
      </c>
      <c r="V1293" s="23">
        <f>IFERROR(V1215-V747,"")</f>
        <v>-23655.092500000028</v>
      </c>
      <c r="W1293" s="23">
        <f>IFERROR(W1215-W747,"")</f>
        <v>-25304.114499999996</v>
      </c>
      <c r="X1293" s="23">
        <f>IFERROR(X1215-X747,"")</f>
        <v>-18604.017500000016</v>
      </c>
      <c r="Y1293" s="23">
        <f>IFERROR(Y1215-Y747,"")</f>
        <v>-15642.074600000022</v>
      </c>
      <c r="Z1293" s="23">
        <f>IFERROR(Z1215-Z747,"")</f>
        <v>-17146.230500000005</v>
      </c>
      <c r="AA1293" s="23">
        <f>IFERROR(AA1215-AA747,"")</f>
        <v>-20458.665099999984</v>
      </c>
      <c r="AB1293" s="23">
        <f>IFERROR(AB1215-AB747,"")</f>
        <v>-20803.088799999998</v>
      </c>
      <c r="AC1293" s="23">
        <f>IFERROR(AC1215-AC747,"")</f>
        <v>-17212.42240000001</v>
      </c>
      <c r="AD1293" s="23">
        <f>IFERROR(AD1215-AD747,"")</f>
        <v>-18686.098199999979</v>
      </c>
      <c r="AE1293" s="23">
        <f>IFERROR(AE1215-AE747,"")</f>
        <v>-20232.392900000006</v>
      </c>
      <c r="AF1293" s="23">
        <f>IFERROR(AF1215-AF747,"")</f>
        <v>-17211.787199999992</v>
      </c>
      <c r="AG1293" s="23">
        <f>IFERROR(AG1215-AG747,"")</f>
        <v>-16009.258099999977</v>
      </c>
      <c r="AH1293" s="23">
        <f>IFERROR(AH1215-AH747,"")</f>
        <v>216957.29120000004</v>
      </c>
    </row>
    <row r="1294" spans="1:34" ht="15" hidden="1" x14ac:dyDescent="0.25">
      <c r="A1294" t="str">
        <f t="shared" si="242"/>
        <v>中国(H)超额贷款拨备额</v>
      </c>
      <c r="B1294" s="3" t="str">
        <f t="shared" si="240"/>
        <v>中国银行超额贷款拨备额</v>
      </c>
      <c r="C1294" s="4" t="s">
        <v>181</v>
      </c>
      <c r="D1294" s="4" t="s">
        <v>166</v>
      </c>
      <c r="E1294" s="5" t="s">
        <v>151</v>
      </c>
      <c r="F1294" s="5" t="s">
        <v>542</v>
      </c>
      <c r="G1294" s="5" t="str">
        <f t="shared" si="244"/>
        <v>超额贷款拨备额</v>
      </c>
      <c r="H1294" s="23">
        <f>IFERROR(H1216-H748,"")</f>
        <v>-205393.71999999997</v>
      </c>
      <c r="I1294" s="23">
        <f>IFERROR(I1216-I748,"")</f>
        <v>-197051.1994000001</v>
      </c>
      <c r="J1294" s="23">
        <f>IFERROR(J1216-J748,"")</f>
        <v>-141959.38929999992</v>
      </c>
      <c r="K1294" s="23">
        <f>IFERROR(K1216-K748,"")</f>
        <v>-129009.46299999999</v>
      </c>
      <c r="L1294" s="23">
        <f>IFERROR(L1216-L748,"")</f>
        <v>-100405.74940000009</v>
      </c>
      <c r="M1294" s="23">
        <f>IFERROR(M1216-M748,"")</f>
        <v>-108058.6838</v>
      </c>
      <c r="N1294" s="23">
        <f>IFERROR(N1216-N748,"")</f>
        <v>-103052.42100000003</v>
      </c>
      <c r="O1294" s="23">
        <f>IFERROR(O1216-O748,"")</f>
        <v>-89274.785399999993</v>
      </c>
      <c r="P1294" s="23">
        <f>IFERROR(P1216-P748,"")</f>
        <v>-66141.343999999983</v>
      </c>
      <c r="Q1294" s="23">
        <f>IFERROR(Q1216-Q748,"")</f>
        <v>-50119.910099999921</v>
      </c>
      <c r="R1294" s="23">
        <f>IFERROR(R1216-R748,"")</f>
        <v>-28749.420199999993</v>
      </c>
      <c r="S1294" s="23">
        <f>IFERROR(S1216-S748,"")</f>
        <v>-22450.185500000021</v>
      </c>
      <c r="T1294" s="23">
        <f>IFERROR(T1216-T748,"")</f>
        <v>-28994.520399999979</v>
      </c>
      <c r="U1294" s="23">
        <f>IFERROR(U1216-U748,"")</f>
        <v>-16822.489699999976</v>
      </c>
      <c r="V1294" s="23">
        <f>IFERROR(V1216-V748,"")</f>
        <v>-29510.006800000032</v>
      </c>
      <c r="W1294" s="23">
        <f>IFERROR(W1216-W748,"")</f>
        <v>-12525.336600000039</v>
      </c>
      <c r="X1294" s="23">
        <f>IFERROR(X1216-X748,"")</f>
        <v>-17005.649600000004</v>
      </c>
      <c r="Y1294" s="23">
        <f>IFERROR(Y1216-Y748,"")</f>
        <v>1332.789999999979</v>
      </c>
      <c r="Z1294" s="23">
        <f>IFERROR(Z1216-Z748,"")</f>
        <v>-57771.434899999993</v>
      </c>
      <c r="AA1294" s="23">
        <f>IFERROR(AA1216-AA748,"")</f>
        <v>-32183.838999999862</v>
      </c>
      <c r="AB1294" s="23">
        <f>IFERROR(AB1216-AB748,"")</f>
        <v>-36792.327200000058</v>
      </c>
      <c r="AC1294" s="23">
        <f>IFERROR(AC1216-AC748,"")</f>
        <v>-35343.114599999972</v>
      </c>
      <c r="AD1294" s="23">
        <f>IFERROR(AD1216-AD748,"")</f>
        <v>-46578.8125</v>
      </c>
      <c r="AE1294" s="23">
        <f>IFERROR(AE1216-AE748,"")</f>
        <v>-42362.872400000109</v>
      </c>
      <c r="AF1294" s="23">
        <f>IFERROR(AF1216-AF748,"")</f>
        <v>-53907.19439999992</v>
      </c>
      <c r="AG1294" s="23">
        <f>IFERROR(AG1216-AG748,"")</f>
        <v>-52552.789199999999</v>
      </c>
      <c r="AH1294" s="23">
        <f>IFERROR(AH1216-AH748,"")</f>
        <v>-54238.42220000003</v>
      </c>
    </row>
    <row r="1295" spans="1:34" ht="15" hidden="1" x14ac:dyDescent="0.25">
      <c r="A1295" t="str">
        <f t="shared" si="242"/>
        <v>建设(H)超额贷款拨备额</v>
      </c>
      <c r="B1295" s="3" t="str">
        <f t="shared" si="240"/>
        <v>建设银行超额贷款拨备额</v>
      </c>
      <c r="C1295" s="4" t="s">
        <v>182</v>
      </c>
      <c r="D1295" s="4" t="s">
        <v>167</v>
      </c>
      <c r="E1295" s="5" t="s">
        <v>152</v>
      </c>
      <c r="F1295" s="5" t="s">
        <v>542</v>
      </c>
      <c r="G1295" s="5" t="str">
        <f t="shared" si="244"/>
        <v>超额贷款拨备额</v>
      </c>
      <c r="H1295" s="23">
        <f>IFERROR(H1217-H749,"")</f>
        <v>-160914.67050000001</v>
      </c>
      <c r="I1295" s="23">
        <f>IFERROR(I1217-I749,"")</f>
        <v>-156746.03009999997</v>
      </c>
      <c r="J1295" s="23">
        <f>IFERROR(J1217-J749,"")</f>
        <v>-169856.26520000002</v>
      </c>
      <c r="K1295" s="23">
        <f>IFERROR(K1217-K749,"")</f>
        <v>-145132.28279999993</v>
      </c>
      <c r="L1295" s="23">
        <f>IFERROR(L1217-L749,"")</f>
        <v>-190061.85400000005</v>
      </c>
      <c r="M1295" s="23">
        <f>IFERROR(M1217-M749,"")</f>
        <v>-190722.35270000005</v>
      </c>
      <c r="N1295" s="23">
        <f>IFERROR(N1217-N749,"")</f>
        <v>-199808.98080000002</v>
      </c>
      <c r="O1295" s="23">
        <f>IFERROR(O1217-O749,"")</f>
        <v>-180136.22939999995</v>
      </c>
      <c r="P1295" s="23">
        <f>IFERROR(P1217-P749,"")</f>
        <v>-167305.50669999991</v>
      </c>
      <c r="Q1295" s="23">
        <f>IFERROR(Q1217-Q749,"")</f>
        <v>-146869.29540000006</v>
      </c>
      <c r="R1295" s="23">
        <f>IFERROR(R1217-R749,"")</f>
        <v>-134186.87320000015</v>
      </c>
      <c r="S1295" s="23">
        <f>IFERROR(S1217-S749,"")</f>
        <v>-99545.778799999971</v>
      </c>
      <c r="T1295" s="23">
        <f>IFERROR(T1217-T749,"")</f>
        <v>-125529.53200000001</v>
      </c>
      <c r="U1295" s="23">
        <f>IFERROR(U1217-U749,"")</f>
        <v>-112621.78000000003</v>
      </c>
      <c r="V1295" s="23">
        <f>IFERROR(V1217-V749,"")</f>
        <v>-119816.30460000003</v>
      </c>
      <c r="W1295" s="23">
        <f>IFERROR(W1217-W749,"")</f>
        <v>-93879.086399999913</v>
      </c>
      <c r="X1295" s="23">
        <f>IFERROR(X1217-X749,"")</f>
        <v>-121236.20290000003</v>
      </c>
      <c r="Y1295" s="23">
        <f>IFERROR(Y1217-Y749,"")</f>
        <v>-114274.54749999987</v>
      </c>
      <c r="Z1295" s="23">
        <f>IFERROR(Z1217-Z749,"")</f>
        <v>-129764.4534</v>
      </c>
      <c r="AA1295" s="23">
        <f>IFERROR(AA1217-AA749,"")</f>
        <v>-113289.45809999993</v>
      </c>
      <c r="AB1295" s="23">
        <f>IFERROR(AB1217-AB749,"")</f>
        <v>-54004.388500000117</v>
      </c>
      <c r="AC1295" s="23">
        <f>IFERROR(AC1217-AC749,"")</f>
        <v>-50950.65820000018</v>
      </c>
      <c r="AD1295" s="23">
        <f>IFERROR(AD1217-AD749,"")</f>
        <v>-3559.8078000000678</v>
      </c>
      <c r="AE1295" s="23">
        <f>IFERROR(AE1217-AE749,"")</f>
        <v>1406.4825000000419</v>
      </c>
      <c r="AF1295" s="23">
        <f>IFERROR(AF1217-AF749,"")</f>
        <v>10439.38860000018</v>
      </c>
      <c r="AG1295" s="23">
        <f>IFERROR(AG1217-AG749,"")</f>
        <v>-3029.9414000000106</v>
      </c>
      <c r="AH1295" s="23">
        <f>IFERROR(AH1217-AH749,"")</f>
        <v>-5943.0336999999126</v>
      </c>
    </row>
    <row r="1296" spans="1:34" ht="15" hidden="1" x14ac:dyDescent="0.25">
      <c r="A1296" t="str">
        <f t="shared" si="242"/>
        <v>工商(H)超额贷款拨备额</v>
      </c>
      <c r="B1296" s="3" t="str">
        <f t="shared" si="240"/>
        <v>工商银行超额贷款拨备额</v>
      </c>
      <c r="C1296" s="4" t="s">
        <v>183</v>
      </c>
      <c r="D1296" s="4" t="s">
        <v>168</v>
      </c>
      <c r="E1296" s="5" t="s">
        <v>153</v>
      </c>
      <c r="F1296" s="5" t="s">
        <v>542</v>
      </c>
      <c r="G1296" s="5" t="str">
        <f t="shared" si="244"/>
        <v>超额贷款拨备额</v>
      </c>
      <c r="H1296" s="23">
        <f>IFERROR(H1218-H750,"")</f>
        <v>-220957.11520000012</v>
      </c>
      <c r="I1296" s="23">
        <f>IFERROR(I1218-I750,"")</f>
        <v>-205899.89189999987</v>
      </c>
      <c r="J1296" s="23">
        <f>IFERROR(J1218-J750,"")</f>
        <v>-216054.86170000012</v>
      </c>
      <c r="K1296" s="23">
        <f>IFERROR(K1218-K750,"")</f>
        <v>-206713.31919999997</v>
      </c>
      <c r="L1296" s="23">
        <f>IFERROR(L1218-L750,"")</f>
        <v>-177743.77999999991</v>
      </c>
      <c r="M1296" s="23">
        <f>IFERROR(M1218-M750,"")</f>
        <v>-176388.98259999999</v>
      </c>
      <c r="N1296" s="23">
        <f>IFERROR(N1218-N750,"")</f>
        <v>-175864.06640000001</v>
      </c>
      <c r="O1296" s="23">
        <f>IFERROR(O1218-O750,"")</f>
        <v>-157157.89339999994</v>
      </c>
      <c r="P1296" s="23">
        <f>IFERROR(P1218-P750,"")</f>
        <v>-103206.21179999993</v>
      </c>
      <c r="Q1296" s="23">
        <f>IFERROR(Q1218-Q750,"")</f>
        <v>-83154.392800000031</v>
      </c>
      <c r="R1296" s="23">
        <f>IFERROR(R1218-R750,"")</f>
        <v>-101748.87899999996</v>
      </c>
      <c r="S1296" s="23">
        <f>IFERROR(S1218-S750,"")</f>
        <v>-74612.97649999999</v>
      </c>
      <c r="T1296" s="23">
        <f>IFERROR(T1218-T750,"")</f>
        <v>-78582.175999999978</v>
      </c>
      <c r="U1296" s="23">
        <f>IFERROR(U1218-U750,"")</f>
        <v>-72587.228000000003</v>
      </c>
      <c r="V1296" s="23">
        <f>IFERROR(V1218-V750,"")</f>
        <v>-99195.905600000056</v>
      </c>
      <c r="W1296" s="23">
        <f>IFERROR(W1218-W750,"")</f>
        <v>-69082.730299999937</v>
      </c>
      <c r="X1296" s="23">
        <f>IFERROR(X1218-X750,"")</f>
        <v>-46147.125599999912</v>
      </c>
      <c r="Y1296" s="23">
        <f>IFERROR(Y1218-Y750,"")</f>
        <v>-47252.465399999986</v>
      </c>
      <c r="Z1296" s="23">
        <f>IFERROR(Z1218-Z750,"")</f>
        <v>-81090.155200000037</v>
      </c>
      <c r="AA1296" s="23">
        <f>IFERROR(AA1218-AA750,"")</f>
        <v>-52671.343200000003</v>
      </c>
      <c r="AB1296" s="23">
        <f>IFERROR(AB1218-AB750,"")</f>
        <v>-90085.92499999993</v>
      </c>
      <c r="AC1296" s="23">
        <f>IFERROR(AC1218-AC750,"")</f>
        <v>-80824.852499999921</v>
      </c>
      <c r="AD1296" s="23">
        <f>IFERROR(AD1218-AD750,"")</f>
        <v>-138861.86860000005</v>
      </c>
      <c r="AE1296" s="23">
        <f>IFERROR(AE1218-AE750,"")</f>
        <v>-116079.8023000001</v>
      </c>
      <c r="AF1296" s="23">
        <f>IFERROR(AF1218-AF750,"")</f>
        <v>-106288.26469999994</v>
      </c>
      <c r="AG1296" s="23">
        <f>IFERROR(AG1218-AG750,"")</f>
        <v>-101545.03590000013</v>
      </c>
      <c r="AH1296" s="23">
        <f>IFERROR(AH1218-AH750,"")</f>
        <v>-142012.09340000001</v>
      </c>
    </row>
    <row r="1297" spans="1:34" ht="15" hidden="1" x14ac:dyDescent="0.25">
      <c r="A1297" t="str">
        <f t="shared" si="242"/>
        <v>邮储(H)超额贷款拨备额</v>
      </c>
      <c r="B1297" s="3" t="str">
        <f t="shared" si="240"/>
        <v>邮储银行超额贷款拨备额</v>
      </c>
      <c r="C1297" s="4" t="s">
        <v>184</v>
      </c>
      <c r="D1297" s="4" t="s">
        <v>169</v>
      </c>
      <c r="E1297" s="5" t="s">
        <v>154</v>
      </c>
      <c r="F1297" s="5" t="s">
        <v>542</v>
      </c>
      <c r="G1297" s="5" t="str">
        <f t="shared" si="244"/>
        <v>超额贷款拨备额</v>
      </c>
      <c r="H1297" s="23">
        <f>IFERROR(H1219-H751,"")</f>
        <v>82083.6106</v>
      </c>
      <c r="I1297" s="23">
        <f>IFERROR(I1219-I751,"")</f>
        <v>85099.579500000007</v>
      </c>
      <c r="J1297" s="23">
        <f>IFERROR(J1219-J751,"")</f>
        <v>91367.000400000004</v>
      </c>
      <c r="K1297" s="23">
        <f>IFERROR(K1219-K751,"")</f>
        <v>96949.681199999992</v>
      </c>
      <c r="L1297" s="23">
        <f>IFERROR(L1219-L751,"")</f>
        <v>114015.1744</v>
      </c>
      <c r="M1297" s="23">
        <f>IFERROR(M1219-M751,"")</f>
        <v>121626.8714</v>
      </c>
      <c r="N1297" s="23">
        <f>IFERROR(N1219-N751,"")</f>
        <v>128613.9296</v>
      </c>
      <c r="O1297" s="23">
        <f>IFERROR(O1219-O751,"")</f>
        <v>132250.47020000001</v>
      </c>
      <c r="P1297" s="23">
        <f>IFERROR(P1219-P751,"")</f>
        <v>134491.07999999999</v>
      </c>
      <c r="Q1297" s="23">
        <f>IFERROR(Q1219-Q751,"")</f>
        <v>138962.30440000002</v>
      </c>
      <c r="R1297" s="23">
        <f>IFERROR(R1219-R751,"")</f>
        <v>137209.38819999999</v>
      </c>
      <c r="S1297" s="23">
        <f>IFERROR(S1219-S751,"")</f>
        <v>142541.34339999998</v>
      </c>
      <c r="T1297" s="23">
        <f>IFERROR(T1219-T751,"")</f>
        <v>143533.16879999998</v>
      </c>
      <c r="U1297" s="23">
        <f>IFERROR(U1219-U751,"")</f>
        <v>139740.27260000003</v>
      </c>
      <c r="V1297" s="23">
        <f>IFERROR(V1219-V751,"")</f>
        <v>133510.3628</v>
      </c>
      <c r="W1297" s="23">
        <f>IFERROR(W1219-W751,"")</f>
        <v>134302.54759999999</v>
      </c>
      <c r="X1297" s="23">
        <f>IFERROR(X1219-X751,"")</f>
        <v>128269.3973</v>
      </c>
      <c r="Y1297" s="23">
        <f>IFERROR(Y1219-Y751,"")</f>
        <v>121141.82750000003</v>
      </c>
      <c r="Z1297" s="23">
        <f>IFERROR(Z1219-Z751,"")</f>
        <v>111879.1881</v>
      </c>
      <c r="AA1297" s="23">
        <f>IFERROR(AA1219-AA751,"")</f>
        <v>101805.7366</v>
      </c>
      <c r="AB1297" s="23">
        <f>IFERROR(AB1219-AB751,"")</f>
        <v>91919.399199999985</v>
      </c>
      <c r="AC1297" s="23">
        <f>IFERROR(AC1219-AC751,"")</f>
        <v>72940.040200000047</v>
      </c>
      <c r="AD1297" s="23">
        <f>IFERROR(AD1219-AD751,"")</f>
        <v>65283.181999999972</v>
      </c>
      <c r="AE1297" s="23">
        <f>IFERROR(AE1219-AE751,"")</f>
        <v>41647.611399999994</v>
      </c>
      <c r="AF1297" s="23">
        <f>IFERROR(AF1219-AF751,"")</f>
        <v>24741.107199999999</v>
      </c>
      <c r="AG1297" s="23">
        <f>IFERROR(AG1219-AG751,"")</f>
        <v>-5564.6565000000119</v>
      </c>
      <c r="AH1297" s="23">
        <f>IFERROR(AH1219-AH751,"")</f>
        <v>-29159.00199999992</v>
      </c>
    </row>
    <row r="1298" spans="1:34" ht="15" hidden="1" x14ac:dyDescent="0.25">
      <c r="A1298" t="str">
        <f t="shared" si="242"/>
        <v>光大(H)超额贷款拨备额</v>
      </c>
      <c r="B1298" s="3" t="str">
        <f t="shared" si="240"/>
        <v>光大银行超额贷款拨备额</v>
      </c>
      <c r="C1298" s="4" t="s">
        <v>185</v>
      </c>
      <c r="D1298" s="4" t="s">
        <v>170</v>
      </c>
      <c r="E1298" s="5" t="s">
        <v>155</v>
      </c>
      <c r="F1298" s="5" t="s">
        <v>542</v>
      </c>
      <c r="G1298" s="5" t="str">
        <f t="shared" si="244"/>
        <v>超额贷款拨备额</v>
      </c>
      <c r="H1298" s="23">
        <f>IFERROR(H1220-H752,"")</f>
        <v>-27845.628999999986</v>
      </c>
      <c r="I1298" s="23">
        <f>IFERROR(I1220-I752,"")</f>
        <v>-27046.265200000009</v>
      </c>
      <c r="J1298" s="23">
        <f>IFERROR(J1220-J752,"")</f>
        <v>-25643.382400000002</v>
      </c>
      <c r="K1298" s="23">
        <f>IFERROR(K1220-K752,"")</f>
        <v>-22865.629700000005</v>
      </c>
      <c r="L1298" s="23">
        <f>IFERROR(L1220-L752,"")</f>
        <v>-24544.21100000001</v>
      </c>
      <c r="M1298" s="23">
        <f>IFERROR(M1220-M752,"")</f>
        <v>-27054.635999999999</v>
      </c>
      <c r="N1298" s="23">
        <f>IFERROR(N1220-N752,"")</f>
        <v>-30176.851599999995</v>
      </c>
      <c r="O1298" s="23">
        <f>IFERROR(O1220-O752,"")</f>
        <v>-28564.219699999987</v>
      </c>
      <c r="P1298" s="23">
        <f>IFERROR(P1220-P752,"")</f>
        <v>-24345.2592</v>
      </c>
      <c r="Q1298" s="23">
        <f>IFERROR(Q1220-Q752,"")</f>
        <v>-23977.621699999989</v>
      </c>
      <c r="R1298" s="23">
        <f>IFERROR(R1220-R752,"")</f>
        <v>-25447.300000000003</v>
      </c>
      <c r="S1298" s="23">
        <f>IFERROR(S1220-S752,"")</f>
        <v>-23690.719599999997</v>
      </c>
      <c r="T1298" s="23">
        <f>IFERROR(T1220-T752,"")</f>
        <v>-26019.384399999995</v>
      </c>
      <c r="U1298" s="23">
        <f>IFERROR(U1220-U752,"")</f>
        <v>-25514.474800000011</v>
      </c>
      <c r="V1298" s="23">
        <f>IFERROR(V1220-V752,"")</f>
        <v>-26585.449999999997</v>
      </c>
      <c r="W1298" s="23">
        <f>IFERROR(W1220-W752,"")</f>
        <v>-24960.145700000008</v>
      </c>
      <c r="X1298" s="23">
        <f>IFERROR(X1220-X752,"")</f>
        <v>-26341.710999999996</v>
      </c>
      <c r="Y1298" s="23">
        <f>IFERROR(Y1220-Y752,"")</f>
        <v>-31218.805000000008</v>
      </c>
      <c r="Z1298" s="23">
        <f>IFERROR(Z1220-Z752,"")</f>
        <v>-31066.925000000003</v>
      </c>
      <c r="AA1298" s="23">
        <f>IFERROR(AA1220-AA752,"")</f>
        <v>-28511.782500000001</v>
      </c>
      <c r="AB1298" s="23">
        <f>IFERROR(AB1220-AB752,"")</f>
        <v>-42140.049999999988</v>
      </c>
      <c r="AC1298" s="23">
        <f>IFERROR(AC1220-AC752,"")</f>
        <v>-43449.826900000029</v>
      </c>
      <c r="AD1298" s="23">
        <f>IFERROR(AD1220-AD752,"")</f>
        <v>-32596.775000000009</v>
      </c>
      <c r="AE1298" s="23">
        <f>IFERROR(AE1220-AE752,"")</f>
        <v>-34275.3658</v>
      </c>
      <c r="AF1298" s="23">
        <f>IFERROR(AF1220-AF752,"")</f>
        <v>-36573.874999999985</v>
      </c>
      <c r="AG1298" s="23">
        <f>IFERROR(AG1220-AG752,"")</f>
        <v>-38412.771400000012</v>
      </c>
      <c r="AH1298" s="23">
        <f>IFERROR(AH1220-AH752,"")</f>
        <v>-35636.768599999996</v>
      </c>
    </row>
    <row r="1299" spans="1:34" ht="15" hidden="1" x14ac:dyDescent="0.25">
      <c r="A1299" t="str">
        <f t="shared" si="242"/>
        <v>中信(H)超额贷款拨备额</v>
      </c>
      <c r="B1299" s="3" t="str">
        <f t="shared" si="240"/>
        <v>中信银行超额贷款拨备额</v>
      </c>
      <c r="C1299" s="4" t="s">
        <v>186</v>
      </c>
      <c r="D1299" s="4" t="s">
        <v>171</v>
      </c>
      <c r="E1299" s="5" t="s">
        <v>156</v>
      </c>
      <c r="F1299" s="5" t="s">
        <v>542</v>
      </c>
      <c r="G1299" s="5" t="str">
        <f t="shared" si="244"/>
        <v>超额贷款拨备额</v>
      </c>
      <c r="H1299" s="23">
        <f>IFERROR(H1221-H753,"")</f>
        <v>-45829.06719999999</v>
      </c>
      <c r="I1299" s="23">
        <f>IFERROR(I1221-I753,"")</f>
        <v>-37964.23079999999</v>
      </c>
      <c r="J1299" s="23">
        <f>IFERROR(J1221-J753,"")</f>
        <v>-38905.785499999998</v>
      </c>
      <c r="K1299" s="23">
        <f>IFERROR(K1221-K753,"")</f>
        <v>-30911.766600000003</v>
      </c>
      <c r="L1299" s="23">
        <f>IFERROR(L1221-L753,"")</f>
        <v>-48634.770900000003</v>
      </c>
      <c r="M1299" s="23">
        <f>IFERROR(M1221-M753,"")</f>
        <v>-46644.468400000042</v>
      </c>
      <c r="N1299" s="23">
        <f>IFERROR(N1221-N753,"")</f>
        <v>-37275.234800000035</v>
      </c>
      <c r="O1299" s="23">
        <f>IFERROR(O1221-O753,"")</f>
        <v>-28596.402899999986</v>
      </c>
      <c r="P1299" s="23">
        <f>IFERROR(P1221-P753,"")</f>
        <v>-38454.315000000002</v>
      </c>
      <c r="Q1299" s="23">
        <f>IFERROR(Q1221-Q753,"")</f>
        <v>-42100.971999999994</v>
      </c>
      <c r="R1299" s="23">
        <f>IFERROR(R1221-R753,"")</f>
        <v>-30916.969099999988</v>
      </c>
      <c r="S1299" s="23">
        <f>IFERROR(S1221-S753,"")</f>
        <v>-28240.810400000017</v>
      </c>
      <c r="T1299" s="23">
        <f>IFERROR(T1221-T753,"")</f>
        <v>-31286.296399999992</v>
      </c>
      <c r="U1299" s="23">
        <f>IFERROR(U1221-U753,"")</f>
        <v>-28843.214399999953</v>
      </c>
      <c r="V1299" s="23">
        <f>IFERROR(V1221-V753,"")</f>
        <v>-18607.204399999988</v>
      </c>
      <c r="W1299" s="23">
        <f>IFERROR(W1221-W753,"")</f>
        <v>-13477.393299999996</v>
      </c>
      <c r="X1299" s="23">
        <f>IFERROR(X1221-X753,"")</f>
        <v>-14167.222099999984</v>
      </c>
      <c r="Y1299" s="23">
        <f>IFERROR(Y1221-Y753,"")</f>
        <v>-8740.0064999999886</v>
      </c>
      <c r="Z1299" s="23">
        <f>IFERROR(Z1221-Z753,"")</f>
        <v>-17032.459199999983</v>
      </c>
      <c r="AA1299" s="23">
        <f>IFERROR(AA1221-AA753,"")</f>
        <v>-18973.171099999978</v>
      </c>
      <c r="AB1299" s="23">
        <f>IFERROR(AB1221-AB753,"")</f>
        <v>-19353.684899999993</v>
      </c>
      <c r="AC1299" s="23">
        <f>IFERROR(AC1221-AC753,"")</f>
        <v>-18782.205299999972</v>
      </c>
      <c r="AD1299" s="23">
        <f>IFERROR(AD1221-AD753,"")</f>
        <v>-20683.484800000006</v>
      </c>
      <c r="AE1299" s="23">
        <f>IFERROR(AE1221-AE753,"")</f>
        <v>-26139.062600000005</v>
      </c>
      <c r="AF1299" s="23">
        <f>IFERROR(AF1221-AF753,"")</f>
        <v>-21111.040000000008</v>
      </c>
      <c r="AG1299" s="23">
        <f>IFERROR(AG1221-AG753,"")</f>
        <v>-24820.117199999979</v>
      </c>
      <c r="AH1299" s="23">
        <f>IFERROR(AH1221-AH753,"")</f>
        <v>-22966.977999999974</v>
      </c>
    </row>
    <row r="1300" spans="1:34" ht="15" hidden="1" x14ac:dyDescent="0.25">
      <c r="A1300" t="str">
        <f t="shared" si="242"/>
        <v>浙商(H)超额贷款拨备额</v>
      </c>
      <c r="B1300" s="3" t="str">
        <f t="shared" si="240"/>
        <v>浙商银行超额贷款拨备额</v>
      </c>
      <c r="C1300" s="4" t="s">
        <v>187</v>
      </c>
      <c r="D1300" s="4" t="s">
        <v>172</v>
      </c>
      <c r="E1300" s="5" t="s">
        <v>157</v>
      </c>
      <c r="F1300" s="5" t="s">
        <v>542</v>
      </c>
      <c r="G1300" s="5" t="str">
        <f t="shared" si="244"/>
        <v>超额贷款拨备额</v>
      </c>
      <c r="H1300" s="23">
        <f>IFERROR(H1222-H754,"")</f>
        <v>-454.48532709999563</v>
      </c>
      <c r="I1300" s="23" t="str">
        <f>IFERROR(I1222-I754,"")</f>
        <v/>
      </c>
      <c r="J1300" s="23">
        <f>IFERROR(J1222-J754,"")</f>
        <v>-6826.299097199997</v>
      </c>
      <c r="K1300" s="23">
        <f>IFERROR(K1222-K754,"")</f>
        <v>-6409.5992275999961</v>
      </c>
      <c r="L1300" s="23">
        <f>IFERROR(L1222-L754,"")</f>
        <v>-6983.3940000000002</v>
      </c>
      <c r="M1300" s="23">
        <f>IFERROR(M1222-M754,"")</f>
        <v>-8157.6044000000111</v>
      </c>
      <c r="N1300" s="23">
        <f>IFERROR(N1222-N754,"")</f>
        <v>-5267.362000000001</v>
      </c>
      <c r="O1300" s="23">
        <f>IFERROR(O1222-O754,"")</f>
        <v>-6483.0982999999906</v>
      </c>
      <c r="P1300" s="23">
        <f>IFERROR(P1222-P754,"")</f>
        <v>-5409.0550000000076</v>
      </c>
      <c r="Q1300" s="23">
        <f>IFERROR(Q1222-Q754,"")</f>
        <v>-3752.6542000000045</v>
      </c>
      <c r="R1300" s="23">
        <f>IFERROR(R1222-R754,"")</f>
        <v>-14352.7281</v>
      </c>
      <c r="S1300" s="23">
        <f>IFERROR(S1222-S754,"")</f>
        <v>-13055.989100000006</v>
      </c>
      <c r="T1300" s="23">
        <f>IFERROR(T1222-T754,"")</f>
        <v>-25225.943800000008</v>
      </c>
      <c r="U1300" s="23">
        <f>IFERROR(U1222-U754,"")</f>
        <v>-26154.234100000009</v>
      </c>
      <c r="V1300" s="23">
        <f>IFERROR(V1222-V754,"")</f>
        <v>-18189.103299999995</v>
      </c>
      <c r="W1300" s="23">
        <f>IFERROR(W1222-W754,"")</f>
        <v>-17646.493399999992</v>
      </c>
      <c r="X1300" s="23">
        <f>IFERROR(X1222-X754,"")</f>
        <v>-14713.759999999995</v>
      </c>
      <c r="Y1300" s="23">
        <f>IFERROR(Y1222-Y754,"")</f>
        <v>-14127.393299999989</v>
      </c>
      <c r="Z1300" s="23">
        <f>IFERROR(Z1222-Z754,"")</f>
        <v>-14775.025599999994</v>
      </c>
      <c r="AA1300" s="23">
        <f>IFERROR(AA1222-AA754,"")</f>
        <v>-15613.124000000003</v>
      </c>
      <c r="AB1300" s="23">
        <f>IFERROR(AB1222-AB754,"")</f>
        <v>-19683.669899999994</v>
      </c>
      <c r="AC1300" s="23">
        <f>IFERROR(AC1222-AC754,"")</f>
        <v>-20379.488999999994</v>
      </c>
      <c r="AD1300" s="23">
        <f>IFERROR(AD1222-AD754,"")</f>
        <v>-24447.969800000006</v>
      </c>
      <c r="AE1300" s="23">
        <f>IFERROR(AE1222-AE754,"")</f>
        <v>-26142.0769</v>
      </c>
      <c r="AF1300" s="23">
        <f>IFERROR(AF1222-AF754,"")</f>
        <v>-29230.756799999996</v>
      </c>
      <c r="AG1300" s="23">
        <f>IFERROR(AG1222-AG754,"")</f>
        <v>-31881.607599999996</v>
      </c>
      <c r="AH1300" s="23">
        <f>IFERROR(AH1222-AH754,"")</f>
        <v>-30782.450400000002</v>
      </c>
    </row>
    <row r="1301" spans="1:34" ht="15" hidden="1" x14ac:dyDescent="0.25">
      <c r="A1301" t="str">
        <f t="shared" si="242"/>
        <v>民生(H)超额贷款拨备额</v>
      </c>
      <c r="B1301" s="3" t="str">
        <f t="shared" si="240"/>
        <v>民生银行超额贷款拨备额</v>
      </c>
      <c r="C1301" s="4" t="s">
        <v>188</v>
      </c>
      <c r="D1301" s="4" t="s">
        <v>173</v>
      </c>
      <c r="E1301" s="5" t="s">
        <v>158</v>
      </c>
      <c r="F1301" s="5" t="s">
        <v>542</v>
      </c>
      <c r="G1301" s="5" t="str">
        <f t="shared" si="244"/>
        <v>超额贷款拨备额</v>
      </c>
      <c r="H1301" s="23">
        <f>IFERROR(H1223-H755,"")</f>
        <v>-83948.317500000005</v>
      </c>
      <c r="I1301" s="23">
        <f>IFERROR(I1223-I755,"")</f>
        <v>-81123.361900000018</v>
      </c>
      <c r="J1301" s="23">
        <f>IFERROR(J1223-J755,"")</f>
        <v>-75216.575600000011</v>
      </c>
      <c r="K1301" s="23">
        <f>IFERROR(K1223-K755,"")</f>
        <v>-70997.31829999997</v>
      </c>
      <c r="L1301" s="23">
        <f>IFERROR(L1223-L755,"")</f>
        <v>-86860.9571</v>
      </c>
      <c r="M1301" s="23">
        <f>IFERROR(M1223-M755,"")</f>
        <v>-86701.590300000011</v>
      </c>
      <c r="N1301" s="23">
        <f>IFERROR(N1223-N755,"")</f>
        <v>-87180.544200000004</v>
      </c>
      <c r="O1301" s="23">
        <f>IFERROR(O1223-O755,"")</f>
        <v>-84290.137399999992</v>
      </c>
      <c r="P1301" s="23">
        <f>IFERROR(P1223-P755,"")</f>
        <v>-84558.199999999983</v>
      </c>
      <c r="Q1301" s="23">
        <f>IFERROR(Q1223-Q755,"")</f>
        <v>-95648.642100000012</v>
      </c>
      <c r="R1301" s="23">
        <f>IFERROR(R1223-R755,"")</f>
        <v>-82606.886800000007</v>
      </c>
      <c r="S1301" s="23">
        <f>IFERROR(S1223-S755,"")</f>
        <v>-81399.740700000009</v>
      </c>
      <c r="T1301" s="23">
        <f>IFERROR(T1223-T755,"")</f>
        <v>-83533.772800000006</v>
      </c>
      <c r="U1301" s="23">
        <f>IFERROR(U1223-U755,"")</f>
        <v>-87141.658399999986</v>
      </c>
      <c r="V1301" s="23">
        <f>IFERROR(V1223-V755,"")</f>
        <v>-90423.219200000021</v>
      </c>
      <c r="W1301" s="23">
        <f>IFERROR(W1223-W755,"")</f>
        <v>-89218.573199999984</v>
      </c>
      <c r="X1301" s="23">
        <f>IFERROR(X1223-X755,"")</f>
        <v>-85101.78939999998</v>
      </c>
      <c r="Y1301" s="23">
        <f>IFERROR(Y1223-Y755,"")</f>
        <v>-83346.92</v>
      </c>
      <c r="Z1301" s="23">
        <f>IFERROR(Z1223-Z755,"")</f>
        <v>-85979.179600000003</v>
      </c>
      <c r="AA1301" s="23">
        <f>IFERROR(AA1223-AA755,"")</f>
        <v>-86033.487999999998</v>
      </c>
      <c r="AB1301" s="23">
        <f>IFERROR(AB1223-AB755,"")</f>
        <v>-91066.436900000001</v>
      </c>
      <c r="AC1301" s="23">
        <f>IFERROR(AC1223-AC755,"")</f>
        <v>-93002.924400000018</v>
      </c>
      <c r="AD1301" s="23">
        <f>IFERROR(AD1223-AD755,"")</f>
        <v>-92663.056000000011</v>
      </c>
      <c r="AE1301" s="23">
        <f>IFERROR(AE1223-AE755,"")</f>
        <v>-92445.6967</v>
      </c>
      <c r="AF1301" s="23">
        <f>IFERROR(AF1223-AF755,"")</f>
        <v>-92168.135199999975</v>
      </c>
      <c r="AG1301" s="23">
        <f>IFERROR(AG1223-AG755,"")</f>
        <v>-93077.523200000011</v>
      </c>
      <c r="AH1301" s="23">
        <f>IFERROR(AH1223-AH755,"")</f>
        <v>-94286.089000000007</v>
      </c>
    </row>
    <row r="1302" spans="1:34" ht="15" hidden="1" x14ac:dyDescent="0.25">
      <c r="A1302" t="str">
        <f t="shared" si="242"/>
        <v>招商(H)超额贷款拨备额</v>
      </c>
      <c r="B1302" s="3" t="str">
        <f t="shared" si="240"/>
        <v>招商银行超额贷款拨备额</v>
      </c>
      <c r="C1302" s="4" t="s">
        <v>189</v>
      </c>
      <c r="D1302" s="4" t="s">
        <v>174</v>
      </c>
      <c r="E1302" s="5" t="s">
        <v>159</v>
      </c>
      <c r="F1302" s="5" t="s">
        <v>542</v>
      </c>
      <c r="G1302" s="5" t="str">
        <f t="shared" si="244"/>
        <v>超额贷款拨备额</v>
      </c>
      <c r="H1302" s="23">
        <f>IFERROR(H1224-H756,"")</f>
        <v>100266.58099999999</v>
      </c>
      <c r="I1302" s="23">
        <f>IFERROR(I1224-I756,"")</f>
        <v>108643.978</v>
      </c>
      <c r="J1302" s="23">
        <f>IFERROR(J1224-J756,"")</f>
        <v>118415.46</v>
      </c>
      <c r="K1302" s="23">
        <f>IFERROR(K1224-K756,"")</f>
        <v>128426.28759999997</v>
      </c>
      <c r="L1302" s="23">
        <f>IFERROR(L1224-L756,"")</f>
        <v>140493.44899999999</v>
      </c>
      <c r="M1302" s="23">
        <f>IFERROR(M1224-M756,"")</f>
        <v>143775.89900000003</v>
      </c>
      <c r="N1302" s="23">
        <f>IFERROR(N1224-N756,"")</f>
        <v>140136.33040000001</v>
      </c>
      <c r="O1302" s="23">
        <f>IFERROR(O1224-O756,"")</f>
        <v>146819.56579999998</v>
      </c>
      <c r="P1302" s="23">
        <f>IFERROR(P1224-P756,"")</f>
        <v>147668.72019999998</v>
      </c>
      <c r="Q1302" s="23">
        <f>IFERROR(Q1224-Q756,"")</f>
        <v>131146.73670000001</v>
      </c>
      <c r="R1302" s="23">
        <f>IFERROR(R1224-R756,"")</f>
        <v>148807.69059999997</v>
      </c>
      <c r="S1302" s="23">
        <f>IFERROR(S1224-S756,"")</f>
        <v>141194.51140000002</v>
      </c>
      <c r="T1302" s="23">
        <f>IFERROR(T1224-T756,"")</f>
        <v>139890.83350000001</v>
      </c>
      <c r="U1302" s="23">
        <f>IFERROR(U1224-U756,"")</f>
        <v>134871.33660000004</v>
      </c>
      <c r="V1302" s="23">
        <f>IFERROR(V1224-V756,"")</f>
        <v>129911.99359999999</v>
      </c>
      <c r="W1302" s="23">
        <f>IFERROR(W1224-W756,"")</f>
        <v>139406.16389999999</v>
      </c>
      <c r="X1302" s="23">
        <f>IFERROR(X1224-X756,"")</f>
        <v>145938.32949999999</v>
      </c>
      <c r="Y1302" s="23">
        <f>IFERROR(Y1224-Y756,"")</f>
        <v>148345.48680000001</v>
      </c>
      <c r="Z1302" s="23">
        <f>IFERROR(Z1224-Z756,"")</f>
        <v>136371.7825</v>
      </c>
      <c r="AA1302" s="23">
        <f>IFERROR(AA1224-AA756,"")</f>
        <v>132857.75760000001</v>
      </c>
      <c r="AB1302" s="23">
        <f>IFERROR(AB1224-AB756,"")</f>
        <v>128772.64240000001</v>
      </c>
      <c r="AC1302" s="23">
        <f>IFERROR(AC1224-AC756,"")</f>
        <v>122998.3161</v>
      </c>
      <c r="AD1302" s="23">
        <f>IFERROR(AD1224-AD756,"")</f>
        <v>115782.00750000001</v>
      </c>
      <c r="AE1302" s="23">
        <f>IFERROR(AE1224-AE756,"")</f>
        <v>109491.82029999996</v>
      </c>
      <c r="AF1302" s="23">
        <f>IFERROR(AF1224-AF756,"")</f>
        <v>105081.4712</v>
      </c>
      <c r="AG1302" s="23">
        <f>IFERROR(AG1224-AG756,"")</f>
        <v>104568.34800000006</v>
      </c>
      <c r="AH1302" s="23">
        <f>IFERROR(AH1224-AH756,"")</f>
        <v>95136.254799999995</v>
      </c>
    </row>
    <row r="1303" spans="1:34" ht="15" hidden="1" x14ac:dyDescent="0.25">
      <c r="A1303" t="str">
        <f t="shared" si="242"/>
        <v>重庆(H)超额贷款拨备额</v>
      </c>
      <c r="B1303" s="3" t="str">
        <f t="shared" si="240"/>
        <v>重庆银行超额贷款拨备额</v>
      </c>
      <c r="C1303" s="4" t="s">
        <v>190</v>
      </c>
      <c r="D1303" s="4" t="s">
        <v>175</v>
      </c>
      <c r="E1303" s="5" t="s">
        <v>160</v>
      </c>
      <c r="F1303" s="5" t="s">
        <v>542</v>
      </c>
      <c r="G1303" s="5" t="str">
        <f t="shared" si="244"/>
        <v>超额贷款拨备额</v>
      </c>
      <c r="H1303" s="23">
        <f>IFERROR(H1225-H757,"")</f>
        <v>3577.9915571000001</v>
      </c>
      <c r="I1303" s="23" t="str">
        <f>IFERROR(I1225-I757,"")</f>
        <v/>
      </c>
      <c r="J1303" s="23">
        <f>IFERROR(J1225-J757,"")</f>
        <v>-3687.8602311000004</v>
      </c>
      <c r="K1303" s="23">
        <f>IFERROR(K1225-K757,"")</f>
        <v>-1372.5499684000006</v>
      </c>
      <c r="L1303" s="23">
        <f>IFERROR(L1225-L757,"")</f>
        <v>-1499.5775118999991</v>
      </c>
      <c r="M1303" s="23" t="str">
        <f>IFERROR(M1225-M757,"")</f>
        <v/>
      </c>
      <c r="N1303" s="23">
        <f>IFERROR(N1225-N757,"")</f>
        <v>-898.60796520000076</v>
      </c>
      <c r="O1303" s="23">
        <f>IFERROR(O1225-O757,"")</f>
        <v>-557.47420969999985</v>
      </c>
      <c r="P1303" s="23">
        <f>IFERROR(P1225-P757,"")</f>
        <v>-3056.4929114999995</v>
      </c>
      <c r="Q1303" s="23">
        <f>IFERROR(Q1225-Q757,"")</f>
        <v>-849.66669999999976</v>
      </c>
      <c r="R1303" s="23">
        <f>IFERROR(R1225-R757,"")</f>
        <v>-2756.4123090000012</v>
      </c>
      <c r="S1303" s="23">
        <f>IFERROR(S1225-S757,"")</f>
        <v>-2569.3348000000005</v>
      </c>
      <c r="T1303" s="23">
        <f>IFERROR(T1225-T757,"")</f>
        <v>-4503.1539116000022</v>
      </c>
      <c r="U1303" s="23">
        <f>IFERROR(U1225-U757,"")</f>
        <v>-2778.9958000000006</v>
      </c>
      <c r="V1303" s="23">
        <f>IFERROR(V1225-V757,"")</f>
        <v>-5843.0808498000006</v>
      </c>
      <c r="W1303" s="23">
        <f>IFERROR(W1225-W757,"")</f>
        <v>-5133.9496903999989</v>
      </c>
      <c r="X1303" s="23">
        <f>IFERROR(X1225-X757,"")</f>
        <v>-6030.800922299999</v>
      </c>
      <c r="Y1303" s="23">
        <f>IFERROR(Y1225-Y757,"")</f>
        <v>-6563.8771000000015</v>
      </c>
      <c r="Z1303" s="23">
        <f>IFERROR(Z1225-Z757,"")</f>
        <v>-6153.6983198000034</v>
      </c>
      <c r="AA1303" s="23">
        <f>IFERROR(AA1225-AA757,"")</f>
        <v>-5975.8336773000028</v>
      </c>
      <c r="AB1303" s="23">
        <f>IFERROR(AB1225-AB757,"")</f>
        <v>-5104.1439375000009</v>
      </c>
      <c r="AC1303" s="23">
        <f>IFERROR(AC1225-AC757,"")</f>
        <v>-4719.0032999999985</v>
      </c>
      <c r="AD1303" s="23">
        <f>IFERROR(AD1225-AD757,"")</f>
        <v>-3694.2545124999997</v>
      </c>
      <c r="AE1303" s="23">
        <f>IFERROR(AE1225-AE757,"")</f>
        <v>-3200.7320345999979</v>
      </c>
      <c r="AF1303" s="23">
        <f>IFERROR(AF1225-AF757,"")</f>
        <v>-1546.7224827999999</v>
      </c>
      <c r="AG1303" s="23">
        <f>IFERROR(AG1225-AG757,"")</f>
        <v>-1498.6991999999991</v>
      </c>
      <c r="AH1303" s="23">
        <f>IFERROR(AH1225-AH757,"")</f>
        <v>-1505.0251203999997</v>
      </c>
    </row>
    <row r="1304" spans="1:34" ht="15" hidden="1" x14ac:dyDescent="0.25">
      <c r="A1304" t="str">
        <f t="shared" si="242"/>
        <v>青岛(H)超额贷款拨备额</v>
      </c>
      <c r="B1304" s="3" t="str">
        <f t="shared" si="240"/>
        <v>青岛银行超额贷款拨备额</v>
      </c>
      <c r="C1304" s="4" t="s">
        <v>191</v>
      </c>
      <c r="D1304" s="4" t="s">
        <v>176</v>
      </c>
      <c r="E1304" s="5" t="s">
        <v>161</v>
      </c>
      <c r="F1304" s="5" t="s">
        <v>542</v>
      </c>
      <c r="G1304" s="5" t="str">
        <f t="shared" si="244"/>
        <v>超额贷款拨备额</v>
      </c>
      <c r="H1304" s="23">
        <f>IFERROR(H1226-H758,"")</f>
        <v>-5404.4316143999986</v>
      </c>
      <c r="I1304" s="23">
        <f>IFERROR(I1226-I758,"")</f>
        <v>-4282.3856680000008</v>
      </c>
      <c r="J1304" s="23">
        <f>IFERROR(J1226-J758,"")</f>
        <v>-4461.9768095000009</v>
      </c>
      <c r="K1304" s="23">
        <f>IFERROR(K1226-K758,"")</f>
        <v>-3639.7988038999993</v>
      </c>
      <c r="L1304" s="23">
        <f>IFERROR(L1226-L758,"")</f>
        <v>-3595.3299609999985</v>
      </c>
      <c r="M1304" s="23">
        <f>IFERROR(M1226-M758,"")</f>
        <v>-1746.9535896000007</v>
      </c>
      <c r="N1304" s="23">
        <f>IFERROR(N1226-N758,"")</f>
        <v>-862.86903709999842</v>
      </c>
      <c r="O1304" s="23">
        <f>IFERROR(O1226-O758,"")</f>
        <v>-58.326783099999375</v>
      </c>
      <c r="P1304" s="23">
        <f>IFERROR(P1226-P758,"")</f>
        <v>62.623121500000707</v>
      </c>
      <c r="Q1304" s="23">
        <f>IFERROR(Q1226-Q758,"")</f>
        <v>314.36372740000024</v>
      </c>
      <c r="R1304" s="23">
        <f>IFERROR(R1226-R758,"")</f>
        <v>652.02256800000032</v>
      </c>
      <c r="S1304" s="23">
        <f>IFERROR(S1226-S758,"")</f>
        <v>1006.6244902000008</v>
      </c>
      <c r="T1304" s="23">
        <f>IFERROR(T1226-T758,"")</f>
        <v>1582.3621211999998</v>
      </c>
      <c r="U1304" s="23">
        <f>IFERROR(U1226-U758,"")</f>
        <v>2050.6030107999995</v>
      </c>
      <c r="V1304" s="23">
        <f>IFERROR(V1226-V758,"")</f>
        <v>1663.4016308000018</v>
      </c>
      <c r="W1304" s="23">
        <f>IFERROR(W1226-W758,"")</f>
        <v>2003.3040344000019</v>
      </c>
      <c r="X1304" s="23">
        <f>IFERROR(X1226-X758,"")</f>
        <v>2349.2461324000005</v>
      </c>
      <c r="Y1304" s="23">
        <f>IFERROR(Y1226-Y758,"")</f>
        <v>3224.8918915999993</v>
      </c>
      <c r="Z1304" s="23">
        <f>IFERROR(Z1226-Z758,"")</f>
        <v>2828.4964161999987</v>
      </c>
      <c r="AA1304" s="23">
        <f>IFERROR(AA1226-AA758,"")</f>
        <v>3383.4671955000003</v>
      </c>
      <c r="AB1304" s="23">
        <f>IFERROR(AB1226-AB758,"")</f>
        <v>3200.1624856000017</v>
      </c>
      <c r="AC1304" s="23">
        <f>IFERROR(AC1226-AC758,"")</f>
        <v>3715.5329259000009</v>
      </c>
      <c r="AD1304" s="23">
        <f>IFERROR(AD1226-AD758,"")</f>
        <v>3553.450135</v>
      </c>
      <c r="AE1304" s="23">
        <f>IFERROR(AE1226-AE758,"")</f>
        <v>4446.7883395999997</v>
      </c>
      <c r="AF1304" s="23">
        <f>IFERROR(AF1226-AF758,"")</f>
        <v>4317.6217376000004</v>
      </c>
      <c r="AG1304" s="23">
        <f>IFERROR(AG1226-AG758,"")</f>
        <v>4955.9720199000003</v>
      </c>
      <c r="AH1304" s="23">
        <f>IFERROR(AH1226-AH758,"")</f>
        <v>5157.1065675999989</v>
      </c>
    </row>
    <row r="1305" spans="1:34" ht="15" hidden="1" x14ac:dyDescent="0.25">
      <c r="A1305" t="str">
        <f t="shared" si="242"/>
        <v>郑州(H)超额贷款拨备额</v>
      </c>
      <c r="B1305" s="3" t="str">
        <f t="shared" si="240"/>
        <v>郑州银行超额贷款拨备额</v>
      </c>
      <c r="C1305" s="4" t="s">
        <v>192</v>
      </c>
      <c r="D1305" s="4" t="s">
        <v>177</v>
      </c>
      <c r="E1305" s="5" t="s">
        <v>162</v>
      </c>
      <c r="F1305" s="5" t="s">
        <v>542</v>
      </c>
      <c r="G1305" s="5" t="str">
        <f t="shared" si="244"/>
        <v>超额贷款拨备额</v>
      </c>
      <c r="H1305" s="23">
        <f>IFERROR(H1227-H759,"")</f>
        <v>-1774.4219327999999</v>
      </c>
      <c r="I1305" s="23">
        <f>IFERROR(I1227-I759,"")</f>
        <v>-1412.6367927999991</v>
      </c>
      <c r="J1305" s="23">
        <f>IFERROR(J1227-J759,"")</f>
        <v>-1297.3314604999996</v>
      </c>
      <c r="K1305" s="23">
        <f>IFERROR(K1227-K759,"")</f>
        <v>-1721.3210558999999</v>
      </c>
      <c r="L1305" s="23">
        <f>IFERROR(L1227-L759,"")</f>
        <v>-1984.4501631999983</v>
      </c>
      <c r="M1305" s="23">
        <f>IFERROR(M1227-M759,"")</f>
        <v>-2116.8016485000007</v>
      </c>
      <c r="N1305" s="23">
        <f>IFERROR(N1227-N759,"")</f>
        <v>-1850.7411519999987</v>
      </c>
      <c r="O1305" s="23">
        <f>IFERROR(O1227-O759,"")</f>
        <v>-2062.5938344000006</v>
      </c>
      <c r="P1305" s="23">
        <f>IFERROR(P1227-P759,"")</f>
        <v>-2759.8489700999962</v>
      </c>
      <c r="Q1305" s="23">
        <f>IFERROR(Q1227-Q759,"")</f>
        <v>-2902.7719902999997</v>
      </c>
      <c r="R1305" s="23">
        <f>IFERROR(R1227-R759,"")</f>
        <v>-3366.0458579999995</v>
      </c>
      <c r="S1305" s="23">
        <f>IFERROR(S1227-S759,"")</f>
        <v>-2583.3548618000004</v>
      </c>
      <c r="T1305" s="23">
        <f>IFERROR(T1227-T759,"")</f>
        <v>-3789.841686400001</v>
      </c>
      <c r="U1305" s="23">
        <f>IFERROR(U1227-U759,"")</f>
        <v>-3635.0290000000005</v>
      </c>
      <c r="V1305" s="23">
        <f>IFERROR(V1227-V759,"")</f>
        <v>-2567.2616235999994</v>
      </c>
      <c r="W1305" s="23">
        <f>IFERROR(W1227-W759,"")</f>
        <v>-3180.7088090999987</v>
      </c>
      <c r="X1305" s="23">
        <f>IFERROR(X1227-X759,"")</f>
        <v>-3109.7275596000018</v>
      </c>
      <c r="Y1305" s="23">
        <f>IFERROR(Y1227-Y759,"")</f>
        <v>-3591.3336668000011</v>
      </c>
      <c r="Z1305" s="23">
        <f>IFERROR(Z1227-Z759,"")</f>
        <v>-2311.0154522000012</v>
      </c>
      <c r="AA1305" s="23">
        <f>IFERROR(AA1227-AA759,"")</f>
        <v>-1874.8805716000006</v>
      </c>
      <c r="AB1305" s="23">
        <f>IFERROR(AB1227-AB759,"")</f>
        <v>-1939.1465341000003</v>
      </c>
      <c r="AC1305" s="23">
        <f>IFERROR(AC1227-AC759,"")</f>
        <v>-2951.3655215999988</v>
      </c>
      <c r="AD1305" s="23">
        <f>IFERROR(AD1227-AD759,"")</f>
        <v>-2121.4070908000012</v>
      </c>
      <c r="AE1305" s="23">
        <f>IFERROR(AE1227-AE759,"")</f>
        <v>-1610.7265368999997</v>
      </c>
      <c r="AF1305" s="23">
        <f>IFERROR(AF1227-AF759,"")</f>
        <v>-2535.9575488000028</v>
      </c>
      <c r="AG1305" s="23">
        <f>IFERROR(AG1227-AG759,"")</f>
        <v>-2117.0874247000011</v>
      </c>
      <c r="AH1305" s="23">
        <f>IFERROR(AH1227-AH759,"")</f>
        <v>-2228.4920811999982</v>
      </c>
    </row>
    <row r="1306" spans="1:34" ht="15" hidden="1" x14ac:dyDescent="0.25">
      <c r="A1306" t="str">
        <f t="shared" si="242"/>
        <v>渝农(H)超额贷款拨备额</v>
      </c>
      <c r="B1306" s="3" t="str">
        <f t="shared" si="240"/>
        <v>渝农商行超额贷款拨备额</v>
      </c>
      <c r="C1306" s="4" t="s">
        <v>193</v>
      </c>
      <c r="D1306" s="4" t="s">
        <v>178</v>
      </c>
      <c r="E1306" s="5" t="s">
        <v>163</v>
      </c>
      <c r="F1306" s="5" t="s">
        <v>542</v>
      </c>
      <c r="G1306" s="5" t="str">
        <f t="shared" si="244"/>
        <v>超额贷款拨备额</v>
      </c>
      <c r="H1306" s="23">
        <f>IFERROR(H1228-H760,"")</f>
        <v>3856.7234824999978</v>
      </c>
      <c r="I1306" s="23" t="str">
        <f>IFERROR(I1228-I760,"")</f>
        <v/>
      </c>
      <c r="J1306" s="23">
        <f>IFERROR(J1228-J760,"")</f>
        <v>5119.2458999999999</v>
      </c>
      <c r="K1306" s="23">
        <f>IFERROR(K1228-K760,"")</f>
        <v>6049.8030200000012</v>
      </c>
      <c r="L1306" s="23">
        <f>IFERROR(L1228-L760,"")</f>
        <v>5019.0002831999991</v>
      </c>
      <c r="M1306" s="23">
        <f>IFERROR(M1228-M760,"")</f>
        <v>5214.8975999999966</v>
      </c>
      <c r="N1306" s="23">
        <f>IFERROR(N1228-N760,"")</f>
        <v>2283.462102999998</v>
      </c>
      <c r="O1306" s="23">
        <f>IFERROR(O1228-O760,"")</f>
        <v>2306.7304999999978</v>
      </c>
      <c r="P1306" s="23">
        <f>IFERROR(P1228-P760,"")</f>
        <v>2453.1465424000053</v>
      </c>
      <c r="Q1306" s="23">
        <f>IFERROR(Q1228-Q760,"")</f>
        <v>2733.8070899999984</v>
      </c>
      <c r="R1306" s="23">
        <f>IFERROR(R1228-R760,"")</f>
        <v>6388.5247750000053</v>
      </c>
      <c r="S1306" s="23">
        <f>IFERROR(S1228-S760,"")</f>
        <v>7504.5153999999966</v>
      </c>
      <c r="T1306" s="23">
        <f>IFERROR(T1228-T760,"")</f>
        <v>10217.4045019</v>
      </c>
      <c r="U1306" s="23">
        <f>IFERROR(U1228-U760,"")</f>
        <v>9413.5301700000018</v>
      </c>
      <c r="V1306" s="23">
        <f>IFERROR(V1228-V760,"")</f>
        <v>11716.1075752</v>
      </c>
      <c r="W1306" s="23">
        <f>IFERROR(W1228-W760,"")</f>
        <v>12011.98336</v>
      </c>
      <c r="X1306" s="23">
        <f>IFERROR(X1228-X760,"")</f>
        <v>12740.492523300001</v>
      </c>
      <c r="Y1306" s="23">
        <f>IFERROR(Y1228-Y760,"")</f>
        <v>13099.006699999998</v>
      </c>
      <c r="Z1306" s="23">
        <f>IFERROR(Z1228-Z760,"")</f>
        <v>13801.617395900003</v>
      </c>
      <c r="AA1306" s="23">
        <f>IFERROR(AA1228-AA760,"")</f>
        <v>14417.808270000003</v>
      </c>
      <c r="AB1306" s="23">
        <f>IFERROR(AB1228-AB760,"")</f>
        <v>11897.400545600001</v>
      </c>
      <c r="AC1306" s="23">
        <f>IFERROR(AC1228-AC760,"")</f>
        <v>11714.454429999998</v>
      </c>
      <c r="AD1306" s="23">
        <f>IFERROR(AD1228-AD760,"")</f>
        <v>11726.962422999997</v>
      </c>
      <c r="AE1306" s="23">
        <f>IFERROR(AE1228-AE760,"")</f>
        <v>12627.780269999999</v>
      </c>
      <c r="AF1306" s="23">
        <f>IFERROR(AF1228-AF760,"")</f>
        <v>11552.112862700003</v>
      </c>
      <c r="AG1306" s="23">
        <f>IFERROR(AG1228-AG760,"")</f>
        <v>11754.36924</v>
      </c>
      <c r="AH1306" s="23">
        <f>IFERROR(AH1228-AH760,"")</f>
        <v>11588.697935599994</v>
      </c>
    </row>
    <row r="1307" spans="1:34" ht="15" hidden="1" x14ac:dyDescent="0.25">
      <c r="A1307" t="str">
        <f t="shared" si="242"/>
        <v>中原超额贷款拨备额</v>
      </c>
      <c r="B1307" s="15" t="str">
        <f t="shared" si="240"/>
        <v>中原银行超额贷款拨备额</v>
      </c>
      <c r="C1307" s="16" t="s">
        <v>222</v>
      </c>
      <c r="D1307" s="16" t="s">
        <v>194</v>
      </c>
      <c r="E1307" s="17" t="s">
        <v>208</v>
      </c>
      <c r="F1307" s="17" t="s">
        <v>236</v>
      </c>
      <c r="G1307" s="17" t="str">
        <f t="shared" si="244"/>
        <v>超额贷款拨备额</v>
      </c>
      <c r="H1307" s="23">
        <f>IFERROR(H1229-H761,"")</f>
        <v>-6119.4531599999991</v>
      </c>
      <c r="I1307" s="23">
        <f>IFERROR(I1229-I761,"")</f>
        <v>-6113.8097653199984</v>
      </c>
      <c r="J1307" s="23">
        <f>IFERROR(J1229-J761,"")</f>
        <v>-7047.2649438000008</v>
      </c>
      <c r="K1307" s="23">
        <f>IFERROR(K1229-K761,"")</f>
        <v>-7056.7684385947414</v>
      </c>
      <c r="L1307" s="23">
        <f>IFERROR(L1229-L761,"")</f>
        <v>-6143.1509044000013</v>
      </c>
      <c r="M1307" s="23">
        <f>IFERROR(M1229-M761,"")</f>
        <v>-6124.9984102288417</v>
      </c>
      <c r="N1307" s="23">
        <f>IFERROR(N1229-N761,"")</f>
        <v>-5202.1717933</v>
      </c>
      <c r="O1307" s="23">
        <f>IFERROR(O1229-O761,"")</f>
        <v>-5191.5961069917703</v>
      </c>
      <c r="P1307" s="23">
        <f>IFERROR(P1229-P761,"")</f>
        <v>-6515.9705811999993</v>
      </c>
      <c r="Q1307" s="23">
        <f>IFERROR(Q1229-Q761,"")</f>
        <v>-6540.1636796511593</v>
      </c>
      <c r="R1307" s="23">
        <f>IFERROR(R1229-R761,"")</f>
        <v>-6491.477405200003</v>
      </c>
      <c r="S1307" s="23">
        <f>IFERROR(S1229-S761,"")</f>
        <v>-6514.3417759585209</v>
      </c>
      <c r="T1307" s="23">
        <f>IFERROR(T1229-T761,"")</f>
        <v>-7009.5419322000016</v>
      </c>
      <c r="U1307" s="23">
        <f>IFERROR(U1229-U761,"")</f>
        <v>-6962.639874022163</v>
      </c>
      <c r="V1307" s="23">
        <f>IFERROR(V1229-V761,"")</f>
        <v>-10276.741420499999</v>
      </c>
      <c r="W1307" s="23">
        <f>IFERROR(W1229-W761,"")</f>
        <v>-10272.032277178594</v>
      </c>
      <c r="X1307" s="23">
        <f>IFERROR(X1229-X761,"")</f>
        <v>-8693.7215256000018</v>
      </c>
      <c r="Y1307" s="23">
        <f>IFERROR(Y1229-Y761,"")</f>
        <v>-9082.1870041900002</v>
      </c>
      <c r="Z1307" s="23">
        <f>IFERROR(Z1229-Z761,"")</f>
        <v>-15193.128288400003</v>
      </c>
      <c r="AA1307" s="23">
        <f>IFERROR(AA1229-AA761,"")</f>
        <v>-15328.585496640004</v>
      </c>
      <c r="AB1307" s="23">
        <f>IFERROR(AB1229-AB761,"")</f>
        <v>-12866.311439999998</v>
      </c>
      <c r="AC1307" s="23">
        <f>IFERROR(AC1229-AC761,"")</f>
        <v>-13180.531768320005</v>
      </c>
      <c r="AD1307" s="23">
        <f>IFERROR(AD1229-AD761,"")</f>
        <v>-15020.796171199996</v>
      </c>
      <c r="AE1307" s="23">
        <f>IFERROR(AE1229-AE761,"")</f>
        <v>-15060.872506988635</v>
      </c>
      <c r="AF1307" s="23">
        <f>IFERROR(AF1229-AF761,"")</f>
        <v>-16292.976584799995</v>
      </c>
      <c r="AG1307" s="23">
        <f>IFERROR(AG1229-AG761,"")</f>
        <v>-16257.799869979601</v>
      </c>
      <c r="AH1307" s="23">
        <f>IFERROR(AH1229-AH761,"")</f>
        <v>-4815.3349999999991</v>
      </c>
    </row>
    <row r="1308" spans="1:34" ht="15" hidden="1" x14ac:dyDescent="0.25">
      <c r="A1308" t="str">
        <f t="shared" si="242"/>
        <v>广州农商超额贷款拨备额</v>
      </c>
      <c r="B1308" s="3" t="str">
        <f t="shared" si="240"/>
        <v>广州农商银行超额贷款拨备额</v>
      </c>
      <c r="C1308" s="4" t="s">
        <v>223</v>
      </c>
      <c r="D1308" s="4" t="s">
        <v>195</v>
      </c>
      <c r="E1308" s="5" t="s">
        <v>209</v>
      </c>
      <c r="F1308" s="5" t="s">
        <v>236</v>
      </c>
      <c r="G1308" s="5" t="str">
        <f t="shared" si="244"/>
        <v>超额贷款拨备额</v>
      </c>
      <c r="H1308" s="23">
        <f>IFERROR(H1230-H762,"")</f>
        <v>-14202.403444</v>
      </c>
      <c r="I1308" s="23">
        <f>IFERROR(I1230-I762,"")</f>
        <v>-4576.906013330401</v>
      </c>
      <c r="J1308" s="23">
        <f>IFERROR(J1230-J762,"")</f>
        <v>-7718.8600000000006</v>
      </c>
      <c r="K1308" s="23">
        <f>IFERROR(K1230-K762,"")</f>
        <v>-7753.2138502941816</v>
      </c>
      <c r="L1308" s="23">
        <f>IFERROR(L1230-L762,"")</f>
        <v>-14797.224069600001</v>
      </c>
      <c r="M1308" s="23">
        <f>IFERROR(M1230-M762,"")</f>
        <v>-14760.988166591524</v>
      </c>
      <c r="N1308" s="23">
        <f>IFERROR(N1230-N762,"")</f>
        <v>-19449.713677</v>
      </c>
      <c r="O1308" s="23">
        <f>IFERROR(O1230-O762,"")</f>
        <v>-19468.936323165497</v>
      </c>
      <c r="P1308" s="23">
        <f>IFERROR(P1230-P762,"")</f>
        <v>-17775.172322999999</v>
      </c>
      <c r="Q1308" s="23">
        <f>IFERROR(Q1230-Q762,"")</f>
        <v>-17819.960844418496</v>
      </c>
      <c r="R1308" s="23">
        <f>IFERROR(R1230-R762,"")</f>
        <v>-31150.364999999998</v>
      </c>
      <c r="S1308" s="23">
        <f>IFERROR(S1230-S762,"")</f>
        <v>-31175.714103622395</v>
      </c>
      <c r="T1308" s="23">
        <f>IFERROR(T1230-T762,"")</f>
        <v>-27141.834423599998</v>
      </c>
      <c r="U1308" s="23">
        <f>IFERROR(U1230-U762,"")</f>
        <v>-27116.509200173081</v>
      </c>
      <c r="V1308" s="23">
        <f>IFERROR(V1230-V762,"")</f>
        <v>-45060.297427600002</v>
      </c>
      <c r="W1308" s="23">
        <f>IFERROR(W1230-W762,"")</f>
        <v>-45054.564191467318</v>
      </c>
      <c r="X1308" s="23">
        <f>IFERROR(X1230-X762,"")</f>
        <v>-36946.272314999995</v>
      </c>
      <c r="Y1308" s="23">
        <f>IFERROR(Y1230-Y762,"")</f>
        <v>-36926.37721160549</v>
      </c>
      <c r="Z1308" s="23">
        <f>IFERROR(Z1230-Z762,"")</f>
        <v>-46386.722999999998</v>
      </c>
      <c r="AA1308" s="23">
        <f>IFERROR(AA1230-AA762,"")</f>
        <v>-46347.498367539119</v>
      </c>
      <c r="AB1308" s="23">
        <f>IFERROR(AB1230-AB762,"")</f>
        <v>-57474.559000000008</v>
      </c>
      <c r="AC1308" s="23">
        <f>IFERROR(AC1230-AC762,"")</f>
        <v>-57513.777428918605</v>
      </c>
      <c r="AD1308" s="23">
        <f>IFERROR(AD1230-AD762,"")</f>
        <v>-40371.885999999999</v>
      </c>
      <c r="AE1308" s="23">
        <f>IFERROR(AE1230-AE762,"")</f>
        <v>-40361.401781340559</v>
      </c>
      <c r="AF1308" s="23">
        <f>IFERROR(AF1230-AF762,"")</f>
        <v>-60637.511999999988</v>
      </c>
      <c r="AG1308" s="23">
        <f>IFERROR(AG1230-AG762,"")</f>
        <v>-60663.745732990494</v>
      </c>
      <c r="AH1308" s="23">
        <f>IFERROR(AH1230-AH762,"")</f>
        <v>-38430.531000000003</v>
      </c>
    </row>
    <row r="1309" spans="1:34" ht="15" hidden="1" x14ac:dyDescent="0.25">
      <c r="A1309" t="str">
        <f t="shared" si="242"/>
        <v>天津超额贷款拨备额</v>
      </c>
      <c r="B1309" s="3" t="str">
        <f t="shared" si="240"/>
        <v>天津银行超额贷款拨备额</v>
      </c>
      <c r="C1309" s="4" t="s">
        <v>224</v>
      </c>
      <c r="D1309" s="4" t="s">
        <v>196</v>
      </c>
      <c r="E1309" s="5" t="s">
        <v>210</v>
      </c>
      <c r="F1309" s="5" t="s">
        <v>236</v>
      </c>
      <c r="G1309" s="5" t="str">
        <f t="shared" si="244"/>
        <v>超额贷款拨备额</v>
      </c>
      <c r="H1309" s="23">
        <f>IFERROR(H1231-H763,"")</f>
        <v>-6601.9652700000006</v>
      </c>
      <c r="I1309" s="23">
        <f>IFERROR(I1231-I763,"")</f>
        <v>-6543.5787472830016</v>
      </c>
      <c r="J1309" s="23">
        <f>IFERROR(J1231-J763,"")</f>
        <v>-11041.196999999996</v>
      </c>
      <c r="K1309" s="23">
        <f>IFERROR(K1231-K763,"")</f>
        <v>-11062.843360562878</v>
      </c>
      <c r="L1309" s="23">
        <f>IFERROR(L1231-L763,"")</f>
        <v>-9340.483079200003</v>
      </c>
      <c r="M1309" s="23">
        <f>IFERROR(M1231-M763,"")</f>
        <v>-9342.1729700465603</v>
      </c>
      <c r="N1309" s="23">
        <f>IFERROR(N1231-N763,"")</f>
        <v>-8574.6994670000022</v>
      </c>
      <c r="O1309" s="23">
        <f>IFERROR(O1231-O763,"")</f>
        <v>-8800.1151447885022</v>
      </c>
      <c r="P1309" s="23">
        <f>IFERROR(P1231-P763,"")</f>
        <v>-13133.732100000005</v>
      </c>
      <c r="Q1309" s="23">
        <f>IFERROR(Q1231-Q763,"")</f>
        <v>-13166.297955450003</v>
      </c>
      <c r="R1309" s="23">
        <f>IFERROR(R1231-R763,"")</f>
        <v>-11904.676553400001</v>
      </c>
      <c r="S1309" s="23">
        <f>IFERROR(S1231-S763,"")</f>
        <v>-11831.407002125161</v>
      </c>
      <c r="T1309" s="23">
        <f>IFERROR(T1231-T763,"")</f>
        <v>-14602.812100000003</v>
      </c>
      <c r="U1309" s="23">
        <f>IFERROR(U1231-U763,"")</f>
        <v>-14665.472725840003</v>
      </c>
      <c r="V1309" s="23">
        <f>IFERROR(V1231-V763,"")</f>
        <v>-12505.261424800003</v>
      </c>
      <c r="W1309" s="23">
        <f>IFERROR(W1231-W763,"")</f>
        <v>-12566.628913521041</v>
      </c>
      <c r="X1309" s="23">
        <f>IFERROR(X1231-X763,"")</f>
        <v>-10647.325376499997</v>
      </c>
      <c r="Y1309" s="23">
        <f>IFERROR(Y1231-Y763,"")</f>
        <v>-10662.691237013747</v>
      </c>
      <c r="Z1309" s="23">
        <f>IFERROR(Z1231-Z763,"")</f>
        <v>-7756.7588400000022</v>
      </c>
      <c r="AA1309" s="23">
        <f>IFERROR(AA1231-AA763,"")</f>
        <v>-7221.7973707152014</v>
      </c>
      <c r="AB1309" s="23">
        <f>IFERROR(AB1231-AB763,"")</f>
        <v>-6587.4767375999982</v>
      </c>
      <c r="AC1309" s="23">
        <f>IFERROR(AC1231-AC763,"")</f>
        <v>-6575.9297214687995</v>
      </c>
      <c r="AD1309" s="23">
        <f>IFERROR(AD1231-AD763,"")</f>
        <v>-10001.342701000001</v>
      </c>
      <c r="AE1309" s="23">
        <f>IFERROR(AE1231-AE763,"")</f>
        <v>-9827.6260366379011</v>
      </c>
      <c r="AF1309" s="23">
        <f>IFERROR(AF1231-AF763,"")</f>
        <v>-10376.580813599998</v>
      </c>
      <c r="AG1309" s="23">
        <f>IFERROR(AG1231-AG763,"")</f>
        <v>-10411.96235378456</v>
      </c>
      <c r="AH1309" s="23">
        <f>IFERROR(AH1231-AH763,"")</f>
        <v>-11313.200414000001</v>
      </c>
    </row>
    <row r="1310" spans="1:34" ht="15" hidden="1" x14ac:dyDescent="0.25">
      <c r="A1310" t="str">
        <f t="shared" si="242"/>
        <v>江西超额贷款拨备额</v>
      </c>
      <c r="B1310" s="3" t="str">
        <f t="shared" si="240"/>
        <v>江西银行超额贷款拨备额</v>
      </c>
      <c r="C1310" s="4" t="s">
        <v>225</v>
      </c>
      <c r="D1310" s="4" t="s">
        <v>197</v>
      </c>
      <c r="E1310" s="5" t="s">
        <v>211</v>
      </c>
      <c r="F1310" s="5" t="s">
        <v>236</v>
      </c>
      <c r="G1310" s="5" t="str">
        <f t="shared" si="244"/>
        <v>超额贷款拨备额</v>
      </c>
      <c r="H1310" s="23">
        <f>IFERROR(H1232-H764,"")</f>
        <v>-11912.6955715</v>
      </c>
      <c r="I1310" s="23">
        <f>IFERROR(I1232-I764,"")</f>
        <v>-11896.15340348395</v>
      </c>
      <c r="J1310" s="23">
        <f>IFERROR(J1232-J764,"")</f>
        <v>-7227.5071154000016</v>
      </c>
      <c r="K1310" s="23">
        <f>IFERROR(K1232-K764,"")</f>
        <v>-7212.1168587399034</v>
      </c>
      <c r="L1310" s="23">
        <f>IFERROR(L1232-L764,"")</f>
        <v>-4343.8996379</v>
      </c>
      <c r="M1310" s="23">
        <f>IFERROR(M1232-M764,"")</f>
        <v>-4343.2302621362996</v>
      </c>
      <c r="N1310" s="23">
        <f>IFERROR(N1232-N764,"")</f>
        <v>-1876.4916033999998</v>
      </c>
      <c r="O1310" s="23">
        <f>IFERROR(O1232-O764,"")</f>
        <v>-1884.3517326069605</v>
      </c>
      <c r="P1310" s="23">
        <f>IFERROR(P1232-P764,"")</f>
        <v>-4769.6545927999996</v>
      </c>
      <c r="Q1310" s="23">
        <f>IFERROR(Q1232-Q764,"")</f>
        <v>-4786.0790173545602</v>
      </c>
      <c r="R1310" s="23">
        <f>IFERROR(R1232-R764,"")</f>
        <v>-5765.2303863999987</v>
      </c>
      <c r="S1310" s="23">
        <f>IFERROR(S1232-S764,"")</f>
        <v>-5748.7034189633596</v>
      </c>
      <c r="T1310" s="23">
        <f>IFERROR(T1232-T764,"")</f>
        <v>-9495.0912299999982</v>
      </c>
      <c r="U1310" s="23">
        <f>IFERROR(U1232-U764,"")</f>
        <v>-9502.3090178679995</v>
      </c>
      <c r="V1310" s="23">
        <f>IFERROR(V1232-V764,"")</f>
        <v>-13788.5994842</v>
      </c>
      <c r="W1310" s="23">
        <f>IFERROR(W1232-W764,"")</f>
        <v>-13772.489057581899</v>
      </c>
      <c r="X1310" s="23">
        <f>IFERROR(X1232-X764,"")</f>
        <v>-12951.171786800001</v>
      </c>
      <c r="Y1310" s="23">
        <f>IFERROR(Y1232-Y764,"")</f>
        <v>-12976.810481001799</v>
      </c>
      <c r="Z1310" s="23">
        <f>IFERROR(Z1232-Z764,"")</f>
        <v>-11416.112193400004</v>
      </c>
      <c r="AA1310" s="23">
        <f>IFERROR(AA1232-AA764,"")</f>
        <v>-11395.826507572565</v>
      </c>
      <c r="AB1310" s="23">
        <f>IFERROR(AB1232-AB764,"")</f>
        <v>-16103.489141899998</v>
      </c>
      <c r="AC1310" s="23">
        <f>IFERROR(AC1232-AC764,"")</f>
        <v>-16098.410051825296</v>
      </c>
      <c r="AD1310" s="23">
        <f>IFERROR(AD1232-AD764,"")</f>
        <v>-9688.7755039999975</v>
      </c>
      <c r="AE1310" s="23">
        <f>IFERROR(AE1232-AE764,"")</f>
        <v>-9688.8365898479988</v>
      </c>
      <c r="AF1310" s="23">
        <f>IFERROR(AF1232-AF764,"")</f>
        <v>-8915.0015464000026</v>
      </c>
      <c r="AG1310" s="23">
        <f>IFERROR(AG1232-AG764,"")</f>
        <v>-8923.4456682996024</v>
      </c>
      <c r="AH1310" s="23">
        <f>IFERROR(AH1232-AH764,"")</f>
        <v>-8606.9175799999975</v>
      </c>
    </row>
    <row r="1311" spans="1:34" ht="15" hidden="1" x14ac:dyDescent="0.25">
      <c r="A1311" t="str">
        <f t="shared" si="242"/>
        <v>泸州超额贷款拨备额</v>
      </c>
      <c r="B1311" s="3" t="str">
        <f t="shared" si="240"/>
        <v>泸州银行超额贷款拨备额</v>
      </c>
      <c r="C1311" s="4" t="s">
        <v>226</v>
      </c>
      <c r="D1311" s="4" t="s">
        <v>198</v>
      </c>
      <c r="E1311" s="5" t="s">
        <v>212</v>
      </c>
      <c r="F1311" s="5" t="s">
        <v>236</v>
      </c>
      <c r="G1311" s="5" t="str">
        <f t="shared" si="244"/>
        <v>超额贷款拨备额</v>
      </c>
      <c r="H1311" s="23">
        <f>IFERROR(H1233-H765,"")</f>
        <v>-611.87200039999993</v>
      </c>
      <c r="I1311" s="23">
        <f>IFERROR(I1233-I765,"")</f>
        <v>-607.25150684359983</v>
      </c>
      <c r="J1311" s="23">
        <f>IFERROR(J1233-J765,"")</f>
        <v>-590.95054560000017</v>
      </c>
      <c r="K1311" s="23">
        <f>IFERROR(K1233-K765,"")</f>
        <v>-565.83574935999968</v>
      </c>
      <c r="L1311" s="23">
        <f>IFERROR(L1233-L765,"")</f>
        <v>-3.2228649000001042</v>
      </c>
      <c r="M1311" s="23">
        <f>IFERROR(M1233-M765,"")</f>
        <v>1.4522802811497968</v>
      </c>
      <c r="N1311" s="23">
        <f>IFERROR(N1233-N765,"")</f>
        <v>158.32835090000003</v>
      </c>
      <c r="O1311" s="23">
        <f>IFERROR(O1233-O765,"")</f>
        <v>520.62992320000012</v>
      </c>
      <c r="P1311" s="23">
        <f>IFERROR(P1233-P765,"")</f>
        <v>883.76080200000024</v>
      </c>
      <c r="Q1311" s="23">
        <f>IFERROR(Q1233-Q765,"")</f>
        <v>927.91379136630019</v>
      </c>
      <c r="R1311" s="23">
        <f>IFERROR(R1233-R765,"")</f>
        <v>812.83899999999971</v>
      </c>
      <c r="S1311" s="23">
        <f>IFERROR(S1233-S765,"")</f>
        <v>714.3188265215997</v>
      </c>
      <c r="T1311" s="23">
        <f>IFERROR(T1233-T765,"")</f>
        <v>284.66169920000038</v>
      </c>
      <c r="U1311" s="23">
        <f>IFERROR(U1233-U765,"")</f>
        <v>404.17787046579997</v>
      </c>
      <c r="V1311" s="23">
        <f>IFERROR(V1233-V765,"")</f>
        <v>409.8895464000002</v>
      </c>
      <c r="W1311" s="23">
        <f>IFERROR(W1233-W765,"")</f>
        <v>447.34599798591989</v>
      </c>
      <c r="X1311" s="23">
        <f>IFERROR(X1233-X765,"")</f>
        <v>1011.0677249999999</v>
      </c>
      <c r="Y1311" s="23">
        <f>IFERROR(Y1233-Y765,"")</f>
        <v>1050.2287386400003</v>
      </c>
      <c r="Z1311" s="23">
        <f>IFERROR(Z1233-Z765,"")</f>
        <v>2143.5039944999999</v>
      </c>
      <c r="AA1311" s="23">
        <f>IFERROR(AA1233-AA765,"")</f>
        <v>1869.4859361988997</v>
      </c>
      <c r="AB1311" s="23">
        <f>IFERROR(AB1233-AB765,"")</f>
        <v>2407.0658220999999</v>
      </c>
      <c r="AC1311" s="23">
        <f>IFERROR(AC1233-AC765,"")</f>
        <v>2377.2043823600002</v>
      </c>
      <c r="AD1311" s="23">
        <f>IFERROR(AD1233-AD765,"")</f>
        <v>1947.4350270000004</v>
      </c>
      <c r="AE1311" s="23">
        <f>IFERROR(AE1233-AE765,"")</f>
        <v>1796.6333668719008</v>
      </c>
      <c r="AF1311" s="23">
        <f>IFERROR(AF1233-AF765,"")</f>
        <v>2472.9539590000004</v>
      </c>
      <c r="AG1311" s="23">
        <f>IFERROR(AG1233-AG765,"")</f>
        <v>2252.3099301230495</v>
      </c>
      <c r="AH1311" s="23">
        <f>IFERROR(AH1233-AH765,"")</f>
        <v>3015.6311406</v>
      </c>
    </row>
    <row r="1312" spans="1:34" ht="15" hidden="1" x14ac:dyDescent="0.25">
      <c r="A1312" t="str">
        <f t="shared" si="242"/>
        <v>甘肃超额贷款拨备额</v>
      </c>
      <c r="B1312" s="3" t="str">
        <f t="shared" si="240"/>
        <v>甘肃银行超额贷款拨备额</v>
      </c>
      <c r="C1312" s="4" t="s">
        <v>228</v>
      </c>
      <c r="D1312" s="4" t="s">
        <v>200</v>
      </c>
      <c r="E1312" s="5" t="s">
        <v>214</v>
      </c>
      <c r="F1312" s="5" t="s">
        <v>236</v>
      </c>
      <c r="G1312" s="5" t="str">
        <f t="shared" ref="G1312" si="245">G1311</f>
        <v>超额贷款拨备额</v>
      </c>
      <c r="H1312" s="23">
        <f>IFERROR(H1234-H766,"")</f>
        <v>-9778.6351700000014</v>
      </c>
      <c r="I1312" s="23">
        <f>IFERROR(I1234-I766,"")</f>
        <v>-9769.3335896800018</v>
      </c>
      <c r="J1312" s="23">
        <f>IFERROR(J1234-J766,"")</f>
        <v>-9963.9739999999983</v>
      </c>
      <c r="K1312" s="23">
        <f>IFERROR(K1234-K766,"")</f>
        <v>-9972.0340899863368</v>
      </c>
      <c r="L1312" s="23">
        <f>IFERROR(L1234-L766,"")</f>
        <v>-3181.4285158053754</v>
      </c>
      <c r="M1312" s="23">
        <f>IFERROR(M1234-M766,"")</f>
        <v>-3185.6727030687234</v>
      </c>
      <c r="N1312" s="23">
        <f>IFERROR(N1234-N766,"")</f>
        <v>-5597.4249795999986</v>
      </c>
      <c r="O1312" s="23">
        <f>IFERROR(O1234-O766,"")</f>
        <v>-5596.1213188709207</v>
      </c>
      <c r="P1312" s="23">
        <f>IFERROR(P1234-P766,"")</f>
        <v>-6403.7664508000016</v>
      </c>
      <c r="Q1312" s="23">
        <f>IFERROR(Q1234-Q766,"")</f>
        <v>-6402.529337039201</v>
      </c>
      <c r="R1312" s="23">
        <f>IFERROR(R1234-R766,"")</f>
        <v>-6098.795181200001</v>
      </c>
      <c r="S1312" s="23">
        <f>IFERROR(S1234-S766,"")</f>
        <v>-6103.40032434352</v>
      </c>
      <c r="T1312" s="23">
        <f>IFERROR(T1234-T766,"")</f>
        <v>-6871.727289299999</v>
      </c>
      <c r="U1312" s="23">
        <f>IFERROR(U1234-U766,"")</f>
        <v>-6869.326830116468</v>
      </c>
      <c r="V1312" s="23">
        <f>IFERROR(V1234-V766,"")</f>
        <v>-6862.2365399999999</v>
      </c>
      <c r="W1312" s="23">
        <f>IFERROR(W1234-W766,"")</f>
        <v>-6850.8687833580007</v>
      </c>
      <c r="X1312" s="23">
        <f>IFERROR(X1234-X766,"")</f>
        <v>-7229.6872524000009</v>
      </c>
      <c r="Y1312" s="23">
        <f>IFERROR(Y1234-Y766,"")</f>
        <v>-7216.5158936663229</v>
      </c>
      <c r="Z1312" s="23">
        <f>IFERROR(Z1234-Z766,"")</f>
        <v>-7431.8342599999996</v>
      </c>
      <c r="AA1312" s="23">
        <f>IFERROR(AA1234-AA766,"")</f>
        <v>-7423.5772498859997</v>
      </c>
      <c r="AB1312" s="23">
        <f>IFERROR(AB1234-AB766,"")</f>
        <v>-7554.6785315999987</v>
      </c>
      <c r="AC1312" s="23">
        <f>IFERROR(AC1234-AC766,"")</f>
        <v>-7544.909831681638</v>
      </c>
      <c r="AD1312" s="23">
        <f>IFERROR(AD1234-AD766,"")</f>
        <v>-8079.2832921000008</v>
      </c>
      <c r="AE1312" s="23">
        <f>IFERROR(AE1234-AE766,"")</f>
        <v>-8080.797086539952</v>
      </c>
      <c r="AF1312" s="23">
        <f>IFERROR(AF1234-AF766,"")</f>
        <v>-9426.3083880000013</v>
      </c>
      <c r="AG1312" s="23">
        <f>IFERROR(AG1234-AG766,"")</f>
        <v>-9420.6182749548007</v>
      </c>
      <c r="AH1312" s="23">
        <f>IFERROR(AH1234-AH766,"")</f>
        <v>-9315.8403198000015</v>
      </c>
    </row>
    <row r="1313" spans="1:34" ht="15" hidden="1" x14ac:dyDescent="0.25">
      <c r="A1313" t="str">
        <f t="shared" si="242"/>
        <v>晋商超额贷款拨备额</v>
      </c>
      <c r="B1313" s="3" t="str">
        <f t="shared" si="240"/>
        <v>晋商银行超额贷款拨备额</v>
      </c>
      <c r="C1313" s="4" t="s">
        <v>229</v>
      </c>
      <c r="D1313" s="4" t="s">
        <v>201</v>
      </c>
      <c r="E1313" s="5" t="s">
        <v>215</v>
      </c>
      <c r="F1313" s="5" t="s">
        <v>236</v>
      </c>
      <c r="G1313" s="5" t="str">
        <f t="shared" ref="G1313" si="246">G1312</f>
        <v>超额贷款拨备额</v>
      </c>
      <c r="H1313" s="23">
        <f>IFERROR(H1235-H767,"")</f>
        <v>-878.59745759999942</v>
      </c>
      <c r="I1313" s="23">
        <f>IFERROR(I1235-I767,"")</f>
        <v>-885.31044048751937</v>
      </c>
      <c r="J1313" s="23">
        <f>IFERROR(J1235-J767,"")</f>
        <v>-833.55029539999941</v>
      </c>
      <c r="K1313" s="23">
        <f>IFERROR(K1235-K767,"")</f>
        <v>-822.34408403631915</v>
      </c>
      <c r="L1313" s="23">
        <f>IFERROR(L1235-L767,"")</f>
        <v>-547.3163869</v>
      </c>
      <c r="M1313" s="23">
        <f>IFERROR(M1235-M767,"")</f>
        <v>-540.36041805094101</v>
      </c>
      <c r="N1313" s="23">
        <f>IFERROR(N1235-N767,"")</f>
        <v>-526.84603760000027</v>
      </c>
      <c r="O1313" s="23">
        <f>IFERROR(O1235-O767,"")</f>
        <v>-535.42810723344064</v>
      </c>
      <c r="P1313" s="23">
        <f>IFERROR(P1235-P767,"")</f>
        <v>-368.0010000000002</v>
      </c>
      <c r="Q1313" s="23">
        <f>IFERROR(Q1235-Q767,"")</f>
        <v>-373.23289956175995</v>
      </c>
      <c r="R1313" s="23">
        <f>IFERROR(R1235-R767,"")</f>
        <v>-6180.6413167999981</v>
      </c>
      <c r="S1313" s="23">
        <f>IFERROR(S1235-S767,"")</f>
        <v>-6167.3102666486384</v>
      </c>
      <c r="T1313" s="23">
        <f>IFERROR(T1235-T767,"")</f>
        <v>-6043.1203735999998</v>
      </c>
      <c r="U1313" s="23">
        <f>IFERROR(U1235-U767,"")</f>
        <v>-6049.1106668306402</v>
      </c>
      <c r="V1313" s="23">
        <f>IFERROR(V1235-V767,"")</f>
        <v>-5011.0245780000005</v>
      </c>
      <c r="W1313" s="23">
        <f>IFERROR(W1235-W767,"")</f>
        <v>-5019.9808011087998</v>
      </c>
      <c r="X1313" s="23">
        <f>IFERROR(X1235-X767,"")</f>
        <v>-4247.8371328000003</v>
      </c>
      <c r="Y1313" s="23">
        <f>IFERROR(Y1235-Y767,"")</f>
        <v>-4244.0284049745596</v>
      </c>
      <c r="Z1313" s="23">
        <f>IFERROR(Z1235-Z767,"")</f>
        <v>-3724.6068647999991</v>
      </c>
      <c r="AA1313" s="23">
        <f>IFERROR(AA1235-AA767,"")</f>
        <v>-3734.0946961559184</v>
      </c>
      <c r="AB1313" s="23">
        <f>IFERROR(AB1235-AB767,"")</f>
        <v>-6457.4258535000008</v>
      </c>
      <c r="AC1313" s="23">
        <f>IFERROR(AC1235-AC767,"")</f>
        <v>-6476.0819633942001</v>
      </c>
      <c r="AD1313" s="23">
        <f>IFERROR(AD1235-AD767,"")</f>
        <v>-5420.1211187000008</v>
      </c>
      <c r="AE1313" s="23">
        <f>IFERROR(AE1235-AE767,"")</f>
        <v>-5421.5192368189801</v>
      </c>
      <c r="AF1313" s="23">
        <f>IFERROR(AF1235-AF767,"")</f>
        <v>-5224.928264000001</v>
      </c>
      <c r="AG1313" s="23">
        <f>IFERROR(AG1235-AG767,"")</f>
        <v>-5217.2669964000015</v>
      </c>
      <c r="AH1313" s="23">
        <f>IFERROR(AH1235-AH767,"")</f>
        <v>-5218.3969364999984</v>
      </c>
    </row>
    <row r="1314" spans="1:34" ht="15" hidden="1" x14ac:dyDescent="0.25">
      <c r="A1314" t="str">
        <f t="shared" si="242"/>
        <v>徽商超额贷款拨备额</v>
      </c>
      <c r="B1314" s="3" t="str">
        <f t="shared" si="240"/>
        <v>徽商银行超额贷款拨备额</v>
      </c>
      <c r="C1314" s="4" t="s">
        <v>230</v>
      </c>
      <c r="D1314" s="4" t="s">
        <v>202</v>
      </c>
      <c r="E1314" s="5" t="s">
        <v>216</v>
      </c>
      <c r="F1314" s="5" t="s">
        <v>236</v>
      </c>
      <c r="G1314" s="5" t="str">
        <f t="shared" ref="G1314" si="247">G1313</f>
        <v>超额贷款拨备额</v>
      </c>
      <c r="H1314" s="23">
        <f>IFERROR(H1236-H768,"")</f>
        <v>3202.1558691000009</v>
      </c>
      <c r="I1314" s="23">
        <f>IFERROR(I1236-I768,"")</f>
        <v>3191.1946004933325</v>
      </c>
      <c r="J1314" s="23">
        <f>IFERROR(J1236-J768,"")</f>
        <v>2808.4027623999991</v>
      </c>
      <c r="K1314" s="23">
        <f>IFERROR(K1236-K768,"")</f>
        <v>2841.1526613713595</v>
      </c>
      <c r="L1314" s="23">
        <f>IFERROR(L1236-L768,"")</f>
        <v>4382.6914403000028</v>
      </c>
      <c r="M1314" s="23">
        <f>IFERROR(M1236-M768,"")</f>
        <v>4328.5137949486507</v>
      </c>
      <c r="N1314" s="23">
        <f>IFERROR(N1236-N768,"")</f>
        <v>2463.7039082000047</v>
      </c>
      <c r="O1314" s="23">
        <f>IFERROR(O1236-O768,"")</f>
        <v>2439.130833184201</v>
      </c>
      <c r="P1314" s="23">
        <f>IFERROR(P1236-P768,"")</f>
        <v>3053.6691415999994</v>
      </c>
      <c r="Q1314" s="23">
        <f>IFERROR(Q1236-Q768,"")</f>
        <v>3067.19788277712</v>
      </c>
      <c r="R1314" s="23">
        <f>IFERROR(R1236-R768,"")</f>
        <v>2669.061846200002</v>
      </c>
      <c r="S1314" s="23">
        <f>IFERROR(S1236-S768,"")</f>
        <v>2658.1904971201257</v>
      </c>
      <c r="T1314" s="23">
        <f>IFERROR(T1236-T768,"")</f>
        <v>8271.5020896000024</v>
      </c>
      <c r="U1314" s="23">
        <f>IFERROR(U1236-U768,"")</f>
        <v>8336.663039218889</v>
      </c>
      <c r="V1314" s="23">
        <f>IFERROR(V1236-V768,"")</f>
        <v>9655.9360953999967</v>
      </c>
      <c r="W1314" s="23">
        <f>IFERROR(W1236-W768,"")</f>
        <v>9731.0304000522119</v>
      </c>
      <c r="X1314" s="23">
        <f>IFERROR(X1236-X768,"")</f>
        <v>12007.435616400002</v>
      </c>
      <c r="Y1314" s="23">
        <f>IFERROR(Y1236-Y768,"")</f>
        <v>13039.654852590531</v>
      </c>
      <c r="Z1314" s="23">
        <f>IFERROR(Z1236-Z768,"")</f>
        <v>11939.092302999998</v>
      </c>
      <c r="AA1314" s="23">
        <f>IFERROR(AA1236-AA768,"")</f>
        <v>11921.542956021796</v>
      </c>
      <c r="AB1314" s="23">
        <f>IFERROR(AB1236-AB768,"")</f>
        <v>9568.4678964000013</v>
      </c>
      <c r="AC1314" s="23">
        <f>IFERROR(AC1236-AC768,"")</f>
        <v>9823.1825280399935</v>
      </c>
      <c r="AD1314" s="23">
        <f>IFERROR(AD1236-AD768,"")</f>
        <v>6997.2164222000029</v>
      </c>
      <c r="AE1314" s="23">
        <f>IFERROR(AE1236-AE768,"")</f>
        <v>7126.5232983236674</v>
      </c>
      <c r="AF1314" s="23">
        <f>IFERROR(AF1236-AF768,"")</f>
        <v>8015.9244722000003</v>
      </c>
      <c r="AG1314" s="23">
        <f>IFERROR(AG1236-AG768,"")</f>
        <v>7935.451669303322</v>
      </c>
      <c r="AH1314" s="23">
        <f>IFERROR(AH1236-AH768,"")</f>
        <v>6635.7388099999989</v>
      </c>
    </row>
    <row r="1315" spans="1:34" ht="15" hidden="1" x14ac:dyDescent="0.25">
      <c r="A1315" t="str">
        <f t="shared" si="242"/>
        <v>哈尔滨超额贷款拨备额</v>
      </c>
      <c r="B1315" s="3" t="str">
        <f t="shared" si="240"/>
        <v>哈尔滨银行超额贷款拨备额</v>
      </c>
      <c r="C1315" s="4" t="s">
        <v>231</v>
      </c>
      <c r="D1315" s="4" t="s">
        <v>203</v>
      </c>
      <c r="E1315" s="5" t="s">
        <v>217</v>
      </c>
      <c r="F1315" s="5" t="s">
        <v>236</v>
      </c>
      <c r="G1315" s="5" t="str">
        <f t="shared" ref="G1315" si="248">G1314</f>
        <v>超额贷款拨备额</v>
      </c>
      <c r="H1315" s="23">
        <f>IFERROR(H1237-H769,"")</f>
        <v>-12840.062</v>
      </c>
      <c r="I1315" s="23">
        <f>IFERROR(I1237-I769,"")</f>
        <v>-12847.94575893525</v>
      </c>
      <c r="J1315" s="23">
        <f>IFERROR(J1237-J769,"")</f>
        <v>-12425.344000000005</v>
      </c>
      <c r="K1315" s="23">
        <f>IFERROR(K1237-K769,"")</f>
        <v>-12433.972241427506</v>
      </c>
      <c r="L1315" s="23">
        <f>IFERROR(L1237-L769,"")</f>
        <v>-17915.295999999998</v>
      </c>
      <c r="M1315" s="23">
        <f>IFERROR(M1237-M769,"")</f>
        <v>-17921.878345784316</v>
      </c>
      <c r="N1315" s="23">
        <f>IFERROR(N1237-N769,"")</f>
        <v>-27852.608999999997</v>
      </c>
      <c r="O1315" s="23">
        <f>IFERROR(O1237-O769,"")</f>
        <v>-27852.966583493278</v>
      </c>
      <c r="P1315" s="23">
        <f>IFERROR(P1237-P769,"")</f>
        <v>-29840.381000000001</v>
      </c>
      <c r="Q1315" s="23">
        <f>IFERROR(Q1237-Q769,"")</f>
        <v>-29852.992363510697</v>
      </c>
      <c r="R1315" s="23">
        <f>IFERROR(R1237-R769,"")</f>
        <v>-43776.668000000012</v>
      </c>
      <c r="S1315" s="23">
        <f>IFERROR(S1237-S769,"")</f>
        <v>-43785.708271046409</v>
      </c>
      <c r="T1315" s="23">
        <f>IFERROR(T1237-T769,"")</f>
        <v>-57742.468000000001</v>
      </c>
      <c r="U1315" s="23">
        <f>IFERROR(U1237-U769,"")</f>
        <v>-57739.654415115743</v>
      </c>
      <c r="V1315" s="23">
        <f>IFERROR(V1237-V769,"")</f>
        <v>-54543.420000000006</v>
      </c>
      <c r="W1315" s="23">
        <f>IFERROR(W1237-W769,"")</f>
        <v>-54942.585833022866</v>
      </c>
      <c r="X1315" s="23">
        <f>IFERROR(X1237-X769,"")</f>
        <v>-47691.69200000001</v>
      </c>
      <c r="Y1315" s="23">
        <f>IFERROR(Y1237-Y769,"")</f>
        <v>-49502.747615820008</v>
      </c>
      <c r="Z1315" s="23">
        <f>IFERROR(Z1237-Z769,"")</f>
        <v>-47251.473999999987</v>
      </c>
      <c r="AA1315" s="23">
        <f>IFERROR(AA1237-AA769,"")</f>
        <v>-47230.396792845757</v>
      </c>
      <c r="AB1315" s="23">
        <f>IFERROR(AB1237-AB769,"")</f>
        <v>-45538.376999999993</v>
      </c>
      <c r="AC1315" s="23">
        <f>IFERROR(AC1237-AC769,"")</f>
        <v>-45562.243457994657</v>
      </c>
      <c r="AD1315" s="23">
        <f>IFERROR(AD1237-AD769,"")</f>
        <v>-51042.036000000007</v>
      </c>
      <c r="AE1315" s="23">
        <f>IFERROR(AE1237-AE769,"")</f>
        <v>-51033.189170915997</v>
      </c>
      <c r="AF1315" s="23">
        <f>IFERROR(AF1237-AF769,"")</f>
        <v>-55759.777000000002</v>
      </c>
      <c r="AG1315" s="23">
        <f>IFERROR(AG1237-AG769,"")</f>
        <v>-55818.055552531456</v>
      </c>
      <c r="AH1315" s="23">
        <f>IFERROR(AH1237-AH769,"")</f>
        <v>-56644.909999999989</v>
      </c>
    </row>
    <row r="1316" spans="1:34" ht="15" hidden="1" x14ac:dyDescent="0.25">
      <c r="A1316" t="str">
        <f t="shared" si="242"/>
        <v>贵州超额贷款拨备额</v>
      </c>
      <c r="B1316" s="3" t="str">
        <f t="shared" si="240"/>
        <v>贵州银行超额贷款拨备额</v>
      </c>
      <c r="C1316" s="4" t="s">
        <v>232</v>
      </c>
      <c r="D1316" s="4" t="s">
        <v>204</v>
      </c>
      <c r="E1316" s="5" t="s">
        <v>218</v>
      </c>
      <c r="F1316" s="5" t="s">
        <v>236</v>
      </c>
      <c r="G1316" s="5" t="str">
        <f t="shared" ref="G1316" si="249">G1315</f>
        <v>超额贷款拨备额</v>
      </c>
      <c r="H1316" s="23" t="str">
        <f>IFERROR(H1238-H770,"")</f>
        <v/>
      </c>
      <c r="I1316" s="23" t="str">
        <f>IFERROR(I1238-I770,"")</f>
        <v/>
      </c>
      <c r="J1316" s="23">
        <f>IFERROR(J1238-J770,"")</f>
        <v>3397.8599039999999</v>
      </c>
      <c r="K1316" s="23">
        <f>IFERROR(K1238-K770,"")</f>
        <v>3374.4967464519996</v>
      </c>
      <c r="L1316" s="23">
        <f>IFERROR(L1238-L770,"")</f>
        <v>3711.8817676000003</v>
      </c>
      <c r="M1316" s="23">
        <f>IFERROR(M1238-M770,"")</f>
        <v>3689.665305948321</v>
      </c>
      <c r="N1316" s="23">
        <f>IFERROR(N1238-N770,"")</f>
        <v>3915.3736039999994</v>
      </c>
      <c r="O1316" s="23">
        <f>IFERROR(O1238-O770,"")</f>
        <v>3901.9217548656006</v>
      </c>
      <c r="P1316" s="23">
        <f>IFERROR(P1238-P770,"")</f>
        <v>5069.045000000001</v>
      </c>
      <c r="Q1316" s="23">
        <f>IFERROR(Q1238-Q770,"")</f>
        <v>5845.3561384550003</v>
      </c>
      <c r="R1316" s="23">
        <f>IFERROR(R1238-R770,"")</f>
        <v>4458.5853415000001</v>
      </c>
      <c r="S1316" s="23">
        <f>IFERROR(S1238-S770,"")</f>
        <v>4456.5522889098484</v>
      </c>
      <c r="T1316" s="23">
        <f>IFERROR(T1238-T770,"")</f>
        <v>5768.3985475000009</v>
      </c>
      <c r="U1316" s="23">
        <f>IFERROR(U1238-U770,"")</f>
        <v>5764.0727161435007</v>
      </c>
      <c r="V1316" s="23">
        <f>IFERROR(V1238-V770,"")</f>
        <v>2964.7866915999984</v>
      </c>
      <c r="W1316" s="23">
        <f>IFERROR(W1238-W770,"")</f>
        <v>2935.6280202316375</v>
      </c>
      <c r="X1316" s="23">
        <f>IFERROR(X1238-X770,"")</f>
        <v>3454.0113360000014</v>
      </c>
      <c r="Y1316" s="23">
        <f>IFERROR(Y1238-Y770,"")</f>
        <v>3491.5640120576008</v>
      </c>
      <c r="Z1316" s="23">
        <f>IFERROR(Z1238-Z770,"")</f>
        <v>753.85459519999858</v>
      </c>
      <c r="AA1316" s="23">
        <f>IFERROR(AA1238-AA770,"")</f>
        <v>771.91002835007748</v>
      </c>
      <c r="AB1316" s="23">
        <f>IFERROR(AB1238-AB770,"")</f>
        <v>905.4979734999979</v>
      </c>
      <c r="AC1316" s="23">
        <f>IFERROR(AC1238-AC770,"")</f>
        <v>882.65195350104841</v>
      </c>
      <c r="AD1316" s="23">
        <f>IFERROR(AD1238-AD770,"")</f>
        <v>2196.1159656000018</v>
      </c>
      <c r="AE1316" s="23">
        <f>IFERROR(AE1238-AE770,"")</f>
        <v>2226.2980218971243</v>
      </c>
      <c r="AF1316" s="23">
        <f>IFERROR(AF1238-AF770,"")</f>
        <v>3427.3497874000022</v>
      </c>
      <c r="AG1316" s="23">
        <f>IFERROR(AG1238-AG770,"")</f>
        <v>3423.1545884556181</v>
      </c>
      <c r="AH1316" s="23">
        <f>IFERROR(AH1238-AH770,"")</f>
        <v>2823.4438050000026</v>
      </c>
    </row>
    <row r="1317" spans="1:34" ht="15" hidden="1" x14ac:dyDescent="0.25">
      <c r="A1317" t="str">
        <f t="shared" si="242"/>
        <v>渤海超额贷款拨备额</v>
      </c>
      <c r="B1317" s="3" t="str">
        <f t="shared" si="240"/>
        <v>渤海银行超额贷款拨备额</v>
      </c>
      <c r="C1317" s="4" t="s">
        <v>233</v>
      </c>
      <c r="D1317" s="4" t="s">
        <v>205</v>
      </c>
      <c r="E1317" s="5" t="s">
        <v>219</v>
      </c>
      <c r="F1317" s="5" t="s">
        <v>236</v>
      </c>
      <c r="G1317" s="5" t="str">
        <f t="shared" ref="G1317" si="250">G1316</f>
        <v>超额贷款拨备额</v>
      </c>
      <c r="H1317" s="23">
        <f>IFERROR(H1239-H771,"")</f>
        <v>-7475.3596788574832</v>
      </c>
      <c r="I1317" s="23">
        <f>IFERROR(I1239-I771,"")</f>
        <v>-7475.3596788574832</v>
      </c>
      <c r="J1317" s="23">
        <f>IFERROR(J1239-J771,"")</f>
        <v>-9729.1870339999987</v>
      </c>
      <c r="K1317" s="23">
        <f>IFERROR(K1239-K771,"")</f>
        <v>-9706.8650949717994</v>
      </c>
      <c r="L1317" s="23">
        <f>IFERROR(L1239-L771,"")</f>
        <v>-11527.021699599994</v>
      </c>
      <c r="M1317" s="23">
        <f>IFERROR(M1239-M771,"")</f>
        <v>-11509.629888091917</v>
      </c>
      <c r="N1317" s="23">
        <f>IFERROR(N1239-N771,"")</f>
        <v>-16448.9115465</v>
      </c>
      <c r="O1317" s="23">
        <f>IFERROR(O1239-O771,"")</f>
        <v>-16455.393246657994</v>
      </c>
      <c r="P1317" s="23">
        <f>IFERROR(P1239-P771,"")</f>
        <v>-13757.553888000002</v>
      </c>
      <c r="Q1317" s="23">
        <f>IFERROR(Q1239-Q771,"")</f>
        <v>-14397.376487816</v>
      </c>
      <c r="R1317" s="23">
        <f>IFERROR(R1239-R771,"")</f>
        <v>-20973.4523472</v>
      </c>
      <c r="S1317" s="23">
        <f>IFERROR(S1239-S771,"")</f>
        <v>-21000.429888692641</v>
      </c>
      <c r="T1317" s="23">
        <f>IFERROR(T1239-T771,"")</f>
        <v>-21116.118937600004</v>
      </c>
      <c r="U1317" s="23">
        <f>IFERROR(U1239-U771,"")</f>
        <v>-21073.454534651199</v>
      </c>
      <c r="V1317" s="23">
        <f>IFERROR(V1239-V771,"")</f>
        <v>-19186.929812799997</v>
      </c>
      <c r="W1317" s="23">
        <f>IFERROR(W1239-W771,"")</f>
        <v>-19125.461914878397</v>
      </c>
      <c r="X1317" s="23">
        <f>IFERROR(X1239-X771,"")</f>
        <v>-19341.610526399996</v>
      </c>
      <c r="Y1317" s="23">
        <f>IFERROR(Y1239-Y771,"")</f>
        <v>-19312.896423373117</v>
      </c>
      <c r="Z1317" s="23">
        <f>IFERROR(Z1239-Z771,"")</f>
        <v>-19485.915943000004</v>
      </c>
      <c r="AA1317" s="23">
        <f>IFERROR(AA1239-AA771,"")</f>
        <v>-19418.834205055802</v>
      </c>
      <c r="AB1317" s="23">
        <f>IFERROR(AB1239-AB771,"")</f>
        <v>-18298.473245300011</v>
      </c>
      <c r="AC1317" s="23">
        <f>IFERROR(AC1239-AC771,"")</f>
        <v>-18228.312412420277</v>
      </c>
      <c r="AD1317" s="23">
        <f>IFERROR(AD1239-AD771,"")</f>
        <v>-16970.924161599996</v>
      </c>
      <c r="AE1317" s="23">
        <f>IFERROR(AE1239-AE771,"")</f>
        <v>-16966.481862412951</v>
      </c>
      <c r="AF1317" s="23">
        <f>IFERROR(AF1239-AF771,"")</f>
        <v>-17460.635801800006</v>
      </c>
      <c r="AG1317" s="23">
        <f>IFERROR(AG1239-AG771,"")</f>
        <v>-17451.844432325404</v>
      </c>
      <c r="AH1317" s="23">
        <f>IFERROR(AH1239-AH771,"")</f>
        <v>-16981.796200600002</v>
      </c>
    </row>
    <row r="1318" spans="1:34" ht="15" hidden="1" x14ac:dyDescent="0.25">
      <c r="A1318" t="str">
        <f t="shared" si="242"/>
        <v>威海超额贷款拨备额</v>
      </c>
      <c r="B1318" s="3" t="str">
        <f t="shared" si="240"/>
        <v>威海银行超额贷款拨备额</v>
      </c>
      <c r="C1318" s="4" t="s">
        <v>234</v>
      </c>
      <c r="D1318" s="4" t="s">
        <v>206</v>
      </c>
      <c r="E1318" s="5" t="s">
        <v>220</v>
      </c>
      <c r="F1318" s="5" t="s">
        <v>236</v>
      </c>
      <c r="G1318" s="5" t="str">
        <f t="shared" ref="G1318" si="251">G1317</f>
        <v>超额贷款拨备额</v>
      </c>
      <c r="H1318" s="23">
        <f>IFERROR(H1240-H772,"")</f>
        <v>889.99533285936013</v>
      </c>
      <c r="I1318" s="23">
        <f>IFERROR(I1240-I772,"")</f>
        <v>889.99533285936013</v>
      </c>
      <c r="J1318" s="23">
        <f>IFERROR(J1240-J772,"")</f>
        <v>-1339.7159999999994</v>
      </c>
      <c r="K1318" s="23">
        <f>IFERROR(K1240-K772,"")</f>
        <v>-1623.1515891473919</v>
      </c>
      <c r="L1318" s="23">
        <f>IFERROR(L1240-L772,"")</f>
        <v>1007.12441785536</v>
      </c>
      <c r="M1318" s="23">
        <f>IFERROR(M1240-M772,"")</f>
        <v>1007.12441785536</v>
      </c>
      <c r="N1318" s="23">
        <f>IFERROR(N1240-N772,"")</f>
        <v>-3758.1963344059745</v>
      </c>
      <c r="O1318" s="23">
        <f>IFERROR(O1240-O772,"")</f>
        <v>-3767.5348438794549</v>
      </c>
      <c r="P1318" s="23">
        <f>IFERROR(P1240-P772,"")</f>
        <v>-3052.5789702999991</v>
      </c>
      <c r="Q1318" s="23">
        <f>IFERROR(Q1240-Q772,"")</f>
        <v>-3052.2330120612196</v>
      </c>
      <c r="R1318" s="23">
        <f>IFERROR(R1240-R772,"")</f>
        <v>-2487.2236776849277</v>
      </c>
      <c r="S1318" s="23">
        <f>IFERROR(S1240-S772,"")</f>
        <v>-2491.8582438486656</v>
      </c>
      <c r="T1318" s="23">
        <f>IFERROR(T1240-T772,"")</f>
        <v>-2035.9296599999998</v>
      </c>
      <c r="U1318" s="23">
        <f>IFERROR(U1240-U772,"")</f>
        <v>-2040.0152458779994</v>
      </c>
      <c r="V1318" s="23">
        <f>IFERROR(V1240-V772,"")</f>
        <v>-3072.2050323623321</v>
      </c>
      <c r="W1318" s="23">
        <f>IFERROR(W1240-W772,"")</f>
        <v>-3068.3694971042764</v>
      </c>
      <c r="X1318" s="23">
        <f>IFERROR(X1240-X772,"")</f>
        <v>-2795.2248620000009</v>
      </c>
      <c r="Y1318" s="23">
        <f>IFERROR(Y1240-Y772,"")</f>
        <v>-2798.8248976662007</v>
      </c>
      <c r="Z1318" s="23">
        <f>IFERROR(Z1240-Z772,"")</f>
        <v>-2906.0903604884752</v>
      </c>
      <c r="AA1318" s="23">
        <f>IFERROR(AA1240-AA772,"")</f>
        <v>-2914.4575393134073</v>
      </c>
      <c r="AB1318" s="23">
        <f>IFERROR(AB1240-AB772,"")</f>
        <v>-4492.2726730000004</v>
      </c>
      <c r="AC1318" s="23">
        <f>IFERROR(AC1240-AC772,"")</f>
        <v>-4484.6403080416003</v>
      </c>
      <c r="AD1318" s="23">
        <f>IFERROR(AD1240-AD772,"")</f>
        <v>-4120.6196663885175</v>
      </c>
      <c r="AE1318" s="23">
        <f>IFERROR(AE1240-AE772,"")</f>
        <v>-4112.0490180559582</v>
      </c>
      <c r="AF1318" s="23">
        <f>IFERROR(AF1240-AF772,"")</f>
        <v>-3178.383458100001</v>
      </c>
      <c r="AG1318" s="23">
        <f>IFERROR(AG1240-AG772,"")</f>
        <v>-3171.8795791377624</v>
      </c>
      <c r="AH1318" s="23">
        <f>IFERROR(AH1240-AH772,"")</f>
        <v>-2892.984189499999</v>
      </c>
    </row>
    <row r="1319" spans="1:34" ht="15" hidden="1" x14ac:dyDescent="0.25">
      <c r="A1319" t="str">
        <f t="shared" si="242"/>
        <v>东莞农商超额贷款拨备额</v>
      </c>
      <c r="B1319" s="3" t="str">
        <f t="shared" si="240"/>
        <v>东莞农商银行超额贷款拨备额</v>
      </c>
      <c r="C1319" s="4" t="s">
        <v>235</v>
      </c>
      <c r="D1319" s="4" t="s">
        <v>207</v>
      </c>
      <c r="E1319" s="5" t="s">
        <v>221</v>
      </c>
      <c r="F1319" s="5" t="s">
        <v>236</v>
      </c>
      <c r="G1319" s="5" t="str">
        <f t="shared" si="244"/>
        <v>超额贷款拨备额</v>
      </c>
      <c r="H1319" s="23">
        <f>IFERROR(H1241-H773,"")</f>
        <v>0</v>
      </c>
      <c r="I1319" s="23">
        <f>IFERROR(I1241-I773,"")</f>
        <v>5014.0034786800652</v>
      </c>
      <c r="J1319" s="23">
        <f>IFERROR(J1241-J773,"")</f>
        <v>1837.8744358204995</v>
      </c>
      <c r="K1319" s="23">
        <f>IFERROR(K1241-K773,"")</f>
        <v>1307.9568563417297</v>
      </c>
      <c r="L1319" s="23">
        <f>IFERROR(L1241-L773,"")</f>
        <v>6686.1794688290001</v>
      </c>
      <c r="M1319" s="23">
        <f>IFERROR(M1241-M773,"")</f>
        <v>6292.3610901271677</v>
      </c>
      <c r="N1319" s="23">
        <f>IFERROR(N1241-N773,"")</f>
        <v>472.63498979999986</v>
      </c>
      <c r="O1319" s="23">
        <f>IFERROR(O1241-O773,"")</f>
        <v>232.81658455999968</v>
      </c>
      <c r="P1319" s="23" t="str">
        <f>IFERROR(P1241-P773,"")</f>
        <v/>
      </c>
      <c r="Q1319" s="23" t="str">
        <f>IFERROR(Q1241-Q773,"")</f>
        <v/>
      </c>
      <c r="R1319" s="23">
        <f>IFERROR(R1241-R773,"")</f>
        <v>781.25623520000045</v>
      </c>
      <c r="S1319" s="23">
        <f>IFERROR(S1241-S773,"")</f>
        <v>1561.9118987527199</v>
      </c>
      <c r="T1319" s="23">
        <f>IFERROR(T1241-T773,"")</f>
        <v>1858.7322204000002</v>
      </c>
      <c r="U1319" s="23">
        <f>IFERROR(U1241-U773,"")</f>
        <v>2216.3597412906374</v>
      </c>
      <c r="V1319" s="23">
        <f>IFERROR(V1241-V773,"")</f>
        <v>3437.0506909999995</v>
      </c>
      <c r="W1319" s="23">
        <f>IFERROR(W1241-W773,"")</f>
        <v>3777.9256722995297</v>
      </c>
      <c r="X1319" s="23">
        <f>IFERROR(X1241-X773,"")</f>
        <v>2877.0194205999996</v>
      </c>
      <c r="Y1319" s="23">
        <f>IFERROR(Y1241-Y773,"")</f>
        <v>5395.4096482380191</v>
      </c>
      <c r="Z1319" s="23">
        <f>IFERROR(Z1241-Z773,"")</f>
        <v>977.93991800000003</v>
      </c>
      <c r="AA1319" s="23">
        <f>IFERROR(AA1241-AA773,"")</f>
        <v>1150.7765368060027</v>
      </c>
      <c r="AB1319" s="23">
        <f>IFERROR(AB1241-AB773,"")</f>
        <v>-2790.4527885999996</v>
      </c>
      <c r="AC1319" s="23">
        <f>IFERROR(AC1241-AC773,"")</f>
        <v>-2597.3679049571383</v>
      </c>
      <c r="AD1319" s="23">
        <f>IFERROR(AD1241-AD773,"")</f>
        <v>-464.12703119999969</v>
      </c>
      <c r="AE1319" s="23">
        <f>IFERROR(AE1241-AE773,"")</f>
        <v>-315.31231919136007</v>
      </c>
      <c r="AF1319" s="23">
        <f>IFERROR(AF1241-AF773,"")</f>
        <v>-952.1367911999987</v>
      </c>
      <c r="AG1319" s="23">
        <f>IFERROR(AG1241-AG773,"")</f>
        <v>-820.6154306892804</v>
      </c>
      <c r="AH1319" s="23">
        <f>IFERROR(AH1241-AH773,"")</f>
        <v>-931.71892749999643</v>
      </c>
    </row>
    <row r="1320" spans="1:34" ht="15" hidden="1" x14ac:dyDescent="0.25">
      <c r="A1320" t="str">
        <f t="shared" si="242"/>
        <v>国有行超额贷款拨备额</v>
      </c>
      <c r="B1320" s="15" t="str">
        <f t="shared" si="240"/>
        <v>国有行超额贷款拨备额</v>
      </c>
      <c r="C1320" s="16"/>
      <c r="D1320" s="17" t="s">
        <v>8</v>
      </c>
      <c r="E1320" s="17" t="s">
        <v>8</v>
      </c>
      <c r="F1320" s="17"/>
      <c r="G1320" s="17" t="str">
        <f>G1319</f>
        <v>超额贷款拨备额</v>
      </c>
      <c r="H1320" s="23">
        <f>IFERROR(SUMIF($F1250:$F1319,$E1320,H1250:H1319),"")</f>
        <v>-541195.81010000012</v>
      </c>
      <c r="I1320" s="23">
        <f>IFERROR(SUMIF($F1250:$F1319,$E1320,I1250:I1319),"")</f>
        <v>-510838.91520000005</v>
      </c>
      <c r="J1320" s="23">
        <f>IFERROR(SUMIF($F1250:$F1319,$E1320,J1250:J1319),"")</f>
        <v>-426841.00230000005</v>
      </c>
      <c r="K1320" s="23">
        <f>IFERROR(SUMIF($F1250:$F1319,$E1320,K1250:K1319),"")</f>
        <v>-376667.46709999995</v>
      </c>
      <c r="L1320" s="23">
        <f>IFERROR(SUMIF($F1250:$F1319,$E1320,L1250:L1319),"")</f>
        <v>-313358.42449999996</v>
      </c>
      <c r="M1320" s="23">
        <f>IFERROR(SUMIF($F1250:$F1319,$E1320,M1250:M1319),"")</f>
        <v>-320733.21149999986</v>
      </c>
      <c r="N1320" s="23">
        <f>IFERROR(SUMIF($F1250:$F1319,$E1320,N1250:N1319),"")</f>
        <v>-298950.31910000008</v>
      </c>
      <c r="O1320" s="23">
        <f>IFERROR(SUMIF($F1250:$F1319,$E1320,O1250:O1319),"")</f>
        <v>-236353.36929999985</v>
      </c>
      <c r="P1320" s="23">
        <f>IFERROR(SUMIF($F1250:$F1319,$E1320,P1250:P1319),"")</f>
        <v>-56785.89549999981</v>
      </c>
      <c r="Q1320" s="23">
        <f>IFERROR(SUMIF($F1250:$F1319,$E1320,Q1250:Q1319),"")</f>
        <v>38884.869300000079</v>
      </c>
      <c r="R1320" s="23">
        <f>IFERROR(SUMIF($F1250:$F1319,$E1320,R1250:R1319),"")</f>
        <v>88633.04219999988</v>
      </c>
      <c r="S1320" s="23">
        <f>IFERROR(SUMIF($F1250:$F1319,$E1320,S1250:S1319),"")</f>
        <v>192242.1538</v>
      </c>
      <c r="T1320" s="23">
        <f>IFERROR(SUMIF($F1250:$F1319,$E1320,T1250:T1319),"")</f>
        <v>154786.52810000008</v>
      </c>
      <c r="U1320" s="23">
        <f>IFERROR(SUMIF($F1250:$F1319,$E1320,U1250:U1319),"")</f>
        <v>187324.41469999996</v>
      </c>
      <c r="V1320" s="23">
        <f>IFERROR(SUMIF($F1250:$F1319,$E1320,V1250:V1319),"")</f>
        <v>123560.77559999976</v>
      </c>
      <c r="W1320" s="23">
        <f>IFERROR(SUMIF($F1250:$F1319,$E1320,W1250:W1319),"")</f>
        <v>227405.70190000007</v>
      </c>
      <c r="X1320" s="23">
        <f>IFERROR(SUMIF($F1250:$F1319,$E1320,X1250:X1319),"")</f>
        <v>215514.13170000003</v>
      </c>
      <c r="Y1320" s="23">
        <f>IFERROR(SUMIF($F1250:$F1319,$E1320,Y1250:Y1319),"")</f>
        <v>242467.9982</v>
      </c>
      <c r="Z1320" s="23">
        <f>IFERROR(SUMIF($F1250:$F1319,$E1320,Z1250:Z1319),"")</f>
        <v>119803.13639999999</v>
      </c>
      <c r="AA1320" s="23">
        <f>IFERROR(SUMIF($F1250:$F1319,$E1320,AA1250:AA1319),"")</f>
        <v>204956.41420000023</v>
      </c>
      <c r="AB1320" s="23">
        <f>IFERROR(SUMIF($F1250:$F1319,$E1320,AB1250:AB1319),"")</f>
        <v>197088.65169999984</v>
      </c>
      <c r="AC1320" s="23">
        <f>IFERROR(SUMIF($F1250:$F1319,$E1320,AC1250:AC1319),"")</f>
        <v>199034.57529999994</v>
      </c>
      <c r="AD1320" s="23">
        <f>IFERROR(SUMIF($F1250:$F1319,$E1320,AD1250:AD1319),"")</f>
        <v>115952.33189999984</v>
      </c>
      <c r="AE1320" s="23">
        <f>IFERROR(SUMIF($F1250:$F1319,$E1320,AE1250:AE1319),"")</f>
        <v>178758.04269999979</v>
      </c>
      <c r="AF1320" s="23">
        <f>IFERROR(SUMIF($F1250:$F1319,$E1320,AF1250:AF1319),"")</f>
        <v>151299.30390000046</v>
      </c>
      <c r="AG1320" s="23">
        <f>IFERROR(SUMIF($F1250:$F1319,$E1320,AG1250:AG1319),"")</f>
        <v>114192.05229999978</v>
      </c>
      <c r="AH1320" s="23">
        <f>IFERROR(SUMIF($F1250:$F1319,$E1320,AH1250:AH1319),"")</f>
        <v>268157.34809999994</v>
      </c>
    </row>
    <row r="1321" spans="1:34" ht="15" hidden="1" x14ac:dyDescent="0.25">
      <c r="A1321" t="str">
        <f t="shared" si="242"/>
        <v>股份行超额贷款拨备额</v>
      </c>
      <c r="B1321" s="3" t="str">
        <f t="shared" si="240"/>
        <v>股份行超额贷款拨备额</v>
      </c>
      <c r="C1321" s="4"/>
      <c r="D1321" s="5" t="s">
        <v>27</v>
      </c>
      <c r="E1321" s="5" t="s">
        <v>27</v>
      </c>
      <c r="F1321" s="5"/>
      <c r="G1321" s="5" t="str">
        <f t="shared" ref="G1321:G1326" si="252">G1320</f>
        <v>超额贷款拨备额</v>
      </c>
      <c r="H1321" s="23">
        <f>IFERROR(SUMIF($F1250:$F1319,$E1321,H1250:H1319),"")</f>
        <v>-217290.40532709999</v>
      </c>
      <c r="I1321" s="23">
        <f>IFERROR(SUMIF($F1250:$F1319,$E1321,I1250:I1319),"")</f>
        <v>-191897.03870000003</v>
      </c>
      <c r="J1321" s="23">
        <f>IFERROR(SUMIF($F1250:$F1319,$E1321,J1250:J1319),"")</f>
        <v>-177352.19009719999</v>
      </c>
      <c r="K1321" s="23">
        <f>IFERROR(SUMIF($F1250:$F1319,$E1321,K1250:K1319),"")</f>
        <v>-158890.80332760004</v>
      </c>
      <c r="L1321" s="23">
        <f>IFERROR(SUMIF($F1250:$F1319,$E1321,L1250:L1319),"")</f>
        <v>-160031.19200000001</v>
      </c>
      <c r="M1321" s="23">
        <f>IFERROR(SUMIF($F1250:$F1319,$E1321,M1250:M1319),"")</f>
        <v>-153874.94790000009</v>
      </c>
      <c r="N1321" s="23">
        <f>IFERROR(SUMIF($F1250:$F1319,$E1321,N1250:N1319),"")</f>
        <v>-144071.49870000003</v>
      </c>
      <c r="O1321" s="23">
        <f>IFERROR(SUMIF($F1250:$F1319,$E1321,O1250:O1319),"")</f>
        <v>-91591.900199999975</v>
      </c>
      <c r="P1321" s="23">
        <f>IFERROR(SUMIF($F1250:$F1319,$E1321,P1250:P1319),"")</f>
        <v>-80852.170300000042</v>
      </c>
      <c r="Q1321" s="23">
        <f>IFERROR(SUMIF($F1250:$F1319,$E1321,Q1250:Q1319),"")</f>
        <v>-122508.7405</v>
      </c>
      <c r="R1321" s="23">
        <f>IFERROR(SUMIF($F1250:$F1319,$E1321,R1250:R1319),"")</f>
        <v>-93099.083300000028</v>
      </c>
      <c r="S1321" s="23">
        <f>IFERROR(SUMIF($F1250:$F1319,$E1321,S1250:S1319),"")</f>
        <v>-88969.996700000032</v>
      </c>
      <c r="T1321" s="23">
        <f>IFERROR(SUMIF($F1250:$F1319,$E1321,T1250:T1319),"")</f>
        <v>-101206.87200000002</v>
      </c>
      <c r="U1321" s="23">
        <f>IFERROR(SUMIF($F1250:$F1319,$E1321,U1250:U1319),"")</f>
        <v>-104357.22729999988</v>
      </c>
      <c r="V1321" s="23">
        <f>IFERROR(SUMIF($F1250:$F1319,$E1321,V1250:V1319),"")</f>
        <v>-120305.73200000002</v>
      </c>
      <c r="W1321" s="23">
        <f>IFERROR(SUMIF($F1250:$F1319,$E1321,W1250:W1319),"")</f>
        <v>-98433.627499999959</v>
      </c>
      <c r="X1321" s="23">
        <f>IFERROR(SUMIF($F1250:$F1319,$E1321,X1250:X1319),"")</f>
        <v>-70148.301999999981</v>
      </c>
      <c r="Y1321" s="23">
        <f>IFERROR(SUMIF($F1250:$F1319,$E1321,Y1250:Y1319),"")</f>
        <v>-85183.872399999935</v>
      </c>
      <c r="Z1321" s="23">
        <f>IFERROR(SUMIF($F1250:$F1319,$E1321,Z1250:Z1319),"")</f>
        <v>-110556.20209999999</v>
      </c>
      <c r="AA1321" s="23">
        <f>IFERROR(SUMIF($F1250:$F1319,$E1321,AA1250:AA1319),"")</f>
        <v>-135324.36820000003</v>
      </c>
      <c r="AB1321" s="23">
        <f>IFERROR(SUMIF($F1250:$F1319,$E1321,AB1250:AB1319),"")</f>
        <v>-165264.46259999997</v>
      </c>
      <c r="AC1321" s="23">
        <f>IFERROR(SUMIF($F1250:$F1319,$E1321,AC1250:AC1319),"")</f>
        <v>-184816.21250000008</v>
      </c>
      <c r="AD1321" s="23">
        <f>IFERROR(SUMIF($F1250:$F1319,$E1321,AD1250:AD1319),"")</f>
        <v>-179640.37690000003</v>
      </c>
      <c r="AE1321" s="23">
        <f>IFERROR(SUMIF($F1250:$F1319,$E1321,AE1250:AE1319),"")</f>
        <v>-200893.0429</v>
      </c>
      <c r="AF1321" s="23">
        <f>IFERROR(SUMIF($F1250:$F1319,$E1321,AF1250:AF1319),"")</f>
        <v>-192297.75730000003</v>
      </c>
      <c r="AG1321" s="23">
        <f>IFERROR(SUMIF($F1250:$F1319,$E1321,AG1250:AG1319),"")</f>
        <v>-207902.97169999988</v>
      </c>
      <c r="AH1321" s="23">
        <f>IFERROR(SUMIF($F1250:$F1319,$E1321,AH1250:AH1319),"")</f>
        <v>-221253.94439999992</v>
      </c>
    </row>
    <row r="1322" spans="1:34" ht="15" hidden="1" x14ac:dyDescent="0.25">
      <c r="A1322" t="str">
        <f t="shared" si="242"/>
        <v>城商行超额贷款拨备额</v>
      </c>
      <c r="B1322" s="3" t="str">
        <f t="shared" si="240"/>
        <v>城商行超额贷款拨备额</v>
      </c>
      <c r="C1322" s="4"/>
      <c r="D1322" s="5" t="s">
        <v>55</v>
      </c>
      <c r="E1322" s="5" t="s">
        <v>55</v>
      </c>
      <c r="F1322" s="5"/>
      <c r="G1322" s="5" t="str">
        <f t="shared" si="252"/>
        <v>超额贷款拨备额</v>
      </c>
      <c r="H1322" s="23">
        <f>IFERROR(SUMIF($F1250:$F1319,$E1322,H1250:H1319),"")</f>
        <v>26896.724845310371</v>
      </c>
      <c r="I1322" s="23">
        <f>IFERROR(SUMIF($F1250:$F1319,$E1322,I1250:I1319),"")</f>
        <v>25469.376237800003</v>
      </c>
      <c r="J1322" s="23">
        <f>IFERROR(SUMIF($F1250:$F1319,$E1322,J1250:J1319),"")</f>
        <v>25574.412579081767</v>
      </c>
      <c r="K1322" s="23">
        <f>IFERROR(SUMIF($F1250:$F1319,$E1322,K1250:K1319),"")</f>
        <v>36349.016822699989</v>
      </c>
      <c r="L1322" s="23">
        <f>IFERROR(SUMIF($F1250:$F1319,$E1322,L1250:L1319),"")</f>
        <v>49545.076793010827</v>
      </c>
      <c r="M1322" s="23">
        <f>IFERROR(SUMIF($F1250:$F1319,$E1322,M1250:M1319),"")</f>
        <v>53212.660727500006</v>
      </c>
      <c r="N1322" s="23">
        <f>IFERROR(SUMIF($F1250:$F1319,$E1322,N1250:N1319),"")</f>
        <v>68060.435428768324</v>
      </c>
      <c r="O1322" s="23">
        <f>IFERROR(SUMIF($F1250:$F1319,$E1322,O1250:O1319),"")</f>
        <v>76704.309635971993</v>
      </c>
      <c r="P1322" s="23">
        <f>IFERROR(SUMIF($F1250:$F1319,$E1322,P1250:P1319),"")</f>
        <v>85367.840767851623</v>
      </c>
      <c r="Q1322" s="23">
        <f>IFERROR(SUMIF($F1250:$F1319,$E1322,Q1250:Q1319),"")</f>
        <v>89298.702229500021</v>
      </c>
      <c r="R1322" s="23">
        <f>IFERROR(SUMIF($F1250:$F1319,$E1322,R1250:R1319),"")</f>
        <v>84639.473465785093</v>
      </c>
      <c r="S1322" s="23">
        <f>IFERROR(SUMIF($F1250:$F1319,$E1322,S1250:S1319),"")</f>
        <v>94757.761536199992</v>
      </c>
      <c r="T1322" s="23">
        <f>IFERROR(SUMIF($F1250:$F1319,$E1322,T1250:T1319),"")</f>
        <v>84851.167048636213</v>
      </c>
      <c r="U1322" s="23">
        <f>IFERROR(SUMIF($F1250:$F1319,$E1322,U1250:U1319),"")</f>
        <v>94140.097099952982</v>
      </c>
      <c r="V1322" s="23">
        <f>IFERROR(SUMIF($F1250:$F1319,$E1322,V1250:V1319),"")</f>
        <v>102363.59704539647</v>
      </c>
      <c r="W1322" s="23">
        <f>IFERROR(SUMIF($F1250:$F1319,$E1322,W1250:W1319),"")</f>
        <v>107401.17826122003</v>
      </c>
      <c r="X1322" s="23">
        <f>IFERROR(SUMIF($F1250:$F1319,$E1322,X1250:X1319),"")</f>
        <v>108040.20820254472</v>
      </c>
      <c r="Y1322" s="23">
        <f>IFERROR(SUMIF($F1250:$F1319,$E1322,Y1250:Y1319),"")</f>
        <v>112461.41271712998</v>
      </c>
      <c r="Z1322" s="23">
        <f>IFERROR(SUMIF($F1250:$F1319,$E1322,Z1250:Z1319),"")</f>
        <v>83256.078670697054</v>
      </c>
      <c r="AA1322" s="23">
        <f>IFERROR(SUMIF($F1250:$F1319,$E1322,AA1250:AA1319),"")</f>
        <v>78182.857072499974</v>
      </c>
      <c r="AB1322" s="23">
        <f>IFERROR(SUMIF($F1250:$F1319,$E1322,AB1250:AB1319),"")</f>
        <v>63019.80061848458</v>
      </c>
      <c r="AC1322" s="23">
        <f>IFERROR(SUMIF($F1250:$F1319,$E1322,AC1250:AC1319),"")</f>
        <v>57522.366857560039</v>
      </c>
      <c r="AD1322" s="23">
        <f>IFERROR(SUMIF($F1250:$F1319,$E1322,AD1250:AD1319),"")</f>
        <v>70453.871955057781</v>
      </c>
      <c r="AE1322" s="23">
        <f>IFERROR(SUMIF($F1250:$F1319,$E1322,AE1250:AE1319),"")</f>
        <v>65776.001478840015</v>
      </c>
      <c r="AF1322" s="23">
        <f>IFERROR(SUMIF($F1250:$F1319,$E1322,AF1250:AF1319),"")</f>
        <v>63364.721228552742</v>
      </c>
      <c r="AG1322" s="23">
        <f>IFERROR(SUMIF($F1250:$F1319,$E1322,AG1250:AG1319),"")</f>
        <v>63663.708642159982</v>
      </c>
      <c r="AH1322" s="23">
        <f>IFERROR(SUMIF($F1250:$F1319,$E1322,AH1250:AH1319),"")</f>
        <v>1423.5893660000011</v>
      </c>
    </row>
    <row r="1323" spans="1:34" ht="15" hidden="1" x14ac:dyDescent="0.25">
      <c r="A1323" t="str">
        <f t="shared" si="242"/>
        <v>农商行超额贷款拨备额</v>
      </c>
      <c r="B1323" s="3" t="str">
        <f t="shared" si="240"/>
        <v>农商行超额贷款拨备额</v>
      </c>
      <c r="C1323" s="4"/>
      <c r="D1323" s="5" t="s">
        <v>107</v>
      </c>
      <c r="E1323" s="5" t="s">
        <v>107</v>
      </c>
      <c r="F1323" s="5"/>
      <c r="G1323" s="5" t="str">
        <f t="shared" si="252"/>
        <v>超额贷款拨备额</v>
      </c>
      <c r="H1323" s="23">
        <f>IFERROR(SUMIF($F1250:$F1319,$E1323,H1250:H1319),"")</f>
        <v>1332.0611101789495</v>
      </c>
      <c r="I1323" s="23">
        <f>IFERROR(SUMIF($F1250:$F1319,$E1323,I1250:I1319),"")</f>
        <v>-1937.4126444013223</v>
      </c>
      <c r="J1323" s="23">
        <f>IFERROR(SUMIF($F1250:$F1319,$E1323,J1250:J1319),"")</f>
        <v>13149.198930985465</v>
      </c>
      <c r="K1323" s="23">
        <f>IFERROR(SUMIF($F1250:$F1319,$E1323,K1250:K1319),"")</f>
        <v>6214.3423003591051</v>
      </c>
      <c r="L1323" s="23">
        <f>IFERROR(SUMIF($F1250:$F1319,$E1323,L1250:L1319),"")</f>
        <v>4737.2693402564237</v>
      </c>
      <c r="M1323" s="23">
        <f>IFERROR(SUMIF($F1250:$F1319,$E1323,M1250:M1319),"")</f>
        <v>4736.1419493666426</v>
      </c>
      <c r="N1323" s="23">
        <f>IFERROR(SUMIF($F1250:$F1319,$E1323,N1250:N1319),"")</f>
        <v>17702.010501032033</v>
      </c>
      <c r="O1323" s="23">
        <f>IFERROR(SUMIF($F1250:$F1319,$E1323,O1250:O1319),"")</f>
        <v>7576.6673881034403</v>
      </c>
      <c r="P1323" s="23">
        <f>IFERROR(SUMIF($F1250:$F1319,$E1323,P1250:P1319),"")</f>
        <v>11914.960170766368</v>
      </c>
      <c r="Q1323" s="23">
        <f>IFERROR(SUMIF($F1250:$F1319,$E1323,Q1250:Q1319),"")</f>
        <v>28712.951924028021</v>
      </c>
      <c r="R1323" s="23">
        <f>IFERROR(SUMIF($F1250:$F1319,$E1323,R1250:R1319),"")</f>
        <v>30033.418618964726</v>
      </c>
      <c r="S1323" s="23">
        <f>IFERROR(SUMIF($F1250:$F1319,$E1323,S1250:S1319),"")</f>
        <v>33764.443024138222</v>
      </c>
      <c r="T1323" s="23">
        <f>IFERROR(SUMIF($F1250:$F1319,$E1323,T1250:T1319),"")</f>
        <v>37053.132022180005</v>
      </c>
      <c r="U1323" s="23">
        <f>IFERROR(SUMIF($F1250:$F1319,$E1323,U1250:U1319),"")</f>
        <v>38630.161254844148</v>
      </c>
      <c r="V1323" s="23">
        <f>IFERROR(SUMIF($F1250:$F1319,$E1323,V1250:V1319),"")</f>
        <v>38275.488986352822</v>
      </c>
      <c r="W1323" s="23">
        <f>IFERROR(SUMIF($F1250:$F1319,$E1323,W1250:W1319),"")</f>
        <v>41304.002875952305</v>
      </c>
      <c r="X1323" s="23">
        <f>IFERROR(SUMIF($F1250:$F1319,$E1323,X1250:X1319),"")</f>
        <v>41490.77845233315</v>
      </c>
      <c r="Y1323" s="23">
        <f>IFERROR(SUMIF($F1250:$F1319,$E1323,Y1250:Y1319),"")</f>
        <v>38873.468926329144</v>
      </c>
      <c r="Z1323" s="23">
        <f>IFERROR(SUMIF($F1250:$F1319,$E1323,Z1250:Z1319),"")</f>
        <v>33225.0805553381</v>
      </c>
      <c r="AA1323" s="23">
        <f>IFERROR(SUMIF($F1250:$F1319,$E1323,AA1250:AA1319),"")</f>
        <v>36699.504069972463</v>
      </c>
      <c r="AB1323" s="23">
        <f>IFERROR(SUMIF($F1250:$F1319,$E1323,AB1250:AB1319),"")</f>
        <v>30420.257865490268</v>
      </c>
      <c r="AC1323" s="23">
        <f>IFERROR(SUMIF($F1250:$F1319,$E1323,AC1250:AC1319),"")</f>
        <v>25515.542562838578</v>
      </c>
      <c r="AD1323" s="23">
        <f>IFERROR(SUMIF($F1250:$F1319,$E1323,AD1250:AD1319),"")</f>
        <v>27155.322296615297</v>
      </c>
      <c r="AE1323" s="23">
        <f>IFERROR(SUMIF($F1250:$F1319,$E1323,AE1250:AE1319),"")</f>
        <v>25600.555721586465</v>
      </c>
      <c r="AF1323" s="23">
        <f>IFERROR(SUMIF($F1250:$F1319,$E1323,AF1250:AF1319),"")</f>
        <v>21667.010181213074</v>
      </c>
      <c r="AG1323" s="23">
        <f>IFERROR(SUMIF($F1250:$F1319,$E1323,AG1250:AG1319),"")</f>
        <v>20034.796296600747</v>
      </c>
      <c r="AH1323" s="23">
        <f>IFERROR(SUMIF($F1250:$F1319,$E1323,AH1250:AH1319),"")</f>
        <v>16196.527889567595</v>
      </c>
    </row>
    <row r="1324" spans="1:34" ht="15" hidden="1" x14ac:dyDescent="0.25">
      <c r="A1324" t="str">
        <f t="shared" si="242"/>
        <v>上市银行超额贷款拨备额</v>
      </c>
      <c r="B1324" s="3" t="str">
        <f t="shared" si="240"/>
        <v>上市银行超额贷款拨备额</v>
      </c>
      <c r="C1324" s="4"/>
      <c r="D1324" s="5" t="s">
        <v>135</v>
      </c>
      <c r="E1324" s="5" t="s">
        <v>135</v>
      </c>
      <c r="F1324" s="5"/>
      <c r="G1324" s="5" t="str">
        <f t="shared" si="252"/>
        <v>超额贷款拨备额</v>
      </c>
      <c r="H1324" s="23">
        <f t="shared" ref="H1324:AG1324" si="253">IFERROR(SUM(H1320:H1323),"")</f>
        <v>-730257.42947161081</v>
      </c>
      <c r="I1324" s="23">
        <f t="shared" si="253"/>
        <v>-679203.99030660139</v>
      </c>
      <c r="J1324" s="23">
        <f t="shared" si="253"/>
        <v>-565469.58088713291</v>
      </c>
      <c r="K1324" s="23">
        <f t="shared" si="253"/>
        <v>-492994.91130454093</v>
      </c>
      <c r="L1324" s="23">
        <f t="shared" si="253"/>
        <v>-419107.27036673279</v>
      </c>
      <c r="M1324" s="23">
        <f t="shared" si="253"/>
        <v>-416659.3567231333</v>
      </c>
      <c r="N1324" s="23">
        <f t="shared" si="253"/>
        <v>-357259.37187019968</v>
      </c>
      <c r="O1324" s="23">
        <f t="shared" si="253"/>
        <v>-243664.29247592439</v>
      </c>
      <c r="P1324" s="23">
        <f t="shared" si="253"/>
        <v>-40355.264861381875</v>
      </c>
      <c r="Q1324" s="23">
        <f t="shared" si="253"/>
        <v>34387.78295352812</v>
      </c>
      <c r="R1324" s="23">
        <f t="shared" si="253"/>
        <v>110206.85098474968</v>
      </c>
      <c r="S1324" s="23">
        <f t="shared" si="253"/>
        <v>231794.36166033818</v>
      </c>
      <c r="T1324" s="23">
        <f t="shared" si="253"/>
        <v>175483.95517081628</v>
      </c>
      <c r="U1324" s="23">
        <f t="shared" si="253"/>
        <v>215737.4457547972</v>
      </c>
      <c r="V1324" s="23">
        <f t="shared" si="253"/>
        <v>143894.12963174903</v>
      </c>
      <c r="W1324" s="23">
        <f t="shared" si="253"/>
        <v>277677.25553717243</v>
      </c>
      <c r="X1324" s="23">
        <f t="shared" si="253"/>
        <v>294896.8163548779</v>
      </c>
      <c r="Y1324" s="23">
        <f t="shared" si="253"/>
        <v>308619.00744345924</v>
      </c>
      <c r="Z1324" s="23">
        <f t="shared" si="253"/>
        <v>125728.09352603514</v>
      </c>
      <c r="AA1324" s="23">
        <f t="shared" si="253"/>
        <v>184514.40714247266</v>
      </c>
      <c r="AB1324" s="23">
        <f t="shared" si="253"/>
        <v>125264.24758397473</v>
      </c>
      <c r="AC1324" s="23">
        <f t="shared" si="253"/>
        <v>97256.272220398474</v>
      </c>
      <c r="AD1324" s="23">
        <f t="shared" si="253"/>
        <v>33921.14925167289</v>
      </c>
      <c r="AE1324" s="23">
        <f t="shared" si="253"/>
        <v>69241.55700042627</v>
      </c>
      <c r="AF1324" s="23">
        <f t="shared" si="253"/>
        <v>44033.278009766254</v>
      </c>
      <c r="AG1324" s="23">
        <f t="shared" si="253"/>
        <v>-10012.414461239372</v>
      </c>
      <c r="AH1324" s="23">
        <f t="shared" ref="AH1324" si="254">IFERROR(SUM(AH1320:AH1323),"")</f>
        <v>64523.520955567619</v>
      </c>
    </row>
    <row r="1325" spans="1:34" ht="15" hidden="1" x14ac:dyDescent="0.25">
      <c r="A1325" t="str">
        <f t="shared" si="242"/>
        <v>A+H股超额贷款拨备额</v>
      </c>
      <c r="B1325" s="3" t="str">
        <f t="shared" si="240"/>
        <v>A+H股超额贷款拨备额</v>
      </c>
      <c r="C1325" s="3"/>
      <c r="D1325" s="5" t="s">
        <v>542</v>
      </c>
      <c r="E1325" s="5" t="s">
        <v>542</v>
      </c>
      <c r="F1325" s="3"/>
      <c r="G1325" s="5" t="str">
        <f t="shared" si="252"/>
        <v>超额贷款拨备额</v>
      </c>
      <c r="H1325" s="23">
        <f>IFERROR(SUMIF($F1250:$F1319,$E1325,H1250:H1319),"")</f>
        <v>-598750.8666347001</v>
      </c>
      <c r="I1325" s="23">
        <f>IFERROR(SUMIF($F1250:$F1319,$E1325,I1250:I1319),"")</f>
        <v>-554023.81756080012</v>
      </c>
      <c r="J1325" s="23">
        <f>IFERROR(SUMIF($F1250:$F1319,$E1325,J1250:J1319),"")</f>
        <v>-459345.50749830011</v>
      </c>
      <c r="K1325" s="23">
        <f>IFERROR(SUMIF($F1250:$F1319,$E1325,K1250:K1319),"")</f>
        <v>-380109.36013579991</v>
      </c>
      <c r="L1325" s="23">
        <f>IFERROR(SUMIF($F1250:$F1319,$E1325,L1250:L1319),"")</f>
        <v>-341948.6658528999</v>
      </c>
      <c r="M1325" s="23">
        <f>IFERROR(SUMIF($F1250:$F1319,$E1325,M1250:M1319),"")</f>
        <v>-344164.46923809987</v>
      </c>
      <c r="N1325" s="23">
        <f>IFERROR(SUMIF($F1250:$F1319,$E1325,N1250:N1319),"")</f>
        <v>-320042.73735130008</v>
      </c>
      <c r="O1325" s="23">
        <f>IFERROR(SUMIF($F1250:$F1319,$E1325,O1250:O1319),"")</f>
        <v>-237839.32612719989</v>
      </c>
      <c r="P1325" s="23">
        <f>IFERROR(SUMIF($F1250:$F1319,$E1325,P1250:P1319),"")</f>
        <v>-65184.576717699791</v>
      </c>
      <c r="Q1325" s="23">
        <f>IFERROR(SUMIF($F1250:$F1319,$E1325,Q1250:Q1319),"")</f>
        <v>3847.4481271000868</v>
      </c>
      <c r="R1325" s="23">
        <f>IFERROR(SUMIF($F1250:$F1319,$E1325,R1250:R1319),"")</f>
        <v>85034.93797599987</v>
      </c>
      <c r="S1325" s="23">
        <f>IFERROR(SUMIF($F1250:$F1319,$E1325,S1250:S1319),"")</f>
        <v>190407.85562839996</v>
      </c>
      <c r="T1325" s="23">
        <f>IFERROR(SUMIF($F1250:$F1319,$E1325,T1250:T1319),"")</f>
        <v>132118.73522510007</v>
      </c>
      <c r="U1325" s="23">
        <f>IFERROR(SUMIF($F1250:$F1319,$E1325,U1250:U1319),"")</f>
        <v>159592.27798080005</v>
      </c>
      <c r="V1325" s="23">
        <f>IFERROR(SUMIF($F1250:$F1319,$E1325,V1250:V1319),"")</f>
        <v>104636.95903259974</v>
      </c>
      <c r="W1325" s="23">
        <f>IFERROR(SUMIF($F1250:$F1319,$E1325,W1250:W1319),"")</f>
        <v>227209.88909490008</v>
      </c>
      <c r="X1325" s="23">
        <f>IFERROR(SUMIF($F1250:$F1319,$E1325,X1250:X1319),"")</f>
        <v>227077.18887380007</v>
      </c>
      <c r="Y1325" s="23">
        <f>IFERROR(SUMIF($F1250:$F1319,$E1325,Y1250:Y1319),"")</f>
        <v>259549.04802479999</v>
      </c>
      <c r="Z1325" s="23">
        <f>IFERROR(SUMIF($F1250:$F1319,$E1325,Z1250:Z1319),"")</f>
        <v>115486.72954009999</v>
      </c>
      <c r="AA1325" s="23">
        <f>IFERROR(SUMIF($F1250:$F1319,$E1325,AA1250:AA1319),"")</f>
        <v>198633.16741660031</v>
      </c>
      <c r="AB1325" s="23">
        <f>IFERROR(SUMIF($F1250:$F1319,$E1325,AB1250:AB1319),"")</f>
        <v>161671.72495959984</v>
      </c>
      <c r="AC1325" s="23">
        <f>IFERROR(SUMIF($F1250:$F1319,$E1325,AC1250:AC1319),"")</f>
        <v>154178.06433429988</v>
      </c>
      <c r="AD1325" s="23">
        <f>IFERROR(SUMIF($F1250:$F1319,$E1325,AD1250:AD1319),"")</f>
        <v>70807.804754699813</v>
      </c>
      <c r="AE1325" s="23">
        <f>IFERROR(SUMIF($F1250:$F1319,$E1325,AE1250:AE1319),"")</f>
        <v>121510.77103809977</v>
      </c>
      <c r="AF1325" s="23">
        <f>IFERROR(SUMIF($F1250:$F1319,$E1325,AF1250:AF1319),"")</f>
        <v>89084.022668700462</v>
      </c>
      <c r="AG1325" s="23">
        <f>IFERROR(SUMIF($F1250:$F1319,$E1325,AG1250:AG1319),"")</f>
        <v>43662.935535199838</v>
      </c>
      <c r="AH1325" s="23">
        <f>IFERROR(SUMIF($F1250:$F1319,$E1325,AH1250:AH1319),"")</f>
        <v>192633.6042015999</v>
      </c>
    </row>
    <row r="1326" spans="1:34" ht="15" hidden="1" x14ac:dyDescent="0.25">
      <c r="A1326" t="str">
        <f t="shared" si="242"/>
        <v>纯H股超额贷款拨备额</v>
      </c>
      <c r="B1326" s="3" t="str">
        <f t="shared" ref="B1326" si="255">D1326&amp;G1326</f>
        <v>纯H股超额贷款拨备额</v>
      </c>
      <c r="C1326" s="3"/>
      <c r="D1326" s="5" t="s">
        <v>236</v>
      </c>
      <c r="E1326" s="5" t="s">
        <v>236</v>
      </c>
      <c r="F1326" s="3"/>
      <c r="G1326" s="5" t="str">
        <f t="shared" si="252"/>
        <v>超额贷款拨备额</v>
      </c>
      <c r="H1326" s="23">
        <f>IFERROR(SUMIF($F1250:$F1319,$E1326,H1250:H1319),"")</f>
        <v>-66328.89255039813</v>
      </c>
      <c r="I1326" s="23">
        <f>IFERROR(SUMIF($F1250:$F1319,$E1326,I1250:I1319),"")</f>
        <v>-51620.455492188434</v>
      </c>
      <c r="J1326" s="23">
        <f>IFERROR(SUMIF($F1250:$F1319,$E1326,J1250:J1319),"")</f>
        <v>-59873.413831979487</v>
      </c>
      <c r="K1326" s="23">
        <f>IFERROR(SUMIF($F1250:$F1319,$E1326,K1250:K1319),"")</f>
        <v>-60685.539092955958</v>
      </c>
      <c r="L1326" s="23">
        <f>IFERROR(SUMIF($F1250:$F1319,$E1326,L1250:L1319),"")</f>
        <v>-52011.166063721008</v>
      </c>
      <c r="M1326" s="23">
        <f>IFERROR(SUMIF($F1250:$F1319,$E1326,M1250:M1319),"")</f>
        <v>-52409.814274838478</v>
      </c>
      <c r="N1326" s="23">
        <f>IFERROR(SUMIF($F1250:$F1319,$E1326,N1250:N1319),"")</f>
        <v>-82277.023585905961</v>
      </c>
      <c r="O1326" s="23">
        <f>IFERROR(SUMIF($F1250:$F1319,$E1326,O1250:O1319),"")</f>
        <v>-82457.944311878033</v>
      </c>
      <c r="P1326" s="23">
        <f>IFERROR(SUMIF($F1250:$F1319,$E1326,P1250:P1319),"")</f>
        <v>-86610.335962500016</v>
      </c>
      <c r="Q1326" s="23">
        <f>IFERROR(SUMIF($F1250:$F1319,$E1326,Q1250:Q1319),"")</f>
        <v>-86550.397784264671</v>
      </c>
      <c r="R1326" s="23">
        <f>IFERROR(SUMIF($F1250:$F1319,$E1326,R1250:R1319),"")</f>
        <v>-126106.78744498495</v>
      </c>
      <c r="S1326" s="23">
        <f>IFERROR(SUMIF($F1250:$F1319,$E1326,S1250:S1319),"")</f>
        <v>-125427.89978394503</v>
      </c>
      <c r="T1326" s="23">
        <f>IFERROR(SUMIF($F1250:$F1319,$E1326,T1250:T1319),"")</f>
        <v>-135875.34938959999</v>
      </c>
      <c r="U1326" s="23">
        <f>IFERROR(SUMIF($F1250:$F1319,$E1326,U1250:U1319),"")</f>
        <v>-135297.21914337645</v>
      </c>
      <c r="V1326" s="23">
        <f>IFERROR(SUMIF($F1250:$F1319,$E1326,V1250:V1319),"")</f>
        <v>-153839.05269586234</v>
      </c>
      <c r="W1326" s="23">
        <f>IFERROR(SUMIF($F1250:$F1319,$E1326,W1250:W1319),"")</f>
        <v>-153781.05117865192</v>
      </c>
      <c r="X1326" s="23">
        <f>IFERROR(SUMIF($F1250:$F1319,$E1326,X1250:X1319),"")</f>
        <v>-131195.00867950002</v>
      </c>
      <c r="Y1326" s="23">
        <f>IFERROR(SUMIF($F1250:$F1319,$E1326,Y1250:Y1319),"")</f>
        <v>-129746.22191778509</v>
      </c>
      <c r="Z1326" s="23">
        <f>IFERROR(SUMIF($F1250:$F1319,$E1326,Z1250:Z1319),"")</f>
        <v>-145738.25293938851</v>
      </c>
      <c r="AA1326" s="23">
        <f>IFERROR(SUMIF($F1250:$F1319,$E1326,AA1250:AA1319),"")</f>
        <v>-145301.35276834702</v>
      </c>
      <c r="AB1326" s="23">
        <f>IFERROR(SUMIF($F1250:$F1319,$E1326,AB1250:AB1319),"")</f>
        <v>-165282.4847195</v>
      </c>
      <c r="AC1326" s="23">
        <f>IFERROR(SUMIF($F1250:$F1319,$E1326,AC1250:AC1319),"")</f>
        <v>-165179.16598512122</v>
      </c>
      <c r="AD1326" s="23">
        <f>IFERROR(SUMIF($F1250:$F1319,$E1326,AD1250:AD1319),"")</f>
        <v>-150039.14423138855</v>
      </c>
      <c r="AE1326" s="23">
        <f>IFERROR(SUMIF($F1250:$F1319,$E1326,AE1250:AE1319),"")</f>
        <v>-149718.63092165758</v>
      </c>
      <c r="AF1326" s="23">
        <f>IFERROR(SUMIF($F1250:$F1319,$E1326,AF1250:AF1319),"")</f>
        <v>-174308.0124293</v>
      </c>
      <c r="AG1326" s="23">
        <f>IFERROR(SUMIF($F1250:$F1319,$E1326,AG1250:AG1319),"")</f>
        <v>-174546.31770321092</v>
      </c>
      <c r="AH1326" s="23">
        <f>IFERROR(SUMIF($F1250:$F1319,$E1326,AH1250:AH1319),"")</f>
        <v>-142676.81681229998</v>
      </c>
    </row>
    <row r="1327" spans="1:34" ht="15.6" hidden="1" x14ac:dyDescent="0.25">
      <c r="A1327" t="str">
        <f t="shared" si="242"/>
        <v>非信贷资产第三阶段额</v>
      </c>
      <c r="B1327" s="3"/>
      <c r="C1327" s="3"/>
      <c r="D1327" s="3"/>
      <c r="E1327" s="3"/>
      <c r="F1327" s="1" t="s">
        <v>138</v>
      </c>
      <c r="G1327" s="3" t="s">
        <v>261</v>
      </c>
    </row>
    <row r="1328" spans="1:34" ht="15" hidden="1" x14ac:dyDescent="0.25">
      <c r="A1328" t="str">
        <f t="shared" si="242"/>
        <v>工商非信贷资产第三阶段额</v>
      </c>
      <c r="B1328" s="3" t="str">
        <f>D1328&amp;G1328</f>
        <v>工商银行非信贷资产第三阶段额</v>
      </c>
      <c r="C1328" s="4" t="s">
        <v>5</v>
      </c>
      <c r="D1328" s="4" t="s">
        <v>6</v>
      </c>
      <c r="E1328" s="5" t="s">
        <v>7</v>
      </c>
      <c r="F1328" s="5" t="s">
        <v>8</v>
      </c>
      <c r="G1328" s="5" t="str">
        <f>G1327</f>
        <v>非信贷资产第三阶段额</v>
      </c>
      <c r="H1328" s="30">
        <f>H782+H860</f>
        <v>259</v>
      </c>
      <c r="I1328" s="30">
        <f>I782+I860</f>
        <v>259</v>
      </c>
      <c r="J1328" s="30">
        <f>J782+J860</f>
        <v>712</v>
      </c>
      <c r="K1328" s="30">
        <f>K782+K860</f>
        <v>712</v>
      </c>
      <c r="L1328" s="30">
        <f>L782+L860</f>
        <v>907</v>
      </c>
      <c r="M1328" s="30">
        <f>M782+M860</f>
        <v>907</v>
      </c>
      <c r="N1328" s="30">
        <f>N782+N860</f>
        <v>374</v>
      </c>
      <c r="O1328" s="30">
        <f>O782+O860</f>
        <v>374</v>
      </c>
      <c r="P1328" s="30">
        <f>P782+P860</f>
        <v>250.00000000000003</v>
      </c>
      <c r="Q1328" s="30">
        <f>Q782+Q860</f>
        <v>250.00000000000003</v>
      </c>
      <c r="R1328" s="30">
        <f>R782+R860</f>
        <v>487</v>
      </c>
      <c r="S1328" s="30">
        <f>S782+S860</f>
        <v>487</v>
      </c>
      <c r="T1328" s="30">
        <f>T782+T860</f>
        <v>3588.9999999999995</v>
      </c>
      <c r="U1328" s="30">
        <f>U782+U860</f>
        <v>3588.9999999999995</v>
      </c>
      <c r="V1328" s="30">
        <f>V782+V860</f>
        <v>4025</v>
      </c>
      <c r="W1328" s="30">
        <f>W782+W860</f>
        <v>4025</v>
      </c>
      <c r="X1328" s="30">
        <f>X782+X860</f>
        <v>3583</v>
      </c>
      <c r="Y1328" s="30">
        <f>Y782+Y860</f>
        <v>3583</v>
      </c>
      <c r="Z1328" s="30">
        <f>Z782+Z860</f>
        <v>3575</v>
      </c>
      <c r="AA1328" s="30">
        <f>AA782+AA860</f>
        <v>3575</v>
      </c>
      <c r="AB1328" s="30">
        <f>AB782+AB860</f>
        <v>3616.0000000000005</v>
      </c>
      <c r="AC1328" s="30">
        <f>AC782+AC860</f>
        <v>3616.0000000000005</v>
      </c>
      <c r="AD1328" s="30">
        <f>AD782+AD860</f>
        <v>3702</v>
      </c>
      <c r="AE1328" s="30">
        <f>AE782+AE860</f>
        <v>3702</v>
      </c>
      <c r="AF1328" s="30">
        <f>AF782+AF860</f>
        <v>3716.0000000000005</v>
      </c>
      <c r="AG1328" s="30">
        <f>AG782+AG860</f>
        <v>3716.0000000000005</v>
      </c>
      <c r="AH1328" s="30">
        <f>AH782+AH860</f>
        <v>3542</v>
      </c>
    </row>
    <row r="1329" spans="1:34" ht="15" hidden="1" x14ac:dyDescent="0.25">
      <c r="A1329" t="str">
        <f t="shared" si="242"/>
        <v>建设非信贷资产第三阶段额</v>
      </c>
      <c r="B1329" s="3" t="str">
        <f t="shared" ref="B1329:B1403" si="256">D1329&amp;G1329</f>
        <v>建设银行非信贷资产第三阶段额</v>
      </c>
      <c r="C1329" s="4" t="s">
        <v>9</v>
      </c>
      <c r="D1329" s="4" t="s">
        <v>10</v>
      </c>
      <c r="E1329" s="5" t="s">
        <v>11</v>
      </c>
      <c r="F1329" s="5" t="s">
        <v>8</v>
      </c>
      <c r="G1329" s="5" t="str">
        <f>G1328</f>
        <v>非信贷资产第三阶段额</v>
      </c>
      <c r="H1329" s="30">
        <f>H783+H861</f>
        <v>0</v>
      </c>
      <c r="I1329" s="30">
        <f>I783+I861</f>
        <v>0</v>
      </c>
      <c r="J1329" s="30">
        <f>J783+J861</f>
        <v>0</v>
      </c>
      <c r="K1329" s="30">
        <f>K783+K861</f>
        <v>0</v>
      </c>
      <c r="L1329" s="30">
        <f>L783+L861</f>
        <v>0</v>
      </c>
      <c r="M1329" s="30">
        <f>M783+M861</f>
        <v>0</v>
      </c>
      <c r="N1329" s="30">
        <f>N783+N861</f>
        <v>0</v>
      </c>
      <c r="O1329" s="30">
        <f>O783+O861</f>
        <v>0</v>
      </c>
      <c r="P1329" s="30">
        <f>P783+P861</f>
        <v>0</v>
      </c>
      <c r="Q1329" s="30">
        <f>Q783+Q861</f>
        <v>0</v>
      </c>
      <c r="R1329" s="30">
        <f>R783+R861</f>
        <v>18370</v>
      </c>
      <c r="S1329" s="30">
        <f>S783+S861</f>
        <v>18370</v>
      </c>
      <c r="T1329" s="30">
        <f>T783+T861</f>
        <v>18370</v>
      </c>
      <c r="U1329" s="30">
        <f>U783+U861</f>
        <v>18370</v>
      </c>
      <c r="V1329" s="30">
        <f>V783+V861</f>
        <v>19943</v>
      </c>
      <c r="W1329" s="30">
        <f>W783+W861</f>
        <v>19943</v>
      </c>
      <c r="X1329" s="30">
        <f>X783+X861</f>
        <v>18963</v>
      </c>
      <c r="Y1329" s="30">
        <f>Y783+Y861</f>
        <v>18963</v>
      </c>
      <c r="Z1329" s="30">
        <f>Z783+Z861</f>
        <v>14481</v>
      </c>
      <c r="AA1329" s="30">
        <f>AA783+AA861</f>
        <v>14481</v>
      </c>
      <c r="AB1329" s="30">
        <f>AB783+AB861</f>
        <v>14219</v>
      </c>
      <c r="AC1329" s="30">
        <f>AC783+AC861</f>
        <v>14219</v>
      </c>
      <c r="AD1329" s="30">
        <f>AD783+AD861</f>
        <v>13208.000000000002</v>
      </c>
      <c r="AE1329" s="30">
        <f>AE783+AE861</f>
        <v>13208.000000000002</v>
      </c>
      <c r="AF1329" s="30">
        <f>AF783+AF861</f>
        <v>11086.000000000002</v>
      </c>
      <c r="AG1329" s="30">
        <f>AG783+AG861</f>
        <v>11086.000000000002</v>
      </c>
      <c r="AH1329" s="30">
        <f>AH783+AH861</f>
        <v>9969</v>
      </c>
    </row>
    <row r="1330" spans="1:34" ht="15" hidden="1" x14ac:dyDescent="0.25">
      <c r="A1330" t="str">
        <f t="shared" ref="A1330:A1392" si="257">E1330&amp;G1330</f>
        <v>农业非信贷资产第三阶段额</v>
      </c>
      <c r="B1330" s="3" t="str">
        <f t="shared" si="256"/>
        <v>农业银行非信贷资产第三阶段额</v>
      </c>
      <c r="C1330" s="4" t="s">
        <v>12</v>
      </c>
      <c r="D1330" s="4" t="s">
        <v>13</v>
      </c>
      <c r="E1330" s="5" t="s">
        <v>14</v>
      </c>
      <c r="F1330" s="5" t="s">
        <v>8</v>
      </c>
      <c r="G1330" s="5" t="str">
        <f t="shared" ref="G1330:G1363" si="258">G1329</f>
        <v>非信贷资产第三阶段额</v>
      </c>
      <c r="H1330" s="30">
        <f>H784+H862</f>
        <v>1742.0000000000002</v>
      </c>
      <c r="I1330" s="30">
        <f>I784+I862</f>
        <v>1742.0000000000002</v>
      </c>
      <c r="J1330" s="30">
        <f>J784+J862</f>
        <v>1422</v>
      </c>
      <c r="K1330" s="30">
        <f>K784+K862</f>
        <v>1422</v>
      </c>
      <c r="L1330" s="30">
        <f>L784+L862</f>
        <v>1154</v>
      </c>
      <c r="M1330" s="30">
        <f>M784+M862</f>
        <v>1154</v>
      </c>
      <c r="N1330" s="30">
        <f>N784+N862</f>
        <v>1139</v>
      </c>
      <c r="O1330" s="30">
        <f>O784+O862</f>
        <v>1139</v>
      </c>
      <c r="P1330" s="30">
        <f>P784+P862</f>
        <v>1104</v>
      </c>
      <c r="Q1330" s="30">
        <f>Q784+Q862</f>
        <v>1104</v>
      </c>
      <c r="R1330" s="30">
        <f>R784+R862</f>
        <v>1313</v>
      </c>
      <c r="S1330" s="30">
        <f>S784+S862</f>
        <v>1313</v>
      </c>
      <c r="T1330" s="30">
        <f>T784+T862</f>
        <v>2044.0000000000002</v>
      </c>
      <c r="U1330" s="30">
        <f>U784+U862</f>
        <v>2044.0000000000002</v>
      </c>
      <c r="V1330" s="30">
        <f>V784+V862</f>
        <v>1824.0000000000002</v>
      </c>
      <c r="W1330" s="30">
        <f>W784+W862</f>
        <v>1824.0000000000002</v>
      </c>
      <c r="X1330" s="30">
        <f>X784+X862</f>
        <v>1872</v>
      </c>
      <c r="Y1330" s="30">
        <f>Y784+Y862</f>
        <v>1872</v>
      </c>
      <c r="Z1330" s="30">
        <f>Z784+Z862</f>
        <v>1326</v>
      </c>
      <c r="AA1330" s="30">
        <f>AA784+AA862</f>
        <v>1326</v>
      </c>
      <c r="AB1330" s="30">
        <f>AB784+AB862</f>
        <v>1707</v>
      </c>
      <c r="AC1330" s="30">
        <f>AC784+AC862</f>
        <v>1707</v>
      </c>
      <c r="AD1330" s="30">
        <f>AD784+AD862</f>
        <v>1412</v>
      </c>
      <c r="AE1330" s="30">
        <f>AE784+AE862</f>
        <v>1412</v>
      </c>
      <c r="AF1330" s="30">
        <f>AF784+AF862</f>
        <v>1684</v>
      </c>
      <c r="AG1330" s="30">
        <f>AG784+AG862</f>
        <v>1684</v>
      </c>
      <c r="AH1330" s="30">
        <f>AH784+AH862</f>
        <v>1680</v>
      </c>
    </row>
    <row r="1331" spans="1:34" ht="15" hidden="1" x14ac:dyDescent="0.25">
      <c r="A1331" t="str">
        <f t="shared" si="257"/>
        <v>中国非信贷资产第三阶段额</v>
      </c>
      <c r="B1331" s="3" t="str">
        <f t="shared" si="256"/>
        <v>中国银行非信贷资产第三阶段额</v>
      </c>
      <c r="C1331" s="4" t="s">
        <v>15</v>
      </c>
      <c r="D1331" s="4" t="s">
        <v>16</v>
      </c>
      <c r="E1331" s="5" t="s">
        <v>17</v>
      </c>
      <c r="F1331" s="5" t="s">
        <v>8</v>
      </c>
      <c r="G1331" s="5" t="str">
        <f t="shared" si="258"/>
        <v>非信贷资产第三阶段额</v>
      </c>
      <c r="H1331" s="30">
        <f>H785+H863</f>
        <v>0</v>
      </c>
      <c r="I1331" s="30">
        <f>I785+I863</f>
        <v>0</v>
      </c>
      <c r="J1331" s="30">
        <f>J785+J863</f>
        <v>0</v>
      </c>
      <c r="K1331" s="30">
        <f>K785+K863</f>
        <v>0</v>
      </c>
      <c r="L1331" s="30">
        <f>L785+L863</f>
        <v>0</v>
      </c>
      <c r="M1331" s="30">
        <f>M785+M863</f>
        <v>0</v>
      </c>
      <c r="N1331" s="30">
        <f>N785+N863</f>
        <v>7407.0000000000009</v>
      </c>
      <c r="O1331" s="30">
        <f>O785+O863</f>
        <v>7407.0000000000009</v>
      </c>
      <c r="P1331" s="30">
        <f>P785+P863</f>
        <v>7407.0000000000009</v>
      </c>
      <c r="Q1331" s="30">
        <f>Q785+Q863</f>
        <v>7407.0000000000009</v>
      </c>
      <c r="R1331" s="30">
        <f>R785+R863</f>
        <v>8050</v>
      </c>
      <c r="S1331" s="30">
        <f>S785+S863</f>
        <v>8050</v>
      </c>
      <c r="T1331" s="30">
        <f>T785+T863</f>
        <v>8050</v>
      </c>
      <c r="U1331" s="30">
        <f>U785+U863</f>
        <v>8050</v>
      </c>
      <c r="V1331" s="30">
        <f>V785+V863</f>
        <v>8061</v>
      </c>
      <c r="W1331" s="30">
        <f>W785+W863</f>
        <v>8061</v>
      </c>
      <c r="X1331" s="30">
        <f>X785+X863</f>
        <v>3051</v>
      </c>
      <c r="Y1331" s="30">
        <f>Y785+Y863</f>
        <v>3051</v>
      </c>
      <c r="Z1331" s="30">
        <f>Z785+Z863</f>
        <v>3957</v>
      </c>
      <c r="AA1331" s="30">
        <f>AA785+AA863</f>
        <v>3957</v>
      </c>
      <c r="AB1331" s="30">
        <f>AB785+AB863</f>
        <v>4000</v>
      </c>
      <c r="AC1331" s="30">
        <f>AC785+AC863</f>
        <v>4000</v>
      </c>
      <c r="AD1331" s="30">
        <f>AD785+AD863</f>
        <v>8550</v>
      </c>
      <c r="AE1331" s="30">
        <f>AE785+AE863</f>
        <v>8550</v>
      </c>
      <c r="AF1331" s="30">
        <f>AF785+AF863</f>
        <v>8550</v>
      </c>
      <c r="AG1331" s="30">
        <f>AG785+AG863</f>
        <v>8550</v>
      </c>
      <c r="AH1331" s="30">
        <f>AH785+AH863</f>
        <v>6973</v>
      </c>
    </row>
    <row r="1332" spans="1:34" ht="15" hidden="1" x14ac:dyDescent="0.25">
      <c r="A1332" t="str">
        <f t="shared" si="257"/>
        <v>邮储非信贷资产第三阶段额</v>
      </c>
      <c r="B1332" s="3" t="str">
        <f t="shared" si="256"/>
        <v>邮储银行非信贷资产第三阶段额</v>
      </c>
      <c r="C1332" s="4" t="s">
        <v>18</v>
      </c>
      <c r="D1332" s="4" t="s">
        <v>19</v>
      </c>
      <c r="E1332" s="5" t="s">
        <v>20</v>
      </c>
      <c r="F1332" s="5" t="s">
        <v>8</v>
      </c>
      <c r="G1332" s="5" t="str">
        <f t="shared" si="258"/>
        <v>非信贷资产第三阶段额</v>
      </c>
      <c r="H1332" s="30">
        <f>H786+H864</f>
        <v>2159</v>
      </c>
      <c r="I1332" s="30">
        <f>I786+I864</f>
        <v>2159</v>
      </c>
      <c r="J1332" s="30">
        <f>J786+J864</f>
        <v>13341</v>
      </c>
      <c r="K1332" s="30">
        <f>K786+K864</f>
        <v>13341</v>
      </c>
      <c r="L1332" s="30">
        <f>L786+L864</f>
        <v>63</v>
      </c>
      <c r="M1332" s="30">
        <f>M786+M864</f>
        <v>63</v>
      </c>
      <c r="N1332" s="30">
        <f>N786+N864</f>
        <v>13067.000000000002</v>
      </c>
      <c r="O1332" s="30">
        <f>O786+O864</f>
        <v>13067.000000000002</v>
      </c>
      <c r="P1332" s="30">
        <f>P786+P864</f>
        <v>13067.000000000002</v>
      </c>
      <c r="Q1332" s="30">
        <f>Q786+Q864</f>
        <v>13067.000000000002</v>
      </c>
      <c r="R1332" s="30">
        <f>R786+R864</f>
        <v>21917</v>
      </c>
      <c r="S1332" s="30">
        <f>S786+S864</f>
        <v>21917</v>
      </c>
      <c r="T1332" s="30">
        <f>T786+T864</f>
        <v>21906</v>
      </c>
      <c r="U1332" s="30">
        <f>U786+U864</f>
        <v>21906</v>
      </c>
      <c r="V1332" s="30">
        <f>V786+V864</f>
        <v>20158</v>
      </c>
      <c r="W1332" s="30">
        <f>W786+W864</f>
        <v>20158</v>
      </c>
      <c r="X1332" s="30">
        <f>X786+X864</f>
        <v>19483</v>
      </c>
      <c r="Y1332" s="30">
        <f>Y786+Y864</f>
        <v>19483</v>
      </c>
      <c r="Z1332" s="30">
        <f>Z786+Z864</f>
        <v>17561</v>
      </c>
      <c r="AA1332" s="30">
        <f>AA786+AA864</f>
        <v>17561</v>
      </c>
      <c r="AB1332" s="30">
        <f>AB786+AB864</f>
        <v>18548</v>
      </c>
      <c r="AC1332" s="30">
        <f>AC786+AC864</f>
        <v>18548</v>
      </c>
      <c r="AD1332" s="30">
        <f>AD786+AD864</f>
        <v>17112</v>
      </c>
      <c r="AE1332" s="30">
        <f>AE786+AE864</f>
        <v>17112</v>
      </c>
      <c r="AF1332" s="30">
        <f>AF786+AF864</f>
        <v>16845</v>
      </c>
      <c r="AG1332" s="30">
        <f>AG786+AG864</f>
        <v>16845</v>
      </c>
      <c r="AH1332" s="30">
        <f>AH786+AH864</f>
        <v>16827</v>
      </c>
    </row>
    <row r="1333" spans="1:34" ht="15" hidden="1" x14ac:dyDescent="0.25">
      <c r="A1333" t="str">
        <f t="shared" si="257"/>
        <v>交通非信贷资产第三阶段额</v>
      </c>
      <c r="B1333" s="3" t="str">
        <f t="shared" si="256"/>
        <v>交通银行非信贷资产第三阶段额</v>
      </c>
      <c r="C1333" s="4" t="s">
        <v>21</v>
      </c>
      <c r="D1333" s="4" t="s">
        <v>22</v>
      </c>
      <c r="E1333" s="5" t="s">
        <v>23</v>
      </c>
      <c r="F1333" s="5" t="s">
        <v>8</v>
      </c>
      <c r="G1333" s="5" t="str">
        <f t="shared" si="258"/>
        <v>非信贷资产第三阶段额</v>
      </c>
      <c r="H1333" s="30">
        <f>H787+H865</f>
        <v>1389</v>
      </c>
      <c r="I1333" s="30">
        <f>I787+I865</f>
        <v>1389</v>
      </c>
      <c r="J1333" s="30">
        <f>J787+J865</f>
        <v>1383</v>
      </c>
      <c r="K1333" s="30">
        <f>K787+K865</f>
        <v>1383</v>
      </c>
      <c r="L1333" s="30">
        <f>L787+L865</f>
        <v>1591</v>
      </c>
      <c r="M1333" s="30">
        <f>M787+M865</f>
        <v>1591</v>
      </c>
      <c r="N1333" s="30">
        <f>N787+N865</f>
        <v>866</v>
      </c>
      <c r="O1333" s="30">
        <f>O787+O865</f>
        <v>866</v>
      </c>
      <c r="P1333" s="30">
        <f>P787+P865</f>
        <v>2856</v>
      </c>
      <c r="Q1333" s="30">
        <f>Q787+Q865</f>
        <v>2856</v>
      </c>
      <c r="R1333" s="30">
        <f>R787+R865</f>
        <v>3318</v>
      </c>
      <c r="S1333" s="30">
        <f>S787+S865</f>
        <v>3318</v>
      </c>
      <c r="T1333" s="30">
        <f>T787+T865</f>
        <v>2711</v>
      </c>
      <c r="U1333" s="30">
        <f>U787+U865</f>
        <v>2711</v>
      </c>
      <c r="V1333" s="30">
        <f>V787+V865</f>
        <v>2184</v>
      </c>
      <c r="W1333" s="30">
        <f>W787+W865</f>
        <v>2184</v>
      </c>
      <c r="X1333" s="30">
        <f>X787+X865</f>
        <v>2062</v>
      </c>
      <c r="Y1333" s="30">
        <f>Y787+Y865</f>
        <v>2062</v>
      </c>
      <c r="Z1333" s="30">
        <f>Z787+Z865</f>
        <v>1689</v>
      </c>
      <c r="AA1333" s="30">
        <f>AA787+AA865</f>
        <v>1689</v>
      </c>
      <c r="AB1333" s="30">
        <f>AB787+AB865</f>
        <v>1588</v>
      </c>
      <c r="AC1333" s="30">
        <f>AC787+AC865</f>
        <v>1588</v>
      </c>
      <c r="AD1333" s="30">
        <f>AD787+AD865</f>
        <v>1613.0000000000002</v>
      </c>
      <c r="AE1333" s="30">
        <f>AE787+AE865</f>
        <v>1613.0000000000002</v>
      </c>
      <c r="AF1333" s="30">
        <f>AF787+AF865</f>
        <v>2896</v>
      </c>
      <c r="AG1333" s="30">
        <f>AG787+AG865</f>
        <v>2896</v>
      </c>
      <c r="AH1333" s="30">
        <f>AH787+AH865</f>
        <v>12272</v>
      </c>
    </row>
    <row r="1334" spans="1:34" ht="15" hidden="1" x14ac:dyDescent="0.25">
      <c r="A1334" t="str">
        <f t="shared" si="257"/>
        <v>招商非信贷资产第三阶段额</v>
      </c>
      <c r="B1334" s="3" t="str">
        <f t="shared" si="256"/>
        <v>招商银行非信贷资产第三阶段额</v>
      </c>
      <c r="C1334" s="4" t="s">
        <v>24</v>
      </c>
      <c r="D1334" s="4" t="s">
        <v>25</v>
      </c>
      <c r="E1334" s="5" t="s">
        <v>26</v>
      </c>
      <c r="F1334" s="5" t="s">
        <v>27</v>
      </c>
      <c r="G1334" s="5" t="str">
        <f t="shared" si="258"/>
        <v>非信贷资产第三阶段额</v>
      </c>
      <c r="H1334" s="30">
        <f>H788+H866</f>
        <v>8014.0000000000018</v>
      </c>
      <c r="I1334" s="30">
        <f>I788+I866</f>
        <v>8014.0000000000018</v>
      </c>
      <c r="J1334" s="30">
        <f>J788+J866</f>
        <v>5318</v>
      </c>
      <c r="K1334" s="30">
        <f>K788+K866</f>
        <v>5318</v>
      </c>
      <c r="L1334" s="30">
        <f>L788+L866</f>
        <v>3616.0000000000005</v>
      </c>
      <c r="M1334" s="30">
        <f>M788+M866</f>
        <v>3616.0000000000005</v>
      </c>
      <c r="N1334" s="30">
        <f>N788+N866</f>
        <v>15023</v>
      </c>
      <c r="O1334" s="30">
        <f>O788+O866</f>
        <v>15023</v>
      </c>
      <c r="P1334" s="30">
        <f>P788+P866</f>
        <v>13768.000000000002</v>
      </c>
      <c r="Q1334" s="30">
        <f>Q788+Q866</f>
        <v>13768.000000000002</v>
      </c>
      <c r="R1334" s="30">
        <f>R788+R866</f>
        <v>24340</v>
      </c>
      <c r="S1334" s="30">
        <f>S788+S866</f>
        <v>24340</v>
      </c>
      <c r="T1334" s="30">
        <f>T788+T866</f>
        <v>22123</v>
      </c>
      <c r="U1334" s="30">
        <f>U788+U866</f>
        <v>22123</v>
      </c>
      <c r="V1334" s="30">
        <f>V788+V866</f>
        <v>34426</v>
      </c>
      <c r="W1334" s="30">
        <f>W788+W866</f>
        <v>34426</v>
      </c>
      <c r="X1334" s="30">
        <f>X788+X866</f>
        <v>31653.000000000004</v>
      </c>
      <c r="Y1334" s="30">
        <f>Y788+Y866</f>
        <v>31653.000000000004</v>
      </c>
      <c r="Z1334" s="30">
        <f>Z788+Z866</f>
        <v>27940.000000000004</v>
      </c>
      <c r="AA1334" s="30">
        <f>AA788+AA866</f>
        <v>27940.000000000004</v>
      </c>
      <c r="AB1334" s="30">
        <f>AB788+AB866</f>
        <v>27434</v>
      </c>
      <c r="AC1334" s="30">
        <f>AC788+AC866</f>
        <v>27434</v>
      </c>
      <c r="AD1334" s="30">
        <f>AD788+AD866</f>
        <v>26570</v>
      </c>
      <c r="AE1334" s="30">
        <f>AE788+AE866</f>
        <v>26570</v>
      </c>
      <c r="AF1334" s="30">
        <f>AF788+AF866</f>
        <v>25499</v>
      </c>
      <c r="AG1334" s="30">
        <f>AG788+AG866</f>
        <v>25499</v>
      </c>
      <c r="AH1334" s="30">
        <f>AH788+AH866</f>
        <v>24629.000000000004</v>
      </c>
    </row>
    <row r="1335" spans="1:34" ht="15" hidden="1" x14ac:dyDescent="0.25">
      <c r="A1335" t="str">
        <f t="shared" si="257"/>
        <v>兴业非信贷资产第三阶段额</v>
      </c>
      <c r="B1335" s="3" t="str">
        <f t="shared" si="256"/>
        <v>兴业银行非信贷资产第三阶段额</v>
      </c>
      <c r="C1335" s="4" t="s">
        <v>28</v>
      </c>
      <c r="D1335" s="4" t="s">
        <v>29</v>
      </c>
      <c r="E1335" s="5" t="s">
        <v>30</v>
      </c>
      <c r="F1335" s="5" t="s">
        <v>27</v>
      </c>
      <c r="G1335" s="5" t="str">
        <f t="shared" si="258"/>
        <v>非信贷资产第三阶段额</v>
      </c>
      <c r="H1335" s="30">
        <f>H789+H867</f>
        <v>23384</v>
      </c>
      <c r="I1335" s="30">
        <f>I789+I867</f>
        <v>23384</v>
      </c>
      <c r="J1335" s="30">
        <f>J789+J867</f>
        <v>20096</v>
      </c>
      <c r="K1335" s="30">
        <f>K789+K867</f>
        <v>20096</v>
      </c>
      <c r="L1335" s="30">
        <f>L789+L867</f>
        <v>29901</v>
      </c>
      <c r="M1335" s="30">
        <f>M789+M867</f>
        <v>29901</v>
      </c>
      <c r="N1335" s="30">
        <f>N789+N867</f>
        <v>30307.000000000004</v>
      </c>
      <c r="O1335" s="30">
        <f>O789+O867</f>
        <v>30307.000000000004</v>
      </c>
      <c r="P1335" s="30">
        <f>P789+P867</f>
        <v>43940</v>
      </c>
      <c r="Q1335" s="30">
        <f>Q789+Q867</f>
        <v>43940</v>
      </c>
      <c r="R1335" s="30">
        <f>R789+R867</f>
        <v>42530</v>
      </c>
      <c r="S1335" s="30">
        <f>S789+S867</f>
        <v>42530</v>
      </c>
      <c r="T1335" s="30">
        <f>T789+T867</f>
        <v>52857</v>
      </c>
      <c r="U1335" s="30">
        <f>U789+U867</f>
        <v>52857</v>
      </c>
      <c r="V1335" s="30">
        <f>V789+V867</f>
        <v>40174</v>
      </c>
      <c r="W1335" s="30">
        <f>W789+W867</f>
        <v>40174</v>
      </c>
      <c r="X1335" s="30">
        <f>X789+X867</f>
        <v>40164</v>
      </c>
      <c r="Y1335" s="30">
        <f>Y789+Y867</f>
        <v>40164</v>
      </c>
      <c r="Z1335" s="30">
        <f>Z789+Z867</f>
        <v>38173</v>
      </c>
      <c r="AA1335" s="30">
        <f>AA789+AA867</f>
        <v>38173</v>
      </c>
      <c r="AB1335" s="30">
        <f>AB789+AB867</f>
        <v>45515</v>
      </c>
      <c r="AC1335" s="30">
        <f>AC789+AC867</f>
        <v>45515</v>
      </c>
      <c r="AD1335" s="30">
        <f>AD789+AD867</f>
        <v>50573</v>
      </c>
      <c r="AE1335" s="30">
        <f>AE789+AE867</f>
        <v>50573</v>
      </c>
      <c r="AF1335" s="30">
        <f>AF789+AF867</f>
        <v>44839</v>
      </c>
      <c r="AG1335" s="30">
        <f>AG789+AG867</f>
        <v>44839</v>
      </c>
      <c r="AH1335" s="30">
        <f>AH789+AH867</f>
        <v>39208</v>
      </c>
    </row>
    <row r="1336" spans="1:34" ht="15" hidden="1" x14ac:dyDescent="0.25">
      <c r="A1336" t="str">
        <f t="shared" si="257"/>
        <v>浦发非信贷资产第三阶段额</v>
      </c>
      <c r="B1336" s="3" t="str">
        <f t="shared" si="256"/>
        <v>浦发银行非信贷资产第三阶段额</v>
      </c>
      <c r="C1336" s="4" t="s">
        <v>31</v>
      </c>
      <c r="D1336" s="4" t="s">
        <v>32</v>
      </c>
      <c r="E1336" s="5" t="s">
        <v>33</v>
      </c>
      <c r="F1336" s="5" t="s">
        <v>27</v>
      </c>
      <c r="G1336" s="5" t="str">
        <f t="shared" si="258"/>
        <v>非信贷资产第三阶段额</v>
      </c>
      <c r="H1336" s="30">
        <f>H790+H868</f>
        <v>8944</v>
      </c>
      <c r="I1336" s="30">
        <f>I790+I868</f>
        <v>8944</v>
      </c>
      <c r="J1336" s="30">
        <f>J790+J868</f>
        <v>10323</v>
      </c>
      <c r="K1336" s="30">
        <f>K790+K868</f>
        <v>10323</v>
      </c>
      <c r="L1336" s="30">
        <f>L790+L868</f>
        <v>9531</v>
      </c>
      <c r="M1336" s="30">
        <f>M790+M868</f>
        <v>9531</v>
      </c>
      <c r="N1336" s="30">
        <f>N790+N868</f>
        <v>40972</v>
      </c>
      <c r="O1336" s="30">
        <f>O790+O868</f>
        <v>40972</v>
      </c>
      <c r="P1336" s="30">
        <f>P790+P868</f>
        <v>62195.000000000007</v>
      </c>
      <c r="Q1336" s="30">
        <f>Q790+Q868</f>
        <v>62195.000000000007</v>
      </c>
      <c r="R1336" s="30">
        <f>R790+R868</f>
        <v>70515.000000000015</v>
      </c>
      <c r="S1336" s="30">
        <f>S790+S868</f>
        <v>70515.000000000015</v>
      </c>
      <c r="T1336" s="30">
        <f>T790+T868</f>
        <v>63322</v>
      </c>
      <c r="U1336" s="30">
        <f>U790+U868</f>
        <v>63322</v>
      </c>
      <c r="V1336" s="30">
        <f>V790+V868</f>
        <v>73294</v>
      </c>
      <c r="W1336" s="30">
        <f>W790+W868</f>
        <v>73294</v>
      </c>
      <c r="X1336" s="30">
        <f>X790+X868</f>
        <v>95247</v>
      </c>
      <c r="Y1336" s="30">
        <f>Y790+Y868</f>
        <v>95247</v>
      </c>
      <c r="Z1336" s="30">
        <f>Z790+Z868</f>
        <v>85156</v>
      </c>
      <c r="AA1336" s="30">
        <f>AA790+AA868</f>
        <v>85156</v>
      </c>
      <c r="AB1336" s="30">
        <f>AB790+AB868</f>
        <v>75854.000000000015</v>
      </c>
      <c r="AC1336" s="30">
        <f>AC790+AC868</f>
        <v>75854.000000000015</v>
      </c>
      <c r="AD1336" s="30">
        <f>AD790+AD868</f>
        <v>68855</v>
      </c>
      <c r="AE1336" s="30">
        <f>AE790+AE868</f>
        <v>68855</v>
      </c>
      <c r="AF1336" s="30">
        <f>AF790+AF868</f>
        <v>55324</v>
      </c>
      <c r="AG1336" s="30">
        <f>AG790+AG868</f>
        <v>55324</v>
      </c>
      <c r="AH1336" s="30">
        <f>AH790+AH868</f>
        <v>34636</v>
      </c>
    </row>
    <row r="1337" spans="1:34" ht="15" hidden="1" x14ac:dyDescent="0.25">
      <c r="A1337" t="str">
        <f t="shared" si="257"/>
        <v>中信非信贷资产第三阶段额</v>
      </c>
      <c r="B1337" s="3" t="str">
        <f t="shared" si="256"/>
        <v>中信银行非信贷资产第三阶段额</v>
      </c>
      <c r="C1337" s="4" t="s">
        <v>34</v>
      </c>
      <c r="D1337" s="4" t="s">
        <v>35</v>
      </c>
      <c r="E1337" s="5" t="s">
        <v>36</v>
      </c>
      <c r="F1337" s="5" t="s">
        <v>27</v>
      </c>
      <c r="G1337" s="5" t="str">
        <f t="shared" si="258"/>
        <v>非信贷资产第三阶段额</v>
      </c>
      <c r="H1337" s="30">
        <f>H791+H869</f>
        <v>925</v>
      </c>
      <c r="I1337" s="30">
        <f>I791+I869</f>
        <v>925</v>
      </c>
      <c r="J1337" s="30">
        <f>J791+J869</f>
        <v>8898</v>
      </c>
      <c r="K1337" s="30">
        <f>K791+K869</f>
        <v>8898</v>
      </c>
      <c r="L1337" s="30">
        <f>L791+L869</f>
        <v>18464</v>
      </c>
      <c r="M1337" s="30">
        <f>M791+M869</f>
        <v>18464</v>
      </c>
      <c r="N1337" s="30">
        <f>N791+N869</f>
        <v>28425</v>
      </c>
      <c r="O1337" s="30">
        <f>O791+O869</f>
        <v>28425</v>
      </c>
      <c r="P1337" s="30">
        <f>P791+P869</f>
        <v>47496</v>
      </c>
      <c r="Q1337" s="30">
        <f>Q791+Q869</f>
        <v>47496</v>
      </c>
      <c r="R1337" s="30">
        <f>R791+R869</f>
        <v>51728</v>
      </c>
      <c r="S1337" s="30">
        <f>S791+S869</f>
        <v>51728</v>
      </c>
      <c r="T1337" s="30">
        <f>T791+T869</f>
        <v>64434</v>
      </c>
      <c r="U1337" s="30">
        <f>U791+U869</f>
        <v>64434</v>
      </c>
      <c r="V1337" s="30">
        <f>V791+V869</f>
        <v>55440</v>
      </c>
      <c r="W1337" s="30">
        <f>W791+W869</f>
        <v>55440</v>
      </c>
      <c r="X1337" s="30">
        <f>X791+X869</f>
        <v>54785</v>
      </c>
      <c r="Y1337" s="30">
        <f>Y791+Y869</f>
        <v>54785</v>
      </c>
      <c r="Z1337" s="30">
        <f>Z791+Z869</f>
        <v>48516</v>
      </c>
      <c r="AA1337" s="30">
        <f>AA791+AA869</f>
        <v>48516</v>
      </c>
      <c r="AB1337" s="30">
        <f>AB791+AB869</f>
        <v>47214</v>
      </c>
      <c r="AC1337" s="30">
        <f>AC791+AC869</f>
        <v>47214</v>
      </c>
      <c r="AD1337" s="30">
        <f>AD791+AD869</f>
        <v>45710</v>
      </c>
      <c r="AE1337" s="30">
        <f>AE791+AE869</f>
        <v>45710</v>
      </c>
      <c r="AF1337" s="30">
        <f>AF791+AF869</f>
        <v>43943</v>
      </c>
      <c r="AG1337" s="30">
        <f>AG791+AG869</f>
        <v>43943</v>
      </c>
      <c r="AH1337" s="30">
        <f>AH791+AH869</f>
        <v>40022</v>
      </c>
    </row>
    <row r="1338" spans="1:34" ht="15" hidden="1" x14ac:dyDescent="0.25">
      <c r="A1338" t="str">
        <f t="shared" si="257"/>
        <v>民生非信贷资产第三阶段额</v>
      </c>
      <c r="B1338" s="3" t="str">
        <f t="shared" si="256"/>
        <v>民生银行非信贷资产第三阶段额</v>
      </c>
      <c r="C1338" s="4" t="s">
        <v>37</v>
      </c>
      <c r="D1338" s="4" t="s">
        <v>38</v>
      </c>
      <c r="E1338" s="5" t="s">
        <v>39</v>
      </c>
      <c r="F1338" s="5" t="s">
        <v>27</v>
      </c>
      <c r="G1338" s="5" t="str">
        <f t="shared" si="258"/>
        <v>非信贷资产第三阶段额</v>
      </c>
      <c r="H1338" s="30">
        <f>H792+H870</f>
        <v>9457</v>
      </c>
      <c r="I1338" s="30">
        <f>I792+I870</f>
        <v>9457</v>
      </c>
      <c r="J1338" s="30">
        <f>J792+J870</f>
        <v>11769</v>
      </c>
      <c r="K1338" s="30">
        <f>K792+K870</f>
        <v>11769</v>
      </c>
      <c r="L1338" s="30">
        <f>L792+L870</f>
        <v>16066.000000000002</v>
      </c>
      <c r="M1338" s="30">
        <f>M792+M870</f>
        <v>16066.000000000002</v>
      </c>
      <c r="N1338" s="30">
        <f>N792+N870</f>
        <v>27092.999999999996</v>
      </c>
      <c r="O1338" s="30">
        <f>O792+O870</f>
        <v>27092.999999999996</v>
      </c>
      <c r="P1338" s="30">
        <f>P792+P870</f>
        <v>39953</v>
      </c>
      <c r="Q1338" s="30">
        <f>Q792+Q870</f>
        <v>39953</v>
      </c>
      <c r="R1338" s="30">
        <f>R792+R870</f>
        <v>45345</v>
      </c>
      <c r="S1338" s="30">
        <f>S792+S870</f>
        <v>45345</v>
      </c>
      <c r="T1338" s="30">
        <f>T792+T870</f>
        <v>40147</v>
      </c>
      <c r="U1338" s="30">
        <f>U792+U870</f>
        <v>40147</v>
      </c>
      <c r="V1338" s="30">
        <f>V792+V870</f>
        <v>36768</v>
      </c>
      <c r="W1338" s="30">
        <f>W792+W870</f>
        <v>36768</v>
      </c>
      <c r="X1338" s="30">
        <f>X792+X870</f>
        <v>33278</v>
      </c>
      <c r="Y1338" s="30">
        <f>Y792+Y870</f>
        <v>33278</v>
      </c>
      <c r="Z1338" s="30">
        <f>Z792+Z870</f>
        <v>37650</v>
      </c>
      <c r="AA1338" s="30">
        <f>AA792+AA870</f>
        <v>37650</v>
      </c>
      <c r="AB1338" s="30">
        <f>AB792+AB870</f>
        <v>36400</v>
      </c>
      <c r="AC1338" s="30">
        <f>AC792+AC870</f>
        <v>36400</v>
      </c>
      <c r="AD1338" s="30">
        <f>AD792+AD870</f>
        <v>43772</v>
      </c>
      <c r="AE1338" s="30">
        <f>AE792+AE870</f>
        <v>43772</v>
      </c>
      <c r="AF1338" s="30">
        <f>AF792+AF870</f>
        <v>34739</v>
      </c>
      <c r="AG1338" s="30">
        <f>AG792+AG870</f>
        <v>34739</v>
      </c>
      <c r="AH1338" s="30">
        <f>AH792+AH870</f>
        <v>31606</v>
      </c>
    </row>
    <row r="1339" spans="1:34" ht="15" hidden="1" x14ac:dyDescent="0.25">
      <c r="A1339" t="str">
        <f t="shared" si="257"/>
        <v>光大非信贷资产第三阶段额</v>
      </c>
      <c r="B1339" s="3" t="str">
        <f t="shared" si="256"/>
        <v>光大银行非信贷资产第三阶段额</v>
      </c>
      <c r="C1339" s="4" t="s">
        <v>40</v>
      </c>
      <c r="D1339" s="4" t="s">
        <v>41</v>
      </c>
      <c r="E1339" s="5" t="s">
        <v>42</v>
      </c>
      <c r="F1339" s="5" t="s">
        <v>27</v>
      </c>
      <c r="G1339" s="5" t="str">
        <f t="shared" si="258"/>
        <v>非信贷资产第三阶段额</v>
      </c>
      <c r="H1339" s="30">
        <f>H793+H871</f>
        <v>2630</v>
      </c>
      <c r="I1339" s="30">
        <f>I793+I871</f>
        <v>2630</v>
      </c>
      <c r="J1339" s="30">
        <f>J793+J871</f>
        <v>6539</v>
      </c>
      <c r="K1339" s="30">
        <f>K793+K871</f>
        <v>6539</v>
      </c>
      <c r="L1339" s="30">
        <f>L793+L871</f>
        <v>6725</v>
      </c>
      <c r="M1339" s="30">
        <f>M793+M871</f>
        <v>6725</v>
      </c>
      <c r="N1339" s="30">
        <f>N793+N871</f>
        <v>9983</v>
      </c>
      <c r="O1339" s="30">
        <f>O793+O871</f>
        <v>9983</v>
      </c>
      <c r="P1339" s="30">
        <f>P793+P871</f>
        <v>16722</v>
      </c>
      <c r="Q1339" s="30">
        <f>Q793+Q871</f>
        <v>16722</v>
      </c>
      <c r="R1339" s="30">
        <f>R793+R871</f>
        <v>18814</v>
      </c>
      <c r="S1339" s="30">
        <f>S793+S871</f>
        <v>18814</v>
      </c>
      <c r="T1339" s="30">
        <f>T793+T871</f>
        <v>28966.000000000004</v>
      </c>
      <c r="U1339" s="30">
        <f>U793+U871</f>
        <v>28966.000000000004</v>
      </c>
      <c r="V1339" s="30">
        <f>V793+V871</f>
        <v>27292</v>
      </c>
      <c r="W1339" s="30">
        <f>W793+W871</f>
        <v>27292</v>
      </c>
      <c r="X1339" s="30">
        <f>X793+X871</f>
        <v>26511</v>
      </c>
      <c r="Y1339" s="30">
        <f>Y793+Y871</f>
        <v>26511</v>
      </c>
      <c r="Z1339" s="30">
        <f>Z793+Z871</f>
        <v>26018</v>
      </c>
      <c r="AA1339" s="30">
        <f>AA793+AA871</f>
        <v>26018</v>
      </c>
      <c r="AB1339" s="30">
        <f>AB793+AB871</f>
        <v>23621</v>
      </c>
      <c r="AC1339" s="30">
        <f>AC793+AC871</f>
        <v>23621</v>
      </c>
      <c r="AD1339" s="30">
        <f>AD793+AD871</f>
        <v>23787</v>
      </c>
      <c r="AE1339" s="30">
        <f>AE793+AE871</f>
        <v>23787</v>
      </c>
      <c r="AF1339" s="30">
        <f>AF793+AF871</f>
        <v>23787</v>
      </c>
      <c r="AG1339" s="30">
        <f>AG793+AG871</f>
        <v>23787</v>
      </c>
      <c r="AH1339" s="30">
        <f>AH793+AH871</f>
        <v>20254</v>
      </c>
    </row>
    <row r="1340" spans="1:34" ht="15" hidden="1" x14ac:dyDescent="0.25">
      <c r="A1340" t="str">
        <f t="shared" si="257"/>
        <v>平安非信贷资产第三阶段额</v>
      </c>
      <c r="B1340" s="3" t="str">
        <f t="shared" si="256"/>
        <v>平安银行非信贷资产第三阶段额</v>
      </c>
      <c r="C1340" s="4" t="s">
        <v>43</v>
      </c>
      <c r="D1340" s="4" t="s">
        <v>44</v>
      </c>
      <c r="E1340" s="5" t="s">
        <v>45</v>
      </c>
      <c r="F1340" s="5" t="s">
        <v>27</v>
      </c>
      <c r="G1340" s="5" t="str">
        <f t="shared" si="258"/>
        <v>非信贷资产第三阶段额</v>
      </c>
      <c r="H1340" s="30">
        <f>H794+H872</f>
        <v>0</v>
      </c>
      <c r="I1340" s="30">
        <f>I794+I872</f>
        <v>0</v>
      </c>
      <c r="J1340" s="30">
        <f>J794+J872</f>
        <v>19341</v>
      </c>
      <c r="K1340" s="30">
        <f>K794+K872</f>
        <v>19341</v>
      </c>
      <c r="L1340" s="30">
        <f>L794+L872</f>
        <v>19341</v>
      </c>
      <c r="M1340" s="30">
        <f>M794+M872</f>
        <v>19341</v>
      </c>
      <c r="N1340" s="30">
        <f>N794+N872</f>
        <v>8480</v>
      </c>
      <c r="O1340" s="30">
        <f>O794+O872</f>
        <v>8480</v>
      </c>
      <c r="P1340" s="30">
        <f>P794+P872</f>
        <v>8480</v>
      </c>
      <c r="Q1340" s="30">
        <f>Q794+Q872</f>
        <v>8480</v>
      </c>
      <c r="R1340" s="30">
        <f>R794+R872</f>
        <v>16015</v>
      </c>
      <c r="S1340" s="30">
        <f>S794+S872</f>
        <v>16015</v>
      </c>
      <c r="T1340" s="30">
        <f>T794+T872</f>
        <v>16015</v>
      </c>
      <c r="U1340" s="30">
        <f>U794+U872</f>
        <v>16015</v>
      </c>
      <c r="V1340" s="30">
        <f>V794+V872</f>
        <v>17392</v>
      </c>
      <c r="W1340" s="30">
        <f>W794+W872</f>
        <v>17392</v>
      </c>
      <c r="X1340" s="30">
        <f>X794+X872</f>
        <v>7298</v>
      </c>
      <c r="Y1340" s="30">
        <f>Y794+Y872</f>
        <v>7298</v>
      </c>
      <c r="Z1340" s="30">
        <f>Z794+Z872</f>
        <v>12571</v>
      </c>
      <c r="AA1340" s="30">
        <f>AA794+AA872</f>
        <v>12571</v>
      </c>
      <c r="AB1340" s="30">
        <f>AB794+AB872</f>
        <v>12571</v>
      </c>
      <c r="AC1340" s="30">
        <f>AC794+AC872</f>
        <v>12571</v>
      </c>
      <c r="AD1340" s="30">
        <f>AD794+AD872</f>
        <v>12274</v>
      </c>
      <c r="AE1340" s="30">
        <f>AE794+AE872</f>
        <v>12274</v>
      </c>
      <c r="AF1340" s="30">
        <f>AF794+AF872</f>
        <v>12274</v>
      </c>
      <c r="AG1340" s="30">
        <f>AG794+AG872</f>
        <v>12274</v>
      </c>
      <c r="AH1340" s="30">
        <f>AH794+AH872</f>
        <v>10331</v>
      </c>
    </row>
    <row r="1341" spans="1:34" ht="15" hidden="1" x14ac:dyDescent="0.25">
      <c r="A1341" t="str">
        <f t="shared" si="257"/>
        <v>华夏非信贷资产第三阶段额</v>
      </c>
      <c r="B1341" s="3" t="str">
        <f t="shared" si="256"/>
        <v>华夏银行非信贷资产第三阶段额</v>
      </c>
      <c r="C1341" s="4" t="s">
        <v>46</v>
      </c>
      <c r="D1341" s="4" t="s">
        <v>47</v>
      </c>
      <c r="E1341" s="5" t="s">
        <v>48</v>
      </c>
      <c r="F1341" s="5" t="s">
        <v>27</v>
      </c>
      <c r="G1341" s="5" t="str">
        <f t="shared" si="258"/>
        <v>非信贷资产第三阶段额</v>
      </c>
      <c r="H1341" s="30">
        <f>H795+H873</f>
        <v>1382</v>
      </c>
      <c r="I1341" s="30">
        <f>I795+I873</f>
        <v>1382</v>
      </c>
      <c r="J1341" s="30">
        <f>J795+J873</f>
        <v>1364</v>
      </c>
      <c r="K1341" s="30">
        <f>K795+K873</f>
        <v>1364</v>
      </c>
      <c r="L1341" s="30">
        <f>L795+L873</f>
        <v>1341</v>
      </c>
      <c r="M1341" s="30">
        <f>M795+M873</f>
        <v>1341</v>
      </c>
      <c r="N1341" s="30">
        <f>N795+N873</f>
        <v>2344</v>
      </c>
      <c r="O1341" s="30">
        <f>O795+O873</f>
        <v>2344</v>
      </c>
      <c r="P1341" s="30">
        <f>P795+P873</f>
        <v>2239</v>
      </c>
      <c r="Q1341" s="30">
        <f>Q795+Q873</f>
        <v>2239</v>
      </c>
      <c r="R1341" s="30">
        <f>R795+R873</f>
        <v>24365</v>
      </c>
      <c r="S1341" s="30">
        <f>S795+S873</f>
        <v>24365</v>
      </c>
      <c r="T1341" s="30">
        <f>T795+T873</f>
        <v>24317</v>
      </c>
      <c r="U1341" s="30">
        <f>U795+U873</f>
        <v>24317</v>
      </c>
      <c r="V1341" s="30">
        <f>V795+V873</f>
        <v>20121</v>
      </c>
      <c r="W1341" s="30">
        <f>W795+W873</f>
        <v>20121</v>
      </c>
      <c r="X1341" s="30">
        <f>X795+X873</f>
        <v>24049</v>
      </c>
      <c r="Y1341" s="30">
        <f>Y795+Y873</f>
        <v>24049</v>
      </c>
      <c r="Z1341" s="30">
        <f>Z795+Z873</f>
        <v>24483</v>
      </c>
      <c r="AA1341" s="30">
        <f>AA795+AA873</f>
        <v>24483</v>
      </c>
      <c r="AB1341" s="30">
        <f>AB795+AB873</f>
        <v>22350</v>
      </c>
      <c r="AC1341" s="30">
        <f>AC795+AC873</f>
        <v>22350</v>
      </c>
      <c r="AD1341" s="30">
        <f>AD795+AD873</f>
        <v>21178</v>
      </c>
      <c r="AE1341" s="30">
        <f>AE795+AE873</f>
        <v>21178</v>
      </c>
      <c r="AF1341" s="30">
        <f>AF795+AF873</f>
        <v>19201</v>
      </c>
      <c r="AG1341" s="30">
        <f>AG795+AG873</f>
        <v>19201</v>
      </c>
      <c r="AH1341" s="30">
        <f>AH795+AH873</f>
        <v>18819</v>
      </c>
    </row>
    <row r="1342" spans="1:34" ht="15" hidden="1" x14ac:dyDescent="0.25">
      <c r="A1342" t="str">
        <f t="shared" si="257"/>
        <v>浙商非信贷资产第三阶段额</v>
      </c>
      <c r="B1342" s="3" t="str">
        <f t="shared" si="256"/>
        <v>浙商银行非信贷资产第三阶段额</v>
      </c>
      <c r="C1342" s="4" t="s">
        <v>49</v>
      </c>
      <c r="D1342" s="4" t="s">
        <v>50</v>
      </c>
      <c r="E1342" s="5" t="s">
        <v>51</v>
      </c>
      <c r="F1342" s="5" t="s">
        <v>27</v>
      </c>
      <c r="G1342" s="5" t="str">
        <f t="shared" si="258"/>
        <v>非信贷资产第三阶段额</v>
      </c>
      <c r="H1342" s="30">
        <f>H796+H874</f>
        <v>0</v>
      </c>
      <c r="I1342" s="30">
        <f>I796+I874</f>
        <v>0</v>
      </c>
      <c r="J1342" s="30">
        <f>J796+J874</f>
        <v>13121</v>
      </c>
      <c r="K1342" s="30">
        <f>K796+K874</f>
        <v>13121</v>
      </c>
      <c r="L1342" s="30">
        <f>L796+L874</f>
        <v>13514.000000000002</v>
      </c>
      <c r="M1342" s="30">
        <f>M796+M874</f>
        <v>13514.000000000002</v>
      </c>
      <c r="N1342" s="30">
        <f>N796+N874</f>
        <v>12478</v>
      </c>
      <c r="O1342" s="30">
        <f>O796+O874</f>
        <v>12478</v>
      </c>
      <c r="P1342" s="30">
        <f>P796+P874</f>
        <v>11680</v>
      </c>
      <c r="Q1342" s="30">
        <f>Q796+Q874</f>
        <v>11680</v>
      </c>
      <c r="R1342" s="30">
        <f>R796+R874</f>
        <v>24884</v>
      </c>
      <c r="S1342" s="30">
        <f>S796+S874</f>
        <v>24884</v>
      </c>
      <c r="T1342" s="30">
        <f>T796+T874</f>
        <v>27994</v>
      </c>
      <c r="U1342" s="30">
        <f>U796+U874</f>
        <v>27994</v>
      </c>
      <c r="V1342" s="30">
        <f>V796+V874</f>
        <v>32568</v>
      </c>
      <c r="W1342" s="30">
        <f>W796+W874</f>
        <v>32568</v>
      </c>
      <c r="X1342" s="30">
        <f>X796+X874</f>
        <v>46484</v>
      </c>
      <c r="Y1342" s="30">
        <f>Y796+Y874</f>
        <v>46484</v>
      </c>
      <c r="Z1342" s="30">
        <f>Z796+Z874</f>
        <v>53606.999999999993</v>
      </c>
      <c r="AA1342" s="30">
        <f>AA796+AA874</f>
        <v>53606.999999999993</v>
      </c>
      <c r="AB1342" s="30">
        <f>AB796+AB874</f>
        <v>56569.999999999993</v>
      </c>
      <c r="AC1342" s="30">
        <f>AC796+AC874</f>
        <v>56569.999999999993</v>
      </c>
      <c r="AD1342" s="30">
        <f>AD796+AD874</f>
        <v>53435</v>
      </c>
      <c r="AE1342" s="30">
        <f>AE796+AE874</f>
        <v>53435</v>
      </c>
      <c r="AF1342" s="30">
        <f>AF796+AF874</f>
        <v>50850</v>
      </c>
      <c r="AG1342" s="30">
        <f>AG796+AG874</f>
        <v>50850</v>
      </c>
      <c r="AH1342" s="30">
        <f>AH796+AH874</f>
        <v>50027.000000000007</v>
      </c>
    </row>
    <row r="1343" spans="1:34" ht="15" hidden="1" x14ac:dyDescent="0.25">
      <c r="A1343" t="str">
        <f t="shared" si="257"/>
        <v>北京非信贷资产第三阶段额</v>
      </c>
      <c r="B1343" s="3" t="str">
        <f t="shared" si="256"/>
        <v>北京银行非信贷资产第三阶段额</v>
      </c>
      <c r="C1343" s="4" t="s">
        <v>52</v>
      </c>
      <c r="D1343" s="4" t="s">
        <v>53</v>
      </c>
      <c r="E1343" s="5" t="s">
        <v>54</v>
      </c>
      <c r="F1343" s="5" t="s">
        <v>55</v>
      </c>
      <c r="G1343" s="5" t="str">
        <f t="shared" si="258"/>
        <v>非信贷资产第三阶段额</v>
      </c>
      <c r="H1343" s="30">
        <f>H797+H875</f>
        <v>2374</v>
      </c>
      <c r="I1343" s="30">
        <f>I797+I875</f>
        <v>2374</v>
      </c>
      <c r="J1343" s="30">
        <f>J797+J875</f>
        <v>5164</v>
      </c>
      <c r="K1343" s="30">
        <f>K797+K875</f>
        <v>5164</v>
      </c>
      <c r="L1343" s="30">
        <f>L797+L875</f>
        <v>5764</v>
      </c>
      <c r="M1343" s="30">
        <f>M797+M875</f>
        <v>5764</v>
      </c>
      <c r="N1343" s="30">
        <f>N797+N875</f>
        <v>7835.0000000000009</v>
      </c>
      <c r="O1343" s="30">
        <f>O797+O875</f>
        <v>7835.0000000000009</v>
      </c>
      <c r="P1343" s="30">
        <f>P797+P875</f>
        <v>10075</v>
      </c>
      <c r="Q1343" s="30">
        <f>Q797+Q875</f>
        <v>10075</v>
      </c>
      <c r="R1343" s="30">
        <f>R797+R875</f>
        <v>23433</v>
      </c>
      <c r="S1343" s="30">
        <f>S797+S875</f>
        <v>23433</v>
      </c>
      <c r="T1343" s="30">
        <f>T797+T875</f>
        <v>24616</v>
      </c>
      <c r="U1343" s="30">
        <f>U797+U875</f>
        <v>24616</v>
      </c>
      <c r="V1343" s="30">
        <f>V797+V875</f>
        <v>26431</v>
      </c>
      <c r="W1343" s="30">
        <f>W797+W875</f>
        <v>26431</v>
      </c>
      <c r="X1343" s="30">
        <f>X797+X875</f>
        <v>26034.999999999996</v>
      </c>
      <c r="Y1343" s="30">
        <f>Y797+Y875</f>
        <v>26034.999999999996</v>
      </c>
      <c r="Z1343" s="30">
        <f>Z797+Z875</f>
        <v>27079.000000000004</v>
      </c>
      <c r="AA1343" s="30">
        <f>AA797+AA875</f>
        <v>27079.000000000004</v>
      </c>
      <c r="AB1343" s="30">
        <f>AB797+AB875</f>
        <v>26559.000000000004</v>
      </c>
      <c r="AC1343" s="30">
        <f>AC797+AC875</f>
        <v>26559.000000000004</v>
      </c>
      <c r="AD1343" s="30">
        <f>AD797+AD875</f>
        <v>34877</v>
      </c>
      <c r="AE1343" s="30">
        <f>AE797+AE875</f>
        <v>34877</v>
      </c>
      <c r="AF1343" s="30">
        <f>AF797+AF875</f>
        <v>34812</v>
      </c>
      <c r="AG1343" s="30">
        <f>AG797+AG875</f>
        <v>34812</v>
      </c>
      <c r="AH1343" s="30">
        <f>AH797+AH875</f>
        <v>32838</v>
      </c>
    </row>
    <row r="1344" spans="1:34" ht="15" hidden="1" x14ac:dyDescent="0.25">
      <c r="A1344" t="str">
        <f t="shared" si="257"/>
        <v>江苏非信贷资产第三阶段额</v>
      </c>
      <c r="B1344" s="3" t="str">
        <f t="shared" si="256"/>
        <v>江苏银行非信贷资产第三阶段额</v>
      </c>
      <c r="C1344" s="4" t="s">
        <v>56</v>
      </c>
      <c r="D1344" s="4" t="s">
        <v>57</v>
      </c>
      <c r="E1344" s="5" t="s">
        <v>58</v>
      </c>
      <c r="F1344" s="5" t="s">
        <v>55</v>
      </c>
      <c r="G1344" s="5" t="str">
        <f t="shared" si="258"/>
        <v>非信贷资产第三阶段额</v>
      </c>
      <c r="H1344" s="30">
        <f>H798+H876</f>
        <v>3554.0390000000002</v>
      </c>
      <c r="I1344" s="30">
        <f>I798+I876</f>
        <v>3554.0390000000002</v>
      </c>
      <c r="J1344" s="30">
        <f>J798+J876</f>
        <v>4384.2619999999997</v>
      </c>
      <c r="K1344" s="30">
        <f>K798+K876</f>
        <v>4384.2619999999997</v>
      </c>
      <c r="L1344" s="30">
        <f>L798+L876</f>
        <v>4623.5680000000002</v>
      </c>
      <c r="M1344" s="30">
        <f>M798+M876</f>
        <v>4623.5680000000002</v>
      </c>
      <c r="N1344" s="30">
        <f>N798+N876</f>
        <v>6475.6960000000008</v>
      </c>
      <c r="O1344" s="30">
        <f>O798+O876</f>
        <v>6475.6960000000008</v>
      </c>
      <c r="P1344" s="30">
        <f>P798+P876</f>
        <v>5656.3490000000002</v>
      </c>
      <c r="Q1344" s="30">
        <f>Q798+Q876</f>
        <v>5656.3490000000002</v>
      </c>
      <c r="R1344" s="30">
        <f>R798+R876</f>
        <v>5372.33</v>
      </c>
      <c r="S1344" s="30">
        <f>S798+S876</f>
        <v>5372.33</v>
      </c>
      <c r="T1344" s="30">
        <f>T798+T876</f>
        <v>7999.5590000000011</v>
      </c>
      <c r="U1344" s="30">
        <f>U798+U876</f>
        <v>7999.5590000000011</v>
      </c>
      <c r="V1344" s="30">
        <f>V798+V876</f>
        <v>7116.1590000000006</v>
      </c>
      <c r="W1344" s="30">
        <f>W798+W876</f>
        <v>7116.1590000000006</v>
      </c>
      <c r="X1344" s="30">
        <f>X798+X876</f>
        <v>11757.666000000001</v>
      </c>
      <c r="Y1344" s="30">
        <f>Y798+Y876</f>
        <v>11757.666000000001</v>
      </c>
      <c r="Z1344" s="30">
        <f>Z798+Z876</f>
        <v>5577.7849999999999</v>
      </c>
      <c r="AA1344" s="30">
        <f>AA798+AA876</f>
        <v>5577.7849999999999</v>
      </c>
      <c r="AB1344" s="30">
        <f>AB798+AB876</f>
        <v>5891.4850000000006</v>
      </c>
      <c r="AC1344" s="30">
        <f>AC798+AC876</f>
        <v>5891.4850000000006</v>
      </c>
      <c r="AD1344" s="30">
        <f>AD798+AD876</f>
        <v>5417.9040000000005</v>
      </c>
      <c r="AE1344" s="30">
        <f>AE798+AE876</f>
        <v>5417.9040000000005</v>
      </c>
      <c r="AF1344" s="30">
        <f>AF798+AF876</f>
        <v>5414.8380000000006</v>
      </c>
      <c r="AG1344" s="30">
        <f>AG798+AG876</f>
        <v>5414.8380000000006</v>
      </c>
      <c r="AH1344" s="30">
        <f>AH798+AH876</f>
        <v>5414.8380000000006</v>
      </c>
    </row>
    <row r="1345" spans="1:34" ht="15" hidden="1" x14ac:dyDescent="0.25">
      <c r="A1345" t="str">
        <f t="shared" si="257"/>
        <v>上海非信贷资产第三阶段额</v>
      </c>
      <c r="B1345" s="3" t="str">
        <f t="shared" si="256"/>
        <v>上海银行非信贷资产第三阶段额</v>
      </c>
      <c r="C1345" s="4" t="s">
        <v>59</v>
      </c>
      <c r="D1345" s="4" t="s">
        <v>60</v>
      </c>
      <c r="E1345" s="5" t="s">
        <v>61</v>
      </c>
      <c r="F1345" s="5" t="s">
        <v>55</v>
      </c>
      <c r="G1345" s="5" t="str">
        <f t="shared" si="258"/>
        <v>非信贷资产第三阶段额</v>
      </c>
      <c r="H1345" s="30">
        <f>H799+H877</f>
        <v>3456.5260000000003</v>
      </c>
      <c r="I1345" s="30">
        <f>I799+I877</f>
        <v>3456.5260000000003</v>
      </c>
      <c r="J1345" s="30">
        <f>J799+J877</f>
        <v>3431.9180000000001</v>
      </c>
      <c r="K1345" s="30">
        <f>K799+K877</f>
        <v>3431.9180000000001</v>
      </c>
      <c r="L1345" s="30">
        <f>L799+L877</f>
        <v>4665.2220000000007</v>
      </c>
      <c r="M1345" s="30">
        <f>M799+M877</f>
        <v>4665.2220000000007</v>
      </c>
      <c r="N1345" s="30">
        <f>N799+N877</f>
        <v>5283.4430000000002</v>
      </c>
      <c r="O1345" s="30">
        <f>O799+O877</f>
        <v>5283.4430000000002</v>
      </c>
      <c r="P1345" s="30">
        <f>P799+P877</f>
        <v>9352.2579999999998</v>
      </c>
      <c r="Q1345" s="30">
        <f>Q799+Q877</f>
        <v>9352.2579999999998</v>
      </c>
      <c r="R1345" s="30">
        <f>R799+R877</f>
        <v>20934.097000000005</v>
      </c>
      <c r="S1345" s="30">
        <f>S799+S877</f>
        <v>20934.097000000005</v>
      </c>
      <c r="T1345" s="30">
        <f>T799+T877</f>
        <v>21576.979000000003</v>
      </c>
      <c r="U1345" s="30">
        <f>U799+U877</f>
        <v>21576.979000000003</v>
      </c>
      <c r="V1345" s="30">
        <f>V799+V877</f>
        <v>19911.042000000005</v>
      </c>
      <c r="W1345" s="30">
        <f>W799+W877</f>
        <v>19911.042000000005</v>
      </c>
      <c r="X1345" s="30">
        <f>X799+X877</f>
        <v>18542.480000000003</v>
      </c>
      <c r="Y1345" s="30">
        <f>Y799+Y877</f>
        <v>18542.480000000003</v>
      </c>
      <c r="Z1345" s="30">
        <f>Z799+Z877</f>
        <v>17576.27</v>
      </c>
      <c r="AA1345" s="30">
        <f>AA799+AA877</f>
        <v>17576.27</v>
      </c>
      <c r="AB1345" s="30">
        <f>AB799+AB877</f>
        <v>16172.421</v>
      </c>
      <c r="AC1345" s="30">
        <f>AC799+AC877</f>
        <v>16172.421</v>
      </c>
      <c r="AD1345" s="30">
        <f>AD799+AD877</f>
        <v>15943.925000000001</v>
      </c>
      <c r="AE1345" s="30">
        <f>AE799+AE877</f>
        <v>15943.925000000001</v>
      </c>
      <c r="AF1345" s="30">
        <f>AF799+AF877</f>
        <v>14309.304</v>
      </c>
      <c r="AG1345" s="30">
        <f>AG799+AG877</f>
        <v>14309.304</v>
      </c>
      <c r="AH1345" s="30">
        <f>AH799+AH877</f>
        <v>14309.304</v>
      </c>
    </row>
    <row r="1346" spans="1:34" ht="15" hidden="1" x14ac:dyDescent="0.25">
      <c r="A1346" t="str">
        <f t="shared" si="257"/>
        <v>宁波非信贷资产第三阶段额</v>
      </c>
      <c r="B1346" s="3" t="str">
        <f t="shared" si="256"/>
        <v>宁波银行非信贷资产第三阶段额</v>
      </c>
      <c r="C1346" s="4" t="s">
        <v>62</v>
      </c>
      <c r="D1346" s="4" t="s">
        <v>63</v>
      </c>
      <c r="E1346" s="5" t="s">
        <v>64</v>
      </c>
      <c r="F1346" s="5" t="s">
        <v>55</v>
      </c>
      <c r="G1346" s="5" t="str">
        <f t="shared" si="258"/>
        <v>非信贷资产第三阶段额</v>
      </c>
      <c r="H1346" s="30">
        <f>H800+H878</f>
        <v>0</v>
      </c>
      <c r="I1346" s="30">
        <f>I800+I878</f>
        <v>0</v>
      </c>
      <c r="J1346" s="30">
        <f>J800+J878</f>
        <v>54.802000000000007</v>
      </c>
      <c r="K1346" s="30">
        <f>K800+K878</f>
        <v>54.802000000000007</v>
      </c>
      <c r="L1346" s="30">
        <f>L800+L878</f>
        <v>38.557000000000002</v>
      </c>
      <c r="M1346" s="30">
        <f>M800+M878</f>
        <v>38.557000000000002</v>
      </c>
      <c r="N1346" s="30">
        <f>N800+N878</f>
        <v>147</v>
      </c>
      <c r="O1346" s="30">
        <f>O800+O878</f>
        <v>147</v>
      </c>
      <c r="P1346" s="30">
        <f>P800+P878</f>
        <v>244</v>
      </c>
      <c r="Q1346" s="30">
        <f>Q800+Q878</f>
        <v>244</v>
      </c>
      <c r="R1346" s="30">
        <f>R800+R878</f>
        <v>258</v>
      </c>
      <c r="S1346" s="30">
        <f>S800+S878</f>
        <v>258</v>
      </c>
      <c r="T1346" s="30">
        <f>T800+T878</f>
        <v>219</v>
      </c>
      <c r="U1346" s="30">
        <f>U800+U878</f>
        <v>219</v>
      </c>
      <c r="V1346" s="30">
        <f>V800+V878</f>
        <v>328</v>
      </c>
      <c r="W1346" s="30">
        <f>W800+W878</f>
        <v>328</v>
      </c>
      <c r="X1346" s="30">
        <f>X800+X878</f>
        <v>0</v>
      </c>
      <c r="Y1346" s="30">
        <f>Y800+Y878</f>
        <v>0</v>
      </c>
      <c r="Z1346" s="30">
        <f>Z800+Z878</f>
        <v>0</v>
      </c>
      <c r="AA1346" s="30">
        <f>AA800+AA878</f>
        <v>0</v>
      </c>
      <c r="AB1346" s="30">
        <f>AB800+AB878</f>
        <v>0</v>
      </c>
      <c r="AC1346" s="30">
        <f>AC800+AC878</f>
        <v>0</v>
      </c>
      <c r="AD1346" s="30">
        <f>AD800+AD878</f>
        <v>60</v>
      </c>
      <c r="AE1346" s="30">
        <f>AE800+AE878</f>
        <v>60</v>
      </c>
      <c r="AF1346" s="30">
        <f>AF800+AF878</f>
        <v>60</v>
      </c>
      <c r="AG1346" s="30">
        <f>AG800+AG878</f>
        <v>60</v>
      </c>
      <c r="AH1346" s="30">
        <f>AH800+AH878</f>
        <v>60</v>
      </c>
    </row>
    <row r="1347" spans="1:34" ht="15" hidden="1" x14ac:dyDescent="0.25">
      <c r="A1347" t="str">
        <f t="shared" si="257"/>
        <v>南京非信贷资产第三阶段额</v>
      </c>
      <c r="B1347" s="3" t="str">
        <f t="shared" si="256"/>
        <v>南京银行非信贷资产第三阶段额</v>
      </c>
      <c r="C1347" s="4" t="s">
        <v>65</v>
      </c>
      <c r="D1347" s="4" t="s">
        <v>66</v>
      </c>
      <c r="E1347" s="5" t="s">
        <v>67</v>
      </c>
      <c r="F1347" s="5" t="s">
        <v>55</v>
      </c>
      <c r="G1347" s="5" t="str">
        <f t="shared" si="258"/>
        <v>非信贷资产第三阶段额</v>
      </c>
      <c r="H1347" s="30">
        <f>H801+H879</f>
        <v>0</v>
      </c>
      <c r="I1347" s="30">
        <f>I801+I879</f>
        <v>0</v>
      </c>
      <c r="J1347" s="30">
        <f>J801+J879</f>
        <v>1769.1879999999996</v>
      </c>
      <c r="K1347" s="30">
        <f>K801+K879</f>
        <v>1769.1879999999996</v>
      </c>
      <c r="L1347" s="30">
        <f>L801+L879</f>
        <v>1750.5600000000002</v>
      </c>
      <c r="M1347" s="30">
        <f>M801+M879</f>
        <v>1750.5600000000002</v>
      </c>
      <c r="N1347" s="30">
        <f>N801+N879</f>
        <v>1395.8220000000001</v>
      </c>
      <c r="O1347" s="30">
        <f>O801+O879</f>
        <v>1395.8220000000001</v>
      </c>
      <c r="P1347" s="30">
        <f>P801+P879</f>
        <v>1385.3560000000002</v>
      </c>
      <c r="Q1347" s="30">
        <f>Q801+Q879</f>
        <v>1385.3560000000002</v>
      </c>
      <c r="R1347" s="30">
        <f>R801+R879</f>
        <v>1437.3440000000003</v>
      </c>
      <c r="S1347" s="30">
        <f>S801+S879</f>
        <v>1437.3440000000003</v>
      </c>
      <c r="T1347" s="30">
        <f>T801+T879</f>
        <v>12749.673000000001</v>
      </c>
      <c r="U1347" s="30">
        <f>U801+U879</f>
        <v>12749.673000000001</v>
      </c>
      <c r="V1347" s="30">
        <f>V801+V879</f>
        <v>1368.3830000000003</v>
      </c>
      <c r="W1347" s="30">
        <f>W801+W879</f>
        <v>1368.3830000000003</v>
      </c>
      <c r="X1347" s="30">
        <f>X801+X879</f>
        <v>0</v>
      </c>
      <c r="Y1347" s="30">
        <f>Y801+Y879</f>
        <v>0</v>
      </c>
      <c r="Z1347" s="30">
        <f>Z801+Z879</f>
        <v>0</v>
      </c>
      <c r="AA1347" s="30">
        <f>AA801+AA879</f>
        <v>0</v>
      </c>
      <c r="AB1347" s="30">
        <f>AB801+AB879</f>
        <v>0</v>
      </c>
      <c r="AC1347" s="30">
        <f>AC801+AC879</f>
        <v>0</v>
      </c>
      <c r="AD1347" s="30">
        <f>AD801+AD879</f>
        <v>3187.0410000000002</v>
      </c>
      <c r="AE1347" s="30">
        <f>AE801+AE879</f>
        <v>3187.0410000000002</v>
      </c>
      <c r="AF1347" s="30">
        <f>AF801+AF879</f>
        <v>3155.0110000000004</v>
      </c>
      <c r="AG1347" s="30">
        <f>AG801+AG879</f>
        <v>3155.0110000000004</v>
      </c>
      <c r="AH1347" s="30">
        <f>AH801+AH879</f>
        <v>3155.0110000000004</v>
      </c>
    </row>
    <row r="1348" spans="1:34" ht="15" hidden="1" x14ac:dyDescent="0.25">
      <c r="A1348" t="str">
        <f t="shared" si="257"/>
        <v>杭州非信贷资产第三阶段额</v>
      </c>
      <c r="B1348" s="3" t="str">
        <f t="shared" si="256"/>
        <v>杭州银行非信贷资产第三阶段额</v>
      </c>
      <c r="C1348" s="4" t="s">
        <v>68</v>
      </c>
      <c r="D1348" s="4" t="s">
        <v>69</v>
      </c>
      <c r="E1348" s="5" t="s">
        <v>70</v>
      </c>
      <c r="F1348" s="5" t="s">
        <v>55</v>
      </c>
      <c r="G1348" s="5" t="str">
        <f t="shared" si="258"/>
        <v>非信贷资产第三阶段额</v>
      </c>
      <c r="H1348" s="30">
        <f>H802+H880</f>
        <v>97.277000000000001</v>
      </c>
      <c r="I1348" s="30">
        <f>I802+I880</f>
        <v>97.277000000000001</v>
      </c>
      <c r="J1348" s="30">
        <f>J802+J880</f>
        <v>88.337000000000003</v>
      </c>
      <c r="K1348" s="30">
        <f>K802+K880</f>
        <v>88.337000000000003</v>
      </c>
      <c r="L1348" s="30">
        <f>L802+L880</f>
        <v>48.537999999999997</v>
      </c>
      <c r="M1348" s="30">
        <f>M802+M880</f>
        <v>48.537999999999997</v>
      </c>
      <c r="N1348" s="30">
        <f>N802+N880</f>
        <v>754.88699999999994</v>
      </c>
      <c r="O1348" s="30">
        <f>O802+O880</f>
        <v>754.88699999999994</v>
      </c>
      <c r="P1348" s="30">
        <f>P802+P880</f>
        <v>1249.7090000000001</v>
      </c>
      <c r="Q1348" s="30">
        <f>Q802+Q880</f>
        <v>1249.7090000000001</v>
      </c>
      <c r="R1348" s="30">
        <f>R802+R880</f>
        <v>1180.0220000000002</v>
      </c>
      <c r="S1348" s="30">
        <f>S802+S880</f>
        <v>1180.0220000000002</v>
      </c>
      <c r="T1348" s="30">
        <f>T802+T880</f>
        <v>1071.143</v>
      </c>
      <c r="U1348" s="30">
        <f>U802+U880</f>
        <v>1071.143</v>
      </c>
      <c r="V1348" s="30">
        <f>V802+V880</f>
        <v>862.3420000000001</v>
      </c>
      <c r="W1348" s="30">
        <f>W802+W880</f>
        <v>862.3420000000001</v>
      </c>
      <c r="X1348" s="30">
        <f>X802+X880</f>
        <v>0</v>
      </c>
      <c r="Y1348" s="30">
        <f>Y802+Y880</f>
        <v>0</v>
      </c>
      <c r="Z1348" s="30">
        <f>Z802+Z880</f>
        <v>0</v>
      </c>
      <c r="AA1348" s="30">
        <f>AA802+AA880</f>
        <v>0</v>
      </c>
      <c r="AB1348" s="30">
        <f>AB802+AB880</f>
        <v>0</v>
      </c>
      <c r="AC1348" s="30">
        <f>AC802+AC880</f>
        <v>0</v>
      </c>
      <c r="AD1348" s="30">
        <f>AD802+AD880</f>
        <v>455.11800000000005</v>
      </c>
      <c r="AE1348" s="30">
        <f>AE802+AE880</f>
        <v>455.11800000000005</v>
      </c>
      <c r="AF1348" s="30">
        <f>AF802+AF880</f>
        <v>455.11200000000002</v>
      </c>
      <c r="AG1348" s="30">
        <f>AG802+AG880</f>
        <v>455.11200000000002</v>
      </c>
      <c r="AH1348" s="30">
        <f>AH802+AH880</f>
        <v>455.11200000000002</v>
      </c>
    </row>
    <row r="1349" spans="1:34" ht="15" hidden="1" x14ac:dyDescent="0.25">
      <c r="A1349" t="str">
        <f t="shared" si="257"/>
        <v>成都非信贷资产第三阶段额</v>
      </c>
      <c r="B1349" s="3" t="str">
        <f t="shared" si="256"/>
        <v>成都银行非信贷资产第三阶段额</v>
      </c>
      <c r="C1349" s="4" t="s">
        <v>71</v>
      </c>
      <c r="D1349" s="4" t="s">
        <v>72</v>
      </c>
      <c r="E1349" s="5" t="s">
        <v>73</v>
      </c>
      <c r="F1349" s="5" t="s">
        <v>55</v>
      </c>
      <c r="G1349" s="5" t="str">
        <f t="shared" si="258"/>
        <v>非信贷资产第三阶段额</v>
      </c>
      <c r="H1349" s="30">
        <f>H803+H881</f>
        <v>0</v>
      </c>
      <c r="I1349" s="30">
        <f>I803+I881</f>
        <v>0</v>
      </c>
      <c r="J1349" s="30">
        <f>J803+J881</f>
        <v>0</v>
      </c>
      <c r="K1349" s="30">
        <f>K803+K881</f>
        <v>0</v>
      </c>
      <c r="L1349" s="30">
        <f>L803+L881</f>
        <v>0</v>
      </c>
      <c r="M1349" s="30">
        <f>M803+M881</f>
        <v>0</v>
      </c>
      <c r="N1349" s="30">
        <f>N803+N881</f>
        <v>0</v>
      </c>
      <c r="O1349" s="30">
        <f>O803+O881</f>
        <v>0</v>
      </c>
      <c r="P1349" s="30">
        <f>P803+P881</f>
        <v>0</v>
      </c>
      <c r="Q1349" s="30">
        <f>Q803+Q881</f>
        <v>0</v>
      </c>
      <c r="R1349" s="30">
        <f>R803+R881</f>
        <v>0</v>
      </c>
      <c r="S1349" s="30">
        <f>S803+S881</f>
        <v>0</v>
      </c>
      <c r="T1349" s="30">
        <f>T803+T881</f>
        <v>0</v>
      </c>
      <c r="U1349" s="30">
        <f>U803+U881</f>
        <v>0</v>
      </c>
      <c r="V1349" s="30">
        <f>V803+V881</f>
        <v>2.33</v>
      </c>
      <c r="W1349" s="30">
        <f>W803+W881</f>
        <v>2.33</v>
      </c>
      <c r="X1349" s="30">
        <f>X803+X881</f>
        <v>0</v>
      </c>
      <c r="Y1349" s="30">
        <f>Y803+Y881</f>
        <v>0</v>
      </c>
      <c r="Z1349" s="30">
        <f>Z803+Z881</f>
        <v>2.33</v>
      </c>
      <c r="AA1349" s="30">
        <f>AA803+AA881</f>
        <v>2.33</v>
      </c>
      <c r="AB1349" s="30">
        <f>AB803+AB881</f>
        <v>2.33</v>
      </c>
      <c r="AC1349" s="30">
        <f>AC803+AC881</f>
        <v>2.33</v>
      </c>
      <c r="AD1349" s="30">
        <f>AD803+AD881</f>
        <v>0</v>
      </c>
      <c r="AE1349" s="30">
        <f>AE803+AE881</f>
        <v>0</v>
      </c>
      <c r="AF1349" s="30">
        <f>AF803+AF881</f>
        <v>2.1070000000000002</v>
      </c>
      <c r="AG1349" s="30">
        <f>AG803+AG881</f>
        <v>2.1070000000000002</v>
      </c>
      <c r="AH1349" s="30">
        <f>AH803+AH881</f>
        <v>0</v>
      </c>
    </row>
    <row r="1350" spans="1:34" ht="15" hidden="1" x14ac:dyDescent="0.25">
      <c r="A1350" t="str">
        <f t="shared" si="257"/>
        <v>长沙非信贷资产第三阶段额</v>
      </c>
      <c r="B1350" s="3" t="str">
        <f t="shared" si="256"/>
        <v>长沙银行非信贷资产第三阶段额</v>
      </c>
      <c r="C1350" s="4" t="s">
        <v>74</v>
      </c>
      <c r="D1350" s="4" t="s">
        <v>75</v>
      </c>
      <c r="E1350" s="5" t="s">
        <v>76</v>
      </c>
      <c r="F1350" s="5" t="s">
        <v>55</v>
      </c>
      <c r="G1350" s="5" t="str">
        <f t="shared" si="258"/>
        <v>非信贷资产第三阶段额</v>
      </c>
      <c r="H1350" s="30">
        <f>H804+H882</f>
        <v>308.77100000000002</v>
      </c>
      <c r="I1350" s="30">
        <f>I804+I882</f>
        <v>308.77100000000002</v>
      </c>
      <c r="J1350" s="30">
        <f>J804+J882</f>
        <v>308.77100000000002</v>
      </c>
      <c r="K1350" s="30">
        <f>K804+K882</f>
        <v>308.77100000000002</v>
      </c>
      <c r="L1350" s="30">
        <f>L804+L882</f>
        <v>3041.0680000000002</v>
      </c>
      <c r="M1350" s="30">
        <f>M804+M882</f>
        <v>3041.0680000000002</v>
      </c>
      <c r="N1350" s="30">
        <f>N804+N882</f>
        <v>3041.0680000000002</v>
      </c>
      <c r="O1350" s="30">
        <f>O804+O882</f>
        <v>3041.0680000000002</v>
      </c>
      <c r="P1350" s="30">
        <f>P804+P882</f>
        <v>3041.0680000000002</v>
      </c>
      <c r="Q1350" s="30">
        <f>Q804+Q882</f>
        <v>3041.0680000000002</v>
      </c>
      <c r="R1350" s="30">
        <f>R804+R882</f>
        <v>4870.777</v>
      </c>
      <c r="S1350" s="30">
        <f>S804+S882</f>
        <v>4870.777</v>
      </c>
      <c r="T1350" s="30">
        <f>T804+T882</f>
        <v>4527.0010000000002</v>
      </c>
      <c r="U1350" s="30">
        <f>U804+U882</f>
        <v>4527.0010000000002</v>
      </c>
      <c r="V1350" s="30">
        <f>V804+V882</f>
        <v>4526.527000000001</v>
      </c>
      <c r="W1350" s="30">
        <f>W804+W882</f>
        <v>4526.527000000001</v>
      </c>
      <c r="X1350" s="30">
        <f>X804+X882</f>
        <v>41.480000000000004</v>
      </c>
      <c r="Y1350" s="30">
        <f>Y804+Y882</f>
        <v>41.480000000000004</v>
      </c>
      <c r="Z1350" s="30">
        <f>Z804+Z882</f>
        <v>41.480000000000004</v>
      </c>
      <c r="AA1350" s="30">
        <f>AA804+AA882</f>
        <v>41.480000000000004</v>
      </c>
      <c r="AB1350" s="30">
        <f>AB804+AB882</f>
        <v>41.480000000000004</v>
      </c>
      <c r="AC1350" s="30">
        <f>AC804+AC882</f>
        <v>41.480000000000004</v>
      </c>
      <c r="AD1350" s="30">
        <f>AD804+AD882</f>
        <v>4128.9410000000007</v>
      </c>
      <c r="AE1350" s="30">
        <f>AE804+AE882</f>
        <v>4128.9410000000007</v>
      </c>
      <c r="AF1350" s="30">
        <f>AF804+AF882</f>
        <v>4128.9410000000007</v>
      </c>
      <c r="AG1350" s="30">
        <f>AG804+AG882</f>
        <v>4128.9410000000007</v>
      </c>
      <c r="AH1350" s="30">
        <f>AH804+AH882</f>
        <v>4128.9410000000007</v>
      </c>
    </row>
    <row r="1351" spans="1:34" ht="15" hidden="1" x14ac:dyDescent="0.25">
      <c r="A1351" t="str">
        <f t="shared" si="257"/>
        <v>重庆非信贷资产第三阶段额</v>
      </c>
      <c r="B1351" s="3" t="str">
        <f t="shared" si="256"/>
        <v>重庆银行非信贷资产第三阶段额</v>
      </c>
      <c r="C1351" s="4" t="s">
        <v>77</v>
      </c>
      <c r="D1351" s="4" t="s">
        <v>78</v>
      </c>
      <c r="E1351" s="5" t="s">
        <v>79</v>
      </c>
      <c r="F1351" s="5" t="s">
        <v>55</v>
      </c>
      <c r="G1351" s="5" t="str">
        <f t="shared" si="258"/>
        <v>非信贷资产第三阶段额</v>
      </c>
      <c r="H1351" s="30">
        <f>H805+H883</f>
        <v>0</v>
      </c>
      <c r="I1351" s="30">
        <f>I805+I883</f>
        <v>0</v>
      </c>
      <c r="J1351" s="30">
        <f>J805+J883</f>
        <v>666.51300000000003</v>
      </c>
      <c r="K1351" s="30">
        <f>K805+K883</f>
        <v>666.51300000000003</v>
      </c>
      <c r="L1351" s="30">
        <f>L805+L883</f>
        <v>666.51300000000003</v>
      </c>
      <c r="M1351" s="30">
        <f>M805+M883</f>
        <v>666.51300000000003</v>
      </c>
      <c r="N1351" s="30">
        <f>N805+N883</f>
        <v>1158.2060000000001</v>
      </c>
      <c r="O1351" s="30">
        <f>O805+O883</f>
        <v>1158.2060000000001</v>
      </c>
      <c r="P1351" s="30">
        <f>P805+P883</f>
        <v>1144.72</v>
      </c>
      <c r="Q1351" s="30">
        <f>Q805+Q883</f>
        <v>1144.72</v>
      </c>
      <c r="R1351" s="30">
        <f>R805+R883</f>
        <v>1570.3980000000001</v>
      </c>
      <c r="S1351" s="30">
        <f>S805+S883</f>
        <v>1570.3980000000001</v>
      </c>
      <c r="T1351" s="30">
        <f>T805+T883</f>
        <v>2847.5390000000002</v>
      </c>
      <c r="U1351" s="30">
        <f>U805+U883</f>
        <v>2847.5390000000002</v>
      </c>
      <c r="V1351" s="30">
        <f>V805+V883</f>
        <v>1502.6790000000001</v>
      </c>
      <c r="W1351" s="30">
        <f>W805+W883</f>
        <v>1502.6790000000001</v>
      </c>
      <c r="X1351" s="30">
        <f>X805+X883</f>
        <v>0</v>
      </c>
      <c r="Y1351" s="30">
        <f>Y805+Y883</f>
        <v>0</v>
      </c>
      <c r="Z1351" s="30">
        <f>Z805+Z883</f>
        <v>199</v>
      </c>
      <c r="AA1351" s="30">
        <f>AA805+AA883</f>
        <v>199</v>
      </c>
      <c r="AB1351" s="30">
        <f>AB805+AB883</f>
        <v>199</v>
      </c>
      <c r="AC1351" s="30">
        <f>AC805+AC883</f>
        <v>199</v>
      </c>
      <c r="AD1351" s="30">
        <f>AD805+AD883</f>
        <v>1080.4759999999987</v>
      </c>
      <c r="AE1351" s="30">
        <f>AE805+AE883</f>
        <v>1080.4759999999987</v>
      </c>
      <c r="AF1351" s="30">
        <f>AF805+AF883</f>
        <v>1177.096</v>
      </c>
      <c r="AG1351" s="30">
        <f>AG805+AG883</f>
        <v>1177.096</v>
      </c>
      <c r="AH1351" s="30">
        <f>AH805+AH883</f>
        <v>1717.393</v>
      </c>
    </row>
    <row r="1352" spans="1:34" ht="15" hidden="1" x14ac:dyDescent="0.25">
      <c r="A1352" t="str">
        <f t="shared" si="257"/>
        <v>贵阳非信贷资产第三阶段额</v>
      </c>
      <c r="B1352" s="3" t="str">
        <f t="shared" si="256"/>
        <v>贵阳银行非信贷资产第三阶段额</v>
      </c>
      <c r="C1352" s="4" t="s">
        <v>80</v>
      </c>
      <c r="D1352" s="4" t="s">
        <v>81</v>
      </c>
      <c r="E1352" s="5" t="s">
        <v>82</v>
      </c>
      <c r="F1352" s="5" t="s">
        <v>55</v>
      </c>
      <c r="G1352" s="5" t="str">
        <f t="shared" si="258"/>
        <v>非信贷资产第三阶段额</v>
      </c>
      <c r="H1352" s="30">
        <f>H806+H884</f>
        <v>1981.739</v>
      </c>
      <c r="I1352" s="30">
        <f>I806+I884</f>
        <v>1981.739</v>
      </c>
      <c r="J1352" s="30">
        <f>J806+J884</f>
        <v>885.41200000000003</v>
      </c>
      <c r="K1352" s="30">
        <f>K806+K884</f>
        <v>885.41200000000003</v>
      </c>
      <c r="L1352" s="30">
        <f>L806+L884</f>
        <v>965.96600000000001</v>
      </c>
      <c r="M1352" s="30">
        <f>M806+M884</f>
        <v>965.96600000000001</v>
      </c>
      <c r="N1352" s="30">
        <f>N806+N884</f>
        <v>1297.8800000000001</v>
      </c>
      <c r="O1352" s="30">
        <f>O806+O884</f>
        <v>1297.8800000000001</v>
      </c>
      <c r="P1352" s="30">
        <f>P806+P884</f>
        <v>1357.63</v>
      </c>
      <c r="Q1352" s="30">
        <f>Q806+Q884</f>
        <v>1357.63</v>
      </c>
      <c r="R1352" s="30">
        <f>R806+R884</f>
        <v>1264.8680000000002</v>
      </c>
      <c r="S1352" s="30">
        <f>S806+S884</f>
        <v>1264.8680000000002</v>
      </c>
      <c r="T1352" s="30">
        <f>T806+T884</f>
        <v>1831.0840000000003</v>
      </c>
      <c r="U1352" s="30">
        <f>U806+U884</f>
        <v>1831.0840000000003</v>
      </c>
      <c r="V1352" s="30">
        <f>V806+V884</f>
        <v>1419.809</v>
      </c>
      <c r="W1352" s="30">
        <f>W806+W884</f>
        <v>1419.809</v>
      </c>
      <c r="X1352" s="30">
        <f>X806+X884</f>
        <v>0</v>
      </c>
      <c r="Y1352" s="30">
        <f>Y806+Y884</f>
        <v>0</v>
      </c>
      <c r="Z1352" s="30">
        <f>Z806+Z884</f>
        <v>0</v>
      </c>
      <c r="AA1352" s="30">
        <f>AA806+AA884</f>
        <v>0</v>
      </c>
      <c r="AB1352" s="30">
        <f>AB806+AB884</f>
        <v>0</v>
      </c>
      <c r="AC1352" s="30">
        <f>AC806+AC884</f>
        <v>0</v>
      </c>
      <c r="AD1352" s="30">
        <f>AD806+AD884</f>
        <v>4964.7100000000009</v>
      </c>
      <c r="AE1352" s="30">
        <f>AE806+AE884</f>
        <v>4964.7100000000009</v>
      </c>
      <c r="AF1352" s="30">
        <f>AF806+AF884</f>
        <v>4662.5660000000007</v>
      </c>
      <c r="AG1352" s="30">
        <f>AG806+AG884</f>
        <v>4662.5660000000007</v>
      </c>
      <c r="AH1352" s="30">
        <f>AH806+AH884</f>
        <v>4662.5660000000007</v>
      </c>
    </row>
    <row r="1353" spans="1:34" ht="15" hidden="1" x14ac:dyDescent="0.25">
      <c r="A1353" t="str">
        <f t="shared" si="257"/>
        <v>郑州非信贷资产第三阶段额</v>
      </c>
      <c r="B1353" s="3" t="str">
        <f t="shared" si="256"/>
        <v>郑州银行非信贷资产第三阶段额</v>
      </c>
      <c r="C1353" s="4" t="s">
        <v>83</v>
      </c>
      <c r="D1353" s="4" t="s">
        <v>84</v>
      </c>
      <c r="E1353" s="5" t="s">
        <v>85</v>
      </c>
      <c r="F1353" s="5" t="s">
        <v>55</v>
      </c>
      <c r="G1353" s="5" t="str">
        <f t="shared" si="258"/>
        <v>非信贷资产第三阶段额</v>
      </c>
      <c r="H1353" s="30">
        <f>H807+H885</f>
        <v>1791.2629999999999</v>
      </c>
      <c r="I1353" s="30">
        <f>I807+I885</f>
        <v>1791.2629999999999</v>
      </c>
      <c r="J1353" s="30">
        <f>J807+J885</f>
        <v>7343.5410000000002</v>
      </c>
      <c r="K1353" s="30">
        <f>K807+K885</f>
        <v>7343.5410000000002</v>
      </c>
      <c r="L1353" s="30">
        <f>L807+L885</f>
        <v>9037.0949999999993</v>
      </c>
      <c r="M1353" s="30">
        <f>M807+M885</f>
        <v>9037.0949999999993</v>
      </c>
      <c r="N1353" s="30">
        <f>N807+N885</f>
        <v>11905.975</v>
      </c>
      <c r="O1353" s="30">
        <f>O807+O885</f>
        <v>11905.975</v>
      </c>
      <c r="P1353" s="30">
        <f>P807+P885</f>
        <v>13600.326999999999</v>
      </c>
      <c r="Q1353" s="30">
        <f>Q807+Q885</f>
        <v>13600.326999999999</v>
      </c>
      <c r="R1353" s="30">
        <f>R807+R885</f>
        <v>12711.989000000001</v>
      </c>
      <c r="S1353" s="30">
        <f>S807+S885</f>
        <v>12711.989000000001</v>
      </c>
      <c r="T1353" s="30">
        <f>T807+T885</f>
        <v>11599.207</v>
      </c>
      <c r="U1353" s="30">
        <f>U807+U885</f>
        <v>11599.207</v>
      </c>
      <c r="V1353" s="30">
        <f>V807+V885</f>
        <v>12967.96</v>
      </c>
      <c r="W1353" s="30">
        <f>W807+W885</f>
        <v>12967.96</v>
      </c>
      <c r="X1353" s="30">
        <f>X807+X885</f>
        <v>0</v>
      </c>
      <c r="Y1353" s="30">
        <f>Y807+Y885</f>
        <v>0</v>
      </c>
      <c r="Z1353" s="30">
        <f>Z807+Z885</f>
        <v>0</v>
      </c>
      <c r="AA1353" s="30">
        <f>AA807+AA885</f>
        <v>0</v>
      </c>
      <c r="AB1353" s="30">
        <f>AB807+AB885</f>
        <v>0</v>
      </c>
      <c r="AC1353" s="30">
        <f>AC807+AC885</f>
        <v>0</v>
      </c>
      <c r="AD1353" s="30">
        <f>AD807+AD885</f>
        <v>15270.975000000006</v>
      </c>
      <c r="AE1353" s="30">
        <f>AE807+AE885</f>
        <v>15270.975000000006</v>
      </c>
      <c r="AF1353" s="30">
        <f>AF807+AF885</f>
        <v>15457.822000000002</v>
      </c>
      <c r="AG1353" s="30">
        <f>AG807+AG885</f>
        <v>15457.822000000002</v>
      </c>
      <c r="AH1353" s="30">
        <f>AH807+AH885</f>
        <v>13575.704000000002</v>
      </c>
    </row>
    <row r="1354" spans="1:34" ht="15" hidden="1" x14ac:dyDescent="0.25">
      <c r="A1354" t="str">
        <f t="shared" si="257"/>
        <v>青岛非信贷资产第三阶段额</v>
      </c>
      <c r="B1354" s="3" t="str">
        <f t="shared" si="256"/>
        <v>青岛银行非信贷资产第三阶段额</v>
      </c>
      <c r="C1354" s="4" t="s">
        <v>86</v>
      </c>
      <c r="D1354" s="4" t="s">
        <v>87</v>
      </c>
      <c r="E1354" s="5" t="s">
        <v>88</v>
      </c>
      <c r="F1354" s="5" t="s">
        <v>55</v>
      </c>
      <c r="G1354" s="5" t="str">
        <f t="shared" si="258"/>
        <v>非信贷资产第三阶段额</v>
      </c>
      <c r="H1354" s="30">
        <f>H808+H886</f>
        <v>41.673000000000002</v>
      </c>
      <c r="I1354" s="30">
        <f>I808+I886</f>
        <v>41.673000000000002</v>
      </c>
      <c r="J1354" s="30">
        <f>J808+J886</f>
        <v>31.231000000000002</v>
      </c>
      <c r="K1354" s="30">
        <f>K808+K886</f>
        <v>31.231000000000002</v>
      </c>
      <c r="L1354" s="30">
        <f>L808+L886</f>
        <v>238.83999999999997</v>
      </c>
      <c r="M1354" s="30">
        <f>M808+M886</f>
        <v>238.83999999999997</v>
      </c>
      <c r="N1354" s="30">
        <f>N808+N886</f>
        <v>384.44599999999997</v>
      </c>
      <c r="O1354" s="30">
        <f>O808+O886</f>
        <v>384.44599999999997</v>
      </c>
      <c r="P1354" s="30">
        <f>P808+P886</f>
        <v>1086.048</v>
      </c>
      <c r="Q1354" s="30">
        <f>Q808+Q886</f>
        <v>1086.048</v>
      </c>
      <c r="R1354" s="30">
        <f>R808+R886</f>
        <v>1025.6160000000002</v>
      </c>
      <c r="S1354" s="30">
        <f>S808+S886</f>
        <v>1025.6160000000002</v>
      </c>
      <c r="T1354" s="30">
        <f>T808+T886</f>
        <v>2128.92</v>
      </c>
      <c r="U1354" s="30">
        <f>U808+U886</f>
        <v>2128.92</v>
      </c>
      <c r="V1354" s="30">
        <f>V808+V886</f>
        <v>4430.5450000000001</v>
      </c>
      <c r="W1354" s="30">
        <f>W808+W886</f>
        <v>4430.5450000000001</v>
      </c>
      <c r="X1354" s="30">
        <f>X808+X886</f>
        <v>0</v>
      </c>
      <c r="Y1354" s="30">
        <f>Y808+Y886</f>
        <v>0</v>
      </c>
      <c r="Z1354" s="30">
        <f>Z808+Z886</f>
        <v>0</v>
      </c>
      <c r="AA1354" s="30">
        <f>AA808+AA886</f>
        <v>0</v>
      </c>
      <c r="AB1354" s="30">
        <f>AB808+AB886</f>
        <v>0</v>
      </c>
      <c r="AC1354" s="30">
        <f>AC808+AC886</f>
        <v>0</v>
      </c>
      <c r="AD1354" s="30">
        <f>AD808+AD886</f>
        <v>4593.0860000000011</v>
      </c>
      <c r="AE1354" s="30">
        <f>AE808+AE886</f>
        <v>4593.0860000000011</v>
      </c>
      <c r="AF1354" s="30">
        <f>AF808+AF886</f>
        <v>4427.4549999999999</v>
      </c>
      <c r="AG1354" s="30">
        <f>AG808+AG886</f>
        <v>4427.4549999999999</v>
      </c>
      <c r="AH1354" s="30">
        <f>AH808+AH886</f>
        <v>4372.777000000001</v>
      </c>
    </row>
    <row r="1355" spans="1:34" ht="15" hidden="1" x14ac:dyDescent="0.25">
      <c r="A1355" t="str">
        <f t="shared" si="257"/>
        <v>苏州非信贷资产第三阶段额</v>
      </c>
      <c r="B1355" s="3" t="str">
        <f t="shared" si="256"/>
        <v>苏州银行非信贷资产第三阶段额</v>
      </c>
      <c r="C1355" s="4" t="s">
        <v>89</v>
      </c>
      <c r="D1355" s="4" t="s">
        <v>90</v>
      </c>
      <c r="E1355" s="5" t="s">
        <v>91</v>
      </c>
      <c r="F1355" s="5" t="s">
        <v>55</v>
      </c>
      <c r="G1355" s="5" t="str">
        <f t="shared" si="258"/>
        <v>非信贷资产第三阶段额</v>
      </c>
      <c r="H1355" s="30">
        <f>H809+H887</f>
        <v>1367.0785000000001</v>
      </c>
      <c r="I1355" s="30">
        <f>I809+I887</f>
        <v>1367.0785000000001</v>
      </c>
      <c r="J1355" s="30">
        <f>J809+J887</f>
        <v>785.74667999999997</v>
      </c>
      <c r="K1355" s="30">
        <f>K809+K887</f>
        <v>785.74667999999997</v>
      </c>
      <c r="L1355" s="30">
        <f>L809+L887</f>
        <v>647.66538700000001</v>
      </c>
      <c r="M1355" s="30">
        <f>M809+M887</f>
        <v>647.66538700000001</v>
      </c>
      <c r="N1355" s="30">
        <f>N809+N887</f>
        <v>2871.3634529999999</v>
      </c>
      <c r="O1355" s="30">
        <f>O809+O887</f>
        <v>2871.3634529999999</v>
      </c>
      <c r="P1355" s="30">
        <f>P809+P887</f>
        <v>513.90476799999999</v>
      </c>
      <c r="Q1355" s="30">
        <f>Q809+Q887</f>
        <v>513.90476799999999</v>
      </c>
      <c r="R1355" s="30">
        <f>R809+R887</f>
        <v>513.56266900000003</v>
      </c>
      <c r="S1355" s="30">
        <f>S809+S887</f>
        <v>513.56266900000003</v>
      </c>
      <c r="T1355" s="30">
        <f>T809+T887</f>
        <v>514.92336399999999</v>
      </c>
      <c r="U1355" s="30">
        <f>U809+U887</f>
        <v>514.92336399999999</v>
      </c>
      <c r="V1355" s="30">
        <f>V809+V887</f>
        <v>515.94966199999999</v>
      </c>
      <c r="W1355" s="30">
        <f>W809+W887</f>
        <v>515.94966199999999</v>
      </c>
      <c r="X1355" s="30">
        <f>X809+X887</f>
        <v>0</v>
      </c>
      <c r="Y1355" s="30">
        <f>Y809+Y887</f>
        <v>0</v>
      </c>
      <c r="Z1355" s="30">
        <f>Z809+Z887</f>
        <v>0</v>
      </c>
      <c r="AA1355" s="30">
        <f>AA809+AA887</f>
        <v>0</v>
      </c>
      <c r="AB1355" s="30">
        <f>AB809+AB887</f>
        <v>0</v>
      </c>
      <c r="AC1355" s="30">
        <f>AC809+AC887</f>
        <v>0</v>
      </c>
      <c r="AD1355" s="30">
        <f>AD809+AD887</f>
        <v>11.312656</v>
      </c>
      <c r="AE1355" s="30">
        <f>AE809+AE887</f>
        <v>11.312656</v>
      </c>
      <c r="AF1355" s="30">
        <f>AF809+AF887</f>
        <v>49.354514999999999</v>
      </c>
      <c r="AG1355" s="30">
        <f>AG809+AG887</f>
        <v>49.354514999999999</v>
      </c>
      <c r="AH1355" s="30">
        <f>AH809+AH887</f>
        <v>49.354514999999999</v>
      </c>
    </row>
    <row r="1356" spans="1:34" ht="15" hidden="1" x14ac:dyDescent="0.25">
      <c r="A1356" t="str">
        <f t="shared" si="257"/>
        <v>齐鲁非信贷资产第三阶段额</v>
      </c>
      <c r="B1356" s="3" t="str">
        <f t="shared" si="256"/>
        <v>齐鲁银行非信贷资产第三阶段额</v>
      </c>
      <c r="C1356" s="4" t="s">
        <v>92</v>
      </c>
      <c r="D1356" s="4" t="s">
        <v>93</v>
      </c>
      <c r="E1356" s="5" t="s">
        <v>94</v>
      </c>
      <c r="F1356" s="5" t="s">
        <v>55</v>
      </c>
      <c r="G1356" s="5" t="str">
        <f t="shared" si="258"/>
        <v>非信贷资产第三阶段额</v>
      </c>
      <c r="H1356" s="30">
        <f>H810+H888</f>
        <v>30.228214999999999</v>
      </c>
      <c r="I1356" s="30">
        <f>I810+I888</f>
        <v>30.228214999999999</v>
      </c>
      <c r="J1356" s="30">
        <f>J810+J888</f>
        <v>30.228214999999999</v>
      </c>
      <c r="K1356" s="30">
        <f>K810+K888</f>
        <v>30.228214999999999</v>
      </c>
      <c r="L1356" s="30">
        <f>L810+L888</f>
        <v>30.228214999999999</v>
      </c>
      <c r="M1356" s="30">
        <f>M810+M888</f>
        <v>30.228214999999999</v>
      </c>
      <c r="N1356" s="30">
        <f>N810+N888</f>
        <v>30.228214999999999</v>
      </c>
      <c r="O1356" s="30">
        <f>O810+O888</f>
        <v>30.228214999999999</v>
      </c>
      <c r="P1356" s="30">
        <f>P810+P888</f>
        <v>30.228214999999999</v>
      </c>
      <c r="Q1356" s="30">
        <f>Q810+Q888</f>
        <v>30.228214999999999</v>
      </c>
      <c r="R1356" s="30">
        <f>R810+R888</f>
        <v>30.228214999999999</v>
      </c>
      <c r="S1356" s="30">
        <f>S810+S888</f>
        <v>30.228214999999999</v>
      </c>
      <c r="T1356" s="30">
        <f>T810+T888</f>
        <v>30.228214999999999</v>
      </c>
      <c r="U1356" s="30">
        <f>U810+U888</f>
        <v>30.228214999999999</v>
      </c>
      <c r="V1356" s="30">
        <f>V810+V888</f>
        <v>30.228214999999999</v>
      </c>
      <c r="W1356" s="30">
        <f>W810+W888</f>
        <v>30.228214999999999</v>
      </c>
      <c r="X1356" s="30">
        <f>X810+X888</f>
        <v>0</v>
      </c>
      <c r="Y1356" s="30">
        <f>Y810+Y888</f>
        <v>0</v>
      </c>
      <c r="Z1356" s="30">
        <f>Z810+Z888</f>
        <v>0</v>
      </c>
      <c r="AA1356" s="30">
        <f>AA810+AA888</f>
        <v>0</v>
      </c>
      <c r="AB1356" s="30">
        <f>AB810+AB888</f>
        <v>0</v>
      </c>
      <c r="AC1356" s="30">
        <f>AC810+AC888</f>
        <v>0</v>
      </c>
      <c r="AD1356" s="30">
        <f>AD810+AD888</f>
        <v>1726.3920000000003</v>
      </c>
      <c r="AE1356" s="30">
        <f>AE810+AE888</f>
        <v>1726.3920000000003</v>
      </c>
      <c r="AF1356" s="30">
        <f>AF810+AF888</f>
        <v>1635.8630000000001</v>
      </c>
      <c r="AG1356" s="30">
        <f>AG810+AG888</f>
        <v>1635.8630000000001</v>
      </c>
      <c r="AH1356" s="30">
        <f>AH810+AH888</f>
        <v>1635.8630000000001</v>
      </c>
    </row>
    <row r="1357" spans="1:34" ht="15" hidden="1" x14ac:dyDescent="0.25">
      <c r="A1357" t="str">
        <f t="shared" si="257"/>
        <v>兰州非信贷资产第三阶段额</v>
      </c>
      <c r="B1357" s="3" t="str">
        <f t="shared" si="256"/>
        <v>兰州银行非信贷资产第三阶段额</v>
      </c>
      <c r="C1357" s="4" t="s">
        <v>95</v>
      </c>
      <c r="D1357" s="4" t="s">
        <v>96</v>
      </c>
      <c r="E1357" s="5" t="s">
        <v>97</v>
      </c>
      <c r="F1357" s="5" t="s">
        <v>55</v>
      </c>
      <c r="G1357" s="5" t="str">
        <f t="shared" si="258"/>
        <v>非信贷资产第三阶段额</v>
      </c>
      <c r="H1357" s="30">
        <f>H811+H889</f>
        <v>0</v>
      </c>
      <c r="I1357" s="30">
        <f>I811+I889</f>
        <v>0</v>
      </c>
      <c r="J1357" s="30">
        <f>J811+J889</f>
        <v>21.62464001</v>
      </c>
      <c r="K1357" s="30">
        <f>K811+K889</f>
        <v>21.62464001</v>
      </c>
      <c r="L1357" s="30">
        <f>L811+L889</f>
        <v>0</v>
      </c>
      <c r="M1357" s="30">
        <f>M811+M889</f>
        <v>0</v>
      </c>
      <c r="N1357" s="30">
        <f>N811+N889</f>
        <v>21.62464001</v>
      </c>
      <c r="O1357" s="30">
        <f>O811+O889</f>
        <v>21.62464001</v>
      </c>
      <c r="P1357" s="30">
        <f>P811+P889</f>
        <v>0</v>
      </c>
      <c r="Q1357" s="30">
        <f>Q811+Q889</f>
        <v>0</v>
      </c>
      <c r="R1357" s="30">
        <f>R811+R889</f>
        <v>0</v>
      </c>
      <c r="S1357" s="30">
        <f>S811+S889</f>
        <v>0</v>
      </c>
      <c r="T1357" s="30">
        <f>T811+T889</f>
        <v>0</v>
      </c>
      <c r="U1357" s="30">
        <f>U811+U889</f>
        <v>0</v>
      </c>
      <c r="V1357" s="30">
        <f>V811+V889</f>
        <v>0</v>
      </c>
      <c r="W1357" s="30">
        <f>W811+W889</f>
        <v>0</v>
      </c>
      <c r="X1357" s="30">
        <f>X811+X889</f>
        <v>0</v>
      </c>
      <c r="Y1357" s="30">
        <f>Y811+Y889</f>
        <v>0</v>
      </c>
      <c r="Z1357" s="30">
        <f>Z811+Z889</f>
        <v>0</v>
      </c>
      <c r="AA1357" s="30">
        <f>AA811+AA889</f>
        <v>0</v>
      </c>
      <c r="AB1357" s="30">
        <f>AB811+AB889</f>
        <v>0</v>
      </c>
      <c r="AC1357" s="30">
        <f>AC811+AC889</f>
        <v>0</v>
      </c>
      <c r="AD1357" s="30">
        <f>AD811+AD889</f>
        <v>0</v>
      </c>
      <c r="AE1357" s="30">
        <f>AE811+AE889</f>
        <v>0</v>
      </c>
      <c r="AF1357" s="30">
        <f>AF811+AF889</f>
        <v>0</v>
      </c>
      <c r="AG1357" s="30">
        <f>AG811+AG889</f>
        <v>0</v>
      </c>
      <c r="AH1357" s="30">
        <f>AH811+AH889</f>
        <v>0</v>
      </c>
    </row>
    <row r="1358" spans="1:34" ht="15" hidden="1" x14ac:dyDescent="0.25">
      <c r="A1358" t="str">
        <f t="shared" si="257"/>
        <v>西安非信贷资产第三阶段额</v>
      </c>
      <c r="B1358" s="3" t="str">
        <f t="shared" si="256"/>
        <v>西安银行非信贷资产第三阶段额</v>
      </c>
      <c r="C1358" s="4" t="s">
        <v>98</v>
      </c>
      <c r="D1358" s="4" t="s">
        <v>99</v>
      </c>
      <c r="E1358" s="5" t="s">
        <v>100</v>
      </c>
      <c r="F1358" s="5" t="s">
        <v>55</v>
      </c>
      <c r="G1358" s="5" t="str">
        <f t="shared" si="258"/>
        <v>非信贷资产第三阶段额</v>
      </c>
      <c r="H1358" s="30">
        <f>H812+H890</f>
        <v>218.57499999999999</v>
      </c>
      <c r="I1358" s="30">
        <f>I812+I890</f>
        <v>218.57499999999999</v>
      </c>
      <c r="J1358" s="30">
        <f>J812+J890</f>
        <v>200</v>
      </c>
      <c r="K1358" s="30">
        <f>K812+K890</f>
        <v>200</v>
      </c>
      <c r="L1358" s="30">
        <f>L812+L890</f>
        <v>766.96400000000006</v>
      </c>
      <c r="M1358" s="30">
        <f>M812+M890</f>
        <v>766.96400000000006</v>
      </c>
      <c r="N1358" s="30">
        <f>N812+N890</f>
        <v>1198.1120000000001</v>
      </c>
      <c r="O1358" s="30">
        <f>O812+O890</f>
        <v>1198.1120000000001</v>
      </c>
      <c r="P1358" s="30">
        <f>P812+P890</f>
        <v>1410.818</v>
      </c>
      <c r="Q1358" s="30">
        <f>Q812+Q890</f>
        <v>1410.818</v>
      </c>
      <c r="R1358" s="30">
        <f>R812+R890</f>
        <v>2331.442</v>
      </c>
      <c r="S1358" s="30">
        <f>S812+S890</f>
        <v>2331.442</v>
      </c>
      <c r="T1358" s="30">
        <f>T812+T890</f>
        <v>2286.5750000000003</v>
      </c>
      <c r="U1358" s="30">
        <f>U812+U890</f>
        <v>2286.5750000000003</v>
      </c>
      <c r="V1358" s="30">
        <f>V812+V890</f>
        <v>1614.8580000000002</v>
      </c>
      <c r="W1358" s="30">
        <f>W812+W890</f>
        <v>1614.8580000000002</v>
      </c>
      <c r="X1358" s="30">
        <f>X812+X890</f>
        <v>0</v>
      </c>
      <c r="Y1358" s="30">
        <f>Y812+Y890</f>
        <v>0</v>
      </c>
      <c r="Z1358" s="30">
        <f>Z812+Z890</f>
        <v>216.49700000000001</v>
      </c>
      <c r="AA1358" s="30">
        <f>AA812+AA890</f>
        <v>216.49700000000001</v>
      </c>
      <c r="AB1358" s="30">
        <f>AB812+AB890</f>
        <v>216.49600000000001</v>
      </c>
      <c r="AC1358" s="30">
        <f>AC812+AC890</f>
        <v>216.49600000000001</v>
      </c>
      <c r="AD1358" s="30">
        <f>AD812+AD890</f>
        <v>3622.1570000000002</v>
      </c>
      <c r="AE1358" s="30">
        <f>AE812+AE890</f>
        <v>3622.1570000000002</v>
      </c>
      <c r="AF1358" s="30">
        <f>AF812+AF890</f>
        <v>3513.6729999999998</v>
      </c>
      <c r="AG1358" s="30">
        <f>AG812+AG890</f>
        <v>3513.6729999999998</v>
      </c>
      <c r="AH1358" s="30">
        <f>AH812+AH890</f>
        <v>3513.6729999999998</v>
      </c>
    </row>
    <row r="1359" spans="1:34" ht="15" hidden="1" x14ac:dyDescent="0.25">
      <c r="A1359" t="str">
        <f t="shared" si="257"/>
        <v>厦门非信贷资产第三阶段额</v>
      </c>
      <c r="B1359" s="3" t="str">
        <f t="shared" si="256"/>
        <v>厦门银行非信贷资产第三阶段额</v>
      </c>
      <c r="C1359" s="4" t="s">
        <v>101</v>
      </c>
      <c r="D1359" s="4" t="s">
        <v>102</v>
      </c>
      <c r="E1359" s="5" t="s">
        <v>103</v>
      </c>
      <c r="F1359" s="5" t="s">
        <v>55</v>
      </c>
      <c r="G1359" s="5" t="str">
        <f t="shared" si="258"/>
        <v>非信贷资产第三阶段额</v>
      </c>
      <c r="H1359" s="30">
        <f>H813+H891</f>
        <v>0</v>
      </c>
      <c r="I1359" s="30">
        <f>I813+I891</f>
        <v>0</v>
      </c>
      <c r="J1359" s="30">
        <f>J813+J891</f>
        <v>0</v>
      </c>
      <c r="K1359" s="30">
        <f>K813+K891</f>
        <v>0</v>
      </c>
      <c r="L1359" s="30">
        <f>L813+L891</f>
        <v>0</v>
      </c>
      <c r="M1359" s="30">
        <f>M813+M891</f>
        <v>0</v>
      </c>
      <c r="N1359" s="30">
        <f>N813+N891</f>
        <v>410.19412210000007</v>
      </c>
      <c r="O1359" s="30">
        <f>O813+O891</f>
        <v>410.19412210000007</v>
      </c>
      <c r="P1359" s="30">
        <f>P813+P891</f>
        <v>377.07081083999998</v>
      </c>
      <c r="Q1359" s="30">
        <f>Q813+Q891</f>
        <v>377.07081083999998</v>
      </c>
      <c r="R1359" s="30">
        <f>R813+R891</f>
        <v>0</v>
      </c>
      <c r="S1359" s="30">
        <f>S813+S891</f>
        <v>0</v>
      </c>
      <c r="T1359" s="30">
        <f>T813+T891</f>
        <v>84.844427800000005</v>
      </c>
      <c r="U1359" s="30">
        <f>U813+U891</f>
        <v>84.844427800000005</v>
      </c>
      <c r="V1359" s="30">
        <f>V813+V891</f>
        <v>0</v>
      </c>
      <c r="W1359" s="30">
        <f>W813+W891</f>
        <v>0</v>
      </c>
      <c r="X1359" s="30">
        <f>X813+X891</f>
        <v>0</v>
      </c>
      <c r="Y1359" s="30">
        <f>Y813+Y891</f>
        <v>0</v>
      </c>
      <c r="Z1359" s="30">
        <f>Z813+Z891</f>
        <v>0</v>
      </c>
      <c r="AA1359" s="30">
        <f>AA813+AA891</f>
        <v>0</v>
      </c>
      <c r="AB1359" s="30">
        <f>AB813+AB891</f>
        <v>0</v>
      </c>
      <c r="AC1359" s="30">
        <f>AC813+AC891</f>
        <v>0</v>
      </c>
      <c r="AD1359" s="30">
        <f>AD813+AD891</f>
        <v>0</v>
      </c>
      <c r="AE1359" s="30">
        <f>AE813+AE891</f>
        <v>0</v>
      </c>
      <c r="AF1359" s="30">
        <f>AF813+AF891</f>
        <v>0</v>
      </c>
      <c r="AG1359" s="30">
        <f>AG813+AG891</f>
        <v>0</v>
      </c>
      <c r="AH1359" s="30">
        <f>AH813+AH891</f>
        <v>0</v>
      </c>
    </row>
    <row r="1360" spans="1:34" ht="15" hidden="1" x14ac:dyDescent="0.25">
      <c r="A1360" t="str">
        <f t="shared" si="257"/>
        <v>渝农非信贷资产第三阶段额</v>
      </c>
      <c r="B1360" s="3" t="str">
        <f t="shared" si="256"/>
        <v>渝农商行非信贷资产第三阶段额</v>
      </c>
      <c r="C1360" s="4" t="s">
        <v>104</v>
      </c>
      <c r="D1360" s="4" t="s">
        <v>105</v>
      </c>
      <c r="E1360" s="5" t="s">
        <v>106</v>
      </c>
      <c r="F1360" s="5" t="s">
        <v>107</v>
      </c>
      <c r="G1360" s="5" t="str">
        <f t="shared" si="258"/>
        <v>非信贷资产第三阶段额</v>
      </c>
      <c r="H1360" s="30">
        <f>H814+H892</f>
        <v>0</v>
      </c>
      <c r="I1360" s="30">
        <f>I814+I892</f>
        <v>0</v>
      </c>
      <c r="J1360" s="30">
        <f>J814+J892</f>
        <v>0</v>
      </c>
      <c r="K1360" s="30">
        <f>K814+K892</f>
        <v>0</v>
      </c>
      <c r="L1360" s="30">
        <f>L814+L892</f>
        <v>0</v>
      </c>
      <c r="M1360" s="30">
        <f>M814+M892</f>
        <v>0</v>
      </c>
      <c r="N1360" s="30">
        <f>N814+N892</f>
        <v>4323.933</v>
      </c>
      <c r="O1360" s="30">
        <f>O814+O892</f>
        <v>4323.933</v>
      </c>
      <c r="P1360" s="30">
        <f>P814+P892</f>
        <v>5352.8070000000007</v>
      </c>
      <c r="Q1360" s="30">
        <f>Q814+Q892</f>
        <v>5352.8070000000007</v>
      </c>
      <c r="R1360" s="30">
        <f>R814+R892</f>
        <v>1929.615</v>
      </c>
      <c r="S1360" s="30">
        <f>S814+S892</f>
        <v>1929.615</v>
      </c>
      <c r="T1360" s="30">
        <f>T814+T892</f>
        <v>1929.615</v>
      </c>
      <c r="U1360" s="30">
        <f>U814+U892</f>
        <v>1929.615</v>
      </c>
      <c r="V1360" s="30">
        <f>V814+V892</f>
        <v>3373.1680000000006</v>
      </c>
      <c r="W1360" s="30">
        <f>W814+W892</f>
        <v>3373.1680000000006</v>
      </c>
      <c r="X1360" s="30">
        <f>X814+X892</f>
        <v>0</v>
      </c>
      <c r="Y1360" s="30">
        <f>Y814+Y892</f>
        <v>0</v>
      </c>
      <c r="Z1360" s="30">
        <f>Z814+Z892</f>
        <v>0</v>
      </c>
      <c r="AA1360" s="30">
        <f>AA814+AA892</f>
        <v>0</v>
      </c>
      <c r="AB1360" s="30">
        <f>AB814+AB892</f>
        <v>0</v>
      </c>
      <c r="AC1360" s="30">
        <f>AC814+AC892</f>
        <v>0</v>
      </c>
      <c r="AD1360" s="30">
        <f>AD814+AD892</f>
        <v>2780.511</v>
      </c>
      <c r="AE1360" s="30">
        <f>AE814+AE892</f>
        <v>2780.511</v>
      </c>
      <c r="AF1360" s="30">
        <f>AF814+AF892</f>
        <v>2538.1350000000002</v>
      </c>
      <c r="AG1360" s="30">
        <f>AG814+AG892</f>
        <v>2538.1350000000002</v>
      </c>
      <c r="AH1360" s="30">
        <f>AH814+AH892</f>
        <v>1094.5810000000001</v>
      </c>
    </row>
    <row r="1361" spans="1:34" ht="15" hidden="1" x14ac:dyDescent="0.25">
      <c r="A1361" t="str">
        <f t="shared" si="257"/>
        <v>沪农非信贷资产第三阶段额</v>
      </c>
      <c r="B1361" s="3" t="str">
        <f t="shared" si="256"/>
        <v>沪农商行非信贷资产第三阶段额</v>
      </c>
      <c r="C1361" s="4" t="s">
        <v>108</v>
      </c>
      <c r="D1361" s="4" t="s">
        <v>109</v>
      </c>
      <c r="E1361" s="5" t="s">
        <v>110</v>
      </c>
      <c r="F1361" s="5" t="s">
        <v>107</v>
      </c>
      <c r="G1361" s="5" t="str">
        <f t="shared" si="258"/>
        <v>非信贷资产第三阶段额</v>
      </c>
      <c r="H1361" s="30">
        <f>H815+H893</f>
        <v>0</v>
      </c>
      <c r="I1361" s="30">
        <f>I815+I893</f>
        <v>0</v>
      </c>
      <c r="J1361" s="30">
        <f>J815+J893</f>
        <v>236.42100000000005</v>
      </c>
      <c r="K1361" s="30">
        <f>K815+K893</f>
        <v>236.42100000000005</v>
      </c>
      <c r="L1361" s="30">
        <f>L815+L893</f>
        <v>236.42100000000005</v>
      </c>
      <c r="M1361" s="30">
        <f>M815+M893</f>
        <v>236.42100000000005</v>
      </c>
      <c r="N1361" s="30">
        <f>N815+N893</f>
        <v>236.42100000000005</v>
      </c>
      <c r="O1361" s="30">
        <f>O815+O893</f>
        <v>236.42100000000005</v>
      </c>
      <c r="P1361" s="30">
        <f>P815+P893</f>
        <v>236.42100000000005</v>
      </c>
      <c r="Q1361" s="30">
        <f>Q815+Q893</f>
        <v>236.42100000000005</v>
      </c>
      <c r="R1361" s="30">
        <f>R815+R893</f>
        <v>215.05600000000001</v>
      </c>
      <c r="S1361" s="30">
        <f>S815+S893</f>
        <v>215.05600000000001</v>
      </c>
      <c r="T1361" s="30">
        <f>T815+T893</f>
        <v>857.53300000000013</v>
      </c>
      <c r="U1361" s="30">
        <f>U815+U893</f>
        <v>857.53300000000013</v>
      </c>
      <c r="V1361" s="30">
        <f>V815+V893</f>
        <v>204.40100000000001</v>
      </c>
      <c r="W1361" s="30">
        <f>W815+W893</f>
        <v>204.40100000000001</v>
      </c>
      <c r="X1361" s="30">
        <f>X815+X893</f>
        <v>0</v>
      </c>
      <c r="Y1361" s="30">
        <f>Y815+Y893</f>
        <v>0</v>
      </c>
      <c r="Z1361" s="30">
        <f>Z815+Z893</f>
        <v>0</v>
      </c>
      <c r="AA1361" s="30">
        <f>AA815+AA893</f>
        <v>0</v>
      </c>
      <c r="AB1361" s="30">
        <f>AB815+AB893</f>
        <v>0</v>
      </c>
      <c r="AC1361" s="30">
        <f>AC815+AC893</f>
        <v>0</v>
      </c>
      <c r="AD1361" s="30">
        <f>AD815+AD893</f>
        <v>204.40100000000001</v>
      </c>
      <c r="AE1361" s="30">
        <f>AE815+AE893</f>
        <v>204.40100000000001</v>
      </c>
      <c r="AF1361" s="30">
        <f>AF815+AF893</f>
        <v>0</v>
      </c>
      <c r="AG1361" s="30">
        <f>AG815+AG893</f>
        <v>0</v>
      </c>
      <c r="AH1361" s="30">
        <f>AH815+AH893</f>
        <v>0</v>
      </c>
    </row>
    <row r="1362" spans="1:34" ht="15" hidden="1" x14ac:dyDescent="0.25">
      <c r="A1362" t="str">
        <f t="shared" si="257"/>
        <v>青农非信贷资产第三阶段额</v>
      </c>
      <c r="B1362" s="3" t="str">
        <f t="shared" si="256"/>
        <v>青农商行非信贷资产第三阶段额</v>
      </c>
      <c r="C1362" s="4" t="s">
        <v>111</v>
      </c>
      <c r="D1362" s="4" t="s">
        <v>112</v>
      </c>
      <c r="E1362" s="5" t="s">
        <v>113</v>
      </c>
      <c r="F1362" s="5" t="s">
        <v>107</v>
      </c>
      <c r="G1362" s="5" t="str">
        <f t="shared" si="258"/>
        <v>非信贷资产第三阶段额</v>
      </c>
      <c r="H1362" s="30">
        <f>H816+H894</f>
        <v>87.369000000000014</v>
      </c>
      <c r="I1362" s="30">
        <f>I816+I894</f>
        <v>87.369000000000014</v>
      </c>
      <c r="J1362" s="30">
        <f>J816+J894</f>
        <v>89.918000000000006</v>
      </c>
      <c r="K1362" s="30">
        <f>K816+K894</f>
        <v>89.918000000000006</v>
      </c>
      <c r="L1362" s="30">
        <f>L816+L894</f>
        <v>70.072000000000003</v>
      </c>
      <c r="M1362" s="30">
        <f>M816+M894</f>
        <v>70.072000000000003</v>
      </c>
      <c r="N1362" s="30">
        <f>N816+N894</f>
        <v>293.01800000000003</v>
      </c>
      <c r="O1362" s="30">
        <f>O816+O894</f>
        <v>293.01800000000003</v>
      </c>
      <c r="P1362" s="30">
        <f>P816+P894</f>
        <v>598.36400000000015</v>
      </c>
      <c r="Q1362" s="30">
        <f>Q816+Q894</f>
        <v>598.36400000000015</v>
      </c>
      <c r="R1362" s="30">
        <f>R816+R894</f>
        <v>605.21100000000013</v>
      </c>
      <c r="S1362" s="30">
        <f>S816+S894</f>
        <v>605.21100000000013</v>
      </c>
      <c r="T1362" s="30">
        <f>T816+T894</f>
        <v>554.86200000000008</v>
      </c>
      <c r="U1362" s="30">
        <f>U816+U894</f>
        <v>554.86200000000008</v>
      </c>
      <c r="V1362" s="30">
        <f>V816+V894</f>
        <v>314.851</v>
      </c>
      <c r="W1362" s="30">
        <f>W816+W894</f>
        <v>314.851</v>
      </c>
      <c r="X1362" s="30">
        <f>X816+X894</f>
        <v>0</v>
      </c>
      <c r="Y1362" s="30">
        <f>Y816+Y894</f>
        <v>0</v>
      </c>
      <c r="Z1362" s="30">
        <f>Z816+Z894</f>
        <v>0</v>
      </c>
      <c r="AA1362" s="30">
        <f>AA816+AA894</f>
        <v>0</v>
      </c>
      <c r="AB1362" s="30">
        <f>AB816+AB894</f>
        <v>0</v>
      </c>
      <c r="AC1362" s="30">
        <f>AC816+AC894</f>
        <v>0</v>
      </c>
      <c r="AD1362" s="30">
        <f>AD816+AD894</f>
        <v>83.94</v>
      </c>
      <c r="AE1362" s="30">
        <f>AE816+AE894</f>
        <v>83.94</v>
      </c>
      <c r="AF1362" s="30">
        <f>AF816+AF894</f>
        <v>0</v>
      </c>
      <c r="AG1362" s="30">
        <f>AG816+AG894</f>
        <v>0</v>
      </c>
      <c r="AH1362" s="30">
        <f>AH816+AH894</f>
        <v>0</v>
      </c>
    </row>
    <row r="1363" spans="1:34" ht="15" hidden="1" x14ac:dyDescent="0.25">
      <c r="A1363" t="str">
        <f t="shared" si="257"/>
        <v>常熟非信贷资产第三阶段额</v>
      </c>
      <c r="B1363" s="3" t="str">
        <f t="shared" si="256"/>
        <v>常熟银行非信贷资产第三阶段额</v>
      </c>
      <c r="C1363" s="4" t="s">
        <v>114</v>
      </c>
      <c r="D1363" s="4" t="s">
        <v>115</v>
      </c>
      <c r="E1363" s="5" t="s">
        <v>116</v>
      </c>
      <c r="F1363" s="5" t="s">
        <v>107</v>
      </c>
      <c r="G1363" s="5" t="str">
        <f t="shared" si="258"/>
        <v>非信贷资产第三阶段额</v>
      </c>
      <c r="H1363" s="30">
        <f>H817+H895</f>
        <v>0</v>
      </c>
      <c r="I1363" s="30">
        <f>I817+I895</f>
        <v>0</v>
      </c>
      <c r="J1363" s="30">
        <f>J817+J895</f>
        <v>0</v>
      </c>
      <c r="K1363" s="30">
        <f>K817+K895</f>
        <v>0</v>
      </c>
      <c r="L1363" s="30">
        <f>L817+L895</f>
        <v>0</v>
      </c>
      <c r="M1363" s="30">
        <f>M817+M895</f>
        <v>0</v>
      </c>
      <c r="N1363" s="30">
        <f>N817+N895</f>
        <v>0</v>
      </c>
      <c r="O1363" s="30">
        <f>O817+O895</f>
        <v>0</v>
      </c>
      <c r="P1363" s="30">
        <f>P817+P895</f>
        <v>0</v>
      </c>
      <c r="Q1363" s="30">
        <f>Q817+Q895</f>
        <v>0</v>
      </c>
      <c r="R1363" s="30">
        <f>R817+R895</f>
        <v>0</v>
      </c>
      <c r="S1363" s="30">
        <f>S817+S895</f>
        <v>0</v>
      </c>
      <c r="T1363" s="30">
        <f>T817+T895</f>
        <v>0</v>
      </c>
      <c r="U1363" s="30">
        <f>U817+U895</f>
        <v>0</v>
      </c>
      <c r="V1363" s="30">
        <f>V817+V895</f>
        <v>0</v>
      </c>
      <c r="W1363" s="30">
        <f>W817+W895</f>
        <v>0</v>
      </c>
      <c r="X1363" s="30">
        <f>X817+X895</f>
        <v>0</v>
      </c>
      <c r="Y1363" s="30">
        <f>Y817+Y895</f>
        <v>0</v>
      </c>
      <c r="Z1363" s="30">
        <f>Z817+Z895</f>
        <v>0</v>
      </c>
      <c r="AA1363" s="30">
        <f>AA817+AA895</f>
        <v>0</v>
      </c>
      <c r="AB1363" s="30">
        <f>AB817+AB895</f>
        <v>0</v>
      </c>
      <c r="AC1363" s="30">
        <f>AC817+AC895</f>
        <v>0</v>
      </c>
      <c r="AD1363" s="30">
        <f>AD817+AD895</f>
        <v>0</v>
      </c>
      <c r="AE1363" s="30">
        <f>AE817+AE895</f>
        <v>0</v>
      </c>
      <c r="AF1363" s="30">
        <f>AF817+AF895</f>
        <v>0</v>
      </c>
      <c r="AG1363" s="30">
        <f>AG817+AG895</f>
        <v>0</v>
      </c>
      <c r="AH1363" s="30">
        <f>AH817+AH895</f>
        <v>0</v>
      </c>
    </row>
    <row r="1364" spans="1:34" ht="15" hidden="1" x14ac:dyDescent="0.25">
      <c r="A1364" t="str">
        <f t="shared" si="257"/>
        <v>紫金非信贷资产第三阶段额</v>
      </c>
      <c r="B1364" s="3" t="str">
        <f t="shared" si="256"/>
        <v>紫金银行非信贷资产第三阶段额</v>
      </c>
      <c r="C1364" s="4" t="s">
        <v>117</v>
      </c>
      <c r="D1364" s="4" t="s">
        <v>118</v>
      </c>
      <c r="E1364" s="5" t="s">
        <v>119</v>
      </c>
      <c r="F1364" s="5" t="s">
        <v>107</v>
      </c>
      <c r="G1364" s="5" t="str">
        <f>G1363</f>
        <v>非信贷资产第三阶段额</v>
      </c>
      <c r="H1364" s="30">
        <f>H818+H896</f>
        <v>0</v>
      </c>
      <c r="I1364" s="30">
        <f>I818+I896</f>
        <v>0</v>
      </c>
      <c r="J1364" s="30">
        <f>J818+J896</f>
        <v>707.90400000000011</v>
      </c>
      <c r="K1364" s="30">
        <f>K818+K896</f>
        <v>707.90400000000011</v>
      </c>
      <c r="L1364" s="30">
        <f>L818+L896</f>
        <v>596.97400000000005</v>
      </c>
      <c r="M1364" s="30">
        <f>M818+M896</f>
        <v>596.97400000000005</v>
      </c>
      <c r="N1364" s="30">
        <f>N818+N896</f>
        <v>1226.9740000000002</v>
      </c>
      <c r="O1364" s="30">
        <f>O818+O896</f>
        <v>1226.9740000000002</v>
      </c>
      <c r="P1364" s="30">
        <f>P818+P896</f>
        <v>1211.1050000000002</v>
      </c>
      <c r="Q1364" s="30">
        <f>Q818+Q896</f>
        <v>1211.1050000000002</v>
      </c>
      <c r="R1364" s="30">
        <f>R818+R896</f>
        <v>1211.1050000000002</v>
      </c>
      <c r="S1364" s="30">
        <f>S818+S896</f>
        <v>1211.1050000000002</v>
      </c>
      <c r="T1364" s="30">
        <f>T818+T896</f>
        <v>1271.4540000000002</v>
      </c>
      <c r="U1364" s="30">
        <f>U818+U896</f>
        <v>1271.4540000000002</v>
      </c>
      <c r="V1364" s="30">
        <f>V818+V896</f>
        <v>1836.2329999999999</v>
      </c>
      <c r="W1364" s="30">
        <f>W818+W896</f>
        <v>1836.2329999999999</v>
      </c>
      <c r="X1364" s="30">
        <f>X818+X896</f>
        <v>0</v>
      </c>
      <c r="Y1364" s="30">
        <f>Y818+Y896</f>
        <v>0</v>
      </c>
      <c r="Z1364" s="30">
        <f>Z818+Z896</f>
        <v>0</v>
      </c>
      <c r="AA1364" s="30">
        <f>AA818+AA896</f>
        <v>0</v>
      </c>
      <c r="AB1364" s="30">
        <f>AB818+AB896</f>
        <v>0</v>
      </c>
      <c r="AC1364" s="30">
        <f>AC818+AC896</f>
        <v>0</v>
      </c>
      <c r="AD1364" s="30">
        <f>AD818+AD896</f>
        <v>771.90100000000007</v>
      </c>
      <c r="AE1364" s="30">
        <f>AE818+AE896</f>
        <v>771.90100000000007</v>
      </c>
      <c r="AF1364" s="30">
        <f>AF818+AF896</f>
        <v>767.4430000000001</v>
      </c>
      <c r="AG1364" s="30">
        <f>AG818+AG896</f>
        <v>767.4430000000001</v>
      </c>
      <c r="AH1364" s="30">
        <f>AH818+AH896</f>
        <v>767.4430000000001</v>
      </c>
    </row>
    <row r="1365" spans="1:34" ht="15" hidden="1" x14ac:dyDescent="0.25">
      <c r="A1365" t="str">
        <f t="shared" si="257"/>
        <v>无锡非信贷资产第三阶段额</v>
      </c>
      <c r="B1365" s="3" t="str">
        <f t="shared" si="256"/>
        <v>无锡银行非信贷资产第三阶段额</v>
      </c>
      <c r="C1365" s="4" t="s">
        <v>120</v>
      </c>
      <c r="D1365" s="4" t="s">
        <v>121</v>
      </c>
      <c r="E1365" s="5" t="s">
        <v>122</v>
      </c>
      <c r="F1365" s="5" t="s">
        <v>107</v>
      </c>
      <c r="G1365" s="5" t="str">
        <f t="shared" ref="G1365:G1369" si="259">G1364</f>
        <v>非信贷资产第三阶段额</v>
      </c>
      <c r="H1365" s="30">
        <f>H819+H897</f>
        <v>0</v>
      </c>
      <c r="I1365" s="30">
        <f>I819+I897</f>
        <v>0</v>
      </c>
      <c r="J1365" s="30">
        <f>J819+J897</f>
        <v>52.45000000000001</v>
      </c>
      <c r="K1365" s="30">
        <f>K819+K897</f>
        <v>52.45000000000001</v>
      </c>
      <c r="L1365" s="30">
        <f>L819+L897</f>
        <v>52.45000000000001</v>
      </c>
      <c r="M1365" s="30">
        <f>M819+M897</f>
        <v>52.45000000000001</v>
      </c>
      <c r="N1365" s="30">
        <f>N819+N897</f>
        <v>0</v>
      </c>
      <c r="O1365" s="30">
        <f>O819+O897</f>
        <v>0</v>
      </c>
      <c r="P1365" s="30">
        <f>P819+P897</f>
        <v>0</v>
      </c>
      <c r="Q1365" s="30">
        <f>Q819+Q897</f>
        <v>0</v>
      </c>
      <c r="R1365" s="30">
        <f>R819+R897</f>
        <v>0</v>
      </c>
      <c r="S1365" s="30">
        <f>S819+S897</f>
        <v>0</v>
      </c>
      <c r="T1365" s="30">
        <f>T819+T897</f>
        <v>0</v>
      </c>
      <c r="U1365" s="30">
        <f>U819+U897</f>
        <v>0</v>
      </c>
      <c r="V1365" s="30">
        <f>V819+V897</f>
        <v>0</v>
      </c>
      <c r="W1365" s="30">
        <f>W819+W897</f>
        <v>0</v>
      </c>
      <c r="X1365" s="30">
        <f>X819+X897</f>
        <v>0</v>
      </c>
      <c r="Y1365" s="30">
        <f>Y819+Y897</f>
        <v>0</v>
      </c>
      <c r="Z1365" s="30">
        <f>Z819+Z897</f>
        <v>0</v>
      </c>
      <c r="AA1365" s="30">
        <f>AA819+AA897</f>
        <v>0</v>
      </c>
      <c r="AB1365" s="30">
        <f>AB819+AB897</f>
        <v>0</v>
      </c>
      <c r="AC1365" s="30">
        <f>AC819+AC897</f>
        <v>0</v>
      </c>
      <c r="AD1365" s="30">
        <f>AD819+AD897</f>
        <v>0</v>
      </c>
      <c r="AE1365" s="30">
        <f>AE819+AE897</f>
        <v>0</v>
      </c>
      <c r="AF1365" s="30">
        <f>AF819+AF897</f>
        <v>0</v>
      </c>
      <c r="AG1365" s="30">
        <f>AG819+AG897</f>
        <v>0</v>
      </c>
      <c r="AH1365" s="30">
        <f>AH819+AH897</f>
        <v>0</v>
      </c>
    </row>
    <row r="1366" spans="1:34" ht="15" hidden="1" x14ac:dyDescent="0.25">
      <c r="A1366" t="str">
        <f t="shared" si="257"/>
        <v>张家港非信贷资产第三阶段额</v>
      </c>
      <c r="B1366" s="3" t="str">
        <f t="shared" si="256"/>
        <v>张家港行非信贷资产第三阶段额</v>
      </c>
      <c r="C1366" s="4" t="s">
        <v>123</v>
      </c>
      <c r="D1366" s="4" t="s">
        <v>124</v>
      </c>
      <c r="E1366" s="5" t="s">
        <v>125</v>
      </c>
      <c r="F1366" s="5" t="s">
        <v>107</v>
      </c>
      <c r="G1366" s="5" t="str">
        <f t="shared" si="259"/>
        <v>非信贷资产第三阶段额</v>
      </c>
      <c r="H1366" s="30">
        <f>H820+H898</f>
        <v>0</v>
      </c>
      <c r="I1366" s="30">
        <f>I820+I898</f>
        <v>0</v>
      </c>
      <c r="J1366" s="30">
        <f>J820+J898</f>
        <v>302.09594720999996</v>
      </c>
      <c r="K1366" s="30">
        <f>K820+K898</f>
        <v>302.09594720999996</v>
      </c>
      <c r="L1366" s="30">
        <f>L820+L898</f>
        <v>84.513377120000001</v>
      </c>
      <c r="M1366" s="30">
        <f>M820+M898</f>
        <v>84.513377120000001</v>
      </c>
      <c r="N1366" s="30">
        <f>N820+N898</f>
        <v>22.760834969999998</v>
      </c>
      <c r="O1366" s="30">
        <f>O820+O898</f>
        <v>22.760834969999998</v>
      </c>
      <c r="P1366" s="30">
        <f>P820+P898</f>
        <v>22.53479286</v>
      </c>
      <c r="Q1366" s="30">
        <f>Q820+Q898</f>
        <v>22.53479286</v>
      </c>
      <c r="R1366" s="30">
        <f>R820+R898</f>
        <v>0</v>
      </c>
      <c r="S1366" s="30">
        <f>S820+S898</f>
        <v>0</v>
      </c>
      <c r="T1366" s="30">
        <f>T820+T898</f>
        <v>0</v>
      </c>
      <c r="U1366" s="30">
        <f>U820+U898</f>
        <v>0</v>
      </c>
      <c r="V1366" s="30">
        <f>V820+V898</f>
        <v>0</v>
      </c>
      <c r="W1366" s="30">
        <f>W820+W898</f>
        <v>0</v>
      </c>
      <c r="X1366" s="30">
        <f>X820+X898</f>
        <v>0</v>
      </c>
      <c r="Y1366" s="30">
        <f>Y820+Y898</f>
        <v>0</v>
      </c>
      <c r="Z1366" s="30">
        <f>Z820+Z898</f>
        <v>0</v>
      </c>
      <c r="AA1366" s="30">
        <f>AA820+AA898</f>
        <v>0</v>
      </c>
      <c r="AB1366" s="30">
        <f>AB820+AB898</f>
        <v>0</v>
      </c>
      <c r="AC1366" s="30">
        <f>AC820+AC898</f>
        <v>0</v>
      </c>
      <c r="AD1366" s="30">
        <f>AD820+AD898</f>
        <v>0</v>
      </c>
      <c r="AE1366" s="30">
        <f>AE820+AE898</f>
        <v>0</v>
      </c>
      <c r="AF1366" s="30">
        <f>AF820+AF898</f>
        <v>0</v>
      </c>
      <c r="AG1366" s="30">
        <f>AG820+AG898</f>
        <v>0</v>
      </c>
      <c r="AH1366" s="30">
        <f>AH820+AH898</f>
        <v>0</v>
      </c>
    </row>
    <row r="1367" spans="1:34" ht="15" hidden="1" x14ac:dyDescent="0.25">
      <c r="A1367" t="str">
        <f t="shared" si="257"/>
        <v>苏农非信贷资产第三阶段额</v>
      </c>
      <c r="B1367" s="3" t="str">
        <f t="shared" si="256"/>
        <v>苏农银行非信贷资产第三阶段额</v>
      </c>
      <c r="C1367" s="4" t="s">
        <v>126</v>
      </c>
      <c r="D1367" s="4" t="s">
        <v>127</v>
      </c>
      <c r="E1367" s="5" t="s">
        <v>128</v>
      </c>
      <c r="F1367" s="5" t="s">
        <v>107</v>
      </c>
      <c r="G1367" s="5" t="str">
        <f t="shared" si="259"/>
        <v>非信贷资产第三阶段额</v>
      </c>
      <c r="H1367" s="30">
        <f>H821+H899</f>
        <v>0</v>
      </c>
      <c r="I1367" s="30">
        <f>I821+I899</f>
        <v>0</v>
      </c>
      <c r="J1367" s="30">
        <f>J821+J899</f>
        <v>0</v>
      </c>
      <c r="K1367" s="30">
        <f>K821+K899</f>
        <v>0</v>
      </c>
      <c r="L1367" s="30">
        <f>L821+L899</f>
        <v>117.384</v>
      </c>
      <c r="M1367" s="30">
        <f>M821+M899</f>
        <v>117.384</v>
      </c>
      <c r="N1367" s="30">
        <f>N821+N899</f>
        <v>0</v>
      </c>
      <c r="O1367" s="30">
        <f>O821+O899</f>
        <v>0</v>
      </c>
      <c r="P1367" s="30">
        <f>P821+P899</f>
        <v>0</v>
      </c>
      <c r="Q1367" s="30">
        <f>Q821+Q899</f>
        <v>0</v>
      </c>
      <c r="R1367" s="30">
        <f>R821+R899</f>
        <v>0</v>
      </c>
      <c r="S1367" s="30">
        <f>S821+S899</f>
        <v>0</v>
      </c>
      <c r="T1367" s="30">
        <f>T821+T899</f>
        <v>0</v>
      </c>
      <c r="U1367" s="30">
        <f>U821+U899</f>
        <v>0</v>
      </c>
      <c r="V1367" s="30">
        <f>V821+V899</f>
        <v>0</v>
      </c>
      <c r="W1367" s="30">
        <f>W821+W899</f>
        <v>0</v>
      </c>
      <c r="X1367" s="30">
        <f>X821+X899</f>
        <v>0</v>
      </c>
      <c r="Y1367" s="30">
        <f>Y821+Y899</f>
        <v>0</v>
      </c>
      <c r="Z1367" s="30">
        <f>Z821+Z899</f>
        <v>0</v>
      </c>
      <c r="AA1367" s="30">
        <f>AA821+AA899</f>
        <v>0</v>
      </c>
      <c r="AB1367" s="30">
        <f>AB821+AB899</f>
        <v>0</v>
      </c>
      <c r="AC1367" s="30">
        <f>AC821+AC899</f>
        <v>0</v>
      </c>
      <c r="AD1367" s="30">
        <f>AD821+AD899</f>
        <v>0</v>
      </c>
      <c r="AE1367" s="30">
        <f>AE821+AE899</f>
        <v>0</v>
      </c>
      <c r="AF1367" s="30">
        <f>AF821+AF899</f>
        <v>0</v>
      </c>
      <c r="AG1367" s="30">
        <f>AG821+AG899</f>
        <v>0</v>
      </c>
      <c r="AH1367" s="30">
        <f>AH821+AH899</f>
        <v>0</v>
      </c>
    </row>
    <row r="1368" spans="1:34" ht="15" hidden="1" x14ac:dyDescent="0.25">
      <c r="A1368" t="str">
        <f t="shared" si="257"/>
        <v>江阴非信贷资产第三阶段额</v>
      </c>
      <c r="B1368" s="3" t="str">
        <f t="shared" si="256"/>
        <v>江阴银行非信贷资产第三阶段额</v>
      </c>
      <c r="C1368" s="4" t="s">
        <v>129</v>
      </c>
      <c r="D1368" s="4" t="s">
        <v>130</v>
      </c>
      <c r="E1368" s="5" t="s">
        <v>131</v>
      </c>
      <c r="F1368" s="5" t="s">
        <v>107</v>
      </c>
      <c r="G1368" s="5" t="str">
        <f t="shared" si="259"/>
        <v>非信贷资产第三阶段额</v>
      </c>
      <c r="H1368" s="30">
        <f>H822+H900</f>
        <v>0</v>
      </c>
      <c r="I1368" s="30">
        <f>I822+I900</f>
        <v>0</v>
      </c>
      <c r="J1368" s="30">
        <f>J822+J900</f>
        <v>0</v>
      </c>
      <c r="K1368" s="30">
        <f>K822+K900</f>
        <v>0</v>
      </c>
      <c r="L1368" s="30">
        <f>L822+L900</f>
        <v>0</v>
      </c>
      <c r="M1368" s="30">
        <f>M822+M900</f>
        <v>0</v>
      </c>
      <c r="N1368" s="30">
        <f>N822+N900</f>
        <v>0</v>
      </c>
      <c r="O1368" s="30">
        <f>O822+O900</f>
        <v>0</v>
      </c>
      <c r="P1368" s="30">
        <f>P822+P900</f>
        <v>0</v>
      </c>
      <c r="Q1368" s="30">
        <f>Q822+Q900</f>
        <v>0</v>
      </c>
      <c r="R1368" s="30">
        <f>R822+R900</f>
        <v>0</v>
      </c>
      <c r="S1368" s="30">
        <f>S822+S900</f>
        <v>0</v>
      </c>
      <c r="T1368" s="30">
        <f>T822+T900</f>
        <v>0</v>
      </c>
      <c r="U1368" s="30">
        <f>U822+U900</f>
        <v>0</v>
      </c>
      <c r="V1368" s="30">
        <f>V822+V900</f>
        <v>0</v>
      </c>
      <c r="W1368" s="30">
        <f>W822+W900</f>
        <v>0</v>
      </c>
      <c r="X1368" s="30">
        <f>X822+X900</f>
        <v>0</v>
      </c>
      <c r="Y1368" s="30">
        <f>Y822+Y900</f>
        <v>0</v>
      </c>
      <c r="Z1368" s="30">
        <f>Z822+Z900</f>
        <v>0</v>
      </c>
      <c r="AA1368" s="30">
        <f>AA822+AA900</f>
        <v>0</v>
      </c>
      <c r="AB1368" s="30">
        <f>AB822+AB900</f>
        <v>0</v>
      </c>
      <c r="AC1368" s="30">
        <f>AC822+AC900</f>
        <v>0</v>
      </c>
      <c r="AD1368" s="30">
        <f>AD822+AD900</f>
        <v>0</v>
      </c>
      <c r="AE1368" s="30">
        <f>AE822+AE900</f>
        <v>0</v>
      </c>
      <c r="AF1368" s="30">
        <f>AF822+AF900</f>
        <v>0</v>
      </c>
      <c r="AG1368" s="30">
        <f>AG822+AG900</f>
        <v>0</v>
      </c>
      <c r="AH1368" s="30">
        <f>AH822+AH900</f>
        <v>0</v>
      </c>
    </row>
    <row r="1369" spans="1:34" ht="15" hidden="1" x14ac:dyDescent="0.25">
      <c r="A1369" t="str">
        <f t="shared" si="257"/>
        <v>瑞丰非信贷资产第三阶段额</v>
      </c>
      <c r="B1369" s="3" t="str">
        <f t="shared" si="256"/>
        <v>瑞丰银行非信贷资产第三阶段额</v>
      </c>
      <c r="C1369" s="4" t="s">
        <v>132</v>
      </c>
      <c r="D1369" s="4" t="s">
        <v>133</v>
      </c>
      <c r="E1369" s="5" t="s">
        <v>134</v>
      </c>
      <c r="F1369" s="5" t="s">
        <v>107</v>
      </c>
      <c r="G1369" s="5" t="str">
        <f t="shared" si="259"/>
        <v>非信贷资产第三阶段额</v>
      </c>
      <c r="H1369" s="30">
        <f>H823+H901</f>
        <v>0</v>
      </c>
      <c r="I1369" s="30">
        <f>I823+I901</f>
        <v>0</v>
      </c>
      <c r="J1369" s="30">
        <f>J823+J901</f>
        <v>0</v>
      </c>
      <c r="K1369" s="30">
        <f>K823+K901</f>
        <v>0</v>
      </c>
      <c r="L1369" s="30">
        <f>L823+L901</f>
        <v>0</v>
      </c>
      <c r="M1369" s="30">
        <f>M823+M901</f>
        <v>0</v>
      </c>
      <c r="N1369" s="30">
        <f>N823+N901</f>
        <v>0</v>
      </c>
      <c r="O1369" s="30">
        <f>O823+O901</f>
        <v>0</v>
      </c>
      <c r="P1369" s="30">
        <f>P823+P901</f>
        <v>996.42500000000018</v>
      </c>
      <c r="Q1369" s="30">
        <f>Q823+Q901</f>
        <v>996.42500000000018</v>
      </c>
      <c r="R1369" s="30">
        <f>R823+R901</f>
        <v>996.42500000000018</v>
      </c>
      <c r="S1369" s="30">
        <f>S823+S901</f>
        <v>996.42500000000018</v>
      </c>
      <c r="T1369" s="30">
        <f>T823+T901</f>
        <v>1304.3540000000003</v>
      </c>
      <c r="U1369" s="30">
        <f>U823+U901</f>
        <v>1304.3540000000003</v>
      </c>
      <c r="V1369" s="30">
        <f>V823+V901</f>
        <v>1221.5129999999999</v>
      </c>
      <c r="W1369" s="30">
        <f>W823+W901</f>
        <v>1221.5129999999999</v>
      </c>
      <c r="X1369" s="30">
        <f>X823+X901</f>
        <v>0</v>
      </c>
      <c r="Y1369" s="30">
        <f>Y823+Y901</f>
        <v>0</v>
      </c>
      <c r="Z1369" s="30">
        <f>Z823+Z901</f>
        <v>0</v>
      </c>
      <c r="AA1369" s="30">
        <f>AA823+AA901</f>
        <v>0</v>
      </c>
      <c r="AB1369" s="30">
        <f>AB823+AB901</f>
        <v>0</v>
      </c>
      <c r="AC1369" s="30">
        <f>AC823+AC901</f>
        <v>0</v>
      </c>
      <c r="AD1369" s="30">
        <f>AD823+AD901</f>
        <v>728.58300000000054</v>
      </c>
      <c r="AE1369" s="30">
        <f>AE823+AE901</f>
        <v>728.58300000000054</v>
      </c>
      <c r="AF1369" s="30">
        <f>AF823+AF901</f>
        <v>541.87900000000002</v>
      </c>
      <c r="AG1369" s="30">
        <f>AG823+AG901</f>
        <v>541.87900000000002</v>
      </c>
      <c r="AH1369" s="30">
        <f>AH823+AH901</f>
        <v>535.57100000000003</v>
      </c>
    </row>
    <row r="1370" spans="1:34" ht="15" hidden="1" x14ac:dyDescent="0.25">
      <c r="A1370" t="str">
        <f t="shared" si="257"/>
        <v>农业(H)非信贷资产第三阶段额</v>
      </c>
      <c r="B1370" s="15" t="str">
        <f t="shared" si="256"/>
        <v>农业银行非信贷资产第三阶段额</v>
      </c>
      <c r="C1370" s="16" t="s">
        <v>179</v>
      </c>
      <c r="D1370" s="16" t="s">
        <v>164</v>
      </c>
      <c r="E1370" s="17" t="s">
        <v>149</v>
      </c>
      <c r="F1370" s="17" t="s">
        <v>542</v>
      </c>
      <c r="G1370" s="17" t="str">
        <f>G1369</f>
        <v>非信贷资产第三阶段额</v>
      </c>
      <c r="H1370" s="30">
        <f>H824+H902</f>
        <v>1742.0000000000002</v>
      </c>
      <c r="I1370" s="30">
        <f>I824+I902</f>
        <v>1742.0000000000002</v>
      </c>
      <c r="J1370" s="30">
        <f>J824+J902</f>
        <v>1422</v>
      </c>
      <c r="K1370" s="30">
        <f>K824+K902</f>
        <v>1422</v>
      </c>
      <c r="L1370" s="30">
        <f>L824+L902</f>
        <v>1154</v>
      </c>
      <c r="M1370" s="30">
        <f>M824+M902</f>
        <v>1154</v>
      </c>
      <c r="N1370" s="30">
        <f>N824+N902</f>
        <v>1139</v>
      </c>
      <c r="O1370" s="30">
        <f>O824+O902</f>
        <v>1139</v>
      </c>
      <c r="P1370" s="30">
        <f>P824+P902</f>
        <v>1104</v>
      </c>
      <c r="Q1370" s="30">
        <f>Q824+Q902</f>
        <v>1104</v>
      </c>
      <c r="R1370" s="30">
        <f>R824+R902</f>
        <v>1313</v>
      </c>
      <c r="S1370" s="30">
        <f>S824+S902</f>
        <v>1313</v>
      </c>
      <c r="T1370" s="30">
        <f>T824+T902</f>
        <v>2044.0000000000002</v>
      </c>
      <c r="U1370" s="30">
        <f>U824+U902</f>
        <v>2044.0000000000002</v>
      </c>
      <c r="V1370" s="30">
        <f>V824+V902</f>
        <v>1824.0000000000002</v>
      </c>
      <c r="W1370" s="30">
        <f>W824+W902</f>
        <v>1824.0000000000002</v>
      </c>
      <c r="X1370" s="30">
        <f>X824+X902</f>
        <v>1872</v>
      </c>
      <c r="Y1370" s="30">
        <f>Y824+Y902</f>
        <v>1872</v>
      </c>
      <c r="Z1370" s="30">
        <f>Z824+Z902</f>
        <v>1326</v>
      </c>
      <c r="AA1370" s="30">
        <f>AA824+AA902</f>
        <v>1326</v>
      </c>
      <c r="AB1370" s="30">
        <f>AB824+AB902</f>
        <v>1707</v>
      </c>
      <c r="AC1370" s="30">
        <f>AC824+AC902</f>
        <v>1707</v>
      </c>
      <c r="AD1370" s="30">
        <f>AD824+AD902</f>
        <v>1412</v>
      </c>
      <c r="AE1370" s="30">
        <f>AE824+AE902</f>
        <v>1412</v>
      </c>
      <c r="AF1370" s="30">
        <f>AF824+AF902</f>
        <v>1684</v>
      </c>
      <c r="AG1370" s="30">
        <f>AG824+AG902</f>
        <v>1684</v>
      </c>
      <c r="AH1370" s="30">
        <f>AH824+AH902</f>
        <v>1680</v>
      </c>
    </row>
    <row r="1371" spans="1:34" ht="15" hidden="1" x14ac:dyDescent="0.25">
      <c r="A1371" t="str">
        <f t="shared" si="257"/>
        <v>交通(H)非信贷资产第三阶段额</v>
      </c>
      <c r="B1371" s="3" t="str">
        <f t="shared" si="256"/>
        <v>交通银行非信贷资产第三阶段额</v>
      </c>
      <c r="C1371" s="4" t="s">
        <v>180</v>
      </c>
      <c r="D1371" s="4" t="s">
        <v>165</v>
      </c>
      <c r="E1371" s="5" t="s">
        <v>150</v>
      </c>
      <c r="F1371" s="5" t="s">
        <v>542</v>
      </c>
      <c r="G1371" s="5" t="str">
        <f t="shared" ref="G1371:G1397" si="260">G1370</f>
        <v>非信贷资产第三阶段额</v>
      </c>
      <c r="H1371" s="30">
        <f>H825+H903</f>
        <v>1389</v>
      </c>
      <c r="I1371" s="30">
        <f>I825+I903</f>
        <v>1389</v>
      </c>
      <c r="J1371" s="30">
        <f>J825+J903</f>
        <v>1383</v>
      </c>
      <c r="K1371" s="30">
        <f>K825+K903</f>
        <v>1383</v>
      </c>
      <c r="L1371" s="30">
        <f>L825+L903</f>
        <v>1591</v>
      </c>
      <c r="M1371" s="30">
        <f>M825+M903</f>
        <v>1591</v>
      </c>
      <c r="N1371" s="30">
        <f>N825+N903</f>
        <v>866</v>
      </c>
      <c r="O1371" s="30">
        <f>O825+O903</f>
        <v>866</v>
      </c>
      <c r="P1371" s="30">
        <f>P825+P903</f>
        <v>2856</v>
      </c>
      <c r="Q1371" s="30">
        <f>Q825+Q903</f>
        <v>2856</v>
      </c>
      <c r="R1371" s="30">
        <f>R825+R903</f>
        <v>3318</v>
      </c>
      <c r="S1371" s="30">
        <f>S825+S903</f>
        <v>3318</v>
      </c>
      <c r="T1371" s="30">
        <f>T825+T903</f>
        <v>2711</v>
      </c>
      <c r="U1371" s="30">
        <f>U825+U903</f>
        <v>2711</v>
      </c>
      <c r="V1371" s="30">
        <f>V825+V903</f>
        <v>2184</v>
      </c>
      <c r="W1371" s="30">
        <f>W825+W903</f>
        <v>2184</v>
      </c>
      <c r="X1371" s="30">
        <f>X825+X903</f>
        <v>2062</v>
      </c>
      <c r="Y1371" s="30">
        <f>Y825+Y903</f>
        <v>2062</v>
      </c>
      <c r="Z1371" s="30">
        <f>Z825+Z903</f>
        <v>1689</v>
      </c>
      <c r="AA1371" s="30">
        <f>AA825+AA903</f>
        <v>1689</v>
      </c>
      <c r="AB1371" s="30">
        <f>AB825+AB903</f>
        <v>1588</v>
      </c>
      <c r="AC1371" s="30">
        <f>AC825+AC903</f>
        <v>1588</v>
      </c>
      <c r="AD1371" s="30">
        <f>AD825+AD903</f>
        <v>1613.0000000000002</v>
      </c>
      <c r="AE1371" s="30">
        <f>AE825+AE903</f>
        <v>1613.0000000000002</v>
      </c>
      <c r="AF1371" s="30">
        <f>AF825+AF903</f>
        <v>2896</v>
      </c>
      <c r="AG1371" s="30">
        <f>AG825+AG903</f>
        <v>2896</v>
      </c>
      <c r="AH1371" s="30">
        <f>AH825+AH903</f>
        <v>12272</v>
      </c>
    </row>
    <row r="1372" spans="1:34" ht="15" hidden="1" x14ac:dyDescent="0.25">
      <c r="A1372" t="str">
        <f t="shared" si="257"/>
        <v>中国(H)非信贷资产第三阶段额</v>
      </c>
      <c r="B1372" s="3" t="str">
        <f t="shared" si="256"/>
        <v>中国银行非信贷资产第三阶段额</v>
      </c>
      <c r="C1372" s="4" t="s">
        <v>181</v>
      </c>
      <c r="D1372" s="4" t="s">
        <v>166</v>
      </c>
      <c r="E1372" s="5" t="s">
        <v>151</v>
      </c>
      <c r="F1372" s="5" t="s">
        <v>542</v>
      </c>
      <c r="G1372" s="5" t="str">
        <f t="shared" si="260"/>
        <v>非信贷资产第三阶段额</v>
      </c>
      <c r="H1372" s="30">
        <f>H826+H904</f>
        <v>0</v>
      </c>
      <c r="I1372" s="30">
        <f>I826+I904</f>
        <v>0</v>
      </c>
      <c r="J1372" s="30">
        <f>J826+J904</f>
        <v>0</v>
      </c>
      <c r="K1372" s="30">
        <f>K826+K904</f>
        <v>0</v>
      </c>
      <c r="L1372" s="30">
        <f>L826+L904</f>
        <v>0</v>
      </c>
      <c r="M1372" s="30">
        <f>M826+M904</f>
        <v>0</v>
      </c>
      <c r="N1372" s="30">
        <f>N826+N904</f>
        <v>7407.0000000000009</v>
      </c>
      <c r="O1372" s="30">
        <f>O826+O904</f>
        <v>7407.0000000000009</v>
      </c>
      <c r="P1372" s="30">
        <f>P826+P904</f>
        <v>7407.0000000000009</v>
      </c>
      <c r="Q1372" s="30">
        <f>Q826+Q904</f>
        <v>7407.0000000000009</v>
      </c>
      <c r="R1372" s="30">
        <f>R826+R904</f>
        <v>8050</v>
      </c>
      <c r="S1372" s="30">
        <f>S826+S904</f>
        <v>8050</v>
      </c>
      <c r="T1372" s="30">
        <f>T826+T904</f>
        <v>8050</v>
      </c>
      <c r="U1372" s="30">
        <f>U826+U904</f>
        <v>8050</v>
      </c>
      <c r="V1372" s="30">
        <f>V826+V904</f>
        <v>8061</v>
      </c>
      <c r="W1372" s="30">
        <f>W826+W904</f>
        <v>8061</v>
      </c>
      <c r="X1372" s="30">
        <f>X826+X904</f>
        <v>3051</v>
      </c>
      <c r="Y1372" s="30">
        <f>Y826+Y904</f>
        <v>3051</v>
      </c>
      <c r="Z1372" s="30">
        <f>Z826+Z904</f>
        <v>3957</v>
      </c>
      <c r="AA1372" s="30">
        <f>AA826+AA904</f>
        <v>3957</v>
      </c>
      <c r="AB1372" s="30">
        <f>AB826+AB904</f>
        <v>4000</v>
      </c>
      <c r="AC1372" s="30">
        <f>AC826+AC904</f>
        <v>4000</v>
      </c>
      <c r="AD1372" s="30">
        <f>AD826+AD904</f>
        <v>8550</v>
      </c>
      <c r="AE1372" s="30">
        <f>AE826+AE904</f>
        <v>8550</v>
      </c>
      <c r="AF1372" s="30">
        <f>AF826+AF904</f>
        <v>8550</v>
      </c>
      <c r="AG1372" s="30">
        <f>AG826+AG904</f>
        <v>8550</v>
      </c>
      <c r="AH1372" s="30">
        <f>AH826+AH904</f>
        <v>6973</v>
      </c>
    </row>
    <row r="1373" spans="1:34" ht="15" hidden="1" x14ac:dyDescent="0.25">
      <c r="A1373" t="str">
        <f t="shared" si="257"/>
        <v>建设(H)非信贷资产第三阶段额</v>
      </c>
      <c r="B1373" s="3" t="str">
        <f t="shared" si="256"/>
        <v>建设银行非信贷资产第三阶段额</v>
      </c>
      <c r="C1373" s="4" t="s">
        <v>182</v>
      </c>
      <c r="D1373" s="4" t="s">
        <v>167</v>
      </c>
      <c r="E1373" s="5" t="s">
        <v>152</v>
      </c>
      <c r="F1373" s="5" t="s">
        <v>542</v>
      </c>
      <c r="G1373" s="5" t="str">
        <f t="shared" si="260"/>
        <v>非信贷资产第三阶段额</v>
      </c>
      <c r="H1373" s="30">
        <f>H827+H905</f>
        <v>0</v>
      </c>
      <c r="I1373" s="30">
        <f>I827+I905</f>
        <v>0</v>
      </c>
      <c r="J1373" s="30">
        <f>J827+J905</f>
        <v>0</v>
      </c>
      <c r="K1373" s="30">
        <f>K827+K905</f>
        <v>0</v>
      </c>
      <c r="L1373" s="30">
        <f>L827+L905</f>
        <v>0</v>
      </c>
      <c r="M1373" s="30">
        <f>M827+M905</f>
        <v>0</v>
      </c>
      <c r="N1373" s="30">
        <f>N827+N905</f>
        <v>0</v>
      </c>
      <c r="O1373" s="30">
        <f>O827+O905</f>
        <v>0</v>
      </c>
      <c r="P1373" s="30">
        <f>P827+P905</f>
        <v>0</v>
      </c>
      <c r="Q1373" s="30">
        <f>Q827+Q905</f>
        <v>0</v>
      </c>
      <c r="R1373" s="30">
        <f>R827+R905</f>
        <v>18370</v>
      </c>
      <c r="S1373" s="30">
        <f>S827+S905</f>
        <v>18370</v>
      </c>
      <c r="T1373" s="30">
        <f>T827+T905</f>
        <v>18370</v>
      </c>
      <c r="U1373" s="30">
        <f>U827+U905</f>
        <v>18370</v>
      </c>
      <c r="V1373" s="30">
        <f>V827+V905</f>
        <v>19943</v>
      </c>
      <c r="W1373" s="30">
        <f>W827+W905</f>
        <v>19943</v>
      </c>
      <c r="X1373" s="30">
        <f>X827+X905</f>
        <v>18963</v>
      </c>
      <c r="Y1373" s="30">
        <f>Y827+Y905</f>
        <v>18963</v>
      </c>
      <c r="Z1373" s="30">
        <f>Z827+Z905</f>
        <v>14481</v>
      </c>
      <c r="AA1373" s="30">
        <f>AA827+AA905</f>
        <v>14481</v>
      </c>
      <c r="AB1373" s="30">
        <f>AB827+AB905</f>
        <v>14219</v>
      </c>
      <c r="AC1373" s="30">
        <f>AC827+AC905</f>
        <v>14219</v>
      </c>
      <c r="AD1373" s="30">
        <f>AD827+AD905</f>
        <v>13208.000000000002</v>
      </c>
      <c r="AE1373" s="30">
        <f>AE827+AE905</f>
        <v>13208.000000000002</v>
      </c>
      <c r="AF1373" s="30">
        <f>AF827+AF905</f>
        <v>11086.000000000002</v>
      </c>
      <c r="AG1373" s="30">
        <f>AG827+AG905</f>
        <v>11086.000000000002</v>
      </c>
      <c r="AH1373" s="30">
        <f>AH827+AH905</f>
        <v>9969</v>
      </c>
    </row>
    <row r="1374" spans="1:34" ht="15" hidden="1" x14ac:dyDescent="0.25">
      <c r="A1374" t="str">
        <f t="shared" si="257"/>
        <v>工商(H)非信贷资产第三阶段额</v>
      </c>
      <c r="B1374" s="3" t="str">
        <f t="shared" si="256"/>
        <v>工商银行非信贷资产第三阶段额</v>
      </c>
      <c r="C1374" s="4" t="s">
        <v>183</v>
      </c>
      <c r="D1374" s="4" t="s">
        <v>168</v>
      </c>
      <c r="E1374" s="5" t="s">
        <v>153</v>
      </c>
      <c r="F1374" s="5" t="s">
        <v>542</v>
      </c>
      <c r="G1374" s="5" t="str">
        <f t="shared" si="260"/>
        <v>非信贷资产第三阶段额</v>
      </c>
      <c r="H1374" s="30">
        <f>H828+H906</f>
        <v>259</v>
      </c>
      <c r="I1374" s="30">
        <f>I828+I906</f>
        <v>259</v>
      </c>
      <c r="J1374" s="30">
        <f>J828+J906</f>
        <v>712</v>
      </c>
      <c r="K1374" s="30">
        <f>K828+K906</f>
        <v>712</v>
      </c>
      <c r="L1374" s="30">
        <f>L828+L906</f>
        <v>907</v>
      </c>
      <c r="M1374" s="30">
        <f>M828+M906</f>
        <v>907</v>
      </c>
      <c r="N1374" s="30">
        <f>N828+N906</f>
        <v>374</v>
      </c>
      <c r="O1374" s="30">
        <f>O828+O906</f>
        <v>374</v>
      </c>
      <c r="P1374" s="30">
        <f>P828+P906</f>
        <v>250.00000000000003</v>
      </c>
      <c r="Q1374" s="30">
        <f>Q828+Q906</f>
        <v>250.00000000000003</v>
      </c>
      <c r="R1374" s="30">
        <f>R828+R906</f>
        <v>487</v>
      </c>
      <c r="S1374" s="30">
        <f>S828+S906</f>
        <v>487</v>
      </c>
      <c r="T1374" s="30">
        <f>T828+T906</f>
        <v>3588.9999999999995</v>
      </c>
      <c r="U1374" s="30">
        <f>U828+U906</f>
        <v>3588.9999999999995</v>
      </c>
      <c r="V1374" s="30">
        <f>V828+V906</f>
        <v>4025</v>
      </c>
      <c r="W1374" s="30">
        <f>W828+W906</f>
        <v>4025</v>
      </c>
      <c r="X1374" s="30">
        <f>X828+X906</f>
        <v>3583</v>
      </c>
      <c r="Y1374" s="30">
        <f>Y828+Y906</f>
        <v>3583</v>
      </c>
      <c r="Z1374" s="30">
        <f>Z828+Z906</f>
        <v>3575</v>
      </c>
      <c r="AA1374" s="30">
        <f>AA828+AA906</f>
        <v>3575</v>
      </c>
      <c r="AB1374" s="30">
        <f>AB828+AB906</f>
        <v>3616.0000000000005</v>
      </c>
      <c r="AC1374" s="30">
        <f>AC828+AC906</f>
        <v>3616.0000000000005</v>
      </c>
      <c r="AD1374" s="30">
        <f>AD828+AD906</f>
        <v>3702</v>
      </c>
      <c r="AE1374" s="30">
        <f>AE828+AE906</f>
        <v>3702</v>
      </c>
      <c r="AF1374" s="30">
        <f>AF828+AF906</f>
        <v>3716.0000000000005</v>
      </c>
      <c r="AG1374" s="30">
        <f>AG828+AG906</f>
        <v>3716.0000000000005</v>
      </c>
      <c r="AH1374" s="30">
        <f>AH828+AH906</f>
        <v>3542</v>
      </c>
    </row>
    <row r="1375" spans="1:34" ht="15" hidden="1" x14ac:dyDescent="0.25">
      <c r="A1375" t="str">
        <f t="shared" si="257"/>
        <v>邮储(H)非信贷资产第三阶段额</v>
      </c>
      <c r="B1375" s="3" t="str">
        <f t="shared" si="256"/>
        <v>邮储银行非信贷资产第三阶段额</v>
      </c>
      <c r="C1375" s="4" t="s">
        <v>184</v>
      </c>
      <c r="D1375" s="4" t="s">
        <v>169</v>
      </c>
      <c r="E1375" s="5" t="s">
        <v>154</v>
      </c>
      <c r="F1375" s="5" t="s">
        <v>542</v>
      </c>
      <c r="G1375" s="5" t="str">
        <f t="shared" si="260"/>
        <v>非信贷资产第三阶段额</v>
      </c>
      <c r="H1375" s="30">
        <f>H829+H907</f>
        <v>2159</v>
      </c>
      <c r="I1375" s="30">
        <f>I829+I907</f>
        <v>2159</v>
      </c>
      <c r="J1375" s="30">
        <f>J829+J907</f>
        <v>13341</v>
      </c>
      <c r="K1375" s="30">
        <f>K829+K907</f>
        <v>13341</v>
      </c>
      <c r="L1375" s="30">
        <f>L829+L907</f>
        <v>63</v>
      </c>
      <c r="M1375" s="30">
        <f>M829+M907</f>
        <v>63</v>
      </c>
      <c r="N1375" s="30">
        <f>N829+N907</f>
        <v>13067.000000000002</v>
      </c>
      <c r="O1375" s="30">
        <f>O829+O907</f>
        <v>13067.000000000002</v>
      </c>
      <c r="P1375" s="30">
        <f>P829+P907</f>
        <v>13067.000000000002</v>
      </c>
      <c r="Q1375" s="30">
        <f>Q829+Q907</f>
        <v>13067.000000000002</v>
      </c>
      <c r="R1375" s="30">
        <f>R829+R907</f>
        <v>21917</v>
      </c>
      <c r="S1375" s="30">
        <f>S829+S907</f>
        <v>21917</v>
      </c>
      <c r="T1375" s="30">
        <f>T829+T907</f>
        <v>21906</v>
      </c>
      <c r="U1375" s="30">
        <f>U829+U907</f>
        <v>21906</v>
      </c>
      <c r="V1375" s="30">
        <f>V829+V907</f>
        <v>20158</v>
      </c>
      <c r="W1375" s="30">
        <f>W829+W907</f>
        <v>20158</v>
      </c>
      <c r="X1375" s="30">
        <f>X829+X907</f>
        <v>19483</v>
      </c>
      <c r="Y1375" s="30">
        <f>Y829+Y907</f>
        <v>19483</v>
      </c>
      <c r="Z1375" s="30">
        <f>Z829+Z907</f>
        <v>17561</v>
      </c>
      <c r="AA1375" s="30">
        <f>AA829+AA907</f>
        <v>17561</v>
      </c>
      <c r="AB1375" s="30">
        <f>AB829+AB907</f>
        <v>18548</v>
      </c>
      <c r="AC1375" s="30">
        <f>AC829+AC907</f>
        <v>18548</v>
      </c>
      <c r="AD1375" s="30">
        <f>AD829+AD907</f>
        <v>17112</v>
      </c>
      <c r="AE1375" s="30">
        <f>AE829+AE907</f>
        <v>17112</v>
      </c>
      <c r="AF1375" s="30">
        <f>AF829+AF907</f>
        <v>16845</v>
      </c>
      <c r="AG1375" s="30">
        <f>AG829+AG907</f>
        <v>16845</v>
      </c>
      <c r="AH1375" s="30">
        <f>AH829+AH907</f>
        <v>16827</v>
      </c>
    </row>
    <row r="1376" spans="1:34" ht="15" hidden="1" x14ac:dyDescent="0.25">
      <c r="A1376" t="str">
        <f t="shared" si="257"/>
        <v>光大(H)非信贷资产第三阶段额</v>
      </c>
      <c r="B1376" s="3" t="str">
        <f t="shared" si="256"/>
        <v>光大银行非信贷资产第三阶段额</v>
      </c>
      <c r="C1376" s="4" t="s">
        <v>185</v>
      </c>
      <c r="D1376" s="4" t="s">
        <v>170</v>
      </c>
      <c r="E1376" s="5" t="s">
        <v>155</v>
      </c>
      <c r="F1376" s="5" t="s">
        <v>542</v>
      </c>
      <c r="G1376" s="5" t="str">
        <f t="shared" si="260"/>
        <v>非信贷资产第三阶段额</v>
      </c>
      <c r="H1376" s="30">
        <f>H830+H908</f>
        <v>2630</v>
      </c>
      <c r="I1376" s="30">
        <f>I830+I908</f>
        <v>2630</v>
      </c>
      <c r="J1376" s="30">
        <f>J830+J908</f>
        <v>6539</v>
      </c>
      <c r="K1376" s="30">
        <f>K830+K908</f>
        <v>6539</v>
      </c>
      <c r="L1376" s="30">
        <f>L830+L908</f>
        <v>6725</v>
      </c>
      <c r="M1376" s="30">
        <f>M830+M908</f>
        <v>6725</v>
      </c>
      <c r="N1376" s="30">
        <f>N830+N908</f>
        <v>9983</v>
      </c>
      <c r="O1376" s="30">
        <f>O830+O908</f>
        <v>9983</v>
      </c>
      <c r="P1376" s="30">
        <f>P830+P908</f>
        <v>16722</v>
      </c>
      <c r="Q1376" s="30">
        <f>Q830+Q908</f>
        <v>16722</v>
      </c>
      <c r="R1376" s="30">
        <f>R830+R908</f>
        <v>18814</v>
      </c>
      <c r="S1376" s="30">
        <f>S830+S908</f>
        <v>18814</v>
      </c>
      <c r="T1376" s="30">
        <f>T830+T908</f>
        <v>28966.000000000004</v>
      </c>
      <c r="U1376" s="30">
        <f>U830+U908</f>
        <v>28966.000000000004</v>
      </c>
      <c r="V1376" s="30">
        <f>V830+V908</f>
        <v>27292</v>
      </c>
      <c r="W1376" s="30">
        <f>W830+W908</f>
        <v>27292</v>
      </c>
      <c r="X1376" s="30">
        <f>X830+X908</f>
        <v>26511</v>
      </c>
      <c r="Y1376" s="30">
        <f>Y830+Y908</f>
        <v>26511</v>
      </c>
      <c r="Z1376" s="30">
        <f>Z830+Z908</f>
        <v>26018</v>
      </c>
      <c r="AA1376" s="30">
        <f>AA830+AA908</f>
        <v>26018</v>
      </c>
      <c r="AB1376" s="30">
        <f>AB830+AB908</f>
        <v>23621</v>
      </c>
      <c r="AC1376" s="30">
        <f>AC830+AC908</f>
        <v>23621</v>
      </c>
      <c r="AD1376" s="30">
        <f>AD830+AD908</f>
        <v>23787</v>
      </c>
      <c r="AE1376" s="30">
        <f>AE830+AE908</f>
        <v>23787</v>
      </c>
      <c r="AF1376" s="30">
        <f>AF830+AF908</f>
        <v>23787</v>
      </c>
      <c r="AG1376" s="30">
        <f>AG830+AG908</f>
        <v>23787</v>
      </c>
      <c r="AH1376" s="30">
        <f>AH830+AH908</f>
        <v>20254</v>
      </c>
    </row>
    <row r="1377" spans="1:34" ht="15" hidden="1" x14ac:dyDescent="0.25">
      <c r="A1377" t="str">
        <f t="shared" si="257"/>
        <v>中信(H)非信贷资产第三阶段额</v>
      </c>
      <c r="B1377" s="3" t="str">
        <f t="shared" si="256"/>
        <v>中信银行非信贷资产第三阶段额</v>
      </c>
      <c r="C1377" s="4" t="s">
        <v>186</v>
      </c>
      <c r="D1377" s="4" t="s">
        <v>171</v>
      </c>
      <c r="E1377" s="5" t="s">
        <v>156</v>
      </c>
      <c r="F1377" s="5" t="s">
        <v>542</v>
      </c>
      <c r="G1377" s="5" t="str">
        <f t="shared" si="260"/>
        <v>非信贷资产第三阶段额</v>
      </c>
      <c r="H1377" s="30">
        <f>H831+H909</f>
        <v>925</v>
      </c>
      <c r="I1377" s="30">
        <f>I831+I909</f>
        <v>925</v>
      </c>
      <c r="J1377" s="30">
        <f>J831+J909</f>
        <v>8898</v>
      </c>
      <c r="K1377" s="30">
        <f>K831+K909</f>
        <v>8898</v>
      </c>
      <c r="L1377" s="30">
        <f>L831+L909</f>
        <v>18464</v>
      </c>
      <c r="M1377" s="30">
        <f>M831+M909</f>
        <v>18464</v>
      </c>
      <c r="N1377" s="30">
        <f>N831+N909</f>
        <v>28425</v>
      </c>
      <c r="O1377" s="30">
        <f>O831+O909</f>
        <v>28425</v>
      </c>
      <c r="P1377" s="30">
        <f>P831+P909</f>
        <v>47496</v>
      </c>
      <c r="Q1377" s="30">
        <f>Q831+Q909</f>
        <v>47496</v>
      </c>
      <c r="R1377" s="30">
        <f>R831+R909</f>
        <v>51728</v>
      </c>
      <c r="S1377" s="30">
        <f>S831+S909</f>
        <v>51728</v>
      </c>
      <c r="T1377" s="30">
        <f>T831+T909</f>
        <v>64434</v>
      </c>
      <c r="U1377" s="30">
        <f>U831+U909</f>
        <v>64434</v>
      </c>
      <c r="V1377" s="30">
        <f>V831+V909</f>
        <v>55440</v>
      </c>
      <c r="W1377" s="30">
        <f>W831+W909</f>
        <v>55440</v>
      </c>
      <c r="X1377" s="30">
        <f>X831+X909</f>
        <v>54785</v>
      </c>
      <c r="Y1377" s="30">
        <f>Y831+Y909</f>
        <v>54785</v>
      </c>
      <c r="Z1377" s="30">
        <f>Z831+Z909</f>
        <v>48516</v>
      </c>
      <c r="AA1377" s="30">
        <f>AA831+AA909</f>
        <v>48516</v>
      </c>
      <c r="AB1377" s="30">
        <f>AB831+AB909</f>
        <v>47214</v>
      </c>
      <c r="AC1377" s="30">
        <f>AC831+AC909</f>
        <v>47214</v>
      </c>
      <c r="AD1377" s="30">
        <f>AD831+AD909</f>
        <v>45710</v>
      </c>
      <c r="AE1377" s="30">
        <f>AE831+AE909</f>
        <v>45710</v>
      </c>
      <c r="AF1377" s="30">
        <f>AF831+AF909</f>
        <v>43943</v>
      </c>
      <c r="AG1377" s="30">
        <f>AG831+AG909</f>
        <v>43943</v>
      </c>
      <c r="AH1377" s="30">
        <f>AH831+AH909</f>
        <v>40022</v>
      </c>
    </row>
    <row r="1378" spans="1:34" ht="15" hidden="1" x14ac:dyDescent="0.25">
      <c r="A1378" t="str">
        <f t="shared" si="257"/>
        <v>浙商(H)非信贷资产第三阶段额</v>
      </c>
      <c r="B1378" s="3" t="str">
        <f t="shared" si="256"/>
        <v>浙商银行非信贷资产第三阶段额</v>
      </c>
      <c r="C1378" s="4" t="s">
        <v>187</v>
      </c>
      <c r="D1378" s="4" t="s">
        <v>172</v>
      </c>
      <c r="E1378" s="5" t="s">
        <v>157</v>
      </c>
      <c r="F1378" s="5" t="s">
        <v>542</v>
      </c>
      <c r="G1378" s="5" t="str">
        <f t="shared" si="260"/>
        <v>非信贷资产第三阶段额</v>
      </c>
      <c r="H1378" s="30">
        <f>H832+H910</f>
        <v>0</v>
      </c>
      <c r="I1378" s="30">
        <f>I832+I910</f>
        <v>0</v>
      </c>
      <c r="J1378" s="30">
        <f>J832+J910</f>
        <v>13121</v>
      </c>
      <c r="K1378" s="30">
        <f>K832+K910</f>
        <v>13121</v>
      </c>
      <c r="L1378" s="30">
        <f>L832+L910</f>
        <v>13514.000000000002</v>
      </c>
      <c r="M1378" s="30">
        <f>M832+M910</f>
        <v>13514.000000000002</v>
      </c>
      <c r="N1378" s="30">
        <f>N832+N910</f>
        <v>12478</v>
      </c>
      <c r="O1378" s="30">
        <f>O832+O910</f>
        <v>12478</v>
      </c>
      <c r="P1378" s="30">
        <f>P832+P910</f>
        <v>11680</v>
      </c>
      <c r="Q1378" s="30">
        <f>Q832+Q910</f>
        <v>11680</v>
      </c>
      <c r="R1378" s="30">
        <f>R832+R910</f>
        <v>24884</v>
      </c>
      <c r="S1378" s="30">
        <f>S832+S910</f>
        <v>24884</v>
      </c>
      <c r="T1378" s="30">
        <f>T832+T910</f>
        <v>27994</v>
      </c>
      <c r="U1378" s="30">
        <f>U832+U910</f>
        <v>27994</v>
      </c>
      <c r="V1378" s="30">
        <f>V832+V910</f>
        <v>32568</v>
      </c>
      <c r="W1378" s="30">
        <f>W832+W910</f>
        <v>32568</v>
      </c>
      <c r="X1378" s="30">
        <f>X832+X910</f>
        <v>46484</v>
      </c>
      <c r="Y1378" s="30">
        <f>Y832+Y910</f>
        <v>46484</v>
      </c>
      <c r="Z1378" s="30">
        <f>Z832+Z910</f>
        <v>53606.999999999993</v>
      </c>
      <c r="AA1378" s="30">
        <f>AA832+AA910</f>
        <v>53606.999999999993</v>
      </c>
      <c r="AB1378" s="30">
        <f>AB832+AB910</f>
        <v>56569.999999999993</v>
      </c>
      <c r="AC1378" s="30">
        <f>AC832+AC910</f>
        <v>56569.999999999993</v>
      </c>
      <c r="AD1378" s="30">
        <f>AD832+AD910</f>
        <v>53435</v>
      </c>
      <c r="AE1378" s="30">
        <f>AE832+AE910</f>
        <v>53435</v>
      </c>
      <c r="AF1378" s="30">
        <f>AF832+AF910</f>
        <v>50850</v>
      </c>
      <c r="AG1378" s="30">
        <f>AG832+AG910</f>
        <v>50850</v>
      </c>
      <c r="AH1378" s="30">
        <f>AH832+AH910</f>
        <v>50027.000000000007</v>
      </c>
    </row>
    <row r="1379" spans="1:34" ht="15" hidden="1" x14ac:dyDescent="0.25">
      <c r="A1379" t="str">
        <f t="shared" si="257"/>
        <v>民生(H)非信贷资产第三阶段额</v>
      </c>
      <c r="B1379" s="3" t="str">
        <f t="shared" si="256"/>
        <v>民生银行非信贷资产第三阶段额</v>
      </c>
      <c r="C1379" s="4" t="s">
        <v>188</v>
      </c>
      <c r="D1379" s="4" t="s">
        <v>173</v>
      </c>
      <c r="E1379" s="5" t="s">
        <v>158</v>
      </c>
      <c r="F1379" s="5" t="s">
        <v>542</v>
      </c>
      <c r="G1379" s="5" t="str">
        <f t="shared" si="260"/>
        <v>非信贷资产第三阶段额</v>
      </c>
      <c r="H1379" s="30">
        <f>H833+H911</f>
        <v>9457</v>
      </c>
      <c r="I1379" s="30">
        <f>I833+I911</f>
        <v>9457</v>
      </c>
      <c r="J1379" s="30">
        <f>J833+J911</f>
        <v>11769</v>
      </c>
      <c r="K1379" s="30">
        <f>K833+K911</f>
        <v>11769</v>
      </c>
      <c r="L1379" s="30">
        <f>L833+L911</f>
        <v>16066.000000000002</v>
      </c>
      <c r="M1379" s="30">
        <f>M833+M911</f>
        <v>16066.000000000002</v>
      </c>
      <c r="N1379" s="30">
        <f>N833+N911</f>
        <v>27092.999999999996</v>
      </c>
      <c r="O1379" s="30">
        <f>O833+O911</f>
        <v>27092.999999999996</v>
      </c>
      <c r="P1379" s="30">
        <f>P833+P911</f>
        <v>39953</v>
      </c>
      <c r="Q1379" s="30">
        <f>Q833+Q911</f>
        <v>39953</v>
      </c>
      <c r="R1379" s="30">
        <f>R833+R911</f>
        <v>45345</v>
      </c>
      <c r="S1379" s="30">
        <f>S833+S911</f>
        <v>45345</v>
      </c>
      <c r="T1379" s="30">
        <f>T833+T911</f>
        <v>40147</v>
      </c>
      <c r="U1379" s="30">
        <f>U833+U911</f>
        <v>40147</v>
      </c>
      <c r="V1379" s="30">
        <f>V833+V911</f>
        <v>36768</v>
      </c>
      <c r="W1379" s="30">
        <f>W833+W911</f>
        <v>36768</v>
      </c>
      <c r="X1379" s="30">
        <f>X833+X911</f>
        <v>33278</v>
      </c>
      <c r="Y1379" s="30">
        <f>Y833+Y911</f>
        <v>33278</v>
      </c>
      <c r="Z1379" s="30">
        <f>Z833+Z911</f>
        <v>37650</v>
      </c>
      <c r="AA1379" s="30">
        <f>AA833+AA911</f>
        <v>37650</v>
      </c>
      <c r="AB1379" s="30">
        <f>AB833+AB911</f>
        <v>36400</v>
      </c>
      <c r="AC1379" s="30">
        <f>AC833+AC911</f>
        <v>36400</v>
      </c>
      <c r="AD1379" s="30">
        <f>AD833+AD911</f>
        <v>43772</v>
      </c>
      <c r="AE1379" s="30">
        <f>AE833+AE911</f>
        <v>43772</v>
      </c>
      <c r="AF1379" s="30">
        <f>AF833+AF911</f>
        <v>34739</v>
      </c>
      <c r="AG1379" s="30">
        <f>AG833+AG911</f>
        <v>34739</v>
      </c>
      <c r="AH1379" s="30">
        <f>AH833+AH911</f>
        <v>31606</v>
      </c>
    </row>
    <row r="1380" spans="1:34" ht="15" hidden="1" x14ac:dyDescent="0.25">
      <c r="A1380" t="str">
        <f t="shared" si="257"/>
        <v>招商(H)非信贷资产第三阶段额</v>
      </c>
      <c r="B1380" s="3" t="str">
        <f t="shared" si="256"/>
        <v>招商银行非信贷资产第三阶段额</v>
      </c>
      <c r="C1380" s="4" t="s">
        <v>189</v>
      </c>
      <c r="D1380" s="4" t="s">
        <v>174</v>
      </c>
      <c r="E1380" s="5" t="s">
        <v>159</v>
      </c>
      <c r="F1380" s="5" t="s">
        <v>542</v>
      </c>
      <c r="G1380" s="5" t="str">
        <f t="shared" si="260"/>
        <v>非信贷资产第三阶段额</v>
      </c>
      <c r="H1380" s="30">
        <f>H834+H912</f>
        <v>8014.0000000000018</v>
      </c>
      <c r="I1380" s="30">
        <f>I834+I912</f>
        <v>8014.0000000000018</v>
      </c>
      <c r="J1380" s="30">
        <f>J834+J912</f>
        <v>5318</v>
      </c>
      <c r="K1380" s="30">
        <f>K834+K912</f>
        <v>5318</v>
      </c>
      <c r="L1380" s="30">
        <f>L834+L912</f>
        <v>3616.0000000000005</v>
      </c>
      <c r="M1380" s="30">
        <f>M834+M912</f>
        <v>3616.0000000000005</v>
      </c>
      <c r="N1380" s="30">
        <f>N834+N912</f>
        <v>15023</v>
      </c>
      <c r="O1380" s="30">
        <f>O834+O912</f>
        <v>15023</v>
      </c>
      <c r="P1380" s="30">
        <f>P834+P912</f>
        <v>13768.000000000002</v>
      </c>
      <c r="Q1380" s="30">
        <f>Q834+Q912</f>
        <v>13768.000000000002</v>
      </c>
      <c r="R1380" s="30">
        <f>R834+R912</f>
        <v>24340</v>
      </c>
      <c r="S1380" s="30">
        <f>S834+S912</f>
        <v>24340</v>
      </c>
      <c r="T1380" s="30">
        <f>T834+T912</f>
        <v>22123</v>
      </c>
      <c r="U1380" s="30">
        <f>U834+U912</f>
        <v>22123</v>
      </c>
      <c r="V1380" s="30">
        <f>V834+V912</f>
        <v>34426</v>
      </c>
      <c r="W1380" s="30">
        <f>W834+W912</f>
        <v>34426</v>
      </c>
      <c r="X1380" s="30">
        <f>X834+X912</f>
        <v>31653.000000000004</v>
      </c>
      <c r="Y1380" s="30">
        <f>Y834+Y912</f>
        <v>31653.000000000004</v>
      </c>
      <c r="Z1380" s="30">
        <f>Z834+Z912</f>
        <v>27940.000000000004</v>
      </c>
      <c r="AA1380" s="30">
        <f>AA834+AA912</f>
        <v>27940.000000000004</v>
      </c>
      <c r="AB1380" s="30">
        <f>AB834+AB912</f>
        <v>27434</v>
      </c>
      <c r="AC1380" s="30">
        <f>AC834+AC912</f>
        <v>27434</v>
      </c>
      <c r="AD1380" s="30">
        <f>AD834+AD912</f>
        <v>26570</v>
      </c>
      <c r="AE1380" s="30">
        <f>AE834+AE912</f>
        <v>26570</v>
      </c>
      <c r="AF1380" s="30">
        <f>AF834+AF912</f>
        <v>25499</v>
      </c>
      <c r="AG1380" s="30">
        <f>AG834+AG912</f>
        <v>25499</v>
      </c>
      <c r="AH1380" s="30">
        <f>AH834+AH912</f>
        <v>24629.000000000004</v>
      </c>
    </row>
    <row r="1381" spans="1:34" ht="15" hidden="1" x14ac:dyDescent="0.25">
      <c r="A1381" t="str">
        <f t="shared" si="257"/>
        <v>重庆(H)非信贷资产第三阶段额</v>
      </c>
      <c r="B1381" s="3" t="str">
        <f t="shared" si="256"/>
        <v>重庆银行非信贷资产第三阶段额</v>
      </c>
      <c r="C1381" s="4" t="s">
        <v>190</v>
      </c>
      <c r="D1381" s="4" t="s">
        <v>175</v>
      </c>
      <c r="E1381" s="5" t="s">
        <v>160</v>
      </c>
      <c r="F1381" s="5" t="s">
        <v>542</v>
      </c>
      <c r="G1381" s="5" t="str">
        <f t="shared" si="260"/>
        <v>非信贷资产第三阶段额</v>
      </c>
      <c r="H1381" s="30">
        <f>H835+H913</f>
        <v>0</v>
      </c>
      <c r="I1381" s="30">
        <f>I835+I913</f>
        <v>0</v>
      </c>
      <c r="J1381" s="30">
        <f>J835+J913</f>
        <v>666.51300000000003</v>
      </c>
      <c r="K1381" s="30">
        <f>K835+K913</f>
        <v>666.51300000000003</v>
      </c>
      <c r="L1381" s="30">
        <f>L835+L913</f>
        <v>666.51300000000003</v>
      </c>
      <c r="M1381" s="30">
        <f>M835+M913</f>
        <v>666.51300000000003</v>
      </c>
      <c r="N1381" s="30">
        <f>N835+N913</f>
        <v>1158.2060000000001</v>
      </c>
      <c r="O1381" s="30">
        <f>O835+O913</f>
        <v>1158.2060000000001</v>
      </c>
      <c r="P1381" s="30">
        <f>P835+P913</f>
        <v>1144.72</v>
      </c>
      <c r="Q1381" s="30">
        <f>Q835+Q913</f>
        <v>1144.72</v>
      </c>
      <c r="R1381" s="30">
        <f>R835+R913</f>
        <v>1570.3980000000001</v>
      </c>
      <c r="S1381" s="30">
        <f>S835+S913</f>
        <v>1570.3980000000001</v>
      </c>
      <c r="T1381" s="30">
        <f>T835+T913</f>
        <v>2847.5390000000002</v>
      </c>
      <c r="U1381" s="30">
        <f>U835+U913</f>
        <v>2847.5390000000002</v>
      </c>
      <c r="V1381" s="30">
        <f>V835+V913</f>
        <v>1502.6790000000001</v>
      </c>
      <c r="W1381" s="30">
        <f>W835+W913</f>
        <v>1502.6790000000001</v>
      </c>
      <c r="X1381" s="30">
        <f>X835+X913</f>
        <v>0</v>
      </c>
      <c r="Y1381" s="30">
        <f>Y835+Y913</f>
        <v>0</v>
      </c>
      <c r="Z1381" s="30">
        <f>Z835+Z913</f>
        <v>199</v>
      </c>
      <c r="AA1381" s="30">
        <f>AA835+AA913</f>
        <v>199</v>
      </c>
      <c r="AB1381" s="30">
        <f>AB835+AB913</f>
        <v>199</v>
      </c>
      <c r="AC1381" s="30">
        <f>AC835+AC913</f>
        <v>199</v>
      </c>
      <c r="AD1381" s="30">
        <f>AD835+AD913</f>
        <v>1080.4759999999987</v>
      </c>
      <c r="AE1381" s="30">
        <f>AE835+AE913</f>
        <v>1080.4759999999987</v>
      </c>
      <c r="AF1381" s="30">
        <f>AF835+AF913</f>
        <v>1177.096</v>
      </c>
      <c r="AG1381" s="30">
        <f>AG835+AG913</f>
        <v>1177.096</v>
      </c>
      <c r="AH1381" s="30">
        <f>AH835+AH913</f>
        <v>1717.393</v>
      </c>
    </row>
    <row r="1382" spans="1:34" ht="15" hidden="1" x14ac:dyDescent="0.25">
      <c r="A1382" t="str">
        <f t="shared" si="257"/>
        <v>青岛(H)非信贷资产第三阶段额</v>
      </c>
      <c r="B1382" s="3" t="str">
        <f t="shared" si="256"/>
        <v>青岛银行非信贷资产第三阶段额</v>
      </c>
      <c r="C1382" s="4" t="s">
        <v>191</v>
      </c>
      <c r="D1382" s="4" t="s">
        <v>176</v>
      </c>
      <c r="E1382" s="5" t="s">
        <v>161</v>
      </c>
      <c r="F1382" s="5" t="s">
        <v>542</v>
      </c>
      <c r="G1382" s="5" t="str">
        <f t="shared" si="260"/>
        <v>非信贷资产第三阶段额</v>
      </c>
      <c r="H1382" s="30">
        <f>H836+H914</f>
        <v>41.673000000000002</v>
      </c>
      <c r="I1382" s="30">
        <f>I836+I914</f>
        <v>41.673000000000002</v>
      </c>
      <c r="J1382" s="30">
        <f>J836+J914</f>
        <v>31.231000000000002</v>
      </c>
      <c r="K1382" s="30">
        <f>K836+K914</f>
        <v>31.231000000000002</v>
      </c>
      <c r="L1382" s="30">
        <f>L836+L914</f>
        <v>238.83999999999997</v>
      </c>
      <c r="M1382" s="30">
        <f>M836+M914</f>
        <v>238.83999999999997</v>
      </c>
      <c r="N1382" s="30">
        <f>N836+N914</f>
        <v>384.44599999999997</v>
      </c>
      <c r="O1382" s="30">
        <f>O836+O914</f>
        <v>384.44599999999997</v>
      </c>
      <c r="P1382" s="30">
        <f>P836+P914</f>
        <v>1086.048</v>
      </c>
      <c r="Q1382" s="30">
        <f>Q836+Q914</f>
        <v>1086.048</v>
      </c>
      <c r="R1382" s="30">
        <f>R836+R914</f>
        <v>1025.6160000000002</v>
      </c>
      <c r="S1382" s="30">
        <f>S836+S914</f>
        <v>1025.6160000000002</v>
      </c>
      <c r="T1382" s="30">
        <f>T836+T914</f>
        <v>2128.92</v>
      </c>
      <c r="U1382" s="30">
        <f>U836+U914</f>
        <v>2128.92</v>
      </c>
      <c r="V1382" s="30">
        <f>V836+V914</f>
        <v>4430.5450000000001</v>
      </c>
      <c r="W1382" s="30">
        <f>W836+W914</f>
        <v>4430.5450000000001</v>
      </c>
      <c r="X1382" s="30">
        <f>X836+X914</f>
        <v>0</v>
      </c>
      <c r="Y1382" s="30">
        <f>Y836+Y914</f>
        <v>0</v>
      </c>
      <c r="Z1382" s="30">
        <f>Z836+Z914</f>
        <v>0</v>
      </c>
      <c r="AA1382" s="30">
        <f>AA836+AA914</f>
        <v>0</v>
      </c>
      <c r="AB1382" s="30">
        <f>AB836+AB914</f>
        <v>0</v>
      </c>
      <c r="AC1382" s="30">
        <f>AC836+AC914</f>
        <v>0</v>
      </c>
      <c r="AD1382" s="30">
        <f>AD836+AD914</f>
        <v>4593.0860000000011</v>
      </c>
      <c r="AE1382" s="30">
        <f>AE836+AE914</f>
        <v>4593.0860000000011</v>
      </c>
      <c r="AF1382" s="30">
        <f>AF836+AF914</f>
        <v>4427.4549999999999</v>
      </c>
      <c r="AG1382" s="30">
        <f>AG836+AG914</f>
        <v>4427.4549999999999</v>
      </c>
      <c r="AH1382" s="30">
        <f>AH836+AH914</f>
        <v>4372.777000000001</v>
      </c>
    </row>
    <row r="1383" spans="1:34" ht="15" hidden="1" x14ac:dyDescent="0.25">
      <c r="A1383" t="str">
        <f t="shared" si="257"/>
        <v>郑州(H)非信贷资产第三阶段额</v>
      </c>
      <c r="B1383" s="3" t="str">
        <f t="shared" si="256"/>
        <v>郑州银行非信贷资产第三阶段额</v>
      </c>
      <c r="C1383" s="4" t="s">
        <v>192</v>
      </c>
      <c r="D1383" s="4" t="s">
        <v>177</v>
      </c>
      <c r="E1383" s="5" t="s">
        <v>162</v>
      </c>
      <c r="F1383" s="5" t="s">
        <v>542</v>
      </c>
      <c r="G1383" s="5" t="str">
        <f t="shared" si="260"/>
        <v>非信贷资产第三阶段额</v>
      </c>
      <c r="H1383" s="30">
        <f>H837+H915</f>
        <v>1791.2629999999999</v>
      </c>
      <c r="I1383" s="30">
        <f>I837+I915</f>
        <v>1791.2629999999999</v>
      </c>
      <c r="J1383" s="30">
        <f>J837+J915</f>
        <v>7343.5410000000002</v>
      </c>
      <c r="K1383" s="30">
        <f>K837+K915</f>
        <v>7343.5410000000002</v>
      </c>
      <c r="L1383" s="30">
        <f>L837+L915</f>
        <v>9037.0949999999993</v>
      </c>
      <c r="M1383" s="30">
        <f>M837+M915</f>
        <v>9037.0949999999993</v>
      </c>
      <c r="N1383" s="30">
        <f>N837+N915</f>
        <v>11905.975</v>
      </c>
      <c r="O1383" s="30">
        <f>O837+O915</f>
        <v>11905.975</v>
      </c>
      <c r="P1383" s="30">
        <f>P837+P915</f>
        <v>13600.326999999999</v>
      </c>
      <c r="Q1383" s="30">
        <f>Q837+Q915</f>
        <v>13600.326999999999</v>
      </c>
      <c r="R1383" s="30">
        <f>R837+R915</f>
        <v>12711.989000000001</v>
      </c>
      <c r="S1383" s="30">
        <f>S837+S915</f>
        <v>12711.989000000001</v>
      </c>
      <c r="T1383" s="30">
        <f>T837+T915</f>
        <v>11599.207</v>
      </c>
      <c r="U1383" s="30">
        <f>U837+U915</f>
        <v>11599.207</v>
      </c>
      <c r="V1383" s="30">
        <f>V837+V915</f>
        <v>12967.96</v>
      </c>
      <c r="W1383" s="30">
        <f>W837+W915</f>
        <v>12967.96</v>
      </c>
      <c r="X1383" s="30">
        <f>X837+X915</f>
        <v>0</v>
      </c>
      <c r="Y1383" s="30">
        <f>Y837+Y915</f>
        <v>0</v>
      </c>
      <c r="Z1383" s="30">
        <f>Z837+Z915</f>
        <v>0</v>
      </c>
      <c r="AA1383" s="30">
        <f>AA837+AA915</f>
        <v>0</v>
      </c>
      <c r="AB1383" s="30">
        <f>AB837+AB915</f>
        <v>0</v>
      </c>
      <c r="AC1383" s="30">
        <f>AC837+AC915</f>
        <v>0</v>
      </c>
      <c r="AD1383" s="30">
        <f>AD837+AD915</f>
        <v>15270.975000000006</v>
      </c>
      <c r="AE1383" s="30">
        <f>AE837+AE915</f>
        <v>15270.975000000006</v>
      </c>
      <c r="AF1383" s="30">
        <f>AF837+AF915</f>
        <v>15457.822000000002</v>
      </c>
      <c r="AG1383" s="30">
        <f>AG837+AG915</f>
        <v>15457.822000000002</v>
      </c>
      <c r="AH1383" s="30">
        <f>AH837+AH915</f>
        <v>13575.704000000002</v>
      </c>
    </row>
    <row r="1384" spans="1:34" ht="15" hidden="1" x14ac:dyDescent="0.25">
      <c r="A1384" t="str">
        <f t="shared" si="257"/>
        <v>渝农(H)非信贷资产第三阶段额</v>
      </c>
      <c r="B1384" s="3" t="str">
        <f t="shared" si="256"/>
        <v>渝农商行非信贷资产第三阶段额</v>
      </c>
      <c r="C1384" s="4" t="s">
        <v>193</v>
      </c>
      <c r="D1384" s="4" t="s">
        <v>178</v>
      </c>
      <c r="E1384" s="5" t="s">
        <v>163</v>
      </c>
      <c r="F1384" s="5" t="s">
        <v>542</v>
      </c>
      <c r="G1384" s="5" t="str">
        <f t="shared" si="260"/>
        <v>非信贷资产第三阶段额</v>
      </c>
      <c r="H1384" s="30">
        <f>H838+H916</f>
        <v>0</v>
      </c>
      <c r="I1384" s="30">
        <f>I838+I916</f>
        <v>0</v>
      </c>
      <c r="J1384" s="30">
        <f>J838+J916</f>
        <v>0</v>
      </c>
      <c r="K1384" s="30">
        <f>K838+K916</f>
        <v>0</v>
      </c>
      <c r="L1384" s="30">
        <f>L838+L916</f>
        <v>0</v>
      </c>
      <c r="M1384" s="30">
        <f>M838+M916</f>
        <v>0</v>
      </c>
      <c r="N1384" s="30">
        <f>N838+N916</f>
        <v>4323.933</v>
      </c>
      <c r="O1384" s="30">
        <f>O838+O916</f>
        <v>4323.933</v>
      </c>
      <c r="P1384" s="30">
        <f>P838+P916</f>
        <v>5352.8070000000007</v>
      </c>
      <c r="Q1384" s="30">
        <f>Q838+Q916</f>
        <v>5352.8070000000007</v>
      </c>
      <c r="R1384" s="30">
        <f>R838+R916</f>
        <v>1929.615</v>
      </c>
      <c r="S1384" s="30">
        <f>S838+S916</f>
        <v>1929.615</v>
      </c>
      <c r="T1384" s="30">
        <f>T838+T916</f>
        <v>1929.615</v>
      </c>
      <c r="U1384" s="30">
        <f>U838+U916</f>
        <v>1929.615</v>
      </c>
      <c r="V1384" s="30">
        <f>V838+V916</f>
        <v>3373.1680000000006</v>
      </c>
      <c r="W1384" s="30">
        <f>W838+W916</f>
        <v>3373.1680000000006</v>
      </c>
      <c r="X1384" s="30">
        <f>X838+X916</f>
        <v>0</v>
      </c>
      <c r="Y1384" s="30">
        <f>Y838+Y916</f>
        <v>0</v>
      </c>
      <c r="Z1384" s="30">
        <f>Z838+Z916</f>
        <v>0</v>
      </c>
      <c r="AA1384" s="30">
        <f>AA838+AA916</f>
        <v>0</v>
      </c>
      <c r="AB1384" s="30">
        <f>AB838+AB916</f>
        <v>0</v>
      </c>
      <c r="AC1384" s="30">
        <f>AC838+AC916</f>
        <v>0</v>
      </c>
      <c r="AD1384" s="30">
        <f>AD838+AD916</f>
        <v>2780.511</v>
      </c>
      <c r="AE1384" s="30">
        <f>AE838+AE916</f>
        <v>2780.511</v>
      </c>
      <c r="AF1384" s="30">
        <f>AF838+AF916</f>
        <v>2538.1350000000002</v>
      </c>
      <c r="AG1384" s="30">
        <f>AG838+AG916</f>
        <v>2538.1350000000002</v>
      </c>
      <c r="AH1384" s="30">
        <f>AH838+AH916</f>
        <v>1094.5810000000001</v>
      </c>
    </row>
    <row r="1385" spans="1:34" ht="15" hidden="1" x14ac:dyDescent="0.25">
      <c r="A1385" t="str">
        <f t="shared" si="257"/>
        <v>中原非信贷资产第三阶段额</v>
      </c>
      <c r="B1385" s="15" t="str">
        <f t="shared" si="256"/>
        <v>中原银行非信贷资产第三阶段额</v>
      </c>
      <c r="C1385" s="16" t="s">
        <v>222</v>
      </c>
      <c r="D1385" s="16" t="s">
        <v>194</v>
      </c>
      <c r="E1385" s="17" t="s">
        <v>208</v>
      </c>
      <c r="F1385" s="17" t="s">
        <v>236</v>
      </c>
      <c r="G1385" s="17" t="str">
        <f t="shared" si="260"/>
        <v>非信贷资产第三阶段额</v>
      </c>
      <c r="H1385" s="30">
        <f>H839+H917</f>
        <v>8609.3760000000002</v>
      </c>
      <c r="I1385" s="30">
        <f>I839+I917</f>
        <v>8609.3760000000002</v>
      </c>
      <c r="J1385" s="30">
        <f>J839+J917</f>
        <v>3718.5320000000006</v>
      </c>
      <c r="K1385" s="30">
        <f>K839+K917</f>
        <v>3718.5320000000006</v>
      </c>
      <c r="L1385" s="30">
        <f>L839+L917</f>
        <v>5557.6210000000001</v>
      </c>
      <c r="M1385" s="30">
        <f>M839+M917</f>
        <v>5557.6210000000001</v>
      </c>
      <c r="N1385" s="30">
        <f>N839+N917</f>
        <v>11834.117</v>
      </c>
      <c r="O1385" s="30">
        <f>O839+O917</f>
        <v>11834.117</v>
      </c>
      <c r="P1385" s="30">
        <f>P839+P917</f>
        <v>15222.848000000002</v>
      </c>
      <c r="Q1385" s="30">
        <f>Q839+Q917</f>
        <v>15222.848000000002</v>
      </c>
      <c r="R1385" s="30">
        <f>R839+R917</f>
        <v>27381.103999999999</v>
      </c>
      <c r="S1385" s="30">
        <f>S839+S917</f>
        <v>27381.103999999999</v>
      </c>
      <c r="T1385" s="30">
        <f>T839+T917</f>
        <v>14643.964000000002</v>
      </c>
      <c r="U1385" s="30">
        <f>U839+U917</f>
        <v>14643.964000000002</v>
      </c>
      <c r="V1385" s="30">
        <f>V839+V917</f>
        <v>33336.574000000001</v>
      </c>
      <c r="W1385" s="30">
        <f>W839+W917</f>
        <v>33336.574000000001</v>
      </c>
      <c r="X1385" s="30">
        <f>X839+X917</f>
        <v>0</v>
      </c>
      <c r="Y1385" s="30">
        <f>Y839+Y917</f>
        <v>0</v>
      </c>
      <c r="Z1385" s="30">
        <f>Z839+Z917</f>
        <v>0</v>
      </c>
      <c r="AA1385" s="30">
        <f>AA839+AA917</f>
        <v>0</v>
      </c>
      <c r="AB1385" s="30">
        <f>AB839+AB917</f>
        <v>0</v>
      </c>
      <c r="AC1385" s="30">
        <f>AC839+AC917</f>
        <v>0</v>
      </c>
      <c r="AD1385" s="30">
        <f>AD839+AD917</f>
        <v>28161.157999999999</v>
      </c>
      <c r="AE1385" s="30">
        <f>AE839+AE917</f>
        <v>28161.157999999999</v>
      </c>
      <c r="AF1385" s="30">
        <f>AF839+AF917</f>
        <v>27339.414000000004</v>
      </c>
      <c r="AG1385" s="30">
        <f>AG839+AG917</f>
        <v>27339.414000000004</v>
      </c>
      <c r="AH1385" s="30">
        <f>AH839+AH917</f>
        <v>27371.906000000003</v>
      </c>
    </row>
    <row r="1386" spans="1:34" ht="15" hidden="1" x14ac:dyDescent="0.25">
      <c r="A1386" t="str">
        <f t="shared" si="257"/>
        <v>广州农商非信贷资产第三阶段额</v>
      </c>
      <c r="B1386" s="3" t="str">
        <f t="shared" si="256"/>
        <v>广州农商银行非信贷资产第三阶段额</v>
      </c>
      <c r="C1386" s="4" t="s">
        <v>223</v>
      </c>
      <c r="D1386" s="4" t="s">
        <v>195</v>
      </c>
      <c r="E1386" s="5" t="s">
        <v>209</v>
      </c>
      <c r="F1386" s="5" t="s">
        <v>236</v>
      </c>
      <c r="G1386" s="5" t="str">
        <f t="shared" si="260"/>
        <v>非信贷资产第三阶段额</v>
      </c>
      <c r="H1386" s="30">
        <f>H840+H918</f>
        <v>0</v>
      </c>
      <c r="I1386" s="30">
        <f>I840+I918</f>
        <v>0</v>
      </c>
      <c r="J1386" s="30">
        <f>J840+J918</f>
        <v>0</v>
      </c>
      <c r="K1386" s="30">
        <f>K840+K918</f>
        <v>0</v>
      </c>
      <c r="L1386" s="30">
        <f>L840+L918</f>
        <v>0</v>
      </c>
      <c r="M1386" s="30">
        <f>M840+M918</f>
        <v>0</v>
      </c>
      <c r="N1386" s="30">
        <f>N840+N918</f>
        <v>0</v>
      </c>
      <c r="O1386" s="30">
        <f>O840+O918</f>
        <v>0</v>
      </c>
      <c r="P1386" s="30">
        <f>P840+P918</f>
        <v>0</v>
      </c>
      <c r="Q1386" s="30">
        <f>Q840+Q918</f>
        <v>0</v>
      </c>
      <c r="R1386" s="30">
        <f>R840+R918</f>
        <v>0</v>
      </c>
      <c r="S1386" s="30">
        <f>S840+S918</f>
        <v>0</v>
      </c>
      <c r="T1386" s="30">
        <f>T840+T918</f>
        <v>0</v>
      </c>
      <c r="U1386" s="30">
        <f>U840+U918</f>
        <v>0</v>
      </c>
      <c r="V1386" s="30">
        <f>V840+V918</f>
        <v>8484.7530000000006</v>
      </c>
      <c r="W1386" s="30">
        <f>W840+W918</f>
        <v>8484.7530000000006</v>
      </c>
      <c r="X1386" s="30">
        <f>X840+X918</f>
        <v>0</v>
      </c>
      <c r="Y1386" s="30">
        <f>Y840+Y918</f>
        <v>0</v>
      </c>
      <c r="Z1386" s="30">
        <f>Z840+Z918</f>
        <v>0</v>
      </c>
      <c r="AA1386" s="30">
        <f>AA840+AA918</f>
        <v>0</v>
      </c>
      <c r="AB1386" s="30">
        <f>AB840+AB918</f>
        <v>0</v>
      </c>
      <c r="AC1386" s="30">
        <f>AC840+AC918</f>
        <v>0</v>
      </c>
      <c r="AD1386" s="30">
        <f>AD840+AD918</f>
        <v>4597.2049999999999</v>
      </c>
      <c r="AE1386" s="30">
        <f>AE840+AE918</f>
        <v>4597.2049999999999</v>
      </c>
      <c r="AF1386" s="30">
        <f>AF840+AF918</f>
        <v>7095.8570000000009</v>
      </c>
      <c r="AG1386" s="30">
        <f>AG840+AG918</f>
        <v>7095.8570000000009</v>
      </c>
      <c r="AH1386" s="30">
        <f>AH840+AH918</f>
        <v>6819.5970000000007</v>
      </c>
    </row>
    <row r="1387" spans="1:34" ht="15" hidden="1" x14ac:dyDescent="0.25">
      <c r="A1387" t="str">
        <f t="shared" si="257"/>
        <v>天津非信贷资产第三阶段额</v>
      </c>
      <c r="B1387" s="3" t="str">
        <f t="shared" si="256"/>
        <v>天津银行非信贷资产第三阶段额</v>
      </c>
      <c r="C1387" s="4" t="s">
        <v>224</v>
      </c>
      <c r="D1387" s="4" t="s">
        <v>196</v>
      </c>
      <c r="E1387" s="5" t="s">
        <v>210</v>
      </c>
      <c r="F1387" s="5" t="s">
        <v>236</v>
      </c>
      <c r="G1387" s="5" t="str">
        <f t="shared" si="260"/>
        <v>非信贷资产第三阶段额</v>
      </c>
      <c r="H1387" s="30">
        <f>H841+H919</f>
        <v>0</v>
      </c>
      <c r="I1387" s="30">
        <f>I841+I919</f>
        <v>0</v>
      </c>
      <c r="J1387" s="30">
        <f>J841+J919</f>
        <v>1179.8240000000001</v>
      </c>
      <c r="K1387" s="30">
        <f>K841+K919</f>
        <v>1179.8240000000001</v>
      </c>
      <c r="L1387" s="30">
        <f>L841+L919</f>
        <v>1179.8240000000001</v>
      </c>
      <c r="M1387" s="30">
        <f>M841+M919</f>
        <v>1179.8240000000001</v>
      </c>
      <c r="N1387" s="30">
        <f>N841+N919</f>
        <v>2355.6930000000002</v>
      </c>
      <c r="O1387" s="30">
        <f>O841+O919</f>
        <v>2355.6930000000002</v>
      </c>
      <c r="P1387" s="30">
        <f>P841+P919</f>
        <v>2355.6930000000002</v>
      </c>
      <c r="Q1387" s="30">
        <f>Q841+Q919</f>
        <v>2355.6930000000002</v>
      </c>
      <c r="R1387" s="30">
        <f>R841+R919</f>
        <v>22665.47</v>
      </c>
      <c r="S1387" s="30">
        <f>S841+S919</f>
        <v>22665.47</v>
      </c>
      <c r="T1387" s="30">
        <f>T841+T919</f>
        <v>22665.47</v>
      </c>
      <c r="U1387" s="30">
        <f>U841+U919</f>
        <v>22665.47</v>
      </c>
      <c r="V1387" s="30">
        <f>V841+V919</f>
        <v>18792.058000000005</v>
      </c>
      <c r="W1387" s="30">
        <f>W841+W919</f>
        <v>18792.058000000005</v>
      </c>
      <c r="X1387" s="30">
        <f>X841+X919</f>
        <v>0</v>
      </c>
      <c r="Y1387" s="30">
        <f>Y841+Y919</f>
        <v>0</v>
      </c>
      <c r="Z1387" s="30">
        <f>Z841+Z919</f>
        <v>0</v>
      </c>
      <c r="AA1387" s="30">
        <f>AA841+AA919</f>
        <v>0</v>
      </c>
      <c r="AB1387" s="30">
        <f>AB841+AB919</f>
        <v>0</v>
      </c>
      <c r="AC1387" s="30">
        <f>AC841+AC919</f>
        <v>0</v>
      </c>
      <c r="AD1387" s="30">
        <f>AD841+AD919</f>
        <v>2003.5740000000005</v>
      </c>
      <c r="AE1387" s="30">
        <f>AE841+AE919</f>
        <v>2003.5740000000005</v>
      </c>
      <c r="AF1387" s="30">
        <f>AF841+AF919</f>
        <v>2003.5740000000005</v>
      </c>
      <c r="AG1387" s="30">
        <f>AG841+AG919</f>
        <v>2003.5740000000005</v>
      </c>
      <c r="AH1387" s="30">
        <f>AH841+AH919</f>
        <v>1992.4070000000002</v>
      </c>
    </row>
    <row r="1388" spans="1:34" ht="15" hidden="1" x14ac:dyDescent="0.25">
      <c r="A1388" t="str">
        <f t="shared" si="257"/>
        <v>江西非信贷资产第三阶段额</v>
      </c>
      <c r="B1388" s="3" t="str">
        <f t="shared" si="256"/>
        <v>江西银行非信贷资产第三阶段额</v>
      </c>
      <c r="C1388" s="4" t="s">
        <v>225</v>
      </c>
      <c r="D1388" s="4" t="s">
        <v>197</v>
      </c>
      <c r="E1388" s="5" t="s">
        <v>211</v>
      </c>
      <c r="F1388" s="5" t="s">
        <v>236</v>
      </c>
      <c r="G1388" s="5" t="str">
        <f t="shared" si="260"/>
        <v>非信贷资产第三阶段额</v>
      </c>
      <c r="H1388" s="30">
        <f>H842+H920</f>
        <v>7595.26</v>
      </c>
      <c r="I1388" s="30">
        <f>I842+I920</f>
        <v>7595.26</v>
      </c>
      <c r="J1388" s="30">
        <f>J842+J920</f>
        <v>7895.4820000000009</v>
      </c>
      <c r="K1388" s="30">
        <f>K842+K920</f>
        <v>7895.4820000000009</v>
      </c>
      <c r="L1388" s="30">
        <f>L842+L920</f>
        <v>11585.034</v>
      </c>
      <c r="M1388" s="30">
        <f>M842+M920</f>
        <v>11585.034</v>
      </c>
      <c r="N1388" s="30">
        <f>N842+N920</f>
        <v>7888.5580000000009</v>
      </c>
      <c r="O1388" s="30">
        <f>O842+O920</f>
        <v>7888.5580000000009</v>
      </c>
      <c r="P1388" s="30">
        <f>P842+P920</f>
        <v>7537.8610000000008</v>
      </c>
      <c r="Q1388" s="30">
        <f>Q842+Q920</f>
        <v>7537.8610000000008</v>
      </c>
      <c r="R1388" s="30">
        <f>R842+R920</f>
        <v>8213.5040000000008</v>
      </c>
      <c r="S1388" s="30">
        <f>S842+S920</f>
        <v>8213.5040000000008</v>
      </c>
      <c r="T1388" s="30">
        <f>T842+T920</f>
        <v>7744.2910000000011</v>
      </c>
      <c r="U1388" s="30">
        <f>U842+U920</f>
        <v>7744.2910000000011</v>
      </c>
      <c r="V1388" s="30">
        <f>V842+V920</f>
        <v>21981.684999999998</v>
      </c>
      <c r="W1388" s="30">
        <f>W842+W920</f>
        <v>21981.684999999998</v>
      </c>
      <c r="X1388" s="30">
        <f>X842+X920</f>
        <v>0</v>
      </c>
      <c r="Y1388" s="30">
        <f>Y842+Y920</f>
        <v>0</v>
      </c>
      <c r="Z1388" s="30">
        <f>Z842+Z920</f>
        <v>0</v>
      </c>
      <c r="AA1388" s="30">
        <f>AA842+AA920</f>
        <v>0</v>
      </c>
      <c r="AB1388" s="30">
        <f>AB842+AB920</f>
        <v>0</v>
      </c>
      <c r="AC1388" s="30">
        <f>AC842+AC920</f>
        <v>0</v>
      </c>
      <c r="AD1388" s="30">
        <f>AD842+AD920</f>
        <v>6247.4950000000008</v>
      </c>
      <c r="AE1388" s="30">
        <f>AE842+AE920</f>
        <v>6247.4950000000008</v>
      </c>
      <c r="AF1388" s="30">
        <f>AF842+AF920</f>
        <v>6302.88</v>
      </c>
      <c r="AG1388" s="30">
        <f>AG842+AG920</f>
        <v>6302.88</v>
      </c>
      <c r="AH1388" s="30">
        <f>AH842+AH920</f>
        <v>6972.9939999999997</v>
      </c>
    </row>
    <row r="1389" spans="1:34" ht="15" hidden="1" x14ac:dyDescent="0.25">
      <c r="A1389" t="str">
        <f t="shared" si="257"/>
        <v>泸州非信贷资产第三阶段额</v>
      </c>
      <c r="B1389" s="3" t="str">
        <f t="shared" si="256"/>
        <v>泸州银行非信贷资产第三阶段额</v>
      </c>
      <c r="C1389" s="4" t="s">
        <v>226</v>
      </c>
      <c r="D1389" s="4" t="s">
        <v>198</v>
      </c>
      <c r="E1389" s="5" t="s">
        <v>212</v>
      </c>
      <c r="F1389" s="5" t="s">
        <v>236</v>
      </c>
      <c r="G1389" s="5" t="str">
        <f t="shared" si="260"/>
        <v>非信贷资产第三阶段额</v>
      </c>
      <c r="H1389" s="30">
        <f>H843+H921</f>
        <v>0</v>
      </c>
      <c r="I1389" s="30">
        <f>I843+I921</f>
        <v>0</v>
      </c>
      <c r="J1389" s="30">
        <f>J843+J921</f>
        <v>0</v>
      </c>
      <c r="K1389" s="30">
        <f>K843+K921</f>
        <v>0</v>
      </c>
      <c r="L1389" s="30">
        <f>L843+L921</f>
        <v>250</v>
      </c>
      <c r="M1389" s="30">
        <f>M843+M921</f>
        <v>250</v>
      </c>
      <c r="N1389" s="30">
        <f>N843+N921</f>
        <v>250</v>
      </c>
      <c r="O1389" s="30">
        <f>O843+O921</f>
        <v>250</v>
      </c>
      <c r="P1389" s="30">
        <f>P843+P921</f>
        <v>250</v>
      </c>
      <c r="Q1389" s="30">
        <f>Q843+Q921</f>
        <v>250</v>
      </c>
      <c r="R1389" s="30">
        <f>R843+R921</f>
        <v>250</v>
      </c>
      <c r="S1389" s="30">
        <f>S843+S921</f>
        <v>250</v>
      </c>
      <c r="T1389" s="30">
        <f>T843+T921</f>
        <v>250</v>
      </c>
      <c r="U1389" s="30">
        <f>U843+U921</f>
        <v>250</v>
      </c>
      <c r="V1389" s="30">
        <f>V843+V921</f>
        <v>561.24600000000009</v>
      </c>
      <c r="W1389" s="30">
        <f>W843+W921</f>
        <v>561.24600000000009</v>
      </c>
      <c r="X1389" s="30">
        <f>X843+X921</f>
        <v>0</v>
      </c>
      <c r="Y1389" s="30">
        <f>Y843+Y921</f>
        <v>0</v>
      </c>
      <c r="Z1389" s="30">
        <f>Z843+Z921</f>
        <v>0</v>
      </c>
      <c r="AA1389" s="30">
        <f>AA843+AA921</f>
        <v>0</v>
      </c>
      <c r="AB1389" s="30">
        <f>AB843+AB921</f>
        <v>0</v>
      </c>
      <c r="AC1389" s="30">
        <f>AC843+AC921</f>
        <v>0</v>
      </c>
      <c r="AD1389" s="30">
        <f>AD843+AD921</f>
        <v>1348.15</v>
      </c>
      <c r="AE1389" s="30">
        <f>AE843+AE921</f>
        <v>1348.15</v>
      </c>
      <c r="AF1389" s="30">
        <f>AF843+AF921</f>
        <v>908.15</v>
      </c>
      <c r="AG1389" s="30">
        <f>AG843+AG921</f>
        <v>908.15</v>
      </c>
      <c r="AH1389" s="30">
        <f>AH843+AH921</f>
        <v>888.15000000000009</v>
      </c>
    </row>
    <row r="1390" spans="1:34" ht="15" hidden="1" x14ac:dyDescent="0.25">
      <c r="A1390" t="str">
        <f t="shared" si="257"/>
        <v>甘肃非信贷资产第三阶段额</v>
      </c>
      <c r="B1390" s="3" t="str">
        <f t="shared" si="256"/>
        <v>甘肃银行非信贷资产第三阶段额</v>
      </c>
      <c r="C1390" s="4" t="s">
        <v>228</v>
      </c>
      <c r="D1390" s="4" t="s">
        <v>200</v>
      </c>
      <c r="E1390" s="5" t="s">
        <v>214</v>
      </c>
      <c r="F1390" s="5" t="s">
        <v>236</v>
      </c>
      <c r="G1390" s="5" t="str">
        <f t="shared" si="260"/>
        <v>非信贷资产第三阶段额</v>
      </c>
      <c r="H1390" s="30">
        <f>H844+H922</f>
        <v>0</v>
      </c>
      <c r="I1390" s="30">
        <f>I844+I922</f>
        <v>0</v>
      </c>
      <c r="J1390" s="30">
        <f>J844+J922</f>
        <v>5468.3000000000011</v>
      </c>
      <c r="K1390" s="30">
        <f>K844+K922</f>
        <v>5468.3000000000011</v>
      </c>
      <c r="L1390" s="30">
        <f>L844+L922</f>
        <v>5468.3000000000011</v>
      </c>
      <c r="M1390" s="30">
        <f>M844+M922</f>
        <v>5468.3000000000011</v>
      </c>
      <c r="N1390" s="30">
        <f>N844+N922</f>
        <v>4275.2790000000005</v>
      </c>
      <c r="O1390" s="30">
        <f>O844+O922</f>
        <v>4275.2790000000005</v>
      </c>
      <c r="P1390" s="30">
        <f>P844+P922</f>
        <v>4275.2790000000005</v>
      </c>
      <c r="Q1390" s="30">
        <f>Q844+Q922</f>
        <v>4275.2790000000005</v>
      </c>
      <c r="R1390" s="30">
        <f>R844+R922</f>
        <v>13292.407999999999</v>
      </c>
      <c r="S1390" s="30">
        <f>S844+S922</f>
        <v>13292.407999999999</v>
      </c>
      <c r="T1390" s="30">
        <f>T844+T922</f>
        <v>13292.407999999999</v>
      </c>
      <c r="U1390" s="30">
        <f>U844+U922</f>
        <v>13292.407999999999</v>
      </c>
      <c r="V1390" s="30">
        <f>V844+V922</f>
        <v>13625.702000000001</v>
      </c>
      <c r="W1390" s="30">
        <f>W844+W922</f>
        <v>13625.702000000001</v>
      </c>
      <c r="X1390" s="30">
        <f>X844+X922</f>
        <v>0</v>
      </c>
      <c r="Y1390" s="30">
        <f>Y844+Y922</f>
        <v>0</v>
      </c>
      <c r="Z1390" s="30">
        <f>Z844+Z922</f>
        <v>0</v>
      </c>
      <c r="AA1390" s="30">
        <f>AA844+AA922</f>
        <v>0</v>
      </c>
      <c r="AB1390" s="30">
        <f>AB844+AB922</f>
        <v>0</v>
      </c>
      <c r="AC1390" s="30">
        <f>AC844+AC922</f>
        <v>0</v>
      </c>
      <c r="AD1390" s="30">
        <f>AD844+AD922</f>
        <v>8669.8540000000012</v>
      </c>
      <c r="AE1390" s="30">
        <f>AE844+AE922</f>
        <v>8669.8540000000012</v>
      </c>
      <c r="AF1390" s="30">
        <f>AF844+AF922</f>
        <v>8658.5810000000001</v>
      </c>
      <c r="AG1390" s="30">
        <f>AG844+AG922</f>
        <v>8658.5810000000001</v>
      </c>
      <c r="AH1390" s="30">
        <f>AH844+AH922</f>
        <v>3282.8530000000001</v>
      </c>
    </row>
    <row r="1391" spans="1:34" ht="15" hidden="1" x14ac:dyDescent="0.25">
      <c r="A1391" t="str">
        <f t="shared" si="257"/>
        <v>晋商非信贷资产第三阶段额</v>
      </c>
      <c r="B1391" s="3" t="str">
        <f t="shared" si="256"/>
        <v>晋商银行非信贷资产第三阶段额</v>
      </c>
      <c r="C1391" s="4" t="s">
        <v>229</v>
      </c>
      <c r="D1391" s="4" t="s">
        <v>201</v>
      </c>
      <c r="E1391" s="5" t="s">
        <v>215</v>
      </c>
      <c r="F1391" s="5" t="s">
        <v>236</v>
      </c>
      <c r="G1391" s="5" t="str">
        <f t="shared" si="260"/>
        <v>非信贷资产第三阶段额</v>
      </c>
      <c r="H1391" s="30">
        <f>H845+H923</f>
        <v>1953.8310000000004</v>
      </c>
      <c r="I1391" s="30">
        <f>I845+I923</f>
        <v>1953.8310000000004</v>
      </c>
      <c r="J1391" s="30">
        <f>J845+J923</f>
        <v>1939.6290000000001</v>
      </c>
      <c r="K1391" s="30">
        <f>K845+K923</f>
        <v>1939.6290000000001</v>
      </c>
      <c r="L1391" s="30">
        <f>L845+L923</f>
        <v>2102.8440000000005</v>
      </c>
      <c r="M1391" s="30">
        <f>M845+M923</f>
        <v>2102.8440000000005</v>
      </c>
      <c r="N1391" s="30">
        <f>N845+N923</f>
        <v>1847.979</v>
      </c>
      <c r="O1391" s="30">
        <f>O845+O923</f>
        <v>1847.979</v>
      </c>
      <c r="P1391" s="30">
        <f>P845+P923</f>
        <v>1682.2750000000003</v>
      </c>
      <c r="Q1391" s="30">
        <f>Q845+Q923</f>
        <v>1682.2750000000003</v>
      </c>
      <c r="R1391" s="30">
        <f>R845+R923</f>
        <v>1682.2750000000003</v>
      </c>
      <c r="S1391" s="30">
        <f>S845+S923</f>
        <v>1682.2750000000003</v>
      </c>
      <c r="T1391" s="30">
        <f>T845+T923</f>
        <v>2806.0550000000003</v>
      </c>
      <c r="U1391" s="30">
        <f>U845+U923</f>
        <v>2806.0550000000003</v>
      </c>
      <c r="V1391" s="30">
        <f>V845+V923</f>
        <v>4947.2800000000007</v>
      </c>
      <c r="W1391" s="30">
        <f>W845+W923</f>
        <v>4947.2800000000007</v>
      </c>
      <c r="X1391" s="30">
        <f>X845+X923</f>
        <v>0</v>
      </c>
      <c r="Y1391" s="30">
        <f>Y845+Y923</f>
        <v>0</v>
      </c>
      <c r="Z1391" s="30">
        <f>Z845+Z923</f>
        <v>0</v>
      </c>
      <c r="AA1391" s="30">
        <f>AA845+AA923</f>
        <v>0</v>
      </c>
      <c r="AB1391" s="30">
        <f>AB845+AB923</f>
        <v>0</v>
      </c>
      <c r="AC1391" s="30">
        <f>AC845+AC923</f>
        <v>0</v>
      </c>
      <c r="AD1391" s="30">
        <f>AD845+AD923</f>
        <v>2380.2040000000002</v>
      </c>
      <c r="AE1391" s="30">
        <f>AE845+AE923</f>
        <v>2380.2040000000002</v>
      </c>
      <c r="AF1391" s="30">
        <f>AF845+AF923</f>
        <v>2357.8140000000003</v>
      </c>
      <c r="AG1391" s="30">
        <f>AG845+AG923</f>
        <v>2357.8140000000003</v>
      </c>
      <c r="AH1391" s="30">
        <f>AH845+AH923</f>
        <v>1835.2550000000001</v>
      </c>
    </row>
    <row r="1392" spans="1:34" ht="15" hidden="1" x14ac:dyDescent="0.25">
      <c r="A1392" t="str">
        <f t="shared" si="257"/>
        <v>徽商非信贷资产第三阶段额</v>
      </c>
      <c r="B1392" s="3" t="str">
        <f t="shared" si="256"/>
        <v>徽商银行非信贷资产第三阶段额</v>
      </c>
      <c r="C1392" s="4" t="s">
        <v>230</v>
      </c>
      <c r="D1392" s="4" t="s">
        <v>202</v>
      </c>
      <c r="E1392" s="5" t="s">
        <v>216</v>
      </c>
      <c r="F1392" s="5" t="s">
        <v>236</v>
      </c>
      <c r="G1392" s="5" t="str">
        <f t="shared" si="260"/>
        <v>非信贷资产第三阶段额</v>
      </c>
      <c r="H1392" s="30">
        <f>H846+H924</f>
        <v>2029.4490000000003</v>
      </c>
      <c r="I1392" s="30">
        <f>I846+I924</f>
        <v>2029.4490000000003</v>
      </c>
      <c r="J1392" s="30">
        <f>J846+J924</f>
        <v>5543.2790000000005</v>
      </c>
      <c r="K1392" s="30">
        <f>K846+K924</f>
        <v>5543.2790000000005</v>
      </c>
      <c r="L1392" s="30">
        <f>L846+L924</f>
        <v>8970.3790000000008</v>
      </c>
      <c r="M1392" s="30">
        <f>M846+M924</f>
        <v>8970.3790000000008</v>
      </c>
      <c r="N1392" s="30">
        <f>N846+N924</f>
        <v>9385.7160000000003</v>
      </c>
      <c r="O1392" s="30">
        <f>O846+O924</f>
        <v>9385.7160000000003</v>
      </c>
      <c r="P1392" s="30">
        <f>P846+P924</f>
        <v>9385.7160000000003</v>
      </c>
      <c r="Q1392" s="30">
        <f>Q846+Q924</f>
        <v>9385.7160000000003</v>
      </c>
      <c r="R1392" s="30">
        <f>R846+R924</f>
        <v>10383.890000000001</v>
      </c>
      <c r="S1392" s="30">
        <f>S846+S924</f>
        <v>10383.890000000001</v>
      </c>
      <c r="T1392" s="30">
        <f>T846+T924</f>
        <v>7270.2539999999999</v>
      </c>
      <c r="U1392" s="30">
        <f>U846+U924</f>
        <v>7270.2539999999999</v>
      </c>
      <c r="V1392" s="30">
        <f>V846+V924</f>
        <v>12192.534</v>
      </c>
      <c r="W1392" s="30">
        <f>W846+W924</f>
        <v>12192.534</v>
      </c>
      <c r="X1392" s="30">
        <f>X846+X924</f>
        <v>0</v>
      </c>
      <c r="Y1392" s="30">
        <f>Y846+Y924</f>
        <v>0</v>
      </c>
      <c r="Z1392" s="30">
        <f>Z846+Z924</f>
        <v>0</v>
      </c>
      <c r="AA1392" s="30">
        <f>AA846+AA924</f>
        <v>0</v>
      </c>
      <c r="AB1392" s="30">
        <f>AB846+AB924</f>
        <v>0</v>
      </c>
      <c r="AC1392" s="30">
        <f>AC846+AC924</f>
        <v>0</v>
      </c>
      <c r="AD1392" s="30">
        <f>AD846+AD924</f>
        <v>7750.6960000000008</v>
      </c>
      <c r="AE1392" s="30">
        <f>AE846+AE924</f>
        <v>7750.6960000000008</v>
      </c>
      <c r="AF1392" s="30">
        <f>AF846+AF924</f>
        <v>7381.8360000000002</v>
      </c>
      <c r="AG1392" s="30">
        <f>AG846+AG924</f>
        <v>7381.8360000000002</v>
      </c>
      <c r="AH1392" s="30">
        <f>AH846+AH924</f>
        <v>7147.2290000000003</v>
      </c>
    </row>
    <row r="1393" spans="1:34" ht="15" hidden="1" x14ac:dyDescent="0.25">
      <c r="A1393" t="str">
        <f t="shared" ref="A1393:A1456" si="261">E1393&amp;G1393</f>
        <v>哈尔滨非信贷资产第三阶段额</v>
      </c>
      <c r="B1393" s="3" t="str">
        <f t="shared" si="256"/>
        <v>哈尔滨银行非信贷资产第三阶段额</v>
      </c>
      <c r="C1393" s="4" t="s">
        <v>231</v>
      </c>
      <c r="D1393" s="4" t="s">
        <v>203</v>
      </c>
      <c r="E1393" s="5" t="s">
        <v>217</v>
      </c>
      <c r="F1393" s="5" t="s">
        <v>236</v>
      </c>
      <c r="G1393" s="5" t="str">
        <f t="shared" si="260"/>
        <v>非信贷资产第三阶段额</v>
      </c>
      <c r="H1393" s="30">
        <f>H847+H925</f>
        <v>5232.7300000000005</v>
      </c>
      <c r="I1393" s="30">
        <f>I847+I925</f>
        <v>5232.7300000000005</v>
      </c>
      <c r="J1393" s="30">
        <f>J847+J925</f>
        <v>6556.3910000000005</v>
      </c>
      <c r="K1393" s="30">
        <f>K847+K925</f>
        <v>6556.3910000000005</v>
      </c>
      <c r="L1393" s="30">
        <f>L847+L925</f>
        <v>7290.5460000000003</v>
      </c>
      <c r="M1393" s="30">
        <f>M847+M925</f>
        <v>7290.5460000000003</v>
      </c>
      <c r="N1393" s="30">
        <f>N847+N925</f>
        <v>7045.3330000000005</v>
      </c>
      <c r="O1393" s="30">
        <f>O847+O925</f>
        <v>7045.3330000000005</v>
      </c>
      <c r="P1393" s="30">
        <f>P847+P925</f>
        <v>8926.4710000000014</v>
      </c>
      <c r="Q1393" s="30">
        <f>Q847+Q925</f>
        <v>8926.4710000000014</v>
      </c>
      <c r="R1393" s="30">
        <f>R847+R925</f>
        <v>17112.772000000004</v>
      </c>
      <c r="S1393" s="30">
        <f>S847+S925</f>
        <v>17112.772000000004</v>
      </c>
      <c r="T1393" s="30">
        <f>T847+T925</f>
        <v>8721.1930000000011</v>
      </c>
      <c r="U1393" s="30">
        <f>U847+U925</f>
        <v>8721.1930000000011</v>
      </c>
      <c r="V1393" s="30">
        <f>V847+V925</f>
        <v>23932.22</v>
      </c>
      <c r="W1393" s="30">
        <f>W847+W925</f>
        <v>23932.22</v>
      </c>
      <c r="X1393" s="30">
        <f>X847+X925</f>
        <v>0</v>
      </c>
      <c r="Y1393" s="30">
        <f>Y847+Y925</f>
        <v>0</v>
      </c>
      <c r="Z1393" s="30">
        <f>Z847+Z925</f>
        <v>0</v>
      </c>
      <c r="AA1393" s="30">
        <f>AA847+AA925</f>
        <v>0</v>
      </c>
      <c r="AB1393" s="30">
        <f>AB847+AB925</f>
        <v>0</v>
      </c>
      <c r="AC1393" s="30">
        <f>AC847+AC925</f>
        <v>0</v>
      </c>
      <c r="AD1393" s="30">
        <f>AD847+AD925</f>
        <v>20548.029000000002</v>
      </c>
      <c r="AE1393" s="30">
        <f>AE847+AE925</f>
        <v>20548.029000000002</v>
      </c>
      <c r="AF1393" s="30">
        <f>AF847+AF925</f>
        <v>20408.768</v>
      </c>
      <c r="AG1393" s="30">
        <f>AG847+AG925</f>
        <v>20408.768</v>
      </c>
      <c r="AH1393" s="30">
        <f>AH847+AH925</f>
        <v>21080.052</v>
      </c>
    </row>
    <row r="1394" spans="1:34" ht="15" hidden="1" x14ac:dyDescent="0.25">
      <c r="A1394" t="str">
        <f t="shared" si="261"/>
        <v>贵州非信贷资产第三阶段额</v>
      </c>
      <c r="B1394" s="3" t="str">
        <f t="shared" si="256"/>
        <v>贵州银行非信贷资产第三阶段额</v>
      </c>
      <c r="C1394" s="4" t="s">
        <v>232</v>
      </c>
      <c r="D1394" s="4" t="s">
        <v>204</v>
      </c>
      <c r="E1394" s="5" t="s">
        <v>218</v>
      </c>
      <c r="F1394" s="5" t="s">
        <v>236</v>
      </c>
      <c r="G1394" s="5" t="str">
        <f t="shared" si="260"/>
        <v>非信贷资产第三阶段额</v>
      </c>
      <c r="H1394" s="30">
        <f>H848+H926</f>
        <v>0</v>
      </c>
      <c r="I1394" s="30">
        <f>I848+I926</f>
        <v>0</v>
      </c>
      <c r="J1394" s="30">
        <f>J848+J926</f>
        <v>0</v>
      </c>
      <c r="K1394" s="30">
        <f>K848+K926</f>
        <v>0</v>
      </c>
      <c r="L1394" s="30">
        <f>L848+L926</f>
        <v>0</v>
      </c>
      <c r="M1394" s="30">
        <f>M848+M926</f>
        <v>0</v>
      </c>
      <c r="N1394" s="30">
        <f>N848+N926</f>
        <v>0</v>
      </c>
      <c r="O1394" s="30">
        <f>O848+O926</f>
        <v>0</v>
      </c>
      <c r="P1394" s="30">
        <f>P848+P926</f>
        <v>0</v>
      </c>
      <c r="Q1394" s="30">
        <f>Q848+Q926</f>
        <v>0</v>
      </c>
      <c r="R1394" s="30">
        <f>R848+R926</f>
        <v>0</v>
      </c>
      <c r="S1394" s="30">
        <f>S848+S926</f>
        <v>0</v>
      </c>
      <c r="T1394" s="30">
        <f>T848+T926</f>
        <v>0</v>
      </c>
      <c r="U1394" s="30">
        <f>U848+U926</f>
        <v>0</v>
      </c>
      <c r="V1394" s="30">
        <f>V848+V926</f>
        <v>6032.0220000000008</v>
      </c>
      <c r="W1394" s="30">
        <f>W848+W926</f>
        <v>6032.0220000000008</v>
      </c>
      <c r="X1394" s="30">
        <f>X848+X926</f>
        <v>0</v>
      </c>
      <c r="Y1394" s="30">
        <f>Y848+Y926</f>
        <v>0</v>
      </c>
      <c r="Z1394" s="30">
        <f>Z848+Z926</f>
        <v>0</v>
      </c>
      <c r="AA1394" s="30">
        <f>AA848+AA926</f>
        <v>0</v>
      </c>
      <c r="AB1394" s="30">
        <f>AB848+AB926</f>
        <v>0</v>
      </c>
      <c r="AC1394" s="30">
        <f>AC848+AC926</f>
        <v>0</v>
      </c>
      <c r="AD1394" s="30">
        <f>AD848+AD926</f>
        <v>1591.8160000000003</v>
      </c>
      <c r="AE1394" s="30">
        <f>AE848+AE926</f>
        <v>1591.8160000000003</v>
      </c>
      <c r="AF1394" s="30">
        <f>AF848+AF926</f>
        <v>1789.3800000000003</v>
      </c>
      <c r="AG1394" s="30">
        <f>AG848+AG926</f>
        <v>1789.3800000000003</v>
      </c>
      <c r="AH1394" s="30">
        <f>AH848+AH926</f>
        <v>1678.8910000000001</v>
      </c>
    </row>
    <row r="1395" spans="1:34" ht="15" hidden="1" x14ac:dyDescent="0.25">
      <c r="A1395" t="str">
        <f t="shared" si="261"/>
        <v>渤海非信贷资产第三阶段额</v>
      </c>
      <c r="B1395" s="3" t="str">
        <f t="shared" si="256"/>
        <v>渤海银行非信贷资产第三阶段额</v>
      </c>
      <c r="C1395" s="4" t="s">
        <v>233</v>
      </c>
      <c r="D1395" s="4" t="s">
        <v>205</v>
      </c>
      <c r="E1395" s="5" t="s">
        <v>219</v>
      </c>
      <c r="F1395" s="5" t="s">
        <v>236</v>
      </c>
      <c r="G1395" s="5" t="str">
        <f t="shared" si="260"/>
        <v>非信贷资产第三阶段额</v>
      </c>
      <c r="H1395" s="30">
        <f>H849+H927</f>
        <v>0</v>
      </c>
      <c r="I1395" s="30">
        <f>I849+I927</f>
        <v>0</v>
      </c>
      <c r="J1395" s="30">
        <f>J849+J927</f>
        <v>3203.96</v>
      </c>
      <c r="K1395" s="30">
        <f>K849+K927</f>
        <v>3203.96</v>
      </c>
      <c r="L1395" s="30">
        <f>L849+L927</f>
        <v>3971.3930000000005</v>
      </c>
      <c r="M1395" s="30">
        <f>M849+M927</f>
        <v>3971.3930000000005</v>
      </c>
      <c r="N1395" s="30">
        <f>N849+N927</f>
        <v>11963.317000000001</v>
      </c>
      <c r="O1395" s="30">
        <f>O849+O927</f>
        <v>11963.317000000001</v>
      </c>
      <c r="P1395" s="30">
        <f>P849+P927</f>
        <v>13856.636</v>
      </c>
      <c r="Q1395" s="30">
        <f>Q849+Q927</f>
        <v>13856.636</v>
      </c>
      <c r="R1395" s="30">
        <f>R849+R927</f>
        <v>45035.887999999999</v>
      </c>
      <c r="S1395" s="30">
        <f>S849+S927</f>
        <v>45035.887999999999</v>
      </c>
      <c r="T1395" s="30">
        <f>T849+T927</f>
        <v>19388.253000000001</v>
      </c>
      <c r="U1395" s="30">
        <f>U849+U927</f>
        <v>19388.253000000001</v>
      </c>
      <c r="V1395" s="30">
        <f>V849+V927</f>
        <v>55854.06700000001</v>
      </c>
      <c r="W1395" s="30">
        <f>W849+W927</f>
        <v>55854.06700000001</v>
      </c>
      <c r="X1395" s="30">
        <f>X849+X927</f>
        <v>0</v>
      </c>
      <c r="Y1395" s="30">
        <f>Y849+Y927</f>
        <v>0</v>
      </c>
      <c r="Z1395" s="30">
        <f>Z849+Z927</f>
        <v>0</v>
      </c>
      <c r="AA1395" s="30">
        <f>AA849+AA927</f>
        <v>0</v>
      </c>
      <c r="AB1395" s="30">
        <f>AB849+AB927</f>
        <v>0</v>
      </c>
      <c r="AC1395" s="30">
        <f>AC849+AC927</f>
        <v>0</v>
      </c>
      <c r="AD1395" s="30">
        <f>AD849+AD927</f>
        <v>33627.995999999999</v>
      </c>
      <c r="AE1395" s="30">
        <f>AE849+AE927</f>
        <v>33627.995999999999</v>
      </c>
      <c r="AF1395" s="30">
        <f>AF849+AF927</f>
        <v>37529.013000000006</v>
      </c>
      <c r="AG1395" s="30">
        <f>AG849+AG927</f>
        <v>37529.013000000006</v>
      </c>
      <c r="AH1395" s="30">
        <f>AH849+AH927</f>
        <v>22513.452000000001</v>
      </c>
    </row>
    <row r="1396" spans="1:34" ht="15" hidden="1" x14ac:dyDescent="0.25">
      <c r="A1396" t="str">
        <f t="shared" si="261"/>
        <v>威海非信贷资产第三阶段额</v>
      </c>
      <c r="B1396" s="3" t="str">
        <f t="shared" si="256"/>
        <v>威海银行非信贷资产第三阶段额</v>
      </c>
      <c r="C1396" s="4" t="s">
        <v>234</v>
      </c>
      <c r="D1396" s="4" t="s">
        <v>206</v>
      </c>
      <c r="E1396" s="5" t="s">
        <v>220</v>
      </c>
      <c r="F1396" s="5" t="s">
        <v>236</v>
      </c>
      <c r="G1396" s="5" t="str">
        <f t="shared" si="260"/>
        <v>非信贷资产第三阶段额</v>
      </c>
      <c r="H1396" s="30">
        <f>H850+H928</f>
        <v>0</v>
      </c>
      <c r="I1396" s="30">
        <f>I850+I928</f>
        <v>0</v>
      </c>
      <c r="J1396" s="30">
        <f>J850+J928</f>
        <v>0</v>
      </c>
      <c r="K1396" s="30">
        <f>K850+K928</f>
        <v>0</v>
      </c>
      <c r="L1396" s="30">
        <f>L850+L928</f>
        <v>0</v>
      </c>
      <c r="M1396" s="30">
        <f>M850+M928</f>
        <v>0</v>
      </c>
      <c r="N1396" s="30">
        <f>N850+N928</f>
        <v>2042.874</v>
      </c>
      <c r="O1396" s="30">
        <f>O850+O928</f>
        <v>2042.874</v>
      </c>
      <c r="P1396" s="30">
        <f>P850+P928</f>
        <v>2389</v>
      </c>
      <c r="Q1396" s="30">
        <f>Q850+Q928</f>
        <v>2389</v>
      </c>
      <c r="R1396" s="30">
        <f>R850+R928</f>
        <v>4097.6220000000003</v>
      </c>
      <c r="S1396" s="30">
        <f>S850+S928</f>
        <v>4097.6220000000003</v>
      </c>
      <c r="T1396" s="30">
        <f>T850+T928</f>
        <v>4717.6220000000003</v>
      </c>
      <c r="U1396" s="30">
        <f>U850+U928</f>
        <v>4717.6220000000003</v>
      </c>
      <c r="V1396" s="30">
        <f>V850+V928</f>
        <v>8429.1175546900013</v>
      </c>
      <c r="W1396" s="30">
        <f>W850+W928</f>
        <v>8429.1175546900013</v>
      </c>
      <c r="X1396" s="30">
        <f>X850+X928</f>
        <v>0</v>
      </c>
      <c r="Y1396" s="30">
        <f>Y850+Y928</f>
        <v>0</v>
      </c>
      <c r="Z1396" s="30">
        <f>Z850+Z928</f>
        <v>0</v>
      </c>
      <c r="AA1396" s="30">
        <f>AA850+AA928</f>
        <v>0</v>
      </c>
      <c r="AB1396" s="30">
        <f>AB850+AB928</f>
        <v>0</v>
      </c>
      <c r="AC1396" s="30">
        <f>AC850+AC928</f>
        <v>0</v>
      </c>
      <c r="AD1396" s="30">
        <f>AD850+AD928</f>
        <v>3013.6710000000003</v>
      </c>
      <c r="AE1396" s="30">
        <f>AE850+AE928</f>
        <v>3013.6710000000003</v>
      </c>
      <c r="AF1396" s="30">
        <f>AF850+AF928</f>
        <v>2663.6720000000005</v>
      </c>
      <c r="AG1396" s="30">
        <f>AG850+AG928</f>
        <v>2663.6720000000005</v>
      </c>
      <c r="AH1396" s="30">
        <f>AH850+AH928</f>
        <v>2163.672</v>
      </c>
    </row>
    <row r="1397" spans="1:34" ht="15" hidden="1" x14ac:dyDescent="0.25">
      <c r="A1397" t="str">
        <f t="shared" si="261"/>
        <v>东莞农商非信贷资产第三阶段额</v>
      </c>
      <c r="B1397" s="3" t="str">
        <f t="shared" si="256"/>
        <v>东莞农商银行非信贷资产第三阶段额</v>
      </c>
      <c r="C1397" s="4" t="s">
        <v>235</v>
      </c>
      <c r="D1397" s="4" t="s">
        <v>207</v>
      </c>
      <c r="E1397" s="5" t="s">
        <v>221</v>
      </c>
      <c r="F1397" s="5" t="s">
        <v>236</v>
      </c>
      <c r="G1397" s="5" t="str">
        <f t="shared" si="260"/>
        <v>非信贷资产第三阶段额</v>
      </c>
      <c r="H1397" s="30">
        <f>H851+H929</f>
        <v>0</v>
      </c>
      <c r="I1397" s="30">
        <f>I851+I929</f>
        <v>0</v>
      </c>
      <c r="J1397" s="30">
        <f>J851+J929</f>
        <v>0</v>
      </c>
      <c r="K1397" s="30">
        <f>K851+K929</f>
        <v>0</v>
      </c>
      <c r="L1397" s="30">
        <f>L851+L929</f>
        <v>0</v>
      </c>
      <c r="M1397" s="30">
        <f>M851+M929</f>
        <v>0</v>
      </c>
      <c r="N1397" s="30">
        <f>N851+N929</f>
        <v>864.1880000000001</v>
      </c>
      <c r="O1397" s="30">
        <f>O851+O929</f>
        <v>864.1880000000001</v>
      </c>
      <c r="P1397" s="30">
        <f>P851+P929</f>
        <v>474.02800000000002</v>
      </c>
      <c r="Q1397" s="30">
        <f>Q851+Q929</f>
        <v>474.02800000000002</v>
      </c>
      <c r="R1397" s="30">
        <f>R851+R929</f>
        <v>2651.4810000000002</v>
      </c>
      <c r="S1397" s="30">
        <f>S851+S929</f>
        <v>2651.4810000000002</v>
      </c>
      <c r="T1397" s="30">
        <f>T851+T929</f>
        <v>169.95700000000002</v>
      </c>
      <c r="U1397" s="30">
        <f>U851+U929</f>
        <v>169.95700000000002</v>
      </c>
      <c r="V1397" s="30">
        <f>V851+V929</f>
        <v>2152.3230000000003</v>
      </c>
      <c r="W1397" s="30">
        <f>W851+W929</f>
        <v>2152.3230000000003</v>
      </c>
      <c r="X1397" s="30">
        <f>X851+X929</f>
        <v>0</v>
      </c>
      <c r="Y1397" s="30">
        <f>Y851+Y929</f>
        <v>0</v>
      </c>
      <c r="Z1397" s="30">
        <f>Z851+Z929</f>
        <v>0</v>
      </c>
      <c r="AA1397" s="30">
        <f>AA851+AA929</f>
        <v>0</v>
      </c>
      <c r="AB1397" s="30">
        <f>AB851+AB929</f>
        <v>0</v>
      </c>
      <c r="AC1397" s="30">
        <f>AC851+AC929</f>
        <v>0</v>
      </c>
      <c r="AD1397" s="30">
        <f>AD851+AD929</f>
        <v>1099.357</v>
      </c>
      <c r="AE1397" s="30">
        <f>AE851+AE929</f>
        <v>1099.357</v>
      </c>
      <c r="AF1397" s="30">
        <f>AF851+AF929</f>
        <v>64.617000000000004</v>
      </c>
      <c r="AG1397" s="30">
        <f>AG851+AG929</f>
        <v>64.617000000000004</v>
      </c>
      <c r="AH1397" s="30">
        <f>AH851+AH929</f>
        <v>74.179000000000002</v>
      </c>
    </row>
    <row r="1398" spans="1:34" ht="15" hidden="1" x14ac:dyDescent="0.25">
      <c r="A1398" t="str">
        <f t="shared" si="261"/>
        <v>国有行非信贷资产第三阶段额</v>
      </c>
      <c r="B1398" s="15" t="str">
        <f t="shared" si="256"/>
        <v>国有行非信贷资产第三阶段额</v>
      </c>
      <c r="C1398" s="16"/>
      <c r="D1398" s="17" t="s">
        <v>8</v>
      </c>
      <c r="E1398" s="17" t="s">
        <v>8</v>
      </c>
      <c r="F1398" s="17"/>
      <c r="G1398" s="17" t="str">
        <f>G1397</f>
        <v>非信贷资产第三阶段额</v>
      </c>
      <c r="H1398" s="23">
        <f>IFERROR(SUMIF($F1328:$F1397,$E1398,H1328:H1397),"")</f>
        <v>5549</v>
      </c>
      <c r="I1398" s="23">
        <f>IFERROR(SUMIF($F1328:$F1397,$E1398,I1328:I1397),"")</f>
        <v>5549</v>
      </c>
      <c r="J1398" s="23">
        <f>IFERROR(SUMIF($F1328:$F1397,$E1398,J1328:J1397),"")</f>
        <v>16858</v>
      </c>
      <c r="K1398" s="23">
        <f>IFERROR(SUMIF($F1328:$F1397,$E1398,K1328:K1397),"")</f>
        <v>16858</v>
      </c>
      <c r="L1398" s="23">
        <f>IFERROR(SUMIF($F1328:$F1397,$E1398,L1328:L1397),"")</f>
        <v>3715</v>
      </c>
      <c r="M1398" s="23">
        <f>IFERROR(SUMIF($F1328:$F1397,$E1398,M1328:M1397),"")</f>
        <v>3715</v>
      </c>
      <c r="N1398" s="23">
        <f>IFERROR(SUMIF($F1328:$F1397,$E1398,N1328:N1397),"")</f>
        <v>22853</v>
      </c>
      <c r="O1398" s="23">
        <f>IFERROR(SUMIF($F1328:$F1397,$E1398,O1328:O1397),"")</f>
        <v>22853</v>
      </c>
      <c r="P1398" s="23">
        <f>IFERROR(SUMIF($F1328:$F1397,$E1398,P1328:P1397),"")</f>
        <v>24684</v>
      </c>
      <c r="Q1398" s="23">
        <f>IFERROR(SUMIF($F1328:$F1397,$E1398,Q1328:Q1397),"")</f>
        <v>24684</v>
      </c>
      <c r="R1398" s="23">
        <f>IFERROR(SUMIF($F1328:$F1397,$E1398,R1328:R1397),"")</f>
        <v>53455</v>
      </c>
      <c r="S1398" s="23">
        <f>IFERROR(SUMIF($F1328:$F1397,$E1398,S1328:S1397),"")</f>
        <v>53455</v>
      </c>
      <c r="T1398" s="23">
        <f>IFERROR(SUMIF($F1328:$F1397,$E1398,T1328:T1397),"")</f>
        <v>56670</v>
      </c>
      <c r="U1398" s="23">
        <f>IFERROR(SUMIF($F1328:$F1397,$E1398,U1328:U1397),"")</f>
        <v>56670</v>
      </c>
      <c r="V1398" s="23">
        <f>IFERROR(SUMIF($F1328:$F1397,$E1398,V1328:V1397),"")</f>
        <v>56195</v>
      </c>
      <c r="W1398" s="23">
        <f>IFERROR(SUMIF($F1328:$F1397,$E1398,W1328:W1397),"")</f>
        <v>56195</v>
      </c>
      <c r="X1398" s="23">
        <f>IFERROR(SUMIF($F1328:$F1397,$E1398,X1328:X1397),"")</f>
        <v>49014</v>
      </c>
      <c r="Y1398" s="23">
        <f>IFERROR(SUMIF($F1328:$F1397,$E1398,Y1328:Y1397),"")</f>
        <v>49014</v>
      </c>
      <c r="Z1398" s="23">
        <f>IFERROR(SUMIF($F1328:$F1397,$E1398,Z1328:Z1397),"")</f>
        <v>42589</v>
      </c>
      <c r="AA1398" s="23">
        <f>IFERROR(SUMIF($F1328:$F1397,$E1398,AA1328:AA1397),"")</f>
        <v>42589</v>
      </c>
      <c r="AB1398" s="23">
        <f>IFERROR(SUMIF($F1328:$F1397,$E1398,AB1328:AB1397),"")</f>
        <v>43678</v>
      </c>
      <c r="AC1398" s="23">
        <f>IFERROR(SUMIF($F1328:$F1397,$E1398,AC1328:AC1397),"")</f>
        <v>43678</v>
      </c>
      <c r="AD1398" s="23">
        <f>IFERROR(SUMIF($F1328:$F1397,$E1398,AD1328:AD1397),"")</f>
        <v>45597</v>
      </c>
      <c r="AE1398" s="23">
        <f>IFERROR(SUMIF($F1328:$F1397,$E1398,AE1328:AE1397),"")</f>
        <v>45597</v>
      </c>
      <c r="AF1398" s="23">
        <f>IFERROR(SUMIF($F1328:$F1397,$E1398,AF1328:AF1397),"")</f>
        <v>44777</v>
      </c>
      <c r="AG1398" s="23">
        <f>IFERROR(SUMIF($F1328:$F1397,$E1398,AG1328:AG1397),"")</f>
        <v>44777</v>
      </c>
      <c r="AH1398" s="23">
        <f>IFERROR(SUMIF($F1328:$F1397,$E1398,AH1328:AH1397),"")</f>
        <v>51263</v>
      </c>
    </row>
    <row r="1399" spans="1:34" ht="15" hidden="1" x14ac:dyDescent="0.25">
      <c r="A1399" t="str">
        <f t="shared" si="261"/>
        <v>股份行非信贷资产第三阶段额</v>
      </c>
      <c r="B1399" s="3" t="str">
        <f t="shared" si="256"/>
        <v>股份行非信贷资产第三阶段额</v>
      </c>
      <c r="C1399" s="4"/>
      <c r="D1399" s="5" t="s">
        <v>27</v>
      </c>
      <c r="E1399" s="5" t="s">
        <v>27</v>
      </c>
      <c r="F1399" s="5"/>
      <c r="G1399" s="5" t="str">
        <f t="shared" ref="G1399:G1404" si="262">G1398</f>
        <v>非信贷资产第三阶段额</v>
      </c>
      <c r="H1399" s="23">
        <f>IFERROR(SUMIF($F1328:$F1397,$E1399,H1328:H1397),"")</f>
        <v>54736</v>
      </c>
      <c r="I1399" s="23">
        <f>IFERROR(SUMIF($F1328:$F1397,$E1399,I1328:I1397),"")</f>
        <v>54736</v>
      </c>
      <c r="J1399" s="23">
        <f>IFERROR(SUMIF($F1328:$F1397,$E1399,J1328:J1397),"")</f>
        <v>96769</v>
      </c>
      <c r="K1399" s="23">
        <f>IFERROR(SUMIF($F1328:$F1397,$E1399,K1328:K1397),"")</f>
        <v>96769</v>
      </c>
      <c r="L1399" s="23">
        <f>IFERROR(SUMIF($F1328:$F1397,$E1399,L1328:L1397),"")</f>
        <v>118499</v>
      </c>
      <c r="M1399" s="23">
        <f>IFERROR(SUMIF($F1328:$F1397,$E1399,M1328:M1397),"")</f>
        <v>118499</v>
      </c>
      <c r="N1399" s="23">
        <f>IFERROR(SUMIF($F1328:$F1397,$E1399,N1328:N1397),"")</f>
        <v>175105</v>
      </c>
      <c r="O1399" s="23">
        <f>IFERROR(SUMIF($F1328:$F1397,$E1399,O1328:O1397),"")</f>
        <v>175105</v>
      </c>
      <c r="P1399" s="23">
        <f>IFERROR(SUMIF($F1328:$F1397,$E1399,P1328:P1397),"")</f>
        <v>246473</v>
      </c>
      <c r="Q1399" s="23">
        <f>IFERROR(SUMIF($F1328:$F1397,$E1399,Q1328:Q1397),"")</f>
        <v>246473</v>
      </c>
      <c r="R1399" s="23">
        <f>IFERROR(SUMIF($F1328:$F1397,$E1399,R1328:R1397),"")</f>
        <v>318536</v>
      </c>
      <c r="S1399" s="23">
        <f>IFERROR(SUMIF($F1328:$F1397,$E1399,S1328:S1397),"")</f>
        <v>318536</v>
      </c>
      <c r="T1399" s="23">
        <f>IFERROR(SUMIF($F1328:$F1397,$E1399,T1328:T1397),"")</f>
        <v>340175</v>
      </c>
      <c r="U1399" s="23">
        <f>IFERROR(SUMIF($F1328:$F1397,$E1399,U1328:U1397),"")</f>
        <v>340175</v>
      </c>
      <c r="V1399" s="23">
        <f>IFERROR(SUMIF($F1328:$F1397,$E1399,V1328:V1397),"")</f>
        <v>337475</v>
      </c>
      <c r="W1399" s="23">
        <f>IFERROR(SUMIF($F1328:$F1397,$E1399,W1328:W1397),"")</f>
        <v>337475</v>
      </c>
      <c r="X1399" s="23">
        <f>IFERROR(SUMIF($F1328:$F1397,$E1399,X1328:X1397),"")</f>
        <v>359469</v>
      </c>
      <c r="Y1399" s="23">
        <f>IFERROR(SUMIF($F1328:$F1397,$E1399,Y1328:Y1397),"")</f>
        <v>359469</v>
      </c>
      <c r="Z1399" s="23">
        <f>IFERROR(SUMIF($F1328:$F1397,$E1399,Z1328:Z1397),"")</f>
        <v>354114</v>
      </c>
      <c r="AA1399" s="23">
        <f>IFERROR(SUMIF($F1328:$F1397,$E1399,AA1328:AA1397),"")</f>
        <v>354114</v>
      </c>
      <c r="AB1399" s="23">
        <f>IFERROR(SUMIF($F1328:$F1397,$E1399,AB1328:AB1397),"")</f>
        <v>347529</v>
      </c>
      <c r="AC1399" s="23">
        <f>IFERROR(SUMIF($F1328:$F1397,$E1399,AC1328:AC1397),"")</f>
        <v>347529</v>
      </c>
      <c r="AD1399" s="23">
        <f>IFERROR(SUMIF($F1328:$F1397,$E1399,AD1328:AD1397),"")</f>
        <v>346154</v>
      </c>
      <c r="AE1399" s="23">
        <f>IFERROR(SUMIF($F1328:$F1397,$E1399,AE1328:AE1397),"")</f>
        <v>346154</v>
      </c>
      <c r="AF1399" s="23">
        <f>IFERROR(SUMIF($F1328:$F1397,$E1399,AF1328:AF1397),"")</f>
        <v>310456</v>
      </c>
      <c r="AG1399" s="23">
        <f>IFERROR(SUMIF($F1328:$F1397,$E1399,AG1328:AG1397),"")</f>
        <v>310456</v>
      </c>
      <c r="AH1399" s="23">
        <f>IFERROR(SUMIF($F1328:$F1397,$E1399,AH1328:AH1397),"")</f>
        <v>269532</v>
      </c>
    </row>
    <row r="1400" spans="1:34" ht="15" hidden="1" x14ac:dyDescent="0.25">
      <c r="A1400" t="str">
        <f t="shared" si="261"/>
        <v>城商行非信贷资产第三阶段额</v>
      </c>
      <c r="B1400" s="3" t="str">
        <f t="shared" si="256"/>
        <v>城商行非信贷资产第三阶段额</v>
      </c>
      <c r="C1400" s="4"/>
      <c r="D1400" s="5" t="s">
        <v>55</v>
      </c>
      <c r="E1400" s="5" t="s">
        <v>55</v>
      </c>
      <c r="F1400" s="5"/>
      <c r="G1400" s="5" t="str">
        <f t="shared" si="262"/>
        <v>非信贷资产第三阶段额</v>
      </c>
      <c r="H1400" s="23">
        <f>IFERROR(SUMIF($F1328:$F1397,$E1400,H1328:H1397),"")</f>
        <v>15221.169715000002</v>
      </c>
      <c r="I1400" s="23">
        <f>IFERROR(SUMIF($F1328:$F1397,$E1400,I1328:I1397),"")</f>
        <v>15221.169715000002</v>
      </c>
      <c r="J1400" s="23">
        <f>IFERROR(SUMIF($F1328:$F1397,$E1400,J1328:J1397),"")</f>
        <v>25165.574535009997</v>
      </c>
      <c r="K1400" s="23">
        <f>IFERROR(SUMIF($F1328:$F1397,$E1400,K1328:K1397),"")</f>
        <v>25165.574535009997</v>
      </c>
      <c r="L1400" s="23">
        <f>IFERROR(SUMIF($F1328:$F1397,$E1400,L1328:L1397),"")</f>
        <v>32284.784602</v>
      </c>
      <c r="M1400" s="23">
        <f>IFERROR(SUMIF($F1328:$F1397,$E1400,M1328:M1397),"")</f>
        <v>32284.784602</v>
      </c>
      <c r="N1400" s="23">
        <f>IFERROR(SUMIF($F1328:$F1397,$E1400,N1328:N1397),"")</f>
        <v>44210.945430110012</v>
      </c>
      <c r="O1400" s="23">
        <f>IFERROR(SUMIF($F1328:$F1397,$E1400,O1328:O1397),"")</f>
        <v>44210.945430110012</v>
      </c>
      <c r="P1400" s="23">
        <f>IFERROR(SUMIF($F1328:$F1397,$E1400,P1328:P1397),"")</f>
        <v>50524.486793839998</v>
      </c>
      <c r="Q1400" s="23">
        <f>IFERROR(SUMIF($F1328:$F1397,$E1400,Q1328:Q1397),"")</f>
        <v>50524.486793839998</v>
      </c>
      <c r="R1400" s="23">
        <f>IFERROR(SUMIF($F1328:$F1397,$E1400,R1328:R1397),"")</f>
        <v>76933.673884000003</v>
      </c>
      <c r="S1400" s="23">
        <f>IFERROR(SUMIF($F1328:$F1397,$E1400,S1328:S1397),"")</f>
        <v>76933.673884000003</v>
      </c>
      <c r="T1400" s="23">
        <f>IFERROR(SUMIF($F1328:$F1397,$E1400,T1328:T1397),"")</f>
        <v>94082.676006799986</v>
      </c>
      <c r="U1400" s="23">
        <f>IFERROR(SUMIF($F1328:$F1397,$E1400,U1328:U1397),"")</f>
        <v>94082.676006799986</v>
      </c>
      <c r="V1400" s="23">
        <f>IFERROR(SUMIF($F1328:$F1397,$E1400,V1328:V1397),"")</f>
        <v>83027.811877</v>
      </c>
      <c r="W1400" s="23">
        <f>IFERROR(SUMIF($F1328:$F1397,$E1400,W1328:W1397),"")</f>
        <v>83027.811877</v>
      </c>
      <c r="X1400" s="23">
        <f>IFERROR(SUMIF($F1328:$F1397,$E1400,X1328:X1397),"")</f>
        <v>56376.626000000004</v>
      </c>
      <c r="Y1400" s="23">
        <f>IFERROR(SUMIF($F1328:$F1397,$E1400,Y1328:Y1397),"")</f>
        <v>56376.626000000004</v>
      </c>
      <c r="Z1400" s="23">
        <f>IFERROR(SUMIF($F1328:$F1397,$E1400,Z1328:Z1397),"")</f>
        <v>50692.362000000016</v>
      </c>
      <c r="AA1400" s="23">
        <f>IFERROR(SUMIF($F1328:$F1397,$E1400,AA1328:AA1397),"")</f>
        <v>50692.362000000016</v>
      </c>
      <c r="AB1400" s="23">
        <f>IFERROR(SUMIF($F1328:$F1397,$E1400,AB1328:AB1397),"")</f>
        <v>49082.212000000007</v>
      </c>
      <c r="AC1400" s="23">
        <f>IFERROR(SUMIF($F1328:$F1397,$E1400,AC1328:AC1397),"")</f>
        <v>49082.212000000007</v>
      </c>
      <c r="AD1400" s="23">
        <f>IFERROR(SUMIF($F1328:$F1397,$E1400,AD1328:AD1397),"")</f>
        <v>95339.037656000015</v>
      </c>
      <c r="AE1400" s="23">
        <f>IFERROR(SUMIF($F1328:$F1397,$E1400,AE1328:AE1397),"")</f>
        <v>95339.037656000015</v>
      </c>
      <c r="AF1400" s="23">
        <f>IFERROR(SUMIF($F1328:$F1397,$E1400,AF1328:AF1397),"")</f>
        <v>93261.142515</v>
      </c>
      <c r="AG1400" s="23">
        <f>IFERROR(SUMIF($F1328:$F1397,$E1400,AG1328:AG1397),"")</f>
        <v>93261.142515</v>
      </c>
      <c r="AH1400" s="23">
        <f>IFERROR(SUMIF($F1328:$F1397,$E1400,AH1328:AH1397),"")</f>
        <v>89888.536515</v>
      </c>
    </row>
    <row r="1401" spans="1:34" ht="15" hidden="1" x14ac:dyDescent="0.25">
      <c r="A1401" t="str">
        <f t="shared" si="261"/>
        <v>农商行非信贷资产第三阶段额</v>
      </c>
      <c r="B1401" s="3" t="str">
        <f t="shared" si="256"/>
        <v>农商行非信贷资产第三阶段额</v>
      </c>
      <c r="C1401" s="4"/>
      <c r="D1401" s="5" t="s">
        <v>107</v>
      </c>
      <c r="E1401" s="5" t="s">
        <v>107</v>
      </c>
      <c r="F1401" s="5"/>
      <c r="G1401" s="5" t="str">
        <f t="shared" si="262"/>
        <v>非信贷资产第三阶段额</v>
      </c>
      <c r="H1401" s="23">
        <f>IFERROR(SUMIF($F1328:$F1397,$E1401,H1328:H1397),"")</f>
        <v>87.369000000000014</v>
      </c>
      <c r="I1401" s="23">
        <f>IFERROR(SUMIF($F1328:$F1397,$E1401,I1328:I1397),"")</f>
        <v>87.369000000000014</v>
      </c>
      <c r="J1401" s="23">
        <f>IFERROR(SUMIF($F1328:$F1397,$E1401,J1328:J1397),"")</f>
        <v>1388.7889472100001</v>
      </c>
      <c r="K1401" s="23">
        <f>IFERROR(SUMIF($F1328:$F1397,$E1401,K1328:K1397),"")</f>
        <v>1388.7889472100001</v>
      </c>
      <c r="L1401" s="23">
        <f>IFERROR(SUMIF($F1328:$F1397,$E1401,L1328:L1397),"")</f>
        <v>1157.8143771200002</v>
      </c>
      <c r="M1401" s="23">
        <f>IFERROR(SUMIF($F1328:$F1397,$E1401,M1328:M1397),"")</f>
        <v>1157.8143771200002</v>
      </c>
      <c r="N1401" s="23">
        <f>IFERROR(SUMIF($F1328:$F1397,$E1401,N1328:N1397),"")</f>
        <v>6103.1068349700008</v>
      </c>
      <c r="O1401" s="23">
        <f>IFERROR(SUMIF($F1328:$F1397,$E1401,O1328:O1397),"")</f>
        <v>6103.1068349700008</v>
      </c>
      <c r="P1401" s="23">
        <f>IFERROR(SUMIF($F1328:$F1397,$E1401,P1328:P1397),"")</f>
        <v>8417.6567928600016</v>
      </c>
      <c r="Q1401" s="23">
        <f>IFERROR(SUMIF($F1328:$F1397,$E1401,Q1328:Q1397),"")</f>
        <v>8417.6567928600016</v>
      </c>
      <c r="R1401" s="23">
        <f>IFERROR(SUMIF($F1328:$F1397,$E1401,R1328:R1397),"")</f>
        <v>4957.4120000000003</v>
      </c>
      <c r="S1401" s="23">
        <f>IFERROR(SUMIF($F1328:$F1397,$E1401,S1328:S1397),"")</f>
        <v>4957.4120000000003</v>
      </c>
      <c r="T1401" s="23">
        <f>IFERROR(SUMIF($F1328:$F1397,$E1401,T1328:T1397),"")</f>
        <v>5917.8180000000002</v>
      </c>
      <c r="U1401" s="23">
        <f>IFERROR(SUMIF($F1328:$F1397,$E1401,U1328:U1397),"")</f>
        <v>5917.8180000000002</v>
      </c>
      <c r="V1401" s="23">
        <f>IFERROR(SUMIF($F1328:$F1397,$E1401,V1328:V1397),"")</f>
        <v>6950.1660000000002</v>
      </c>
      <c r="W1401" s="23">
        <f>IFERROR(SUMIF($F1328:$F1397,$E1401,W1328:W1397),"")</f>
        <v>6950.1660000000002</v>
      </c>
      <c r="X1401" s="23">
        <f>IFERROR(SUMIF($F1328:$F1397,$E1401,X1328:X1397),"")</f>
        <v>0</v>
      </c>
      <c r="Y1401" s="23">
        <f>IFERROR(SUMIF($F1328:$F1397,$E1401,Y1328:Y1397),"")</f>
        <v>0</v>
      </c>
      <c r="Z1401" s="23">
        <f>IFERROR(SUMIF($F1328:$F1397,$E1401,Z1328:Z1397),"")</f>
        <v>0</v>
      </c>
      <c r="AA1401" s="23">
        <f>IFERROR(SUMIF($F1328:$F1397,$E1401,AA1328:AA1397),"")</f>
        <v>0</v>
      </c>
      <c r="AB1401" s="23">
        <f>IFERROR(SUMIF($F1328:$F1397,$E1401,AB1328:AB1397),"")</f>
        <v>0</v>
      </c>
      <c r="AC1401" s="23">
        <f>IFERROR(SUMIF($F1328:$F1397,$E1401,AC1328:AC1397),"")</f>
        <v>0</v>
      </c>
      <c r="AD1401" s="23">
        <f>IFERROR(SUMIF($F1328:$F1397,$E1401,AD1328:AD1397),"")</f>
        <v>4569.3360000000002</v>
      </c>
      <c r="AE1401" s="23">
        <f>IFERROR(SUMIF($F1328:$F1397,$E1401,AE1328:AE1397),"")</f>
        <v>4569.3360000000002</v>
      </c>
      <c r="AF1401" s="23">
        <f>IFERROR(SUMIF($F1328:$F1397,$E1401,AF1328:AF1397),"")</f>
        <v>3847.4570000000003</v>
      </c>
      <c r="AG1401" s="23">
        <f>IFERROR(SUMIF($F1328:$F1397,$E1401,AG1328:AG1397),"")</f>
        <v>3847.4570000000003</v>
      </c>
      <c r="AH1401" s="23">
        <f>IFERROR(SUMIF($F1328:$F1397,$E1401,AH1328:AH1397),"")</f>
        <v>2397.5950000000003</v>
      </c>
    </row>
    <row r="1402" spans="1:34" ht="15" hidden="1" x14ac:dyDescent="0.25">
      <c r="A1402" t="str">
        <f t="shared" si="261"/>
        <v>上市银行非信贷资产第三阶段额</v>
      </c>
      <c r="B1402" s="3" t="str">
        <f t="shared" si="256"/>
        <v>上市银行非信贷资产第三阶段额</v>
      </c>
      <c r="C1402" s="4"/>
      <c r="D1402" s="5" t="s">
        <v>135</v>
      </c>
      <c r="E1402" s="5" t="s">
        <v>135</v>
      </c>
      <c r="F1402" s="5"/>
      <c r="G1402" s="5" t="str">
        <f t="shared" si="262"/>
        <v>非信贷资产第三阶段额</v>
      </c>
      <c r="H1402" s="23">
        <f t="shared" ref="H1402:AG1402" si="263">IFERROR(SUM(H1398:H1401),"")</f>
        <v>75593.538715000002</v>
      </c>
      <c r="I1402" s="23">
        <f t="shared" si="263"/>
        <v>75593.538715000002</v>
      </c>
      <c r="J1402" s="23">
        <f t="shared" si="263"/>
        <v>140181.36348222001</v>
      </c>
      <c r="K1402" s="23">
        <f t="shared" si="263"/>
        <v>140181.36348222001</v>
      </c>
      <c r="L1402" s="23">
        <f t="shared" si="263"/>
        <v>155656.59897912</v>
      </c>
      <c r="M1402" s="23">
        <f t="shared" si="263"/>
        <v>155656.59897912</v>
      </c>
      <c r="N1402" s="23">
        <f t="shared" si="263"/>
        <v>248272.05226508001</v>
      </c>
      <c r="O1402" s="23">
        <f t="shared" si="263"/>
        <v>248272.05226508001</v>
      </c>
      <c r="P1402" s="23">
        <f t="shared" si="263"/>
        <v>330099.14358670003</v>
      </c>
      <c r="Q1402" s="23">
        <f t="shared" si="263"/>
        <v>330099.14358670003</v>
      </c>
      <c r="R1402" s="23">
        <f t="shared" si="263"/>
        <v>453882.085884</v>
      </c>
      <c r="S1402" s="23">
        <f t="shared" si="263"/>
        <v>453882.085884</v>
      </c>
      <c r="T1402" s="23">
        <f t="shared" si="263"/>
        <v>496845.4940068</v>
      </c>
      <c r="U1402" s="23">
        <f t="shared" si="263"/>
        <v>496845.4940068</v>
      </c>
      <c r="V1402" s="23">
        <f t="shared" si="263"/>
        <v>483647.97787700006</v>
      </c>
      <c r="W1402" s="23">
        <f t="shared" si="263"/>
        <v>483647.97787700006</v>
      </c>
      <c r="X1402" s="23">
        <f t="shared" si="263"/>
        <v>464859.62599999999</v>
      </c>
      <c r="Y1402" s="23">
        <f t="shared" si="263"/>
        <v>464859.62599999999</v>
      </c>
      <c r="Z1402" s="23">
        <f t="shared" si="263"/>
        <v>447395.36200000002</v>
      </c>
      <c r="AA1402" s="23">
        <f t="shared" si="263"/>
        <v>447395.36200000002</v>
      </c>
      <c r="AB1402" s="23">
        <f t="shared" si="263"/>
        <v>440289.212</v>
      </c>
      <c r="AC1402" s="23">
        <f t="shared" si="263"/>
        <v>440289.212</v>
      </c>
      <c r="AD1402" s="23">
        <f t="shared" si="263"/>
        <v>491659.37365600001</v>
      </c>
      <c r="AE1402" s="23">
        <f t="shared" si="263"/>
        <v>491659.37365600001</v>
      </c>
      <c r="AF1402" s="23">
        <f t="shared" si="263"/>
        <v>452341.59951500001</v>
      </c>
      <c r="AG1402" s="23">
        <f t="shared" si="263"/>
        <v>452341.59951500001</v>
      </c>
      <c r="AH1402" s="23">
        <f t="shared" ref="AH1402" si="264">IFERROR(SUM(AH1398:AH1401),"")</f>
        <v>413081.13151499996</v>
      </c>
    </row>
    <row r="1403" spans="1:34" ht="15" hidden="1" x14ac:dyDescent="0.25">
      <c r="A1403" t="str">
        <f t="shared" si="261"/>
        <v>A+H股非信贷资产第三阶段额</v>
      </c>
      <c r="B1403" s="3" t="str">
        <f t="shared" si="256"/>
        <v>A+H股非信贷资产第三阶段额</v>
      </c>
      <c r="C1403" s="3"/>
      <c r="D1403" s="5" t="s">
        <v>542</v>
      </c>
      <c r="E1403" s="5" t="s">
        <v>542</v>
      </c>
      <c r="F1403" s="3"/>
      <c r="G1403" s="5" t="str">
        <f t="shared" si="262"/>
        <v>非信贷资产第三阶段额</v>
      </c>
      <c r="H1403" s="23">
        <f>IFERROR(SUMIF($F1328:$F1397,$E1403,H1328:H1397),"")</f>
        <v>28407.935999999998</v>
      </c>
      <c r="I1403" s="23">
        <f>IFERROR(SUMIF($F1328:$F1397,$E1403,I1328:I1397),"")</f>
        <v>28407.935999999998</v>
      </c>
      <c r="J1403" s="23">
        <f>IFERROR(SUMIF($F1328:$F1397,$E1403,J1328:J1397),"")</f>
        <v>70544.285000000003</v>
      </c>
      <c r="K1403" s="23">
        <f>IFERROR(SUMIF($F1328:$F1397,$E1403,K1328:K1397),"")</f>
        <v>70544.285000000003</v>
      </c>
      <c r="L1403" s="23">
        <f>IFERROR(SUMIF($F1328:$F1397,$E1403,L1328:L1397),"")</f>
        <v>72042.447999999989</v>
      </c>
      <c r="M1403" s="23">
        <f>IFERROR(SUMIF($F1328:$F1397,$E1403,M1328:M1397),"")</f>
        <v>72042.447999999989</v>
      </c>
      <c r="N1403" s="23">
        <f>IFERROR(SUMIF($F1328:$F1397,$E1403,N1328:N1397),"")</f>
        <v>133627.56</v>
      </c>
      <c r="O1403" s="23">
        <f>IFERROR(SUMIF($F1328:$F1397,$E1403,O1328:O1397),"")</f>
        <v>133627.56</v>
      </c>
      <c r="P1403" s="23">
        <f>IFERROR(SUMIF($F1328:$F1397,$E1403,P1328:P1397),"")</f>
        <v>175486.902</v>
      </c>
      <c r="Q1403" s="23">
        <f>IFERROR(SUMIF($F1328:$F1397,$E1403,Q1328:Q1397),"")</f>
        <v>175486.902</v>
      </c>
      <c r="R1403" s="23">
        <f>IFERROR(SUMIF($F1328:$F1397,$E1403,R1328:R1397),"")</f>
        <v>235803.61799999999</v>
      </c>
      <c r="S1403" s="23">
        <f>IFERROR(SUMIF($F1328:$F1397,$E1403,S1328:S1397),"")</f>
        <v>235803.61799999999</v>
      </c>
      <c r="T1403" s="23">
        <f>IFERROR(SUMIF($F1328:$F1397,$E1403,T1328:T1397),"")</f>
        <v>258839.28099999999</v>
      </c>
      <c r="U1403" s="23">
        <f>IFERROR(SUMIF($F1328:$F1397,$E1403,U1328:U1397),"")</f>
        <v>258839.28099999999</v>
      </c>
      <c r="V1403" s="23">
        <f>IFERROR(SUMIF($F1328:$F1397,$E1403,V1328:V1397),"")</f>
        <v>264963.35200000001</v>
      </c>
      <c r="W1403" s="23">
        <f>IFERROR(SUMIF($F1328:$F1397,$E1403,W1328:W1397),"")</f>
        <v>264963.35200000001</v>
      </c>
      <c r="X1403" s="23">
        <f>IFERROR(SUMIF($F1328:$F1397,$E1403,X1328:X1397),"")</f>
        <v>241725</v>
      </c>
      <c r="Y1403" s="23">
        <f>IFERROR(SUMIF($F1328:$F1397,$E1403,Y1328:Y1397),"")</f>
        <v>241725</v>
      </c>
      <c r="Z1403" s="23">
        <f>IFERROR(SUMIF($F1328:$F1397,$E1403,Z1328:Z1397),"")</f>
        <v>236519</v>
      </c>
      <c r="AA1403" s="23">
        <f>IFERROR(SUMIF($F1328:$F1397,$E1403,AA1328:AA1397),"")</f>
        <v>236519</v>
      </c>
      <c r="AB1403" s="23">
        <f>IFERROR(SUMIF($F1328:$F1397,$E1403,AB1328:AB1397),"")</f>
        <v>235116</v>
      </c>
      <c r="AC1403" s="23">
        <f>IFERROR(SUMIF($F1328:$F1397,$E1403,AC1328:AC1397),"")</f>
        <v>235116</v>
      </c>
      <c r="AD1403" s="23">
        <f>IFERROR(SUMIF($F1328:$F1397,$E1403,AD1328:AD1397),"")</f>
        <v>262596.04800000001</v>
      </c>
      <c r="AE1403" s="23">
        <f>IFERROR(SUMIF($F1328:$F1397,$E1403,AE1328:AE1397),"")</f>
        <v>262596.04800000001</v>
      </c>
      <c r="AF1403" s="23">
        <f>IFERROR(SUMIF($F1328:$F1397,$E1403,AF1328:AF1397),"")</f>
        <v>247195.508</v>
      </c>
      <c r="AG1403" s="23">
        <f>IFERROR(SUMIF($F1328:$F1397,$E1403,AG1328:AG1397),"")</f>
        <v>247195.508</v>
      </c>
      <c r="AH1403" s="23">
        <f>IFERROR(SUMIF($F1328:$F1397,$E1403,AH1328:AH1397),"")</f>
        <v>238561.45500000002</v>
      </c>
    </row>
    <row r="1404" spans="1:34" ht="15" hidden="1" x14ac:dyDescent="0.25">
      <c r="A1404" t="str">
        <f t="shared" si="261"/>
        <v>纯H股非信贷资产第三阶段额</v>
      </c>
      <c r="B1404" s="3" t="str">
        <f t="shared" ref="B1404" si="265">D1404&amp;G1404</f>
        <v>纯H股非信贷资产第三阶段额</v>
      </c>
      <c r="C1404" s="3"/>
      <c r="D1404" s="5" t="s">
        <v>236</v>
      </c>
      <c r="E1404" s="5" t="s">
        <v>236</v>
      </c>
      <c r="F1404" s="3"/>
      <c r="G1404" s="5" t="str">
        <f t="shared" si="262"/>
        <v>非信贷资产第三阶段额</v>
      </c>
      <c r="H1404" s="23">
        <f>IFERROR(SUMIF($F1328:$F1397,$E1404,H1328:H1397),"")</f>
        <v>25420.646000000001</v>
      </c>
      <c r="I1404" s="23">
        <f>IFERROR(SUMIF($F1328:$F1397,$E1404,I1328:I1397),"")</f>
        <v>25420.646000000001</v>
      </c>
      <c r="J1404" s="23">
        <f>IFERROR(SUMIF($F1328:$F1397,$E1404,J1328:J1397),"")</f>
        <v>35505.397000000004</v>
      </c>
      <c r="K1404" s="23">
        <f>IFERROR(SUMIF($F1328:$F1397,$E1404,K1328:K1397),"")</f>
        <v>35505.397000000004</v>
      </c>
      <c r="L1404" s="23">
        <f>IFERROR(SUMIF($F1328:$F1397,$E1404,L1328:L1397),"")</f>
        <v>46375.941000000013</v>
      </c>
      <c r="M1404" s="23">
        <f>IFERROR(SUMIF($F1328:$F1397,$E1404,M1328:M1397),"")</f>
        <v>46375.941000000013</v>
      </c>
      <c r="N1404" s="23">
        <f>IFERROR(SUMIF($F1328:$F1397,$E1404,N1328:N1397),"")</f>
        <v>59753.054000000011</v>
      </c>
      <c r="O1404" s="23">
        <f>IFERROR(SUMIF($F1328:$F1397,$E1404,O1328:O1397),"")</f>
        <v>59753.054000000011</v>
      </c>
      <c r="P1404" s="23">
        <f>IFERROR(SUMIF($F1328:$F1397,$E1404,P1328:P1397),"")</f>
        <v>66355.807000000015</v>
      </c>
      <c r="Q1404" s="23">
        <f>IFERROR(SUMIF($F1328:$F1397,$E1404,Q1328:Q1397),"")</f>
        <v>66355.807000000015</v>
      </c>
      <c r="R1404" s="23">
        <f>IFERROR(SUMIF($F1328:$F1397,$E1404,R1328:R1397),"")</f>
        <v>152766.41400000002</v>
      </c>
      <c r="S1404" s="23">
        <f>IFERROR(SUMIF($F1328:$F1397,$E1404,S1328:S1397),"")</f>
        <v>152766.41400000002</v>
      </c>
      <c r="T1404" s="23">
        <f>IFERROR(SUMIF($F1328:$F1397,$E1404,T1328:T1397),"")</f>
        <v>101669.46699999999</v>
      </c>
      <c r="U1404" s="23">
        <f>IFERROR(SUMIF($F1328:$F1397,$E1404,U1328:U1397),"")</f>
        <v>101669.46699999999</v>
      </c>
      <c r="V1404" s="23">
        <f>IFERROR(SUMIF($F1328:$F1397,$E1404,V1328:V1397),"")</f>
        <v>210321.58155469003</v>
      </c>
      <c r="W1404" s="23">
        <f>IFERROR(SUMIF($F1328:$F1397,$E1404,W1328:W1397),"")</f>
        <v>210321.58155469003</v>
      </c>
      <c r="X1404" s="23">
        <f>IFERROR(SUMIF($F1328:$F1397,$E1404,X1328:X1397),"")</f>
        <v>0</v>
      </c>
      <c r="Y1404" s="23">
        <f>IFERROR(SUMIF($F1328:$F1397,$E1404,Y1328:Y1397),"")</f>
        <v>0</v>
      </c>
      <c r="Z1404" s="23">
        <f>IFERROR(SUMIF($F1328:$F1397,$E1404,Z1328:Z1397),"")</f>
        <v>0</v>
      </c>
      <c r="AA1404" s="23">
        <f>IFERROR(SUMIF($F1328:$F1397,$E1404,AA1328:AA1397),"")</f>
        <v>0</v>
      </c>
      <c r="AB1404" s="23">
        <f>IFERROR(SUMIF($F1328:$F1397,$E1404,AB1328:AB1397),"")</f>
        <v>0</v>
      </c>
      <c r="AC1404" s="23">
        <f>IFERROR(SUMIF($F1328:$F1397,$E1404,AC1328:AC1397),"")</f>
        <v>0</v>
      </c>
      <c r="AD1404" s="23">
        <f>IFERROR(SUMIF($F1328:$F1397,$E1404,AD1328:AD1397),"")</f>
        <v>121039.20500000002</v>
      </c>
      <c r="AE1404" s="23">
        <f>IFERROR(SUMIF($F1328:$F1397,$E1404,AE1328:AE1397),"")</f>
        <v>121039.20500000002</v>
      </c>
      <c r="AF1404" s="23">
        <f>IFERROR(SUMIF($F1328:$F1397,$E1404,AF1328:AF1397),"")</f>
        <v>124503.55600000003</v>
      </c>
      <c r="AG1404" s="23">
        <f>IFERROR(SUMIF($F1328:$F1397,$E1404,AG1328:AG1397),"")</f>
        <v>124503.55600000003</v>
      </c>
      <c r="AH1404" s="23">
        <f>IFERROR(SUMIF($F1328:$F1397,$E1404,AH1328:AH1397),"")</f>
        <v>103820.63700000002</v>
      </c>
    </row>
    <row r="1405" spans="1:34" ht="15.6" hidden="1" x14ac:dyDescent="0.25">
      <c r="A1405" t="str">
        <f t="shared" si="261"/>
        <v>非信贷拨备额</v>
      </c>
      <c r="B1405" s="3"/>
      <c r="C1405" s="3"/>
      <c r="D1405" s="3"/>
      <c r="E1405" s="3"/>
      <c r="F1405" s="1" t="s">
        <v>138</v>
      </c>
      <c r="G1405" s="3" t="s">
        <v>263</v>
      </c>
    </row>
    <row r="1406" spans="1:34" ht="15" hidden="1" x14ac:dyDescent="0.25">
      <c r="A1406" t="str">
        <f t="shared" si="261"/>
        <v>工商非信贷拨备额</v>
      </c>
      <c r="B1406" s="3" t="str">
        <f>D1406&amp;G1406</f>
        <v>工商银行非信贷拨备额</v>
      </c>
      <c r="C1406" s="4" t="s">
        <v>5</v>
      </c>
      <c r="D1406" s="4" t="s">
        <v>6</v>
      </c>
      <c r="E1406" s="5" t="s">
        <v>7</v>
      </c>
      <c r="F1406" s="5" t="s">
        <v>8</v>
      </c>
      <c r="G1406" s="5" t="str">
        <f>G1405</f>
        <v>非信贷拨备额</v>
      </c>
      <c r="H1406" s="217">
        <v>46694</v>
      </c>
      <c r="I1406" s="217">
        <v>46694</v>
      </c>
      <c r="J1406" s="217">
        <v>45326</v>
      </c>
      <c r="K1406" s="217">
        <v>45326</v>
      </c>
      <c r="L1406" s="217">
        <v>48898</v>
      </c>
      <c r="M1406" s="217">
        <v>48898</v>
      </c>
      <c r="N1406" s="217">
        <v>46127</v>
      </c>
      <c r="O1406" s="217">
        <v>46127</v>
      </c>
      <c r="P1406" s="217">
        <v>49779</v>
      </c>
      <c r="Q1406" s="217">
        <v>49779</v>
      </c>
      <c r="R1406" s="217">
        <v>53631</v>
      </c>
      <c r="S1406" s="217">
        <v>53631</v>
      </c>
      <c r="T1406" s="217">
        <v>86672</v>
      </c>
      <c r="U1406" s="217">
        <v>86672</v>
      </c>
      <c r="V1406" s="217">
        <v>125731</v>
      </c>
      <c r="W1406" s="217">
        <v>125731</v>
      </c>
      <c r="X1406" s="217">
        <v>136039</v>
      </c>
      <c r="Y1406" s="217">
        <v>136039</v>
      </c>
      <c r="Z1406" s="217">
        <v>127861</v>
      </c>
      <c r="AA1406" s="217">
        <v>127861</v>
      </c>
      <c r="AB1406" s="217">
        <v>134351</v>
      </c>
      <c r="AC1406" s="217">
        <v>134351</v>
      </c>
      <c r="AD1406" s="217">
        <v>106682</v>
      </c>
      <c r="AE1406" s="217">
        <v>106682</v>
      </c>
      <c r="AF1406" s="217">
        <v>106322</v>
      </c>
      <c r="AG1406" s="217">
        <v>106322</v>
      </c>
      <c r="AH1406" s="217">
        <v>97966</v>
      </c>
    </row>
    <row r="1407" spans="1:34" ht="15" hidden="1" x14ac:dyDescent="0.25">
      <c r="A1407" t="str">
        <f t="shared" si="261"/>
        <v>建设非信贷拨备额</v>
      </c>
      <c r="B1407" s="3" t="str">
        <f t="shared" ref="B1407:B1481" si="266">D1407&amp;G1407</f>
        <v>建设银行非信贷拨备额</v>
      </c>
      <c r="C1407" s="4" t="s">
        <v>9</v>
      </c>
      <c r="D1407" s="4" t="s">
        <v>10</v>
      </c>
      <c r="E1407" s="5" t="s">
        <v>11</v>
      </c>
      <c r="F1407" s="5" t="s">
        <v>8</v>
      </c>
      <c r="G1407" s="5" t="str">
        <f>G1406</f>
        <v>非信贷拨备额</v>
      </c>
      <c r="H1407" s="217">
        <v>45551</v>
      </c>
      <c r="I1407" s="217">
        <v>45551</v>
      </c>
      <c r="J1407" s="217">
        <v>54082</v>
      </c>
      <c r="K1407" s="217">
        <v>54082</v>
      </c>
      <c r="L1407" s="217">
        <v>58851</v>
      </c>
      <c r="M1407" s="217">
        <v>58851</v>
      </c>
      <c r="N1407" s="217">
        <v>59303</v>
      </c>
      <c r="O1407" s="217">
        <v>59303</v>
      </c>
      <c r="P1407" s="217">
        <v>62705</v>
      </c>
      <c r="Q1407" s="217">
        <v>62705</v>
      </c>
      <c r="R1407" s="217">
        <v>77292</v>
      </c>
      <c r="S1407" s="217">
        <v>77292</v>
      </c>
      <c r="T1407" s="217">
        <v>86770</v>
      </c>
      <c r="U1407" s="217">
        <v>86770</v>
      </c>
      <c r="V1407" s="217">
        <v>88585</v>
      </c>
      <c r="W1407" s="217">
        <v>88585</v>
      </c>
      <c r="X1407" s="217">
        <v>90993</v>
      </c>
      <c r="Y1407" s="217">
        <v>90993</v>
      </c>
      <c r="Z1407" s="217">
        <v>75758</v>
      </c>
      <c r="AA1407" s="217">
        <v>75758</v>
      </c>
      <c r="AB1407" s="217">
        <v>71337</v>
      </c>
      <c r="AC1407" s="217">
        <v>71337</v>
      </c>
      <c r="AD1407" s="217">
        <v>16229</v>
      </c>
      <c r="AE1407" s="217">
        <v>16229</v>
      </c>
      <c r="AF1407" s="217">
        <v>42192</v>
      </c>
      <c r="AG1407" s="217">
        <v>42192</v>
      </c>
      <c r="AH1407" s="217">
        <v>33685.999999999884</v>
      </c>
    </row>
    <row r="1408" spans="1:34" ht="15" hidden="1" x14ac:dyDescent="0.25">
      <c r="A1408" t="str">
        <f t="shared" si="261"/>
        <v>农业非信贷拨备额</v>
      </c>
      <c r="B1408" s="3" t="str">
        <f t="shared" si="266"/>
        <v>农业银行非信贷拨备额</v>
      </c>
      <c r="C1408" s="4" t="s">
        <v>12</v>
      </c>
      <c r="D1408" s="4" t="s">
        <v>13</v>
      </c>
      <c r="E1408" s="5" t="s">
        <v>14</v>
      </c>
      <c r="F1408" s="5" t="s">
        <v>8</v>
      </c>
      <c r="G1408" s="5" t="str">
        <f t="shared" ref="G1408:G1441" si="267">G1407</f>
        <v>非信贷拨备额</v>
      </c>
      <c r="H1408" s="217">
        <v>25091</v>
      </c>
      <c r="I1408" s="217">
        <v>25091</v>
      </c>
      <c r="J1408" s="217">
        <v>25427</v>
      </c>
      <c r="K1408" s="217">
        <v>25427</v>
      </c>
      <c r="L1408" s="217">
        <v>34706</v>
      </c>
      <c r="M1408" s="217">
        <v>34706</v>
      </c>
      <c r="N1408" s="217">
        <v>37549</v>
      </c>
      <c r="O1408" s="217">
        <v>37549</v>
      </c>
      <c r="P1408" s="217">
        <v>37688</v>
      </c>
      <c r="Q1408" s="217">
        <v>37688</v>
      </c>
      <c r="R1408" s="217">
        <v>41026</v>
      </c>
      <c r="S1408" s="217">
        <v>41026</v>
      </c>
      <c r="T1408" s="217">
        <v>44767</v>
      </c>
      <c r="U1408" s="217">
        <v>44767</v>
      </c>
      <c r="V1408" s="217">
        <v>37300</v>
      </c>
      <c r="W1408" s="217">
        <v>37300</v>
      </c>
      <c r="X1408" s="217">
        <v>45210</v>
      </c>
      <c r="Y1408" s="217">
        <v>45210</v>
      </c>
      <c r="Z1408" s="217">
        <v>58052</v>
      </c>
      <c r="AA1408" s="217">
        <v>58052</v>
      </c>
      <c r="AB1408" s="217">
        <v>59762</v>
      </c>
      <c r="AC1408" s="217">
        <v>59762</v>
      </c>
      <c r="AD1408" s="217">
        <v>38558</v>
      </c>
      <c r="AE1408" s="217">
        <v>38558</v>
      </c>
      <c r="AF1408" s="217">
        <v>44009</v>
      </c>
      <c r="AG1408" s="217">
        <v>44009</v>
      </c>
      <c r="AH1408" s="217">
        <v>32755.000000000233</v>
      </c>
    </row>
    <row r="1409" spans="1:34" ht="15" hidden="1" x14ac:dyDescent="0.25">
      <c r="A1409" t="str">
        <f t="shared" si="261"/>
        <v>中国非信贷拨备额</v>
      </c>
      <c r="B1409" s="3" t="str">
        <f t="shared" si="266"/>
        <v>中国银行非信贷拨备额</v>
      </c>
      <c r="C1409" s="4" t="s">
        <v>15</v>
      </c>
      <c r="D1409" s="4" t="s">
        <v>16</v>
      </c>
      <c r="E1409" s="5" t="s">
        <v>17</v>
      </c>
      <c r="F1409" s="5" t="s">
        <v>8</v>
      </c>
      <c r="G1409" s="5" t="str">
        <f t="shared" si="267"/>
        <v>非信贷拨备额</v>
      </c>
      <c r="H1409" s="217">
        <v>29280</v>
      </c>
      <c r="I1409" s="217">
        <v>29280</v>
      </c>
      <c r="J1409" s="217">
        <v>33893</v>
      </c>
      <c r="K1409" s="217">
        <v>33893</v>
      </c>
      <c r="L1409" s="217">
        <v>38623</v>
      </c>
      <c r="M1409" s="217">
        <v>38623</v>
      </c>
      <c r="N1409" s="217">
        <v>48857</v>
      </c>
      <c r="O1409" s="217">
        <v>48857</v>
      </c>
      <c r="P1409" s="217">
        <v>52246</v>
      </c>
      <c r="Q1409" s="217">
        <v>52246</v>
      </c>
      <c r="R1409" s="217">
        <v>53115</v>
      </c>
      <c r="S1409" s="217">
        <v>53115</v>
      </c>
      <c r="T1409" s="217">
        <v>54792</v>
      </c>
      <c r="U1409" s="217">
        <v>54792</v>
      </c>
      <c r="V1409" s="217">
        <v>58513</v>
      </c>
      <c r="W1409" s="217">
        <v>58513</v>
      </c>
      <c r="X1409" s="217">
        <v>56259</v>
      </c>
      <c r="Y1409" s="217">
        <v>56259</v>
      </c>
      <c r="Z1409" s="217">
        <v>56055</v>
      </c>
      <c r="AA1409" s="217">
        <v>56055</v>
      </c>
      <c r="AB1409" s="217">
        <v>43904</v>
      </c>
      <c r="AC1409" s="217">
        <v>43904</v>
      </c>
      <c r="AD1409" s="217">
        <v>45434</v>
      </c>
      <c r="AE1409" s="217">
        <v>45434</v>
      </c>
      <c r="AF1409" s="217">
        <v>13622</v>
      </c>
      <c r="AG1409" s="217">
        <v>13622</v>
      </c>
      <c r="AH1409" s="217">
        <v>37806</v>
      </c>
    </row>
    <row r="1410" spans="1:34" ht="15" hidden="1" x14ac:dyDescent="0.25">
      <c r="A1410" t="str">
        <f t="shared" si="261"/>
        <v>邮储非信贷拨备额</v>
      </c>
      <c r="B1410" s="3" t="str">
        <f t="shared" si="266"/>
        <v>邮储银行非信贷拨备额</v>
      </c>
      <c r="C1410" s="4" t="s">
        <v>18</v>
      </c>
      <c r="D1410" s="4" t="s">
        <v>19</v>
      </c>
      <c r="E1410" s="5" t="s">
        <v>20</v>
      </c>
      <c r="F1410" s="5" t="s">
        <v>8</v>
      </c>
      <c r="G1410" s="5" t="str">
        <f t="shared" si="267"/>
        <v>非信贷拨备额</v>
      </c>
      <c r="H1410" s="217">
        <v>0</v>
      </c>
      <c r="I1410" s="217">
        <v>0</v>
      </c>
      <c r="J1410" s="217">
        <v>30265</v>
      </c>
      <c r="K1410" s="217">
        <v>30265</v>
      </c>
      <c r="L1410" s="217">
        <v>29270</v>
      </c>
      <c r="M1410" s="217">
        <v>29270</v>
      </c>
      <c r="N1410" s="217">
        <v>35058</v>
      </c>
      <c r="O1410" s="217">
        <v>35058</v>
      </c>
      <c r="P1410" s="217">
        <v>41594</v>
      </c>
      <c r="Q1410" s="217">
        <v>41594</v>
      </c>
      <c r="R1410" s="217">
        <v>45868</v>
      </c>
      <c r="S1410" s="217">
        <v>45868</v>
      </c>
      <c r="T1410" s="217">
        <v>46149</v>
      </c>
      <c r="U1410" s="217">
        <v>46149</v>
      </c>
      <c r="V1410" s="217">
        <v>41629</v>
      </c>
      <c r="W1410" s="217">
        <v>41629</v>
      </c>
      <c r="X1410" s="217">
        <v>42594</v>
      </c>
      <c r="Y1410" s="217">
        <v>42594</v>
      </c>
      <c r="Z1410" s="217">
        <v>36706</v>
      </c>
      <c r="AA1410" s="217">
        <v>36706</v>
      </c>
      <c r="AB1410" s="217">
        <v>36609</v>
      </c>
      <c r="AC1410" s="217">
        <v>36609</v>
      </c>
      <c r="AD1410" s="217">
        <v>27345</v>
      </c>
      <c r="AE1410" s="217">
        <v>27345</v>
      </c>
      <c r="AF1410" s="217">
        <v>26472.000000000004</v>
      </c>
      <c r="AG1410" s="217">
        <v>26472.000000000004</v>
      </c>
      <c r="AH1410" s="217">
        <v>22303.999999999942</v>
      </c>
    </row>
    <row r="1411" spans="1:34" ht="15" hidden="1" x14ac:dyDescent="0.25">
      <c r="A1411" t="str">
        <f t="shared" si="261"/>
        <v>交通非信贷拨备额</v>
      </c>
      <c r="B1411" s="3" t="str">
        <f t="shared" si="266"/>
        <v>交通银行非信贷拨备额</v>
      </c>
      <c r="C1411" s="4" t="s">
        <v>21</v>
      </c>
      <c r="D1411" s="4" t="s">
        <v>22</v>
      </c>
      <c r="E1411" s="5" t="s">
        <v>23</v>
      </c>
      <c r="F1411" s="5" t="s">
        <v>8</v>
      </c>
      <c r="G1411" s="5" t="str">
        <f t="shared" si="267"/>
        <v>非信贷拨备额</v>
      </c>
      <c r="H1411" s="217">
        <v>13119</v>
      </c>
      <c r="I1411" s="217">
        <v>13119</v>
      </c>
      <c r="J1411" s="217">
        <v>15652</v>
      </c>
      <c r="K1411" s="217">
        <v>15652</v>
      </c>
      <c r="L1411" s="217">
        <v>17171</v>
      </c>
      <c r="M1411" s="217">
        <v>17171</v>
      </c>
      <c r="N1411" s="217">
        <v>21067</v>
      </c>
      <c r="O1411" s="217">
        <v>21067</v>
      </c>
      <c r="P1411" s="217">
        <v>20170</v>
      </c>
      <c r="Q1411" s="217">
        <v>20170</v>
      </c>
      <c r="R1411" s="217">
        <v>21958</v>
      </c>
      <c r="S1411" s="217">
        <v>21958</v>
      </c>
      <c r="T1411" s="217">
        <v>24095</v>
      </c>
      <c r="U1411" s="217">
        <v>24095</v>
      </c>
      <c r="V1411" s="217">
        <v>24726</v>
      </c>
      <c r="W1411" s="217">
        <v>24726</v>
      </c>
      <c r="X1411" s="217">
        <v>27854</v>
      </c>
      <c r="Y1411" s="217">
        <v>27854</v>
      </c>
      <c r="Z1411" s="217">
        <v>25998</v>
      </c>
      <c r="AA1411" s="217">
        <v>25998</v>
      </c>
      <c r="AB1411" s="217">
        <v>26836</v>
      </c>
      <c r="AC1411" s="217">
        <v>26836</v>
      </c>
      <c r="AD1411" s="217">
        <v>18301</v>
      </c>
      <c r="AE1411" s="217">
        <v>18301</v>
      </c>
      <c r="AF1411" s="217">
        <v>19247</v>
      </c>
      <c r="AG1411" s="217">
        <v>19247</v>
      </c>
      <c r="AH1411" s="217">
        <v>-219028</v>
      </c>
    </row>
    <row r="1412" spans="1:34" ht="15" hidden="1" x14ac:dyDescent="0.25">
      <c r="A1412" t="str">
        <f t="shared" si="261"/>
        <v>招商非信贷拨备额</v>
      </c>
      <c r="B1412" s="3" t="str">
        <f t="shared" si="266"/>
        <v>招商银行非信贷拨备额</v>
      </c>
      <c r="C1412" s="4" t="s">
        <v>24</v>
      </c>
      <c r="D1412" s="4" t="s">
        <v>25</v>
      </c>
      <c r="E1412" s="5" t="s">
        <v>26</v>
      </c>
      <c r="F1412" s="5" t="s">
        <v>27</v>
      </c>
      <c r="G1412" s="5" t="str">
        <f t="shared" si="267"/>
        <v>非信贷拨备额</v>
      </c>
      <c r="H1412" s="217">
        <v>23501</v>
      </c>
      <c r="I1412" s="217">
        <v>23501</v>
      </c>
      <c r="J1412" s="217">
        <v>26712</v>
      </c>
      <c r="K1412" s="217">
        <v>26712</v>
      </c>
      <c r="L1412" s="217">
        <v>31032</v>
      </c>
      <c r="M1412" s="217">
        <v>31032</v>
      </c>
      <c r="N1412" s="217">
        <v>42687</v>
      </c>
      <c r="O1412" s="217">
        <v>42687</v>
      </c>
      <c r="P1412" s="217">
        <v>70465</v>
      </c>
      <c r="Q1412" s="217">
        <v>70465</v>
      </c>
      <c r="R1412" s="217">
        <v>71284</v>
      </c>
      <c r="S1412" s="217">
        <v>71284</v>
      </c>
      <c r="T1412" s="217">
        <v>88706</v>
      </c>
      <c r="U1412" s="217">
        <v>88706</v>
      </c>
      <c r="V1412" s="217">
        <v>83204</v>
      </c>
      <c r="W1412" s="217">
        <v>83204</v>
      </c>
      <c r="X1412" s="217">
        <v>84516</v>
      </c>
      <c r="Y1412" s="217">
        <v>84516</v>
      </c>
      <c r="Z1412" s="217">
        <v>74189</v>
      </c>
      <c r="AA1412" s="217">
        <v>74189</v>
      </c>
      <c r="AB1412" s="217">
        <v>75803</v>
      </c>
      <c r="AC1412" s="217">
        <v>75803</v>
      </c>
      <c r="AD1412" s="217">
        <v>56822</v>
      </c>
      <c r="AE1412" s="217">
        <v>56822</v>
      </c>
      <c r="AF1412" s="217">
        <v>55120</v>
      </c>
      <c r="AG1412" s="217">
        <v>55120</v>
      </c>
      <c r="AH1412" s="217">
        <v>52460</v>
      </c>
    </row>
    <row r="1413" spans="1:34" ht="15" hidden="1" x14ac:dyDescent="0.25">
      <c r="A1413" t="str">
        <f t="shared" si="261"/>
        <v>兴业非信贷拨备额</v>
      </c>
      <c r="B1413" s="3" t="str">
        <f t="shared" si="266"/>
        <v>兴业银行非信贷拨备额</v>
      </c>
      <c r="C1413" s="4" t="s">
        <v>28</v>
      </c>
      <c r="D1413" s="4" t="s">
        <v>29</v>
      </c>
      <c r="E1413" s="5" t="s">
        <v>30</v>
      </c>
      <c r="F1413" s="5" t="s">
        <v>27</v>
      </c>
      <c r="G1413" s="5" t="str">
        <f t="shared" si="267"/>
        <v>非信贷拨备额</v>
      </c>
      <c r="H1413" s="217">
        <v>39121</v>
      </c>
      <c r="I1413" s="217">
        <v>39121</v>
      </c>
      <c r="J1413" s="217">
        <v>42012</v>
      </c>
      <c r="K1413" s="217">
        <v>42012</v>
      </c>
      <c r="L1413" s="217">
        <v>45816</v>
      </c>
      <c r="M1413" s="217">
        <v>45816</v>
      </c>
      <c r="N1413" s="217">
        <v>51222</v>
      </c>
      <c r="O1413" s="217">
        <v>51222</v>
      </c>
      <c r="P1413" s="217">
        <v>63261</v>
      </c>
      <c r="Q1413" s="217">
        <v>63261</v>
      </c>
      <c r="R1413" s="217">
        <v>59415</v>
      </c>
      <c r="S1413" s="217">
        <v>59415</v>
      </c>
      <c r="T1413" s="217">
        <v>62106</v>
      </c>
      <c r="U1413" s="217">
        <v>62106</v>
      </c>
      <c r="V1413" s="217">
        <v>62049</v>
      </c>
      <c r="W1413" s="217">
        <v>62049</v>
      </c>
      <c r="X1413" s="217">
        <v>58454</v>
      </c>
      <c r="Y1413" s="217">
        <v>58454</v>
      </c>
      <c r="Z1413" s="217">
        <v>55767</v>
      </c>
      <c r="AA1413" s="217">
        <v>55767</v>
      </c>
      <c r="AB1413" s="217">
        <v>62665</v>
      </c>
      <c r="AC1413" s="217">
        <v>62665</v>
      </c>
      <c r="AD1413" s="217">
        <v>50825</v>
      </c>
      <c r="AE1413" s="217">
        <v>50825</v>
      </c>
      <c r="AF1413" s="217">
        <v>48712</v>
      </c>
      <c r="AG1413" s="217">
        <v>48712</v>
      </c>
      <c r="AH1413" s="217">
        <v>47201</v>
      </c>
    </row>
    <row r="1414" spans="1:34" ht="15" hidden="1" x14ac:dyDescent="0.25">
      <c r="A1414" t="str">
        <f t="shared" si="261"/>
        <v>浦发非信贷拨备额</v>
      </c>
      <c r="B1414" s="3" t="str">
        <f t="shared" si="266"/>
        <v>浦发银行非信贷拨备额</v>
      </c>
      <c r="C1414" s="4" t="s">
        <v>31</v>
      </c>
      <c r="D1414" s="4" t="s">
        <v>32</v>
      </c>
      <c r="E1414" s="5" t="s">
        <v>33</v>
      </c>
      <c r="F1414" s="5" t="s">
        <v>27</v>
      </c>
      <c r="G1414" s="5" t="str">
        <f t="shared" si="267"/>
        <v>非信贷拨备额</v>
      </c>
      <c r="H1414" s="217">
        <v>19966</v>
      </c>
      <c r="I1414" s="217">
        <v>19966</v>
      </c>
      <c r="J1414" s="217">
        <v>22962</v>
      </c>
      <c r="K1414" s="217">
        <v>22962</v>
      </c>
      <c r="L1414" s="217">
        <v>24934</v>
      </c>
      <c r="M1414" s="217">
        <v>24934</v>
      </c>
      <c r="N1414" s="217">
        <v>24223</v>
      </c>
      <c r="O1414" s="217">
        <v>24223</v>
      </c>
      <c r="P1414" s="217">
        <v>29089</v>
      </c>
      <c r="Q1414" s="217">
        <v>29089</v>
      </c>
      <c r="R1414" s="217">
        <v>32851</v>
      </c>
      <c r="S1414" s="217">
        <v>32851</v>
      </c>
      <c r="T1414" s="217">
        <v>34144</v>
      </c>
      <c r="U1414" s="217">
        <v>34144</v>
      </c>
      <c r="V1414" s="217">
        <v>36216</v>
      </c>
      <c r="W1414" s="217">
        <v>36216</v>
      </c>
      <c r="X1414" s="217">
        <v>44697</v>
      </c>
      <c r="Y1414" s="217">
        <v>44697</v>
      </c>
      <c r="Z1414" s="217">
        <v>52655</v>
      </c>
      <c r="AA1414" s="217">
        <v>52655</v>
      </c>
      <c r="AB1414" s="217">
        <v>52116</v>
      </c>
      <c r="AC1414" s="217">
        <v>52116</v>
      </c>
      <c r="AD1414" s="217">
        <v>40236</v>
      </c>
      <c r="AE1414" s="217">
        <v>40236</v>
      </c>
      <c r="AF1414" s="217">
        <v>41569</v>
      </c>
      <c r="AG1414" s="217">
        <v>41569</v>
      </c>
      <c r="AH1414" s="217">
        <v>47500.999999999971</v>
      </c>
    </row>
    <row r="1415" spans="1:34" ht="15" hidden="1" x14ac:dyDescent="0.25">
      <c r="A1415" t="str">
        <f t="shared" si="261"/>
        <v>中信非信贷拨备额</v>
      </c>
      <c r="B1415" s="3" t="str">
        <f t="shared" si="266"/>
        <v>中信银行非信贷拨备额</v>
      </c>
      <c r="C1415" s="4" t="s">
        <v>34</v>
      </c>
      <c r="D1415" s="4" t="s">
        <v>35</v>
      </c>
      <c r="E1415" s="5" t="s">
        <v>36</v>
      </c>
      <c r="F1415" s="5" t="s">
        <v>27</v>
      </c>
      <c r="G1415" s="5" t="str">
        <f t="shared" si="267"/>
        <v>非信贷拨备额</v>
      </c>
      <c r="H1415" s="217">
        <v>16058</v>
      </c>
      <c r="I1415" s="217">
        <v>16058</v>
      </c>
      <c r="J1415" s="217">
        <v>19521</v>
      </c>
      <c r="K1415" s="217">
        <v>19521</v>
      </c>
      <c r="L1415" s="217">
        <v>28224</v>
      </c>
      <c r="M1415" s="217">
        <v>28224</v>
      </c>
      <c r="N1415" s="217">
        <v>29699</v>
      </c>
      <c r="O1415" s="217">
        <v>29699</v>
      </c>
      <c r="P1415" s="217">
        <v>42047</v>
      </c>
      <c r="Q1415" s="217">
        <v>42047</v>
      </c>
      <c r="R1415" s="217">
        <v>47140</v>
      </c>
      <c r="S1415" s="217">
        <v>47140</v>
      </c>
      <c r="T1415" s="217">
        <v>56536</v>
      </c>
      <c r="U1415" s="217">
        <v>56536</v>
      </c>
      <c r="V1415" s="217">
        <v>49039</v>
      </c>
      <c r="W1415" s="217">
        <v>49039</v>
      </c>
      <c r="X1415" s="217">
        <v>53304</v>
      </c>
      <c r="Y1415" s="217">
        <v>53304</v>
      </c>
      <c r="Z1415" s="217">
        <v>51232</v>
      </c>
      <c r="AA1415" s="217">
        <v>51232</v>
      </c>
      <c r="AB1415" s="217">
        <v>52037</v>
      </c>
      <c r="AC1415" s="217">
        <v>52037</v>
      </c>
      <c r="AD1415" s="217">
        <v>42199</v>
      </c>
      <c r="AE1415" s="217">
        <v>42199</v>
      </c>
      <c r="AF1415" s="217">
        <v>43816</v>
      </c>
      <c r="AG1415" s="217">
        <v>43816</v>
      </c>
      <c r="AH1415" s="217">
        <v>46080.999999999971</v>
      </c>
    </row>
    <row r="1416" spans="1:34" ht="15" hidden="1" x14ac:dyDescent="0.25">
      <c r="A1416" t="str">
        <f t="shared" si="261"/>
        <v>民生非信贷拨备额</v>
      </c>
      <c r="B1416" s="3" t="str">
        <f t="shared" si="266"/>
        <v>民生银行非信贷拨备额</v>
      </c>
      <c r="C1416" s="4" t="s">
        <v>37</v>
      </c>
      <c r="D1416" s="4" t="s">
        <v>38</v>
      </c>
      <c r="E1416" s="5" t="s">
        <v>39</v>
      </c>
      <c r="F1416" s="5" t="s">
        <v>27</v>
      </c>
      <c r="G1416" s="5" t="str">
        <f t="shared" si="267"/>
        <v>非信贷拨备额</v>
      </c>
      <c r="H1416" s="217">
        <v>10755</v>
      </c>
      <c r="I1416" s="217">
        <v>10755</v>
      </c>
      <c r="J1416" s="217">
        <v>12091</v>
      </c>
      <c r="K1416" s="217">
        <v>12091</v>
      </c>
      <c r="L1416" s="217">
        <v>17555</v>
      </c>
      <c r="M1416" s="217">
        <v>17555</v>
      </c>
      <c r="N1416" s="217">
        <v>22428</v>
      </c>
      <c r="O1416" s="217">
        <v>22428</v>
      </c>
      <c r="P1416" s="217">
        <v>28263</v>
      </c>
      <c r="Q1416" s="217">
        <v>28263</v>
      </c>
      <c r="R1416" s="217">
        <v>27546</v>
      </c>
      <c r="S1416" s="217">
        <v>27546</v>
      </c>
      <c r="T1416" s="217">
        <v>26599</v>
      </c>
      <c r="U1416" s="217">
        <v>26599</v>
      </c>
      <c r="V1416" s="217">
        <v>23747</v>
      </c>
      <c r="W1416" s="217">
        <v>23747</v>
      </c>
      <c r="X1416" s="217">
        <v>22587</v>
      </c>
      <c r="Y1416" s="217">
        <v>22587</v>
      </c>
      <c r="Z1416" s="217">
        <v>23863</v>
      </c>
      <c r="AA1416" s="217">
        <v>23863</v>
      </c>
      <c r="AB1416" s="217">
        <v>25367</v>
      </c>
      <c r="AC1416" s="217">
        <v>25367</v>
      </c>
      <c r="AD1416" s="217">
        <v>24458</v>
      </c>
      <c r="AE1416" s="217">
        <v>24458</v>
      </c>
      <c r="AF1416" s="217">
        <v>23461</v>
      </c>
      <c r="AG1416" s="217">
        <v>23461</v>
      </c>
      <c r="AH1416" s="217">
        <v>24913</v>
      </c>
    </row>
    <row r="1417" spans="1:34" ht="15" hidden="1" x14ac:dyDescent="0.25">
      <c r="A1417" t="str">
        <f t="shared" si="261"/>
        <v>光大非信贷拨备额</v>
      </c>
      <c r="B1417" s="3" t="str">
        <f t="shared" si="266"/>
        <v>光大银行非信贷拨备额</v>
      </c>
      <c r="C1417" s="4" t="s">
        <v>40</v>
      </c>
      <c r="D1417" s="4" t="s">
        <v>41</v>
      </c>
      <c r="E1417" s="5" t="s">
        <v>42</v>
      </c>
      <c r="F1417" s="5" t="s">
        <v>27</v>
      </c>
      <c r="G1417" s="5" t="str">
        <f t="shared" si="267"/>
        <v>非信贷拨备额</v>
      </c>
      <c r="H1417" s="217">
        <v>15481</v>
      </c>
      <c r="I1417" s="217">
        <v>15481</v>
      </c>
      <c r="J1417" s="217">
        <v>16282</v>
      </c>
      <c r="K1417" s="217">
        <v>16282</v>
      </c>
      <c r="L1417" s="217">
        <v>17414</v>
      </c>
      <c r="M1417" s="217">
        <v>17414</v>
      </c>
      <c r="N1417" s="217">
        <v>19633</v>
      </c>
      <c r="O1417" s="217">
        <v>19633</v>
      </c>
      <c r="P1417" s="217">
        <v>21428</v>
      </c>
      <c r="Q1417" s="217">
        <v>21428</v>
      </c>
      <c r="R1417" s="217">
        <v>23708</v>
      </c>
      <c r="S1417" s="217">
        <v>23708</v>
      </c>
      <c r="T1417" s="217">
        <v>27154</v>
      </c>
      <c r="U1417" s="217">
        <v>27154</v>
      </c>
      <c r="V1417" s="217">
        <v>25079</v>
      </c>
      <c r="W1417" s="217">
        <v>25079</v>
      </c>
      <c r="X1417" s="217">
        <v>27524</v>
      </c>
      <c r="Y1417" s="217">
        <v>27524</v>
      </c>
      <c r="Z1417" s="217">
        <v>29724</v>
      </c>
      <c r="AA1417" s="217">
        <v>29724</v>
      </c>
      <c r="AB1417" s="217">
        <v>29208</v>
      </c>
      <c r="AC1417" s="217">
        <v>29208</v>
      </c>
      <c r="AD1417" s="217">
        <v>27933</v>
      </c>
      <c r="AE1417" s="217">
        <v>27933</v>
      </c>
      <c r="AF1417" s="217">
        <v>26762</v>
      </c>
      <c r="AG1417" s="217">
        <v>26762</v>
      </c>
      <c r="AH1417" s="217">
        <v>25024</v>
      </c>
    </row>
    <row r="1418" spans="1:34" ht="15" hidden="1" x14ac:dyDescent="0.25">
      <c r="A1418" t="str">
        <f t="shared" si="261"/>
        <v>平安非信贷拨备额</v>
      </c>
      <c r="B1418" s="3" t="str">
        <f t="shared" si="266"/>
        <v>平安银行非信贷拨备额</v>
      </c>
      <c r="C1418" s="4" t="s">
        <v>43</v>
      </c>
      <c r="D1418" s="4" t="s">
        <v>44</v>
      </c>
      <c r="E1418" s="5" t="s">
        <v>45</v>
      </c>
      <c r="F1418" s="5" t="s">
        <v>27</v>
      </c>
      <c r="G1418" s="5" t="str">
        <f t="shared" si="267"/>
        <v>非信贷拨备额</v>
      </c>
      <c r="H1418" s="217">
        <v>13485</v>
      </c>
      <c r="I1418" s="217">
        <v>13485</v>
      </c>
      <c r="J1418" s="217">
        <v>15826</v>
      </c>
      <c r="K1418" s="217">
        <v>15826</v>
      </c>
      <c r="L1418" s="217">
        <v>21462</v>
      </c>
      <c r="M1418" s="217">
        <v>21462</v>
      </c>
      <c r="N1418" s="217">
        <v>10835</v>
      </c>
      <c r="O1418" s="217">
        <v>10835</v>
      </c>
      <c r="P1418" s="217">
        <v>25887</v>
      </c>
      <c r="Q1418" s="217">
        <v>25887</v>
      </c>
      <c r="R1418" s="217">
        <v>20143</v>
      </c>
      <c r="S1418" s="217">
        <v>20143</v>
      </c>
      <c r="T1418" s="217">
        <v>35901</v>
      </c>
      <c r="U1418" s="217">
        <v>35901</v>
      </c>
      <c r="V1418" s="217">
        <v>35115</v>
      </c>
      <c r="W1418" s="217">
        <v>35115</v>
      </c>
      <c r="X1418" s="217">
        <v>40886</v>
      </c>
      <c r="Y1418" s="217">
        <v>40886</v>
      </c>
      <c r="Z1418" s="217">
        <v>31920</v>
      </c>
      <c r="AA1418" s="217">
        <v>31920</v>
      </c>
      <c r="AB1418" s="217">
        <v>31267</v>
      </c>
      <c r="AC1418" s="217">
        <v>31267</v>
      </c>
      <c r="AD1418" s="217">
        <v>21770</v>
      </c>
      <c r="AE1418" s="217">
        <v>21770</v>
      </c>
      <c r="AF1418" s="217">
        <v>13813</v>
      </c>
      <c r="AG1418" s="217">
        <v>13813</v>
      </c>
      <c r="AH1418" s="217">
        <v>13058</v>
      </c>
    </row>
    <row r="1419" spans="1:34" ht="15" hidden="1" x14ac:dyDescent="0.25">
      <c r="A1419" t="str">
        <f t="shared" si="261"/>
        <v>华夏非信贷拨备额</v>
      </c>
      <c r="B1419" s="3" t="str">
        <f t="shared" si="266"/>
        <v>华夏银行非信贷拨备额</v>
      </c>
      <c r="C1419" s="4" t="s">
        <v>46</v>
      </c>
      <c r="D1419" s="4" t="s">
        <v>47</v>
      </c>
      <c r="E1419" s="5" t="s">
        <v>48</v>
      </c>
      <c r="F1419" s="5" t="s">
        <v>27</v>
      </c>
      <c r="G1419" s="5" t="str">
        <f t="shared" si="267"/>
        <v>非信贷拨备额</v>
      </c>
      <c r="H1419" s="217">
        <v>4523</v>
      </c>
      <c r="I1419" s="217">
        <v>4523</v>
      </c>
      <c r="J1419" s="217">
        <v>5160</v>
      </c>
      <c r="K1419" s="217">
        <v>5160</v>
      </c>
      <c r="L1419" s="217">
        <v>5258</v>
      </c>
      <c r="M1419" s="217">
        <v>5258</v>
      </c>
      <c r="N1419" s="217">
        <v>9692</v>
      </c>
      <c r="O1419" s="217">
        <v>9692</v>
      </c>
      <c r="P1419" s="217">
        <v>9854</v>
      </c>
      <c r="Q1419" s="217">
        <v>9854</v>
      </c>
      <c r="R1419" s="217">
        <v>16285</v>
      </c>
      <c r="S1419" s="217">
        <v>16285</v>
      </c>
      <c r="T1419" s="217">
        <v>22299</v>
      </c>
      <c r="U1419" s="217">
        <v>22299</v>
      </c>
      <c r="V1419" s="217">
        <v>20347</v>
      </c>
      <c r="W1419" s="217">
        <v>20347</v>
      </c>
      <c r="X1419" s="217">
        <v>20090</v>
      </c>
      <c r="Y1419" s="217">
        <v>20090</v>
      </c>
      <c r="Z1419" s="217">
        <v>18069</v>
      </c>
      <c r="AA1419" s="217">
        <v>18069</v>
      </c>
      <c r="AB1419" s="217">
        <v>20774</v>
      </c>
      <c r="AC1419" s="217">
        <v>20774</v>
      </c>
      <c r="AD1419" s="217">
        <v>16078</v>
      </c>
      <c r="AE1419" s="217">
        <v>16078</v>
      </c>
      <c r="AF1419" s="217">
        <v>16359</v>
      </c>
      <c r="AG1419" s="217">
        <v>16359</v>
      </c>
      <c r="AH1419" s="217">
        <v>17353.000000000007</v>
      </c>
    </row>
    <row r="1420" spans="1:34" ht="15" hidden="1" x14ac:dyDescent="0.25">
      <c r="A1420" t="str">
        <f t="shared" si="261"/>
        <v>浙商非信贷拨备额</v>
      </c>
      <c r="B1420" s="3" t="str">
        <f t="shared" si="266"/>
        <v>浙商银行非信贷拨备额</v>
      </c>
      <c r="C1420" s="4" t="s">
        <v>49</v>
      </c>
      <c r="D1420" s="4" t="s">
        <v>50</v>
      </c>
      <c r="E1420" s="5" t="s">
        <v>51</v>
      </c>
      <c r="F1420" s="5" t="s">
        <v>27</v>
      </c>
      <c r="G1420" s="5" t="str">
        <f t="shared" si="267"/>
        <v>非信贷拨备额</v>
      </c>
      <c r="H1420" s="217">
        <v>0</v>
      </c>
      <c r="I1420" s="217">
        <v>0</v>
      </c>
      <c r="J1420" s="217">
        <v>19870</v>
      </c>
      <c r="K1420" s="217">
        <v>19870</v>
      </c>
      <c r="L1420" s="217">
        <v>20321</v>
      </c>
      <c r="M1420" s="217">
        <v>20321</v>
      </c>
      <c r="N1420" s="217">
        <v>21077</v>
      </c>
      <c r="O1420" s="217">
        <v>21077</v>
      </c>
      <c r="P1420" s="217">
        <v>20276</v>
      </c>
      <c r="Q1420" s="217">
        <v>20276</v>
      </c>
      <c r="R1420" s="217">
        <v>23484</v>
      </c>
      <c r="S1420" s="217">
        <v>23484</v>
      </c>
      <c r="T1420" s="217">
        <v>26647</v>
      </c>
      <c r="U1420" s="217">
        <v>26647</v>
      </c>
      <c r="V1420" s="217">
        <v>25440</v>
      </c>
      <c r="W1420" s="217">
        <v>25440</v>
      </c>
      <c r="X1420" s="217">
        <v>30327</v>
      </c>
      <c r="Y1420" s="217">
        <v>30327</v>
      </c>
      <c r="Z1420" s="217">
        <v>32315</v>
      </c>
      <c r="AA1420" s="217">
        <v>32315</v>
      </c>
      <c r="AB1420" s="217">
        <v>32302</v>
      </c>
      <c r="AC1420" s="217">
        <v>32302</v>
      </c>
      <c r="AD1420" s="217">
        <v>28838</v>
      </c>
      <c r="AE1420" s="217">
        <v>28838</v>
      </c>
      <c r="AF1420" s="217">
        <v>28126</v>
      </c>
      <c r="AG1420" s="217">
        <v>28126</v>
      </c>
      <c r="AH1420" s="217">
        <v>29367</v>
      </c>
    </row>
    <row r="1421" spans="1:34" ht="15" hidden="1" x14ac:dyDescent="0.25">
      <c r="A1421" t="str">
        <f t="shared" si="261"/>
        <v>北京非信贷拨备额</v>
      </c>
      <c r="B1421" s="3" t="str">
        <f t="shared" si="266"/>
        <v>北京银行非信贷拨备额</v>
      </c>
      <c r="C1421" s="4" t="s">
        <v>52</v>
      </c>
      <c r="D1421" s="4" t="s">
        <v>53</v>
      </c>
      <c r="E1421" s="5" t="s">
        <v>54</v>
      </c>
      <c r="F1421" s="5" t="s">
        <v>55</v>
      </c>
      <c r="G1421" s="5" t="str">
        <f t="shared" si="267"/>
        <v>非信贷拨备额</v>
      </c>
      <c r="H1421" s="217">
        <v>18145</v>
      </c>
      <c r="I1421" s="217">
        <v>18145</v>
      </c>
      <c r="J1421" s="217">
        <v>21316</v>
      </c>
      <c r="K1421" s="217">
        <v>21316</v>
      </c>
      <c r="L1421" s="217">
        <v>24834</v>
      </c>
      <c r="M1421" s="217">
        <v>24834</v>
      </c>
      <c r="N1421" s="217">
        <v>25928</v>
      </c>
      <c r="O1421" s="217">
        <v>25928</v>
      </c>
      <c r="P1421" s="217">
        <v>30233</v>
      </c>
      <c r="Q1421" s="217">
        <v>30233</v>
      </c>
      <c r="R1421" s="217">
        <v>39086</v>
      </c>
      <c r="S1421" s="217">
        <v>39086</v>
      </c>
      <c r="T1421" s="217">
        <v>39696</v>
      </c>
      <c r="U1421" s="217">
        <v>39696</v>
      </c>
      <c r="V1421" s="217">
        <v>40698</v>
      </c>
      <c r="W1421" s="217">
        <v>40698</v>
      </c>
      <c r="X1421" s="217">
        <v>41035</v>
      </c>
      <c r="Y1421" s="217">
        <v>41035</v>
      </c>
      <c r="Z1421" s="217">
        <v>41226</v>
      </c>
      <c r="AA1421" s="217">
        <v>41226</v>
      </c>
      <c r="AB1421" s="217">
        <v>39961</v>
      </c>
      <c r="AC1421" s="217">
        <v>39961</v>
      </c>
      <c r="AD1421" s="217">
        <v>33649</v>
      </c>
      <c r="AE1421" s="217">
        <v>33649</v>
      </c>
      <c r="AF1421" s="217">
        <v>32627</v>
      </c>
      <c r="AG1421" s="217">
        <v>32627</v>
      </c>
      <c r="AH1421" s="217" t="e">
        <v>#VALUE!</v>
      </c>
    </row>
    <row r="1422" spans="1:34" ht="15" hidden="1" x14ac:dyDescent="0.25">
      <c r="A1422" t="str">
        <f t="shared" si="261"/>
        <v>江苏非信贷拨备额</v>
      </c>
      <c r="B1422" s="3" t="str">
        <f t="shared" si="266"/>
        <v>江苏银行非信贷拨备额</v>
      </c>
      <c r="C1422" s="4" t="s">
        <v>56</v>
      </c>
      <c r="D1422" s="4" t="s">
        <v>57</v>
      </c>
      <c r="E1422" s="5" t="s">
        <v>58</v>
      </c>
      <c r="F1422" s="5" t="s">
        <v>55</v>
      </c>
      <c r="G1422" s="5" t="str">
        <f t="shared" si="267"/>
        <v>非信贷拨备额</v>
      </c>
      <c r="H1422" s="217">
        <v>10237.328999999991</v>
      </c>
      <c r="I1422" s="217">
        <v>10237.328999999991</v>
      </c>
      <c r="J1422" s="217">
        <v>13514.756999999991</v>
      </c>
      <c r="K1422" s="217">
        <v>13514.756999999991</v>
      </c>
      <c r="L1422" s="217">
        <v>14515.620999999985</v>
      </c>
      <c r="M1422" s="217">
        <v>14515.620999999985</v>
      </c>
      <c r="N1422" s="217">
        <v>19225.064000000006</v>
      </c>
      <c r="O1422" s="217">
        <v>19225.064000000006</v>
      </c>
      <c r="P1422" s="217">
        <v>21206.256000000001</v>
      </c>
      <c r="Q1422" s="217">
        <v>21206.256000000001</v>
      </c>
      <c r="R1422" s="217">
        <v>23592.589000000029</v>
      </c>
      <c r="S1422" s="217">
        <v>23592.589000000029</v>
      </c>
      <c r="T1422" s="217">
        <v>23146.809000000008</v>
      </c>
      <c r="U1422" s="217">
        <v>23146.809000000008</v>
      </c>
      <c r="V1422" s="217">
        <v>23528.080000000031</v>
      </c>
      <c r="W1422" s="217">
        <v>23528.080000000031</v>
      </c>
      <c r="X1422" s="217">
        <v>20604.941000000035</v>
      </c>
      <c r="Y1422" s="217">
        <v>20604.941000000035</v>
      </c>
      <c r="Z1422" s="217">
        <v>12559.362999999998</v>
      </c>
      <c r="AA1422" s="217">
        <v>12559.362999999998</v>
      </c>
      <c r="AB1422" s="217">
        <v>11332.541999999979</v>
      </c>
      <c r="AC1422" s="217">
        <v>11332.541999999979</v>
      </c>
      <c r="AD1422" s="217">
        <v>8328.8529999999992</v>
      </c>
      <c r="AE1422" s="217">
        <v>8328.8529999999992</v>
      </c>
      <c r="AF1422" s="217">
        <v>7428.2250000000013</v>
      </c>
      <c r="AG1422" s="217">
        <v>7428.2250000000013</v>
      </c>
      <c r="AH1422" s="217" t="e">
        <v>#VALUE!</v>
      </c>
    </row>
    <row r="1423" spans="1:34" ht="15" hidden="1" x14ac:dyDescent="0.25">
      <c r="A1423" t="str">
        <f t="shared" si="261"/>
        <v>上海非信贷拨备额</v>
      </c>
      <c r="B1423" s="3" t="str">
        <f t="shared" si="266"/>
        <v>上海银行非信贷拨备额</v>
      </c>
      <c r="C1423" s="4" t="s">
        <v>59</v>
      </c>
      <c r="D1423" s="4" t="s">
        <v>60</v>
      </c>
      <c r="E1423" s="5" t="s">
        <v>61</v>
      </c>
      <c r="F1423" s="5" t="s">
        <v>55</v>
      </c>
      <c r="G1423" s="5" t="str">
        <f t="shared" si="267"/>
        <v>非信贷拨备额</v>
      </c>
      <c r="H1423" s="217">
        <v>6484.9470000000001</v>
      </c>
      <c r="I1423" s="217">
        <v>6484.9470000000001</v>
      </c>
      <c r="J1423" s="217">
        <v>13840.65600000001</v>
      </c>
      <c r="K1423" s="217">
        <v>13840.65600000001</v>
      </c>
      <c r="L1423" s="217">
        <v>14055.627</v>
      </c>
      <c r="M1423" s="217">
        <v>14055.627</v>
      </c>
      <c r="N1423" s="217">
        <v>14989.231999999996</v>
      </c>
      <c r="O1423" s="217">
        <v>14989.231999999996</v>
      </c>
      <c r="P1423" s="217">
        <v>19287.126000000011</v>
      </c>
      <c r="Q1423" s="217">
        <v>19287.126000000011</v>
      </c>
      <c r="R1423" s="217">
        <v>23160.009000000013</v>
      </c>
      <c r="S1423" s="217">
        <v>23160.009000000013</v>
      </c>
      <c r="T1423" s="217">
        <v>25927.393000000011</v>
      </c>
      <c r="U1423" s="217">
        <v>25927.393000000011</v>
      </c>
      <c r="V1423" s="217">
        <v>26739.982000000004</v>
      </c>
      <c r="W1423" s="217">
        <v>26739.982000000004</v>
      </c>
      <c r="X1423" s="217">
        <v>25768.632000000012</v>
      </c>
      <c r="Y1423" s="217">
        <v>25768.632000000012</v>
      </c>
      <c r="Z1423" s="217">
        <v>24380.781000000003</v>
      </c>
      <c r="AA1423" s="217">
        <v>24380.781000000003</v>
      </c>
      <c r="AB1423" s="217">
        <v>22040.652000000016</v>
      </c>
      <c r="AC1423" s="217">
        <v>22040.652000000016</v>
      </c>
      <c r="AD1423" s="217">
        <v>17739.375</v>
      </c>
      <c r="AE1423" s="217">
        <v>17739.375</v>
      </c>
      <c r="AF1423" s="217">
        <v>17712.212000000003</v>
      </c>
      <c r="AG1423" s="217">
        <v>17712.212000000003</v>
      </c>
      <c r="AH1423" s="217" t="e">
        <v>#VALUE!</v>
      </c>
    </row>
    <row r="1424" spans="1:34" ht="15" hidden="1" x14ac:dyDescent="0.25">
      <c r="A1424" t="str">
        <f t="shared" si="261"/>
        <v>宁波非信贷拨备额</v>
      </c>
      <c r="B1424" s="3" t="str">
        <f t="shared" si="266"/>
        <v>宁波银行非信贷拨备额</v>
      </c>
      <c r="C1424" s="4" t="s">
        <v>62</v>
      </c>
      <c r="D1424" s="4" t="s">
        <v>63</v>
      </c>
      <c r="E1424" s="5" t="s">
        <v>64</v>
      </c>
      <c r="F1424" s="5" t="s">
        <v>55</v>
      </c>
      <c r="G1424" s="5" t="str">
        <f t="shared" si="267"/>
        <v>非信贷拨备额</v>
      </c>
      <c r="H1424" s="217">
        <v>2265.2050000000017</v>
      </c>
      <c r="I1424" s="217">
        <v>2265.2050000000017</v>
      </c>
      <c r="J1424" s="217">
        <v>5157.4420000000027</v>
      </c>
      <c r="K1424" s="217">
        <v>5157.4420000000027</v>
      </c>
      <c r="L1424" s="217">
        <v>5974.4339999999975</v>
      </c>
      <c r="M1424" s="217">
        <v>5974.4339999999975</v>
      </c>
      <c r="N1424" s="217">
        <v>5808</v>
      </c>
      <c r="O1424" s="217">
        <v>5808</v>
      </c>
      <c r="P1424" s="217">
        <v>6127</v>
      </c>
      <c r="Q1424" s="217">
        <v>6127</v>
      </c>
      <c r="R1424" s="217">
        <v>7008</v>
      </c>
      <c r="S1424" s="217">
        <v>7008</v>
      </c>
      <c r="T1424" s="217">
        <v>6285</v>
      </c>
      <c r="U1424" s="217">
        <v>6285</v>
      </c>
      <c r="V1424" s="217">
        <v>6840</v>
      </c>
      <c r="W1424" s="217">
        <v>6840</v>
      </c>
      <c r="X1424" s="217">
        <v>7094</v>
      </c>
      <c r="Y1424" s="217">
        <v>7094</v>
      </c>
      <c r="Z1424" s="217">
        <v>5431</v>
      </c>
      <c r="AA1424" s="217">
        <v>5431</v>
      </c>
      <c r="AB1424" s="217">
        <v>5883</v>
      </c>
      <c r="AC1424" s="217">
        <v>5883</v>
      </c>
      <c r="AD1424" s="217">
        <v>3093</v>
      </c>
      <c r="AE1424" s="217">
        <v>3093</v>
      </c>
      <c r="AF1424" s="217">
        <v>2599</v>
      </c>
      <c r="AG1424" s="217">
        <v>2599</v>
      </c>
      <c r="AH1424" s="217" t="e">
        <v>#VALUE!</v>
      </c>
    </row>
    <row r="1425" spans="1:34" ht="15" hidden="1" x14ac:dyDescent="0.25">
      <c r="A1425" t="str">
        <f t="shared" si="261"/>
        <v>南京非信贷拨备额</v>
      </c>
      <c r="B1425" s="3" t="str">
        <f t="shared" si="266"/>
        <v>南京银行非信贷拨备额</v>
      </c>
      <c r="C1425" s="4" t="s">
        <v>65</v>
      </c>
      <c r="D1425" s="4" t="s">
        <v>66</v>
      </c>
      <c r="E1425" s="5" t="s">
        <v>67</v>
      </c>
      <c r="F1425" s="5" t="s">
        <v>55</v>
      </c>
      <c r="G1425" s="5" t="str">
        <f t="shared" si="267"/>
        <v>非信贷拨备额</v>
      </c>
      <c r="H1425" s="217">
        <v>5571.9700000000012</v>
      </c>
      <c r="I1425" s="217">
        <v>5571.9700000000012</v>
      </c>
      <c r="J1425" s="217">
        <v>6316.2769999999982</v>
      </c>
      <c r="K1425" s="217">
        <v>6316.2769999999982</v>
      </c>
      <c r="L1425" s="217">
        <v>6796.0420000000086</v>
      </c>
      <c r="M1425" s="217">
        <v>6796.0420000000086</v>
      </c>
      <c r="N1425" s="217">
        <v>7138.5930000000044</v>
      </c>
      <c r="O1425" s="217">
        <v>7138.5930000000044</v>
      </c>
      <c r="P1425" s="217">
        <v>6757.6750000000102</v>
      </c>
      <c r="Q1425" s="217">
        <v>6757.6750000000102</v>
      </c>
      <c r="R1425" s="217">
        <v>8230.1300000000083</v>
      </c>
      <c r="S1425" s="217">
        <v>8230.1300000000083</v>
      </c>
      <c r="T1425" s="217">
        <v>7097.8179999999993</v>
      </c>
      <c r="U1425" s="217">
        <v>7097.8179999999993</v>
      </c>
      <c r="V1425" s="217">
        <v>6633.0480000000025</v>
      </c>
      <c r="W1425" s="217">
        <v>6633.0480000000025</v>
      </c>
      <c r="X1425" s="217">
        <v>6573.9109999999928</v>
      </c>
      <c r="Y1425" s="217">
        <v>6573.9109999999928</v>
      </c>
      <c r="Z1425" s="217">
        <v>7021.8029999999999</v>
      </c>
      <c r="AA1425" s="217">
        <v>7021.8029999999999</v>
      </c>
      <c r="AB1425" s="217">
        <v>6590.3810000000158</v>
      </c>
      <c r="AC1425" s="217">
        <v>6590.3810000000158</v>
      </c>
      <c r="AD1425" s="217">
        <v>5601.6189999999997</v>
      </c>
      <c r="AE1425" s="217">
        <v>5601.6189999999997</v>
      </c>
      <c r="AF1425" s="217">
        <v>5803.6239999999998</v>
      </c>
      <c r="AG1425" s="217">
        <v>5803.6239999999998</v>
      </c>
      <c r="AH1425" s="217" t="e">
        <v>#VALUE!</v>
      </c>
    </row>
    <row r="1426" spans="1:34" ht="15" hidden="1" x14ac:dyDescent="0.25">
      <c r="A1426" t="str">
        <f t="shared" si="261"/>
        <v>杭州非信贷拨备额</v>
      </c>
      <c r="B1426" s="3" t="str">
        <f t="shared" si="266"/>
        <v>杭州银行非信贷拨备额</v>
      </c>
      <c r="C1426" s="4" t="s">
        <v>68</v>
      </c>
      <c r="D1426" s="4" t="s">
        <v>69</v>
      </c>
      <c r="E1426" s="5" t="s">
        <v>70</v>
      </c>
      <c r="F1426" s="5" t="s">
        <v>55</v>
      </c>
      <c r="G1426" s="5" t="str">
        <f t="shared" si="267"/>
        <v>非信贷拨备额</v>
      </c>
      <c r="H1426" s="217">
        <v>1584.3229999999985</v>
      </c>
      <c r="I1426" s="217">
        <v>1584.3229999999985</v>
      </c>
      <c r="J1426" s="217">
        <v>2113.268</v>
      </c>
      <c r="K1426" s="217">
        <v>2113.268</v>
      </c>
      <c r="L1426" s="217">
        <v>3192.3179999999993</v>
      </c>
      <c r="M1426" s="217">
        <v>3192.3179999999993</v>
      </c>
      <c r="N1426" s="217">
        <v>4365.2609999999986</v>
      </c>
      <c r="O1426" s="217">
        <v>4365.2609999999986</v>
      </c>
      <c r="P1426" s="217">
        <v>6078.0359999999928</v>
      </c>
      <c r="Q1426" s="217">
        <v>6078.0359999999928</v>
      </c>
      <c r="R1426" s="217">
        <v>10146.364999999994</v>
      </c>
      <c r="S1426" s="217">
        <v>10146.364999999994</v>
      </c>
      <c r="T1426" s="217">
        <v>13770.478999999988</v>
      </c>
      <c r="U1426" s="217">
        <v>13770.478999999988</v>
      </c>
      <c r="V1426" s="217">
        <v>17112.461999999996</v>
      </c>
      <c r="W1426" s="217">
        <v>17112.461999999996</v>
      </c>
      <c r="X1426" s="217">
        <v>17754.317000000003</v>
      </c>
      <c r="Y1426" s="217">
        <v>17754.317000000003</v>
      </c>
      <c r="Z1426" s="217">
        <v>19661.547000000013</v>
      </c>
      <c r="AA1426" s="217">
        <v>19661.547000000013</v>
      </c>
      <c r="AB1426" s="217">
        <v>18091.878999999994</v>
      </c>
      <c r="AC1426" s="217">
        <v>18091.878999999994</v>
      </c>
      <c r="AD1426" s="217">
        <v>15016.712</v>
      </c>
      <c r="AE1426" s="217">
        <v>15016.712</v>
      </c>
      <c r="AF1426" s="217">
        <v>13228.650000000001</v>
      </c>
      <c r="AG1426" s="217">
        <v>13228.650000000001</v>
      </c>
      <c r="AH1426" s="217" t="e">
        <v>#VALUE!</v>
      </c>
    </row>
    <row r="1427" spans="1:34" ht="15" hidden="1" x14ac:dyDescent="0.25">
      <c r="A1427" t="str">
        <f t="shared" si="261"/>
        <v>成都非信贷拨备额</v>
      </c>
      <c r="B1427" s="3" t="str">
        <f t="shared" si="266"/>
        <v>成都银行非信贷拨备额</v>
      </c>
      <c r="C1427" s="4" t="s">
        <v>71</v>
      </c>
      <c r="D1427" s="4" t="s">
        <v>72</v>
      </c>
      <c r="E1427" s="5" t="s">
        <v>73</v>
      </c>
      <c r="F1427" s="5" t="s">
        <v>55</v>
      </c>
      <c r="G1427" s="5" t="str">
        <f t="shared" si="267"/>
        <v>非信贷拨备额</v>
      </c>
      <c r="H1427" s="217">
        <v>2489.916000000002</v>
      </c>
      <c r="I1427" s="217">
        <v>2489.916000000002</v>
      </c>
      <c r="J1427" s="217">
        <v>2590.6490000000031</v>
      </c>
      <c r="K1427" s="217">
        <v>2590.6490000000031</v>
      </c>
      <c r="L1427" s="217">
        <v>2864.3050000000003</v>
      </c>
      <c r="M1427" s="217">
        <v>2864.3050000000003</v>
      </c>
      <c r="N1427" s="217">
        <v>3342.7720000000027</v>
      </c>
      <c r="O1427" s="217">
        <v>3342.7720000000027</v>
      </c>
      <c r="P1427" s="217">
        <v>3529.8830000000016</v>
      </c>
      <c r="Q1427" s="217">
        <v>3529.8830000000016</v>
      </c>
      <c r="R1427" s="217">
        <v>4120.92</v>
      </c>
      <c r="S1427" s="217">
        <v>4120.92</v>
      </c>
      <c r="T1427" s="217">
        <v>4037.7230000000054</v>
      </c>
      <c r="U1427" s="217">
        <v>4037.7230000000054</v>
      </c>
      <c r="V1427" s="217">
        <v>3749.1510000000017</v>
      </c>
      <c r="W1427" s="217">
        <v>3749.1510000000017</v>
      </c>
      <c r="X1427" s="217">
        <v>3076.6840000000011</v>
      </c>
      <c r="Y1427" s="217">
        <v>3076.6840000000011</v>
      </c>
      <c r="Z1427" s="217">
        <v>3104.66</v>
      </c>
      <c r="AA1427" s="217">
        <v>3104.66</v>
      </c>
      <c r="AB1427" s="217">
        <v>2190.4200000000019</v>
      </c>
      <c r="AC1427" s="217">
        <v>2190.4200000000019</v>
      </c>
      <c r="AD1427" s="217">
        <v>1875.6790000000001</v>
      </c>
      <c r="AE1427" s="217">
        <v>1875.6790000000001</v>
      </c>
      <c r="AF1427" s="217">
        <v>1841.7900000000004</v>
      </c>
      <c r="AG1427" s="217">
        <v>1841.7900000000004</v>
      </c>
      <c r="AH1427" s="217" t="e">
        <v>#VALUE!</v>
      </c>
    </row>
    <row r="1428" spans="1:34" ht="15" hidden="1" x14ac:dyDescent="0.25">
      <c r="A1428" t="str">
        <f t="shared" si="261"/>
        <v>长沙非信贷拨备额</v>
      </c>
      <c r="B1428" s="3" t="str">
        <f t="shared" si="266"/>
        <v>长沙银行非信贷拨备额</v>
      </c>
      <c r="C1428" s="4" t="s">
        <v>74</v>
      </c>
      <c r="D1428" s="4" t="s">
        <v>75</v>
      </c>
      <c r="E1428" s="5" t="s">
        <v>76</v>
      </c>
      <c r="F1428" s="5" t="s">
        <v>55</v>
      </c>
      <c r="G1428" s="5" t="str">
        <f t="shared" si="267"/>
        <v>非信贷拨备额</v>
      </c>
      <c r="H1428" s="217">
        <v>3049.9449999999997</v>
      </c>
      <c r="I1428" s="217">
        <v>3049.9449999999997</v>
      </c>
      <c r="J1428" s="217">
        <v>3598.0480000000007</v>
      </c>
      <c r="K1428" s="217">
        <v>3598.0480000000007</v>
      </c>
      <c r="L1428" s="217">
        <v>4066.5259999999998</v>
      </c>
      <c r="M1428" s="217">
        <v>4066.5259999999998</v>
      </c>
      <c r="N1428" s="217">
        <v>3969.4710000000014</v>
      </c>
      <c r="O1428" s="217">
        <v>3969.4710000000014</v>
      </c>
      <c r="P1428" s="217">
        <v>4657.8310000000038</v>
      </c>
      <c r="Q1428" s="217">
        <v>4657.8310000000038</v>
      </c>
      <c r="R1428" s="217">
        <v>5278.5269999999982</v>
      </c>
      <c r="S1428" s="217">
        <v>5278.5269999999982</v>
      </c>
      <c r="T1428" s="217">
        <v>5287.5540000000037</v>
      </c>
      <c r="U1428" s="217">
        <v>5287.5540000000037</v>
      </c>
      <c r="V1428" s="217">
        <v>5516.2240000000038</v>
      </c>
      <c r="W1428" s="217">
        <v>5516.2240000000038</v>
      </c>
      <c r="X1428" s="217">
        <v>6063.0579999999973</v>
      </c>
      <c r="Y1428" s="217">
        <v>6063.0579999999973</v>
      </c>
      <c r="Z1428" s="217">
        <v>6051.732</v>
      </c>
      <c r="AA1428" s="217">
        <v>6051.732</v>
      </c>
      <c r="AB1428" s="217">
        <v>5498.0159999999996</v>
      </c>
      <c r="AC1428" s="217">
        <v>5498.0159999999996</v>
      </c>
      <c r="AD1428" s="217">
        <v>5871.8860000000004</v>
      </c>
      <c r="AE1428" s="217">
        <v>5871.8860000000004</v>
      </c>
      <c r="AF1428" s="217">
        <v>6467.7339999999995</v>
      </c>
      <c r="AG1428" s="217">
        <v>6467.7339999999995</v>
      </c>
      <c r="AH1428" s="217" t="e">
        <v>#VALUE!</v>
      </c>
    </row>
    <row r="1429" spans="1:34" ht="15" hidden="1" x14ac:dyDescent="0.25">
      <c r="A1429" t="str">
        <f t="shared" si="261"/>
        <v>重庆非信贷拨备额</v>
      </c>
      <c r="B1429" s="3" t="str">
        <f t="shared" si="266"/>
        <v>重庆银行非信贷拨备额</v>
      </c>
      <c r="C1429" s="4" t="s">
        <v>77</v>
      </c>
      <c r="D1429" s="4" t="s">
        <v>78</v>
      </c>
      <c r="E1429" s="5" t="s">
        <v>79</v>
      </c>
      <c r="F1429" s="5" t="s">
        <v>55</v>
      </c>
      <c r="G1429" s="5" t="str">
        <f t="shared" si="267"/>
        <v>非信贷拨备额</v>
      </c>
      <c r="H1429" s="217">
        <v>0</v>
      </c>
      <c r="I1429" s="217">
        <v>0</v>
      </c>
      <c r="J1429" s="217">
        <v>1538.0569999999998</v>
      </c>
      <c r="K1429" s="217">
        <v>1538.0569999999998</v>
      </c>
      <c r="L1429" s="217">
        <v>0</v>
      </c>
      <c r="M1429" s="217">
        <v>0</v>
      </c>
      <c r="N1429" s="217">
        <v>2442.6450000000023</v>
      </c>
      <c r="O1429" s="217">
        <v>2442.6450000000023</v>
      </c>
      <c r="P1429" s="217">
        <v>2263.253999999999</v>
      </c>
      <c r="Q1429" s="217">
        <v>2263.253999999999</v>
      </c>
      <c r="R1429" s="217">
        <v>2521.7710000000079</v>
      </c>
      <c r="S1429" s="217">
        <v>2521.7710000000079</v>
      </c>
      <c r="T1429" s="217">
        <v>2505.5269999999982</v>
      </c>
      <c r="U1429" s="217">
        <v>2505.5269999999982</v>
      </c>
      <c r="V1429" s="217">
        <v>2412.8940000000021</v>
      </c>
      <c r="W1429" s="217">
        <v>2412.8940000000021</v>
      </c>
      <c r="X1429" s="217">
        <v>2160.7839999999997</v>
      </c>
      <c r="Y1429" s="217">
        <v>2160.7839999999997</v>
      </c>
      <c r="Z1429" s="217">
        <v>2688.2220000000034</v>
      </c>
      <c r="AA1429" s="217">
        <v>2688.2220000000034</v>
      </c>
      <c r="AB1429" s="217">
        <v>2230.8589999999986</v>
      </c>
      <c r="AC1429" s="217">
        <v>2230.8589999999986</v>
      </c>
      <c r="AD1429" s="217">
        <v>2024.0909999999999</v>
      </c>
      <c r="AE1429" s="217">
        <v>2024.0909999999999</v>
      </c>
      <c r="AF1429" s="217">
        <v>2285.2740000000003</v>
      </c>
      <c r="AG1429" s="217">
        <v>2285.2740000000003</v>
      </c>
      <c r="AH1429" s="217">
        <v>2205.4093577999993</v>
      </c>
    </row>
    <row r="1430" spans="1:34" ht="15" hidden="1" x14ac:dyDescent="0.25">
      <c r="A1430" t="str">
        <f t="shared" si="261"/>
        <v>贵阳非信贷拨备额</v>
      </c>
      <c r="B1430" s="3" t="str">
        <f t="shared" si="266"/>
        <v>贵阳银行非信贷拨备额</v>
      </c>
      <c r="C1430" s="4" t="s">
        <v>80</v>
      </c>
      <c r="D1430" s="4" t="s">
        <v>81</v>
      </c>
      <c r="E1430" s="5" t="s">
        <v>82</v>
      </c>
      <c r="F1430" s="5" t="s">
        <v>55</v>
      </c>
      <c r="G1430" s="5" t="str">
        <f t="shared" si="267"/>
        <v>非信贷拨备额</v>
      </c>
      <c r="H1430" s="217">
        <v>3059.1919999999991</v>
      </c>
      <c r="I1430" s="217">
        <v>3059.1919999999991</v>
      </c>
      <c r="J1430" s="217">
        <v>3836.1289999999972</v>
      </c>
      <c r="K1430" s="217">
        <v>3836.1289999999972</v>
      </c>
      <c r="L1430" s="217">
        <v>5069.3250000000007</v>
      </c>
      <c r="M1430" s="217">
        <v>5069.3250000000007</v>
      </c>
      <c r="N1430" s="217">
        <v>3685.9970000000012</v>
      </c>
      <c r="O1430" s="217">
        <v>3685.9970000000012</v>
      </c>
      <c r="P1430" s="217">
        <v>6824.7089999999989</v>
      </c>
      <c r="Q1430" s="217">
        <v>6824.7089999999989</v>
      </c>
      <c r="R1430" s="217">
        <v>4401.3069999999989</v>
      </c>
      <c r="S1430" s="217">
        <v>4401.3069999999989</v>
      </c>
      <c r="T1430" s="217">
        <v>4547.9510000000028</v>
      </c>
      <c r="U1430" s="217">
        <v>4547.9510000000028</v>
      </c>
      <c r="V1430" s="217">
        <v>4834.6519999999982</v>
      </c>
      <c r="W1430" s="217">
        <v>4834.6519999999982</v>
      </c>
      <c r="X1430" s="217">
        <v>3502.8310000000001</v>
      </c>
      <c r="Y1430" s="217">
        <v>3502.8310000000001</v>
      </c>
      <c r="Z1430" s="217">
        <v>5238.7590000000018</v>
      </c>
      <c r="AA1430" s="217">
        <v>5238.7590000000018</v>
      </c>
      <c r="AB1430" s="217">
        <v>6119.8220000000056</v>
      </c>
      <c r="AC1430" s="217">
        <v>6119.8220000000056</v>
      </c>
      <c r="AD1430" s="217">
        <v>7199.4029999999993</v>
      </c>
      <c r="AE1430" s="217">
        <v>7199.4029999999993</v>
      </c>
      <c r="AF1430" s="217">
        <v>7386.5640000000012</v>
      </c>
      <c r="AG1430" s="217">
        <v>7386.5640000000012</v>
      </c>
      <c r="AH1430" s="217" t="e">
        <v>#VALUE!</v>
      </c>
    </row>
    <row r="1431" spans="1:34" ht="15" hidden="1" x14ac:dyDescent="0.25">
      <c r="A1431" t="str">
        <f t="shared" si="261"/>
        <v>郑州非信贷拨备额</v>
      </c>
      <c r="B1431" s="3" t="str">
        <f t="shared" si="266"/>
        <v>郑州银行非信贷拨备额</v>
      </c>
      <c r="C1431" s="4" t="s">
        <v>83</v>
      </c>
      <c r="D1431" s="4" t="s">
        <v>84</v>
      </c>
      <c r="E1431" s="5" t="s">
        <v>85</v>
      </c>
      <c r="F1431" s="5" t="s">
        <v>55</v>
      </c>
      <c r="G1431" s="5" t="str">
        <f t="shared" si="267"/>
        <v>非信贷拨备额</v>
      </c>
      <c r="H1431" s="217">
        <v>2818.8520000000026</v>
      </c>
      <c r="I1431" s="217">
        <v>2818.8520000000026</v>
      </c>
      <c r="J1431" s="217">
        <v>3399.2940000000017</v>
      </c>
      <c r="K1431" s="217">
        <v>3399.2940000000017</v>
      </c>
      <c r="L1431" s="217">
        <v>4344.9979999999987</v>
      </c>
      <c r="M1431" s="217">
        <v>4344.9979999999987</v>
      </c>
      <c r="N1431" s="217">
        <v>4983.7649999999994</v>
      </c>
      <c r="O1431" s="217">
        <v>4983.7649999999994</v>
      </c>
      <c r="P1431" s="217">
        <v>5876.4239999999991</v>
      </c>
      <c r="Q1431" s="217">
        <v>5876.4239999999991</v>
      </c>
      <c r="R1431" s="217">
        <v>5692.7139999999999</v>
      </c>
      <c r="S1431" s="217">
        <v>5692.7139999999999</v>
      </c>
      <c r="T1431" s="217">
        <v>4821.3529999999992</v>
      </c>
      <c r="U1431" s="217">
        <v>4821.3529999999992</v>
      </c>
      <c r="V1431" s="217">
        <v>5780.523000000001</v>
      </c>
      <c r="W1431" s="217">
        <v>5780.523000000001</v>
      </c>
      <c r="X1431" s="217">
        <v>5057.5669999999991</v>
      </c>
      <c r="Y1431" s="217">
        <v>5057.5669999999991</v>
      </c>
      <c r="Z1431" s="217">
        <v>5781.1040000000048</v>
      </c>
      <c r="AA1431" s="217">
        <v>5781.1040000000048</v>
      </c>
      <c r="AB1431" s="217">
        <v>6992.2399999999961</v>
      </c>
      <c r="AC1431" s="217">
        <v>6992.2399999999961</v>
      </c>
      <c r="AD1431" s="217">
        <v>5487.1319999999996</v>
      </c>
      <c r="AE1431" s="217">
        <v>5487.1319999999996</v>
      </c>
      <c r="AF1431" s="217">
        <v>5688.1190000000006</v>
      </c>
      <c r="AG1431" s="217">
        <v>5688.1190000000006</v>
      </c>
      <c r="AH1431" s="217">
        <v>6169.8069999999971</v>
      </c>
    </row>
    <row r="1432" spans="1:34" ht="15" hidden="1" x14ac:dyDescent="0.25">
      <c r="A1432" t="str">
        <f t="shared" si="261"/>
        <v>青岛非信贷拨备额</v>
      </c>
      <c r="B1432" s="3" t="str">
        <f t="shared" si="266"/>
        <v>青岛银行非信贷拨备额</v>
      </c>
      <c r="C1432" s="4" t="s">
        <v>86</v>
      </c>
      <c r="D1432" s="4" t="s">
        <v>87</v>
      </c>
      <c r="E1432" s="5" t="s">
        <v>88</v>
      </c>
      <c r="F1432" s="5" t="s">
        <v>55</v>
      </c>
      <c r="G1432" s="5" t="str">
        <f t="shared" si="267"/>
        <v>非信贷拨备额</v>
      </c>
      <c r="H1432" s="217">
        <v>813.65800000000081</v>
      </c>
      <c r="I1432" s="217">
        <v>813.65800000000081</v>
      </c>
      <c r="J1432" s="217">
        <v>1368.728000000001</v>
      </c>
      <c r="K1432" s="217">
        <v>1368.728000000001</v>
      </c>
      <c r="L1432" s="217">
        <v>1511.3170000000009</v>
      </c>
      <c r="M1432" s="217">
        <v>1511.3170000000009</v>
      </c>
      <c r="N1432" s="217">
        <v>1640.6759999999995</v>
      </c>
      <c r="O1432" s="217">
        <v>1640.6759999999995</v>
      </c>
      <c r="P1432" s="217">
        <v>2026.9159999999993</v>
      </c>
      <c r="Q1432" s="217">
        <v>2026.9159999999993</v>
      </c>
      <c r="R1432" s="217">
        <v>2254.1209999999983</v>
      </c>
      <c r="S1432" s="217">
        <v>2254.1209999999983</v>
      </c>
      <c r="T1432" s="217">
        <v>2732.9920000000002</v>
      </c>
      <c r="U1432" s="217">
        <v>2732.9920000000002</v>
      </c>
      <c r="V1432" s="217">
        <v>3899.487000000001</v>
      </c>
      <c r="W1432" s="217">
        <v>3899.487000000001</v>
      </c>
      <c r="X1432" s="217">
        <v>4441.6079999999993</v>
      </c>
      <c r="Y1432" s="217">
        <v>4441.6079999999993</v>
      </c>
      <c r="Z1432" s="217">
        <v>5943.8559999999979</v>
      </c>
      <c r="AA1432" s="217">
        <v>5943.8559999999979</v>
      </c>
      <c r="AB1432" s="217">
        <v>6496.8239999999987</v>
      </c>
      <c r="AC1432" s="217">
        <v>6496.8239999999987</v>
      </c>
      <c r="AD1432" s="217">
        <v>6713.2650000000003</v>
      </c>
      <c r="AE1432" s="217">
        <v>6713.2650000000003</v>
      </c>
      <c r="AF1432" s="217">
        <v>7249.0050000000001</v>
      </c>
      <c r="AG1432" s="217">
        <v>7249.0050000000001</v>
      </c>
      <c r="AH1432" s="217">
        <v>5892.3990000000013</v>
      </c>
    </row>
    <row r="1433" spans="1:34" ht="15" hidden="1" x14ac:dyDescent="0.25">
      <c r="A1433" t="str">
        <f t="shared" si="261"/>
        <v>苏州非信贷拨备额</v>
      </c>
      <c r="B1433" s="3" t="str">
        <f t="shared" si="266"/>
        <v>苏州银行非信贷拨备额</v>
      </c>
      <c r="C1433" s="4" t="s">
        <v>89</v>
      </c>
      <c r="D1433" s="4" t="s">
        <v>90</v>
      </c>
      <c r="E1433" s="5" t="s">
        <v>91</v>
      </c>
      <c r="F1433" s="5" t="s">
        <v>55</v>
      </c>
      <c r="G1433" s="5" t="str">
        <f t="shared" si="267"/>
        <v>非信贷拨备额</v>
      </c>
      <c r="H1433" s="217">
        <v>2231.9533489999985</v>
      </c>
      <c r="I1433" s="217">
        <v>2231.9533489999985</v>
      </c>
      <c r="J1433" s="217">
        <v>2487.7720589999999</v>
      </c>
      <c r="K1433" s="217">
        <v>2487.7720589999999</v>
      </c>
      <c r="L1433" s="217">
        <v>2869.8329009999979</v>
      </c>
      <c r="M1433" s="217">
        <v>2869.8329009999979</v>
      </c>
      <c r="N1433" s="217">
        <v>3403.9755749999986</v>
      </c>
      <c r="O1433" s="217">
        <v>3403.9755749999986</v>
      </c>
      <c r="P1433" s="217">
        <v>3428.5309619999971</v>
      </c>
      <c r="Q1433" s="217">
        <v>3428.5309619999971</v>
      </c>
      <c r="R1433" s="217">
        <v>3271.9853410000014</v>
      </c>
      <c r="S1433" s="217">
        <v>3271.9853410000014</v>
      </c>
      <c r="T1433" s="217">
        <v>3543.5766299999996</v>
      </c>
      <c r="U1433" s="217">
        <v>3543.5766299999996</v>
      </c>
      <c r="V1433" s="217">
        <v>3977.4618080000018</v>
      </c>
      <c r="W1433" s="217">
        <v>3977.4618080000018</v>
      </c>
      <c r="X1433" s="217">
        <v>4074.4344679999995</v>
      </c>
      <c r="Y1433" s="217">
        <v>4074.4344679999995</v>
      </c>
      <c r="Z1433" s="217">
        <v>3914.9435189999986</v>
      </c>
      <c r="AA1433" s="217">
        <v>3914.9435189999986</v>
      </c>
      <c r="AB1433" s="217">
        <v>3588.4209639999972</v>
      </c>
      <c r="AC1433" s="217">
        <v>3588.4209639999972</v>
      </c>
      <c r="AD1433" s="217">
        <v>2965.7722210000002</v>
      </c>
      <c r="AE1433" s="217">
        <v>2965.7722210000002</v>
      </c>
      <c r="AF1433" s="217">
        <v>2893.7278489999999</v>
      </c>
      <c r="AG1433" s="217">
        <v>2893.7278489999999</v>
      </c>
      <c r="AH1433" s="217" t="e">
        <v>#VALUE!</v>
      </c>
    </row>
    <row r="1434" spans="1:34" ht="15" hidden="1" x14ac:dyDescent="0.25">
      <c r="A1434" t="str">
        <f t="shared" si="261"/>
        <v>齐鲁非信贷拨备额</v>
      </c>
      <c r="B1434" s="3" t="str">
        <f t="shared" si="266"/>
        <v>齐鲁银行非信贷拨备额</v>
      </c>
      <c r="C1434" s="4" t="s">
        <v>92</v>
      </c>
      <c r="D1434" s="4" t="s">
        <v>93</v>
      </c>
      <c r="E1434" s="5" t="s">
        <v>94</v>
      </c>
      <c r="F1434" s="5" t="s">
        <v>55</v>
      </c>
      <c r="G1434" s="5" t="str">
        <f t="shared" si="267"/>
        <v>非信贷拨备额</v>
      </c>
      <c r="H1434" s="217">
        <v>0</v>
      </c>
      <c r="I1434" s="217">
        <v>0</v>
      </c>
      <c r="J1434" s="217">
        <v>1682.8063760000005</v>
      </c>
      <c r="K1434" s="217">
        <v>1682.8063760000005</v>
      </c>
      <c r="L1434" s="217">
        <v>0</v>
      </c>
      <c r="M1434" s="217">
        <v>0</v>
      </c>
      <c r="N1434" s="217">
        <v>2270.9541860000008</v>
      </c>
      <c r="O1434" s="217">
        <v>2270.9541860000008</v>
      </c>
      <c r="P1434" s="217">
        <v>2756.1590000000006</v>
      </c>
      <c r="Q1434" s="217">
        <v>2756.1590000000006</v>
      </c>
      <c r="R1434" s="217">
        <v>3119.4370000000008</v>
      </c>
      <c r="S1434" s="217">
        <v>3119.4370000000008</v>
      </c>
      <c r="T1434" s="217">
        <v>3159.0959999999977</v>
      </c>
      <c r="U1434" s="217">
        <v>3159.0959999999977</v>
      </c>
      <c r="V1434" s="217">
        <v>3318.6049999999977</v>
      </c>
      <c r="W1434" s="217">
        <v>3318.6049999999977</v>
      </c>
      <c r="X1434" s="217">
        <v>2894.7070000000003</v>
      </c>
      <c r="Y1434" s="217">
        <v>2894.7070000000003</v>
      </c>
      <c r="Z1434" s="217">
        <v>3021.6059999999979</v>
      </c>
      <c r="AA1434" s="217">
        <v>3021.6059999999979</v>
      </c>
      <c r="AB1434" s="217">
        <v>3277.7199999999993</v>
      </c>
      <c r="AC1434" s="217">
        <v>3277.7199999999993</v>
      </c>
      <c r="AD1434" s="217">
        <v>2832.5739999999996</v>
      </c>
      <c r="AE1434" s="217">
        <v>2832.5739999999996</v>
      </c>
      <c r="AF1434" s="217">
        <v>2978.5190000000002</v>
      </c>
      <c r="AG1434" s="217">
        <v>2978.5190000000002</v>
      </c>
      <c r="AH1434" s="217" t="e">
        <v>#VALUE!</v>
      </c>
    </row>
    <row r="1435" spans="1:34" ht="15" hidden="1" x14ac:dyDescent="0.25">
      <c r="A1435" t="str">
        <f t="shared" si="261"/>
        <v>兰州非信贷拨备额</v>
      </c>
      <c r="B1435" s="3" t="str">
        <f t="shared" si="266"/>
        <v>兰州银行非信贷拨备额</v>
      </c>
      <c r="C1435" s="4" t="s">
        <v>95</v>
      </c>
      <c r="D1435" s="4" t="s">
        <v>96</v>
      </c>
      <c r="E1435" s="5" t="s">
        <v>97</v>
      </c>
      <c r="F1435" s="5" t="s">
        <v>55</v>
      </c>
      <c r="G1435" s="5" t="str">
        <f t="shared" si="267"/>
        <v>非信贷拨备额</v>
      </c>
      <c r="H1435" s="217">
        <v>0</v>
      </c>
      <c r="I1435" s="217">
        <v>0</v>
      </c>
      <c r="J1435" s="217">
        <v>631.57466604000092</v>
      </c>
      <c r="K1435" s="217">
        <v>631.57466604000092</v>
      </c>
      <c r="L1435" s="217">
        <v>0</v>
      </c>
      <c r="M1435" s="217">
        <v>0</v>
      </c>
      <c r="N1435" s="217">
        <v>788.29767590999927</v>
      </c>
      <c r="O1435" s="217">
        <v>788.29767590999927</v>
      </c>
      <c r="P1435" s="217">
        <v>0</v>
      </c>
      <c r="Q1435" s="217">
        <v>0</v>
      </c>
      <c r="R1435" s="217">
        <v>901.12445606000074</v>
      </c>
      <c r="S1435" s="217">
        <v>901.12445606000074</v>
      </c>
      <c r="T1435" s="217">
        <v>980.59277417999874</v>
      </c>
      <c r="U1435" s="217">
        <v>980.59277417999874</v>
      </c>
      <c r="V1435" s="217">
        <v>1138.6806589300004</v>
      </c>
      <c r="W1435" s="217">
        <v>1138.6806589300004</v>
      </c>
      <c r="X1435" s="217">
        <v>22.446048009999686</v>
      </c>
      <c r="Y1435" s="217">
        <v>22.446048009999686</v>
      </c>
      <c r="Z1435" s="217">
        <v>1329.2549971800017</v>
      </c>
      <c r="AA1435" s="217">
        <v>1329.2549971800017</v>
      </c>
      <c r="AB1435" s="217">
        <v>1334.9404265699995</v>
      </c>
      <c r="AC1435" s="217">
        <v>1334.9404265699995</v>
      </c>
      <c r="AD1435" s="217">
        <v>1325.8077217800001</v>
      </c>
      <c r="AE1435" s="217">
        <v>1325.8077217800001</v>
      </c>
      <c r="AF1435" s="217">
        <v>1403.0741963999999</v>
      </c>
      <c r="AG1435" s="217">
        <v>1403.0741963999999</v>
      </c>
      <c r="AH1435" s="217" t="e">
        <v>#VALUE!</v>
      </c>
    </row>
    <row r="1436" spans="1:34" ht="15" hidden="1" x14ac:dyDescent="0.25">
      <c r="A1436" t="str">
        <f t="shared" si="261"/>
        <v>西安非信贷拨备额</v>
      </c>
      <c r="B1436" s="3" t="str">
        <f t="shared" si="266"/>
        <v>西安银行非信贷拨备额</v>
      </c>
      <c r="C1436" s="4" t="s">
        <v>98</v>
      </c>
      <c r="D1436" s="4" t="s">
        <v>99</v>
      </c>
      <c r="E1436" s="5" t="s">
        <v>100</v>
      </c>
      <c r="F1436" s="5" t="s">
        <v>55</v>
      </c>
      <c r="G1436" s="5" t="str">
        <f t="shared" si="267"/>
        <v>非信贷拨备额</v>
      </c>
      <c r="H1436" s="217">
        <v>984.19999999999982</v>
      </c>
      <c r="I1436" s="217">
        <v>984.19999999999982</v>
      </c>
      <c r="J1436" s="217">
        <v>1126.7849999999999</v>
      </c>
      <c r="K1436" s="217">
        <v>1126.7849999999999</v>
      </c>
      <c r="L1436" s="217">
        <v>1291.4249999999993</v>
      </c>
      <c r="M1436" s="217">
        <v>1291.4249999999993</v>
      </c>
      <c r="N1436" s="217">
        <v>1490.9849999999979</v>
      </c>
      <c r="O1436" s="217">
        <v>1490.9849999999979</v>
      </c>
      <c r="P1436" s="217">
        <v>1902.7870000000012</v>
      </c>
      <c r="Q1436" s="217">
        <v>1902.7870000000012</v>
      </c>
      <c r="R1436" s="217">
        <v>2300.7419999999984</v>
      </c>
      <c r="S1436" s="217">
        <v>2300.7419999999984</v>
      </c>
      <c r="T1436" s="217">
        <v>2326.7419999999993</v>
      </c>
      <c r="U1436" s="217">
        <v>2326.7419999999993</v>
      </c>
      <c r="V1436" s="217">
        <v>1709.6069999999991</v>
      </c>
      <c r="W1436" s="217">
        <v>1709.6069999999991</v>
      </c>
      <c r="X1436" s="217">
        <v>1787.9549999999999</v>
      </c>
      <c r="Y1436" s="217">
        <v>1787.9549999999999</v>
      </c>
      <c r="Z1436" s="217">
        <v>2757.989999999998</v>
      </c>
      <c r="AA1436" s="217">
        <v>2757.989999999998</v>
      </c>
      <c r="AB1436" s="217">
        <v>2904.2300000000005</v>
      </c>
      <c r="AC1436" s="217">
        <v>2904.2300000000005</v>
      </c>
      <c r="AD1436" s="217">
        <v>3140.598</v>
      </c>
      <c r="AE1436" s="217">
        <v>3140.598</v>
      </c>
      <c r="AF1436" s="217">
        <v>3613.3430000000008</v>
      </c>
      <c r="AG1436" s="217">
        <v>3613.3430000000008</v>
      </c>
      <c r="AH1436" s="217" t="e">
        <v>#VALUE!</v>
      </c>
    </row>
    <row r="1437" spans="1:34" ht="15" hidden="1" x14ac:dyDescent="0.25">
      <c r="A1437" t="str">
        <f t="shared" si="261"/>
        <v>厦门非信贷拨备额</v>
      </c>
      <c r="B1437" s="3" t="str">
        <f t="shared" si="266"/>
        <v>厦门银行非信贷拨备额</v>
      </c>
      <c r="C1437" s="4" t="s">
        <v>101</v>
      </c>
      <c r="D1437" s="4" t="s">
        <v>102</v>
      </c>
      <c r="E1437" s="5" t="s">
        <v>103</v>
      </c>
      <c r="F1437" s="5" t="s">
        <v>55</v>
      </c>
      <c r="G1437" s="5" t="str">
        <f t="shared" si="267"/>
        <v>非信贷拨备额</v>
      </c>
      <c r="H1437" s="217">
        <v>0</v>
      </c>
      <c r="I1437" s="217">
        <v>0</v>
      </c>
      <c r="J1437" s="217">
        <v>1060.4079751900017</v>
      </c>
      <c r="K1437" s="217">
        <v>1060.4079751900017</v>
      </c>
      <c r="L1437" s="217">
        <v>0</v>
      </c>
      <c r="M1437" s="217">
        <v>0</v>
      </c>
      <c r="N1437" s="217">
        <v>1283.32929418</v>
      </c>
      <c r="O1437" s="217">
        <v>1283.32929418</v>
      </c>
      <c r="P1437" s="217">
        <v>1374.4715314200002</v>
      </c>
      <c r="Q1437" s="217">
        <v>1374.4715314200002</v>
      </c>
      <c r="R1437" s="217">
        <v>1318.5749047599984</v>
      </c>
      <c r="S1437" s="217">
        <v>1318.5749047599984</v>
      </c>
      <c r="T1437" s="217">
        <v>1329.8625847999992</v>
      </c>
      <c r="U1437" s="217">
        <v>1329.8625847999992</v>
      </c>
      <c r="V1437" s="217">
        <v>1260.5032326800001</v>
      </c>
      <c r="W1437" s="217">
        <v>1260.5032326800001</v>
      </c>
      <c r="X1437" s="217">
        <v>767.04407701000036</v>
      </c>
      <c r="Y1437" s="217">
        <v>767.04407701000036</v>
      </c>
      <c r="Z1437" s="217">
        <v>983.8002698500004</v>
      </c>
      <c r="AA1437" s="217">
        <v>983.8002698500004</v>
      </c>
      <c r="AB1437" s="217">
        <v>932.76720324999951</v>
      </c>
      <c r="AC1437" s="217">
        <v>932.76720324999951</v>
      </c>
      <c r="AD1437" s="217">
        <v>727.51049445000001</v>
      </c>
      <c r="AE1437" s="217">
        <v>727.51049445000001</v>
      </c>
      <c r="AF1437" s="217">
        <v>760.18858126999999</v>
      </c>
      <c r="AG1437" s="217">
        <v>760.18858126999999</v>
      </c>
      <c r="AH1437" s="217" t="e">
        <v>#VALUE!</v>
      </c>
    </row>
    <row r="1438" spans="1:34" ht="15" hidden="1" x14ac:dyDescent="0.25">
      <c r="A1438" t="str">
        <f t="shared" si="261"/>
        <v>渝农非信贷拨备额</v>
      </c>
      <c r="B1438" s="3" t="str">
        <f t="shared" si="266"/>
        <v>渝农商行非信贷拨备额</v>
      </c>
      <c r="C1438" s="4" t="s">
        <v>104</v>
      </c>
      <c r="D1438" s="4" t="s">
        <v>105</v>
      </c>
      <c r="E1438" s="5" t="s">
        <v>106</v>
      </c>
      <c r="F1438" s="5" t="s">
        <v>107</v>
      </c>
      <c r="G1438" s="5" t="str">
        <f t="shared" si="267"/>
        <v>非信贷拨备额</v>
      </c>
      <c r="H1438" s="217">
        <v>0</v>
      </c>
      <c r="I1438" s="217">
        <v>0</v>
      </c>
      <c r="J1438" s="217">
        <v>4335.5489999999954</v>
      </c>
      <c r="K1438" s="217">
        <v>4335.5489999999954</v>
      </c>
      <c r="L1438" s="217">
        <v>4758.6289999999972</v>
      </c>
      <c r="M1438" s="217">
        <v>4758.6289999999972</v>
      </c>
      <c r="N1438" s="217">
        <v>5000.4670000000006</v>
      </c>
      <c r="O1438" s="217">
        <v>5000.4670000000006</v>
      </c>
      <c r="P1438" s="217">
        <v>5364.8880000000026</v>
      </c>
      <c r="Q1438" s="217">
        <v>5364.8880000000026</v>
      </c>
      <c r="R1438" s="217">
        <v>2557.3289999999979</v>
      </c>
      <c r="S1438" s="217">
        <v>2557.3289999999979</v>
      </c>
      <c r="T1438" s="217">
        <v>2139.9940000000024</v>
      </c>
      <c r="U1438" s="217">
        <v>2139.9940000000024</v>
      </c>
      <c r="V1438" s="217">
        <v>2679.9520000000048</v>
      </c>
      <c r="W1438" s="217">
        <v>2679.9520000000048</v>
      </c>
      <c r="X1438" s="217">
        <v>3196.0679999999993</v>
      </c>
      <c r="Y1438" s="217">
        <v>3196.0679999999993</v>
      </c>
      <c r="Z1438" s="217">
        <v>4100.1399999999994</v>
      </c>
      <c r="AA1438" s="217">
        <v>4100.1399999999994</v>
      </c>
      <c r="AB1438" s="217">
        <v>4028.5419999999976</v>
      </c>
      <c r="AC1438" s="217">
        <v>4028.5419999999976</v>
      </c>
      <c r="AD1438" s="217">
        <v>4337.4459999999999</v>
      </c>
      <c r="AE1438" s="217">
        <v>4337.4459999999999</v>
      </c>
      <c r="AF1438" s="217">
        <v>4502.4350000000004</v>
      </c>
      <c r="AG1438" s="217">
        <v>4502.4350000000004</v>
      </c>
      <c r="AH1438" s="217">
        <v>3318.5290000000023</v>
      </c>
    </row>
    <row r="1439" spans="1:34" ht="15" hidden="1" x14ac:dyDescent="0.25">
      <c r="A1439" t="str">
        <f t="shared" si="261"/>
        <v>沪农非信贷拨备额</v>
      </c>
      <c r="B1439" s="3" t="str">
        <f t="shared" si="266"/>
        <v>沪农商行非信贷拨备额</v>
      </c>
      <c r="C1439" s="4" t="s">
        <v>108</v>
      </c>
      <c r="D1439" s="4" t="s">
        <v>109</v>
      </c>
      <c r="E1439" s="5" t="s">
        <v>110</v>
      </c>
      <c r="F1439" s="5" t="s">
        <v>107</v>
      </c>
      <c r="G1439" s="5" t="str">
        <f t="shared" si="267"/>
        <v>非信贷拨备额</v>
      </c>
      <c r="H1439" s="217">
        <v>0</v>
      </c>
      <c r="I1439" s="217">
        <v>0</v>
      </c>
      <c r="J1439" s="217">
        <v>2742.7369999999974</v>
      </c>
      <c r="K1439" s="217">
        <v>2742.7369999999974</v>
      </c>
      <c r="L1439" s="217">
        <v>0</v>
      </c>
      <c r="M1439" s="217">
        <v>0</v>
      </c>
      <c r="N1439" s="217">
        <v>2393.6880000000001</v>
      </c>
      <c r="O1439" s="217">
        <v>2393.6880000000001</v>
      </c>
      <c r="P1439" s="217">
        <v>0</v>
      </c>
      <c r="Q1439" s="217">
        <v>0</v>
      </c>
      <c r="R1439" s="217">
        <v>2973.0560000000005</v>
      </c>
      <c r="S1439" s="217">
        <v>2973.0560000000005</v>
      </c>
      <c r="T1439" s="217">
        <v>3567.4759999999987</v>
      </c>
      <c r="U1439" s="217">
        <v>3567.4759999999987</v>
      </c>
      <c r="V1439" s="217">
        <v>3422.1579999999994</v>
      </c>
      <c r="W1439" s="217">
        <v>3422.1579999999994</v>
      </c>
      <c r="X1439" s="217">
        <v>2792.8529999999992</v>
      </c>
      <c r="Y1439" s="217">
        <v>2792.8529999999992</v>
      </c>
      <c r="Z1439" s="217">
        <v>4043.3140000000021</v>
      </c>
      <c r="AA1439" s="217">
        <v>4043.3140000000021</v>
      </c>
      <c r="AB1439" s="217">
        <v>4267.8070000000007</v>
      </c>
      <c r="AC1439" s="217">
        <v>4267.8070000000007</v>
      </c>
      <c r="AD1439" s="217">
        <v>3437.4610000000002</v>
      </c>
      <c r="AE1439" s="217">
        <v>3437.4610000000002</v>
      </c>
      <c r="AF1439" s="217">
        <v>3320.5</v>
      </c>
      <c r="AG1439" s="217">
        <v>3320.5</v>
      </c>
      <c r="AH1439" s="217" t="e">
        <v>#VALUE!</v>
      </c>
    </row>
    <row r="1440" spans="1:34" ht="15" hidden="1" x14ac:dyDescent="0.25">
      <c r="A1440" t="str">
        <f t="shared" si="261"/>
        <v>青农非信贷拨备额</v>
      </c>
      <c r="B1440" s="3" t="str">
        <f t="shared" si="266"/>
        <v>青农商行非信贷拨备额</v>
      </c>
      <c r="C1440" s="4" t="s">
        <v>111</v>
      </c>
      <c r="D1440" s="4" t="s">
        <v>112</v>
      </c>
      <c r="E1440" s="5" t="s">
        <v>113</v>
      </c>
      <c r="F1440" s="5" t="s">
        <v>107</v>
      </c>
      <c r="G1440" s="5" t="str">
        <f t="shared" si="267"/>
        <v>非信贷拨备额</v>
      </c>
      <c r="H1440" s="217">
        <v>571.78600000000006</v>
      </c>
      <c r="I1440" s="217">
        <v>571.78600000000006</v>
      </c>
      <c r="J1440" s="217">
        <v>545.85999999999967</v>
      </c>
      <c r="K1440" s="217">
        <v>545.85999999999967</v>
      </c>
      <c r="L1440" s="217">
        <v>616.27300000000105</v>
      </c>
      <c r="M1440" s="217">
        <v>616.27300000000105</v>
      </c>
      <c r="N1440" s="217">
        <v>542.6140000000014</v>
      </c>
      <c r="O1440" s="217">
        <v>542.6140000000014</v>
      </c>
      <c r="P1440" s="217">
        <v>723.43100000000049</v>
      </c>
      <c r="Q1440" s="217">
        <v>723.43100000000049</v>
      </c>
      <c r="R1440" s="217">
        <v>456.96399999999994</v>
      </c>
      <c r="S1440" s="217">
        <v>456.96399999999994</v>
      </c>
      <c r="T1440" s="217">
        <v>489.92900000000009</v>
      </c>
      <c r="U1440" s="217">
        <v>489.92900000000009</v>
      </c>
      <c r="V1440" s="217">
        <v>534.38500000000022</v>
      </c>
      <c r="W1440" s="217">
        <v>534.38500000000022</v>
      </c>
      <c r="X1440" s="217">
        <v>339.97999999999956</v>
      </c>
      <c r="Y1440" s="217">
        <v>339.97999999999956</v>
      </c>
      <c r="Z1440" s="217">
        <v>1347.8659999999982</v>
      </c>
      <c r="AA1440" s="217">
        <v>1347.8659999999982</v>
      </c>
      <c r="AB1440" s="217">
        <v>1060.1309999999994</v>
      </c>
      <c r="AC1440" s="217">
        <v>1060.1309999999994</v>
      </c>
      <c r="AD1440" s="217">
        <v>862.42400000000009</v>
      </c>
      <c r="AE1440" s="217">
        <v>862.42400000000009</v>
      </c>
      <c r="AF1440" s="217">
        <v>751.21900000000005</v>
      </c>
      <c r="AG1440" s="217">
        <v>751.21900000000005</v>
      </c>
      <c r="AH1440" s="217" t="e">
        <v>#VALUE!</v>
      </c>
    </row>
    <row r="1441" spans="1:34" ht="15" hidden="1" x14ac:dyDescent="0.25">
      <c r="A1441" t="str">
        <f t="shared" si="261"/>
        <v>常熟非信贷拨备额</v>
      </c>
      <c r="B1441" s="3" t="str">
        <f t="shared" si="266"/>
        <v>常熟银行非信贷拨备额</v>
      </c>
      <c r="C1441" s="4" t="s">
        <v>114</v>
      </c>
      <c r="D1441" s="4" t="s">
        <v>115</v>
      </c>
      <c r="E1441" s="5" t="s">
        <v>116</v>
      </c>
      <c r="F1441" s="5" t="s">
        <v>107</v>
      </c>
      <c r="G1441" s="5" t="str">
        <f t="shared" si="267"/>
        <v>非信贷拨备额</v>
      </c>
      <c r="H1441" s="217">
        <v>665.99599999999919</v>
      </c>
      <c r="I1441" s="217">
        <v>665.99599999999919</v>
      </c>
      <c r="J1441" s="217">
        <v>726.88199999999961</v>
      </c>
      <c r="K1441" s="217">
        <v>726.88199999999961</v>
      </c>
      <c r="L1441" s="217">
        <v>527.13300000000072</v>
      </c>
      <c r="M1441" s="217">
        <v>527.13300000000072</v>
      </c>
      <c r="N1441" s="217">
        <v>644.04700000000048</v>
      </c>
      <c r="O1441" s="217">
        <v>644.04700000000048</v>
      </c>
      <c r="P1441" s="217">
        <v>701.94700000000012</v>
      </c>
      <c r="Q1441" s="217">
        <v>701.94700000000012</v>
      </c>
      <c r="R1441" s="217">
        <v>1361.9770000000017</v>
      </c>
      <c r="S1441" s="217">
        <v>1361.9770000000017</v>
      </c>
      <c r="T1441" s="217">
        <v>1502.3640000000005</v>
      </c>
      <c r="U1441" s="217">
        <v>1502.3640000000005</v>
      </c>
      <c r="V1441" s="217">
        <v>1483.0779999999995</v>
      </c>
      <c r="W1441" s="217">
        <v>1483.0779999999995</v>
      </c>
      <c r="X1441" s="217">
        <v>1666.3498690000015</v>
      </c>
      <c r="Y1441" s="217">
        <v>1666.3498690000015</v>
      </c>
      <c r="Z1441" s="217">
        <v>1817.0060000000012</v>
      </c>
      <c r="AA1441" s="217">
        <v>1817.0060000000012</v>
      </c>
      <c r="AB1441" s="217">
        <v>1445.1950000000015</v>
      </c>
      <c r="AC1441" s="217">
        <v>1445.1950000000015</v>
      </c>
      <c r="AD1441" s="217">
        <v>894.03399999999999</v>
      </c>
      <c r="AE1441" s="217">
        <v>894.03399999999999</v>
      </c>
      <c r="AF1441" s="217">
        <v>1050.0119999999999</v>
      </c>
      <c r="AG1441" s="217">
        <v>1050.0119999999999</v>
      </c>
      <c r="AH1441" s="217" t="e">
        <v>#VALUE!</v>
      </c>
    </row>
    <row r="1442" spans="1:34" ht="15" hidden="1" x14ac:dyDescent="0.25">
      <c r="A1442" t="str">
        <f t="shared" si="261"/>
        <v>紫金非信贷拨备额</v>
      </c>
      <c r="B1442" s="3" t="str">
        <f t="shared" si="266"/>
        <v>紫金银行非信贷拨备额</v>
      </c>
      <c r="C1442" s="4" t="s">
        <v>117</v>
      </c>
      <c r="D1442" s="4" t="s">
        <v>118</v>
      </c>
      <c r="E1442" s="5" t="s">
        <v>119</v>
      </c>
      <c r="F1442" s="5" t="s">
        <v>107</v>
      </c>
      <c r="G1442" s="5" t="str">
        <f>G1441</f>
        <v>非信贷拨备额</v>
      </c>
      <c r="H1442" s="217">
        <v>1803.5969999999993</v>
      </c>
      <c r="I1442" s="217">
        <v>1803.5969999999993</v>
      </c>
      <c r="J1442" s="217">
        <v>1585.1479999999988</v>
      </c>
      <c r="K1442" s="217">
        <v>1585.1479999999988</v>
      </c>
      <c r="L1442" s="217">
        <v>1057.1329999999989</v>
      </c>
      <c r="M1442" s="217">
        <v>1057.1329999999989</v>
      </c>
      <c r="N1442" s="217">
        <v>1028.9399999999996</v>
      </c>
      <c r="O1442" s="217">
        <v>1028.9399999999996</v>
      </c>
      <c r="P1442" s="217">
        <v>1131.6449999999995</v>
      </c>
      <c r="Q1442" s="217">
        <v>1131.6449999999995</v>
      </c>
      <c r="R1442" s="217">
        <v>1085.5949999999993</v>
      </c>
      <c r="S1442" s="217">
        <v>1085.5949999999993</v>
      </c>
      <c r="T1442" s="217">
        <v>885.34999999999945</v>
      </c>
      <c r="U1442" s="217">
        <v>885.34999999999945</v>
      </c>
      <c r="V1442" s="217">
        <v>1157.4770000000008</v>
      </c>
      <c r="W1442" s="217">
        <v>1157.4770000000008</v>
      </c>
      <c r="X1442" s="217">
        <v>1044.3000000000002</v>
      </c>
      <c r="Y1442" s="217">
        <v>1044.3000000000002</v>
      </c>
      <c r="Z1442" s="217">
        <v>989.47699999999986</v>
      </c>
      <c r="AA1442" s="217">
        <v>989.47699999999986</v>
      </c>
      <c r="AB1442" s="217">
        <v>1006.9440000000004</v>
      </c>
      <c r="AC1442" s="217">
        <v>1006.9440000000004</v>
      </c>
      <c r="AD1442" s="217">
        <v>523.75199999999995</v>
      </c>
      <c r="AE1442" s="217">
        <v>523.75199999999995</v>
      </c>
      <c r="AF1442" s="217">
        <v>488.27300000000002</v>
      </c>
      <c r="AG1442" s="217">
        <v>488.27300000000002</v>
      </c>
      <c r="AH1442" s="217" t="e">
        <v>#VALUE!</v>
      </c>
    </row>
    <row r="1443" spans="1:34" ht="15" hidden="1" x14ac:dyDescent="0.25">
      <c r="A1443" t="str">
        <f t="shared" si="261"/>
        <v>无锡非信贷拨备额</v>
      </c>
      <c r="B1443" s="3" t="str">
        <f t="shared" si="266"/>
        <v>无锡银行非信贷拨备额</v>
      </c>
      <c r="C1443" s="4" t="s">
        <v>120</v>
      </c>
      <c r="D1443" s="4" t="s">
        <v>121</v>
      </c>
      <c r="E1443" s="5" t="s">
        <v>122</v>
      </c>
      <c r="F1443" s="5" t="s">
        <v>107</v>
      </c>
      <c r="G1443" s="5" t="str">
        <f t="shared" ref="G1443:G1447" si="268">G1442</f>
        <v>非信贷拨备额</v>
      </c>
      <c r="H1443" s="217">
        <v>666.60000000000036</v>
      </c>
      <c r="I1443" s="217">
        <v>666.60000000000036</v>
      </c>
      <c r="J1443" s="217">
        <v>849.67200000000003</v>
      </c>
      <c r="K1443" s="217">
        <v>849.67200000000003</v>
      </c>
      <c r="L1443" s="217">
        <v>736.45200000000023</v>
      </c>
      <c r="M1443" s="217">
        <v>736.45200000000023</v>
      </c>
      <c r="N1443" s="217">
        <v>806.63599999999906</v>
      </c>
      <c r="O1443" s="217">
        <v>806.63599999999906</v>
      </c>
      <c r="P1443" s="217">
        <v>841.70300000000043</v>
      </c>
      <c r="Q1443" s="217">
        <v>841.70300000000043</v>
      </c>
      <c r="R1443" s="217">
        <v>743.11400000000049</v>
      </c>
      <c r="S1443" s="217">
        <v>743.11400000000049</v>
      </c>
      <c r="T1443" s="217">
        <v>729.04299999999967</v>
      </c>
      <c r="U1443" s="217">
        <v>729.04299999999967</v>
      </c>
      <c r="V1443" s="217">
        <v>681.21700000000055</v>
      </c>
      <c r="W1443" s="217">
        <v>681.21700000000055</v>
      </c>
      <c r="X1443" s="217">
        <v>853.9380000000001</v>
      </c>
      <c r="Y1443" s="217">
        <v>853.9380000000001</v>
      </c>
      <c r="Z1443" s="217">
        <v>923.80199999999877</v>
      </c>
      <c r="AA1443" s="217">
        <v>923.80199999999877</v>
      </c>
      <c r="AB1443" s="217">
        <v>917.52300000000014</v>
      </c>
      <c r="AC1443" s="217">
        <v>917.52300000000014</v>
      </c>
      <c r="AD1443" s="217">
        <v>714.21199999999999</v>
      </c>
      <c r="AE1443" s="217">
        <v>714.21199999999999</v>
      </c>
      <c r="AF1443" s="217">
        <v>741.476</v>
      </c>
      <c r="AG1443" s="217">
        <v>741.476</v>
      </c>
      <c r="AH1443" s="217">
        <v>747.23299999999927</v>
      </c>
    </row>
    <row r="1444" spans="1:34" ht="15" hidden="1" x14ac:dyDescent="0.25">
      <c r="A1444" t="str">
        <f t="shared" si="261"/>
        <v>张家港非信贷拨备额</v>
      </c>
      <c r="B1444" s="3" t="str">
        <f t="shared" si="266"/>
        <v>张家港行非信贷拨备额</v>
      </c>
      <c r="C1444" s="4" t="s">
        <v>123</v>
      </c>
      <c r="D1444" s="4" t="s">
        <v>124</v>
      </c>
      <c r="E1444" s="5" t="s">
        <v>125</v>
      </c>
      <c r="F1444" s="5" t="s">
        <v>107</v>
      </c>
      <c r="G1444" s="5" t="str">
        <f t="shared" si="268"/>
        <v>非信贷拨备额</v>
      </c>
      <c r="H1444" s="217">
        <v>553.30023551000022</v>
      </c>
      <c r="I1444" s="217">
        <v>553.30023551000022</v>
      </c>
      <c r="J1444" s="217">
        <v>590.96931447000043</v>
      </c>
      <c r="K1444" s="217">
        <v>590.96931447000043</v>
      </c>
      <c r="L1444" s="217">
        <v>608.36128626999971</v>
      </c>
      <c r="M1444" s="217">
        <v>608.36128626999971</v>
      </c>
      <c r="N1444" s="217">
        <v>612.46753910999905</v>
      </c>
      <c r="O1444" s="217">
        <v>612.46753910999905</v>
      </c>
      <c r="P1444" s="217">
        <v>650.23744498000042</v>
      </c>
      <c r="Q1444" s="217">
        <v>650.23744498000042</v>
      </c>
      <c r="R1444" s="217">
        <v>630.75483722000081</v>
      </c>
      <c r="S1444" s="217">
        <v>630.75483722000081</v>
      </c>
      <c r="T1444" s="217">
        <v>494.60600044000057</v>
      </c>
      <c r="U1444" s="217">
        <v>494.60600044000057</v>
      </c>
      <c r="V1444" s="217">
        <v>569.77534021000065</v>
      </c>
      <c r="W1444" s="217">
        <v>569.77534021000065</v>
      </c>
      <c r="X1444" s="217">
        <v>487.95059883000067</v>
      </c>
      <c r="Y1444" s="217">
        <v>487.95059883000067</v>
      </c>
      <c r="Z1444" s="217">
        <v>564.40844008000113</v>
      </c>
      <c r="AA1444" s="217">
        <v>564.40844008000113</v>
      </c>
      <c r="AB1444" s="217">
        <v>612.94682223000018</v>
      </c>
      <c r="AC1444" s="217">
        <v>612.94682223000018</v>
      </c>
      <c r="AD1444" s="217">
        <v>757.49983734</v>
      </c>
      <c r="AE1444" s="217">
        <v>757.49983734</v>
      </c>
      <c r="AF1444" s="217">
        <v>644.45755267999994</v>
      </c>
      <c r="AG1444" s="217">
        <v>644.45755267999994</v>
      </c>
      <c r="AH1444" s="217">
        <v>235.87388802000078</v>
      </c>
    </row>
    <row r="1445" spans="1:34" ht="15" hidden="1" x14ac:dyDescent="0.25">
      <c r="A1445" t="str">
        <f t="shared" si="261"/>
        <v>苏农非信贷拨备额</v>
      </c>
      <c r="B1445" s="3" t="str">
        <f t="shared" si="266"/>
        <v>苏农银行非信贷拨备额</v>
      </c>
      <c r="C1445" s="4" t="s">
        <v>126</v>
      </c>
      <c r="D1445" s="4" t="s">
        <v>127</v>
      </c>
      <c r="E1445" s="5" t="s">
        <v>128</v>
      </c>
      <c r="F1445" s="5" t="s">
        <v>107</v>
      </c>
      <c r="G1445" s="5" t="str">
        <f t="shared" si="268"/>
        <v>非信贷拨备额</v>
      </c>
      <c r="H1445" s="217">
        <v>122.92599999999993</v>
      </c>
      <c r="I1445" s="217">
        <v>122.92599999999993</v>
      </c>
      <c r="J1445" s="217">
        <v>374.63499999999976</v>
      </c>
      <c r="K1445" s="217">
        <v>374.63499999999976</v>
      </c>
      <c r="L1445" s="217">
        <v>347.72700000000032</v>
      </c>
      <c r="M1445" s="217">
        <v>347.72700000000032</v>
      </c>
      <c r="N1445" s="217">
        <v>455.88800000000037</v>
      </c>
      <c r="O1445" s="217">
        <v>455.88800000000037</v>
      </c>
      <c r="P1445" s="217">
        <v>468.9360000000006</v>
      </c>
      <c r="Q1445" s="217">
        <v>468.9360000000006</v>
      </c>
      <c r="R1445" s="217">
        <v>53.315999999999804</v>
      </c>
      <c r="S1445" s="217">
        <v>53.315999999999804</v>
      </c>
      <c r="T1445" s="217">
        <v>52.848999999999251</v>
      </c>
      <c r="U1445" s="217">
        <v>52.848999999999251</v>
      </c>
      <c r="V1445" s="217">
        <v>327.67499999999927</v>
      </c>
      <c r="W1445" s="217">
        <v>327.67499999999927</v>
      </c>
      <c r="X1445" s="217">
        <v>85.807999999999993</v>
      </c>
      <c r="Y1445" s="217">
        <v>85.807999999999993</v>
      </c>
      <c r="Z1445" s="217">
        <v>397.04399999999896</v>
      </c>
      <c r="AA1445" s="217">
        <v>397.04399999999896</v>
      </c>
      <c r="AB1445" s="217">
        <v>242.21599999999944</v>
      </c>
      <c r="AC1445" s="217">
        <v>242.21599999999944</v>
      </c>
      <c r="AD1445" s="217">
        <v>43.495999999999995</v>
      </c>
      <c r="AE1445" s="217">
        <v>43.495999999999995</v>
      </c>
      <c r="AF1445" s="217">
        <v>45.381999999999998</v>
      </c>
      <c r="AG1445" s="217">
        <v>45.381999999999998</v>
      </c>
      <c r="AH1445" s="217" t="e">
        <v>#VALUE!</v>
      </c>
    </row>
    <row r="1446" spans="1:34" ht="15" hidden="1" x14ac:dyDescent="0.25">
      <c r="A1446" t="str">
        <f t="shared" si="261"/>
        <v>江阴非信贷拨备额</v>
      </c>
      <c r="B1446" s="3" t="str">
        <f t="shared" si="266"/>
        <v>江阴银行非信贷拨备额</v>
      </c>
      <c r="C1446" s="4" t="s">
        <v>129</v>
      </c>
      <c r="D1446" s="4" t="s">
        <v>130</v>
      </c>
      <c r="E1446" s="5" t="s">
        <v>131</v>
      </c>
      <c r="F1446" s="5" t="s">
        <v>107</v>
      </c>
      <c r="G1446" s="5" t="str">
        <f t="shared" si="268"/>
        <v>非信贷拨备额</v>
      </c>
      <c r="H1446" s="217">
        <v>254.66900000000032</v>
      </c>
      <c r="I1446" s="217">
        <v>254.66900000000032</v>
      </c>
      <c r="J1446" s="217">
        <v>222.10999999999922</v>
      </c>
      <c r="K1446" s="217">
        <v>222.10999999999922</v>
      </c>
      <c r="L1446" s="217">
        <v>203.74000000000024</v>
      </c>
      <c r="M1446" s="217">
        <v>203.74000000000024</v>
      </c>
      <c r="N1446" s="217">
        <v>162.34099999999944</v>
      </c>
      <c r="O1446" s="217">
        <v>162.34099999999944</v>
      </c>
      <c r="P1446" s="217">
        <v>159.95799999999963</v>
      </c>
      <c r="Q1446" s="217">
        <v>159.95799999999963</v>
      </c>
      <c r="R1446" s="217">
        <v>175.37299999999914</v>
      </c>
      <c r="S1446" s="217">
        <v>175.37299999999914</v>
      </c>
      <c r="T1446" s="217">
        <v>238.18899999999849</v>
      </c>
      <c r="U1446" s="217">
        <v>238.18899999999849</v>
      </c>
      <c r="V1446" s="217">
        <v>211.63299999999981</v>
      </c>
      <c r="W1446" s="217">
        <v>211.63299999999981</v>
      </c>
      <c r="X1446" s="217">
        <v>165.88600000000042</v>
      </c>
      <c r="Y1446" s="217">
        <v>165.88600000000042</v>
      </c>
      <c r="Z1446" s="217">
        <v>192.60699999999906</v>
      </c>
      <c r="AA1446" s="217">
        <v>192.60699999999906</v>
      </c>
      <c r="AB1446" s="217">
        <v>158.10199999999986</v>
      </c>
      <c r="AC1446" s="217">
        <v>158.10199999999986</v>
      </c>
      <c r="AD1446" s="217">
        <v>112.14100000000001</v>
      </c>
      <c r="AE1446" s="217">
        <v>112.14100000000001</v>
      </c>
      <c r="AF1446" s="217">
        <v>164.19</v>
      </c>
      <c r="AG1446" s="217">
        <v>164.19</v>
      </c>
      <c r="AH1446" s="217" t="e">
        <v>#VALUE!</v>
      </c>
    </row>
    <row r="1447" spans="1:34" ht="15" hidden="1" x14ac:dyDescent="0.25">
      <c r="A1447" t="str">
        <f t="shared" si="261"/>
        <v>瑞丰非信贷拨备额</v>
      </c>
      <c r="B1447" s="3" t="str">
        <f t="shared" si="266"/>
        <v>瑞丰银行非信贷拨备额</v>
      </c>
      <c r="C1447" s="4" t="s">
        <v>132</v>
      </c>
      <c r="D1447" s="4" t="s">
        <v>133</v>
      </c>
      <c r="E1447" s="5" t="s">
        <v>134</v>
      </c>
      <c r="F1447" s="5" t="s">
        <v>107</v>
      </c>
      <c r="G1447" s="5" t="str">
        <f t="shared" si="268"/>
        <v>非信贷拨备额</v>
      </c>
      <c r="H1447" s="217">
        <v>0</v>
      </c>
      <c r="I1447" s="217">
        <v>0</v>
      </c>
      <c r="J1447" s="217">
        <v>278.67999999999938</v>
      </c>
      <c r="K1447" s="217">
        <v>278.67999999999938</v>
      </c>
      <c r="L1447" s="217">
        <v>0</v>
      </c>
      <c r="M1447" s="217">
        <v>0</v>
      </c>
      <c r="N1447" s="217">
        <v>566.6880000000001</v>
      </c>
      <c r="O1447" s="217">
        <v>566.6880000000001</v>
      </c>
      <c r="P1447" s="217">
        <v>523.95100000000002</v>
      </c>
      <c r="Q1447" s="217">
        <v>523.95100000000002</v>
      </c>
      <c r="R1447" s="217">
        <v>705.00400000000036</v>
      </c>
      <c r="S1447" s="217">
        <v>705.00400000000036</v>
      </c>
      <c r="T1447" s="217">
        <v>794.45400000000018</v>
      </c>
      <c r="U1447" s="217">
        <v>794.45400000000018</v>
      </c>
      <c r="V1447" s="217">
        <v>750.92900000000054</v>
      </c>
      <c r="W1447" s="217">
        <v>750.92900000000054</v>
      </c>
      <c r="X1447" s="217">
        <v>868.97649980000097</v>
      </c>
      <c r="Y1447" s="217">
        <v>868.97649980000097</v>
      </c>
      <c r="Z1447" s="217">
        <v>700.03700000000026</v>
      </c>
      <c r="AA1447" s="217">
        <v>700.03700000000026</v>
      </c>
      <c r="AB1447" s="217">
        <v>533.074999999998</v>
      </c>
      <c r="AC1447" s="217">
        <v>533.074999999998</v>
      </c>
      <c r="AD1447" s="217">
        <v>401.00800000000004</v>
      </c>
      <c r="AE1447" s="217">
        <v>401.00800000000004</v>
      </c>
      <c r="AF1447" s="217">
        <v>501.02600000000012</v>
      </c>
      <c r="AG1447" s="217">
        <v>501.02600000000012</v>
      </c>
      <c r="AH1447" s="217">
        <v>477.92699999999877</v>
      </c>
    </row>
    <row r="1448" spans="1:34" ht="15" hidden="1" x14ac:dyDescent="0.25">
      <c r="A1448" t="str">
        <f t="shared" si="261"/>
        <v>农业(H)非信贷拨备额</v>
      </c>
      <c r="B1448" s="15" t="str">
        <f t="shared" si="266"/>
        <v>农业银行非信贷拨备额</v>
      </c>
      <c r="C1448" s="16" t="s">
        <v>179</v>
      </c>
      <c r="D1448" s="16" t="s">
        <v>164</v>
      </c>
      <c r="E1448" s="17" t="s">
        <v>149</v>
      </c>
      <c r="F1448" s="17" t="s">
        <v>542</v>
      </c>
      <c r="G1448" s="17" t="str">
        <f>G1447</f>
        <v>非信贷拨备额</v>
      </c>
      <c r="H1448" s="217">
        <v>25091</v>
      </c>
      <c r="I1448" s="217">
        <v>25091</v>
      </c>
      <c r="J1448" s="217">
        <v>25427</v>
      </c>
      <c r="K1448" s="217">
        <v>25427</v>
      </c>
      <c r="L1448" s="217">
        <v>34706</v>
      </c>
      <c r="M1448" s="217">
        <v>34706</v>
      </c>
      <c r="N1448" s="217">
        <v>37549</v>
      </c>
      <c r="O1448" s="217">
        <v>37549</v>
      </c>
      <c r="P1448" s="217">
        <v>37688</v>
      </c>
      <c r="Q1448" s="217">
        <v>37688</v>
      </c>
      <c r="R1448" s="217">
        <v>41026</v>
      </c>
      <c r="S1448" s="217">
        <v>41026</v>
      </c>
      <c r="T1448" s="217">
        <v>44767</v>
      </c>
      <c r="U1448" s="217">
        <v>44767</v>
      </c>
      <c r="V1448" s="217">
        <v>37300</v>
      </c>
      <c r="W1448" s="217">
        <v>37300</v>
      </c>
      <c r="X1448" s="217">
        <v>45210</v>
      </c>
      <c r="Y1448" s="217">
        <v>45210</v>
      </c>
      <c r="Z1448" s="217">
        <v>58052</v>
      </c>
      <c r="AA1448" s="217">
        <v>58052</v>
      </c>
      <c r="AB1448" s="217">
        <v>59762</v>
      </c>
      <c r="AC1448" s="217">
        <v>59762</v>
      </c>
      <c r="AD1448" s="217">
        <v>38558</v>
      </c>
      <c r="AE1448" s="217">
        <v>38558</v>
      </c>
      <c r="AF1448" s="217">
        <v>44009</v>
      </c>
      <c r="AG1448" s="217">
        <v>44009</v>
      </c>
      <c r="AH1448" s="217">
        <v>32755.000000000233</v>
      </c>
    </row>
    <row r="1449" spans="1:34" ht="15" hidden="1" x14ac:dyDescent="0.25">
      <c r="A1449" t="str">
        <f t="shared" si="261"/>
        <v>交通(H)非信贷拨备额</v>
      </c>
      <c r="B1449" s="3" t="str">
        <f t="shared" si="266"/>
        <v>交通银行非信贷拨备额</v>
      </c>
      <c r="C1449" s="4" t="s">
        <v>180</v>
      </c>
      <c r="D1449" s="4" t="s">
        <v>165</v>
      </c>
      <c r="E1449" s="5" t="s">
        <v>150</v>
      </c>
      <c r="F1449" s="5" t="s">
        <v>542</v>
      </c>
      <c r="G1449" s="5" t="str">
        <f t="shared" ref="G1449:G1475" si="269">G1448</f>
        <v>非信贷拨备额</v>
      </c>
      <c r="H1449" s="217">
        <v>13119</v>
      </c>
      <c r="I1449" s="217">
        <v>13119</v>
      </c>
      <c r="J1449" s="217">
        <v>15652</v>
      </c>
      <c r="K1449" s="217">
        <v>15652</v>
      </c>
      <c r="L1449" s="217">
        <v>17171</v>
      </c>
      <c r="M1449" s="217">
        <v>17171</v>
      </c>
      <c r="N1449" s="217">
        <v>21067</v>
      </c>
      <c r="O1449" s="217">
        <v>21067</v>
      </c>
      <c r="P1449" s="217">
        <v>20170</v>
      </c>
      <c r="Q1449" s="217">
        <v>20170</v>
      </c>
      <c r="R1449" s="217">
        <v>21958</v>
      </c>
      <c r="S1449" s="217">
        <v>21958</v>
      </c>
      <c r="T1449" s="217">
        <v>24095</v>
      </c>
      <c r="U1449" s="217">
        <v>24095</v>
      </c>
      <c r="V1449" s="217">
        <v>24726</v>
      </c>
      <c r="W1449" s="217">
        <v>24726</v>
      </c>
      <c r="X1449" s="217">
        <v>27854</v>
      </c>
      <c r="Y1449" s="217">
        <v>27854</v>
      </c>
      <c r="Z1449" s="217">
        <v>25998</v>
      </c>
      <c r="AA1449" s="217">
        <v>25998</v>
      </c>
      <c r="AB1449" s="217">
        <v>26836</v>
      </c>
      <c r="AC1449" s="217">
        <v>26836</v>
      </c>
      <c r="AD1449" s="217">
        <v>18301</v>
      </c>
      <c r="AE1449" s="217">
        <v>18301</v>
      </c>
      <c r="AF1449" s="217">
        <v>19247</v>
      </c>
      <c r="AG1449" s="217">
        <v>19247</v>
      </c>
      <c r="AH1449" s="217">
        <v>-219028</v>
      </c>
    </row>
    <row r="1450" spans="1:34" ht="15" hidden="1" x14ac:dyDescent="0.25">
      <c r="A1450" t="str">
        <f t="shared" si="261"/>
        <v>中国(H)非信贷拨备额</v>
      </c>
      <c r="B1450" s="3" t="str">
        <f t="shared" si="266"/>
        <v>中国银行非信贷拨备额</v>
      </c>
      <c r="C1450" s="4" t="s">
        <v>181</v>
      </c>
      <c r="D1450" s="4" t="s">
        <v>166</v>
      </c>
      <c r="E1450" s="5" t="s">
        <v>151</v>
      </c>
      <c r="F1450" s="5" t="s">
        <v>542</v>
      </c>
      <c r="G1450" s="5" t="str">
        <f t="shared" si="269"/>
        <v>非信贷拨备额</v>
      </c>
      <c r="H1450" s="217">
        <v>29280</v>
      </c>
      <c r="I1450" s="217">
        <v>29280</v>
      </c>
      <c r="J1450" s="217">
        <v>33893</v>
      </c>
      <c r="K1450" s="217">
        <v>33893</v>
      </c>
      <c r="L1450" s="217">
        <v>38623</v>
      </c>
      <c r="M1450" s="217">
        <v>38623</v>
      </c>
      <c r="N1450" s="217">
        <v>48857</v>
      </c>
      <c r="O1450" s="217">
        <v>48857</v>
      </c>
      <c r="P1450" s="217">
        <v>52246</v>
      </c>
      <c r="Q1450" s="217">
        <v>52246</v>
      </c>
      <c r="R1450" s="217">
        <v>53115</v>
      </c>
      <c r="S1450" s="217">
        <v>53115</v>
      </c>
      <c r="T1450" s="217">
        <v>54792</v>
      </c>
      <c r="U1450" s="217">
        <v>54792</v>
      </c>
      <c r="V1450" s="217">
        <v>58513</v>
      </c>
      <c r="W1450" s="217">
        <v>58513</v>
      </c>
      <c r="X1450" s="217">
        <v>56259</v>
      </c>
      <c r="Y1450" s="217">
        <v>56259</v>
      </c>
      <c r="Z1450" s="217">
        <v>56055</v>
      </c>
      <c r="AA1450" s="217">
        <v>56055</v>
      </c>
      <c r="AB1450" s="217">
        <v>43904</v>
      </c>
      <c r="AC1450" s="217">
        <v>43904</v>
      </c>
      <c r="AD1450" s="217">
        <v>45434</v>
      </c>
      <c r="AE1450" s="217">
        <v>45434</v>
      </c>
      <c r="AF1450" s="217">
        <v>13622</v>
      </c>
      <c r="AG1450" s="217">
        <v>13622</v>
      </c>
      <c r="AH1450" s="217">
        <v>37806</v>
      </c>
    </row>
    <row r="1451" spans="1:34" ht="15" hidden="1" x14ac:dyDescent="0.25">
      <c r="A1451" t="str">
        <f t="shared" si="261"/>
        <v>建设(H)非信贷拨备额</v>
      </c>
      <c r="B1451" s="3" t="str">
        <f t="shared" si="266"/>
        <v>建设银行非信贷拨备额</v>
      </c>
      <c r="C1451" s="4" t="s">
        <v>182</v>
      </c>
      <c r="D1451" s="4" t="s">
        <v>167</v>
      </c>
      <c r="E1451" s="5" t="s">
        <v>152</v>
      </c>
      <c r="F1451" s="5" t="s">
        <v>542</v>
      </c>
      <c r="G1451" s="5" t="str">
        <f t="shared" si="269"/>
        <v>非信贷拨备额</v>
      </c>
      <c r="H1451" s="217">
        <v>45551</v>
      </c>
      <c r="I1451" s="217">
        <v>45551</v>
      </c>
      <c r="J1451" s="217">
        <v>54082</v>
      </c>
      <c r="K1451" s="217">
        <v>54082</v>
      </c>
      <c r="L1451" s="217">
        <v>58851</v>
      </c>
      <c r="M1451" s="217">
        <v>58851</v>
      </c>
      <c r="N1451" s="217">
        <v>59303</v>
      </c>
      <c r="O1451" s="217">
        <v>59303</v>
      </c>
      <c r="P1451" s="217">
        <v>62705</v>
      </c>
      <c r="Q1451" s="217">
        <v>62705</v>
      </c>
      <c r="R1451" s="217">
        <v>77292</v>
      </c>
      <c r="S1451" s="217">
        <v>77292</v>
      </c>
      <c r="T1451" s="217">
        <v>86770</v>
      </c>
      <c r="U1451" s="217">
        <v>86770</v>
      </c>
      <c r="V1451" s="217">
        <v>88585</v>
      </c>
      <c r="W1451" s="217">
        <v>88585</v>
      </c>
      <c r="X1451" s="217">
        <v>90993</v>
      </c>
      <c r="Y1451" s="217">
        <v>90993</v>
      </c>
      <c r="Z1451" s="217">
        <v>75758</v>
      </c>
      <c r="AA1451" s="217">
        <v>75758</v>
      </c>
      <c r="AB1451" s="217">
        <v>71337</v>
      </c>
      <c r="AC1451" s="217">
        <v>71337</v>
      </c>
      <c r="AD1451" s="217">
        <v>16229</v>
      </c>
      <c r="AE1451" s="217">
        <v>16229</v>
      </c>
      <c r="AF1451" s="217">
        <v>42192</v>
      </c>
      <c r="AG1451" s="217">
        <v>42192</v>
      </c>
      <c r="AH1451" s="217">
        <v>33685.999999999884</v>
      </c>
    </row>
    <row r="1452" spans="1:34" ht="15" hidden="1" x14ac:dyDescent="0.25">
      <c r="A1452" t="str">
        <f t="shared" si="261"/>
        <v>工商(H)非信贷拨备额</v>
      </c>
      <c r="B1452" s="3" t="str">
        <f t="shared" si="266"/>
        <v>工商银行非信贷拨备额</v>
      </c>
      <c r="C1452" s="4" t="s">
        <v>183</v>
      </c>
      <c r="D1452" s="4" t="s">
        <v>168</v>
      </c>
      <c r="E1452" s="5" t="s">
        <v>153</v>
      </c>
      <c r="F1452" s="5" t="s">
        <v>542</v>
      </c>
      <c r="G1452" s="5" t="str">
        <f t="shared" si="269"/>
        <v>非信贷拨备额</v>
      </c>
      <c r="H1452" s="217">
        <v>46694</v>
      </c>
      <c r="I1452" s="217">
        <v>46694</v>
      </c>
      <c r="J1452" s="217">
        <v>45326</v>
      </c>
      <c r="K1452" s="217">
        <v>45326</v>
      </c>
      <c r="L1452" s="217">
        <v>48898</v>
      </c>
      <c r="M1452" s="217">
        <v>48898</v>
      </c>
      <c r="N1452" s="217">
        <v>46127</v>
      </c>
      <c r="O1452" s="217">
        <v>46127</v>
      </c>
      <c r="P1452" s="217">
        <v>49779</v>
      </c>
      <c r="Q1452" s="217">
        <v>49779</v>
      </c>
      <c r="R1452" s="217">
        <v>53631</v>
      </c>
      <c r="S1452" s="217">
        <v>53631</v>
      </c>
      <c r="T1452" s="217">
        <v>86672</v>
      </c>
      <c r="U1452" s="217">
        <v>86672</v>
      </c>
      <c r="V1452" s="217">
        <v>125731</v>
      </c>
      <c r="W1452" s="217">
        <v>125731</v>
      </c>
      <c r="X1452" s="217">
        <v>136039</v>
      </c>
      <c r="Y1452" s="217">
        <v>136039</v>
      </c>
      <c r="Z1452" s="217">
        <v>127861</v>
      </c>
      <c r="AA1452" s="217">
        <v>127861</v>
      </c>
      <c r="AB1452" s="217">
        <v>134351</v>
      </c>
      <c r="AC1452" s="217">
        <v>134351</v>
      </c>
      <c r="AD1452" s="217">
        <v>106682</v>
      </c>
      <c r="AE1452" s="217">
        <v>106682</v>
      </c>
      <c r="AF1452" s="217">
        <v>106322</v>
      </c>
      <c r="AG1452" s="217">
        <v>106322</v>
      </c>
      <c r="AH1452" s="217">
        <v>97966</v>
      </c>
    </row>
    <row r="1453" spans="1:34" ht="15" hidden="1" x14ac:dyDescent="0.25">
      <c r="A1453" t="str">
        <f t="shared" si="261"/>
        <v>邮储(H)非信贷拨备额</v>
      </c>
      <c r="B1453" s="3" t="str">
        <f t="shared" si="266"/>
        <v>邮储银行非信贷拨备额</v>
      </c>
      <c r="C1453" s="4" t="s">
        <v>184</v>
      </c>
      <c r="D1453" s="4" t="s">
        <v>169</v>
      </c>
      <c r="E1453" s="5" t="s">
        <v>154</v>
      </c>
      <c r="F1453" s="5" t="s">
        <v>542</v>
      </c>
      <c r="G1453" s="5" t="str">
        <f t="shared" si="269"/>
        <v>非信贷拨备额</v>
      </c>
      <c r="H1453" s="217">
        <v>0</v>
      </c>
      <c r="I1453" s="217">
        <v>0</v>
      </c>
      <c r="J1453" s="217">
        <v>30265</v>
      </c>
      <c r="K1453" s="217">
        <v>30265</v>
      </c>
      <c r="L1453" s="217">
        <v>29270</v>
      </c>
      <c r="M1453" s="217">
        <v>29270</v>
      </c>
      <c r="N1453" s="217">
        <v>35058</v>
      </c>
      <c r="O1453" s="217">
        <v>35058</v>
      </c>
      <c r="P1453" s="217">
        <v>41594</v>
      </c>
      <c r="Q1453" s="217">
        <v>41594</v>
      </c>
      <c r="R1453" s="217">
        <v>45868</v>
      </c>
      <c r="S1453" s="217">
        <v>45868</v>
      </c>
      <c r="T1453" s="217">
        <v>46149</v>
      </c>
      <c r="U1453" s="217">
        <v>46149</v>
      </c>
      <c r="V1453" s="217">
        <v>41629</v>
      </c>
      <c r="W1453" s="217">
        <v>41629</v>
      </c>
      <c r="X1453" s="217">
        <v>42594</v>
      </c>
      <c r="Y1453" s="217">
        <v>42594</v>
      </c>
      <c r="Z1453" s="217">
        <v>36706</v>
      </c>
      <c r="AA1453" s="217">
        <v>36706</v>
      </c>
      <c r="AB1453" s="217">
        <v>36609</v>
      </c>
      <c r="AC1453" s="217">
        <v>36609</v>
      </c>
      <c r="AD1453" s="217">
        <v>27345</v>
      </c>
      <c r="AE1453" s="217">
        <v>27345</v>
      </c>
      <c r="AF1453" s="217">
        <v>26472.000000000004</v>
      </c>
      <c r="AG1453" s="217">
        <v>26472.000000000004</v>
      </c>
      <c r="AH1453" s="217">
        <v>22303.999999999942</v>
      </c>
    </row>
    <row r="1454" spans="1:34" ht="15" hidden="1" x14ac:dyDescent="0.25">
      <c r="A1454" t="str">
        <f t="shared" si="261"/>
        <v>光大(H)非信贷拨备额</v>
      </c>
      <c r="B1454" s="3" t="str">
        <f t="shared" si="266"/>
        <v>光大银行非信贷拨备额</v>
      </c>
      <c r="C1454" s="4" t="s">
        <v>185</v>
      </c>
      <c r="D1454" s="4" t="s">
        <v>170</v>
      </c>
      <c r="E1454" s="5" t="s">
        <v>155</v>
      </c>
      <c r="F1454" s="5" t="s">
        <v>542</v>
      </c>
      <c r="G1454" s="5" t="str">
        <f t="shared" si="269"/>
        <v>非信贷拨备额</v>
      </c>
      <c r="H1454" s="217">
        <v>15481</v>
      </c>
      <c r="I1454" s="217">
        <v>15481</v>
      </c>
      <c r="J1454" s="217">
        <v>16282</v>
      </c>
      <c r="K1454" s="217">
        <v>16282</v>
      </c>
      <c r="L1454" s="217">
        <v>17414</v>
      </c>
      <c r="M1454" s="217">
        <v>17414</v>
      </c>
      <c r="N1454" s="217">
        <v>19633</v>
      </c>
      <c r="O1454" s="217">
        <v>19633</v>
      </c>
      <c r="P1454" s="217">
        <v>21428</v>
      </c>
      <c r="Q1454" s="217">
        <v>21428</v>
      </c>
      <c r="R1454" s="217">
        <v>23708</v>
      </c>
      <c r="S1454" s="217">
        <v>23708</v>
      </c>
      <c r="T1454" s="217">
        <v>27154</v>
      </c>
      <c r="U1454" s="217">
        <v>27154</v>
      </c>
      <c r="V1454" s="217">
        <v>25079</v>
      </c>
      <c r="W1454" s="217">
        <v>25079</v>
      </c>
      <c r="X1454" s="217">
        <v>27524</v>
      </c>
      <c r="Y1454" s="217">
        <v>27524</v>
      </c>
      <c r="Z1454" s="217">
        <v>29724</v>
      </c>
      <c r="AA1454" s="217">
        <v>29724</v>
      </c>
      <c r="AB1454" s="217">
        <v>29208</v>
      </c>
      <c r="AC1454" s="217">
        <v>29208</v>
      </c>
      <c r="AD1454" s="217">
        <v>27933</v>
      </c>
      <c r="AE1454" s="217">
        <v>27933</v>
      </c>
      <c r="AF1454" s="217">
        <v>26762</v>
      </c>
      <c r="AG1454" s="217">
        <v>26762</v>
      </c>
      <c r="AH1454" s="217">
        <v>25024</v>
      </c>
    </row>
    <row r="1455" spans="1:34" ht="15" hidden="1" x14ac:dyDescent="0.25">
      <c r="A1455" t="str">
        <f t="shared" si="261"/>
        <v>中信(H)非信贷拨备额</v>
      </c>
      <c r="B1455" s="3" t="str">
        <f t="shared" si="266"/>
        <v>中信银行非信贷拨备额</v>
      </c>
      <c r="C1455" s="4" t="s">
        <v>186</v>
      </c>
      <c r="D1455" s="4" t="s">
        <v>171</v>
      </c>
      <c r="E1455" s="5" t="s">
        <v>156</v>
      </c>
      <c r="F1455" s="5" t="s">
        <v>542</v>
      </c>
      <c r="G1455" s="5" t="str">
        <f t="shared" si="269"/>
        <v>非信贷拨备额</v>
      </c>
      <c r="H1455" s="217">
        <v>16058</v>
      </c>
      <c r="I1455" s="217">
        <v>16058</v>
      </c>
      <c r="J1455" s="217">
        <v>19521</v>
      </c>
      <c r="K1455" s="217">
        <v>19521</v>
      </c>
      <c r="L1455" s="217">
        <v>28224</v>
      </c>
      <c r="M1455" s="217">
        <v>28224</v>
      </c>
      <c r="N1455" s="217">
        <v>29699</v>
      </c>
      <c r="O1455" s="217">
        <v>29699</v>
      </c>
      <c r="P1455" s="217">
        <v>42047</v>
      </c>
      <c r="Q1455" s="217">
        <v>42047</v>
      </c>
      <c r="R1455" s="217">
        <v>47140</v>
      </c>
      <c r="S1455" s="217">
        <v>47140</v>
      </c>
      <c r="T1455" s="217">
        <v>56536</v>
      </c>
      <c r="U1455" s="217">
        <v>56536</v>
      </c>
      <c r="V1455" s="217">
        <v>49039</v>
      </c>
      <c r="W1455" s="217">
        <v>49039</v>
      </c>
      <c r="X1455" s="217">
        <v>53304</v>
      </c>
      <c r="Y1455" s="217">
        <v>53304</v>
      </c>
      <c r="Z1455" s="217">
        <v>51232</v>
      </c>
      <c r="AA1455" s="217">
        <v>51232</v>
      </c>
      <c r="AB1455" s="217">
        <v>52037</v>
      </c>
      <c r="AC1455" s="217">
        <v>52037</v>
      </c>
      <c r="AD1455" s="217">
        <v>42199</v>
      </c>
      <c r="AE1455" s="217">
        <v>42199</v>
      </c>
      <c r="AF1455" s="217">
        <v>43816</v>
      </c>
      <c r="AG1455" s="217">
        <v>43816</v>
      </c>
      <c r="AH1455" s="217">
        <v>46080.999999999971</v>
      </c>
    </row>
    <row r="1456" spans="1:34" ht="15" hidden="1" x14ac:dyDescent="0.25">
      <c r="A1456" t="str">
        <f t="shared" si="261"/>
        <v>浙商(H)非信贷拨备额</v>
      </c>
      <c r="B1456" s="3" t="str">
        <f t="shared" si="266"/>
        <v>浙商银行非信贷拨备额</v>
      </c>
      <c r="C1456" s="4" t="s">
        <v>187</v>
      </c>
      <c r="D1456" s="4" t="s">
        <v>172</v>
      </c>
      <c r="E1456" s="5" t="s">
        <v>157</v>
      </c>
      <c r="F1456" s="5" t="s">
        <v>542</v>
      </c>
      <c r="G1456" s="5" t="str">
        <f t="shared" si="269"/>
        <v>非信贷拨备额</v>
      </c>
      <c r="H1456" s="217">
        <v>0</v>
      </c>
      <c r="I1456" s="217">
        <v>0</v>
      </c>
      <c r="J1456" s="217">
        <v>19870</v>
      </c>
      <c r="K1456" s="217">
        <v>19870</v>
      </c>
      <c r="L1456" s="217">
        <v>20321</v>
      </c>
      <c r="M1456" s="217">
        <v>20321</v>
      </c>
      <c r="N1456" s="217">
        <v>21077</v>
      </c>
      <c r="O1456" s="217">
        <v>21077</v>
      </c>
      <c r="P1456" s="217">
        <v>20276</v>
      </c>
      <c r="Q1456" s="217">
        <v>20276</v>
      </c>
      <c r="R1456" s="217">
        <v>23484</v>
      </c>
      <c r="S1456" s="217">
        <v>23484</v>
      </c>
      <c r="T1456" s="217">
        <v>26647</v>
      </c>
      <c r="U1456" s="217">
        <v>26647</v>
      </c>
      <c r="V1456" s="217">
        <v>25440</v>
      </c>
      <c r="W1456" s="217">
        <v>25440</v>
      </c>
      <c r="X1456" s="217">
        <v>30327</v>
      </c>
      <c r="Y1456" s="217">
        <v>30327</v>
      </c>
      <c r="Z1456" s="217">
        <v>32315</v>
      </c>
      <c r="AA1456" s="217">
        <v>32315</v>
      </c>
      <c r="AB1456" s="217">
        <v>32302</v>
      </c>
      <c r="AC1456" s="217">
        <v>32302</v>
      </c>
      <c r="AD1456" s="217">
        <v>28838</v>
      </c>
      <c r="AE1456" s="217">
        <v>28838</v>
      </c>
      <c r="AF1456" s="217">
        <v>28126</v>
      </c>
      <c r="AG1456" s="217">
        <v>28126</v>
      </c>
      <c r="AH1456" s="217">
        <v>29367</v>
      </c>
    </row>
    <row r="1457" spans="1:34" ht="15" hidden="1" x14ac:dyDescent="0.25">
      <c r="A1457" t="str">
        <f t="shared" ref="A1457:A1519" si="270">E1457&amp;G1457</f>
        <v>民生(H)非信贷拨备额</v>
      </c>
      <c r="B1457" s="3" t="str">
        <f t="shared" si="266"/>
        <v>民生银行非信贷拨备额</v>
      </c>
      <c r="C1457" s="4" t="s">
        <v>188</v>
      </c>
      <c r="D1457" s="4" t="s">
        <v>173</v>
      </c>
      <c r="E1457" s="5" t="s">
        <v>158</v>
      </c>
      <c r="F1457" s="5" t="s">
        <v>542</v>
      </c>
      <c r="G1457" s="5" t="str">
        <f t="shared" si="269"/>
        <v>非信贷拨备额</v>
      </c>
      <c r="H1457" s="217">
        <v>10755</v>
      </c>
      <c r="I1457" s="217">
        <v>10755</v>
      </c>
      <c r="J1457" s="217">
        <v>12091</v>
      </c>
      <c r="K1457" s="217">
        <v>12091</v>
      </c>
      <c r="L1457" s="217">
        <v>17555</v>
      </c>
      <c r="M1457" s="217">
        <v>17555</v>
      </c>
      <c r="N1457" s="217">
        <v>22428</v>
      </c>
      <c r="O1457" s="217">
        <v>22428</v>
      </c>
      <c r="P1457" s="217">
        <v>28263</v>
      </c>
      <c r="Q1457" s="217">
        <v>28263</v>
      </c>
      <c r="R1457" s="217">
        <v>27546</v>
      </c>
      <c r="S1457" s="217">
        <v>27546</v>
      </c>
      <c r="T1457" s="217">
        <v>26599</v>
      </c>
      <c r="U1457" s="217">
        <v>26599</v>
      </c>
      <c r="V1457" s="217">
        <v>23747</v>
      </c>
      <c r="W1457" s="217">
        <v>23747</v>
      </c>
      <c r="X1457" s="217">
        <v>22587</v>
      </c>
      <c r="Y1457" s="217">
        <v>22587</v>
      </c>
      <c r="Z1457" s="217">
        <v>23863</v>
      </c>
      <c r="AA1457" s="217">
        <v>23863</v>
      </c>
      <c r="AB1457" s="217">
        <v>25367</v>
      </c>
      <c r="AC1457" s="217">
        <v>25367</v>
      </c>
      <c r="AD1457" s="217">
        <v>24458</v>
      </c>
      <c r="AE1457" s="217">
        <v>24458</v>
      </c>
      <c r="AF1457" s="217">
        <v>23461</v>
      </c>
      <c r="AG1457" s="217">
        <v>23461</v>
      </c>
      <c r="AH1457" s="217">
        <v>24913</v>
      </c>
    </row>
    <row r="1458" spans="1:34" ht="15" hidden="1" x14ac:dyDescent="0.25">
      <c r="A1458" t="str">
        <f t="shared" si="270"/>
        <v>招商(H)非信贷拨备额</v>
      </c>
      <c r="B1458" s="3" t="str">
        <f t="shared" si="266"/>
        <v>招商银行非信贷拨备额</v>
      </c>
      <c r="C1458" s="4" t="s">
        <v>189</v>
      </c>
      <c r="D1458" s="4" t="s">
        <v>174</v>
      </c>
      <c r="E1458" s="5" t="s">
        <v>159</v>
      </c>
      <c r="F1458" s="5" t="s">
        <v>542</v>
      </c>
      <c r="G1458" s="5" t="str">
        <f t="shared" si="269"/>
        <v>非信贷拨备额</v>
      </c>
      <c r="H1458" s="217">
        <v>23501</v>
      </c>
      <c r="I1458" s="217">
        <v>23501</v>
      </c>
      <c r="J1458" s="217">
        <v>26712</v>
      </c>
      <c r="K1458" s="217">
        <v>26712</v>
      </c>
      <c r="L1458" s="217">
        <v>31032</v>
      </c>
      <c r="M1458" s="217">
        <v>31032</v>
      </c>
      <c r="N1458" s="217">
        <v>42687</v>
      </c>
      <c r="O1458" s="217">
        <v>42687</v>
      </c>
      <c r="P1458" s="217">
        <v>70465</v>
      </c>
      <c r="Q1458" s="217">
        <v>70465</v>
      </c>
      <c r="R1458" s="217">
        <v>71284</v>
      </c>
      <c r="S1458" s="217">
        <v>71284</v>
      </c>
      <c r="T1458" s="217">
        <v>88706</v>
      </c>
      <c r="U1458" s="217">
        <v>88706</v>
      </c>
      <c r="V1458" s="217">
        <v>83204</v>
      </c>
      <c r="W1458" s="217">
        <v>83204</v>
      </c>
      <c r="X1458" s="217">
        <v>84516</v>
      </c>
      <c r="Y1458" s="217">
        <v>84516</v>
      </c>
      <c r="Z1458" s="217">
        <v>74189</v>
      </c>
      <c r="AA1458" s="217">
        <v>74189</v>
      </c>
      <c r="AB1458" s="217">
        <v>75803</v>
      </c>
      <c r="AC1458" s="217">
        <v>75803</v>
      </c>
      <c r="AD1458" s="217">
        <v>56822</v>
      </c>
      <c r="AE1458" s="217">
        <v>56822</v>
      </c>
      <c r="AF1458" s="217">
        <v>55120</v>
      </c>
      <c r="AG1458" s="217">
        <v>55120</v>
      </c>
      <c r="AH1458" s="217">
        <v>52460</v>
      </c>
    </row>
    <row r="1459" spans="1:34" ht="15" hidden="1" x14ac:dyDescent="0.25">
      <c r="A1459" t="str">
        <f t="shared" si="270"/>
        <v>重庆(H)非信贷拨备额</v>
      </c>
      <c r="B1459" s="3" t="str">
        <f t="shared" si="266"/>
        <v>重庆银行非信贷拨备额</v>
      </c>
      <c r="C1459" s="4" t="s">
        <v>190</v>
      </c>
      <c r="D1459" s="4" t="s">
        <v>175</v>
      </c>
      <c r="E1459" s="5" t="s">
        <v>160</v>
      </c>
      <c r="F1459" s="5" t="s">
        <v>542</v>
      </c>
      <c r="G1459" s="5" t="str">
        <f t="shared" si="269"/>
        <v>非信贷拨备额</v>
      </c>
      <c r="H1459" s="217">
        <v>0</v>
      </c>
      <c r="I1459" s="217">
        <v>0</v>
      </c>
      <c r="J1459" s="217">
        <v>1538.0569999999998</v>
      </c>
      <c r="K1459" s="217">
        <v>1538.0569999999998</v>
      </c>
      <c r="L1459" s="217">
        <v>0</v>
      </c>
      <c r="M1459" s="217">
        <v>0</v>
      </c>
      <c r="N1459" s="217">
        <v>2442.6450000000023</v>
      </c>
      <c r="O1459" s="217">
        <v>2442.6450000000023</v>
      </c>
      <c r="P1459" s="217">
        <v>2263.253999999999</v>
      </c>
      <c r="Q1459" s="217">
        <v>2263.253999999999</v>
      </c>
      <c r="R1459" s="217">
        <v>2521.7710000000079</v>
      </c>
      <c r="S1459" s="217">
        <v>2521.7710000000079</v>
      </c>
      <c r="T1459" s="217">
        <v>2505.5269999999982</v>
      </c>
      <c r="U1459" s="217">
        <v>2505.5269999999982</v>
      </c>
      <c r="V1459" s="217">
        <v>2412.8940000000021</v>
      </c>
      <c r="W1459" s="217">
        <v>2412.8940000000021</v>
      </c>
      <c r="X1459" s="217">
        <v>2160.7839999999997</v>
      </c>
      <c r="Y1459" s="217">
        <v>2160.7839999999997</v>
      </c>
      <c r="Z1459" s="217">
        <v>2688.2220000000034</v>
      </c>
      <c r="AA1459" s="217">
        <v>2688.2220000000034</v>
      </c>
      <c r="AB1459" s="217">
        <v>2230.8589999999986</v>
      </c>
      <c r="AC1459" s="217">
        <v>2230.8589999999986</v>
      </c>
      <c r="AD1459" s="217">
        <v>2024.0909999999999</v>
      </c>
      <c r="AE1459" s="217">
        <v>2024.0909999999999</v>
      </c>
      <c r="AF1459" s="217">
        <v>2285.2740000000003</v>
      </c>
      <c r="AG1459" s="217">
        <v>2285.2740000000003</v>
      </c>
      <c r="AH1459" s="217">
        <v>2205.4093577999993</v>
      </c>
    </row>
    <row r="1460" spans="1:34" ht="15" hidden="1" x14ac:dyDescent="0.25">
      <c r="A1460" t="str">
        <f t="shared" si="270"/>
        <v>青岛(H)非信贷拨备额</v>
      </c>
      <c r="B1460" s="3" t="str">
        <f t="shared" si="266"/>
        <v>青岛银行非信贷拨备额</v>
      </c>
      <c r="C1460" s="4" t="s">
        <v>191</v>
      </c>
      <c r="D1460" s="4" t="s">
        <v>176</v>
      </c>
      <c r="E1460" s="5" t="s">
        <v>161</v>
      </c>
      <c r="F1460" s="5" t="s">
        <v>542</v>
      </c>
      <c r="G1460" s="5" t="str">
        <f t="shared" si="269"/>
        <v>非信贷拨备额</v>
      </c>
      <c r="H1460" s="217">
        <v>813.65800000000081</v>
      </c>
      <c r="I1460" s="217">
        <v>813.65800000000081</v>
      </c>
      <c r="J1460" s="217">
        <v>1368.728000000001</v>
      </c>
      <c r="K1460" s="217">
        <v>1368.728000000001</v>
      </c>
      <c r="L1460" s="217">
        <v>1511.3170000000009</v>
      </c>
      <c r="M1460" s="217">
        <v>1511.3170000000009</v>
      </c>
      <c r="N1460" s="217">
        <v>1640.6759999999995</v>
      </c>
      <c r="O1460" s="217">
        <v>1640.6759999999995</v>
      </c>
      <c r="P1460" s="217">
        <v>2026.9159999999993</v>
      </c>
      <c r="Q1460" s="217">
        <v>2026.9159999999993</v>
      </c>
      <c r="R1460" s="217">
        <v>2254.1209999999983</v>
      </c>
      <c r="S1460" s="217">
        <v>2254.1209999999983</v>
      </c>
      <c r="T1460" s="217">
        <v>2732.9920000000002</v>
      </c>
      <c r="U1460" s="217">
        <v>2732.9920000000002</v>
      </c>
      <c r="V1460" s="217">
        <v>3899.487000000001</v>
      </c>
      <c r="W1460" s="217">
        <v>3899.487000000001</v>
      </c>
      <c r="X1460" s="217">
        <v>4441.6079999999993</v>
      </c>
      <c r="Y1460" s="217">
        <v>4441.6079999999993</v>
      </c>
      <c r="Z1460" s="217">
        <v>5943.8559999999979</v>
      </c>
      <c r="AA1460" s="217">
        <v>5943.8559999999979</v>
      </c>
      <c r="AB1460" s="217">
        <v>6496.8239999999987</v>
      </c>
      <c r="AC1460" s="217">
        <v>6496.8239999999987</v>
      </c>
      <c r="AD1460" s="217">
        <v>6713.2650000000003</v>
      </c>
      <c r="AE1460" s="217">
        <v>6713.2650000000003</v>
      </c>
      <c r="AF1460" s="217">
        <v>7249.0050000000001</v>
      </c>
      <c r="AG1460" s="217">
        <v>7249.0050000000001</v>
      </c>
      <c r="AH1460" s="217">
        <v>5892.3990000000013</v>
      </c>
    </row>
    <row r="1461" spans="1:34" ht="15" hidden="1" x14ac:dyDescent="0.25">
      <c r="A1461" t="str">
        <f t="shared" si="270"/>
        <v>郑州(H)非信贷拨备额</v>
      </c>
      <c r="B1461" s="3" t="str">
        <f t="shared" si="266"/>
        <v>郑州银行非信贷拨备额</v>
      </c>
      <c r="C1461" s="4" t="s">
        <v>192</v>
      </c>
      <c r="D1461" s="4" t="s">
        <v>177</v>
      </c>
      <c r="E1461" s="5" t="s">
        <v>162</v>
      </c>
      <c r="F1461" s="5" t="s">
        <v>542</v>
      </c>
      <c r="G1461" s="5" t="str">
        <f t="shared" si="269"/>
        <v>非信贷拨备额</v>
      </c>
      <c r="H1461" s="217">
        <v>2818.8520000000026</v>
      </c>
      <c r="I1461" s="217">
        <v>2818.8520000000026</v>
      </c>
      <c r="J1461" s="217">
        <v>3399.2940000000017</v>
      </c>
      <c r="K1461" s="217">
        <v>3399.2940000000017</v>
      </c>
      <c r="L1461" s="217">
        <v>4344.9979999999987</v>
      </c>
      <c r="M1461" s="217">
        <v>4344.9979999999987</v>
      </c>
      <c r="N1461" s="217">
        <v>4983.7649999999994</v>
      </c>
      <c r="O1461" s="217">
        <v>4983.7649999999994</v>
      </c>
      <c r="P1461" s="217">
        <v>5876.4239999999991</v>
      </c>
      <c r="Q1461" s="217">
        <v>5876.4239999999991</v>
      </c>
      <c r="R1461" s="217">
        <v>5692.7139999999999</v>
      </c>
      <c r="S1461" s="217">
        <v>5692.7139999999999</v>
      </c>
      <c r="T1461" s="217">
        <v>4821.3529999999992</v>
      </c>
      <c r="U1461" s="217">
        <v>4821.3529999999992</v>
      </c>
      <c r="V1461" s="217">
        <v>5780.523000000001</v>
      </c>
      <c r="W1461" s="217">
        <v>5780.523000000001</v>
      </c>
      <c r="X1461" s="217">
        <v>5057.5669999999991</v>
      </c>
      <c r="Y1461" s="217">
        <v>5057.5669999999991</v>
      </c>
      <c r="Z1461" s="217">
        <v>5781.1040000000048</v>
      </c>
      <c r="AA1461" s="217">
        <v>5781.1040000000048</v>
      </c>
      <c r="AB1461" s="217">
        <v>6992.2399999999961</v>
      </c>
      <c r="AC1461" s="217">
        <v>6992.2399999999961</v>
      </c>
      <c r="AD1461" s="217">
        <v>5487.1319999999996</v>
      </c>
      <c r="AE1461" s="217">
        <v>5487.1319999999996</v>
      </c>
      <c r="AF1461" s="217">
        <v>5688.1190000000006</v>
      </c>
      <c r="AG1461" s="217">
        <v>5688.1190000000006</v>
      </c>
      <c r="AH1461" s="217">
        <v>6169.8069999999971</v>
      </c>
    </row>
    <row r="1462" spans="1:34" ht="15" hidden="1" x14ac:dyDescent="0.25">
      <c r="A1462" t="str">
        <f t="shared" si="270"/>
        <v>渝农(H)非信贷拨备额</v>
      </c>
      <c r="B1462" s="3" t="str">
        <f t="shared" si="266"/>
        <v>渝农商行非信贷拨备额</v>
      </c>
      <c r="C1462" s="4" t="s">
        <v>193</v>
      </c>
      <c r="D1462" s="4" t="s">
        <v>178</v>
      </c>
      <c r="E1462" s="5" t="s">
        <v>163</v>
      </c>
      <c r="F1462" s="5" t="s">
        <v>542</v>
      </c>
      <c r="G1462" s="5" t="str">
        <f t="shared" si="269"/>
        <v>非信贷拨备额</v>
      </c>
      <c r="H1462" s="217">
        <v>0</v>
      </c>
      <c r="I1462" s="217">
        <v>0</v>
      </c>
      <c r="J1462" s="217">
        <v>4335.5489999999954</v>
      </c>
      <c r="K1462" s="217">
        <v>4335.5489999999954</v>
      </c>
      <c r="L1462" s="217">
        <v>4758.6289999999972</v>
      </c>
      <c r="M1462" s="217">
        <v>4758.6289999999972</v>
      </c>
      <c r="N1462" s="217">
        <v>5000.4670000000006</v>
      </c>
      <c r="O1462" s="217">
        <v>5000.4670000000006</v>
      </c>
      <c r="P1462" s="217">
        <v>5364.8880000000026</v>
      </c>
      <c r="Q1462" s="217">
        <v>5364.8880000000026</v>
      </c>
      <c r="R1462" s="217">
        <v>2557.3289999999979</v>
      </c>
      <c r="S1462" s="217">
        <v>2557.3289999999979</v>
      </c>
      <c r="T1462" s="217">
        <v>2139.9940000000024</v>
      </c>
      <c r="U1462" s="217">
        <v>2139.9940000000024</v>
      </c>
      <c r="V1462" s="217">
        <v>2679.9520000000048</v>
      </c>
      <c r="W1462" s="217">
        <v>2679.9520000000048</v>
      </c>
      <c r="X1462" s="217">
        <v>3196.0679999999993</v>
      </c>
      <c r="Y1462" s="217">
        <v>3196.0679999999993</v>
      </c>
      <c r="Z1462" s="217">
        <v>4100.1399999999994</v>
      </c>
      <c r="AA1462" s="217">
        <v>4100.1399999999994</v>
      </c>
      <c r="AB1462" s="217">
        <v>4028.5419999999976</v>
      </c>
      <c r="AC1462" s="217">
        <v>4028.5419999999976</v>
      </c>
      <c r="AD1462" s="217">
        <v>4337.4459999999999</v>
      </c>
      <c r="AE1462" s="217">
        <v>4337.4459999999999</v>
      </c>
      <c r="AF1462" s="217">
        <v>4502.4350000000004</v>
      </c>
      <c r="AG1462" s="217">
        <v>4502.4350000000004</v>
      </c>
      <c r="AH1462" s="217">
        <v>3318.5290000000023</v>
      </c>
    </row>
    <row r="1463" spans="1:34" ht="15" hidden="1" x14ac:dyDescent="0.25">
      <c r="A1463" t="str">
        <f t="shared" si="270"/>
        <v>中原非信贷拨备额</v>
      </c>
      <c r="B1463" s="15" t="str">
        <f t="shared" si="266"/>
        <v>中原银行非信贷拨备额</v>
      </c>
      <c r="C1463" s="16" t="s">
        <v>222</v>
      </c>
      <c r="D1463" s="16" t="s">
        <v>194</v>
      </c>
      <c r="E1463" s="17" t="s">
        <v>208</v>
      </c>
      <c r="F1463" s="17" t="s">
        <v>236</v>
      </c>
      <c r="G1463" s="17" t="str">
        <f t="shared" si="269"/>
        <v>非信贷拨备额</v>
      </c>
      <c r="H1463" s="217">
        <v>5075</v>
      </c>
      <c r="I1463" s="217">
        <v>5075</v>
      </c>
      <c r="J1463" s="217">
        <v>2110</v>
      </c>
      <c r="K1463" s="217">
        <v>2110</v>
      </c>
      <c r="L1463" s="217">
        <v>3854</v>
      </c>
      <c r="M1463" s="217">
        <v>3854</v>
      </c>
      <c r="N1463" s="217">
        <v>4158</v>
      </c>
      <c r="O1463" s="217">
        <v>4158</v>
      </c>
      <c r="P1463" s="217">
        <v>5619</v>
      </c>
      <c r="Q1463" s="217">
        <v>5619</v>
      </c>
      <c r="R1463" s="217">
        <v>5926</v>
      </c>
      <c r="S1463" s="217">
        <v>5926</v>
      </c>
      <c r="T1463" s="217">
        <v>5794</v>
      </c>
      <c r="U1463" s="217">
        <v>5794</v>
      </c>
      <c r="V1463" s="217">
        <v>6711</v>
      </c>
      <c r="W1463" s="217">
        <v>6711</v>
      </c>
      <c r="X1463" s="217">
        <v>8080</v>
      </c>
      <c r="Y1463" s="217">
        <v>8080</v>
      </c>
      <c r="Z1463" s="217">
        <v>12009</v>
      </c>
      <c r="AA1463" s="217">
        <v>12009</v>
      </c>
      <c r="AB1463" s="217">
        <v>15933</v>
      </c>
      <c r="AC1463" s="217">
        <v>15933</v>
      </c>
      <c r="AD1463" s="217">
        <v>17956</v>
      </c>
      <c r="AE1463" s="217">
        <v>17956</v>
      </c>
      <c r="AF1463" s="217">
        <v>21861.547000000002</v>
      </c>
      <c r="AG1463" s="217">
        <v>21861.547000000002</v>
      </c>
      <c r="AH1463" s="217">
        <v>26787.834000000003</v>
      </c>
    </row>
    <row r="1464" spans="1:34" ht="15" hidden="1" x14ac:dyDescent="0.25">
      <c r="A1464" t="str">
        <f t="shared" si="270"/>
        <v>广州农商非信贷拨备额</v>
      </c>
      <c r="B1464" s="3" t="str">
        <f t="shared" si="266"/>
        <v>广州农商银行非信贷拨备额</v>
      </c>
      <c r="C1464" s="4" t="s">
        <v>223</v>
      </c>
      <c r="D1464" s="4" t="s">
        <v>195</v>
      </c>
      <c r="E1464" s="5" t="s">
        <v>209</v>
      </c>
      <c r="F1464" s="5" t="s">
        <v>236</v>
      </c>
      <c r="G1464" s="5" t="str">
        <f t="shared" si="269"/>
        <v>非信贷拨备额</v>
      </c>
      <c r="H1464" s="217">
        <v>1901</v>
      </c>
      <c r="I1464" s="217">
        <v>1901</v>
      </c>
      <c r="J1464" s="217">
        <v>2190</v>
      </c>
      <c r="K1464" s="217">
        <v>2190</v>
      </c>
      <c r="L1464" s="217">
        <v>3201</v>
      </c>
      <c r="M1464" s="217">
        <v>3201</v>
      </c>
      <c r="N1464" s="217">
        <v>3355</v>
      </c>
      <c r="O1464" s="217">
        <v>3355</v>
      </c>
      <c r="P1464" s="217">
        <v>4201</v>
      </c>
      <c r="Q1464" s="217">
        <v>4201</v>
      </c>
      <c r="R1464" s="217">
        <v>4536</v>
      </c>
      <c r="S1464" s="217">
        <v>4536</v>
      </c>
      <c r="T1464" s="217">
        <v>3883</v>
      </c>
      <c r="U1464" s="217">
        <v>3883</v>
      </c>
      <c r="V1464" s="217">
        <v>5070</v>
      </c>
      <c r="W1464" s="217">
        <v>5070</v>
      </c>
      <c r="X1464" s="217">
        <v>4628</v>
      </c>
      <c r="Y1464" s="217">
        <v>4628</v>
      </c>
      <c r="Z1464" s="217">
        <v>4927</v>
      </c>
      <c r="AA1464" s="217">
        <v>4927</v>
      </c>
      <c r="AB1464" s="217">
        <v>4484</v>
      </c>
      <c r="AC1464" s="217">
        <v>4484</v>
      </c>
      <c r="AD1464" s="217">
        <v>4616</v>
      </c>
      <c r="AE1464" s="217">
        <v>4616</v>
      </c>
      <c r="AF1464" s="217">
        <v>5014.005000000001</v>
      </c>
      <c r="AG1464" s="217">
        <v>5014.005000000001</v>
      </c>
      <c r="AH1464" s="217">
        <v>7205.523000000001</v>
      </c>
    </row>
    <row r="1465" spans="1:34" ht="15" hidden="1" x14ac:dyDescent="0.25">
      <c r="A1465" t="str">
        <f t="shared" si="270"/>
        <v>天津非信贷拨备额</v>
      </c>
      <c r="B1465" s="3" t="str">
        <f t="shared" si="266"/>
        <v>天津银行非信贷拨备额</v>
      </c>
      <c r="C1465" s="4" t="s">
        <v>224</v>
      </c>
      <c r="D1465" s="4" t="s">
        <v>196</v>
      </c>
      <c r="E1465" s="5" t="s">
        <v>210</v>
      </c>
      <c r="F1465" s="5" t="s">
        <v>236</v>
      </c>
      <c r="G1465" s="5" t="str">
        <f t="shared" si="269"/>
        <v>非信贷拨备额</v>
      </c>
      <c r="H1465" s="217">
        <v>2112</v>
      </c>
      <c r="I1465" s="217">
        <v>2112</v>
      </c>
      <c r="J1465" s="217">
        <v>3978</v>
      </c>
      <c r="K1465" s="217">
        <v>3978</v>
      </c>
      <c r="L1465" s="217">
        <v>4189</v>
      </c>
      <c r="M1465" s="217">
        <v>4189</v>
      </c>
      <c r="N1465" s="217">
        <v>4743</v>
      </c>
      <c r="O1465" s="217">
        <v>4743</v>
      </c>
      <c r="P1465" s="217">
        <v>5235</v>
      </c>
      <c r="Q1465" s="217">
        <v>5235</v>
      </c>
      <c r="R1465" s="217">
        <v>4213</v>
      </c>
      <c r="S1465" s="217">
        <v>4213</v>
      </c>
      <c r="T1465" s="217">
        <v>4261</v>
      </c>
      <c r="U1465" s="217">
        <v>4261</v>
      </c>
      <c r="V1465" s="217">
        <v>2681</v>
      </c>
      <c r="W1465" s="217">
        <v>2681</v>
      </c>
      <c r="X1465" s="217">
        <v>2274</v>
      </c>
      <c r="Y1465" s="217">
        <v>2274</v>
      </c>
      <c r="Z1465" s="217">
        <v>2768</v>
      </c>
      <c r="AA1465" s="217">
        <v>2768</v>
      </c>
      <c r="AB1465" s="217">
        <v>3773</v>
      </c>
      <c r="AC1465" s="217">
        <v>3773</v>
      </c>
      <c r="AD1465" s="217">
        <v>2800</v>
      </c>
      <c r="AE1465" s="217">
        <v>2800</v>
      </c>
      <c r="AF1465" s="217">
        <v>4436.6490000000003</v>
      </c>
      <c r="AG1465" s="217">
        <v>4436.6490000000003</v>
      </c>
      <c r="AH1465" s="217">
        <v>4380.0320000000011</v>
      </c>
    </row>
    <row r="1466" spans="1:34" ht="15" hidden="1" x14ac:dyDescent="0.25">
      <c r="A1466" t="str">
        <f t="shared" si="270"/>
        <v>江西非信贷拨备额</v>
      </c>
      <c r="B1466" s="3" t="str">
        <f t="shared" si="266"/>
        <v>江西银行非信贷拨备额</v>
      </c>
      <c r="C1466" s="4" t="s">
        <v>225</v>
      </c>
      <c r="D1466" s="4" t="s">
        <v>197</v>
      </c>
      <c r="E1466" s="5" t="s">
        <v>211</v>
      </c>
      <c r="F1466" s="5" t="s">
        <v>236</v>
      </c>
      <c r="G1466" s="5" t="str">
        <f t="shared" si="269"/>
        <v>非信贷拨备额</v>
      </c>
      <c r="H1466" s="217">
        <v>5305.8</v>
      </c>
      <c r="I1466" s="217">
        <v>5305.8</v>
      </c>
      <c r="J1466" s="217">
        <v>6011</v>
      </c>
      <c r="K1466" s="217">
        <v>6011</v>
      </c>
      <c r="L1466" s="217">
        <v>6291</v>
      </c>
      <c r="M1466" s="217">
        <v>6291</v>
      </c>
      <c r="N1466" s="217">
        <v>5390</v>
      </c>
      <c r="O1466" s="217">
        <v>5390</v>
      </c>
      <c r="P1466" s="217">
        <v>5686</v>
      </c>
      <c r="Q1466" s="217">
        <v>5686</v>
      </c>
      <c r="R1466" s="217">
        <v>6323</v>
      </c>
      <c r="S1466" s="217">
        <v>6323</v>
      </c>
      <c r="T1466" s="217">
        <v>6947</v>
      </c>
      <c r="U1466" s="217">
        <v>6947</v>
      </c>
      <c r="V1466" s="217">
        <v>5187</v>
      </c>
      <c r="W1466" s="217">
        <v>5187</v>
      </c>
      <c r="X1466" s="217">
        <v>5334</v>
      </c>
      <c r="Y1466" s="217">
        <v>5334</v>
      </c>
      <c r="Z1466" s="217">
        <v>4019</v>
      </c>
      <c r="AA1466" s="217">
        <v>4019</v>
      </c>
      <c r="AB1466" s="217">
        <v>3975</v>
      </c>
      <c r="AC1466" s="217">
        <v>3975</v>
      </c>
      <c r="AD1466" s="217">
        <v>4548</v>
      </c>
      <c r="AE1466" s="217">
        <v>4548</v>
      </c>
      <c r="AF1466" s="217">
        <v>4264.6010000000006</v>
      </c>
      <c r="AG1466" s="217">
        <v>4264.6010000000006</v>
      </c>
      <c r="AH1466" s="217">
        <v>6036.2069999999985</v>
      </c>
    </row>
    <row r="1467" spans="1:34" ht="15" hidden="1" x14ac:dyDescent="0.25">
      <c r="A1467" t="str">
        <f t="shared" si="270"/>
        <v>泸州非信贷拨备额</v>
      </c>
      <c r="B1467" s="3" t="str">
        <f t="shared" si="266"/>
        <v>泸州银行非信贷拨备额</v>
      </c>
      <c r="C1467" s="4" t="s">
        <v>226</v>
      </c>
      <c r="D1467" s="4" t="s">
        <v>198</v>
      </c>
      <c r="E1467" s="5" t="s">
        <v>212</v>
      </c>
      <c r="F1467" s="5" t="s">
        <v>236</v>
      </c>
      <c r="G1467" s="5" t="str">
        <f t="shared" si="269"/>
        <v>非信贷拨备额</v>
      </c>
      <c r="H1467" s="217">
        <v>236</v>
      </c>
      <c r="I1467" s="217">
        <v>236</v>
      </c>
      <c r="J1467" s="217">
        <v>325</v>
      </c>
      <c r="K1467" s="217">
        <v>325</v>
      </c>
      <c r="L1467" s="217">
        <v>367</v>
      </c>
      <c r="M1467" s="217">
        <v>367</v>
      </c>
      <c r="N1467" s="217">
        <v>615</v>
      </c>
      <c r="O1467" s="217">
        <v>615</v>
      </c>
      <c r="P1467" s="217">
        <v>651</v>
      </c>
      <c r="Q1467" s="217">
        <v>651</v>
      </c>
      <c r="R1467" s="217">
        <v>886</v>
      </c>
      <c r="S1467" s="217">
        <v>886</v>
      </c>
      <c r="T1467" s="217">
        <v>931</v>
      </c>
      <c r="U1467" s="217">
        <v>931</v>
      </c>
      <c r="V1467" s="217">
        <v>1110</v>
      </c>
      <c r="W1467" s="217">
        <v>1110</v>
      </c>
      <c r="X1467" s="217">
        <v>1303</v>
      </c>
      <c r="Y1467" s="217">
        <v>1303</v>
      </c>
      <c r="Z1467" s="217">
        <v>869</v>
      </c>
      <c r="AA1467" s="217">
        <v>869</v>
      </c>
      <c r="AB1467" s="217">
        <v>1096</v>
      </c>
      <c r="AC1467" s="217">
        <v>1096</v>
      </c>
      <c r="AD1467" s="217">
        <v>596.4</v>
      </c>
      <c r="AE1467" s="217">
        <v>596.4</v>
      </c>
      <c r="AF1467" s="217">
        <v>843.79700000000003</v>
      </c>
      <c r="AG1467" s="217">
        <v>843.79700000000003</v>
      </c>
      <c r="AH1467" s="217">
        <v>497.22900000000027</v>
      </c>
    </row>
    <row r="1468" spans="1:34" ht="15" hidden="1" x14ac:dyDescent="0.25">
      <c r="A1468" t="str">
        <f t="shared" si="270"/>
        <v>甘肃非信贷拨备额</v>
      </c>
      <c r="B1468" s="3" t="str">
        <f t="shared" si="266"/>
        <v>甘肃银行非信贷拨备额</v>
      </c>
      <c r="C1468" s="4" t="s">
        <v>228</v>
      </c>
      <c r="D1468" s="4" t="s">
        <v>200</v>
      </c>
      <c r="E1468" s="5" t="s">
        <v>214</v>
      </c>
      <c r="F1468" s="5" t="s">
        <v>236</v>
      </c>
      <c r="G1468" s="5" t="str">
        <f t="shared" si="269"/>
        <v>非信贷拨备额</v>
      </c>
      <c r="H1468" s="217">
        <v>2867</v>
      </c>
      <c r="I1468" s="217">
        <v>2867</v>
      </c>
      <c r="J1468" s="217">
        <v>1330</v>
      </c>
      <c r="K1468" s="217">
        <v>1330</v>
      </c>
      <c r="L1468" s="217">
        <v>1654</v>
      </c>
      <c r="M1468" s="217">
        <v>1654</v>
      </c>
      <c r="N1468" s="217">
        <v>1360</v>
      </c>
      <c r="O1468" s="217">
        <v>1360</v>
      </c>
      <c r="P1468" s="217">
        <v>1614</v>
      </c>
      <c r="Q1468" s="217">
        <v>1614</v>
      </c>
      <c r="R1468" s="217">
        <v>1391</v>
      </c>
      <c r="S1468" s="217">
        <v>1391</v>
      </c>
      <c r="T1468" s="217">
        <v>1776</v>
      </c>
      <c r="U1468" s="217">
        <v>1776</v>
      </c>
      <c r="V1468" s="217">
        <v>2062</v>
      </c>
      <c r="W1468" s="217">
        <v>2062</v>
      </c>
      <c r="X1468" s="217">
        <v>2502.1999999999998</v>
      </c>
      <c r="Y1468" s="217">
        <v>2502.1999999999998</v>
      </c>
      <c r="Z1468" s="217">
        <v>3116</v>
      </c>
      <c r="AA1468" s="217">
        <v>3116</v>
      </c>
      <c r="AB1468" s="217">
        <v>3871.1</v>
      </c>
      <c r="AC1468" s="217">
        <v>3871.1</v>
      </c>
      <c r="AD1468" s="217">
        <v>3847</v>
      </c>
      <c r="AE1468" s="217">
        <v>3847</v>
      </c>
      <c r="AF1468" s="217">
        <v>4023.154</v>
      </c>
      <c r="AG1468" s="217">
        <v>4023.154</v>
      </c>
      <c r="AH1468" s="217">
        <v>4874.6200000000008</v>
      </c>
    </row>
    <row r="1469" spans="1:34" ht="15" hidden="1" x14ac:dyDescent="0.25">
      <c r="A1469" t="str">
        <f t="shared" si="270"/>
        <v>晋商非信贷拨备额</v>
      </c>
      <c r="B1469" s="3" t="str">
        <f t="shared" si="266"/>
        <v>晋商银行非信贷拨备额</v>
      </c>
      <c r="C1469" s="4" t="s">
        <v>229</v>
      </c>
      <c r="D1469" s="4" t="s">
        <v>201</v>
      </c>
      <c r="E1469" s="5" t="s">
        <v>215</v>
      </c>
      <c r="F1469" s="5" t="s">
        <v>236</v>
      </c>
      <c r="G1469" s="5" t="str">
        <f t="shared" si="269"/>
        <v>非信贷拨备额</v>
      </c>
      <c r="H1469" s="217">
        <v>1672.777</v>
      </c>
      <c r="I1469" s="217">
        <v>1672.777</v>
      </c>
      <c r="J1469" s="217">
        <v>1463.3679999999999</v>
      </c>
      <c r="K1469" s="217">
        <v>1463.3679999999999</v>
      </c>
      <c r="L1469" s="217">
        <v>1511.1189999999999</v>
      </c>
      <c r="M1469" s="217">
        <v>1511.1189999999999</v>
      </c>
      <c r="N1469" s="217">
        <v>1554.538</v>
      </c>
      <c r="O1469" s="217">
        <v>1554.538</v>
      </c>
      <c r="P1469" s="217">
        <v>1389.5069999999998</v>
      </c>
      <c r="Q1469" s="217">
        <v>1389.5069999999998</v>
      </c>
      <c r="R1469" s="217">
        <v>1332.675</v>
      </c>
      <c r="S1469" s="217">
        <v>1332.675</v>
      </c>
      <c r="T1469" s="217">
        <v>1570.413</v>
      </c>
      <c r="U1469" s="217">
        <v>1570.413</v>
      </c>
      <c r="V1469" s="217">
        <v>1357.116</v>
      </c>
      <c r="W1469" s="217">
        <v>1357.116</v>
      </c>
      <c r="X1469" s="217">
        <v>1702.498</v>
      </c>
      <c r="Y1469" s="217">
        <v>1702.498</v>
      </c>
      <c r="Z1469" s="217">
        <v>1851.9089999999999</v>
      </c>
      <c r="AA1469" s="217">
        <v>1851.9089999999999</v>
      </c>
      <c r="AB1469" s="217">
        <v>1719.0150000000001</v>
      </c>
      <c r="AC1469" s="217">
        <v>1719.0150000000001</v>
      </c>
      <c r="AD1469" s="217">
        <v>1718.953</v>
      </c>
      <c r="AE1469" s="217">
        <v>1718.953</v>
      </c>
      <c r="AF1469" s="217">
        <v>1930.951</v>
      </c>
      <c r="AG1469" s="217">
        <v>1930.951</v>
      </c>
      <c r="AH1469" s="217">
        <v>2001.7779999999993</v>
      </c>
    </row>
    <row r="1470" spans="1:34" ht="15" hidden="1" x14ac:dyDescent="0.25">
      <c r="A1470" t="str">
        <f t="shared" si="270"/>
        <v>徽商非信贷拨备额</v>
      </c>
      <c r="B1470" s="3" t="str">
        <f t="shared" si="266"/>
        <v>徽商银行非信贷拨备额</v>
      </c>
      <c r="C1470" s="4" t="s">
        <v>230</v>
      </c>
      <c r="D1470" s="4" t="s">
        <v>202</v>
      </c>
      <c r="E1470" s="5" t="s">
        <v>216</v>
      </c>
      <c r="F1470" s="5" t="s">
        <v>236</v>
      </c>
      <c r="G1470" s="5" t="str">
        <f t="shared" si="269"/>
        <v>非信贷拨备额</v>
      </c>
      <c r="H1470" s="217">
        <v>8814.2139999999999</v>
      </c>
      <c r="I1470" s="217">
        <v>8814.2139999999999</v>
      </c>
      <c r="J1470" s="217">
        <v>12419.547</v>
      </c>
      <c r="K1470" s="217">
        <v>12419.547</v>
      </c>
      <c r="L1470" s="217">
        <v>14805.165000000001</v>
      </c>
      <c r="M1470" s="217">
        <v>14805.165000000001</v>
      </c>
      <c r="N1470" s="217">
        <v>12909.847</v>
      </c>
      <c r="O1470" s="217">
        <v>12909.847</v>
      </c>
      <c r="P1470" s="217">
        <v>15341.083000000001</v>
      </c>
      <c r="Q1470" s="217">
        <v>15341.083000000001</v>
      </c>
      <c r="R1470" s="217">
        <v>14822.664000000001</v>
      </c>
      <c r="S1470" s="217">
        <v>14822.664000000001</v>
      </c>
      <c r="T1470" s="217">
        <v>13709.378000000001</v>
      </c>
      <c r="U1470" s="217">
        <v>13709.378000000001</v>
      </c>
      <c r="V1470" s="217">
        <v>11270.023000000001</v>
      </c>
      <c r="W1470" s="217">
        <v>11270.023000000001</v>
      </c>
      <c r="X1470" s="217">
        <v>11523.071</v>
      </c>
      <c r="Y1470" s="217">
        <v>11523.071</v>
      </c>
      <c r="Z1470" s="217">
        <v>10540.532999999999</v>
      </c>
      <c r="AA1470" s="217">
        <v>10540.532999999999</v>
      </c>
      <c r="AB1470" s="217">
        <v>14182.74</v>
      </c>
      <c r="AC1470" s="217">
        <v>14182.74</v>
      </c>
      <c r="AD1470" s="217">
        <v>11447.679</v>
      </c>
      <c r="AE1470" s="217">
        <v>11447.679</v>
      </c>
      <c r="AF1470" s="217">
        <v>10336.609</v>
      </c>
      <c r="AG1470" s="217">
        <v>10336.609</v>
      </c>
      <c r="AH1470" s="217">
        <v>15234.454000000002</v>
      </c>
    </row>
    <row r="1471" spans="1:34" ht="15" hidden="1" x14ac:dyDescent="0.25">
      <c r="A1471" t="str">
        <f t="shared" si="270"/>
        <v>哈尔滨非信贷拨备额</v>
      </c>
      <c r="B1471" s="3" t="str">
        <f t="shared" si="266"/>
        <v>哈尔滨银行非信贷拨备额</v>
      </c>
      <c r="C1471" s="4" t="s">
        <v>231</v>
      </c>
      <c r="D1471" s="4" t="s">
        <v>203</v>
      </c>
      <c r="E1471" s="5" t="s">
        <v>217</v>
      </c>
      <c r="F1471" s="5" t="s">
        <v>236</v>
      </c>
      <c r="G1471" s="5" t="str">
        <f t="shared" si="269"/>
        <v>非信贷拨备额</v>
      </c>
      <c r="H1471" s="217">
        <v>3647.4290000000001</v>
      </c>
      <c r="I1471" s="217">
        <v>3647.4290000000001</v>
      </c>
      <c r="J1471" s="217">
        <v>4077.0219999999999</v>
      </c>
      <c r="K1471" s="217">
        <v>4077.0219999999999</v>
      </c>
      <c r="L1471" s="217">
        <v>4717.41</v>
      </c>
      <c r="M1471" s="217">
        <v>4717.41</v>
      </c>
      <c r="N1471" s="217">
        <v>4609.1280000000006</v>
      </c>
      <c r="O1471" s="217">
        <v>4609.1280000000006</v>
      </c>
      <c r="P1471" s="217">
        <v>4773.2780000000002</v>
      </c>
      <c r="Q1471" s="217">
        <v>4773.2780000000002</v>
      </c>
      <c r="R1471" s="217">
        <v>5202.951</v>
      </c>
      <c r="S1471" s="217">
        <v>5202.951</v>
      </c>
      <c r="T1471" s="217">
        <v>5488.2649999999994</v>
      </c>
      <c r="U1471" s="217">
        <v>5488.2649999999994</v>
      </c>
      <c r="V1471" s="217">
        <v>6331.5570000000007</v>
      </c>
      <c r="W1471" s="217">
        <v>6331.5570000000007</v>
      </c>
      <c r="X1471" s="217">
        <v>7292.5430000000006</v>
      </c>
      <c r="Y1471" s="217">
        <v>7292.5430000000006</v>
      </c>
      <c r="Z1471" s="217">
        <v>7019.1549999999997</v>
      </c>
      <c r="AA1471" s="217">
        <v>7019.1549999999997</v>
      </c>
      <c r="AB1471" s="217">
        <v>7680.9190000000008</v>
      </c>
      <c r="AC1471" s="217">
        <v>7680.9190000000008</v>
      </c>
      <c r="AD1471" s="217">
        <v>7714.799</v>
      </c>
      <c r="AE1471" s="217">
        <v>7714.799</v>
      </c>
      <c r="AF1471" s="217">
        <v>8594.1970000000001</v>
      </c>
      <c r="AG1471" s="217">
        <v>8594.1970000000001</v>
      </c>
      <c r="AH1471" s="217">
        <v>11761.243999999999</v>
      </c>
    </row>
    <row r="1472" spans="1:34" ht="15" hidden="1" x14ac:dyDescent="0.25">
      <c r="A1472" t="str">
        <f t="shared" si="270"/>
        <v>贵州非信贷拨备额</v>
      </c>
      <c r="B1472" s="3" t="str">
        <f t="shared" si="266"/>
        <v>贵州银行非信贷拨备额</v>
      </c>
      <c r="C1472" s="4" t="s">
        <v>232</v>
      </c>
      <c r="D1472" s="4" t="s">
        <v>204</v>
      </c>
      <c r="E1472" s="5" t="s">
        <v>218</v>
      </c>
      <c r="F1472" s="5" t="s">
        <v>236</v>
      </c>
      <c r="G1472" s="5" t="str">
        <f t="shared" si="269"/>
        <v>非信贷拨备额</v>
      </c>
      <c r="H1472" s="217">
        <v>0</v>
      </c>
      <c r="I1472" s="217">
        <v>0</v>
      </c>
      <c r="J1472" s="217">
        <v>2170.2130000000002</v>
      </c>
      <c r="K1472" s="217">
        <v>2170.2130000000002</v>
      </c>
      <c r="L1472" s="217">
        <v>3006.3049999999998</v>
      </c>
      <c r="M1472" s="217">
        <v>3006.3049999999998</v>
      </c>
      <c r="N1472" s="217">
        <v>3211.0619999999999</v>
      </c>
      <c r="O1472" s="217">
        <v>3211.0619999999999</v>
      </c>
      <c r="P1472" s="217">
        <v>3407.0509999999999</v>
      </c>
      <c r="Q1472" s="217">
        <v>3407.0509999999999</v>
      </c>
      <c r="R1472" s="217">
        <v>2046.6369999999999</v>
      </c>
      <c r="S1472" s="217">
        <v>2046.6369999999999</v>
      </c>
      <c r="T1472" s="217">
        <v>2022.1569999999999</v>
      </c>
      <c r="U1472" s="217">
        <v>2022.1569999999999</v>
      </c>
      <c r="V1472" s="217">
        <v>2551.8010000000004</v>
      </c>
      <c r="W1472" s="217">
        <v>2551.8010000000004</v>
      </c>
      <c r="X1472" s="217">
        <v>2950.3159999999998</v>
      </c>
      <c r="Y1472" s="217">
        <v>2950.3159999999998</v>
      </c>
      <c r="Z1472" s="217">
        <v>2866.5309999999999</v>
      </c>
      <c r="AA1472" s="217">
        <v>2866.5309999999999</v>
      </c>
      <c r="AB1472" s="217">
        <v>3024.3330000000001</v>
      </c>
      <c r="AC1472" s="217">
        <v>3024.3330000000001</v>
      </c>
      <c r="AD1472" s="217">
        <v>2441.1759999999999</v>
      </c>
      <c r="AE1472" s="217">
        <v>2441.1759999999999</v>
      </c>
      <c r="AF1472" s="217">
        <v>2544.884</v>
      </c>
      <c r="AG1472" s="217">
        <v>2544.884</v>
      </c>
      <c r="AH1472" s="217">
        <v>2521.7569999999978</v>
      </c>
    </row>
    <row r="1473" spans="1:34" ht="15" hidden="1" x14ac:dyDescent="0.25">
      <c r="A1473" t="str">
        <f t="shared" si="270"/>
        <v>渤海非信贷拨备额</v>
      </c>
      <c r="B1473" s="3" t="str">
        <f t="shared" si="266"/>
        <v>渤海银行非信贷拨备额</v>
      </c>
      <c r="C1473" s="4" t="s">
        <v>233</v>
      </c>
      <c r="D1473" s="4" t="s">
        <v>205</v>
      </c>
      <c r="E1473" s="5" t="s">
        <v>219</v>
      </c>
      <c r="F1473" s="5" t="s">
        <v>236</v>
      </c>
      <c r="G1473" s="5" t="str">
        <f t="shared" si="269"/>
        <v>非信贷拨备额</v>
      </c>
      <c r="H1473" s="217">
        <v>0</v>
      </c>
      <c r="I1473" s="217">
        <v>0</v>
      </c>
      <c r="J1473" s="217">
        <v>4217.0200000000004</v>
      </c>
      <c r="K1473" s="217">
        <v>4217.0200000000004</v>
      </c>
      <c r="L1473" s="217">
        <v>4702.1040000000003</v>
      </c>
      <c r="M1473" s="217">
        <v>4702.1040000000003</v>
      </c>
      <c r="N1473" s="217">
        <v>10264.087</v>
      </c>
      <c r="O1473" s="217">
        <v>10264.087</v>
      </c>
      <c r="P1473" s="217">
        <v>8752.7709999999988</v>
      </c>
      <c r="Q1473" s="217">
        <v>8752.7709999999988</v>
      </c>
      <c r="R1473" s="217">
        <v>11933.999</v>
      </c>
      <c r="S1473" s="217">
        <v>11933.999</v>
      </c>
      <c r="T1473" s="217">
        <v>11771.070000000002</v>
      </c>
      <c r="U1473" s="217">
        <v>11771.070000000002</v>
      </c>
      <c r="V1473" s="217">
        <v>10493.108</v>
      </c>
      <c r="W1473" s="217">
        <v>10493.108</v>
      </c>
      <c r="X1473" s="217">
        <v>11726.634</v>
      </c>
      <c r="Y1473" s="217">
        <v>11726.634</v>
      </c>
      <c r="Z1473" s="217">
        <v>8979.18</v>
      </c>
      <c r="AA1473" s="217">
        <v>8979.18</v>
      </c>
      <c r="AB1473" s="217">
        <v>9115.8309999999983</v>
      </c>
      <c r="AC1473" s="217">
        <v>9115.8309999999983</v>
      </c>
      <c r="AD1473" s="217">
        <v>8931.4420000000009</v>
      </c>
      <c r="AE1473" s="217">
        <v>8931.4420000000009</v>
      </c>
      <c r="AF1473" s="217">
        <v>10168.948</v>
      </c>
      <c r="AG1473" s="217">
        <v>10168.948</v>
      </c>
      <c r="AH1473" s="217">
        <v>13350.663999999997</v>
      </c>
    </row>
    <row r="1474" spans="1:34" ht="15" hidden="1" x14ac:dyDescent="0.25">
      <c r="A1474" t="str">
        <f t="shared" si="270"/>
        <v>威海非信贷拨备额</v>
      </c>
      <c r="B1474" s="3" t="str">
        <f t="shared" si="266"/>
        <v>威海银行非信贷拨备额</v>
      </c>
      <c r="C1474" s="4" t="s">
        <v>234</v>
      </c>
      <c r="D1474" s="4" t="s">
        <v>206</v>
      </c>
      <c r="E1474" s="5" t="s">
        <v>220</v>
      </c>
      <c r="F1474" s="5" t="s">
        <v>236</v>
      </c>
      <c r="G1474" s="5" t="str">
        <f t="shared" si="269"/>
        <v>非信贷拨备额</v>
      </c>
      <c r="H1474" s="217">
        <v>0</v>
      </c>
      <c r="I1474" s="217">
        <v>0</v>
      </c>
      <c r="J1474" s="217">
        <v>308.67099999999999</v>
      </c>
      <c r="K1474" s="217">
        <v>308.67099999999999</v>
      </c>
      <c r="L1474" s="217">
        <v>0</v>
      </c>
      <c r="M1474" s="217">
        <v>0</v>
      </c>
      <c r="N1474" s="217">
        <v>639.09500000000003</v>
      </c>
      <c r="O1474" s="217">
        <v>639.09500000000003</v>
      </c>
      <c r="P1474" s="217">
        <v>765.32299999999998</v>
      </c>
      <c r="Q1474" s="217">
        <v>765.32299999999998</v>
      </c>
      <c r="R1474" s="217">
        <v>1177.835</v>
      </c>
      <c r="S1474" s="217">
        <v>1177.835</v>
      </c>
      <c r="T1474" s="217">
        <v>1696.671</v>
      </c>
      <c r="U1474" s="217">
        <v>1696.671</v>
      </c>
      <c r="V1474" s="217">
        <v>1803.4280000000001</v>
      </c>
      <c r="W1474" s="217">
        <v>1803.4280000000001</v>
      </c>
      <c r="X1474" s="217">
        <v>1941.529</v>
      </c>
      <c r="Y1474" s="217">
        <v>1941.529</v>
      </c>
      <c r="Z1474" s="217">
        <v>1915.856</v>
      </c>
      <c r="AA1474" s="217">
        <v>1915.856</v>
      </c>
      <c r="AB1474" s="217">
        <v>2024.8579999999999</v>
      </c>
      <c r="AC1474" s="217">
        <v>2024.8579999999999</v>
      </c>
      <c r="AD1474" s="217">
        <v>2378.498</v>
      </c>
      <c r="AE1474" s="217">
        <v>2378.498</v>
      </c>
      <c r="AF1474" s="217">
        <v>2488.06</v>
      </c>
      <c r="AG1474" s="217">
        <v>2488.06</v>
      </c>
      <c r="AH1474" s="217">
        <v>3607.4569999999985</v>
      </c>
    </row>
    <row r="1475" spans="1:34" ht="15" hidden="1" x14ac:dyDescent="0.25">
      <c r="A1475" t="str">
        <f t="shared" si="270"/>
        <v>东莞农商非信贷拨备额</v>
      </c>
      <c r="B1475" s="3" t="str">
        <f t="shared" si="266"/>
        <v>东莞农商银行非信贷拨备额</v>
      </c>
      <c r="C1475" s="4" t="s">
        <v>235</v>
      </c>
      <c r="D1475" s="4" t="s">
        <v>207</v>
      </c>
      <c r="E1475" s="5" t="s">
        <v>221</v>
      </c>
      <c r="F1475" s="5" t="s">
        <v>236</v>
      </c>
      <c r="G1475" s="5" t="str">
        <f t="shared" si="269"/>
        <v>非信贷拨备额</v>
      </c>
      <c r="H1475" s="217">
        <v>0</v>
      </c>
      <c r="I1475" s="217">
        <v>0</v>
      </c>
      <c r="J1475" s="217">
        <v>0</v>
      </c>
      <c r="K1475" s="217">
        <v>0</v>
      </c>
      <c r="L1475" s="217">
        <v>0</v>
      </c>
      <c r="M1475" s="217">
        <v>0</v>
      </c>
      <c r="N1475" s="217">
        <v>2737.203</v>
      </c>
      <c r="O1475" s="217">
        <v>2737.203</v>
      </c>
      <c r="P1475" s="217">
        <v>2822.1030000000001</v>
      </c>
      <c r="Q1475" s="217">
        <v>2822.1030000000001</v>
      </c>
      <c r="R1475" s="217">
        <v>2979.7949999999996</v>
      </c>
      <c r="S1475" s="217">
        <v>2979.7949999999996</v>
      </c>
      <c r="T1475" s="217">
        <v>3077.3110000000001</v>
      </c>
      <c r="U1475" s="217">
        <v>3077.3110000000001</v>
      </c>
      <c r="V1475" s="217">
        <v>2518.085</v>
      </c>
      <c r="W1475" s="217">
        <v>2518.085</v>
      </c>
      <c r="X1475" s="217">
        <v>2401.89</v>
      </c>
      <c r="Y1475" s="217">
        <v>2401.89</v>
      </c>
      <c r="Z1475" s="217">
        <v>2001.14</v>
      </c>
      <c r="AA1475" s="217">
        <v>2001.14</v>
      </c>
      <c r="AB1475" s="217">
        <v>1956.277</v>
      </c>
      <c r="AC1475" s="217">
        <v>1956.277</v>
      </c>
      <c r="AD1475" s="217">
        <v>1317.384</v>
      </c>
      <c r="AE1475" s="217">
        <v>1317.384</v>
      </c>
      <c r="AF1475" s="217">
        <v>1350.222</v>
      </c>
      <c r="AG1475" s="217">
        <v>1350.222</v>
      </c>
      <c r="AH1475" s="217">
        <v>584.17799999999806</v>
      </c>
    </row>
    <row r="1476" spans="1:34" ht="15" hidden="1" x14ac:dyDescent="0.25">
      <c r="A1476" t="str">
        <f t="shared" si="270"/>
        <v>国有行非信贷拨备额</v>
      </c>
      <c r="B1476" s="15" t="str">
        <f t="shared" si="266"/>
        <v>国有行非信贷拨备额</v>
      </c>
      <c r="C1476" s="16"/>
      <c r="D1476" s="17" t="s">
        <v>8</v>
      </c>
      <c r="E1476" s="17" t="s">
        <v>8</v>
      </c>
      <c r="F1476" s="17"/>
      <c r="G1476" s="17" t="str">
        <f>G1475</f>
        <v>非信贷拨备额</v>
      </c>
      <c r="H1476" s="23">
        <f>IFERROR(SUMIF($F1406:$F1475,$E1476,H1406:H1475),"")</f>
        <v>159735</v>
      </c>
      <c r="I1476" s="23">
        <f>IFERROR(SUMIF($F1406:$F1475,$E1476,I1406:I1475),"")</f>
        <v>159735</v>
      </c>
      <c r="J1476" s="23">
        <f>IFERROR(SUMIF($F1406:$F1475,$E1476,J1406:J1475),"")</f>
        <v>204645</v>
      </c>
      <c r="K1476" s="23">
        <f>IFERROR(SUMIF($F1406:$F1475,$E1476,K1406:K1475),"")</f>
        <v>204645</v>
      </c>
      <c r="L1476" s="23">
        <f>IFERROR(SUMIF($F1406:$F1475,$E1476,L1406:L1475),"")</f>
        <v>227519</v>
      </c>
      <c r="M1476" s="23">
        <f>IFERROR(SUMIF($F1406:$F1475,$E1476,M1406:M1475),"")</f>
        <v>227519</v>
      </c>
      <c r="N1476" s="23">
        <f>IFERROR(SUMIF($F1406:$F1475,$E1476,N1406:N1475),"")</f>
        <v>247961</v>
      </c>
      <c r="O1476" s="23">
        <f>IFERROR(SUMIF($F1406:$F1475,$E1476,O1406:O1475),"")</f>
        <v>247961</v>
      </c>
      <c r="P1476" s="23">
        <f>IFERROR(SUMIF($F1406:$F1475,$E1476,P1406:P1475),"")</f>
        <v>264182</v>
      </c>
      <c r="Q1476" s="23">
        <f>IFERROR(SUMIF($F1406:$F1475,$E1476,Q1406:Q1475),"")</f>
        <v>264182</v>
      </c>
      <c r="R1476" s="23">
        <f>IFERROR(SUMIF($F1406:$F1475,$E1476,R1406:R1475),"")</f>
        <v>292890</v>
      </c>
      <c r="S1476" s="23">
        <f>IFERROR(SUMIF($F1406:$F1475,$E1476,S1406:S1475),"")</f>
        <v>292890</v>
      </c>
      <c r="T1476" s="23">
        <f>IFERROR(SUMIF($F1406:$F1475,$E1476,T1406:T1475),"")</f>
        <v>343245</v>
      </c>
      <c r="U1476" s="23">
        <f>IFERROR(SUMIF($F1406:$F1475,$E1476,U1406:U1475),"")</f>
        <v>343245</v>
      </c>
      <c r="V1476" s="23">
        <f>IFERROR(SUMIF($F1406:$F1475,$E1476,V1406:V1475),"")</f>
        <v>376484</v>
      </c>
      <c r="W1476" s="23">
        <f>IFERROR(SUMIF($F1406:$F1475,$E1476,W1406:W1475),"")</f>
        <v>376484</v>
      </c>
      <c r="X1476" s="23">
        <f>IFERROR(SUMIF($F1406:$F1475,$E1476,X1406:X1475),"")</f>
        <v>398949</v>
      </c>
      <c r="Y1476" s="23">
        <f>IFERROR(SUMIF($F1406:$F1475,$E1476,Y1406:Y1475),"")</f>
        <v>398949</v>
      </c>
      <c r="Z1476" s="23">
        <f>IFERROR(SUMIF($F1406:$F1475,$E1476,Z1406:Z1475),"")</f>
        <v>380430</v>
      </c>
      <c r="AA1476" s="23">
        <f>IFERROR(SUMIF($F1406:$F1475,$E1476,AA1406:AA1475),"")</f>
        <v>380430</v>
      </c>
      <c r="AB1476" s="23">
        <f>IFERROR(SUMIF($F1406:$F1475,$E1476,AB1406:AB1475),"")</f>
        <v>372799</v>
      </c>
      <c r="AC1476" s="23">
        <f>IFERROR(SUMIF($F1406:$F1475,$E1476,AC1406:AC1475),"")</f>
        <v>372799</v>
      </c>
      <c r="AD1476" s="23">
        <f>IFERROR(SUMIF($F1406:$F1475,$E1476,AD1406:AD1475),"")</f>
        <v>252549</v>
      </c>
      <c r="AE1476" s="23">
        <f>IFERROR(SUMIF($F1406:$F1475,$E1476,AE1406:AE1475),"")</f>
        <v>252549</v>
      </c>
      <c r="AF1476" s="23">
        <f>IFERROR(SUMIF($F1406:$F1475,$E1476,AF1406:AF1475),"")</f>
        <v>251864</v>
      </c>
      <c r="AG1476" s="23">
        <f>IFERROR(SUMIF($F1406:$F1475,$E1476,AG1406:AG1475),"")</f>
        <v>251864</v>
      </c>
      <c r="AH1476" s="23">
        <f>IFERROR(SUMIF($F1406:$F1475,$E1476,AH1406:AH1475),"")</f>
        <v>5489.0000000000582</v>
      </c>
    </row>
    <row r="1477" spans="1:34" ht="15" hidden="1" x14ac:dyDescent="0.25">
      <c r="A1477" t="str">
        <f t="shared" si="270"/>
        <v>股份行非信贷拨备额</v>
      </c>
      <c r="B1477" s="3" t="str">
        <f t="shared" si="266"/>
        <v>股份行非信贷拨备额</v>
      </c>
      <c r="C1477" s="4"/>
      <c r="D1477" s="5" t="s">
        <v>27</v>
      </c>
      <c r="E1477" s="5" t="s">
        <v>27</v>
      </c>
      <c r="F1477" s="5"/>
      <c r="G1477" s="5" t="str">
        <f t="shared" ref="G1477:G1482" si="271">G1476</f>
        <v>非信贷拨备额</v>
      </c>
      <c r="H1477" s="23">
        <f>IFERROR(SUMIF($F1406:$F1475,$E1477,H1406:H1475),"")</f>
        <v>142890</v>
      </c>
      <c r="I1477" s="23">
        <f>IFERROR(SUMIF($F1406:$F1475,$E1477,I1406:I1475),"")</f>
        <v>142890</v>
      </c>
      <c r="J1477" s="23">
        <f>IFERROR(SUMIF($F1406:$F1475,$E1477,J1406:J1475),"")</f>
        <v>180436</v>
      </c>
      <c r="K1477" s="23">
        <f>IFERROR(SUMIF($F1406:$F1475,$E1477,K1406:K1475),"")</f>
        <v>180436</v>
      </c>
      <c r="L1477" s="23">
        <f>IFERROR(SUMIF($F1406:$F1475,$E1477,L1406:L1475),"")</f>
        <v>212016</v>
      </c>
      <c r="M1477" s="23">
        <f>IFERROR(SUMIF($F1406:$F1475,$E1477,M1406:M1475),"")</f>
        <v>212016</v>
      </c>
      <c r="N1477" s="23">
        <f>IFERROR(SUMIF($F1406:$F1475,$E1477,N1406:N1475),"")</f>
        <v>231496</v>
      </c>
      <c r="O1477" s="23">
        <f>IFERROR(SUMIF($F1406:$F1475,$E1477,O1406:O1475),"")</f>
        <v>231496</v>
      </c>
      <c r="P1477" s="23">
        <f>IFERROR(SUMIF($F1406:$F1475,$E1477,P1406:P1475),"")</f>
        <v>310570</v>
      </c>
      <c r="Q1477" s="23">
        <f>IFERROR(SUMIF($F1406:$F1475,$E1477,Q1406:Q1475),"")</f>
        <v>310570</v>
      </c>
      <c r="R1477" s="23">
        <f>IFERROR(SUMIF($F1406:$F1475,$E1477,R1406:R1475),"")</f>
        <v>321856</v>
      </c>
      <c r="S1477" s="23">
        <f>IFERROR(SUMIF($F1406:$F1475,$E1477,S1406:S1475),"")</f>
        <v>321856</v>
      </c>
      <c r="T1477" s="23">
        <f>IFERROR(SUMIF($F1406:$F1475,$E1477,T1406:T1475),"")</f>
        <v>380092</v>
      </c>
      <c r="U1477" s="23">
        <f>IFERROR(SUMIF($F1406:$F1475,$E1477,U1406:U1475),"")</f>
        <v>380092</v>
      </c>
      <c r="V1477" s="23">
        <f>IFERROR(SUMIF($F1406:$F1475,$E1477,V1406:V1475),"")</f>
        <v>360236</v>
      </c>
      <c r="W1477" s="23">
        <f>IFERROR(SUMIF($F1406:$F1475,$E1477,W1406:W1475),"")</f>
        <v>360236</v>
      </c>
      <c r="X1477" s="23">
        <f>IFERROR(SUMIF($F1406:$F1475,$E1477,X1406:X1475),"")</f>
        <v>382385</v>
      </c>
      <c r="Y1477" s="23">
        <f>IFERROR(SUMIF($F1406:$F1475,$E1477,Y1406:Y1475),"")</f>
        <v>382385</v>
      </c>
      <c r="Z1477" s="23">
        <f>IFERROR(SUMIF($F1406:$F1475,$E1477,Z1406:Z1475),"")</f>
        <v>369734</v>
      </c>
      <c r="AA1477" s="23">
        <f>IFERROR(SUMIF($F1406:$F1475,$E1477,AA1406:AA1475),"")</f>
        <v>369734</v>
      </c>
      <c r="AB1477" s="23">
        <f>IFERROR(SUMIF($F1406:$F1475,$E1477,AB1406:AB1475),"")</f>
        <v>381539</v>
      </c>
      <c r="AC1477" s="23">
        <f>IFERROR(SUMIF($F1406:$F1475,$E1477,AC1406:AC1475),"")</f>
        <v>381539</v>
      </c>
      <c r="AD1477" s="23">
        <f>IFERROR(SUMIF($F1406:$F1475,$E1477,AD1406:AD1475),"")</f>
        <v>309159</v>
      </c>
      <c r="AE1477" s="23">
        <f>IFERROR(SUMIF($F1406:$F1475,$E1477,AE1406:AE1475),"")</f>
        <v>309159</v>
      </c>
      <c r="AF1477" s="23">
        <f>IFERROR(SUMIF($F1406:$F1475,$E1477,AF1406:AF1475),"")</f>
        <v>297738</v>
      </c>
      <c r="AG1477" s="23">
        <f>IFERROR(SUMIF($F1406:$F1475,$E1477,AG1406:AG1475),"")</f>
        <v>297738</v>
      </c>
      <c r="AH1477" s="23">
        <f>IFERROR(SUMIF($F1406:$F1475,$E1477,AH1406:AH1475),"")</f>
        <v>302957.99999999994</v>
      </c>
    </row>
    <row r="1478" spans="1:34" ht="15" hidden="1" x14ac:dyDescent="0.25">
      <c r="A1478" t="str">
        <f t="shared" si="270"/>
        <v>城商行非信贷拨备额</v>
      </c>
      <c r="B1478" s="3" t="str">
        <f t="shared" si="266"/>
        <v>城商行非信贷拨备额</v>
      </c>
      <c r="C1478" s="4"/>
      <c r="D1478" s="5" t="s">
        <v>55</v>
      </c>
      <c r="E1478" s="5" t="s">
        <v>55</v>
      </c>
      <c r="F1478" s="5"/>
      <c r="G1478" s="5" t="str">
        <f t="shared" si="271"/>
        <v>非信贷拨备额</v>
      </c>
      <c r="H1478" s="23">
        <f>IFERROR(SUMIF($F1406:$F1475,$E1478,H1406:H1475),"")</f>
        <v>59736.490348999985</v>
      </c>
      <c r="I1478" s="23">
        <f>IFERROR(SUMIF($F1406:$F1475,$E1478,I1406:I1475),"")</f>
        <v>59736.490348999985</v>
      </c>
      <c r="J1478" s="23">
        <f>IFERROR(SUMIF($F1406:$F1475,$E1478,J1406:J1475),"")</f>
        <v>85578.651076230002</v>
      </c>
      <c r="K1478" s="23">
        <f>IFERROR(SUMIF($F1406:$F1475,$E1478,K1406:K1475),"")</f>
        <v>85578.651076230002</v>
      </c>
      <c r="L1478" s="23">
        <f>IFERROR(SUMIF($F1406:$F1475,$E1478,L1406:L1475),"")</f>
        <v>91385.770900999967</v>
      </c>
      <c r="M1478" s="23">
        <f>IFERROR(SUMIF($F1406:$F1475,$E1478,M1406:M1475),"")</f>
        <v>91385.770900999967</v>
      </c>
      <c r="N1478" s="23">
        <f>IFERROR(SUMIF($F1406:$F1475,$E1478,N1406:N1475),"")</f>
        <v>106757.01773109003</v>
      </c>
      <c r="O1478" s="23">
        <f>IFERROR(SUMIF($F1406:$F1475,$E1478,O1406:O1475),"")</f>
        <v>106757.01773109003</v>
      </c>
      <c r="P1478" s="23">
        <f>IFERROR(SUMIF($F1406:$F1475,$E1478,P1406:P1475),"")</f>
        <v>124330.05849342003</v>
      </c>
      <c r="Q1478" s="23">
        <f>IFERROR(SUMIF($F1406:$F1475,$E1478,Q1406:Q1475),"")</f>
        <v>124330.05849342003</v>
      </c>
      <c r="R1478" s="23">
        <f>IFERROR(SUMIF($F1406:$F1475,$E1478,R1406:R1475),"")</f>
        <v>146404.31670182003</v>
      </c>
      <c r="S1478" s="23">
        <f>IFERROR(SUMIF($F1406:$F1475,$E1478,S1406:S1475),"")</f>
        <v>146404.31670182003</v>
      </c>
      <c r="T1478" s="23">
        <f>IFERROR(SUMIF($F1406:$F1475,$E1478,T1406:T1475),"")</f>
        <v>151196.46898897999</v>
      </c>
      <c r="U1478" s="23">
        <f>IFERROR(SUMIF($F1406:$F1475,$E1478,U1406:U1475),"")</f>
        <v>151196.46898897999</v>
      </c>
      <c r="V1478" s="23">
        <f>IFERROR(SUMIF($F1406:$F1475,$E1478,V1406:V1475),"")</f>
        <v>159149.36069961006</v>
      </c>
      <c r="W1478" s="23">
        <f>IFERROR(SUMIF($F1406:$F1475,$E1478,W1406:W1475),"")</f>
        <v>159149.36069961006</v>
      </c>
      <c r="X1478" s="23">
        <f>IFERROR(SUMIF($F1406:$F1475,$E1478,X1406:X1475),"")</f>
        <v>152679.91959302002</v>
      </c>
      <c r="Y1478" s="23">
        <f>IFERROR(SUMIF($F1406:$F1475,$E1478,Y1406:Y1475),"")</f>
        <v>152679.91959302002</v>
      </c>
      <c r="Z1478" s="23">
        <f>IFERROR(SUMIF($F1406:$F1475,$E1478,Z1406:Z1475),"")</f>
        <v>151096.42178603</v>
      </c>
      <c r="AA1478" s="23">
        <f>IFERROR(SUMIF($F1406:$F1475,$E1478,AA1406:AA1475),"")</f>
        <v>151096.42178603</v>
      </c>
      <c r="AB1478" s="23">
        <f>IFERROR(SUMIF($F1406:$F1475,$E1478,AB1406:AB1475),"")</f>
        <v>145465.71359381999</v>
      </c>
      <c r="AC1478" s="23">
        <f>IFERROR(SUMIF($F1406:$F1475,$E1478,AC1406:AC1475),"")</f>
        <v>145465.71359381999</v>
      </c>
      <c r="AD1478" s="23">
        <f>IFERROR(SUMIF($F1406:$F1475,$E1478,AD1406:AD1475),"")</f>
        <v>123592.27743723002</v>
      </c>
      <c r="AE1478" s="23">
        <f>IFERROR(SUMIF($F1406:$F1475,$E1478,AE1406:AE1475),"")</f>
        <v>123592.27743723002</v>
      </c>
      <c r="AF1478" s="23">
        <f>IFERROR(SUMIF($F1406:$F1475,$E1478,AF1406:AF1475),"")</f>
        <v>121966.04962667004</v>
      </c>
      <c r="AG1478" s="23">
        <f>IFERROR(SUMIF($F1406:$F1475,$E1478,AG1406:AG1475),"")</f>
        <v>121966.04962667004</v>
      </c>
      <c r="AH1478" s="23" t="str">
        <f>IFERROR(SUMIF($F1406:$F1475,$E1478,AH1406:AH1475),"")</f>
        <v/>
      </c>
    </row>
    <row r="1479" spans="1:34" ht="15" hidden="1" x14ac:dyDescent="0.25">
      <c r="A1479" t="str">
        <f t="shared" si="270"/>
        <v>农商行非信贷拨备额</v>
      </c>
      <c r="B1479" s="3" t="str">
        <f t="shared" si="266"/>
        <v>农商行非信贷拨备额</v>
      </c>
      <c r="C1479" s="4"/>
      <c r="D1479" s="5" t="s">
        <v>107</v>
      </c>
      <c r="E1479" s="5" t="s">
        <v>107</v>
      </c>
      <c r="F1479" s="5"/>
      <c r="G1479" s="5" t="str">
        <f t="shared" si="271"/>
        <v>非信贷拨备额</v>
      </c>
      <c r="H1479" s="23">
        <f>IFERROR(SUMIF($F1406:$F1475,$E1479,H1406:H1475),"")</f>
        <v>4638.8742355099985</v>
      </c>
      <c r="I1479" s="23">
        <f>IFERROR(SUMIF($F1406:$F1475,$E1479,I1406:I1475),"")</f>
        <v>4638.8742355099985</v>
      </c>
      <c r="J1479" s="23">
        <f>IFERROR(SUMIF($F1406:$F1475,$E1479,J1406:J1475),"")</f>
        <v>12252.24231446999</v>
      </c>
      <c r="K1479" s="23">
        <f>IFERROR(SUMIF($F1406:$F1475,$E1479,K1406:K1475),"")</f>
        <v>12252.24231446999</v>
      </c>
      <c r="L1479" s="23">
        <f>IFERROR(SUMIF($F1406:$F1475,$E1479,L1406:L1475),"")</f>
        <v>8855.4482862699988</v>
      </c>
      <c r="M1479" s="23">
        <f>IFERROR(SUMIF($F1406:$F1475,$E1479,M1406:M1475),"")</f>
        <v>8855.4482862699988</v>
      </c>
      <c r="N1479" s="23">
        <f>IFERROR(SUMIF($F1406:$F1475,$E1479,N1406:N1475),"")</f>
        <v>12213.776539109998</v>
      </c>
      <c r="O1479" s="23">
        <f>IFERROR(SUMIF($F1406:$F1475,$E1479,O1406:O1475),"")</f>
        <v>12213.776539109998</v>
      </c>
      <c r="P1479" s="23">
        <f>IFERROR(SUMIF($F1406:$F1475,$E1479,P1406:P1475),"")</f>
        <v>10566.696444980003</v>
      </c>
      <c r="Q1479" s="23">
        <f>IFERROR(SUMIF($F1406:$F1475,$E1479,Q1406:Q1475),"")</f>
        <v>10566.696444980003</v>
      </c>
      <c r="R1479" s="23">
        <f>IFERROR(SUMIF($F1406:$F1475,$E1479,R1406:R1475),"")</f>
        <v>10742.482837219999</v>
      </c>
      <c r="S1479" s="23">
        <f>IFERROR(SUMIF($F1406:$F1475,$E1479,S1406:S1475),"")</f>
        <v>10742.482837219999</v>
      </c>
      <c r="T1479" s="23">
        <f>IFERROR(SUMIF($F1406:$F1475,$E1479,T1406:T1475),"")</f>
        <v>10894.254000439998</v>
      </c>
      <c r="U1479" s="23">
        <f>IFERROR(SUMIF($F1406:$F1475,$E1479,U1406:U1475),"")</f>
        <v>10894.254000439998</v>
      </c>
      <c r="V1479" s="23">
        <f>IFERROR(SUMIF($F1406:$F1475,$E1479,V1406:V1475),"")</f>
        <v>11818.279340210005</v>
      </c>
      <c r="W1479" s="23">
        <f>IFERROR(SUMIF($F1406:$F1475,$E1479,W1406:W1475),"")</f>
        <v>11818.279340210005</v>
      </c>
      <c r="X1479" s="23">
        <f>IFERROR(SUMIF($F1406:$F1475,$E1479,X1406:X1475),"")</f>
        <v>11502.10996763</v>
      </c>
      <c r="Y1479" s="23">
        <f>IFERROR(SUMIF($F1406:$F1475,$E1479,Y1406:Y1475),"")</f>
        <v>11502.10996763</v>
      </c>
      <c r="Z1479" s="23">
        <f>IFERROR(SUMIF($F1406:$F1475,$E1479,Z1406:Z1475),"")</f>
        <v>15075.70144008</v>
      </c>
      <c r="AA1479" s="23">
        <f>IFERROR(SUMIF($F1406:$F1475,$E1479,AA1406:AA1475),"")</f>
        <v>15075.70144008</v>
      </c>
      <c r="AB1479" s="23">
        <f>IFERROR(SUMIF($F1406:$F1475,$E1479,AB1406:AB1475),"")</f>
        <v>14272.481822229995</v>
      </c>
      <c r="AC1479" s="23">
        <f>IFERROR(SUMIF($F1406:$F1475,$E1479,AC1406:AC1475),"")</f>
        <v>14272.481822229995</v>
      </c>
      <c r="AD1479" s="23">
        <f>IFERROR(SUMIF($F1406:$F1475,$E1479,AD1406:AD1475),"")</f>
        <v>12083.473837339998</v>
      </c>
      <c r="AE1479" s="23">
        <f>IFERROR(SUMIF($F1406:$F1475,$E1479,AE1406:AE1475),"")</f>
        <v>12083.473837339998</v>
      </c>
      <c r="AF1479" s="23">
        <f>IFERROR(SUMIF($F1406:$F1475,$E1479,AF1406:AF1475),"")</f>
        <v>12208.970552680001</v>
      </c>
      <c r="AG1479" s="23">
        <f>IFERROR(SUMIF($F1406:$F1475,$E1479,AG1406:AG1475),"")</f>
        <v>12208.970552680001</v>
      </c>
      <c r="AH1479" s="23" t="str">
        <f>IFERROR(SUMIF($F1406:$F1475,$E1479,AH1406:AH1475),"")</f>
        <v/>
      </c>
    </row>
    <row r="1480" spans="1:34" ht="15" hidden="1" x14ac:dyDescent="0.25">
      <c r="A1480" t="str">
        <f t="shared" si="270"/>
        <v>上市银行非信贷拨备额</v>
      </c>
      <c r="B1480" s="3" t="str">
        <f t="shared" si="266"/>
        <v>上市银行非信贷拨备额</v>
      </c>
      <c r="C1480" s="4"/>
      <c r="D1480" s="5" t="s">
        <v>135</v>
      </c>
      <c r="E1480" s="5" t="s">
        <v>135</v>
      </c>
      <c r="F1480" s="5"/>
      <c r="G1480" s="5" t="str">
        <f t="shared" si="271"/>
        <v>非信贷拨备额</v>
      </c>
      <c r="H1480" s="23">
        <f t="shared" ref="H1480:AG1480" si="272">IFERROR(SUM(H1476:H1479),"")</f>
        <v>367000.36458450998</v>
      </c>
      <c r="I1480" s="23">
        <f t="shared" si="272"/>
        <v>367000.36458450998</v>
      </c>
      <c r="J1480" s="23">
        <f t="shared" si="272"/>
        <v>482911.89339069999</v>
      </c>
      <c r="K1480" s="23">
        <f t="shared" si="272"/>
        <v>482911.89339069999</v>
      </c>
      <c r="L1480" s="23">
        <f t="shared" si="272"/>
        <v>539776.21918727004</v>
      </c>
      <c r="M1480" s="23">
        <f t="shared" si="272"/>
        <v>539776.21918727004</v>
      </c>
      <c r="N1480" s="23">
        <f t="shared" si="272"/>
        <v>598427.79427020007</v>
      </c>
      <c r="O1480" s="23">
        <f t="shared" si="272"/>
        <v>598427.79427020007</v>
      </c>
      <c r="P1480" s="23">
        <f t="shared" si="272"/>
        <v>709648.7549384</v>
      </c>
      <c r="Q1480" s="23">
        <f t="shared" si="272"/>
        <v>709648.7549384</v>
      </c>
      <c r="R1480" s="23">
        <f t="shared" si="272"/>
        <v>771892.79953903996</v>
      </c>
      <c r="S1480" s="23">
        <f t="shared" si="272"/>
        <v>771892.79953903996</v>
      </c>
      <c r="T1480" s="23">
        <f t="shared" si="272"/>
        <v>885427.72298941994</v>
      </c>
      <c r="U1480" s="23">
        <f t="shared" si="272"/>
        <v>885427.72298941994</v>
      </c>
      <c r="V1480" s="23">
        <f t="shared" si="272"/>
        <v>907687.64003982011</v>
      </c>
      <c r="W1480" s="23">
        <f t="shared" si="272"/>
        <v>907687.64003982011</v>
      </c>
      <c r="X1480" s="23">
        <f t="shared" si="272"/>
        <v>945516.02956065</v>
      </c>
      <c r="Y1480" s="23">
        <f t="shared" si="272"/>
        <v>945516.02956065</v>
      </c>
      <c r="Z1480" s="23">
        <f t="shared" si="272"/>
        <v>916336.12322611001</v>
      </c>
      <c r="AA1480" s="23">
        <f t="shared" si="272"/>
        <v>916336.12322611001</v>
      </c>
      <c r="AB1480" s="23">
        <f t="shared" si="272"/>
        <v>914076.19541605003</v>
      </c>
      <c r="AC1480" s="23">
        <f t="shared" si="272"/>
        <v>914076.19541605003</v>
      </c>
      <c r="AD1480" s="23">
        <f t="shared" si="272"/>
        <v>697383.75127457001</v>
      </c>
      <c r="AE1480" s="23">
        <f t="shared" si="272"/>
        <v>697383.75127457001</v>
      </c>
      <c r="AF1480" s="23">
        <f t="shared" si="272"/>
        <v>683777.02017935005</v>
      </c>
      <c r="AG1480" s="23">
        <f t="shared" si="272"/>
        <v>683777.02017935005</v>
      </c>
      <c r="AH1480" s="23">
        <f t="shared" ref="AH1480" si="273">IFERROR(SUM(AH1476:AH1479),"")</f>
        <v>308447</v>
      </c>
    </row>
    <row r="1481" spans="1:34" ht="15" hidden="1" x14ac:dyDescent="0.25">
      <c r="A1481" t="str">
        <f t="shared" si="270"/>
        <v>A+H股非信贷拨备额</v>
      </c>
      <c r="B1481" s="3" t="str">
        <f t="shared" si="266"/>
        <v>A+H股非信贷拨备额</v>
      </c>
      <c r="C1481" s="3"/>
      <c r="D1481" s="5" t="s">
        <v>542</v>
      </c>
      <c r="E1481" s="5" t="s">
        <v>542</v>
      </c>
      <c r="F1481" s="3"/>
      <c r="G1481" s="5" t="str">
        <f t="shared" si="271"/>
        <v>非信贷拨备额</v>
      </c>
      <c r="H1481" s="23">
        <f>IFERROR(SUMIF($F1406:$F1475,$E1481,H1406:H1475),"")</f>
        <v>229162.51</v>
      </c>
      <c r="I1481" s="23">
        <f>IFERROR(SUMIF($F1406:$F1475,$E1481,I1406:I1475),"")</f>
        <v>229162.51</v>
      </c>
      <c r="J1481" s="23">
        <f>IFERROR(SUMIF($F1406:$F1475,$E1481,J1406:J1475),"")</f>
        <v>309762.62799999997</v>
      </c>
      <c r="K1481" s="23">
        <f>IFERROR(SUMIF($F1406:$F1475,$E1481,K1406:K1475),"")</f>
        <v>309762.62799999997</v>
      </c>
      <c r="L1481" s="23">
        <f>IFERROR(SUMIF($F1406:$F1475,$E1481,L1406:L1475),"")</f>
        <v>352679.94400000002</v>
      </c>
      <c r="M1481" s="23">
        <f>IFERROR(SUMIF($F1406:$F1475,$E1481,M1406:M1475),"")</f>
        <v>352679.94400000002</v>
      </c>
      <c r="N1481" s="23">
        <f>IFERROR(SUMIF($F1406:$F1475,$E1481,N1406:N1475),"")</f>
        <v>397552.55300000001</v>
      </c>
      <c r="O1481" s="23">
        <f>IFERROR(SUMIF($F1406:$F1475,$E1481,O1406:O1475),"")</f>
        <v>397552.55300000001</v>
      </c>
      <c r="P1481" s="23">
        <f>IFERROR(SUMIF($F1406:$F1475,$E1481,P1406:P1475),"")</f>
        <v>462192.48200000002</v>
      </c>
      <c r="Q1481" s="23">
        <f>IFERROR(SUMIF($F1406:$F1475,$E1481,Q1406:Q1475),"")</f>
        <v>462192.48200000002</v>
      </c>
      <c r="R1481" s="23">
        <f>IFERROR(SUMIF($F1406:$F1475,$E1481,R1406:R1475),"")</f>
        <v>499077.93499999994</v>
      </c>
      <c r="S1481" s="23">
        <f>IFERROR(SUMIF($F1406:$F1475,$E1481,S1406:S1475),"")</f>
        <v>499077.93499999994</v>
      </c>
      <c r="T1481" s="23">
        <f>IFERROR(SUMIF($F1406:$F1475,$E1481,T1406:T1475),"")</f>
        <v>581086.86599999992</v>
      </c>
      <c r="U1481" s="23">
        <f>IFERROR(SUMIF($F1406:$F1475,$E1481,U1406:U1475),"")</f>
        <v>581086.86599999992</v>
      </c>
      <c r="V1481" s="23">
        <f>IFERROR(SUMIF($F1406:$F1475,$E1481,V1406:V1475),"")</f>
        <v>597765.85600000003</v>
      </c>
      <c r="W1481" s="23">
        <f>IFERROR(SUMIF($F1406:$F1475,$E1481,W1406:W1475),"")</f>
        <v>597765.85600000003</v>
      </c>
      <c r="X1481" s="23">
        <f>IFERROR(SUMIF($F1406:$F1475,$E1481,X1406:X1475),"")</f>
        <v>632063.027</v>
      </c>
      <c r="Y1481" s="23">
        <f>IFERROR(SUMIF($F1406:$F1475,$E1481,Y1406:Y1475),"")</f>
        <v>632063.027</v>
      </c>
      <c r="Z1481" s="23">
        <f>IFERROR(SUMIF($F1406:$F1475,$E1481,Z1406:Z1475),"")</f>
        <v>610266.32200000004</v>
      </c>
      <c r="AA1481" s="23">
        <f>IFERROR(SUMIF($F1406:$F1475,$E1481,AA1406:AA1475),"")</f>
        <v>610266.32200000004</v>
      </c>
      <c r="AB1481" s="23">
        <f>IFERROR(SUMIF($F1406:$F1475,$E1481,AB1406:AB1475),"")</f>
        <v>607264.46500000008</v>
      </c>
      <c r="AC1481" s="23">
        <f>IFERROR(SUMIF($F1406:$F1475,$E1481,AC1406:AC1475),"")</f>
        <v>607264.46500000008</v>
      </c>
      <c r="AD1481" s="23">
        <f>IFERROR(SUMIF($F1406:$F1475,$E1481,AD1406:AD1475),"")</f>
        <v>451360.93400000001</v>
      </c>
      <c r="AE1481" s="23">
        <f>IFERROR(SUMIF($F1406:$F1475,$E1481,AE1406:AE1475),"")</f>
        <v>451360.93400000001</v>
      </c>
      <c r="AF1481" s="23">
        <f>IFERROR(SUMIF($F1406:$F1475,$E1481,AF1406:AF1475),"")</f>
        <v>448873.83299999998</v>
      </c>
      <c r="AG1481" s="23">
        <f>IFERROR(SUMIF($F1406:$F1475,$E1481,AG1406:AG1475),"")</f>
        <v>448873.83299999998</v>
      </c>
      <c r="AH1481" s="23">
        <f>IFERROR(SUMIF($F1406:$F1475,$E1481,AH1406:AH1475),"")</f>
        <v>200920.14435780005</v>
      </c>
    </row>
    <row r="1482" spans="1:34" ht="15" hidden="1" x14ac:dyDescent="0.25">
      <c r="A1482" t="str">
        <f t="shared" si="270"/>
        <v>纯H股非信贷拨备额</v>
      </c>
      <c r="B1482" s="3" t="str">
        <f t="shared" ref="B1482" si="274">D1482&amp;G1482</f>
        <v>纯H股非信贷拨备额</v>
      </c>
      <c r="C1482" s="3"/>
      <c r="D1482" s="5" t="s">
        <v>236</v>
      </c>
      <c r="E1482" s="5" t="s">
        <v>236</v>
      </c>
      <c r="F1482" s="3"/>
      <c r="G1482" s="5" t="str">
        <f t="shared" si="271"/>
        <v>非信贷拨备额</v>
      </c>
      <c r="H1482" s="23">
        <f>IFERROR(SUMIF($F1406:$F1475,$E1482,H1406:H1475),"")</f>
        <v>31631.219999999998</v>
      </c>
      <c r="I1482" s="23">
        <f>IFERROR(SUMIF($F1406:$F1475,$E1482,I1406:I1475),"")</f>
        <v>31631.219999999998</v>
      </c>
      <c r="J1482" s="23">
        <f>IFERROR(SUMIF($F1406:$F1475,$E1482,J1406:J1475),"")</f>
        <v>40599.841</v>
      </c>
      <c r="K1482" s="23">
        <f>IFERROR(SUMIF($F1406:$F1475,$E1482,K1406:K1475),"")</f>
        <v>40599.841</v>
      </c>
      <c r="L1482" s="23">
        <f>IFERROR(SUMIF($F1406:$F1475,$E1482,L1406:L1475),"")</f>
        <v>48298.103000000003</v>
      </c>
      <c r="M1482" s="23">
        <f>IFERROR(SUMIF($F1406:$F1475,$E1482,M1406:M1475),"")</f>
        <v>48298.103000000003</v>
      </c>
      <c r="N1482" s="23">
        <f>IFERROR(SUMIF($F1406:$F1475,$E1482,N1406:N1475),"")</f>
        <v>55545.960000000006</v>
      </c>
      <c r="O1482" s="23">
        <f>IFERROR(SUMIF($F1406:$F1475,$E1482,O1406:O1475),"")</f>
        <v>55545.960000000006</v>
      </c>
      <c r="P1482" s="23">
        <f>IFERROR(SUMIF($F1406:$F1475,$E1482,P1406:P1475),"")</f>
        <v>60257.116000000002</v>
      </c>
      <c r="Q1482" s="23">
        <f>IFERROR(SUMIF($F1406:$F1475,$E1482,Q1406:Q1475),"")</f>
        <v>60257.116000000002</v>
      </c>
      <c r="R1482" s="23">
        <f>IFERROR(SUMIF($F1406:$F1475,$E1482,R1406:R1475),"")</f>
        <v>62771.556000000004</v>
      </c>
      <c r="S1482" s="23">
        <f>IFERROR(SUMIF($F1406:$F1475,$E1482,S1406:S1475),"")</f>
        <v>62771.556000000004</v>
      </c>
      <c r="T1482" s="23">
        <f>IFERROR(SUMIF($F1406:$F1475,$E1482,T1406:T1475),"")</f>
        <v>62927.264999999999</v>
      </c>
      <c r="U1482" s="23">
        <f>IFERROR(SUMIF($F1406:$F1475,$E1482,U1406:U1475),"")</f>
        <v>62927.264999999999</v>
      </c>
      <c r="V1482" s="23">
        <f>IFERROR(SUMIF($F1406:$F1475,$E1482,V1406:V1475),"")</f>
        <v>59146.118000000002</v>
      </c>
      <c r="W1482" s="23">
        <f>IFERROR(SUMIF($F1406:$F1475,$E1482,W1406:W1475),"")</f>
        <v>59146.118000000002</v>
      </c>
      <c r="X1482" s="23">
        <f>IFERROR(SUMIF($F1406:$F1475,$E1482,X1406:X1475),"")</f>
        <v>63659.680999999997</v>
      </c>
      <c r="Y1482" s="23">
        <f>IFERROR(SUMIF($F1406:$F1475,$E1482,Y1406:Y1475),"")</f>
        <v>63659.680999999997</v>
      </c>
      <c r="Z1482" s="23">
        <f>IFERROR(SUMIF($F1406:$F1475,$E1482,Z1406:Z1475),"")</f>
        <v>62882.303999999996</v>
      </c>
      <c r="AA1482" s="23">
        <f>IFERROR(SUMIF($F1406:$F1475,$E1482,AA1406:AA1475),"")</f>
        <v>62882.303999999996</v>
      </c>
      <c r="AB1482" s="23">
        <f>IFERROR(SUMIF($F1406:$F1475,$E1482,AB1406:AB1475),"")</f>
        <v>72836.072999999989</v>
      </c>
      <c r="AC1482" s="23">
        <f>IFERROR(SUMIF($F1406:$F1475,$E1482,AC1406:AC1475),"")</f>
        <v>72836.072999999989</v>
      </c>
      <c r="AD1482" s="23">
        <f>IFERROR(SUMIF($F1406:$F1475,$E1482,AD1406:AD1475),"")</f>
        <v>70313.33100000002</v>
      </c>
      <c r="AE1482" s="23">
        <f>IFERROR(SUMIF($F1406:$F1475,$E1482,AE1406:AE1475),"")</f>
        <v>70313.33100000002</v>
      </c>
      <c r="AF1482" s="23">
        <f>IFERROR(SUMIF($F1406:$F1475,$E1482,AF1406:AF1475),"")</f>
        <v>77857.623999999996</v>
      </c>
      <c r="AG1482" s="23">
        <f>IFERROR(SUMIF($F1406:$F1475,$E1482,AG1406:AG1475),"")</f>
        <v>77857.623999999996</v>
      </c>
      <c r="AH1482" s="23">
        <f>IFERROR(SUMIF($F1406:$F1475,$E1482,AH1406:AH1475),"")</f>
        <v>98842.976999999999</v>
      </c>
    </row>
    <row r="1483" spans="1:34" ht="15.6" hidden="1" x14ac:dyDescent="0.25">
      <c r="A1483" t="str">
        <f t="shared" si="270"/>
        <v>超额非信贷拨备</v>
      </c>
      <c r="B1483" s="3"/>
      <c r="C1483" s="3"/>
      <c r="D1483" s="3"/>
      <c r="E1483" s="3"/>
      <c r="F1483" s="1" t="s">
        <v>138</v>
      </c>
      <c r="G1483" s="3" t="s">
        <v>264</v>
      </c>
    </row>
    <row r="1484" spans="1:34" ht="15" hidden="1" x14ac:dyDescent="0.25">
      <c r="A1484" t="str">
        <f t="shared" si="270"/>
        <v>工商超额非信贷拨备</v>
      </c>
      <c r="B1484" s="3" t="str">
        <f>D1484&amp;G1484</f>
        <v>工商银行超额非信贷拨备</v>
      </c>
      <c r="C1484" s="4" t="s">
        <v>5</v>
      </c>
      <c r="D1484" s="4" t="s">
        <v>6</v>
      </c>
      <c r="E1484" s="5" t="s">
        <v>7</v>
      </c>
      <c r="F1484" s="5" t="s">
        <v>8</v>
      </c>
      <c r="G1484" s="5" t="str">
        <f>G1483</f>
        <v>超额非信贷拨备</v>
      </c>
      <c r="H1484" s="23">
        <f>H1406-H1328</f>
        <v>46435</v>
      </c>
      <c r="I1484" s="23">
        <f>I1406-I1328</f>
        <v>46435</v>
      </c>
      <c r="J1484" s="23">
        <f>J1406-J1328</f>
        <v>44614</v>
      </c>
      <c r="K1484" s="23">
        <f>K1406-K1328</f>
        <v>44614</v>
      </c>
      <c r="L1484" s="23">
        <f>L1406-L1328</f>
        <v>47991</v>
      </c>
      <c r="M1484" s="23">
        <f>M1406-M1328</f>
        <v>47991</v>
      </c>
      <c r="N1484" s="23">
        <f>N1406-N1328</f>
        <v>45753</v>
      </c>
      <c r="O1484" s="23">
        <f>O1406-O1328</f>
        <v>45753</v>
      </c>
      <c r="P1484" s="23">
        <f>P1406-P1328</f>
        <v>49529</v>
      </c>
      <c r="Q1484" s="23">
        <f>Q1406-Q1328</f>
        <v>49529</v>
      </c>
      <c r="R1484" s="23">
        <f>R1406-R1328</f>
        <v>53144</v>
      </c>
      <c r="S1484" s="23">
        <f>S1406-S1328</f>
        <v>53144</v>
      </c>
      <c r="T1484" s="23">
        <f>T1406-T1328</f>
        <v>83083</v>
      </c>
      <c r="U1484" s="23">
        <f>U1406-U1328</f>
        <v>83083</v>
      </c>
      <c r="V1484" s="23">
        <f>V1406-V1328</f>
        <v>121706</v>
      </c>
      <c r="W1484" s="23">
        <f>W1406-W1328</f>
        <v>121706</v>
      </c>
      <c r="X1484" s="23">
        <f>X1406-X1328</f>
        <v>132456</v>
      </c>
      <c r="Y1484" s="23">
        <f>Y1406-Y1328</f>
        <v>132456</v>
      </c>
      <c r="Z1484" s="23">
        <f>Z1406-Z1328</f>
        <v>124286</v>
      </c>
      <c r="AA1484" s="23">
        <f>AA1406-AA1328</f>
        <v>124286</v>
      </c>
      <c r="AB1484" s="23">
        <f>AB1406-AB1328</f>
        <v>130735</v>
      </c>
      <c r="AC1484" s="23">
        <f>AC1406-AC1328</f>
        <v>130735</v>
      </c>
      <c r="AD1484" s="23">
        <f>AD1406-AD1328</f>
        <v>102980</v>
      </c>
      <c r="AE1484" s="23">
        <f>AE1406-AE1328</f>
        <v>102980</v>
      </c>
      <c r="AF1484" s="23">
        <f>AF1406-AF1328</f>
        <v>102606</v>
      </c>
      <c r="AG1484" s="23">
        <f>AG1406-AG1328</f>
        <v>102606</v>
      </c>
      <c r="AH1484" s="23">
        <f>AH1406-AH1328</f>
        <v>94424</v>
      </c>
    </row>
    <row r="1485" spans="1:34" ht="15" hidden="1" x14ac:dyDescent="0.25">
      <c r="A1485" t="str">
        <f t="shared" si="270"/>
        <v>建设超额非信贷拨备</v>
      </c>
      <c r="B1485" s="3" t="str">
        <f t="shared" ref="B1485:B1559" si="275">D1485&amp;G1485</f>
        <v>建设银行超额非信贷拨备</v>
      </c>
      <c r="C1485" s="4" t="s">
        <v>9</v>
      </c>
      <c r="D1485" s="4" t="s">
        <v>10</v>
      </c>
      <c r="E1485" s="5" t="s">
        <v>11</v>
      </c>
      <c r="F1485" s="5" t="s">
        <v>8</v>
      </c>
      <c r="G1485" s="5" t="str">
        <f>G1484</f>
        <v>超额非信贷拨备</v>
      </c>
      <c r="H1485" s="23">
        <f>H1407-H1329</f>
        <v>45551</v>
      </c>
      <c r="I1485" s="23">
        <f>I1407-I1329</f>
        <v>45551</v>
      </c>
      <c r="J1485" s="23">
        <f>J1407-J1329</f>
        <v>54082</v>
      </c>
      <c r="K1485" s="23">
        <f>K1407-K1329</f>
        <v>54082</v>
      </c>
      <c r="L1485" s="23">
        <f>L1407-L1329</f>
        <v>58851</v>
      </c>
      <c r="M1485" s="23">
        <f>M1407-M1329</f>
        <v>58851</v>
      </c>
      <c r="N1485" s="23">
        <f>N1407-N1329</f>
        <v>59303</v>
      </c>
      <c r="O1485" s="23">
        <f>O1407-O1329</f>
        <v>59303</v>
      </c>
      <c r="P1485" s="23">
        <f>P1407-P1329</f>
        <v>62705</v>
      </c>
      <c r="Q1485" s="23">
        <f>Q1407-Q1329</f>
        <v>62705</v>
      </c>
      <c r="R1485" s="23">
        <f>R1407-R1329</f>
        <v>58922</v>
      </c>
      <c r="S1485" s="23">
        <f>S1407-S1329</f>
        <v>58922</v>
      </c>
      <c r="T1485" s="23">
        <f>T1407-T1329</f>
        <v>68400</v>
      </c>
      <c r="U1485" s="23">
        <f>U1407-U1329</f>
        <v>68400</v>
      </c>
      <c r="V1485" s="23">
        <f>V1407-V1329</f>
        <v>68642</v>
      </c>
      <c r="W1485" s="23">
        <f>W1407-W1329</f>
        <v>68642</v>
      </c>
      <c r="X1485" s="23">
        <f>X1407-X1329</f>
        <v>72030</v>
      </c>
      <c r="Y1485" s="23">
        <f>Y1407-Y1329</f>
        <v>72030</v>
      </c>
      <c r="Z1485" s="23">
        <f>Z1407-Z1329</f>
        <v>61277</v>
      </c>
      <c r="AA1485" s="23">
        <f>AA1407-AA1329</f>
        <v>61277</v>
      </c>
      <c r="AB1485" s="23">
        <f>AB1407-AB1329</f>
        <v>57118</v>
      </c>
      <c r="AC1485" s="23">
        <f>AC1407-AC1329</f>
        <v>57118</v>
      </c>
      <c r="AD1485" s="23">
        <f>AD1407-AD1329</f>
        <v>3020.9999999999982</v>
      </c>
      <c r="AE1485" s="23">
        <f>AE1407-AE1329</f>
        <v>3020.9999999999982</v>
      </c>
      <c r="AF1485" s="23">
        <f>AF1407-AF1329</f>
        <v>31106</v>
      </c>
      <c r="AG1485" s="23">
        <f>AG1407-AG1329</f>
        <v>31106</v>
      </c>
      <c r="AH1485" s="23">
        <f>AH1407-AH1329</f>
        <v>23716.999999999884</v>
      </c>
    </row>
    <row r="1486" spans="1:34" ht="15" hidden="1" x14ac:dyDescent="0.25">
      <c r="A1486" t="str">
        <f t="shared" si="270"/>
        <v>农业超额非信贷拨备</v>
      </c>
      <c r="B1486" s="3" t="str">
        <f t="shared" si="275"/>
        <v>农业银行超额非信贷拨备</v>
      </c>
      <c r="C1486" s="4" t="s">
        <v>12</v>
      </c>
      <c r="D1486" s="4" t="s">
        <v>13</v>
      </c>
      <c r="E1486" s="5" t="s">
        <v>14</v>
      </c>
      <c r="F1486" s="5" t="s">
        <v>8</v>
      </c>
      <c r="G1486" s="5" t="str">
        <f t="shared" ref="G1486:G1519" si="276">G1485</f>
        <v>超额非信贷拨备</v>
      </c>
      <c r="H1486" s="23">
        <f>H1408-H1330</f>
        <v>23349</v>
      </c>
      <c r="I1486" s="23">
        <f>I1408-I1330</f>
        <v>23349</v>
      </c>
      <c r="J1486" s="23">
        <f>J1408-J1330</f>
        <v>24005</v>
      </c>
      <c r="K1486" s="23">
        <f>K1408-K1330</f>
        <v>24005</v>
      </c>
      <c r="L1486" s="23">
        <f>L1408-L1330</f>
        <v>33552</v>
      </c>
      <c r="M1486" s="23">
        <f>M1408-M1330</f>
        <v>33552</v>
      </c>
      <c r="N1486" s="23">
        <f>N1408-N1330</f>
        <v>36410</v>
      </c>
      <c r="O1486" s="23">
        <f>O1408-O1330</f>
        <v>36410</v>
      </c>
      <c r="P1486" s="23">
        <f>P1408-P1330</f>
        <v>36584</v>
      </c>
      <c r="Q1486" s="23">
        <f>Q1408-Q1330</f>
        <v>36584</v>
      </c>
      <c r="R1486" s="23">
        <f>R1408-R1330</f>
        <v>39713</v>
      </c>
      <c r="S1486" s="23">
        <f>S1408-S1330</f>
        <v>39713</v>
      </c>
      <c r="T1486" s="23">
        <f>T1408-T1330</f>
        <v>42723</v>
      </c>
      <c r="U1486" s="23">
        <f>U1408-U1330</f>
        <v>42723</v>
      </c>
      <c r="V1486" s="23">
        <f>V1408-V1330</f>
        <v>35476</v>
      </c>
      <c r="W1486" s="23">
        <f>W1408-W1330</f>
        <v>35476</v>
      </c>
      <c r="X1486" s="23">
        <f>X1408-X1330</f>
        <v>43338</v>
      </c>
      <c r="Y1486" s="23">
        <f>Y1408-Y1330</f>
        <v>43338</v>
      </c>
      <c r="Z1486" s="23">
        <f>Z1408-Z1330</f>
        <v>56726</v>
      </c>
      <c r="AA1486" s="23">
        <f>AA1408-AA1330</f>
        <v>56726</v>
      </c>
      <c r="AB1486" s="23">
        <f>AB1408-AB1330</f>
        <v>58055</v>
      </c>
      <c r="AC1486" s="23">
        <f>AC1408-AC1330</f>
        <v>58055</v>
      </c>
      <c r="AD1486" s="23">
        <f>AD1408-AD1330</f>
        <v>37146</v>
      </c>
      <c r="AE1486" s="23">
        <f>AE1408-AE1330</f>
        <v>37146</v>
      </c>
      <c r="AF1486" s="23">
        <f>AF1408-AF1330</f>
        <v>42325</v>
      </c>
      <c r="AG1486" s="23">
        <f>AG1408-AG1330</f>
        <v>42325</v>
      </c>
      <c r="AH1486" s="23">
        <f>AH1408-AH1330</f>
        <v>31075.000000000233</v>
      </c>
    </row>
    <row r="1487" spans="1:34" ht="15" hidden="1" x14ac:dyDescent="0.25">
      <c r="A1487" t="str">
        <f t="shared" si="270"/>
        <v>中国超额非信贷拨备</v>
      </c>
      <c r="B1487" s="3" t="str">
        <f t="shared" si="275"/>
        <v>中国银行超额非信贷拨备</v>
      </c>
      <c r="C1487" s="4" t="s">
        <v>15</v>
      </c>
      <c r="D1487" s="4" t="s">
        <v>16</v>
      </c>
      <c r="E1487" s="5" t="s">
        <v>17</v>
      </c>
      <c r="F1487" s="5" t="s">
        <v>8</v>
      </c>
      <c r="G1487" s="5" t="str">
        <f t="shared" si="276"/>
        <v>超额非信贷拨备</v>
      </c>
      <c r="H1487" s="23">
        <f>H1409-H1331</f>
        <v>29280</v>
      </c>
      <c r="I1487" s="23">
        <f>I1409-I1331</f>
        <v>29280</v>
      </c>
      <c r="J1487" s="23">
        <f>J1409-J1331</f>
        <v>33893</v>
      </c>
      <c r="K1487" s="23">
        <f>K1409-K1331</f>
        <v>33893</v>
      </c>
      <c r="L1487" s="23">
        <f>L1409-L1331</f>
        <v>38623</v>
      </c>
      <c r="M1487" s="23">
        <f>M1409-M1331</f>
        <v>38623</v>
      </c>
      <c r="N1487" s="23">
        <f>N1409-N1331</f>
        <v>41450</v>
      </c>
      <c r="O1487" s="23">
        <f>O1409-O1331</f>
        <v>41450</v>
      </c>
      <c r="P1487" s="23">
        <f>P1409-P1331</f>
        <v>44839</v>
      </c>
      <c r="Q1487" s="23">
        <f>Q1409-Q1331</f>
        <v>44839</v>
      </c>
      <c r="R1487" s="23">
        <f>R1409-R1331</f>
        <v>45065</v>
      </c>
      <c r="S1487" s="23">
        <f>S1409-S1331</f>
        <v>45065</v>
      </c>
      <c r="T1487" s="23">
        <f>T1409-T1331</f>
        <v>46742</v>
      </c>
      <c r="U1487" s="23">
        <f>U1409-U1331</f>
        <v>46742</v>
      </c>
      <c r="V1487" s="23">
        <f>V1409-V1331</f>
        <v>50452</v>
      </c>
      <c r="W1487" s="23">
        <f>W1409-W1331</f>
        <v>50452</v>
      </c>
      <c r="X1487" s="23">
        <f>X1409-X1331</f>
        <v>53208</v>
      </c>
      <c r="Y1487" s="23">
        <f>Y1409-Y1331</f>
        <v>53208</v>
      </c>
      <c r="Z1487" s="23">
        <f>Z1409-Z1331</f>
        <v>52098</v>
      </c>
      <c r="AA1487" s="23">
        <f>AA1409-AA1331</f>
        <v>52098</v>
      </c>
      <c r="AB1487" s="23">
        <f>AB1409-AB1331</f>
        <v>39904</v>
      </c>
      <c r="AC1487" s="23">
        <f>AC1409-AC1331</f>
        <v>39904</v>
      </c>
      <c r="AD1487" s="23">
        <f>AD1409-AD1331</f>
        <v>36884</v>
      </c>
      <c r="AE1487" s="23">
        <f>AE1409-AE1331</f>
        <v>36884</v>
      </c>
      <c r="AF1487" s="23">
        <f>AF1409-AF1331</f>
        <v>5072</v>
      </c>
      <c r="AG1487" s="23">
        <f>AG1409-AG1331</f>
        <v>5072</v>
      </c>
      <c r="AH1487" s="23">
        <f>AH1409-AH1331</f>
        <v>30833</v>
      </c>
    </row>
    <row r="1488" spans="1:34" ht="15" hidden="1" x14ac:dyDescent="0.25">
      <c r="A1488" t="str">
        <f t="shared" si="270"/>
        <v>邮储超额非信贷拨备</v>
      </c>
      <c r="B1488" s="3" t="str">
        <f t="shared" si="275"/>
        <v>邮储银行超额非信贷拨备</v>
      </c>
      <c r="C1488" s="4" t="s">
        <v>18</v>
      </c>
      <c r="D1488" s="4" t="s">
        <v>19</v>
      </c>
      <c r="E1488" s="5" t="s">
        <v>20</v>
      </c>
      <c r="F1488" s="5" t="s">
        <v>8</v>
      </c>
      <c r="G1488" s="5" t="str">
        <f t="shared" si="276"/>
        <v>超额非信贷拨备</v>
      </c>
      <c r="H1488" s="23">
        <f>H1410-H1332</f>
        <v>-2159</v>
      </c>
      <c r="I1488" s="23">
        <f>I1410-I1332</f>
        <v>-2159</v>
      </c>
      <c r="J1488" s="23">
        <f>J1410-J1332</f>
        <v>16924</v>
      </c>
      <c r="K1488" s="23">
        <f>K1410-K1332</f>
        <v>16924</v>
      </c>
      <c r="L1488" s="23">
        <f>L1410-L1332</f>
        <v>29207</v>
      </c>
      <c r="M1488" s="23">
        <f>M1410-M1332</f>
        <v>29207</v>
      </c>
      <c r="N1488" s="23">
        <f>N1410-N1332</f>
        <v>21991</v>
      </c>
      <c r="O1488" s="23">
        <f>O1410-O1332</f>
        <v>21991</v>
      </c>
      <c r="P1488" s="23">
        <f>P1410-P1332</f>
        <v>28527</v>
      </c>
      <c r="Q1488" s="23">
        <f>Q1410-Q1332</f>
        <v>28527</v>
      </c>
      <c r="R1488" s="23">
        <f>R1410-R1332</f>
        <v>23951</v>
      </c>
      <c r="S1488" s="23">
        <f>S1410-S1332</f>
        <v>23951</v>
      </c>
      <c r="T1488" s="23">
        <f>T1410-T1332</f>
        <v>24243</v>
      </c>
      <c r="U1488" s="23">
        <f>U1410-U1332</f>
        <v>24243</v>
      </c>
      <c r="V1488" s="23">
        <f>V1410-V1332</f>
        <v>21471</v>
      </c>
      <c r="W1488" s="23">
        <f>W1410-W1332</f>
        <v>21471</v>
      </c>
      <c r="X1488" s="23">
        <f>X1410-X1332</f>
        <v>23111</v>
      </c>
      <c r="Y1488" s="23">
        <f>Y1410-Y1332</f>
        <v>23111</v>
      </c>
      <c r="Z1488" s="23">
        <f>Z1410-Z1332</f>
        <v>19145</v>
      </c>
      <c r="AA1488" s="23">
        <f>AA1410-AA1332</f>
        <v>19145</v>
      </c>
      <c r="AB1488" s="23">
        <f>AB1410-AB1332</f>
        <v>18061</v>
      </c>
      <c r="AC1488" s="23">
        <f>AC1410-AC1332</f>
        <v>18061</v>
      </c>
      <c r="AD1488" s="23">
        <f>AD1410-AD1332</f>
        <v>10233</v>
      </c>
      <c r="AE1488" s="23">
        <f>AE1410-AE1332</f>
        <v>10233</v>
      </c>
      <c r="AF1488" s="23">
        <f>AF1410-AF1332</f>
        <v>9627.0000000000036</v>
      </c>
      <c r="AG1488" s="23">
        <f>AG1410-AG1332</f>
        <v>9627.0000000000036</v>
      </c>
      <c r="AH1488" s="23">
        <f>AH1410-AH1332</f>
        <v>5476.9999999999418</v>
      </c>
    </row>
    <row r="1489" spans="1:34" ht="15" hidden="1" x14ac:dyDescent="0.25">
      <c r="A1489" t="str">
        <f t="shared" si="270"/>
        <v>交通超额非信贷拨备</v>
      </c>
      <c r="B1489" s="3" t="str">
        <f t="shared" si="275"/>
        <v>交通银行超额非信贷拨备</v>
      </c>
      <c r="C1489" s="4" t="s">
        <v>21</v>
      </c>
      <c r="D1489" s="4" t="s">
        <v>22</v>
      </c>
      <c r="E1489" s="5" t="s">
        <v>23</v>
      </c>
      <c r="F1489" s="5" t="s">
        <v>8</v>
      </c>
      <c r="G1489" s="5" t="str">
        <f t="shared" si="276"/>
        <v>超额非信贷拨备</v>
      </c>
      <c r="H1489" s="23">
        <f>H1411-H1333</f>
        <v>11730</v>
      </c>
      <c r="I1489" s="23">
        <f>I1411-I1333</f>
        <v>11730</v>
      </c>
      <c r="J1489" s="23">
        <f>J1411-J1333</f>
        <v>14269</v>
      </c>
      <c r="K1489" s="23">
        <f>K1411-K1333</f>
        <v>14269</v>
      </c>
      <c r="L1489" s="23">
        <f>L1411-L1333</f>
        <v>15580</v>
      </c>
      <c r="M1489" s="23">
        <f>M1411-M1333</f>
        <v>15580</v>
      </c>
      <c r="N1489" s="23">
        <f>N1411-N1333</f>
        <v>20201</v>
      </c>
      <c r="O1489" s="23">
        <f>O1411-O1333</f>
        <v>20201</v>
      </c>
      <c r="P1489" s="23">
        <f>P1411-P1333</f>
        <v>17314</v>
      </c>
      <c r="Q1489" s="23">
        <f>Q1411-Q1333</f>
        <v>17314</v>
      </c>
      <c r="R1489" s="23">
        <f>R1411-R1333</f>
        <v>18640</v>
      </c>
      <c r="S1489" s="23">
        <f>S1411-S1333</f>
        <v>18640</v>
      </c>
      <c r="T1489" s="23">
        <f>T1411-T1333</f>
        <v>21384</v>
      </c>
      <c r="U1489" s="23">
        <f>U1411-U1333</f>
        <v>21384</v>
      </c>
      <c r="V1489" s="23">
        <f>V1411-V1333</f>
        <v>22542</v>
      </c>
      <c r="W1489" s="23">
        <f>W1411-W1333</f>
        <v>22542</v>
      </c>
      <c r="X1489" s="23">
        <f>X1411-X1333</f>
        <v>25792</v>
      </c>
      <c r="Y1489" s="23">
        <f>Y1411-Y1333</f>
        <v>25792</v>
      </c>
      <c r="Z1489" s="23">
        <f>Z1411-Z1333</f>
        <v>24309</v>
      </c>
      <c r="AA1489" s="23">
        <f>AA1411-AA1333</f>
        <v>24309</v>
      </c>
      <c r="AB1489" s="23">
        <f>AB1411-AB1333</f>
        <v>25248</v>
      </c>
      <c r="AC1489" s="23">
        <f>AC1411-AC1333</f>
        <v>25248</v>
      </c>
      <c r="AD1489" s="23">
        <f>AD1411-AD1333</f>
        <v>16688</v>
      </c>
      <c r="AE1489" s="23">
        <f>AE1411-AE1333</f>
        <v>16688</v>
      </c>
      <c r="AF1489" s="23">
        <f>AF1411-AF1333</f>
        <v>16351</v>
      </c>
      <c r="AG1489" s="23">
        <f>AG1411-AG1333</f>
        <v>16351</v>
      </c>
      <c r="AH1489" s="23">
        <f>AH1411-AH1333</f>
        <v>-231300</v>
      </c>
    </row>
    <row r="1490" spans="1:34" ht="15" hidden="1" x14ac:dyDescent="0.25">
      <c r="A1490" t="str">
        <f t="shared" si="270"/>
        <v>招商超额非信贷拨备</v>
      </c>
      <c r="B1490" s="3" t="str">
        <f t="shared" si="275"/>
        <v>招商银行超额非信贷拨备</v>
      </c>
      <c r="C1490" s="4" t="s">
        <v>24</v>
      </c>
      <c r="D1490" s="4" t="s">
        <v>25</v>
      </c>
      <c r="E1490" s="5" t="s">
        <v>26</v>
      </c>
      <c r="F1490" s="5" t="s">
        <v>27</v>
      </c>
      <c r="G1490" s="5" t="str">
        <f t="shared" si="276"/>
        <v>超额非信贷拨备</v>
      </c>
      <c r="H1490" s="23">
        <f>H1412-H1334</f>
        <v>15486.999999999998</v>
      </c>
      <c r="I1490" s="23">
        <f>I1412-I1334</f>
        <v>15486.999999999998</v>
      </c>
      <c r="J1490" s="23">
        <f>J1412-J1334</f>
        <v>21394</v>
      </c>
      <c r="K1490" s="23">
        <f>K1412-K1334</f>
        <v>21394</v>
      </c>
      <c r="L1490" s="23">
        <f>L1412-L1334</f>
        <v>27416</v>
      </c>
      <c r="M1490" s="23">
        <f>M1412-M1334</f>
        <v>27416</v>
      </c>
      <c r="N1490" s="23">
        <f>N1412-N1334</f>
        <v>27664</v>
      </c>
      <c r="O1490" s="23">
        <f>O1412-O1334</f>
        <v>27664</v>
      </c>
      <c r="P1490" s="23">
        <f>P1412-P1334</f>
        <v>56697</v>
      </c>
      <c r="Q1490" s="23">
        <f>Q1412-Q1334</f>
        <v>56697</v>
      </c>
      <c r="R1490" s="23">
        <f>R1412-R1334</f>
        <v>46944</v>
      </c>
      <c r="S1490" s="23">
        <f>S1412-S1334</f>
        <v>46944</v>
      </c>
      <c r="T1490" s="23">
        <f>T1412-T1334</f>
        <v>66583</v>
      </c>
      <c r="U1490" s="23">
        <f>U1412-U1334</f>
        <v>66583</v>
      </c>
      <c r="V1490" s="23">
        <f>V1412-V1334</f>
        <v>48778</v>
      </c>
      <c r="W1490" s="23">
        <f>W1412-W1334</f>
        <v>48778</v>
      </c>
      <c r="X1490" s="23">
        <f>X1412-X1334</f>
        <v>52863</v>
      </c>
      <c r="Y1490" s="23">
        <f>Y1412-Y1334</f>
        <v>52863</v>
      </c>
      <c r="Z1490" s="23">
        <f>Z1412-Z1334</f>
        <v>46249</v>
      </c>
      <c r="AA1490" s="23">
        <f>AA1412-AA1334</f>
        <v>46249</v>
      </c>
      <c r="AB1490" s="23">
        <f>AB1412-AB1334</f>
        <v>48369</v>
      </c>
      <c r="AC1490" s="23">
        <f>AC1412-AC1334</f>
        <v>48369</v>
      </c>
      <c r="AD1490" s="23">
        <f>AD1412-AD1334</f>
        <v>30252</v>
      </c>
      <c r="AE1490" s="23">
        <f>AE1412-AE1334</f>
        <v>30252</v>
      </c>
      <c r="AF1490" s="23">
        <f>AF1412-AF1334</f>
        <v>29621</v>
      </c>
      <c r="AG1490" s="23">
        <f>AG1412-AG1334</f>
        <v>29621</v>
      </c>
      <c r="AH1490" s="23">
        <f>AH1412-AH1334</f>
        <v>27830.999999999996</v>
      </c>
    </row>
    <row r="1491" spans="1:34" ht="15" hidden="1" x14ac:dyDescent="0.25">
      <c r="A1491" t="str">
        <f t="shared" si="270"/>
        <v>兴业超额非信贷拨备</v>
      </c>
      <c r="B1491" s="3" t="str">
        <f t="shared" si="275"/>
        <v>兴业银行超额非信贷拨备</v>
      </c>
      <c r="C1491" s="4" t="s">
        <v>28</v>
      </c>
      <c r="D1491" s="4" t="s">
        <v>29</v>
      </c>
      <c r="E1491" s="5" t="s">
        <v>30</v>
      </c>
      <c r="F1491" s="5" t="s">
        <v>27</v>
      </c>
      <c r="G1491" s="5" t="str">
        <f t="shared" si="276"/>
        <v>超额非信贷拨备</v>
      </c>
      <c r="H1491" s="23">
        <f>H1413-H1335</f>
        <v>15737</v>
      </c>
      <c r="I1491" s="23">
        <f>I1413-I1335</f>
        <v>15737</v>
      </c>
      <c r="J1491" s="23">
        <f>J1413-J1335</f>
        <v>21916</v>
      </c>
      <c r="K1491" s="23">
        <f>K1413-K1335</f>
        <v>21916</v>
      </c>
      <c r="L1491" s="23">
        <f>L1413-L1335</f>
        <v>15915</v>
      </c>
      <c r="M1491" s="23">
        <f>M1413-M1335</f>
        <v>15915</v>
      </c>
      <c r="N1491" s="23">
        <f>N1413-N1335</f>
        <v>20914.999999999996</v>
      </c>
      <c r="O1491" s="23">
        <f>O1413-O1335</f>
        <v>20914.999999999996</v>
      </c>
      <c r="P1491" s="23">
        <f>P1413-P1335</f>
        <v>19321</v>
      </c>
      <c r="Q1491" s="23">
        <f>Q1413-Q1335</f>
        <v>19321</v>
      </c>
      <c r="R1491" s="23">
        <f>R1413-R1335</f>
        <v>16885</v>
      </c>
      <c r="S1491" s="23">
        <f>S1413-S1335</f>
        <v>16885</v>
      </c>
      <c r="T1491" s="23">
        <f>T1413-T1335</f>
        <v>9249</v>
      </c>
      <c r="U1491" s="23">
        <f>U1413-U1335</f>
        <v>9249</v>
      </c>
      <c r="V1491" s="23">
        <f>V1413-V1335</f>
        <v>21875</v>
      </c>
      <c r="W1491" s="23">
        <f>W1413-W1335</f>
        <v>21875</v>
      </c>
      <c r="X1491" s="23">
        <f>X1413-X1335</f>
        <v>18290</v>
      </c>
      <c r="Y1491" s="23">
        <f>Y1413-Y1335</f>
        <v>18290</v>
      </c>
      <c r="Z1491" s="23">
        <f>Z1413-Z1335</f>
        <v>17594</v>
      </c>
      <c r="AA1491" s="23">
        <f>AA1413-AA1335</f>
        <v>17594</v>
      </c>
      <c r="AB1491" s="23">
        <f>AB1413-AB1335</f>
        <v>17150</v>
      </c>
      <c r="AC1491" s="23">
        <f>AC1413-AC1335</f>
        <v>17150</v>
      </c>
      <c r="AD1491" s="23">
        <f>AD1413-AD1335</f>
        <v>252</v>
      </c>
      <c r="AE1491" s="23">
        <f>AE1413-AE1335</f>
        <v>252</v>
      </c>
      <c r="AF1491" s="23">
        <f>AF1413-AF1335</f>
        <v>3873</v>
      </c>
      <c r="AG1491" s="23">
        <f>AG1413-AG1335</f>
        <v>3873</v>
      </c>
      <c r="AH1491" s="23">
        <f>AH1413-AH1335</f>
        <v>7993</v>
      </c>
    </row>
    <row r="1492" spans="1:34" ht="15" hidden="1" x14ac:dyDescent="0.25">
      <c r="A1492" t="str">
        <f t="shared" si="270"/>
        <v>浦发超额非信贷拨备</v>
      </c>
      <c r="B1492" s="3" t="str">
        <f t="shared" si="275"/>
        <v>浦发银行超额非信贷拨备</v>
      </c>
      <c r="C1492" s="4" t="s">
        <v>31</v>
      </c>
      <c r="D1492" s="4" t="s">
        <v>32</v>
      </c>
      <c r="E1492" s="5" t="s">
        <v>33</v>
      </c>
      <c r="F1492" s="5" t="s">
        <v>27</v>
      </c>
      <c r="G1492" s="5" t="str">
        <f t="shared" si="276"/>
        <v>超额非信贷拨备</v>
      </c>
      <c r="H1492" s="23">
        <f>H1414-H1336</f>
        <v>11022</v>
      </c>
      <c r="I1492" s="23">
        <f>I1414-I1336</f>
        <v>11022</v>
      </c>
      <c r="J1492" s="23">
        <f>J1414-J1336</f>
        <v>12639</v>
      </c>
      <c r="K1492" s="23">
        <f>K1414-K1336</f>
        <v>12639</v>
      </c>
      <c r="L1492" s="23">
        <f>L1414-L1336</f>
        <v>15403</v>
      </c>
      <c r="M1492" s="23">
        <f>M1414-M1336</f>
        <v>15403</v>
      </c>
      <c r="N1492" s="23">
        <f>N1414-N1336</f>
        <v>-16749</v>
      </c>
      <c r="O1492" s="23">
        <f>O1414-O1336</f>
        <v>-16749</v>
      </c>
      <c r="P1492" s="23">
        <f>P1414-P1336</f>
        <v>-33106.000000000007</v>
      </c>
      <c r="Q1492" s="23">
        <f>Q1414-Q1336</f>
        <v>-33106.000000000007</v>
      </c>
      <c r="R1492" s="23">
        <f>R1414-R1336</f>
        <v>-37664.000000000015</v>
      </c>
      <c r="S1492" s="23">
        <f>S1414-S1336</f>
        <v>-37664.000000000015</v>
      </c>
      <c r="T1492" s="23">
        <f>T1414-T1336</f>
        <v>-29178</v>
      </c>
      <c r="U1492" s="23">
        <f>U1414-U1336</f>
        <v>-29178</v>
      </c>
      <c r="V1492" s="23">
        <f>V1414-V1336</f>
        <v>-37078</v>
      </c>
      <c r="W1492" s="23">
        <f>W1414-W1336</f>
        <v>-37078</v>
      </c>
      <c r="X1492" s="23">
        <f>X1414-X1336</f>
        <v>-50550</v>
      </c>
      <c r="Y1492" s="23">
        <f>Y1414-Y1336</f>
        <v>-50550</v>
      </c>
      <c r="Z1492" s="23">
        <f>Z1414-Z1336</f>
        <v>-32501</v>
      </c>
      <c r="AA1492" s="23">
        <f>AA1414-AA1336</f>
        <v>-32501</v>
      </c>
      <c r="AB1492" s="23">
        <f>AB1414-AB1336</f>
        <v>-23738.000000000015</v>
      </c>
      <c r="AC1492" s="23">
        <f>AC1414-AC1336</f>
        <v>-23738.000000000015</v>
      </c>
      <c r="AD1492" s="23">
        <f>AD1414-AD1336</f>
        <v>-28619</v>
      </c>
      <c r="AE1492" s="23">
        <f>AE1414-AE1336</f>
        <v>-28619</v>
      </c>
      <c r="AF1492" s="23">
        <f>AF1414-AF1336</f>
        <v>-13755</v>
      </c>
      <c r="AG1492" s="23">
        <f>AG1414-AG1336</f>
        <v>-13755</v>
      </c>
      <c r="AH1492" s="23">
        <f>AH1414-AH1336</f>
        <v>12864.999999999971</v>
      </c>
    </row>
    <row r="1493" spans="1:34" ht="15" hidden="1" x14ac:dyDescent="0.25">
      <c r="A1493" t="str">
        <f t="shared" si="270"/>
        <v>中信超额非信贷拨备</v>
      </c>
      <c r="B1493" s="3" t="str">
        <f t="shared" si="275"/>
        <v>中信银行超额非信贷拨备</v>
      </c>
      <c r="C1493" s="4" t="s">
        <v>34</v>
      </c>
      <c r="D1493" s="4" t="s">
        <v>35</v>
      </c>
      <c r="E1493" s="5" t="s">
        <v>36</v>
      </c>
      <c r="F1493" s="5" t="s">
        <v>27</v>
      </c>
      <c r="G1493" s="5" t="str">
        <f t="shared" si="276"/>
        <v>超额非信贷拨备</v>
      </c>
      <c r="H1493" s="23">
        <f>H1415-H1337</f>
        <v>15133</v>
      </c>
      <c r="I1493" s="23">
        <f>I1415-I1337</f>
        <v>15133</v>
      </c>
      <c r="J1493" s="23">
        <f>J1415-J1337</f>
        <v>10623</v>
      </c>
      <c r="K1493" s="23">
        <f>K1415-K1337</f>
        <v>10623</v>
      </c>
      <c r="L1493" s="23">
        <f>L1415-L1337</f>
        <v>9760</v>
      </c>
      <c r="M1493" s="23">
        <f>M1415-M1337</f>
        <v>9760</v>
      </c>
      <c r="N1493" s="23">
        <f>N1415-N1337</f>
        <v>1274</v>
      </c>
      <c r="O1493" s="23">
        <f>O1415-O1337</f>
        <v>1274</v>
      </c>
      <c r="P1493" s="23">
        <f>P1415-P1337</f>
        <v>-5449</v>
      </c>
      <c r="Q1493" s="23">
        <f>Q1415-Q1337</f>
        <v>-5449</v>
      </c>
      <c r="R1493" s="23">
        <f>R1415-R1337</f>
        <v>-4588</v>
      </c>
      <c r="S1493" s="23">
        <f>S1415-S1337</f>
        <v>-4588</v>
      </c>
      <c r="T1493" s="23">
        <f>T1415-T1337</f>
        <v>-7898</v>
      </c>
      <c r="U1493" s="23">
        <f>U1415-U1337</f>
        <v>-7898</v>
      </c>
      <c r="V1493" s="23">
        <f>V1415-V1337</f>
        <v>-6401</v>
      </c>
      <c r="W1493" s="23">
        <f>W1415-W1337</f>
        <v>-6401</v>
      </c>
      <c r="X1493" s="23">
        <f>X1415-X1337</f>
        <v>-1481</v>
      </c>
      <c r="Y1493" s="23">
        <f>Y1415-Y1337</f>
        <v>-1481</v>
      </c>
      <c r="Z1493" s="23">
        <f>Z1415-Z1337</f>
        <v>2716</v>
      </c>
      <c r="AA1493" s="23">
        <f>AA1415-AA1337</f>
        <v>2716</v>
      </c>
      <c r="AB1493" s="23">
        <f>AB1415-AB1337</f>
        <v>4823</v>
      </c>
      <c r="AC1493" s="23">
        <f>AC1415-AC1337</f>
        <v>4823</v>
      </c>
      <c r="AD1493" s="23">
        <f>AD1415-AD1337</f>
        <v>-3511</v>
      </c>
      <c r="AE1493" s="23">
        <f>AE1415-AE1337</f>
        <v>-3511</v>
      </c>
      <c r="AF1493" s="23">
        <f>AF1415-AF1337</f>
        <v>-127</v>
      </c>
      <c r="AG1493" s="23">
        <f>AG1415-AG1337</f>
        <v>-127</v>
      </c>
      <c r="AH1493" s="23">
        <f>AH1415-AH1337</f>
        <v>6058.9999999999709</v>
      </c>
    </row>
    <row r="1494" spans="1:34" ht="15" hidden="1" x14ac:dyDescent="0.25">
      <c r="A1494" t="str">
        <f t="shared" si="270"/>
        <v>民生超额非信贷拨备</v>
      </c>
      <c r="B1494" s="3" t="str">
        <f t="shared" si="275"/>
        <v>民生银行超额非信贷拨备</v>
      </c>
      <c r="C1494" s="4" t="s">
        <v>37</v>
      </c>
      <c r="D1494" s="4" t="s">
        <v>38</v>
      </c>
      <c r="E1494" s="5" t="s">
        <v>39</v>
      </c>
      <c r="F1494" s="5" t="s">
        <v>27</v>
      </c>
      <c r="G1494" s="5" t="str">
        <f t="shared" si="276"/>
        <v>超额非信贷拨备</v>
      </c>
      <c r="H1494" s="23">
        <f>H1416-H1338</f>
        <v>1298</v>
      </c>
      <c r="I1494" s="23">
        <f>I1416-I1338</f>
        <v>1298</v>
      </c>
      <c r="J1494" s="23">
        <f>J1416-J1338</f>
        <v>322</v>
      </c>
      <c r="K1494" s="23">
        <f>K1416-K1338</f>
        <v>322</v>
      </c>
      <c r="L1494" s="23">
        <f>L1416-L1338</f>
        <v>1488.9999999999982</v>
      </c>
      <c r="M1494" s="23">
        <f>M1416-M1338</f>
        <v>1488.9999999999982</v>
      </c>
      <c r="N1494" s="23">
        <f>N1416-N1338</f>
        <v>-4664.9999999999964</v>
      </c>
      <c r="O1494" s="23">
        <f>O1416-O1338</f>
        <v>-4664.9999999999964</v>
      </c>
      <c r="P1494" s="23">
        <f>P1416-P1338</f>
        <v>-11690</v>
      </c>
      <c r="Q1494" s="23">
        <f>Q1416-Q1338</f>
        <v>-11690</v>
      </c>
      <c r="R1494" s="23">
        <f>R1416-R1338</f>
        <v>-17799</v>
      </c>
      <c r="S1494" s="23">
        <f>S1416-S1338</f>
        <v>-17799</v>
      </c>
      <c r="T1494" s="23">
        <f>T1416-T1338</f>
        <v>-13548</v>
      </c>
      <c r="U1494" s="23">
        <f>U1416-U1338</f>
        <v>-13548</v>
      </c>
      <c r="V1494" s="23">
        <f>V1416-V1338</f>
        <v>-13021</v>
      </c>
      <c r="W1494" s="23">
        <f>W1416-W1338</f>
        <v>-13021</v>
      </c>
      <c r="X1494" s="23">
        <f>X1416-X1338</f>
        <v>-10691</v>
      </c>
      <c r="Y1494" s="23">
        <f>Y1416-Y1338</f>
        <v>-10691</v>
      </c>
      <c r="Z1494" s="23">
        <f>Z1416-Z1338</f>
        <v>-13787</v>
      </c>
      <c r="AA1494" s="23">
        <f>AA1416-AA1338</f>
        <v>-13787</v>
      </c>
      <c r="AB1494" s="23">
        <f>AB1416-AB1338</f>
        <v>-11033</v>
      </c>
      <c r="AC1494" s="23">
        <f>AC1416-AC1338</f>
        <v>-11033</v>
      </c>
      <c r="AD1494" s="23">
        <f>AD1416-AD1338</f>
        <v>-19314</v>
      </c>
      <c r="AE1494" s="23">
        <f>AE1416-AE1338</f>
        <v>-19314</v>
      </c>
      <c r="AF1494" s="23">
        <f>AF1416-AF1338</f>
        <v>-11278</v>
      </c>
      <c r="AG1494" s="23">
        <f>AG1416-AG1338</f>
        <v>-11278</v>
      </c>
      <c r="AH1494" s="23">
        <f>AH1416-AH1338</f>
        <v>-6693</v>
      </c>
    </row>
    <row r="1495" spans="1:34" ht="15" hidden="1" x14ac:dyDescent="0.25">
      <c r="A1495" t="str">
        <f t="shared" si="270"/>
        <v>光大超额非信贷拨备</v>
      </c>
      <c r="B1495" s="3" t="str">
        <f t="shared" si="275"/>
        <v>光大银行超额非信贷拨备</v>
      </c>
      <c r="C1495" s="4" t="s">
        <v>40</v>
      </c>
      <c r="D1495" s="4" t="s">
        <v>41</v>
      </c>
      <c r="E1495" s="5" t="s">
        <v>42</v>
      </c>
      <c r="F1495" s="5" t="s">
        <v>27</v>
      </c>
      <c r="G1495" s="5" t="str">
        <f t="shared" si="276"/>
        <v>超额非信贷拨备</v>
      </c>
      <c r="H1495" s="23">
        <f>H1417-H1339</f>
        <v>12851</v>
      </c>
      <c r="I1495" s="23">
        <f>I1417-I1339</f>
        <v>12851</v>
      </c>
      <c r="J1495" s="23">
        <f>J1417-J1339</f>
        <v>9743</v>
      </c>
      <c r="K1495" s="23">
        <f>K1417-K1339</f>
        <v>9743</v>
      </c>
      <c r="L1495" s="23">
        <f>L1417-L1339</f>
        <v>10689</v>
      </c>
      <c r="M1495" s="23">
        <f>M1417-M1339</f>
        <v>10689</v>
      </c>
      <c r="N1495" s="23">
        <f>N1417-N1339</f>
        <v>9650</v>
      </c>
      <c r="O1495" s="23">
        <f>O1417-O1339</f>
        <v>9650</v>
      </c>
      <c r="P1495" s="23">
        <f>P1417-P1339</f>
        <v>4706</v>
      </c>
      <c r="Q1495" s="23">
        <f>Q1417-Q1339</f>
        <v>4706</v>
      </c>
      <c r="R1495" s="23">
        <f>R1417-R1339</f>
        <v>4894</v>
      </c>
      <c r="S1495" s="23">
        <f>S1417-S1339</f>
        <v>4894</v>
      </c>
      <c r="T1495" s="23">
        <f>T1417-T1339</f>
        <v>-1812.0000000000036</v>
      </c>
      <c r="U1495" s="23">
        <f>U1417-U1339</f>
        <v>-1812.0000000000036</v>
      </c>
      <c r="V1495" s="23">
        <f>V1417-V1339</f>
        <v>-2213</v>
      </c>
      <c r="W1495" s="23">
        <f>W1417-W1339</f>
        <v>-2213</v>
      </c>
      <c r="X1495" s="23">
        <f>X1417-X1339</f>
        <v>1013</v>
      </c>
      <c r="Y1495" s="23">
        <f>Y1417-Y1339</f>
        <v>1013</v>
      </c>
      <c r="Z1495" s="23">
        <f>Z1417-Z1339</f>
        <v>3706</v>
      </c>
      <c r="AA1495" s="23">
        <f>AA1417-AA1339</f>
        <v>3706</v>
      </c>
      <c r="AB1495" s="23">
        <f>AB1417-AB1339</f>
        <v>5587</v>
      </c>
      <c r="AC1495" s="23">
        <f>AC1417-AC1339</f>
        <v>5587</v>
      </c>
      <c r="AD1495" s="23">
        <f>AD1417-AD1339</f>
        <v>4146</v>
      </c>
      <c r="AE1495" s="23">
        <f>AE1417-AE1339</f>
        <v>4146</v>
      </c>
      <c r="AF1495" s="23">
        <f>AF1417-AF1339</f>
        <v>2975</v>
      </c>
      <c r="AG1495" s="23">
        <f>AG1417-AG1339</f>
        <v>2975</v>
      </c>
      <c r="AH1495" s="23">
        <f>AH1417-AH1339</f>
        <v>4770</v>
      </c>
    </row>
    <row r="1496" spans="1:34" ht="15" hidden="1" x14ac:dyDescent="0.25">
      <c r="A1496" t="str">
        <f t="shared" si="270"/>
        <v>平安超额非信贷拨备</v>
      </c>
      <c r="B1496" s="3" t="str">
        <f t="shared" si="275"/>
        <v>平安银行超额非信贷拨备</v>
      </c>
      <c r="C1496" s="4" t="s">
        <v>43</v>
      </c>
      <c r="D1496" s="4" t="s">
        <v>44</v>
      </c>
      <c r="E1496" s="5" t="s">
        <v>45</v>
      </c>
      <c r="F1496" s="5" t="s">
        <v>27</v>
      </c>
      <c r="G1496" s="5" t="str">
        <f t="shared" si="276"/>
        <v>超额非信贷拨备</v>
      </c>
      <c r="H1496" s="23">
        <f>H1418-H1340</f>
        <v>13485</v>
      </c>
      <c r="I1496" s="23">
        <f>I1418-I1340</f>
        <v>13485</v>
      </c>
      <c r="J1496" s="23">
        <f>J1418-J1340</f>
        <v>-3515</v>
      </c>
      <c r="K1496" s="23">
        <f>K1418-K1340</f>
        <v>-3515</v>
      </c>
      <c r="L1496" s="23">
        <f>L1418-L1340</f>
        <v>2121</v>
      </c>
      <c r="M1496" s="23">
        <f>M1418-M1340</f>
        <v>2121</v>
      </c>
      <c r="N1496" s="23">
        <f>N1418-N1340</f>
        <v>2355</v>
      </c>
      <c r="O1496" s="23">
        <f>O1418-O1340</f>
        <v>2355</v>
      </c>
      <c r="P1496" s="23">
        <f>P1418-P1340</f>
        <v>17407</v>
      </c>
      <c r="Q1496" s="23">
        <f>Q1418-Q1340</f>
        <v>17407</v>
      </c>
      <c r="R1496" s="23">
        <f>R1418-R1340</f>
        <v>4128</v>
      </c>
      <c r="S1496" s="23">
        <f>S1418-S1340</f>
        <v>4128</v>
      </c>
      <c r="T1496" s="23">
        <f>T1418-T1340</f>
        <v>19886</v>
      </c>
      <c r="U1496" s="23">
        <f>U1418-U1340</f>
        <v>19886</v>
      </c>
      <c r="V1496" s="23">
        <f>V1418-V1340</f>
        <v>17723</v>
      </c>
      <c r="W1496" s="23">
        <f>W1418-W1340</f>
        <v>17723</v>
      </c>
      <c r="X1496" s="23">
        <f>X1418-X1340</f>
        <v>33588</v>
      </c>
      <c r="Y1496" s="23">
        <f>Y1418-Y1340</f>
        <v>33588</v>
      </c>
      <c r="Z1496" s="23">
        <f>Z1418-Z1340</f>
        <v>19349</v>
      </c>
      <c r="AA1496" s="23">
        <f>AA1418-AA1340</f>
        <v>19349</v>
      </c>
      <c r="AB1496" s="23">
        <f>AB1418-AB1340</f>
        <v>18696</v>
      </c>
      <c r="AC1496" s="23">
        <f>AC1418-AC1340</f>
        <v>18696</v>
      </c>
      <c r="AD1496" s="23">
        <f>AD1418-AD1340</f>
        <v>9496</v>
      </c>
      <c r="AE1496" s="23">
        <f>AE1418-AE1340</f>
        <v>9496</v>
      </c>
      <c r="AF1496" s="23">
        <f>AF1418-AF1340</f>
        <v>1539</v>
      </c>
      <c r="AG1496" s="23">
        <f>AG1418-AG1340</f>
        <v>1539</v>
      </c>
      <c r="AH1496" s="23">
        <f>AH1418-AH1340</f>
        <v>2727</v>
      </c>
    </row>
    <row r="1497" spans="1:34" ht="15" hidden="1" x14ac:dyDescent="0.25">
      <c r="A1497" t="str">
        <f t="shared" si="270"/>
        <v>华夏超额非信贷拨备</v>
      </c>
      <c r="B1497" s="3" t="str">
        <f t="shared" si="275"/>
        <v>华夏银行超额非信贷拨备</v>
      </c>
      <c r="C1497" s="4" t="s">
        <v>46</v>
      </c>
      <c r="D1497" s="4" t="s">
        <v>47</v>
      </c>
      <c r="E1497" s="5" t="s">
        <v>48</v>
      </c>
      <c r="F1497" s="5" t="s">
        <v>27</v>
      </c>
      <c r="G1497" s="5" t="str">
        <f t="shared" si="276"/>
        <v>超额非信贷拨备</v>
      </c>
      <c r="H1497" s="23">
        <f>H1419-H1341</f>
        <v>3141</v>
      </c>
      <c r="I1497" s="23">
        <f>I1419-I1341</f>
        <v>3141</v>
      </c>
      <c r="J1497" s="23">
        <f>J1419-J1341</f>
        <v>3796</v>
      </c>
      <c r="K1497" s="23">
        <f>K1419-K1341</f>
        <v>3796</v>
      </c>
      <c r="L1497" s="23">
        <f>L1419-L1341</f>
        <v>3917</v>
      </c>
      <c r="M1497" s="23">
        <f>M1419-M1341</f>
        <v>3917</v>
      </c>
      <c r="N1497" s="23">
        <f>N1419-N1341</f>
        <v>7348</v>
      </c>
      <c r="O1497" s="23">
        <f>O1419-O1341</f>
        <v>7348</v>
      </c>
      <c r="P1497" s="23">
        <f>P1419-P1341</f>
        <v>7615</v>
      </c>
      <c r="Q1497" s="23">
        <f>Q1419-Q1341</f>
        <v>7615</v>
      </c>
      <c r="R1497" s="23">
        <f>R1419-R1341</f>
        <v>-8080</v>
      </c>
      <c r="S1497" s="23">
        <f>S1419-S1341</f>
        <v>-8080</v>
      </c>
      <c r="T1497" s="23">
        <f>T1419-T1341</f>
        <v>-2018</v>
      </c>
      <c r="U1497" s="23">
        <f>U1419-U1341</f>
        <v>-2018</v>
      </c>
      <c r="V1497" s="23">
        <f>V1419-V1341</f>
        <v>226</v>
      </c>
      <c r="W1497" s="23">
        <f>W1419-W1341</f>
        <v>226</v>
      </c>
      <c r="X1497" s="23">
        <f>X1419-X1341</f>
        <v>-3959</v>
      </c>
      <c r="Y1497" s="23">
        <f>Y1419-Y1341</f>
        <v>-3959</v>
      </c>
      <c r="Z1497" s="23">
        <f>Z1419-Z1341</f>
        <v>-6414</v>
      </c>
      <c r="AA1497" s="23">
        <f>AA1419-AA1341</f>
        <v>-6414</v>
      </c>
      <c r="AB1497" s="23">
        <f>AB1419-AB1341</f>
        <v>-1576</v>
      </c>
      <c r="AC1497" s="23">
        <f>AC1419-AC1341</f>
        <v>-1576</v>
      </c>
      <c r="AD1497" s="23">
        <f>AD1419-AD1341</f>
        <v>-5100</v>
      </c>
      <c r="AE1497" s="23">
        <f>AE1419-AE1341</f>
        <v>-5100</v>
      </c>
      <c r="AF1497" s="23">
        <f>AF1419-AF1341</f>
        <v>-2842</v>
      </c>
      <c r="AG1497" s="23">
        <f>AG1419-AG1341</f>
        <v>-2842</v>
      </c>
      <c r="AH1497" s="23">
        <f>AH1419-AH1341</f>
        <v>-1465.9999999999927</v>
      </c>
    </row>
    <row r="1498" spans="1:34" ht="15" hidden="1" x14ac:dyDescent="0.25">
      <c r="A1498" t="str">
        <f t="shared" si="270"/>
        <v>浙商超额非信贷拨备</v>
      </c>
      <c r="B1498" s="3" t="str">
        <f t="shared" si="275"/>
        <v>浙商银行超额非信贷拨备</v>
      </c>
      <c r="C1498" s="4" t="s">
        <v>49</v>
      </c>
      <c r="D1498" s="4" t="s">
        <v>50</v>
      </c>
      <c r="E1498" s="5" t="s">
        <v>51</v>
      </c>
      <c r="F1498" s="5" t="s">
        <v>27</v>
      </c>
      <c r="G1498" s="5" t="str">
        <f t="shared" si="276"/>
        <v>超额非信贷拨备</v>
      </c>
      <c r="H1498" s="23">
        <f>H1420-H1342</f>
        <v>0</v>
      </c>
      <c r="I1498" s="23">
        <f>I1420-I1342</f>
        <v>0</v>
      </c>
      <c r="J1498" s="23">
        <f>J1420-J1342</f>
        <v>6749</v>
      </c>
      <c r="K1498" s="23">
        <f>K1420-K1342</f>
        <v>6749</v>
      </c>
      <c r="L1498" s="23">
        <f>L1420-L1342</f>
        <v>6806.9999999999982</v>
      </c>
      <c r="M1498" s="23">
        <f>M1420-M1342</f>
        <v>6806.9999999999982</v>
      </c>
      <c r="N1498" s="23">
        <f>N1420-N1342</f>
        <v>8599</v>
      </c>
      <c r="O1498" s="23">
        <f>O1420-O1342</f>
        <v>8599</v>
      </c>
      <c r="P1498" s="23">
        <f>P1420-P1342</f>
        <v>8596</v>
      </c>
      <c r="Q1498" s="23">
        <f>Q1420-Q1342</f>
        <v>8596</v>
      </c>
      <c r="R1498" s="23">
        <f>R1420-R1342</f>
        <v>-1400</v>
      </c>
      <c r="S1498" s="23">
        <f>S1420-S1342</f>
        <v>-1400</v>
      </c>
      <c r="T1498" s="23">
        <f>T1420-T1342</f>
        <v>-1347</v>
      </c>
      <c r="U1498" s="23">
        <f>U1420-U1342</f>
        <v>-1347</v>
      </c>
      <c r="V1498" s="23">
        <f>V1420-V1342</f>
        <v>-7128</v>
      </c>
      <c r="W1498" s="23">
        <f>W1420-W1342</f>
        <v>-7128</v>
      </c>
      <c r="X1498" s="23">
        <f>X1420-X1342</f>
        <v>-16157</v>
      </c>
      <c r="Y1498" s="23">
        <f>Y1420-Y1342</f>
        <v>-16157</v>
      </c>
      <c r="Z1498" s="23">
        <f>Z1420-Z1342</f>
        <v>-21291.999999999993</v>
      </c>
      <c r="AA1498" s="23">
        <f>AA1420-AA1342</f>
        <v>-21291.999999999993</v>
      </c>
      <c r="AB1498" s="23">
        <f>AB1420-AB1342</f>
        <v>-24267.999999999993</v>
      </c>
      <c r="AC1498" s="23">
        <f>AC1420-AC1342</f>
        <v>-24267.999999999993</v>
      </c>
      <c r="AD1498" s="23">
        <f>AD1420-AD1342</f>
        <v>-24597</v>
      </c>
      <c r="AE1498" s="23">
        <f>AE1420-AE1342</f>
        <v>-24597</v>
      </c>
      <c r="AF1498" s="23">
        <f>AF1420-AF1342</f>
        <v>-22724</v>
      </c>
      <c r="AG1498" s="23">
        <f>AG1420-AG1342</f>
        <v>-22724</v>
      </c>
      <c r="AH1498" s="23">
        <f>AH1420-AH1342</f>
        <v>-20660.000000000007</v>
      </c>
    </row>
    <row r="1499" spans="1:34" ht="15" hidden="1" x14ac:dyDescent="0.25">
      <c r="A1499" t="str">
        <f t="shared" si="270"/>
        <v>北京超额非信贷拨备</v>
      </c>
      <c r="B1499" s="3" t="str">
        <f t="shared" si="275"/>
        <v>北京银行超额非信贷拨备</v>
      </c>
      <c r="C1499" s="4" t="s">
        <v>52</v>
      </c>
      <c r="D1499" s="4" t="s">
        <v>53</v>
      </c>
      <c r="E1499" s="5" t="s">
        <v>54</v>
      </c>
      <c r="F1499" s="5" t="s">
        <v>55</v>
      </c>
      <c r="G1499" s="5" t="str">
        <f t="shared" si="276"/>
        <v>超额非信贷拨备</v>
      </c>
      <c r="H1499" s="23">
        <f>H1421-H1343</f>
        <v>15771</v>
      </c>
      <c r="I1499" s="23">
        <f>I1421-I1343</f>
        <v>15771</v>
      </c>
      <c r="J1499" s="23">
        <f>J1421-J1343</f>
        <v>16152</v>
      </c>
      <c r="K1499" s="23">
        <f>K1421-K1343</f>
        <v>16152</v>
      </c>
      <c r="L1499" s="23">
        <f>L1421-L1343</f>
        <v>19070</v>
      </c>
      <c r="M1499" s="23">
        <f>M1421-M1343</f>
        <v>19070</v>
      </c>
      <c r="N1499" s="23">
        <f>N1421-N1343</f>
        <v>18093</v>
      </c>
      <c r="O1499" s="23">
        <f>O1421-O1343</f>
        <v>18093</v>
      </c>
      <c r="P1499" s="23">
        <f>P1421-P1343</f>
        <v>20158</v>
      </c>
      <c r="Q1499" s="23">
        <f>Q1421-Q1343</f>
        <v>20158</v>
      </c>
      <c r="R1499" s="23">
        <f>R1421-R1343</f>
        <v>15653</v>
      </c>
      <c r="S1499" s="23">
        <f>S1421-S1343</f>
        <v>15653</v>
      </c>
      <c r="T1499" s="23">
        <f>T1421-T1343</f>
        <v>15080</v>
      </c>
      <c r="U1499" s="23">
        <f>U1421-U1343</f>
        <v>15080</v>
      </c>
      <c r="V1499" s="23">
        <f>V1421-V1343</f>
        <v>14267</v>
      </c>
      <c r="W1499" s="23">
        <f>W1421-W1343</f>
        <v>14267</v>
      </c>
      <c r="X1499" s="23">
        <f>X1421-X1343</f>
        <v>15000.000000000004</v>
      </c>
      <c r="Y1499" s="23">
        <f>Y1421-Y1343</f>
        <v>15000.000000000004</v>
      </c>
      <c r="Z1499" s="23">
        <f>Z1421-Z1343</f>
        <v>14146.999999999996</v>
      </c>
      <c r="AA1499" s="23">
        <f>AA1421-AA1343</f>
        <v>14146.999999999996</v>
      </c>
      <c r="AB1499" s="23">
        <f>AB1421-AB1343</f>
        <v>13401.999999999996</v>
      </c>
      <c r="AC1499" s="23">
        <f>AC1421-AC1343</f>
        <v>13401.999999999996</v>
      </c>
      <c r="AD1499" s="23">
        <f>AD1421-AD1343</f>
        <v>-1228</v>
      </c>
      <c r="AE1499" s="23">
        <f>AE1421-AE1343</f>
        <v>-1228</v>
      </c>
      <c r="AF1499" s="23">
        <f>AF1421-AF1343</f>
        <v>-2185</v>
      </c>
      <c r="AG1499" s="23">
        <f>AG1421-AG1343</f>
        <v>-2185</v>
      </c>
      <c r="AH1499" s="23" t="e">
        <f>AH1421-AH1343</f>
        <v>#VALUE!</v>
      </c>
    </row>
    <row r="1500" spans="1:34" ht="15" hidden="1" x14ac:dyDescent="0.25">
      <c r="A1500" t="str">
        <f t="shared" si="270"/>
        <v>江苏超额非信贷拨备</v>
      </c>
      <c r="B1500" s="3" t="str">
        <f t="shared" si="275"/>
        <v>江苏银行超额非信贷拨备</v>
      </c>
      <c r="C1500" s="4" t="s">
        <v>56</v>
      </c>
      <c r="D1500" s="4" t="s">
        <v>57</v>
      </c>
      <c r="E1500" s="5" t="s">
        <v>58</v>
      </c>
      <c r="F1500" s="5" t="s">
        <v>55</v>
      </c>
      <c r="G1500" s="5" t="str">
        <f t="shared" si="276"/>
        <v>超额非信贷拨备</v>
      </c>
      <c r="H1500" s="23">
        <f>H1422-H1344</f>
        <v>6683.28999999999</v>
      </c>
      <c r="I1500" s="23">
        <f>I1422-I1344</f>
        <v>6683.28999999999</v>
      </c>
      <c r="J1500" s="23">
        <f>J1422-J1344</f>
        <v>9130.4949999999917</v>
      </c>
      <c r="K1500" s="23">
        <f>K1422-K1344</f>
        <v>9130.4949999999917</v>
      </c>
      <c r="L1500" s="23">
        <f>L1422-L1344</f>
        <v>9892.0529999999853</v>
      </c>
      <c r="M1500" s="23">
        <f>M1422-M1344</f>
        <v>9892.0529999999853</v>
      </c>
      <c r="N1500" s="23">
        <f>N1422-N1344</f>
        <v>12749.368000000006</v>
      </c>
      <c r="O1500" s="23">
        <f>O1422-O1344</f>
        <v>12749.368000000006</v>
      </c>
      <c r="P1500" s="23">
        <f>P1422-P1344</f>
        <v>15549.907000000001</v>
      </c>
      <c r="Q1500" s="23">
        <f>Q1422-Q1344</f>
        <v>15549.907000000001</v>
      </c>
      <c r="R1500" s="23">
        <f>R1422-R1344</f>
        <v>18220.259000000027</v>
      </c>
      <c r="S1500" s="23">
        <f>S1422-S1344</f>
        <v>18220.259000000027</v>
      </c>
      <c r="T1500" s="23">
        <f>T1422-T1344</f>
        <v>15147.250000000007</v>
      </c>
      <c r="U1500" s="23">
        <f>U1422-U1344</f>
        <v>15147.250000000007</v>
      </c>
      <c r="V1500" s="23">
        <f>V1422-V1344</f>
        <v>16411.921000000031</v>
      </c>
      <c r="W1500" s="23">
        <f>W1422-W1344</f>
        <v>16411.921000000031</v>
      </c>
      <c r="X1500" s="23">
        <f>X1422-X1344</f>
        <v>8847.2750000000342</v>
      </c>
      <c r="Y1500" s="23">
        <f>Y1422-Y1344</f>
        <v>8847.2750000000342</v>
      </c>
      <c r="Z1500" s="23">
        <f>Z1422-Z1344</f>
        <v>6981.5779999999977</v>
      </c>
      <c r="AA1500" s="23">
        <f>AA1422-AA1344</f>
        <v>6981.5779999999977</v>
      </c>
      <c r="AB1500" s="23">
        <f>AB1422-AB1344</f>
        <v>5441.0569999999789</v>
      </c>
      <c r="AC1500" s="23">
        <f>AC1422-AC1344</f>
        <v>5441.0569999999789</v>
      </c>
      <c r="AD1500" s="23">
        <f>AD1422-AD1344</f>
        <v>2910.9489999999987</v>
      </c>
      <c r="AE1500" s="23">
        <f>AE1422-AE1344</f>
        <v>2910.9489999999987</v>
      </c>
      <c r="AF1500" s="23">
        <f>AF1422-AF1344</f>
        <v>2013.3870000000006</v>
      </c>
      <c r="AG1500" s="23">
        <f>AG1422-AG1344</f>
        <v>2013.3870000000006</v>
      </c>
      <c r="AH1500" s="23" t="e">
        <f>AH1422-AH1344</f>
        <v>#VALUE!</v>
      </c>
    </row>
    <row r="1501" spans="1:34" ht="15" hidden="1" x14ac:dyDescent="0.25">
      <c r="A1501" t="str">
        <f t="shared" si="270"/>
        <v>上海超额非信贷拨备</v>
      </c>
      <c r="B1501" s="3" t="str">
        <f t="shared" si="275"/>
        <v>上海银行超额非信贷拨备</v>
      </c>
      <c r="C1501" s="4" t="s">
        <v>59</v>
      </c>
      <c r="D1501" s="4" t="s">
        <v>60</v>
      </c>
      <c r="E1501" s="5" t="s">
        <v>61</v>
      </c>
      <c r="F1501" s="5" t="s">
        <v>55</v>
      </c>
      <c r="G1501" s="5" t="str">
        <f t="shared" si="276"/>
        <v>超额非信贷拨备</v>
      </c>
      <c r="H1501" s="23">
        <f>H1423-H1345</f>
        <v>3028.4209999999998</v>
      </c>
      <c r="I1501" s="23">
        <f>I1423-I1345</f>
        <v>3028.4209999999998</v>
      </c>
      <c r="J1501" s="23">
        <f>J1423-J1345</f>
        <v>10408.73800000001</v>
      </c>
      <c r="K1501" s="23">
        <f>K1423-K1345</f>
        <v>10408.73800000001</v>
      </c>
      <c r="L1501" s="23">
        <f>L1423-L1345</f>
        <v>9390.4049999999988</v>
      </c>
      <c r="M1501" s="23">
        <f>M1423-M1345</f>
        <v>9390.4049999999988</v>
      </c>
      <c r="N1501" s="23">
        <f>N1423-N1345</f>
        <v>9705.788999999997</v>
      </c>
      <c r="O1501" s="23">
        <f>O1423-O1345</f>
        <v>9705.788999999997</v>
      </c>
      <c r="P1501" s="23">
        <f>P1423-P1345</f>
        <v>9934.8680000000113</v>
      </c>
      <c r="Q1501" s="23">
        <f>Q1423-Q1345</f>
        <v>9934.8680000000113</v>
      </c>
      <c r="R1501" s="23">
        <f>R1423-R1345</f>
        <v>2225.9120000000075</v>
      </c>
      <c r="S1501" s="23">
        <f>S1423-S1345</f>
        <v>2225.9120000000075</v>
      </c>
      <c r="T1501" s="23">
        <f>T1423-T1345</f>
        <v>4350.4140000000079</v>
      </c>
      <c r="U1501" s="23">
        <f>U1423-U1345</f>
        <v>4350.4140000000079</v>
      </c>
      <c r="V1501" s="23">
        <f>V1423-V1345</f>
        <v>6828.9399999999987</v>
      </c>
      <c r="W1501" s="23">
        <f>W1423-W1345</f>
        <v>6828.9399999999987</v>
      </c>
      <c r="X1501" s="23">
        <f>X1423-X1345</f>
        <v>7226.1520000000091</v>
      </c>
      <c r="Y1501" s="23">
        <f>Y1423-Y1345</f>
        <v>7226.1520000000091</v>
      </c>
      <c r="Z1501" s="23">
        <f>Z1423-Z1345</f>
        <v>6804.5110000000022</v>
      </c>
      <c r="AA1501" s="23">
        <f>AA1423-AA1345</f>
        <v>6804.5110000000022</v>
      </c>
      <c r="AB1501" s="23">
        <f>AB1423-AB1345</f>
        <v>5868.2310000000161</v>
      </c>
      <c r="AC1501" s="23">
        <f>AC1423-AC1345</f>
        <v>5868.2310000000161</v>
      </c>
      <c r="AD1501" s="23">
        <f>AD1423-AD1345</f>
        <v>1795.4499999999989</v>
      </c>
      <c r="AE1501" s="23">
        <f>AE1423-AE1345</f>
        <v>1795.4499999999989</v>
      </c>
      <c r="AF1501" s="23">
        <f>AF1423-AF1345</f>
        <v>3402.9080000000031</v>
      </c>
      <c r="AG1501" s="23">
        <f>AG1423-AG1345</f>
        <v>3402.9080000000031</v>
      </c>
      <c r="AH1501" s="23" t="e">
        <f>AH1423-AH1345</f>
        <v>#VALUE!</v>
      </c>
    </row>
    <row r="1502" spans="1:34" ht="15" hidden="1" x14ac:dyDescent="0.25">
      <c r="A1502" t="str">
        <f t="shared" si="270"/>
        <v>宁波超额非信贷拨备</v>
      </c>
      <c r="B1502" s="3" t="str">
        <f t="shared" si="275"/>
        <v>宁波银行超额非信贷拨备</v>
      </c>
      <c r="C1502" s="4" t="s">
        <v>62</v>
      </c>
      <c r="D1502" s="4" t="s">
        <v>63</v>
      </c>
      <c r="E1502" s="5" t="s">
        <v>64</v>
      </c>
      <c r="F1502" s="5" t="s">
        <v>55</v>
      </c>
      <c r="G1502" s="5" t="str">
        <f t="shared" si="276"/>
        <v>超额非信贷拨备</v>
      </c>
      <c r="H1502" s="23">
        <f>H1424-H1346</f>
        <v>2265.2050000000017</v>
      </c>
      <c r="I1502" s="23">
        <f>I1424-I1346</f>
        <v>2265.2050000000017</v>
      </c>
      <c r="J1502" s="23">
        <f>J1424-J1346</f>
        <v>5102.6400000000031</v>
      </c>
      <c r="K1502" s="23">
        <f>K1424-K1346</f>
        <v>5102.6400000000031</v>
      </c>
      <c r="L1502" s="23">
        <f>L1424-L1346</f>
        <v>5935.8769999999977</v>
      </c>
      <c r="M1502" s="23">
        <f>M1424-M1346</f>
        <v>5935.8769999999977</v>
      </c>
      <c r="N1502" s="23">
        <f>N1424-N1346</f>
        <v>5661</v>
      </c>
      <c r="O1502" s="23">
        <f>O1424-O1346</f>
        <v>5661</v>
      </c>
      <c r="P1502" s="23">
        <f>P1424-P1346</f>
        <v>5883</v>
      </c>
      <c r="Q1502" s="23">
        <f>Q1424-Q1346</f>
        <v>5883</v>
      </c>
      <c r="R1502" s="23">
        <f>R1424-R1346</f>
        <v>6750</v>
      </c>
      <c r="S1502" s="23">
        <f>S1424-S1346</f>
        <v>6750</v>
      </c>
      <c r="T1502" s="23">
        <f>T1424-T1346</f>
        <v>6066</v>
      </c>
      <c r="U1502" s="23">
        <f>U1424-U1346</f>
        <v>6066</v>
      </c>
      <c r="V1502" s="23">
        <f>V1424-V1346</f>
        <v>6512</v>
      </c>
      <c r="W1502" s="23">
        <f>W1424-W1346</f>
        <v>6512</v>
      </c>
      <c r="X1502" s="23">
        <f>X1424-X1346</f>
        <v>7094</v>
      </c>
      <c r="Y1502" s="23">
        <f>Y1424-Y1346</f>
        <v>7094</v>
      </c>
      <c r="Z1502" s="23">
        <f>Z1424-Z1346</f>
        <v>5431</v>
      </c>
      <c r="AA1502" s="23">
        <f>AA1424-AA1346</f>
        <v>5431</v>
      </c>
      <c r="AB1502" s="23">
        <f>AB1424-AB1346</f>
        <v>5883</v>
      </c>
      <c r="AC1502" s="23">
        <f>AC1424-AC1346</f>
        <v>5883</v>
      </c>
      <c r="AD1502" s="23">
        <f>AD1424-AD1346</f>
        <v>3033</v>
      </c>
      <c r="AE1502" s="23">
        <f>AE1424-AE1346</f>
        <v>3033</v>
      </c>
      <c r="AF1502" s="23">
        <f>AF1424-AF1346</f>
        <v>2539</v>
      </c>
      <c r="AG1502" s="23">
        <f>AG1424-AG1346</f>
        <v>2539</v>
      </c>
      <c r="AH1502" s="23" t="e">
        <f>AH1424-AH1346</f>
        <v>#VALUE!</v>
      </c>
    </row>
    <row r="1503" spans="1:34" ht="15" hidden="1" x14ac:dyDescent="0.25">
      <c r="A1503" t="str">
        <f t="shared" si="270"/>
        <v>南京超额非信贷拨备</v>
      </c>
      <c r="B1503" s="3" t="str">
        <f t="shared" si="275"/>
        <v>南京银行超额非信贷拨备</v>
      </c>
      <c r="C1503" s="4" t="s">
        <v>65</v>
      </c>
      <c r="D1503" s="4" t="s">
        <v>66</v>
      </c>
      <c r="E1503" s="5" t="s">
        <v>67</v>
      </c>
      <c r="F1503" s="5" t="s">
        <v>55</v>
      </c>
      <c r="G1503" s="5" t="str">
        <f t="shared" si="276"/>
        <v>超额非信贷拨备</v>
      </c>
      <c r="H1503" s="23">
        <f>H1425-H1347</f>
        <v>5571.9700000000012</v>
      </c>
      <c r="I1503" s="23">
        <f>I1425-I1347</f>
        <v>5571.9700000000012</v>
      </c>
      <c r="J1503" s="23">
        <f>J1425-J1347</f>
        <v>4547.0889999999981</v>
      </c>
      <c r="K1503" s="23">
        <f>K1425-K1347</f>
        <v>4547.0889999999981</v>
      </c>
      <c r="L1503" s="23">
        <f>L1425-L1347</f>
        <v>5045.4820000000082</v>
      </c>
      <c r="M1503" s="23">
        <f>M1425-M1347</f>
        <v>5045.4820000000082</v>
      </c>
      <c r="N1503" s="23">
        <f>N1425-N1347</f>
        <v>5742.7710000000043</v>
      </c>
      <c r="O1503" s="23">
        <f>O1425-O1347</f>
        <v>5742.7710000000043</v>
      </c>
      <c r="P1503" s="23">
        <f>P1425-P1347</f>
        <v>5372.3190000000104</v>
      </c>
      <c r="Q1503" s="23">
        <f>Q1425-Q1347</f>
        <v>5372.3190000000104</v>
      </c>
      <c r="R1503" s="23">
        <f>R1425-R1347</f>
        <v>6792.7860000000082</v>
      </c>
      <c r="S1503" s="23">
        <f>S1425-S1347</f>
        <v>6792.7860000000082</v>
      </c>
      <c r="T1503" s="23">
        <f>T1425-T1347</f>
        <v>-5651.8550000000014</v>
      </c>
      <c r="U1503" s="23">
        <f>U1425-U1347</f>
        <v>-5651.8550000000014</v>
      </c>
      <c r="V1503" s="23">
        <f>V1425-V1347</f>
        <v>5264.6650000000027</v>
      </c>
      <c r="W1503" s="23">
        <f>W1425-W1347</f>
        <v>5264.6650000000027</v>
      </c>
      <c r="X1503" s="23">
        <f>X1425-X1347</f>
        <v>6573.9109999999928</v>
      </c>
      <c r="Y1503" s="23">
        <f>Y1425-Y1347</f>
        <v>6573.9109999999928</v>
      </c>
      <c r="Z1503" s="23">
        <f>Z1425-Z1347</f>
        <v>7021.8029999999999</v>
      </c>
      <c r="AA1503" s="23">
        <f>AA1425-AA1347</f>
        <v>7021.8029999999999</v>
      </c>
      <c r="AB1503" s="23">
        <f>AB1425-AB1347</f>
        <v>6590.3810000000158</v>
      </c>
      <c r="AC1503" s="23">
        <f>AC1425-AC1347</f>
        <v>6590.3810000000158</v>
      </c>
      <c r="AD1503" s="23">
        <f>AD1425-AD1347</f>
        <v>2414.5779999999995</v>
      </c>
      <c r="AE1503" s="23">
        <f>AE1425-AE1347</f>
        <v>2414.5779999999995</v>
      </c>
      <c r="AF1503" s="23">
        <f>AF1425-AF1347</f>
        <v>2648.6129999999994</v>
      </c>
      <c r="AG1503" s="23">
        <f>AG1425-AG1347</f>
        <v>2648.6129999999994</v>
      </c>
      <c r="AH1503" s="23" t="e">
        <f>AH1425-AH1347</f>
        <v>#VALUE!</v>
      </c>
    </row>
    <row r="1504" spans="1:34" ht="15" hidden="1" x14ac:dyDescent="0.25">
      <c r="A1504" t="str">
        <f t="shared" si="270"/>
        <v>杭州超额非信贷拨备</v>
      </c>
      <c r="B1504" s="3" t="str">
        <f t="shared" si="275"/>
        <v>杭州银行超额非信贷拨备</v>
      </c>
      <c r="C1504" s="4" t="s">
        <v>68</v>
      </c>
      <c r="D1504" s="4" t="s">
        <v>69</v>
      </c>
      <c r="E1504" s="5" t="s">
        <v>70</v>
      </c>
      <c r="F1504" s="5" t="s">
        <v>55</v>
      </c>
      <c r="G1504" s="5" t="str">
        <f t="shared" si="276"/>
        <v>超额非信贷拨备</v>
      </c>
      <c r="H1504" s="23">
        <f>H1426-H1348</f>
        <v>1487.0459999999985</v>
      </c>
      <c r="I1504" s="23">
        <f>I1426-I1348</f>
        <v>1487.0459999999985</v>
      </c>
      <c r="J1504" s="23">
        <f>J1426-J1348</f>
        <v>2024.931</v>
      </c>
      <c r="K1504" s="23">
        <f>K1426-K1348</f>
        <v>2024.931</v>
      </c>
      <c r="L1504" s="23">
        <f>L1426-L1348</f>
        <v>3143.7799999999993</v>
      </c>
      <c r="M1504" s="23">
        <f>M1426-M1348</f>
        <v>3143.7799999999993</v>
      </c>
      <c r="N1504" s="23">
        <f>N1426-N1348</f>
        <v>3610.3739999999989</v>
      </c>
      <c r="O1504" s="23">
        <f>O1426-O1348</f>
        <v>3610.3739999999989</v>
      </c>
      <c r="P1504" s="23">
        <f>P1426-P1348</f>
        <v>4828.3269999999929</v>
      </c>
      <c r="Q1504" s="23">
        <f>Q1426-Q1348</f>
        <v>4828.3269999999929</v>
      </c>
      <c r="R1504" s="23">
        <f>R1426-R1348</f>
        <v>8966.3429999999935</v>
      </c>
      <c r="S1504" s="23">
        <f>S1426-S1348</f>
        <v>8966.3429999999935</v>
      </c>
      <c r="T1504" s="23">
        <f>T1426-T1348</f>
        <v>12699.335999999988</v>
      </c>
      <c r="U1504" s="23">
        <f>U1426-U1348</f>
        <v>12699.335999999988</v>
      </c>
      <c r="V1504" s="23">
        <f>V1426-V1348</f>
        <v>16250.119999999995</v>
      </c>
      <c r="W1504" s="23">
        <f>W1426-W1348</f>
        <v>16250.119999999995</v>
      </c>
      <c r="X1504" s="23">
        <f>X1426-X1348</f>
        <v>17754.317000000003</v>
      </c>
      <c r="Y1504" s="23">
        <f>Y1426-Y1348</f>
        <v>17754.317000000003</v>
      </c>
      <c r="Z1504" s="23">
        <f>Z1426-Z1348</f>
        <v>19661.547000000013</v>
      </c>
      <c r="AA1504" s="23">
        <f>AA1426-AA1348</f>
        <v>19661.547000000013</v>
      </c>
      <c r="AB1504" s="23">
        <f>AB1426-AB1348</f>
        <v>18091.878999999994</v>
      </c>
      <c r="AC1504" s="23">
        <f>AC1426-AC1348</f>
        <v>18091.878999999994</v>
      </c>
      <c r="AD1504" s="23">
        <f>AD1426-AD1348</f>
        <v>14561.593999999999</v>
      </c>
      <c r="AE1504" s="23">
        <f>AE1426-AE1348</f>
        <v>14561.593999999999</v>
      </c>
      <c r="AF1504" s="23">
        <f>AF1426-AF1348</f>
        <v>12773.538000000002</v>
      </c>
      <c r="AG1504" s="23">
        <f>AG1426-AG1348</f>
        <v>12773.538000000002</v>
      </c>
      <c r="AH1504" s="23" t="e">
        <f>AH1426-AH1348</f>
        <v>#VALUE!</v>
      </c>
    </row>
    <row r="1505" spans="1:34" ht="15" hidden="1" x14ac:dyDescent="0.25">
      <c r="A1505" t="str">
        <f t="shared" si="270"/>
        <v>成都超额非信贷拨备</v>
      </c>
      <c r="B1505" s="3" t="str">
        <f t="shared" si="275"/>
        <v>成都银行超额非信贷拨备</v>
      </c>
      <c r="C1505" s="4" t="s">
        <v>71</v>
      </c>
      <c r="D1505" s="4" t="s">
        <v>72</v>
      </c>
      <c r="E1505" s="5" t="s">
        <v>73</v>
      </c>
      <c r="F1505" s="5" t="s">
        <v>55</v>
      </c>
      <c r="G1505" s="5" t="str">
        <f t="shared" si="276"/>
        <v>超额非信贷拨备</v>
      </c>
      <c r="H1505" s="23">
        <f>H1427-H1349</f>
        <v>2489.916000000002</v>
      </c>
      <c r="I1505" s="23">
        <f>I1427-I1349</f>
        <v>2489.916000000002</v>
      </c>
      <c r="J1505" s="23">
        <f>J1427-J1349</f>
        <v>2590.6490000000031</v>
      </c>
      <c r="K1505" s="23">
        <f>K1427-K1349</f>
        <v>2590.6490000000031</v>
      </c>
      <c r="L1505" s="23">
        <f>L1427-L1349</f>
        <v>2864.3050000000003</v>
      </c>
      <c r="M1505" s="23">
        <f>M1427-M1349</f>
        <v>2864.3050000000003</v>
      </c>
      <c r="N1505" s="23">
        <f>N1427-N1349</f>
        <v>3342.7720000000027</v>
      </c>
      <c r="O1505" s="23">
        <f>O1427-O1349</f>
        <v>3342.7720000000027</v>
      </c>
      <c r="P1505" s="23">
        <f>P1427-P1349</f>
        <v>3529.8830000000016</v>
      </c>
      <c r="Q1505" s="23">
        <f>Q1427-Q1349</f>
        <v>3529.8830000000016</v>
      </c>
      <c r="R1505" s="23">
        <f>R1427-R1349</f>
        <v>4120.92</v>
      </c>
      <c r="S1505" s="23">
        <f>S1427-S1349</f>
        <v>4120.92</v>
      </c>
      <c r="T1505" s="23">
        <f>T1427-T1349</f>
        <v>4037.7230000000054</v>
      </c>
      <c r="U1505" s="23">
        <f>U1427-U1349</f>
        <v>4037.7230000000054</v>
      </c>
      <c r="V1505" s="23">
        <f>V1427-V1349</f>
        <v>3746.8210000000017</v>
      </c>
      <c r="W1505" s="23">
        <f>W1427-W1349</f>
        <v>3746.8210000000017</v>
      </c>
      <c r="X1505" s="23">
        <f>X1427-X1349</f>
        <v>3076.6840000000011</v>
      </c>
      <c r="Y1505" s="23">
        <f>Y1427-Y1349</f>
        <v>3076.6840000000011</v>
      </c>
      <c r="Z1505" s="23">
        <f>Z1427-Z1349</f>
        <v>3102.33</v>
      </c>
      <c r="AA1505" s="23">
        <f>AA1427-AA1349</f>
        <v>3102.33</v>
      </c>
      <c r="AB1505" s="23">
        <f>AB1427-AB1349</f>
        <v>2188.090000000002</v>
      </c>
      <c r="AC1505" s="23">
        <f>AC1427-AC1349</f>
        <v>2188.090000000002</v>
      </c>
      <c r="AD1505" s="23">
        <f>AD1427-AD1349</f>
        <v>1875.6790000000001</v>
      </c>
      <c r="AE1505" s="23">
        <f>AE1427-AE1349</f>
        <v>1875.6790000000001</v>
      </c>
      <c r="AF1505" s="23">
        <f>AF1427-AF1349</f>
        <v>1839.6830000000004</v>
      </c>
      <c r="AG1505" s="23">
        <f>AG1427-AG1349</f>
        <v>1839.6830000000004</v>
      </c>
      <c r="AH1505" s="23" t="e">
        <f>AH1427-AH1349</f>
        <v>#VALUE!</v>
      </c>
    </row>
    <row r="1506" spans="1:34" ht="15" hidden="1" x14ac:dyDescent="0.25">
      <c r="A1506" t="str">
        <f t="shared" si="270"/>
        <v>长沙超额非信贷拨备</v>
      </c>
      <c r="B1506" s="3" t="str">
        <f t="shared" si="275"/>
        <v>长沙银行超额非信贷拨备</v>
      </c>
      <c r="C1506" s="4" t="s">
        <v>74</v>
      </c>
      <c r="D1506" s="4" t="s">
        <v>75</v>
      </c>
      <c r="E1506" s="5" t="s">
        <v>76</v>
      </c>
      <c r="F1506" s="5" t="s">
        <v>55</v>
      </c>
      <c r="G1506" s="5" t="str">
        <f t="shared" si="276"/>
        <v>超额非信贷拨备</v>
      </c>
      <c r="H1506" s="23">
        <f>H1428-H1350</f>
        <v>2741.1739999999995</v>
      </c>
      <c r="I1506" s="23">
        <f>I1428-I1350</f>
        <v>2741.1739999999995</v>
      </c>
      <c r="J1506" s="23">
        <f>J1428-J1350</f>
        <v>3289.2770000000005</v>
      </c>
      <c r="K1506" s="23">
        <f>K1428-K1350</f>
        <v>3289.2770000000005</v>
      </c>
      <c r="L1506" s="23">
        <f>L1428-L1350</f>
        <v>1025.4579999999996</v>
      </c>
      <c r="M1506" s="23">
        <f>M1428-M1350</f>
        <v>1025.4579999999996</v>
      </c>
      <c r="N1506" s="23">
        <f>N1428-N1350</f>
        <v>928.40300000000116</v>
      </c>
      <c r="O1506" s="23">
        <f>O1428-O1350</f>
        <v>928.40300000000116</v>
      </c>
      <c r="P1506" s="23">
        <f>P1428-P1350</f>
        <v>1616.7630000000036</v>
      </c>
      <c r="Q1506" s="23">
        <f>Q1428-Q1350</f>
        <v>1616.7630000000036</v>
      </c>
      <c r="R1506" s="23">
        <f>R1428-R1350</f>
        <v>407.74999999999818</v>
      </c>
      <c r="S1506" s="23">
        <f>S1428-S1350</f>
        <v>407.74999999999818</v>
      </c>
      <c r="T1506" s="23">
        <f>T1428-T1350</f>
        <v>760.55300000000352</v>
      </c>
      <c r="U1506" s="23">
        <f>U1428-U1350</f>
        <v>760.55300000000352</v>
      </c>
      <c r="V1506" s="23">
        <f>V1428-V1350</f>
        <v>989.69700000000284</v>
      </c>
      <c r="W1506" s="23">
        <f>W1428-W1350</f>
        <v>989.69700000000284</v>
      </c>
      <c r="X1506" s="23">
        <f>X1428-X1350</f>
        <v>6021.5779999999977</v>
      </c>
      <c r="Y1506" s="23">
        <f>Y1428-Y1350</f>
        <v>6021.5779999999977</v>
      </c>
      <c r="Z1506" s="23">
        <f>Z1428-Z1350</f>
        <v>6010.2520000000004</v>
      </c>
      <c r="AA1506" s="23">
        <f>AA1428-AA1350</f>
        <v>6010.2520000000004</v>
      </c>
      <c r="AB1506" s="23">
        <f>AB1428-AB1350</f>
        <v>5456.5360000000001</v>
      </c>
      <c r="AC1506" s="23">
        <f>AC1428-AC1350</f>
        <v>5456.5360000000001</v>
      </c>
      <c r="AD1506" s="23">
        <f>AD1428-AD1350</f>
        <v>1742.9449999999997</v>
      </c>
      <c r="AE1506" s="23">
        <f>AE1428-AE1350</f>
        <v>1742.9449999999997</v>
      </c>
      <c r="AF1506" s="23">
        <f>AF1428-AF1350</f>
        <v>2338.7929999999988</v>
      </c>
      <c r="AG1506" s="23">
        <f>AG1428-AG1350</f>
        <v>2338.7929999999988</v>
      </c>
      <c r="AH1506" s="23" t="e">
        <f>AH1428-AH1350</f>
        <v>#VALUE!</v>
      </c>
    </row>
    <row r="1507" spans="1:34" ht="15" hidden="1" x14ac:dyDescent="0.25">
      <c r="A1507" t="str">
        <f t="shared" si="270"/>
        <v>重庆超额非信贷拨备</v>
      </c>
      <c r="B1507" s="3" t="str">
        <f t="shared" si="275"/>
        <v>重庆银行超额非信贷拨备</v>
      </c>
      <c r="C1507" s="4" t="s">
        <v>77</v>
      </c>
      <c r="D1507" s="4" t="s">
        <v>78</v>
      </c>
      <c r="E1507" s="5" t="s">
        <v>79</v>
      </c>
      <c r="F1507" s="5" t="s">
        <v>55</v>
      </c>
      <c r="G1507" s="5" t="str">
        <f t="shared" si="276"/>
        <v>超额非信贷拨备</v>
      </c>
      <c r="H1507" s="23">
        <f>H1429-H1351</f>
        <v>0</v>
      </c>
      <c r="I1507" s="23">
        <f>I1429-I1351</f>
        <v>0</v>
      </c>
      <c r="J1507" s="23">
        <f>J1429-J1351</f>
        <v>871.54399999999976</v>
      </c>
      <c r="K1507" s="23">
        <f>K1429-K1351</f>
        <v>871.54399999999976</v>
      </c>
      <c r="L1507" s="23">
        <f>L1429-L1351</f>
        <v>-666.51300000000003</v>
      </c>
      <c r="M1507" s="23">
        <f>M1429-M1351</f>
        <v>-666.51300000000003</v>
      </c>
      <c r="N1507" s="23">
        <f>N1429-N1351</f>
        <v>1284.4390000000021</v>
      </c>
      <c r="O1507" s="23">
        <f>O1429-O1351</f>
        <v>1284.4390000000021</v>
      </c>
      <c r="P1507" s="23">
        <f>P1429-P1351</f>
        <v>1118.533999999999</v>
      </c>
      <c r="Q1507" s="23">
        <f>Q1429-Q1351</f>
        <v>1118.533999999999</v>
      </c>
      <c r="R1507" s="23">
        <f>R1429-R1351</f>
        <v>951.37300000000778</v>
      </c>
      <c r="S1507" s="23">
        <f>S1429-S1351</f>
        <v>951.37300000000778</v>
      </c>
      <c r="T1507" s="23">
        <f>T1429-T1351</f>
        <v>-342.01200000000199</v>
      </c>
      <c r="U1507" s="23">
        <f>U1429-U1351</f>
        <v>-342.01200000000199</v>
      </c>
      <c r="V1507" s="23">
        <f>V1429-V1351</f>
        <v>910.21500000000196</v>
      </c>
      <c r="W1507" s="23">
        <f>W1429-W1351</f>
        <v>910.21500000000196</v>
      </c>
      <c r="X1507" s="23">
        <f>X1429-X1351</f>
        <v>2160.7839999999997</v>
      </c>
      <c r="Y1507" s="23">
        <f>Y1429-Y1351</f>
        <v>2160.7839999999997</v>
      </c>
      <c r="Z1507" s="23">
        <f>Z1429-Z1351</f>
        <v>2489.2220000000034</v>
      </c>
      <c r="AA1507" s="23">
        <f>AA1429-AA1351</f>
        <v>2489.2220000000034</v>
      </c>
      <c r="AB1507" s="23">
        <f>AB1429-AB1351</f>
        <v>2031.8589999999986</v>
      </c>
      <c r="AC1507" s="23">
        <f>AC1429-AC1351</f>
        <v>2031.8589999999986</v>
      </c>
      <c r="AD1507" s="23">
        <f>AD1429-AD1351</f>
        <v>943.61500000000115</v>
      </c>
      <c r="AE1507" s="23">
        <f>AE1429-AE1351</f>
        <v>943.61500000000115</v>
      </c>
      <c r="AF1507" s="23">
        <f>AF1429-AF1351</f>
        <v>1108.1780000000003</v>
      </c>
      <c r="AG1507" s="23">
        <f>AG1429-AG1351</f>
        <v>1108.1780000000003</v>
      </c>
      <c r="AH1507" s="23">
        <f>AH1429-AH1351</f>
        <v>488.01635779999924</v>
      </c>
    </row>
    <row r="1508" spans="1:34" ht="15" hidden="1" x14ac:dyDescent="0.25">
      <c r="A1508" t="str">
        <f t="shared" si="270"/>
        <v>贵阳超额非信贷拨备</v>
      </c>
      <c r="B1508" s="3" t="str">
        <f t="shared" si="275"/>
        <v>贵阳银行超额非信贷拨备</v>
      </c>
      <c r="C1508" s="4" t="s">
        <v>80</v>
      </c>
      <c r="D1508" s="4" t="s">
        <v>81</v>
      </c>
      <c r="E1508" s="5" t="s">
        <v>82</v>
      </c>
      <c r="F1508" s="5" t="s">
        <v>55</v>
      </c>
      <c r="G1508" s="5" t="str">
        <f t="shared" si="276"/>
        <v>超额非信贷拨备</v>
      </c>
      <c r="H1508" s="23">
        <f>H1430-H1352</f>
        <v>1077.4529999999991</v>
      </c>
      <c r="I1508" s="23">
        <f>I1430-I1352</f>
        <v>1077.4529999999991</v>
      </c>
      <c r="J1508" s="23">
        <f>J1430-J1352</f>
        <v>2950.7169999999969</v>
      </c>
      <c r="K1508" s="23">
        <f>K1430-K1352</f>
        <v>2950.7169999999969</v>
      </c>
      <c r="L1508" s="23">
        <f>L1430-L1352</f>
        <v>4103.3590000000004</v>
      </c>
      <c r="M1508" s="23">
        <f>M1430-M1352</f>
        <v>4103.3590000000004</v>
      </c>
      <c r="N1508" s="23">
        <f>N1430-N1352</f>
        <v>2388.1170000000011</v>
      </c>
      <c r="O1508" s="23">
        <f>O1430-O1352</f>
        <v>2388.1170000000011</v>
      </c>
      <c r="P1508" s="23">
        <f>P1430-P1352</f>
        <v>5467.0789999999988</v>
      </c>
      <c r="Q1508" s="23">
        <f>Q1430-Q1352</f>
        <v>5467.0789999999988</v>
      </c>
      <c r="R1508" s="23">
        <f>R1430-R1352</f>
        <v>3136.4389999999985</v>
      </c>
      <c r="S1508" s="23">
        <f>S1430-S1352</f>
        <v>3136.4389999999985</v>
      </c>
      <c r="T1508" s="23">
        <f>T1430-T1352</f>
        <v>2716.8670000000025</v>
      </c>
      <c r="U1508" s="23">
        <f>U1430-U1352</f>
        <v>2716.8670000000025</v>
      </c>
      <c r="V1508" s="23">
        <f>V1430-V1352</f>
        <v>3414.842999999998</v>
      </c>
      <c r="W1508" s="23">
        <f>W1430-W1352</f>
        <v>3414.842999999998</v>
      </c>
      <c r="X1508" s="23">
        <f>X1430-X1352</f>
        <v>3502.8310000000001</v>
      </c>
      <c r="Y1508" s="23">
        <f>Y1430-Y1352</f>
        <v>3502.8310000000001</v>
      </c>
      <c r="Z1508" s="23">
        <f>Z1430-Z1352</f>
        <v>5238.7590000000018</v>
      </c>
      <c r="AA1508" s="23">
        <f>AA1430-AA1352</f>
        <v>5238.7590000000018</v>
      </c>
      <c r="AB1508" s="23">
        <f>AB1430-AB1352</f>
        <v>6119.8220000000056</v>
      </c>
      <c r="AC1508" s="23">
        <f>AC1430-AC1352</f>
        <v>6119.8220000000056</v>
      </c>
      <c r="AD1508" s="23">
        <f>AD1430-AD1352</f>
        <v>2234.6929999999984</v>
      </c>
      <c r="AE1508" s="23">
        <f>AE1430-AE1352</f>
        <v>2234.6929999999984</v>
      </c>
      <c r="AF1508" s="23">
        <f>AF1430-AF1352</f>
        <v>2723.9980000000005</v>
      </c>
      <c r="AG1508" s="23">
        <f>AG1430-AG1352</f>
        <v>2723.9980000000005</v>
      </c>
      <c r="AH1508" s="23" t="e">
        <f>AH1430-AH1352</f>
        <v>#VALUE!</v>
      </c>
    </row>
    <row r="1509" spans="1:34" ht="15" hidden="1" x14ac:dyDescent="0.25">
      <c r="A1509" t="str">
        <f t="shared" si="270"/>
        <v>郑州超额非信贷拨备</v>
      </c>
      <c r="B1509" s="3" t="str">
        <f t="shared" si="275"/>
        <v>郑州银行超额非信贷拨备</v>
      </c>
      <c r="C1509" s="4" t="s">
        <v>83</v>
      </c>
      <c r="D1509" s="4" t="s">
        <v>84</v>
      </c>
      <c r="E1509" s="5" t="s">
        <v>85</v>
      </c>
      <c r="F1509" s="5" t="s">
        <v>55</v>
      </c>
      <c r="G1509" s="5" t="str">
        <f t="shared" si="276"/>
        <v>超额非信贷拨备</v>
      </c>
      <c r="H1509" s="23">
        <f>H1431-H1353</f>
        <v>1027.5890000000027</v>
      </c>
      <c r="I1509" s="23">
        <f>I1431-I1353</f>
        <v>1027.5890000000027</v>
      </c>
      <c r="J1509" s="23">
        <f>J1431-J1353</f>
        <v>-3944.2469999999985</v>
      </c>
      <c r="K1509" s="23">
        <f>K1431-K1353</f>
        <v>-3944.2469999999985</v>
      </c>
      <c r="L1509" s="23">
        <f>L1431-L1353</f>
        <v>-4692.0970000000007</v>
      </c>
      <c r="M1509" s="23">
        <f>M1431-M1353</f>
        <v>-4692.0970000000007</v>
      </c>
      <c r="N1509" s="23">
        <f>N1431-N1353</f>
        <v>-6922.2100000000009</v>
      </c>
      <c r="O1509" s="23">
        <f>O1431-O1353</f>
        <v>-6922.2100000000009</v>
      </c>
      <c r="P1509" s="23">
        <f>P1431-P1353</f>
        <v>-7723.9030000000002</v>
      </c>
      <c r="Q1509" s="23">
        <f>Q1431-Q1353</f>
        <v>-7723.9030000000002</v>
      </c>
      <c r="R1509" s="23">
        <f>R1431-R1353</f>
        <v>-7019.2750000000015</v>
      </c>
      <c r="S1509" s="23">
        <f>S1431-S1353</f>
        <v>-7019.2750000000015</v>
      </c>
      <c r="T1509" s="23">
        <f>T1431-T1353</f>
        <v>-6777.8540000000012</v>
      </c>
      <c r="U1509" s="23">
        <f>U1431-U1353</f>
        <v>-6777.8540000000012</v>
      </c>
      <c r="V1509" s="23">
        <f>V1431-V1353</f>
        <v>-7187.4369999999981</v>
      </c>
      <c r="W1509" s="23">
        <f>W1431-W1353</f>
        <v>-7187.4369999999981</v>
      </c>
      <c r="X1509" s="23">
        <f>X1431-X1353</f>
        <v>5057.5669999999991</v>
      </c>
      <c r="Y1509" s="23">
        <f>Y1431-Y1353</f>
        <v>5057.5669999999991</v>
      </c>
      <c r="Z1509" s="23">
        <f>Z1431-Z1353</f>
        <v>5781.1040000000048</v>
      </c>
      <c r="AA1509" s="23">
        <f>AA1431-AA1353</f>
        <v>5781.1040000000048</v>
      </c>
      <c r="AB1509" s="23">
        <f>AB1431-AB1353</f>
        <v>6992.2399999999961</v>
      </c>
      <c r="AC1509" s="23">
        <f>AC1431-AC1353</f>
        <v>6992.2399999999961</v>
      </c>
      <c r="AD1509" s="23">
        <f>AD1431-AD1353</f>
        <v>-9783.8430000000062</v>
      </c>
      <c r="AE1509" s="23">
        <f>AE1431-AE1353</f>
        <v>-9783.8430000000062</v>
      </c>
      <c r="AF1509" s="23">
        <f>AF1431-AF1353</f>
        <v>-9769.7030000000013</v>
      </c>
      <c r="AG1509" s="23">
        <f>AG1431-AG1353</f>
        <v>-9769.7030000000013</v>
      </c>
      <c r="AH1509" s="23">
        <f>AH1431-AH1353</f>
        <v>-7405.8970000000045</v>
      </c>
    </row>
    <row r="1510" spans="1:34" ht="15" hidden="1" x14ac:dyDescent="0.25">
      <c r="A1510" t="str">
        <f t="shared" si="270"/>
        <v>青岛超额非信贷拨备</v>
      </c>
      <c r="B1510" s="3" t="str">
        <f t="shared" si="275"/>
        <v>青岛银行超额非信贷拨备</v>
      </c>
      <c r="C1510" s="4" t="s">
        <v>86</v>
      </c>
      <c r="D1510" s="4" t="s">
        <v>87</v>
      </c>
      <c r="E1510" s="5" t="s">
        <v>88</v>
      </c>
      <c r="F1510" s="5" t="s">
        <v>55</v>
      </c>
      <c r="G1510" s="5" t="str">
        <f t="shared" si="276"/>
        <v>超额非信贷拨备</v>
      </c>
      <c r="H1510" s="23">
        <f>H1432-H1354</f>
        <v>771.98500000000081</v>
      </c>
      <c r="I1510" s="23">
        <f>I1432-I1354</f>
        <v>771.98500000000081</v>
      </c>
      <c r="J1510" s="23">
        <f>J1432-J1354</f>
        <v>1337.497000000001</v>
      </c>
      <c r="K1510" s="23">
        <f>K1432-K1354</f>
        <v>1337.497000000001</v>
      </c>
      <c r="L1510" s="23">
        <f>L1432-L1354</f>
        <v>1272.477000000001</v>
      </c>
      <c r="M1510" s="23">
        <f>M1432-M1354</f>
        <v>1272.477000000001</v>
      </c>
      <c r="N1510" s="23">
        <f>N1432-N1354</f>
        <v>1256.2299999999996</v>
      </c>
      <c r="O1510" s="23">
        <f>O1432-O1354</f>
        <v>1256.2299999999996</v>
      </c>
      <c r="P1510" s="23">
        <f>P1432-P1354</f>
        <v>940.86799999999926</v>
      </c>
      <c r="Q1510" s="23">
        <f>Q1432-Q1354</f>
        <v>940.86799999999926</v>
      </c>
      <c r="R1510" s="23">
        <f>R1432-R1354</f>
        <v>1228.5049999999981</v>
      </c>
      <c r="S1510" s="23">
        <f>S1432-S1354</f>
        <v>1228.5049999999981</v>
      </c>
      <c r="T1510" s="23">
        <f>T1432-T1354</f>
        <v>604.07200000000012</v>
      </c>
      <c r="U1510" s="23">
        <f>U1432-U1354</f>
        <v>604.07200000000012</v>
      </c>
      <c r="V1510" s="23">
        <f>V1432-V1354</f>
        <v>-531.05799999999908</v>
      </c>
      <c r="W1510" s="23">
        <f>W1432-W1354</f>
        <v>-531.05799999999908</v>
      </c>
      <c r="X1510" s="23">
        <f>X1432-X1354</f>
        <v>4441.6079999999993</v>
      </c>
      <c r="Y1510" s="23">
        <f>Y1432-Y1354</f>
        <v>4441.6079999999993</v>
      </c>
      <c r="Z1510" s="23">
        <f>Z1432-Z1354</f>
        <v>5943.8559999999979</v>
      </c>
      <c r="AA1510" s="23">
        <f>AA1432-AA1354</f>
        <v>5943.8559999999979</v>
      </c>
      <c r="AB1510" s="23">
        <f>AB1432-AB1354</f>
        <v>6496.8239999999987</v>
      </c>
      <c r="AC1510" s="23">
        <f>AC1432-AC1354</f>
        <v>6496.8239999999987</v>
      </c>
      <c r="AD1510" s="23">
        <f>AD1432-AD1354</f>
        <v>2120.1789999999992</v>
      </c>
      <c r="AE1510" s="23">
        <f>AE1432-AE1354</f>
        <v>2120.1789999999992</v>
      </c>
      <c r="AF1510" s="23">
        <f>AF1432-AF1354</f>
        <v>2821.55</v>
      </c>
      <c r="AG1510" s="23">
        <f>AG1432-AG1354</f>
        <v>2821.55</v>
      </c>
      <c r="AH1510" s="23">
        <f>AH1432-AH1354</f>
        <v>1519.6220000000003</v>
      </c>
    </row>
    <row r="1511" spans="1:34" ht="15" hidden="1" x14ac:dyDescent="0.25">
      <c r="A1511" t="str">
        <f t="shared" si="270"/>
        <v>苏州超额非信贷拨备</v>
      </c>
      <c r="B1511" s="3" t="str">
        <f t="shared" si="275"/>
        <v>苏州银行超额非信贷拨备</v>
      </c>
      <c r="C1511" s="4" t="s">
        <v>89</v>
      </c>
      <c r="D1511" s="4" t="s">
        <v>90</v>
      </c>
      <c r="E1511" s="5" t="s">
        <v>91</v>
      </c>
      <c r="F1511" s="5" t="s">
        <v>55</v>
      </c>
      <c r="G1511" s="5" t="str">
        <f t="shared" si="276"/>
        <v>超额非信贷拨备</v>
      </c>
      <c r="H1511" s="23">
        <f>H1433-H1355</f>
        <v>864.87484899999845</v>
      </c>
      <c r="I1511" s="23">
        <f>I1433-I1355</f>
        <v>864.87484899999845</v>
      </c>
      <c r="J1511" s="23">
        <f>J1433-J1355</f>
        <v>1702.0253789999999</v>
      </c>
      <c r="K1511" s="23">
        <f>K1433-K1355</f>
        <v>1702.0253789999999</v>
      </c>
      <c r="L1511" s="23">
        <f>L1433-L1355</f>
        <v>2222.1675139999979</v>
      </c>
      <c r="M1511" s="23">
        <f>M1433-M1355</f>
        <v>2222.1675139999979</v>
      </c>
      <c r="N1511" s="23">
        <f>N1433-N1355</f>
        <v>532.61212199999864</v>
      </c>
      <c r="O1511" s="23">
        <f>O1433-O1355</f>
        <v>532.61212199999864</v>
      </c>
      <c r="P1511" s="23">
        <f>P1433-P1355</f>
        <v>2914.6261939999972</v>
      </c>
      <c r="Q1511" s="23">
        <f>Q1433-Q1355</f>
        <v>2914.6261939999972</v>
      </c>
      <c r="R1511" s="23">
        <f>R1433-R1355</f>
        <v>2758.4226720000015</v>
      </c>
      <c r="S1511" s="23">
        <f>S1433-S1355</f>
        <v>2758.4226720000015</v>
      </c>
      <c r="T1511" s="23">
        <f>T1433-T1355</f>
        <v>3028.6532659999993</v>
      </c>
      <c r="U1511" s="23">
        <f>U1433-U1355</f>
        <v>3028.6532659999993</v>
      </c>
      <c r="V1511" s="23">
        <f>V1433-V1355</f>
        <v>3461.5121460000018</v>
      </c>
      <c r="W1511" s="23">
        <f>W1433-W1355</f>
        <v>3461.5121460000018</v>
      </c>
      <c r="X1511" s="23">
        <f>X1433-X1355</f>
        <v>4074.4344679999995</v>
      </c>
      <c r="Y1511" s="23">
        <f>Y1433-Y1355</f>
        <v>4074.4344679999995</v>
      </c>
      <c r="Z1511" s="23">
        <f>Z1433-Z1355</f>
        <v>3914.9435189999986</v>
      </c>
      <c r="AA1511" s="23">
        <f>AA1433-AA1355</f>
        <v>3914.9435189999986</v>
      </c>
      <c r="AB1511" s="23">
        <f>AB1433-AB1355</f>
        <v>3588.4209639999972</v>
      </c>
      <c r="AC1511" s="23">
        <f>AC1433-AC1355</f>
        <v>3588.4209639999972</v>
      </c>
      <c r="AD1511" s="23">
        <f>AD1433-AD1355</f>
        <v>2954.4595650000001</v>
      </c>
      <c r="AE1511" s="23">
        <f>AE1433-AE1355</f>
        <v>2954.4595650000001</v>
      </c>
      <c r="AF1511" s="23">
        <f>AF1433-AF1355</f>
        <v>2844.3733339999999</v>
      </c>
      <c r="AG1511" s="23">
        <f>AG1433-AG1355</f>
        <v>2844.3733339999999</v>
      </c>
      <c r="AH1511" s="23" t="e">
        <f>AH1433-AH1355</f>
        <v>#VALUE!</v>
      </c>
    </row>
    <row r="1512" spans="1:34" ht="15" hidden="1" x14ac:dyDescent="0.25">
      <c r="A1512" t="str">
        <f t="shared" si="270"/>
        <v>齐鲁超额非信贷拨备</v>
      </c>
      <c r="B1512" s="3" t="str">
        <f t="shared" si="275"/>
        <v>齐鲁银行超额非信贷拨备</v>
      </c>
      <c r="C1512" s="4" t="s">
        <v>92</v>
      </c>
      <c r="D1512" s="4" t="s">
        <v>93</v>
      </c>
      <c r="E1512" s="5" t="s">
        <v>94</v>
      </c>
      <c r="F1512" s="5" t="s">
        <v>55</v>
      </c>
      <c r="G1512" s="5" t="str">
        <f t="shared" si="276"/>
        <v>超额非信贷拨备</v>
      </c>
      <c r="H1512" s="23">
        <f>H1434-H1356</f>
        <v>-30.228214999999999</v>
      </c>
      <c r="I1512" s="23">
        <f>I1434-I1356</f>
        <v>-30.228214999999999</v>
      </c>
      <c r="J1512" s="23">
        <f>J1434-J1356</f>
        <v>1652.5781610000004</v>
      </c>
      <c r="K1512" s="23">
        <f>K1434-K1356</f>
        <v>1652.5781610000004</v>
      </c>
      <c r="L1512" s="23">
        <f>L1434-L1356</f>
        <v>-30.228214999999999</v>
      </c>
      <c r="M1512" s="23">
        <f>M1434-M1356</f>
        <v>-30.228214999999999</v>
      </c>
      <c r="N1512" s="23">
        <f>N1434-N1356</f>
        <v>2240.7259710000008</v>
      </c>
      <c r="O1512" s="23">
        <f>O1434-O1356</f>
        <v>2240.7259710000008</v>
      </c>
      <c r="P1512" s="23">
        <f>P1434-P1356</f>
        <v>2725.9307850000005</v>
      </c>
      <c r="Q1512" s="23">
        <f>Q1434-Q1356</f>
        <v>2725.9307850000005</v>
      </c>
      <c r="R1512" s="23">
        <f>R1434-R1356</f>
        <v>3089.2087850000007</v>
      </c>
      <c r="S1512" s="23">
        <f>S1434-S1356</f>
        <v>3089.2087850000007</v>
      </c>
      <c r="T1512" s="23">
        <f>T1434-T1356</f>
        <v>3128.8677849999976</v>
      </c>
      <c r="U1512" s="23">
        <f>U1434-U1356</f>
        <v>3128.8677849999976</v>
      </c>
      <c r="V1512" s="23">
        <f>V1434-V1356</f>
        <v>3288.3767849999977</v>
      </c>
      <c r="W1512" s="23">
        <f>W1434-W1356</f>
        <v>3288.3767849999977</v>
      </c>
      <c r="X1512" s="23">
        <f>X1434-X1356</f>
        <v>2894.7070000000003</v>
      </c>
      <c r="Y1512" s="23">
        <f>Y1434-Y1356</f>
        <v>2894.7070000000003</v>
      </c>
      <c r="Z1512" s="23">
        <f>Z1434-Z1356</f>
        <v>3021.6059999999979</v>
      </c>
      <c r="AA1512" s="23">
        <f>AA1434-AA1356</f>
        <v>3021.6059999999979</v>
      </c>
      <c r="AB1512" s="23">
        <f>AB1434-AB1356</f>
        <v>3277.7199999999993</v>
      </c>
      <c r="AC1512" s="23">
        <f>AC1434-AC1356</f>
        <v>3277.7199999999993</v>
      </c>
      <c r="AD1512" s="23">
        <f>AD1434-AD1356</f>
        <v>1106.1819999999993</v>
      </c>
      <c r="AE1512" s="23">
        <f>AE1434-AE1356</f>
        <v>1106.1819999999993</v>
      </c>
      <c r="AF1512" s="23">
        <f>AF1434-AF1356</f>
        <v>1342.6560000000002</v>
      </c>
      <c r="AG1512" s="23">
        <f>AG1434-AG1356</f>
        <v>1342.6560000000002</v>
      </c>
      <c r="AH1512" s="23" t="e">
        <f>AH1434-AH1356</f>
        <v>#VALUE!</v>
      </c>
    </row>
    <row r="1513" spans="1:34" ht="15" hidden="1" x14ac:dyDescent="0.25">
      <c r="A1513" t="str">
        <f t="shared" si="270"/>
        <v>兰州超额非信贷拨备</v>
      </c>
      <c r="B1513" s="3" t="str">
        <f t="shared" si="275"/>
        <v>兰州银行超额非信贷拨备</v>
      </c>
      <c r="C1513" s="4" t="s">
        <v>95</v>
      </c>
      <c r="D1513" s="4" t="s">
        <v>96</v>
      </c>
      <c r="E1513" s="5" t="s">
        <v>97</v>
      </c>
      <c r="F1513" s="5" t="s">
        <v>55</v>
      </c>
      <c r="G1513" s="5" t="str">
        <f t="shared" si="276"/>
        <v>超额非信贷拨备</v>
      </c>
      <c r="H1513" s="23">
        <f>H1435-H1357</f>
        <v>0</v>
      </c>
      <c r="I1513" s="23">
        <f>I1435-I1357</f>
        <v>0</v>
      </c>
      <c r="J1513" s="23">
        <f>J1435-J1357</f>
        <v>609.95002603000091</v>
      </c>
      <c r="K1513" s="23">
        <f>K1435-K1357</f>
        <v>609.95002603000091</v>
      </c>
      <c r="L1513" s="23">
        <f>L1435-L1357</f>
        <v>0</v>
      </c>
      <c r="M1513" s="23">
        <f>M1435-M1357</f>
        <v>0</v>
      </c>
      <c r="N1513" s="23">
        <f>N1435-N1357</f>
        <v>766.67303589999926</v>
      </c>
      <c r="O1513" s="23">
        <f>O1435-O1357</f>
        <v>766.67303589999926</v>
      </c>
      <c r="P1513" s="23">
        <f>P1435-P1357</f>
        <v>0</v>
      </c>
      <c r="Q1513" s="23">
        <f>Q1435-Q1357</f>
        <v>0</v>
      </c>
      <c r="R1513" s="23">
        <f>R1435-R1357</f>
        <v>901.12445606000074</v>
      </c>
      <c r="S1513" s="23">
        <f>S1435-S1357</f>
        <v>901.12445606000074</v>
      </c>
      <c r="T1513" s="23">
        <f>T1435-T1357</f>
        <v>980.59277417999874</v>
      </c>
      <c r="U1513" s="23">
        <f>U1435-U1357</f>
        <v>980.59277417999874</v>
      </c>
      <c r="V1513" s="23">
        <f>V1435-V1357</f>
        <v>1138.6806589300004</v>
      </c>
      <c r="W1513" s="23">
        <f>W1435-W1357</f>
        <v>1138.6806589300004</v>
      </c>
      <c r="X1513" s="23">
        <f>X1435-X1357</f>
        <v>22.446048009999686</v>
      </c>
      <c r="Y1513" s="23">
        <f>Y1435-Y1357</f>
        <v>22.446048009999686</v>
      </c>
      <c r="Z1513" s="23">
        <f>Z1435-Z1357</f>
        <v>1329.2549971800017</v>
      </c>
      <c r="AA1513" s="23">
        <f>AA1435-AA1357</f>
        <v>1329.2549971800017</v>
      </c>
      <c r="AB1513" s="23">
        <f>AB1435-AB1357</f>
        <v>1334.9404265699995</v>
      </c>
      <c r="AC1513" s="23">
        <f>AC1435-AC1357</f>
        <v>1334.9404265699995</v>
      </c>
      <c r="AD1513" s="23">
        <f>AD1435-AD1357</f>
        <v>1325.8077217800001</v>
      </c>
      <c r="AE1513" s="23">
        <f>AE1435-AE1357</f>
        <v>1325.8077217800001</v>
      </c>
      <c r="AF1513" s="23">
        <f>AF1435-AF1357</f>
        <v>1403.0741963999999</v>
      </c>
      <c r="AG1513" s="23">
        <f>AG1435-AG1357</f>
        <v>1403.0741963999999</v>
      </c>
      <c r="AH1513" s="23" t="e">
        <f>AH1435-AH1357</f>
        <v>#VALUE!</v>
      </c>
    </row>
    <row r="1514" spans="1:34" ht="15" hidden="1" x14ac:dyDescent="0.25">
      <c r="A1514" t="str">
        <f t="shared" si="270"/>
        <v>西安超额非信贷拨备</v>
      </c>
      <c r="B1514" s="3" t="str">
        <f t="shared" si="275"/>
        <v>西安银行超额非信贷拨备</v>
      </c>
      <c r="C1514" s="4" t="s">
        <v>98</v>
      </c>
      <c r="D1514" s="4" t="s">
        <v>99</v>
      </c>
      <c r="E1514" s="5" t="s">
        <v>100</v>
      </c>
      <c r="F1514" s="5" t="s">
        <v>55</v>
      </c>
      <c r="G1514" s="5" t="str">
        <f t="shared" si="276"/>
        <v>超额非信贷拨备</v>
      </c>
      <c r="H1514" s="23">
        <f>H1436-H1358</f>
        <v>765.62499999999977</v>
      </c>
      <c r="I1514" s="23">
        <f>I1436-I1358</f>
        <v>765.62499999999977</v>
      </c>
      <c r="J1514" s="23">
        <f>J1436-J1358</f>
        <v>926.78499999999985</v>
      </c>
      <c r="K1514" s="23">
        <f>K1436-K1358</f>
        <v>926.78499999999985</v>
      </c>
      <c r="L1514" s="23">
        <f>L1436-L1358</f>
        <v>524.46099999999922</v>
      </c>
      <c r="M1514" s="23">
        <f>M1436-M1358</f>
        <v>524.46099999999922</v>
      </c>
      <c r="N1514" s="23">
        <f>N1436-N1358</f>
        <v>292.87299999999777</v>
      </c>
      <c r="O1514" s="23">
        <f>O1436-O1358</f>
        <v>292.87299999999777</v>
      </c>
      <c r="P1514" s="23">
        <f>P1436-P1358</f>
        <v>491.96900000000119</v>
      </c>
      <c r="Q1514" s="23">
        <f>Q1436-Q1358</f>
        <v>491.96900000000119</v>
      </c>
      <c r="R1514" s="23">
        <f>R1436-R1358</f>
        <v>-30.700000000001637</v>
      </c>
      <c r="S1514" s="23">
        <f>S1436-S1358</f>
        <v>-30.700000000001637</v>
      </c>
      <c r="T1514" s="23">
        <f>T1436-T1358</f>
        <v>40.166999999999007</v>
      </c>
      <c r="U1514" s="23">
        <f>U1436-U1358</f>
        <v>40.166999999999007</v>
      </c>
      <c r="V1514" s="23">
        <f>V1436-V1358</f>
        <v>94.748999999998887</v>
      </c>
      <c r="W1514" s="23">
        <f>W1436-W1358</f>
        <v>94.748999999998887</v>
      </c>
      <c r="X1514" s="23">
        <f>X1436-X1358</f>
        <v>1787.9549999999999</v>
      </c>
      <c r="Y1514" s="23">
        <f>Y1436-Y1358</f>
        <v>1787.9549999999999</v>
      </c>
      <c r="Z1514" s="23">
        <f>Z1436-Z1358</f>
        <v>2541.4929999999981</v>
      </c>
      <c r="AA1514" s="23">
        <f>AA1436-AA1358</f>
        <v>2541.4929999999981</v>
      </c>
      <c r="AB1514" s="23">
        <f>AB1436-AB1358</f>
        <v>2687.7340000000004</v>
      </c>
      <c r="AC1514" s="23">
        <f>AC1436-AC1358</f>
        <v>2687.7340000000004</v>
      </c>
      <c r="AD1514" s="23">
        <f>AD1436-AD1358</f>
        <v>-481.5590000000002</v>
      </c>
      <c r="AE1514" s="23">
        <f>AE1436-AE1358</f>
        <v>-481.5590000000002</v>
      </c>
      <c r="AF1514" s="23">
        <f>AF1436-AF1358</f>
        <v>99.670000000000982</v>
      </c>
      <c r="AG1514" s="23">
        <f>AG1436-AG1358</f>
        <v>99.670000000000982</v>
      </c>
      <c r="AH1514" s="23" t="e">
        <f>AH1436-AH1358</f>
        <v>#VALUE!</v>
      </c>
    </row>
    <row r="1515" spans="1:34" ht="15" hidden="1" x14ac:dyDescent="0.25">
      <c r="A1515" t="str">
        <f t="shared" si="270"/>
        <v>厦门超额非信贷拨备</v>
      </c>
      <c r="B1515" s="3" t="str">
        <f t="shared" si="275"/>
        <v>厦门银行超额非信贷拨备</v>
      </c>
      <c r="C1515" s="4" t="s">
        <v>101</v>
      </c>
      <c r="D1515" s="4" t="s">
        <v>102</v>
      </c>
      <c r="E1515" s="5" t="s">
        <v>103</v>
      </c>
      <c r="F1515" s="5" t="s">
        <v>55</v>
      </c>
      <c r="G1515" s="5" t="str">
        <f t="shared" si="276"/>
        <v>超额非信贷拨备</v>
      </c>
      <c r="H1515" s="23">
        <f>H1437-H1359</f>
        <v>0</v>
      </c>
      <c r="I1515" s="23">
        <f>I1437-I1359</f>
        <v>0</v>
      </c>
      <c r="J1515" s="23">
        <f>J1437-J1359</f>
        <v>1060.4079751900017</v>
      </c>
      <c r="K1515" s="23">
        <f>K1437-K1359</f>
        <v>1060.4079751900017</v>
      </c>
      <c r="L1515" s="23">
        <f>L1437-L1359</f>
        <v>0</v>
      </c>
      <c r="M1515" s="23">
        <f>M1437-M1359</f>
        <v>0</v>
      </c>
      <c r="N1515" s="23">
        <f>N1437-N1359</f>
        <v>873.13517207999996</v>
      </c>
      <c r="O1515" s="23">
        <f>O1437-O1359</f>
        <v>873.13517207999996</v>
      </c>
      <c r="P1515" s="23">
        <f>P1437-P1359</f>
        <v>997.40072058000032</v>
      </c>
      <c r="Q1515" s="23">
        <f>Q1437-Q1359</f>
        <v>997.40072058000032</v>
      </c>
      <c r="R1515" s="23">
        <f>R1437-R1359</f>
        <v>1318.5749047599984</v>
      </c>
      <c r="S1515" s="23">
        <f>S1437-S1359</f>
        <v>1318.5749047599984</v>
      </c>
      <c r="T1515" s="23">
        <f>T1437-T1359</f>
        <v>1245.0181569999993</v>
      </c>
      <c r="U1515" s="23">
        <f>U1437-U1359</f>
        <v>1245.0181569999993</v>
      </c>
      <c r="V1515" s="23">
        <f>V1437-V1359</f>
        <v>1260.5032326800001</v>
      </c>
      <c r="W1515" s="23">
        <f>W1437-W1359</f>
        <v>1260.5032326800001</v>
      </c>
      <c r="X1515" s="23">
        <f>X1437-X1359</f>
        <v>767.04407701000036</v>
      </c>
      <c r="Y1515" s="23">
        <f>Y1437-Y1359</f>
        <v>767.04407701000036</v>
      </c>
      <c r="Z1515" s="23">
        <f>Z1437-Z1359</f>
        <v>983.8002698500004</v>
      </c>
      <c r="AA1515" s="23">
        <f>AA1437-AA1359</f>
        <v>983.8002698500004</v>
      </c>
      <c r="AB1515" s="23">
        <f>AB1437-AB1359</f>
        <v>932.76720324999951</v>
      </c>
      <c r="AC1515" s="23">
        <f>AC1437-AC1359</f>
        <v>932.76720324999951</v>
      </c>
      <c r="AD1515" s="23">
        <f>AD1437-AD1359</f>
        <v>727.51049445000001</v>
      </c>
      <c r="AE1515" s="23">
        <f>AE1437-AE1359</f>
        <v>727.51049445000001</v>
      </c>
      <c r="AF1515" s="23">
        <f>AF1437-AF1359</f>
        <v>760.18858126999999</v>
      </c>
      <c r="AG1515" s="23">
        <f>AG1437-AG1359</f>
        <v>760.18858126999999</v>
      </c>
      <c r="AH1515" s="23" t="e">
        <f>AH1437-AH1359</f>
        <v>#VALUE!</v>
      </c>
    </row>
    <row r="1516" spans="1:34" ht="15" hidden="1" x14ac:dyDescent="0.25">
      <c r="A1516" t="str">
        <f t="shared" si="270"/>
        <v>渝农超额非信贷拨备</v>
      </c>
      <c r="B1516" s="3" t="str">
        <f t="shared" si="275"/>
        <v>渝农商行超额非信贷拨备</v>
      </c>
      <c r="C1516" s="4" t="s">
        <v>104</v>
      </c>
      <c r="D1516" s="4" t="s">
        <v>105</v>
      </c>
      <c r="E1516" s="5" t="s">
        <v>106</v>
      </c>
      <c r="F1516" s="5" t="s">
        <v>107</v>
      </c>
      <c r="G1516" s="5" t="str">
        <f t="shared" si="276"/>
        <v>超额非信贷拨备</v>
      </c>
      <c r="H1516" s="23">
        <f>H1438-H1360</f>
        <v>0</v>
      </c>
      <c r="I1516" s="23">
        <f>I1438-I1360</f>
        <v>0</v>
      </c>
      <c r="J1516" s="23">
        <f>J1438-J1360</f>
        <v>4335.5489999999954</v>
      </c>
      <c r="K1516" s="23">
        <f>K1438-K1360</f>
        <v>4335.5489999999954</v>
      </c>
      <c r="L1516" s="23">
        <f>L1438-L1360</f>
        <v>4758.6289999999972</v>
      </c>
      <c r="M1516" s="23">
        <f>M1438-M1360</f>
        <v>4758.6289999999972</v>
      </c>
      <c r="N1516" s="23">
        <f>N1438-N1360</f>
        <v>676.53400000000056</v>
      </c>
      <c r="O1516" s="23">
        <f>O1438-O1360</f>
        <v>676.53400000000056</v>
      </c>
      <c r="P1516" s="23">
        <f>P1438-P1360</f>
        <v>12.08100000000195</v>
      </c>
      <c r="Q1516" s="23">
        <f>Q1438-Q1360</f>
        <v>12.08100000000195</v>
      </c>
      <c r="R1516" s="23">
        <f>R1438-R1360</f>
        <v>627.7139999999979</v>
      </c>
      <c r="S1516" s="23">
        <f>S1438-S1360</f>
        <v>627.7139999999979</v>
      </c>
      <c r="T1516" s="23">
        <f>T1438-T1360</f>
        <v>210.37900000000241</v>
      </c>
      <c r="U1516" s="23">
        <f>U1438-U1360</f>
        <v>210.37900000000241</v>
      </c>
      <c r="V1516" s="23">
        <f>V1438-V1360</f>
        <v>-693.2159999999958</v>
      </c>
      <c r="W1516" s="23">
        <f>W1438-W1360</f>
        <v>-693.2159999999958</v>
      </c>
      <c r="X1516" s="23">
        <f>X1438-X1360</f>
        <v>3196.0679999999993</v>
      </c>
      <c r="Y1516" s="23">
        <f>Y1438-Y1360</f>
        <v>3196.0679999999993</v>
      </c>
      <c r="Z1516" s="23">
        <f>Z1438-Z1360</f>
        <v>4100.1399999999994</v>
      </c>
      <c r="AA1516" s="23">
        <f>AA1438-AA1360</f>
        <v>4100.1399999999994</v>
      </c>
      <c r="AB1516" s="23">
        <f>AB1438-AB1360</f>
        <v>4028.5419999999976</v>
      </c>
      <c r="AC1516" s="23">
        <f>AC1438-AC1360</f>
        <v>4028.5419999999976</v>
      </c>
      <c r="AD1516" s="23">
        <f>AD1438-AD1360</f>
        <v>1556.9349999999999</v>
      </c>
      <c r="AE1516" s="23">
        <f>AE1438-AE1360</f>
        <v>1556.9349999999999</v>
      </c>
      <c r="AF1516" s="23">
        <f>AF1438-AF1360</f>
        <v>1964.3000000000002</v>
      </c>
      <c r="AG1516" s="23">
        <f>AG1438-AG1360</f>
        <v>1964.3000000000002</v>
      </c>
      <c r="AH1516" s="23">
        <f>AH1438-AH1360</f>
        <v>2223.9480000000021</v>
      </c>
    </row>
    <row r="1517" spans="1:34" ht="15" hidden="1" x14ac:dyDescent="0.25">
      <c r="A1517" t="str">
        <f t="shared" si="270"/>
        <v>沪农超额非信贷拨备</v>
      </c>
      <c r="B1517" s="3" t="str">
        <f t="shared" si="275"/>
        <v>沪农商行超额非信贷拨备</v>
      </c>
      <c r="C1517" s="4" t="s">
        <v>108</v>
      </c>
      <c r="D1517" s="4" t="s">
        <v>109</v>
      </c>
      <c r="E1517" s="5" t="s">
        <v>110</v>
      </c>
      <c r="F1517" s="5" t="s">
        <v>107</v>
      </c>
      <c r="G1517" s="5" t="str">
        <f t="shared" si="276"/>
        <v>超额非信贷拨备</v>
      </c>
      <c r="H1517" s="23">
        <f>H1439-H1361</f>
        <v>0</v>
      </c>
      <c r="I1517" s="23">
        <f>I1439-I1361</f>
        <v>0</v>
      </c>
      <c r="J1517" s="23">
        <f>J1439-J1361</f>
        <v>2506.3159999999971</v>
      </c>
      <c r="K1517" s="23">
        <f>K1439-K1361</f>
        <v>2506.3159999999971</v>
      </c>
      <c r="L1517" s="23">
        <f>L1439-L1361</f>
        <v>-236.42100000000005</v>
      </c>
      <c r="M1517" s="23">
        <f>M1439-M1361</f>
        <v>-236.42100000000005</v>
      </c>
      <c r="N1517" s="23">
        <f>N1439-N1361</f>
        <v>2157.2669999999998</v>
      </c>
      <c r="O1517" s="23">
        <f>O1439-O1361</f>
        <v>2157.2669999999998</v>
      </c>
      <c r="P1517" s="23">
        <f>P1439-P1361</f>
        <v>-236.42100000000005</v>
      </c>
      <c r="Q1517" s="23">
        <f>Q1439-Q1361</f>
        <v>-236.42100000000005</v>
      </c>
      <c r="R1517" s="23">
        <f>R1439-R1361</f>
        <v>2758.0000000000005</v>
      </c>
      <c r="S1517" s="23">
        <f>S1439-S1361</f>
        <v>2758.0000000000005</v>
      </c>
      <c r="T1517" s="23">
        <f>T1439-T1361</f>
        <v>2709.9429999999984</v>
      </c>
      <c r="U1517" s="23">
        <f>U1439-U1361</f>
        <v>2709.9429999999984</v>
      </c>
      <c r="V1517" s="23">
        <f>V1439-V1361</f>
        <v>3217.7569999999996</v>
      </c>
      <c r="W1517" s="23">
        <f>W1439-W1361</f>
        <v>3217.7569999999996</v>
      </c>
      <c r="X1517" s="23">
        <f>X1439-X1361</f>
        <v>2792.8529999999992</v>
      </c>
      <c r="Y1517" s="23">
        <f>Y1439-Y1361</f>
        <v>2792.8529999999992</v>
      </c>
      <c r="Z1517" s="23">
        <f>Z1439-Z1361</f>
        <v>4043.3140000000021</v>
      </c>
      <c r="AA1517" s="23">
        <f>AA1439-AA1361</f>
        <v>4043.3140000000021</v>
      </c>
      <c r="AB1517" s="23">
        <f>AB1439-AB1361</f>
        <v>4267.8070000000007</v>
      </c>
      <c r="AC1517" s="23">
        <f>AC1439-AC1361</f>
        <v>4267.8070000000007</v>
      </c>
      <c r="AD1517" s="23">
        <f>AD1439-AD1361</f>
        <v>3233.0600000000004</v>
      </c>
      <c r="AE1517" s="23">
        <f>AE1439-AE1361</f>
        <v>3233.0600000000004</v>
      </c>
      <c r="AF1517" s="23">
        <f>AF1439-AF1361</f>
        <v>3320.5</v>
      </c>
      <c r="AG1517" s="23">
        <f>AG1439-AG1361</f>
        <v>3320.5</v>
      </c>
      <c r="AH1517" s="23" t="e">
        <f>AH1439-AH1361</f>
        <v>#VALUE!</v>
      </c>
    </row>
    <row r="1518" spans="1:34" ht="15" hidden="1" x14ac:dyDescent="0.25">
      <c r="A1518" t="str">
        <f t="shared" si="270"/>
        <v>青农超额非信贷拨备</v>
      </c>
      <c r="B1518" s="3" t="str">
        <f t="shared" si="275"/>
        <v>青农商行超额非信贷拨备</v>
      </c>
      <c r="C1518" s="4" t="s">
        <v>111</v>
      </c>
      <c r="D1518" s="4" t="s">
        <v>112</v>
      </c>
      <c r="E1518" s="5" t="s">
        <v>113</v>
      </c>
      <c r="F1518" s="5" t="s">
        <v>107</v>
      </c>
      <c r="G1518" s="5" t="str">
        <f t="shared" si="276"/>
        <v>超额非信贷拨备</v>
      </c>
      <c r="H1518" s="23">
        <f>H1440-H1362</f>
        <v>484.41700000000003</v>
      </c>
      <c r="I1518" s="23">
        <f>I1440-I1362</f>
        <v>484.41700000000003</v>
      </c>
      <c r="J1518" s="23">
        <f>J1440-J1362</f>
        <v>455.94199999999967</v>
      </c>
      <c r="K1518" s="23">
        <f>K1440-K1362</f>
        <v>455.94199999999967</v>
      </c>
      <c r="L1518" s="23">
        <f>L1440-L1362</f>
        <v>546.20100000000105</v>
      </c>
      <c r="M1518" s="23">
        <f>M1440-M1362</f>
        <v>546.20100000000105</v>
      </c>
      <c r="N1518" s="23">
        <f>N1440-N1362</f>
        <v>249.59600000000137</v>
      </c>
      <c r="O1518" s="23">
        <f>O1440-O1362</f>
        <v>249.59600000000137</v>
      </c>
      <c r="P1518" s="23">
        <f>P1440-P1362</f>
        <v>125.06700000000035</v>
      </c>
      <c r="Q1518" s="23">
        <f>Q1440-Q1362</f>
        <v>125.06700000000035</v>
      </c>
      <c r="R1518" s="23">
        <f>R1440-R1362</f>
        <v>-148.24700000000018</v>
      </c>
      <c r="S1518" s="23">
        <f>S1440-S1362</f>
        <v>-148.24700000000018</v>
      </c>
      <c r="T1518" s="23">
        <f>T1440-T1362</f>
        <v>-64.932999999999993</v>
      </c>
      <c r="U1518" s="23">
        <f>U1440-U1362</f>
        <v>-64.932999999999993</v>
      </c>
      <c r="V1518" s="23">
        <f>V1440-V1362</f>
        <v>219.53400000000022</v>
      </c>
      <c r="W1518" s="23">
        <f>W1440-W1362</f>
        <v>219.53400000000022</v>
      </c>
      <c r="X1518" s="23">
        <f>X1440-X1362</f>
        <v>339.97999999999956</v>
      </c>
      <c r="Y1518" s="23">
        <f>Y1440-Y1362</f>
        <v>339.97999999999956</v>
      </c>
      <c r="Z1518" s="23">
        <f>Z1440-Z1362</f>
        <v>1347.8659999999982</v>
      </c>
      <c r="AA1518" s="23">
        <f>AA1440-AA1362</f>
        <v>1347.8659999999982</v>
      </c>
      <c r="AB1518" s="23">
        <f>AB1440-AB1362</f>
        <v>1060.1309999999994</v>
      </c>
      <c r="AC1518" s="23">
        <f>AC1440-AC1362</f>
        <v>1060.1309999999994</v>
      </c>
      <c r="AD1518" s="23">
        <f>AD1440-AD1362</f>
        <v>778.48400000000015</v>
      </c>
      <c r="AE1518" s="23">
        <f>AE1440-AE1362</f>
        <v>778.48400000000015</v>
      </c>
      <c r="AF1518" s="23">
        <f>AF1440-AF1362</f>
        <v>751.21900000000005</v>
      </c>
      <c r="AG1518" s="23">
        <f>AG1440-AG1362</f>
        <v>751.21900000000005</v>
      </c>
      <c r="AH1518" s="23" t="e">
        <f>AH1440-AH1362</f>
        <v>#VALUE!</v>
      </c>
    </row>
    <row r="1519" spans="1:34" ht="15" hidden="1" x14ac:dyDescent="0.25">
      <c r="A1519" t="str">
        <f t="shared" si="270"/>
        <v>常熟超额非信贷拨备</v>
      </c>
      <c r="B1519" s="3" t="str">
        <f t="shared" si="275"/>
        <v>常熟银行超额非信贷拨备</v>
      </c>
      <c r="C1519" s="4" t="s">
        <v>114</v>
      </c>
      <c r="D1519" s="4" t="s">
        <v>115</v>
      </c>
      <c r="E1519" s="5" t="s">
        <v>116</v>
      </c>
      <c r="F1519" s="5" t="s">
        <v>107</v>
      </c>
      <c r="G1519" s="5" t="str">
        <f t="shared" si="276"/>
        <v>超额非信贷拨备</v>
      </c>
      <c r="H1519" s="23">
        <f>H1441-H1363</f>
        <v>665.99599999999919</v>
      </c>
      <c r="I1519" s="23">
        <f>I1441-I1363</f>
        <v>665.99599999999919</v>
      </c>
      <c r="J1519" s="23">
        <f>J1441-J1363</f>
        <v>726.88199999999961</v>
      </c>
      <c r="K1519" s="23">
        <f>K1441-K1363</f>
        <v>726.88199999999961</v>
      </c>
      <c r="L1519" s="23">
        <f>L1441-L1363</f>
        <v>527.13300000000072</v>
      </c>
      <c r="M1519" s="23">
        <f>M1441-M1363</f>
        <v>527.13300000000072</v>
      </c>
      <c r="N1519" s="23">
        <f>N1441-N1363</f>
        <v>644.04700000000048</v>
      </c>
      <c r="O1519" s="23">
        <f>O1441-O1363</f>
        <v>644.04700000000048</v>
      </c>
      <c r="P1519" s="23">
        <f>P1441-P1363</f>
        <v>701.94700000000012</v>
      </c>
      <c r="Q1519" s="23">
        <f>Q1441-Q1363</f>
        <v>701.94700000000012</v>
      </c>
      <c r="R1519" s="23">
        <f>R1441-R1363</f>
        <v>1361.9770000000017</v>
      </c>
      <c r="S1519" s="23">
        <f>S1441-S1363</f>
        <v>1361.9770000000017</v>
      </c>
      <c r="T1519" s="23">
        <f>T1441-T1363</f>
        <v>1502.3640000000005</v>
      </c>
      <c r="U1519" s="23">
        <f>U1441-U1363</f>
        <v>1502.3640000000005</v>
      </c>
      <c r="V1519" s="23">
        <f>V1441-V1363</f>
        <v>1483.0779999999995</v>
      </c>
      <c r="W1519" s="23">
        <f>W1441-W1363</f>
        <v>1483.0779999999995</v>
      </c>
      <c r="X1519" s="23">
        <f>X1441-X1363</f>
        <v>1666.3498690000015</v>
      </c>
      <c r="Y1519" s="23">
        <f>Y1441-Y1363</f>
        <v>1666.3498690000015</v>
      </c>
      <c r="Z1519" s="23">
        <f>Z1441-Z1363</f>
        <v>1817.0060000000012</v>
      </c>
      <c r="AA1519" s="23">
        <f>AA1441-AA1363</f>
        <v>1817.0060000000012</v>
      </c>
      <c r="AB1519" s="23">
        <f>AB1441-AB1363</f>
        <v>1445.1950000000015</v>
      </c>
      <c r="AC1519" s="23">
        <f>AC1441-AC1363</f>
        <v>1445.1950000000015</v>
      </c>
      <c r="AD1519" s="23">
        <f>AD1441-AD1363</f>
        <v>894.03399999999999</v>
      </c>
      <c r="AE1519" s="23">
        <f>AE1441-AE1363</f>
        <v>894.03399999999999</v>
      </c>
      <c r="AF1519" s="23">
        <f>AF1441-AF1363</f>
        <v>1050.0119999999999</v>
      </c>
      <c r="AG1519" s="23">
        <f>AG1441-AG1363</f>
        <v>1050.0119999999999</v>
      </c>
      <c r="AH1519" s="23" t="e">
        <f>AH1441-AH1363</f>
        <v>#VALUE!</v>
      </c>
    </row>
    <row r="1520" spans="1:34" ht="15" hidden="1" x14ac:dyDescent="0.25">
      <c r="A1520" t="str">
        <f t="shared" ref="A1520:A1582" si="277">E1520&amp;G1520</f>
        <v>紫金超额非信贷拨备</v>
      </c>
      <c r="B1520" s="3" t="str">
        <f t="shared" si="275"/>
        <v>紫金银行超额非信贷拨备</v>
      </c>
      <c r="C1520" s="4" t="s">
        <v>117</v>
      </c>
      <c r="D1520" s="4" t="s">
        <v>118</v>
      </c>
      <c r="E1520" s="5" t="s">
        <v>119</v>
      </c>
      <c r="F1520" s="5" t="s">
        <v>107</v>
      </c>
      <c r="G1520" s="5" t="str">
        <f>G1519</f>
        <v>超额非信贷拨备</v>
      </c>
      <c r="H1520" s="23">
        <f>H1442-H1364</f>
        <v>1803.5969999999993</v>
      </c>
      <c r="I1520" s="23">
        <f>I1442-I1364</f>
        <v>1803.5969999999993</v>
      </c>
      <c r="J1520" s="23">
        <f>J1442-J1364</f>
        <v>877.24399999999866</v>
      </c>
      <c r="K1520" s="23">
        <f>K1442-K1364</f>
        <v>877.24399999999866</v>
      </c>
      <c r="L1520" s="23">
        <f>L1442-L1364</f>
        <v>460.15899999999885</v>
      </c>
      <c r="M1520" s="23">
        <f>M1442-M1364</f>
        <v>460.15899999999885</v>
      </c>
      <c r="N1520" s="23">
        <f>N1442-N1364</f>
        <v>-198.03400000000056</v>
      </c>
      <c r="O1520" s="23">
        <f>O1442-O1364</f>
        <v>-198.03400000000056</v>
      </c>
      <c r="P1520" s="23">
        <f>P1442-P1364</f>
        <v>-79.460000000000719</v>
      </c>
      <c r="Q1520" s="23">
        <f>Q1442-Q1364</f>
        <v>-79.460000000000719</v>
      </c>
      <c r="R1520" s="23">
        <f>R1442-R1364</f>
        <v>-125.5100000000009</v>
      </c>
      <c r="S1520" s="23">
        <f>S1442-S1364</f>
        <v>-125.5100000000009</v>
      </c>
      <c r="T1520" s="23">
        <f>T1442-T1364</f>
        <v>-386.10400000000072</v>
      </c>
      <c r="U1520" s="23">
        <f>U1442-U1364</f>
        <v>-386.10400000000072</v>
      </c>
      <c r="V1520" s="23">
        <f>V1442-V1364</f>
        <v>-678.75599999999918</v>
      </c>
      <c r="W1520" s="23">
        <f>W1442-W1364</f>
        <v>-678.75599999999918</v>
      </c>
      <c r="X1520" s="23">
        <f>X1442-X1364</f>
        <v>1044.3000000000002</v>
      </c>
      <c r="Y1520" s="23">
        <f>Y1442-Y1364</f>
        <v>1044.3000000000002</v>
      </c>
      <c r="Z1520" s="23">
        <f>Z1442-Z1364</f>
        <v>989.47699999999986</v>
      </c>
      <c r="AA1520" s="23">
        <f>AA1442-AA1364</f>
        <v>989.47699999999986</v>
      </c>
      <c r="AB1520" s="23">
        <f>AB1442-AB1364</f>
        <v>1006.9440000000004</v>
      </c>
      <c r="AC1520" s="23">
        <f>AC1442-AC1364</f>
        <v>1006.9440000000004</v>
      </c>
      <c r="AD1520" s="23">
        <f>AD1442-AD1364</f>
        <v>-248.14900000000011</v>
      </c>
      <c r="AE1520" s="23">
        <f>AE1442-AE1364</f>
        <v>-248.14900000000011</v>
      </c>
      <c r="AF1520" s="23">
        <f>AF1442-AF1364</f>
        <v>-279.17000000000007</v>
      </c>
      <c r="AG1520" s="23">
        <f>AG1442-AG1364</f>
        <v>-279.17000000000007</v>
      </c>
      <c r="AH1520" s="23" t="e">
        <f>AH1442-AH1364</f>
        <v>#VALUE!</v>
      </c>
    </row>
    <row r="1521" spans="1:34" ht="15" hidden="1" x14ac:dyDescent="0.25">
      <c r="A1521" t="str">
        <f t="shared" si="277"/>
        <v>无锡超额非信贷拨备</v>
      </c>
      <c r="B1521" s="3" t="str">
        <f t="shared" si="275"/>
        <v>无锡银行超额非信贷拨备</v>
      </c>
      <c r="C1521" s="4" t="s">
        <v>120</v>
      </c>
      <c r="D1521" s="4" t="s">
        <v>121</v>
      </c>
      <c r="E1521" s="5" t="s">
        <v>122</v>
      </c>
      <c r="F1521" s="5" t="s">
        <v>107</v>
      </c>
      <c r="G1521" s="5" t="str">
        <f t="shared" ref="G1521:G1525" si="278">G1520</f>
        <v>超额非信贷拨备</v>
      </c>
      <c r="H1521" s="23">
        <f>H1443-H1365</f>
        <v>666.60000000000036</v>
      </c>
      <c r="I1521" s="23">
        <f>I1443-I1365</f>
        <v>666.60000000000036</v>
      </c>
      <c r="J1521" s="23">
        <f>J1443-J1365</f>
        <v>797.22199999999998</v>
      </c>
      <c r="K1521" s="23">
        <f>K1443-K1365</f>
        <v>797.22199999999998</v>
      </c>
      <c r="L1521" s="23">
        <f>L1443-L1365</f>
        <v>684.00200000000018</v>
      </c>
      <c r="M1521" s="23">
        <f>M1443-M1365</f>
        <v>684.00200000000018</v>
      </c>
      <c r="N1521" s="23">
        <f>N1443-N1365</f>
        <v>806.63599999999906</v>
      </c>
      <c r="O1521" s="23">
        <f>O1443-O1365</f>
        <v>806.63599999999906</v>
      </c>
      <c r="P1521" s="23">
        <f>P1443-P1365</f>
        <v>841.70300000000043</v>
      </c>
      <c r="Q1521" s="23">
        <f>Q1443-Q1365</f>
        <v>841.70300000000043</v>
      </c>
      <c r="R1521" s="23">
        <f>R1443-R1365</f>
        <v>743.11400000000049</v>
      </c>
      <c r="S1521" s="23">
        <f>S1443-S1365</f>
        <v>743.11400000000049</v>
      </c>
      <c r="T1521" s="23">
        <f>T1443-T1365</f>
        <v>729.04299999999967</v>
      </c>
      <c r="U1521" s="23">
        <f>U1443-U1365</f>
        <v>729.04299999999967</v>
      </c>
      <c r="V1521" s="23">
        <f>V1443-V1365</f>
        <v>681.21700000000055</v>
      </c>
      <c r="W1521" s="23">
        <f>W1443-W1365</f>
        <v>681.21700000000055</v>
      </c>
      <c r="X1521" s="23">
        <f>X1443-X1365</f>
        <v>853.9380000000001</v>
      </c>
      <c r="Y1521" s="23">
        <f>Y1443-Y1365</f>
        <v>853.9380000000001</v>
      </c>
      <c r="Z1521" s="23">
        <f>Z1443-Z1365</f>
        <v>923.80199999999877</v>
      </c>
      <c r="AA1521" s="23">
        <f>AA1443-AA1365</f>
        <v>923.80199999999877</v>
      </c>
      <c r="AB1521" s="23">
        <f>AB1443-AB1365</f>
        <v>917.52300000000014</v>
      </c>
      <c r="AC1521" s="23">
        <f>AC1443-AC1365</f>
        <v>917.52300000000014</v>
      </c>
      <c r="AD1521" s="23">
        <f>AD1443-AD1365</f>
        <v>714.21199999999999</v>
      </c>
      <c r="AE1521" s="23">
        <f>AE1443-AE1365</f>
        <v>714.21199999999999</v>
      </c>
      <c r="AF1521" s="23">
        <f>AF1443-AF1365</f>
        <v>741.476</v>
      </c>
      <c r="AG1521" s="23">
        <f>AG1443-AG1365</f>
        <v>741.476</v>
      </c>
      <c r="AH1521" s="23">
        <f>AH1443-AH1365</f>
        <v>747.23299999999927</v>
      </c>
    </row>
    <row r="1522" spans="1:34" ht="15" hidden="1" x14ac:dyDescent="0.25">
      <c r="A1522" t="str">
        <f t="shared" si="277"/>
        <v>张家港超额非信贷拨备</v>
      </c>
      <c r="B1522" s="3" t="str">
        <f t="shared" si="275"/>
        <v>张家港行超额非信贷拨备</v>
      </c>
      <c r="C1522" s="4" t="s">
        <v>123</v>
      </c>
      <c r="D1522" s="4" t="s">
        <v>124</v>
      </c>
      <c r="E1522" s="5" t="s">
        <v>125</v>
      </c>
      <c r="F1522" s="5" t="s">
        <v>107</v>
      </c>
      <c r="G1522" s="5" t="str">
        <f t="shared" si="278"/>
        <v>超额非信贷拨备</v>
      </c>
      <c r="H1522" s="23">
        <f>H1444-H1366</f>
        <v>553.30023551000022</v>
      </c>
      <c r="I1522" s="23">
        <f>I1444-I1366</f>
        <v>553.30023551000022</v>
      </c>
      <c r="J1522" s="23">
        <f>J1444-J1366</f>
        <v>288.87336726000046</v>
      </c>
      <c r="K1522" s="23">
        <f>K1444-K1366</f>
        <v>288.87336726000046</v>
      </c>
      <c r="L1522" s="23">
        <f>L1444-L1366</f>
        <v>523.84790914999974</v>
      </c>
      <c r="M1522" s="23">
        <f>M1444-M1366</f>
        <v>523.84790914999974</v>
      </c>
      <c r="N1522" s="23">
        <f>N1444-N1366</f>
        <v>589.70670413999903</v>
      </c>
      <c r="O1522" s="23">
        <f>O1444-O1366</f>
        <v>589.70670413999903</v>
      </c>
      <c r="P1522" s="23">
        <f>P1444-P1366</f>
        <v>627.70265212000038</v>
      </c>
      <c r="Q1522" s="23">
        <f>Q1444-Q1366</f>
        <v>627.70265212000038</v>
      </c>
      <c r="R1522" s="23">
        <f>R1444-R1366</f>
        <v>630.75483722000081</v>
      </c>
      <c r="S1522" s="23">
        <f>S1444-S1366</f>
        <v>630.75483722000081</v>
      </c>
      <c r="T1522" s="23">
        <f>T1444-T1366</f>
        <v>494.60600044000057</v>
      </c>
      <c r="U1522" s="23">
        <f>U1444-U1366</f>
        <v>494.60600044000057</v>
      </c>
      <c r="V1522" s="23">
        <f>V1444-V1366</f>
        <v>569.77534021000065</v>
      </c>
      <c r="W1522" s="23">
        <f>W1444-W1366</f>
        <v>569.77534021000065</v>
      </c>
      <c r="X1522" s="23">
        <f>X1444-X1366</f>
        <v>487.95059883000067</v>
      </c>
      <c r="Y1522" s="23">
        <f>Y1444-Y1366</f>
        <v>487.95059883000067</v>
      </c>
      <c r="Z1522" s="23">
        <f>Z1444-Z1366</f>
        <v>564.40844008000113</v>
      </c>
      <c r="AA1522" s="23">
        <f>AA1444-AA1366</f>
        <v>564.40844008000113</v>
      </c>
      <c r="AB1522" s="23">
        <f>AB1444-AB1366</f>
        <v>612.94682223000018</v>
      </c>
      <c r="AC1522" s="23">
        <f>AC1444-AC1366</f>
        <v>612.94682223000018</v>
      </c>
      <c r="AD1522" s="23">
        <f>AD1444-AD1366</f>
        <v>757.49983734</v>
      </c>
      <c r="AE1522" s="23">
        <f>AE1444-AE1366</f>
        <v>757.49983734</v>
      </c>
      <c r="AF1522" s="23">
        <f>AF1444-AF1366</f>
        <v>644.45755267999994</v>
      </c>
      <c r="AG1522" s="23">
        <f>AG1444-AG1366</f>
        <v>644.45755267999994</v>
      </c>
      <c r="AH1522" s="23">
        <f>AH1444-AH1366</f>
        <v>235.87388802000078</v>
      </c>
    </row>
    <row r="1523" spans="1:34" ht="15" hidden="1" x14ac:dyDescent="0.25">
      <c r="A1523" t="str">
        <f t="shared" si="277"/>
        <v>苏农超额非信贷拨备</v>
      </c>
      <c r="B1523" s="3" t="str">
        <f t="shared" si="275"/>
        <v>苏农银行超额非信贷拨备</v>
      </c>
      <c r="C1523" s="4" t="s">
        <v>126</v>
      </c>
      <c r="D1523" s="4" t="s">
        <v>127</v>
      </c>
      <c r="E1523" s="5" t="s">
        <v>128</v>
      </c>
      <c r="F1523" s="5" t="s">
        <v>107</v>
      </c>
      <c r="G1523" s="5" t="str">
        <f t="shared" si="278"/>
        <v>超额非信贷拨备</v>
      </c>
      <c r="H1523" s="23">
        <f>H1445-H1367</f>
        <v>122.92599999999993</v>
      </c>
      <c r="I1523" s="23">
        <f>I1445-I1367</f>
        <v>122.92599999999993</v>
      </c>
      <c r="J1523" s="23">
        <f>J1445-J1367</f>
        <v>374.63499999999976</v>
      </c>
      <c r="K1523" s="23">
        <f>K1445-K1367</f>
        <v>374.63499999999976</v>
      </c>
      <c r="L1523" s="23">
        <f>L1445-L1367</f>
        <v>230.3430000000003</v>
      </c>
      <c r="M1523" s="23">
        <f>M1445-M1367</f>
        <v>230.3430000000003</v>
      </c>
      <c r="N1523" s="23">
        <f>N1445-N1367</f>
        <v>455.88800000000037</v>
      </c>
      <c r="O1523" s="23">
        <f>O1445-O1367</f>
        <v>455.88800000000037</v>
      </c>
      <c r="P1523" s="23">
        <f>P1445-P1367</f>
        <v>468.9360000000006</v>
      </c>
      <c r="Q1523" s="23">
        <f>Q1445-Q1367</f>
        <v>468.9360000000006</v>
      </c>
      <c r="R1523" s="23">
        <f>R1445-R1367</f>
        <v>53.315999999999804</v>
      </c>
      <c r="S1523" s="23">
        <f>S1445-S1367</f>
        <v>53.315999999999804</v>
      </c>
      <c r="T1523" s="23">
        <f>T1445-T1367</f>
        <v>52.848999999999251</v>
      </c>
      <c r="U1523" s="23">
        <f>U1445-U1367</f>
        <v>52.848999999999251</v>
      </c>
      <c r="V1523" s="23">
        <f>V1445-V1367</f>
        <v>327.67499999999927</v>
      </c>
      <c r="W1523" s="23">
        <f>W1445-W1367</f>
        <v>327.67499999999927</v>
      </c>
      <c r="X1523" s="23">
        <f>X1445-X1367</f>
        <v>85.807999999999993</v>
      </c>
      <c r="Y1523" s="23">
        <f>Y1445-Y1367</f>
        <v>85.807999999999993</v>
      </c>
      <c r="Z1523" s="23">
        <f>Z1445-Z1367</f>
        <v>397.04399999999896</v>
      </c>
      <c r="AA1523" s="23">
        <f>AA1445-AA1367</f>
        <v>397.04399999999896</v>
      </c>
      <c r="AB1523" s="23">
        <f>AB1445-AB1367</f>
        <v>242.21599999999944</v>
      </c>
      <c r="AC1523" s="23">
        <f>AC1445-AC1367</f>
        <v>242.21599999999944</v>
      </c>
      <c r="AD1523" s="23">
        <f>AD1445-AD1367</f>
        <v>43.495999999999995</v>
      </c>
      <c r="AE1523" s="23">
        <f>AE1445-AE1367</f>
        <v>43.495999999999995</v>
      </c>
      <c r="AF1523" s="23">
        <f>AF1445-AF1367</f>
        <v>45.381999999999998</v>
      </c>
      <c r="AG1523" s="23">
        <f>AG1445-AG1367</f>
        <v>45.381999999999998</v>
      </c>
      <c r="AH1523" s="23" t="e">
        <f>AH1445-AH1367</f>
        <v>#VALUE!</v>
      </c>
    </row>
    <row r="1524" spans="1:34" ht="15" hidden="1" x14ac:dyDescent="0.25">
      <c r="A1524" t="str">
        <f t="shared" si="277"/>
        <v>江阴超额非信贷拨备</v>
      </c>
      <c r="B1524" s="3" t="str">
        <f t="shared" si="275"/>
        <v>江阴银行超额非信贷拨备</v>
      </c>
      <c r="C1524" s="4" t="s">
        <v>129</v>
      </c>
      <c r="D1524" s="4" t="s">
        <v>130</v>
      </c>
      <c r="E1524" s="5" t="s">
        <v>131</v>
      </c>
      <c r="F1524" s="5" t="s">
        <v>107</v>
      </c>
      <c r="G1524" s="5" t="str">
        <f t="shared" si="278"/>
        <v>超额非信贷拨备</v>
      </c>
      <c r="H1524" s="23">
        <f>H1446-H1368</f>
        <v>254.66900000000032</v>
      </c>
      <c r="I1524" s="23">
        <f>I1446-I1368</f>
        <v>254.66900000000032</v>
      </c>
      <c r="J1524" s="23">
        <f>J1446-J1368</f>
        <v>222.10999999999922</v>
      </c>
      <c r="K1524" s="23">
        <f>K1446-K1368</f>
        <v>222.10999999999922</v>
      </c>
      <c r="L1524" s="23">
        <f>L1446-L1368</f>
        <v>203.74000000000024</v>
      </c>
      <c r="M1524" s="23">
        <f>M1446-M1368</f>
        <v>203.74000000000024</v>
      </c>
      <c r="N1524" s="23">
        <f>N1446-N1368</f>
        <v>162.34099999999944</v>
      </c>
      <c r="O1524" s="23">
        <f>O1446-O1368</f>
        <v>162.34099999999944</v>
      </c>
      <c r="P1524" s="23">
        <f>P1446-P1368</f>
        <v>159.95799999999963</v>
      </c>
      <c r="Q1524" s="23">
        <f>Q1446-Q1368</f>
        <v>159.95799999999963</v>
      </c>
      <c r="R1524" s="23">
        <f>R1446-R1368</f>
        <v>175.37299999999914</v>
      </c>
      <c r="S1524" s="23">
        <f>S1446-S1368</f>
        <v>175.37299999999914</v>
      </c>
      <c r="T1524" s="23">
        <f>T1446-T1368</f>
        <v>238.18899999999849</v>
      </c>
      <c r="U1524" s="23">
        <f>U1446-U1368</f>
        <v>238.18899999999849</v>
      </c>
      <c r="V1524" s="23">
        <f>V1446-V1368</f>
        <v>211.63299999999981</v>
      </c>
      <c r="W1524" s="23">
        <f>W1446-W1368</f>
        <v>211.63299999999981</v>
      </c>
      <c r="X1524" s="23">
        <f>X1446-X1368</f>
        <v>165.88600000000042</v>
      </c>
      <c r="Y1524" s="23">
        <f>Y1446-Y1368</f>
        <v>165.88600000000042</v>
      </c>
      <c r="Z1524" s="23">
        <f>Z1446-Z1368</f>
        <v>192.60699999999906</v>
      </c>
      <c r="AA1524" s="23">
        <f>AA1446-AA1368</f>
        <v>192.60699999999906</v>
      </c>
      <c r="AB1524" s="23">
        <f>AB1446-AB1368</f>
        <v>158.10199999999986</v>
      </c>
      <c r="AC1524" s="23">
        <f>AC1446-AC1368</f>
        <v>158.10199999999986</v>
      </c>
      <c r="AD1524" s="23">
        <f>AD1446-AD1368</f>
        <v>112.14100000000001</v>
      </c>
      <c r="AE1524" s="23">
        <f>AE1446-AE1368</f>
        <v>112.14100000000001</v>
      </c>
      <c r="AF1524" s="23">
        <f>AF1446-AF1368</f>
        <v>164.19</v>
      </c>
      <c r="AG1524" s="23">
        <f>AG1446-AG1368</f>
        <v>164.19</v>
      </c>
      <c r="AH1524" s="23" t="e">
        <f>AH1446-AH1368</f>
        <v>#VALUE!</v>
      </c>
    </row>
    <row r="1525" spans="1:34" ht="15" hidden="1" x14ac:dyDescent="0.25">
      <c r="A1525" t="str">
        <f t="shared" si="277"/>
        <v>瑞丰超额非信贷拨备</v>
      </c>
      <c r="B1525" s="3" t="str">
        <f t="shared" si="275"/>
        <v>瑞丰银行超额非信贷拨备</v>
      </c>
      <c r="C1525" s="4" t="s">
        <v>132</v>
      </c>
      <c r="D1525" s="4" t="s">
        <v>133</v>
      </c>
      <c r="E1525" s="5" t="s">
        <v>134</v>
      </c>
      <c r="F1525" s="5" t="s">
        <v>107</v>
      </c>
      <c r="G1525" s="5" t="str">
        <f t="shared" si="278"/>
        <v>超额非信贷拨备</v>
      </c>
      <c r="H1525" s="23">
        <f>H1447-H1369</f>
        <v>0</v>
      </c>
      <c r="I1525" s="23">
        <f>I1447-I1369</f>
        <v>0</v>
      </c>
      <c r="J1525" s="23">
        <f>J1447-J1369</f>
        <v>278.67999999999938</v>
      </c>
      <c r="K1525" s="23">
        <f>K1447-K1369</f>
        <v>278.67999999999938</v>
      </c>
      <c r="L1525" s="23">
        <f>L1447-L1369</f>
        <v>0</v>
      </c>
      <c r="M1525" s="23">
        <f>M1447-M1369</f>
        <v>0</v>
      </c>
      <c r="N1525" s="23">
        <f>N1447-N1369</f>
        <v>566.6880000000001</v>
      </c>
      <c r="O1525" s="23">
        <f>O1447-O1369</f>
        <v>566.6880000000001</v>
      </c>
      <c r="P1525" s="23">
        <f>P1447-P1369</f>
        <v>-472.47400000000016</v>
      </c>
      <c r="Q1525" s="23">
        <f>Q1447-Q1369</f>
        <v>-472.47400000000016</v>
      </c>
      <c r="R1525" s="23">
        <f>R1447-R1369</f>
        <v>-291.42099999999982</v>
      </c>
      <c r="S1525" s="23">
        <f>S1447-S1369</f>
        <v>-291.42099999999982</v>
      </c>
      <c r="T1525" s="23">
        <f>T1447-T1369</f>
        <v>-509.90000000000009</v>
      </c>
      <c r="U1525" s="23">
        <f>U1447-U1369</f>
        <v>-509.90000000000009</v>
      </c>
      <c r="V1525" s="23">
        <f>V1447-V1369</f>
        <v>-470.58399999999938</v>
      </c>
      <c r="W1525" s="23">
        <f>W1447-W1369</f>
        <v>-470.58399999999938</v>
      </c>
      <c r="X1525" s="23">
        <f>X1447-X1369</f>
        <v>868.97649980000097</v>
      </c>
      <c r="Y1525" s="23">
        <f>Y1447-Y1369</f>
        <v>868.97649980000097</v>
      </c>
      <c r="Z1525" s="23">
        <f>Z1447-Z1369</f>
        <v>700.03700000000026</v>
      </c>
      <c r="AA1525" s="23">
        <f>AA1447-AA1369</f>
        <v>700.03700000000026</v>
      </c>
      <c r="AB1525" s="23">
        <f>AB1447-AB1369</f>
        <v>533.074999999998</v>
      </c>
      <c r="AC1525" s="23">
        <f>AC1447-AC1369</f>
        <v>533.074999999998</v>
      </c>
      <c r="AD1525" s="23">
        <f>AD1447-AD1369</f>
        <v>-327.5750000000005</v>
      </c>
      <c r="AE1525" s="23">
        <f>AE1447-AE1369</f>
        <v>-327.5750000000005</v>
      </c>
      <c r="AF1525" s="23">
        <f>AF1447-AF1369</f>
        <v>-40.852999999999895</v>
      </c>
      <c r="AG1525" s="23">
        <f>AG1447-AG1369</f>
        <v>-40.852999999999895</v>
      </c>
      <c r="AH1525" s="23">
        <f>AH1447-AH1369</f>
        <v>-57.644000000001256</v>
      </c>
    </row>
    <row r="1526" spans="1:34" ht="15" hidden="1" x14ac:dyDescent="0.25">
      <c r="A1526" t="str">
        <f t="shared" si="277"/>
        <v>农业(H)超额非信贷拨备</v>
      </c>
      <c r="B1526" s="15" t="str">
        <f t="shared" si="275"/>
        <v>农业银行超额非信贷拨备</v>
      </c>
      <c r="C1526" s="16" t="s">
        <v>179</v>
      </c>
      <c r="D1526" s="16" t="s">
        <v>164</v>
      </c>
      <c r="E1526" s="17" t="s">
        <v>149</v>
      </c>
      <c r="F1526" s="17" t="s">
        <v>542</v>
      </c>
      <c r="G1526" s="17" t="str">
        <f>G1525</f>
        <v>超额非信贷拨备</v>
      </c>
      <c r="H1526" s="23">
        <f>H1448-H1370</f>
        <v>23349</v>
      </c>
      <c r="I1526" s="23">
        <f>I1448-I1370</f>
        <v>23349</v>
      </c>
      <c r="J1526" s="23">
        <f>J1448-J1370</f>
        <v>24005</v>
      </c>
      <c r="K1526" s="23">
        <f>K1448-K1370</f>
        <v>24005</v>
      </c>
      <c r="L1526" s="23">
        <f>L1448-L1370</f>
        <v>33552</v>
      </c>
      <c r="M1526" s="23">
        <f>M1448-M1370</f>
        <v>33552</v>
      </c>
      <c r="N1526" s="23">
        <f>N1448-N1370</f>
        <v>36410</v>
      </c>
      <c r="O1526" s="23">
        <f>O1448-O1370</f>
        <v>36410</v>
      </c>
      <c r="P1526" s="23">
        <f>P1448-P1370</f>
        <v>36584</v>
      </c>
      <c r="Q1526" s="23">
        <f>Q1448-Q1370</f>
        <v>36584</v>
      </c>
      <c r="R1526" s="23">
        <f>R1448-R1370</f>
        <v>39713</v>
      </c>
      <c r="S1526" s="23">
        <f>S1448-S1370</f>
        <v>39713</v>
      </c>
      <c r="T1526" s="23">
        <f>T1448-T1370</f>
        <v>42723</v>
      </c>
      <c r="U1526" s="23">
        <f>U1448-U1370</f>
        <v>42723</v>
      </c>
      <c r="V1526" s="23">
        <f>V1448-V1370</f>
        <v>35476</v>
      </c>
      <c r="W1526" s="23">
        <f>W1448-W1370</f>
        <v>35476</v>
      </c>
      <c r="X1526" s="23">
        <f>X1448-X1370</f>
        <v>43338</v>
      </c>
      <c r="Y1526" s="23">
        <f>Y1448-Y1370</f>
        <v>43338</v>
      </c>
      <c r="Z1526" s="23">
        <f>Z1448-Z1370</f>
        <v>56726</v>
      </c>
      <c r="AA1526" s="23">
        <f>AA1448-AA1370</f>
        <v>56726</v>
      </c>
      <c r="AB1526" s="23">
        <f>AB1448-AB1370</f>
        <v>58055</v>
      </c>
      <c r="AC1526" s="23">
        <f>AC1448-AC1370</f>
        <v>58055</v>
      </c>
      <c r="AD1526" s="23">
        <f>AD1448-AD1370</f>
        <v>37146</v>
      </c>
      <c r="AE1526" s="23">
        <f>AE1448-AE1370</f>
        <v>37146</v>
      </c>
      <c r="AF1526" s="23">
        <f>AF1448-AF1370</f>
        <v>42325</v>
      </c>
      <c r="AG1526" s="23">
        <f>AG1448-AG1370</f>
        <v>42325</v>
      </c>
      <c r="AH1526" s="23">
        <f>AH1448-AH1370</f>
        <v>31075.000000000233</v>
      </c>
    </row>
    <row r="1527" spans="1:34" ht="15" hidden="1" x14ac:dyDescent="0.25">
      <c r="A1527" t="str">
        <f t="shared" si="277"/>
        <v>交通(H)超额非信贷拨备</v>
      </c>
      <c r="B1527" s="3" t="str">
        <f t="shared" si="275"/>
        <v>交通银行超额非信贷拨备</v>
      </c>
      <c r="C1527" s="4" t="s">
        <v>180</v>
      </c>
      <c r="D1527" s="4" t="s">
        <v>165</v>
      </c>
      <c r="E1527" s="5" t="s">
        <v>150</v>
      </c>
      <c r="F1527" s="5" t="s">
        <v>542</v>
      </c>
      <c r="G1527" s="5" t="str">
        <f t="shared" ref="G1527:G1553" si="279">G1526</f>
        <v>超额非信贷拨备</v>
      </c>
      <c r="H1527" s="23">
        <f>H1449-H1371</f>
        <v>11730</v>
      </c>
      <c r="I1527" s="23">
        <f>I1449-I1371</f>
        <v>11730</v>
      </c>
      <c r="J1527" s="23">
        <f>J1449-J1371</f>
        <v>14269</v>
      </c>
      <c r="K1527" s="23">
        <f>K1449-K1371</f>
        <v>14269</v>
      </c>
      <c r="L1527" s="23">
        <f>L1449-L1371</f>
        <v>15580</v>
      </c>
      <c r="M1527" s="23">
        <f>M1449-M1371</f>
        <v>15580</v>
      </c>
      <c r="N1527" s="23">
        <f>N1449-N1371</f>
        <v>20201</v>
      </c>
      <c r="O1527" s="23">
        <f>O1449-O1371</f>
        <v>20201</v>
      </c>
      <c r="P1527" s="23">
        <f>P1449-P1371</f>
        <v>17314</v>
      </c>
      <c r="Q1527" s="23">
        <f>Q1449-Q1371</f>
        <v>17314</v>
      </c>
      <c r="R1527" s="23">
        <f>R1449-R1371</f>
        <v>18640</v>
      </c>
      <c r="S1527" s="23">
        <f>S1449-S1371</f>
        <v>18640</v>
      </c>
      <c r="T1527" s="23">
        <f>T1449-T1371</f>
        <v>21384</v>
      </c>
      <c r="U1527" s="23">
        <f>U1449-U1371</f>
        <v>21384</v>
      </c>
      <c r="V1527" s="23">
        <f>V1449-V1371</f>
        <v>22542</v>
      </c>
      <c r="W1527" s="23">
        <f>W1449-W1371</f>
        <v>22542</v>
      </c>
      <c r="X1527" s="23">
        <f>X1449-X1371</f>
        <v>25792</v>
      </c>
      <c r="Y1527" s="23">
        <f>Y1449-Y1371</f>
        <v>25792</v>
      </c>
      <c r="Z1527" s="23">
        <f>Z1449-Z1371</f>
        <v>24309</v>
      </c>
      <c r="AA1527" s="23">
        <f>AA1449-AA1371</f>
        <v>24309</v>
      </c>
      <c r="AB1527" s="23">
        <f>AB1449-AB1371</f>
        <v>25248</v>
      </c>
      <c r="AC1527" s="23">
        <f>AC1449-AC1371</f>
        <v>25248</v>
      </c>
      <c r="AD1527" s="23">
        <f>AD1449-AD1371</f>
        <v>16688</v>
      </c>
      <c r="AE1527" s="23">
        <f>AE1449-AE1371</f>
        <v>16688</v>
      </c>
      <c r="AF1527" s="23">
        <f>AF1449-AF1371</f>
        <v>16351</v>
      </c>
      <c r="AG1527" s="23">
        <f>AG1449-AG1371</f>
        <v>16351</v>
      </c>
      <c r="AH1527" s="23">
        <f>AH1449-AH1371</f>
        <v>-231300</v>
      </c>
    </row>
    <row r="1528" spans="1:34" ht="15" hidden="1" x14ac:dyDescent="0.25">
      <c r="A1528" t="str">
        <f t="shared" si="277"/>
        <v>中国(H)超额非信贷拨备</v>
      </c>
      <c r="B1528" s="3" t="str">
        <f t="shared" si="275"/>
        <v>中国银行超额非信贷拨备</v>
      </c>
      <c r="C1528" s="4" t="s">
        <v>181</v>
      </c>
      <c r="D1528" s="4" t="s">
        <v>166</v>
      </c>
      <c r="E1528" s="5" t="s">
        <v>151</v>
      </c>
      <c r="F1528" s="5" t="s">
        <v>542</v>
      </c>
      <c r="G1528" s="5" t="str">
        <f t="shared" si="279"/>
        <v>超额非信贷拨备</v>
      </c>
      <c r="H1528" s="23">
        <f>H1450-H1372</f>
        <v>29280</v>
      </c>
      <c r="I1528" s="23">
        <f>I1450-I1372</f>
        <v>29280</v>
      </c>
      <c r="J1528" s="23">
        <f>J1450-J1372</f>
        <v>33893</v>
      </c>
      <c r="K1528" s="23">
        <f>K1450-K1372</f>
        <v>33893</v>
      </c>
      <c r="L1528" s="23">
        <f>L1450-L1372</f>
        <v>38623</v>
      </c>
      <c r="M1528" s="23">
        <f>M1450-M1372</f>
        <v>38623</v>
      </c>
      <c r="N1528" s="23">
        <f>N1450-N1372</f>
        <v>41450</v>
      </c>
      <c r="O1528" s="23">
        <f>O1450-O1372</f>
        <v>41450</v>
      </c>
      <c r="P1528" s="23">
        <f>P1450-P1372</f>
        <v>44839</v>
      </c>
      <c r="Q1528" s="23">
        <f>Q1450-Q1372</f>
        <v>44839</v>
      </c>
      <c r="R1528" s="23">
        <f>R1450-R1372</f>
        <v>45065</v>
      </c>
      <c r="S1528" s="23">
        <f>S1450-S1372</f>
        <v>45065</v>
      </c>
      <c r="T1528" s="23">
        <f>T1450-T1372</f>
        <v>46742</v>
      </c>
      <c r="U1528" s="23">
        <f>U1450-U1372</f>
        <v>46742</v>
      </c>
      <c r="V1528" s="23">
        <f>V1450-V1372</f>
        <v>50452</v>
      </c>
      <c r="W1528" s="23">
        <f>W1450-W1372</f>
        <v>50452</v>
      </c>
      <c r="X1528" s="23">
        <f>X1450-X1372</f>
        <v>53208</v>
      </c>
      <c r="Y1528" s="23">
        <f>Y1450-Y1372</f>
        <v>53208</v>
      </c>
      <c r="Z1528" s="23">
        <f>Z1450-Z1372</f>
        <v>52098</v>
      </c>
      <c r="AA1528" s="23">
        <f>AA1450-AA1372</f>
        <v>52098</v>
      </c>
      <c r="AB1528" s="23">
        <f>AB1450-AB1372</f>
        <v>39904</v>
      </c>
      <c r="AC1528" s="23">
        <f>AC1450-AC1372</f>
        <v>39904</v>
      </c>
      <c r="AD1528" s="23">
        <f>AD1450-AD1372</f>
        <v>36884</v>
      </c>
      <c r="AE1528" s="23">
        <f>AE1450-AE1372</f>
        <v>36884</v>
      </c>
      <c r="AF1528" s="23">
        <f>AF1450-AF1372</f>
        <v>5072</v>
      </c>
      <c r="AG1528" s="23">
        <f>AG1450-AG1372</f>
        <v>5072</v>
      </c>
      <c r="AH1528" s="23">
        <f>AH1450-AH1372</f>
        <v>30833</v>
      </c>
    </row>
    <row r="1529" spans="1:34" ht="15" hidden="1" x14ac:dyDescent="0.25">
      <c r="A1529" t="str">
        <f t="shared" si="277"/>
        <v>建设(H)超额非信贷拨备</v>
      </c>
      <c r="B1529" s="3" t="str">
        <f t="shared" si="275"/>
        <v>建设银行超额非信贷拨备</v>
      </c>
      <c r="C1529" s="4" t="s">
        <v>182</v>
      </c>
      <c r="D1529" s="4" t="s">
        <v>167</v>
      </c>
      <c r="E1529" s="5" t="s">
        <v>152</v>
      </c>
      <c r="F1529" s="5" t="s">
        <v>542</v>
      </c>
      <c r="G1529" s="5" t="str">
        <f t="shared" si="279"/>
        <v>超额非信贷拨备</v>
      </c>
      <c r="H1529" s="23">
        <f>H1451-H1373</f>
        <v>45551</v>
      </c>
      <c r="I1529" s="23">
        <f>I1451-I1373</f>
        <v>45551</v>
      </c>
      <c r="J1529" s="23">
        <f>J1451-J1373</f>
        <v>54082</v>
      </c>
      <c r="K1529" s="23">
        <f>K1451-K1373</f>
        <v>54082</v>
      </c>
      <c r="L1529" s="23">
        <f>L1451-L1373</f>
        <v>58851</v>
      </c>
      <c r="M1529" s="23">
        <f>M1451-M1373</f>
        <v>58851</v>
      </c>
      <c r="N1529" s="23">
        <f>N1451-N1373</f>
        <v>59303</v>
      </c>
      <c r="O1529" s="23">
        <f>O1451-O1373</f>
        <v>59303</v>
      </c>
      <c r="P1529" s="23">
        <f>P1451-P1373</f>
        <v>62705</v>
      </c>
      <c r="Q1529" s="23">
        <f>Q1451-Q1373</f>
        <v>62705</v>
      </c>
      <c r="R1529" s="23">
        <f>R1451-R1373</f>
        <v>58922</v>
      </c>
      <c r="S1529" s="23">
        <f>S1451-S1373</f>
        <v>58922</v>
      </c>
      <c r="T1529" s="23">
        <f>T1451-T1373</f>
        <v>68400</v>
      </c>
      <c r="U1529" s="23">
        <f>U1451-U1373</f>
        <v>68400</v>
      </c>
      <c r="V1529" s="23">
        <f>V1451-V1373</f>
        <v>68642</v>
      </c>
      <c r="W1529" s="23">
        <f>W1451-W1373</f>
        <v>68642</v>
      </c>
      <c r="X1529" s="23">
        <f>X1451-X1373</f>
        <v>72030</v>
      </c>
      <c r="Y1529" s="23">
        <f>Y1451-Y1373</f>
        <v>72030</v>
      </c>
      <c r="Z1529" s="23">
        <f>Z1451-Z1373</f>
        <v>61277</v>
      </c>
      <c r="AA1529" s="23">
        <f>AA1451-AA1373</f>
        <v>61277</v>
      </c>
      <c r="AB1529" s="23">
        <f>AB1451-AB1373</f>
        <v>57118</v>
      </c>
      <c r="AC1529" s="23">
        <f>AC1451-AC1373</f>
        <v>57118</v>
      </c>
      <c r="AD1529" s="23">
        <f>AD1451-AD1373</f>
        <v>3020.9999999999982</v>
      </c>
      <c r="AE1529" s="23">
        <f>AE1451-AE1373</f>
        <v>3020.9999999999982</v>
      </c>
      <c r="AF1529" s="23">
        <f>AF1451-AF1373</f>
        <v>31106</v>
      </c>
      <c r="AG1529" s="23">
        <f>AG1451-AG1373</f>
        <v>31106</v>
      </c>
      <c r="AH1529" s="23">
        <f>AH1451-AH1373</f>
        <v>23716.999999999884</v>
      </c>
    </row>
    <row r="1530" spans="1:34" ht="15" hidden="1" x14ac:dyDescent="0.25">
      <c r="A1530" t="str">
        <f t="shared" si="277"/>
        <v>工商(H)超额非信贷拨备</v>
      </c>
      <c r="B1530" s="3" t="str">
        <f t="shared" si="275"/>
        <v>工商银行超额非信贷拨备</v>
      </c>
      <c r="C1530" s="4" t="s">
        <v>183</v>
      </c>
      <c r="D1530" s="4" t="s">
        <v>168</v>
      </c>
      <c r="E1530" s="5" t="s">
        <v>153</v>
      </c>
      <c r="F1530" s="5" t="s">
        <v>542</v>
      </c>
      <c r="G1530" s="5" t="str">
        <f t="shared" si="279"/>
        <v>超额非信贷拨备</v>
      </c>
      <c r="H1530" s="23">
        <f>H1452-H1374</f>
        <v>46435</v>
      </c>
      <c r="I1530" s="23">
        <f>I1452-I1374</f>
        <v>46435</v>
      </c>
      <c r="J1530" s="23">
        <f>J1452-J1374</f>
        <v>44614</v>
      </c>
      <c r="K1530" s="23">
        <f>K1452-K1374</f>
        <v>44614</v>
      </c>
      <c r="L1530" s="23">
        <f>L1452-L1374</f>
        <v>47991</v>
      </c>
      <c r="M1530" s="23">
        <f>M1452-M1374</f>
        <v>47991</v>
      </c>
      <c r="N1530" s="23">
        <f>N1452-N1374</f>
        <v>45753</v>
      </c>
      <c r="O1530" s="23">
        <f>O1452-O1374</f>
        <v>45753</v>
      </c>
      <c r="P1530" s="23">
        <f>P1452-P1374</f>
        <v>49529</v>
      </c>
      <c r="Q1530" s="23">
        <f>Q1452-Q1374</f>
        <v>49529</v>
      </c>
      <c r="R1530" s="23">
        <f>R1452-R1374</f>
        <v>53144</v>
      </c>
      <c r="S1530" s="23">
        <f>S1452-S1374</f>
        <v>53144</v>
      </c>
      <c r="T1530" s="23">
        <f>T1452-T1374</f>
        <v>83083</v>
      </c>
      <c r="U1530" s="23">
        <f>U1452-U1374</f>
        <v>83083</v>
      </c>
      <c r="V1530" s="23">
        <f>V1452-V1374</f>
        <v>121706</v>
      </c>
      <c r="W1530" s="23">
        <f>W1452-W1374</f>
        <v>121706</v>
      </c>
      <c r="X1530" s="23">
        <f>X1452-X1374</f>
        <v>132456</v>
      </c>
      <c r="Y1530" s="23">
        <f>Y1452-Y1374</f>
        <v>132456</v>
      </c>
      <c r="Z1530" s="23">
        <f>Z1452-Z1374</f>
        <v>124286</v>
      </c>
      <c r="AA1530" s="23">
        <f>AA1452-AA1374</f>
        <v>124286</v>
      </c>
      <c r="AB1530" s="23">
        <f>AB1452-AB1374</f>
        <v>130735</v>
      </c>
      <c r="AC1530" s="23">
        <f>AC1452-AC1374</f>
        <v>130735</v>
      </c>
      <c r="AD1530" s="23">
        <f>AD1452-AD1374</f>
        <v>102980</v>
      </c>
      <c r="AE1530" s="23">
        <f>AE1452-AE1374</f>
        <v>102980</v>
      </c>
      <c r="AF1530" s="23">
        <f>AF1452-AF1374</f>
        <v>102606</v>
      </c>
      <c r="AG1530" s="23">
        <f>AG1452-AG1374</f>
        <v>102606</v>
      </c>
      <c r="AH1530" s="23">
        <f>AH1452-AH1374</f>
        <v>94424</v>
      </c>
    </row>
    <row r="1531" spans="1:34" ht="15" hidden="1" x14ac:dyDescent="0.25">
      <c r="A1531" t="str">
        <f t="shared" si="277"/>
        <v>邮储(H)超额非信贷拨备</v>
      </c>
      <c r="B1531" s="3" t="str">
        <f t="shared" si="275"/>
        <v>邮储银行超额非信贷拨备</v>
      </c>
      <c r="C1531" s="4" t="s">
        <v>184</v>
      </c>
      <c r="D1531" s="4" t="s">
        <v>169</v>
      </c>
      <c r="E1531" s="5" t="s">
        <v>154</v>
      </c>
      <c r="F1531" s="5" t="s">
        <v>542</v>
      </c>
      <c r="G1531" s="5" t="str">
        <f t="shared" si="279"/>
        <v>超额非信贷拨备</v>
      </c>
      <c r="H1531" s="23">
        <f>H1453-H1375</f>
        <v>-2159</v>
      </c>
      <c r="I1531" s="23">
        <f>I1453-I1375</f>
        <v>-2159</v>
      </c>
      <c r="J1531" s="23">
        <f>J1453-J1375</f>
        <v>16924</v>
      </c>
      <c r="K1531" s="23">
        <f>K1453-K1375</f>
        <v>16924</v>
      </c>
      <c r="L1531" s="23">
        <f>L1453-L1375</f>
        <v>29207</v>
      </c>
      <c r="M1531" s="23">
        <f>M1453-M1375</f>
        <v>29207</v>
      </c>
      <c r="N1531" s="23">
        <f>N1453-N1375</f>
        <v>21991</v>
      </c>
      <c r="O1531" s="23">
        <f>O1453-O1375</f>
        <v>21991</v>
      </c>
      <c r="P1531" s="23">
        <f>P1453-P1375</f>
        <v>28527</v>
      </c>
      <c r="Q1531" s="23">
        <f>Q1453-Q1375</f>
        <v>28527</v>
      </c>
      <c r="R1531" s="23">
        <f>R1453-R1375</f>
        <v>23951</v>
      </c>
      <c r="S1531" s="23">
        <f>S1453-S1375</f>
        <v>23951</v>
      </c>
      <c r="T1531" s="23">
        <f>T1453-T1375</f>
        <v>24243</v>
      </c>
      <c r="U1531" s="23">
        <f>U1453-U1375</f>
        <v>24243</v>
      </c>
      <c r="V1531" s="23">
        <f>V1453-V1375</f>
        <v>21471</v>
      </c>
      <c r="W1531" s="23">
        <f>W1453-W1375</f>
        <v>21471</v>
      </c>
      <c r="X1531" s="23">
        <f>X1453-X1375</f>
        <v>23111</v>
      </c>
      <c r="Y1531" s="23">
        <f>Y1453-Y1375</f>
        <v>23111</v>
      </c>
      <c r="Z1531" s="23">
        <f>Z1453-Z1375</f>
        <v>19145</v>
      </c>
      <c r="AA1531" s="23">
        <f>AA1453-AA1375</f>
        <v>19145</v>
      </c>
      <c r="AB1531" s="23">
        <f>AB1453-AB1375</f>
        <v>18061</v>
      </c>
      <c r="AC1531" s="23">
        <f>AC1453-AC1375</f>
        <v>18061</v>
      </c>
      <c r="AD1531" s="23">
        <f>AD1453-AD1375</f>
        <v>10233</v>
      </c>
      <c r="AE1531" s="23">
        <f>AE1453-AE1375</f>
        <v>10233</v>
      </c>
      <c r="AF1531" s="23">
        <f>AF1453-AF1375</f>
        <v>9627.0000000000036</v>
      </c>
      <c r="AG1531" s="23">
        <f>AG1453-AG1375</f>
        <v>9627.0000000000036</v>
      </c>
      <c r="AH1531" s="23">
        <f>AH1453-AH1375</f>
        <v>5476.9999999999418</v>
      </c>
    </row>
    <row r="1532" spans="1:34" ht="15" hidden="1" x14ac:dyDescent="0.25">
      <c r="A1532" t="str">
        <f t="shared" si="277"/>
        <v>光大(H)超额非信贷拨备</v>
      </c>
      <c r="B1532" s="3" t="str">
        <f t="shared" si="275"/>
        <v>光大银行超额非信贷拨备</v>
      </c>
      <c r="C1532" s="4" t="s">
        <v>185</v>
      </c>
      <c r="D1532" s="4" t="s">
        <v>170</v>
      </c>
      <c r="E1532" s="5" t="s">
        <v>155</v>
      </c>
      <c r="F1532" s="5" t="s">
        <v>542</v>
      </c>
      <c r="G1532" s="5" t="str">
        <f t="shared" si="279"/>
        <v>超额非信贷拨备</v>
      </c>
      <c r="H1532" s="23">
        <f>H1454-H1376</f>
        <v>12851</v>
      </c>
      <c r="I1532" s="23">
        <f>I1454-I1376</f>
        <v>12851</v>
      </c>
      <c r="J1532" s="23">
        <f>J1454-J1376</f>
        <v>9743</v>
      </c>
      <c r="K1532" s="23">
        <f>K1454-K1376</f>
        <v>9743</v>
      </c>
      <c r="L1532" s="23">
        <f>L1454-L1376</f>
        <v>10689</v>
      </c>
      <c r="M1532" s="23">
        <f>M1454-M1376</f>
        <v>10689</v>
      </c>
      <c r="N1532" s="23">
        <f>N1454-N1376</f>
        <v>9650</v>
      </c>
      <c r="O1532" s="23">
        <f>O1454-O1376</f>
        <v>9650</v>
      </c>
      <c r="P1532" s="23">
        <f>P1454-P1376</f>
        <v>4706</v>
      </c>
      <c r="Q1532" s="23">
        <f>Q1454-Q1376</f>
        <v>4706</v>
      </c>
      <c r="R1532" s="23">
        <f>R1454-R1376</f>
        <v>4894</v>
      </c>
      <c r="S1532" s="23">
        <f>S1454-S1376</f>
        <v>4894</v>
      </c>
      <c r="T1532" s="23">
        <f>T1454-T1376</f>
        <v>-1812.0000000000036</v>
      </c>
      <c r="U1532" s="23">
        <f>U1454-U1376</f>
        <v>-1812.0000000000036</v>
      </c>
      <c r="V1532" s="23">
        <f>V1454-V1376</f>
        <v>-2213</v>
      </c>
      <c r="W1532" s="23">
        <f>W1454-W1376</f>
        <v>-2213</v>
      </c>
      <c r="X1532" s="23">
        <f>X1454-X1376</f>
        <v>1013</v>
      </c>
      <c r="Y1532" s="23">
        <f>Y1454-Y1376</f>
        <v>1013</v>
      </c>
      <c r="Z1532" s="23">
        <f>Z1454-Z1376</f>
        <v>3706</v>
      </c>
      <c r="AA1532" s="23">
        <f>AA1454-AA1376</f>
        <v>3706</v>
      </c>
      <c r="AB1532" s="23">
        <f>AB1454-AB1376</f>
        <v>5587</v>
      </c>
      <c r="AC1532" s="23">
        <f>AC1454-AC1376</f>
        <v>5587</v>
      </c>
      <c r="AD1532" s="23">
        <f>AD1454-AD1376</f>
        <v>4146</v>
      </c>
      <c r="AE1532" s="23">
        <f>AE1454-AE1376</f>
        <v>4146</v>
      </c>
      <c r="AF1532" s="23">
        <f>AF1454-AF1376</f>
        <v>2975</v>
      </c>
      <c r="AG1532" s="23">
        <f>AG1454-AG1376</f>
        <v>2975</v>
      </c>
      <c r="AH1532" s="23">
        <f>AH1454-AH1376</f>
        <v>4770</v>
      </c>
    </row>
    <row r="1533" spans="1:34" ht="15" hidden="1" x14ac:dyDescent="0.25">
      <c r="A1533" t="str">
        <f t="shared" si="277"/>
        <v>中信(H)超额非信贷拨备</v>
      </c>
      <c r="B1533" s="3" t="str">
        <f t="shared" si="275"/>
        <v>中信银行超额非信贷拨备</v>
      </c>
      <c r="C1533" s="4" t="s">
        <v>186</v>
      </c>
      <c r="D1533" s="4" t="s">
        <v>171</v>
      </c>
      <c r="E1533" s="5" t="s">
        <v>156</v>
      </c>
      <c r="F1533" s="5" t="s">
        <v>542</v>
      </c>
      <c r="G1533" s="5" t="str">
        <f t="shared" si="279"/>
        <v>超额非信贷拨备</v>
      </c>
      <c r="H1533" s="23">
        <f>H1455-H1377</f>
        <v>15133</v>
      </c>
      <c r="I1533" s="23">
        <f>I1455-I1377</f>
        <v>15133</v>
      </c>
      <c r="J1533" s="23">
        <f>J1455-J1377</f>
        <v>10623</v>
      </c>
      <c r="K1533" s="23">
        <f>K1455-K1377</f>
        <v>10623</v>
      </c>
      <c r="L1533" s="23">
        <f>L1455-L1377</f>
        <v>9760</v>
      </c>
      <c r="M1533" s="23">
        <f>M1455-M1377</f>
        <v>9760</v>
      </c>
      <c r="N1533" s="23">
        <f>N1455-N1377</f>
        <v>1274</v>
      </c>
      <c r="O1533" s="23">
        <f>O1455-O1377</f>
        <v>1274</v>
      </c>
      <c r="P1533" s="23">
        <f>P1455-P1377</f>
        <v>-5449</v>
      </c>
      <c r="Q1533" s="23">
        <f>Q1455-Q1377</f>
        <v>-5449</v>
      </c>
      <c r="R1533" s="23">
        <f>R1455-R1377</f>
        <v>-4588</v>
      </c>
      <c r="S1533" s="23">
        <f>S1455-S1377</f>
        <v>-4588</v>
      </c>
      <c r="T1533" s="23">
        <f>T1455-T1377</f>
        <v>-7898</v>
      </c>
      <c r="U1533" s="23">
        <f>U1455-U1377</f>
        <v>-7898</v>
      </c>
      <c r="V1533" s="23">
        <f>V1455-V1377</f>
        <v>-6401</v>
      </c>
      <c r="W1533" s="23">
        <f>W1455-W1377</f>
        <v>-6401</v>
      </c>
      <c r="X1533" s="23">
        <f>X1455-X1377</f>
        <v>-1481</v>
      </c>
      <c r="Y1533" s="23">
        <f>Y1455-Y1377</f>
        <v>-1481</v>
      </c>
      <c r="Z1533" s="23">
        <f>Z1455-Z1377</f>
        <v>2716</v>
      </c>
      <c r="AA1533" s="23">
        <f>AA1455-AA1377</f>
        <v>2716</v>
      </c>
      <c r="AB1533" s="23">
        <f>AB1455-AB1377</f>
        <v>4823</v>
      </c>
      <c r="AC1533" s="23">
        <f>AC1455-AC1377</f>
        <v>4823</v>
      </c>
      <c r="AD1533" s="23">
        <f>AD1455-AD1377</f>
        <v>-3511</v>
      </c>
      <c r="AE1533" s="23">
        <f>AE1455-AE1377</f>
        <v>-3511</v>
      </c>
      <c r="AF1533" s="23">
        <f>AF1455-AF1377</f>
        <v>-127</v>
      </c>
      <c r="AG1533" s="23">
        <f>AG1455-AG1377</f>
        <v>-127</v>
      </c>
      <c r="AH1533" s="23">
        <f>AH1455-AH1377</f>
        <v>6058.9999999999709</v>
      </c>
    </row>
    <row r="1534" spans="1:34" ht="15" hidden="1" x14ac:dyDescent="0.25">
      <c r="A1534" t="str">
        <f t="shared" si="277"/>
        <v>浙商(H)超额非信贷拨备</v>
      </c>
      <c r="B1534" s="3" t="str">
        <f t="shared" si="275"/>
        <v>浙商银行超额非信贷拨备</v>
      </c>
      <c r="C1534" s="4" t="s">
        <v>187</v>
      </c>
      <c r="D1534" s="4" t="s">
        <v>172</v>
      </c>
      <c r="E1534" s="5" t="s">
        <v>157</v>
      </c>
      <c r="F1534" s="5" t="s">
        <v>542</v>
      </c>
      <c r="G1534" s="5" t="str">
        <f t="shared" si="279"/>
        <v>超额非信贷拨备</v>
      </c>
      <c r="H1534" s="23">
        <f>H1456-H1378</f>
        <v>0</v>
      </c>
      <c r="I1534" s="23">
        <f>I1456-I1378</f>
        <v>0</v>
      </c>
      <c r="J1534" s="23">
        <f>J1456-J1378</f>
        <v>6749</v>
      </c>
      <c r="K1534" s="23">
        <f>K1456-K1378</f>
        <v>6749</v>
      </c>
      <c r="L1534" s="23">
        <f>L1456-L1378</f>
        <v>6806.9999999999982</v>
      </c>
      <c r="M1534" s="23">
        <f>M1456-M1378</f>
        <v>6806.9999999999982</v>
      </c>
      <c r="N1534" s="23">
        <f>N1456-N1378</f>
        <v>8599</v>
      </c>
      <c r="O1534" s="23">
        <f>O1456-O1378</f>
        <v>8599</v>
      </c>
      <c r="P1534" s="23">
        <f>P1456-P1378</f>
        <v>8596</v>
      </c>
      <c r="Q1534" s="23">
        <f>Q1456-Q1378</f>
        <v>8596</v>
      </c>
      <c r="R1534" s="23">
        <f>R1456-R1378</f>
        <v>-1400</v>
      </c>
      <c r="S1534" s="23">
        <f>S1456-S1378</f>
        <v>-1400</v>
      </c>
      <c r="T1534" s="23">
        <f>T1456-T1378</f>
        <v>-1347</v>
      </c>
      <c r="U1534" s="23">
        <f>U1456-U1378</f>
        <v>-1347</v>
      </c>
      <c r="V1534" s="23">
        <f>V1456-V1378</f>
        <v>-7128</v>
      </c>
      <c r="W1534" s="23">
        <f>W1456-W1378</f>
        <v>-7128</v>
      </c>
      <c r="X1534" s="23">
        <f>X1456-X1378</f>
        <v>-16157</v>
      </c>
      <c r="Y1534" s="23">
        <f>Y1456-Y1378</f>
        <v>-16157</v>
      </c>
      <c r="Z1534" s="23">
        <f>Z1456-Z1378</f>
        <v>-21291.999999999993</v>
      </c>
      <c r="AA1534" s="23">
        <f>AA1456-AA1378</f>
        <v>-21291.999999999993</v>
      </c>
      <c r="AB1534" s="23">
        <f>AB1456-AB1378</f>
        <v>-24267.999999999993</v>
      </c>
      <c r="AC1534" s="23">
        <f>AC1456-AC1378</f>
        <v>-24267.999999999993</v>
      </c>
      <c r="AD1534" s="23">
        <f>AD1456-AD1378</f>
        <v>-24597</v>
      </c>
      <c r="AE1534" s="23">
        <f>AE1456-AE1378</f>
        <v>-24597</v>
      </c>
      <c r="AF1534" s="23">
        <f>AF1456-AF1378</f>
        <v>-22724</v>
      </c>
      <c r="AG1534" s="23">
        <f>AG1456-AG1378</f>
        <v>-22724</v>
      </c>
      <c r="AH1534" s="23">
        <f>AH1456-AH1378</f>
        <v>-20660.000000000007</v>
      </c>
    </row>
    <row r="1535" spans="1:34" ht="15" hidden="1" x14ac:dyDescent="0.25">
      <c r="A1535" t="str">
        <f t="shared" si="277"/>
        <v>民生(H)超额非信贷拨备</v>
      </c>
      <c r="B1535" s="3" t="str">
        <f t="shared" si="275"/>
        <v>民生银行超额非信贷拨备</v>
      </c>
      <c r="C1535" s="4" t="s">
        <v>188</v>
      </c>
      <c r="D1535" s="4" t="s">
        <v>173</v>
      </c>
      <c r="E1535" s="5" t="s">
        <v>158</v>
      </c>
      <c r="F1535" s="5" t="s">
        <v>542</v>
      </c>
      <c r="G1535" s="5" t="str">
        <f t="shared" si="279"/>
        <v>超额非信贷拨备</v>
      </c>
      <c r="H1535" s="23">
        <f>H1457-H1379</f>
        <v>1298</v>
      </c>
      <c r="I1535" s="23">
        <f>I1457-I1379</f>
        <v>1298</v>
      </c>
      <c r="J1535" s="23">
        <f>J1457-J1379</f>
        <v>322</v>
      </c>
      <c r="K1535" s="23">
        <f>K1457-K1379</f>
        <v>322</v>
      </c>
      <c r="L1535" s="23">
        <f>L1457-L1379</f>
        <v>1488.9999999999982</v>
      </c>
      <c r="M1535" s="23">
        <f>M1457-M1379</f>
        <v>1488.9999999999982</v>
      </c>
      <c r="N1535" s="23">
        <f>N1457-N1379</f>
        <v>-4664.9999999999964</v>
      </c>
      <c r="O1535" s="23">
        <f>O1457-O1379</f>
        <v>-4664.9999999999964</v>
      </c>
      <c r="P1535" s="23">
        <f>P1457-P1379</f>
        <v>-11690</v>
      </c>
      <c r="Q1535" s="23">
        <f>Q1457-Q1379</f>
        <v>-11690</v>
      </c>
      <c r="R1535" s="23">
        <f>R1457-R1379</f>
        <v>-17799</v>
      </c>
      <c r="S1535" s="23">
        <f>S1457-S1379</f>
        <v>-17799</v>
      </c>
      <c r="T1535" s="23">
        <f>T1457-T1379</f>
        <v>-13548</v>
      </c>
      <c r="U1535" s="23">
        <f>U1457-U1379</f>
        <v>-13548</v>
      </c>
      <c r="V1535" s="23">
        <f>V1457-V1379</f>
        <v>-13021</v>
      </c>
      <c r="W1535" s="23">
        <f>W1457-W1379</f>
        <v>-13021</v>
      </c>
      <c r="X1535" s="23">
        <f>X1457-X1379</f>
        <v>-10691</v>
      </c>
      <c r="Y1535" s="23">
        <f>Y1457-Y1379</f>
        <v>-10691</v>
      </c>
      <c r="Z1535" s="23">
        <f>Z1457-Z1379</f>
        <v>-13787</v>
      </c>
      <c r="AA1535" s="23">
        <f>AA1457-AA1379</f>
        <v>-13787</v>
      </c>
      <c r="AB1535" s="23">
        <f>AB1457-AB1379</f>
        <v>-11033</v>
      </c>
      <c r="AC1535" s="23">
        <f>AC1457-AC1379</f>
        <v>-11033</v>
      </c>
      <c r="AD1535" s="23">
        <f>AD1457-AD1379</f>
        <v>-19314</v>
      </c>
      <c r="AE1535" s="23">
        <f>AE1457-AE1379</f>
        <v>-19314</v>
      </c>
      <c r="AF1535" s="23">
        <f>AF1457-AF1379</f>
        <v>-11278</v>
      </c>
      <c r="AG1535" s="23">
        <f>AG1457-AG1379</f>
        <v>-11278</v>
      </c>
      <c r="AH1535" s="23">
        <f>AH1457-AH1379</f>
        <v>-6693</v>
      </c>
    </row>
    <row r="1536" spans="1:34" ht="15" hidden="1" x14ac:dyDescent="0.25">
      <c r="A1536" t="str">
        <f t="shared" si="277"/>
        <v>招商(H)超额非信贷拨备</v>
      </c>
      <c r="B1536" s="3" t="str">
        <f t="shared" si="275"/>
        <v>招商银行超额非信贷拨备</v>
      </c>
      <c r="C1536" s="4" t="s">
        <v>189</v>
      </c>
      <c r="D1536" s="4" t="s">
        <v>174</v>
      </c>
      <c r="E1536" s="5" t="s">
        <v>159</v>
      </c>
      <c r="F1536" s="5" t="s">
        <v>542</v>
      </c>
      <c r="G1536" s="5" t="str">
        <f t="shared" si="279"/>
        <v>超额非信贷拨备</v>
      </c>
      <c r="H1536" s="23">
        <f>H1458-H1380</f>
        <v>15486.999999999998</v>
      </c>
      <c r="I1536" s="23">
        <f>I1458-I1380</f>
        <v>15486.999999999998</v>
      </c>
      <c r="J1536" s="23">
        <f>J1458-J1380</f>
        <v>21394</v>
      </c>
      <c r="K1536" s="23">
        <f>K1458-K1380</f>
        <v>21394</v>
      </c>
      <c r="L1536" s="23">
        <f>L1458-L1380</f>
        <v>27416</v>
      </c>
      <c r="M1536" s="23">
        <f>M1458-M1380</f>
        <v>27416</v>
      </c>
      <c r="N1536" s="23">
        <f>N1458-N1380</f>
        <v>27664</v>
      </c>
      <c r="O1536" s="23">
        <f>O1458-O1380</f>
        <v>27664</v>
      </c>
      <c r="P1536" s="23">
        <f>P1458-P1380</f>
        <v>56697</v>
      </c>
      <c r="Q1536" s="23">
        <f>Q1458-Q1380</f>
        <v>56697</v>
      </c>
      <c r="R1536" s="23">
        <f>R1458-R1380</f>
        <v>46944</v>
      </c>
      <c r="S1536" s="23">
        <f>S1458-S1380</f>
        <v>46944</v>
      </c>
      <c r="T1536" s="23">
        <f>T1458-T1380</f>
        <v>66583</v>
      </c>
      <c r="U1536" s="23">
        <f>U1458-U1380</f>
        <v>66583</v>
      </c>
      <c r="V1536" s="23">
        <f>V1458-V1380</f>
        <v>48778</v>
      </c>
      <c r="W1536" s="23">
        <f>W1458-W1380</f>
        <v>48778</v>
      </c>
      <c r="X1536" s="23">
        <f>X1458-X1380</f>
        <v>52863</v>
      </c>
      <c r="Y1536" s="23">
        <f>Y1458-Y1380</f>
        <v>52863</v>
      </c>
      <c r="Z1536" s="23">
        <f>Z1458-Z1380</f>
        <v>46249</v>
      </c>
      <c r="AA1536" s="23">
        <f>AA1458-AA1380</f>
        <v>46249</v>
      </c>
      <c r="AB1536" s="23">
        <f>AB1458-AB1380</f>
        <v>48369</v>
      </c>
      <c r="AC1536" s="23">
        <f>AC1458-AC1380</f>
        <v>48369</v>
      </c>
      <c r="AD1536" s="23">
        <f>AD1458-AD1380</f>
        <v>30252</v>
      </c>
      <c r="AE1536" s="23">
        <f>AE1458-AE1380</f>
        <v>30252</v>
      </c>
      <c r="AF1536" s="23">
        <f>AF1458-AF1380</f>
        <v>29621</v>
      </c>
      <c r="AG1536" s="23">
        <f>AG1458-AG1380</f>
        <v>29621</v>
      </c>
      <c r="AH1536" s="23">
        <f>AH1458-AH1380</f>
        <v>27830.999999999996</v>
      </c>
    </row>
    <row r="1537" spans="1:34" ht="15" hidden="1" x14ac:dyDescent="0.25">
      <c r="A1537" t="str">
        <f t="shared" si="277"/>
        <v>重庆(H)超额非信贷拨备</v>
      </c>
      <c r="B1537" s="3" t="str">
        <f t="shared" si="275"/>
        <v>重庆银行超额非信贷拨备</v>
      </c>
      <c r="C1537" s="4" t="s">
        <v>190</v>
      </c>
      <c r="D1537" s="4" t="s">
        <v>175</v>
      </c>
      <c r="E1537" s="5" t="s">
        <v>160</v>
      </c>
      <c r="F1537" s="5" t="s">
        <v>542</v>
      </c>
      <c r="G1537" s="5" t="str">
        <f t="shared" si="279"/>
        <v>超额非信贷拨备</v>
      </c>
      <c r="H1537" s="23">
        <f>H1459-H1381</f>
        <v>0</v>
      </c>
      <c r="I1537" s="23">
        <f>I1459-I1381</f>
        <v>0</v>
      </c>
      <c r="J1537" s="23">
        <f>J1459-J1381</f>
        <v>871.54399999999976</v>
      </c>
      <c r="K1537" s="23">
        <f>K1459-K1381</f>
        <v>871.54399999999976</v>
      </c>
      <c r="L1537" s="23">
        <f>L1459-L1381</f>
        <v>-666.51300000000003</v>
      </c>
      <c r="M1537" s="23">
        <f>M1459-M1381</f>
        <v>-666.51300000000003</v>
      </c>
      <c r="N1537" s="23">
        <f>N1459-N1381</f>
        <v>1284.4390000000021</v>
      </c>
      <c r="O1537" s="23">
        <f>O1459-O1381</f>
        <v>1284.4390000000021</v>
      </c>
      <c r="P1537" s="23">
        <f>P1459-P1381</f>
        <v>1118.533999999999</v>
      </c>
      <c r="Q1537" s="23">
        <f>Q1459-Q1381</f>
        <v>1118.533999999999</v>
      </c>
      <c r="R1537" s="23">
        <f>R1459-R1381</f>
        <v>951.37300000000778</v>
      </c>
      <c r="S1537" s="23">
        <f>S1459-S1381</f>
        <v>951.37300000000778</v>
      </c>
      <c r="T1537" s="23">
        <f>T1459-T1381</f>
        <v>-342.01200000000199</v>
      </c>
      <c r="U1537" s="23">
        <f>U1459-U1381</f>
        <v>-342.01200000000199</v>
      </c>
      <c r="V1537" s="23">
        <f>V1459-V1381</f>
        <v>910.21500000000196</v>
      </c>
      <c r="W1537" s="23">
        <f>W1459-W1381</f>
        <v>910.21500000000196</v>
      </c>
      <c r="X1537" s="23">
        <f>X1459-X1381</f>
        <v>2160.7839999999997</v>
      </c>
      <c r="Y1537" s="23">
        <f>Y1459-Y1381</f>
        <v>2160.7839999999997</v>
      </c>
      <c r="Z1537" s="23">
        <f>Z1459-Z1381</f>
        <v>2489.2220000000034</v>
      </c>
      <c r="AA1537" s="23">
        <f>AA1459-AA1381</f>
        <v>2489.2220000000034</v>
      </c>
      <c r="AB1537" s="23">
        <f>AB1459-AB1381</f>
        <v>2031.8589999999986</v>
      </c>
      <c r="AC1537" s="23">
        <f>AC1459-AC1381</f>
        <v>2031.8589999999986</v>
      </c>
      <c r="AD1537" s="23">
        <f>AD1459-AD1381</f>
        <v>943.61500000000115</v>
      </c>
      <c r="AE1537" s="23">
        <f>AE1459-AE1381</f>
        <v>943.61500000000115</v>
      </c>
      <c r="AF1537" s="23">
        <f>AF1459-AF1381</f>
        <v>1108.1780000000003</v>
      </c>
      <c r="AG1537" s="23">
        <f>AG1459-AG1381</f>
        <v>1108.1780000000003</v>
      </c>
      <c r="AH1537" s="23">
        <f>AH1459-AH1381</f>
        <v>488.01635779999924</v>
      </c>
    </row>
    <row r="1538" spans="1:34" ht="15" hidden="1" x14ac:dyDescent="0.25">
      <c r="A1538" t="str">
        <f t="shared" si="277"/>
        <v>青岛(H)超额非信贷拨备</v>
      </c>
      <c r="B1538" s="3" t="str">
        <f t="shared" si="275"/>
        <v>青岛银行超额非信贷拨备</v>
      </c>
      <c r="C1538" s="4" t="s">
        <v>191</v>
      </c>
      <c r="D1538" s="4" t="s">
        <v>176</v>
      </c>
      <c r="E1538" s="5" t="s">
        <v>161</v>
      </c>
      <c r="F1538" s="5" t="s">
        <v>542</v>
      </c>
      <c r="G1538" s="5" t="str">
        <f t="shared" si="279"/>
        <v>超额非信贷拨备</v>
      </c>
      <c r="H1538" s="23">
        <f>H1460-H1382</f>
        <v>771.98500000000081</v>
      </c>
      <c r="I1538" s="23">
        <f>I1460-I1382</f>
        <v>771.98500000000081</v>
      </c>
      <c r="J1538" s="23">
        <f>J1460-J1382</f>
        <v>1337.497000000001</v>
      </c>
      <c r="K1538" s="23">
        <f>K1460-K1382</f>
        <v>1337.497000000001</v>
      </c>
      <c r="L1538" s="23">
        <f>L1460-L1382</f>
        <v>1272.477000000001</v>
      </c>
      <c r="M1538" s="23">
        <f>M1460-M1382</f>
        <v>1272.477000000001</v>
      </c>
      <c r="N1538" s="23">
        <f>N1460-N1382</f>
        <v>1256.2299999999996</v>
      </c>
      <c r="O1538" s="23">
        <f>O1460-O1382</f>
        <v>1256.2299999999996</v>
      </c>
      <c r="P1538" s="23">
        <f>P1460-P1382</f>
        <v>940.86799999999926</v>
      </c>
      <c r="Q1538" s="23">
        <f>Q1460-Q1382</f>
        <v>940.86799999999926</v>
      </c>
      <c r="R1538" s="23">
        <f>R1460-R1382</f>
        <v>1228.5049999999981</v>
      </c>
      <c r="S1538" s="23">
        <f>S1460-S1382</f>
        <v>1228.5049999999981</v>
      </c>
      <c r="T1538" s="23">
        <f>T1460-T1382</f>
        <v>604.07200000000012</v>
      </c>
      <c r="U1538" s="23">
        <f>U1460-U1382</f>
        <v>604.07200000000012</v>
      </c>
      <c r="V1538" s="23">
        <f>V1460-V1382</f>
        <v>-531.05799999999908</v>
      </c>
      <c r="W1538" s="23">
        <f>W1460-W1382</f>
        <v>-531.05799999999908</v>
      </c>
      <c r="X1538" s="23">
        <f>X1460-X1382</f>
        <v>4441.6079999999993</v>
      </c>
      <c r="Y1538" s="23">
        <f>Y1460-Y1382</f>
        <v>4441.6079999999993</v>
      </c>
      <c r="Z1538" s="23">
        <f>Z1460-Z1382</f>
        <v>5943.8559999999979</v>
      </c>
      <c r="AA1538" s="23">
        <f>AA1460-AA1382</f>
        <v>5943.8559999999979</v>
      </c>
      <c r="AB1538" s="23">
        <f>AB1460-AB1382</f>
        <v>6496.8239999999987</v>
      </c>
      <c r="AC1538" s="23">
        <f>AC1460-AC1382</f>
        <v>6496.8239999999987</v>
      </c>
      <c r="AD1538" s="23">
        <f>AD1460-AD1382</f>
        <v>2120.1789999999992</v>
      </c>
      <c r="AE1538" s="23">
        <f>AE1460-AE1382</f>
        <v>2120.1789999999992</v>
      </c>
      <c r="AF1538" s="23">
        <f>AF1460-AF1382</f>
        <v>2821.55</v>
      </c>
      <c r="AG1538" s="23">
        <f>AG1460-AG1382</f>
        <v>2821.55</v>
      </c>
      <c r="AH1538" s="23">
        <f>AH1460-AH1382</f>
        <v>1519.6220000000003</v>
      </c>
    </row>
    <row r="1539" spans="1:34" ht="15" hidden="1" x14ac:dyDescent="0.25">
      <c r="A1539" t="str">
        <f t="shared" si="277"/>
        <v>郑州(H)超额非信贷拨备</v>
      </c>
      <c r="B1539" s="3" t="str">
        <f t="shared" si="275"/>
        <v>郑州银行超额非信贷拨备</v>
      </c>
      <c r="C1539" s="4" t="s">
        <v>192</v>
      </c>
      <c r="D1539" s="4" t="s">
        <v>177</v>
      </c>
      <c r="E1539" s="5" t="s">
        <v>162</v>
      </c>
      <c r="F1539" s="5" t="s">
        <v>542</v>
      </c>
      <c r="G1539" s="5" t="str">
        <f t="shared" si="279"/>
        <v>超额非信贷拨备</v>
      </c>
      <c r="H1539" s="23">
        <f>H1461-H1383</f>
        <v>1027.5890000000027</v>
      </c>
      <c r="I1539" s="23">
        <f>I1461-I1383</f>
        <v>1027.5890000000027</v>
      </c>
      <c r="J1539" s="23">
        <f>J1461-J1383</f>
        <v>-3944.2469999999985</v>
      </c>
      <c r="K1539" s="23">
        <f>K1461-K1383</f>
        <v>-3944.2469999999985</v>
      </c>
      <c r="L1539" s="23">
        <f>L1461-L1383</f>
        <v>-4692.0970000000007</v>
      </c>
      <c r="M1539" s="23">
        <f>M1461-M1383</f>
        <v>-4692.0970000000007</v>
      </c>
      <c r="N1539" s="23">
        <f>N1461-N1383</f>
        <v>-6922.2100000000009</v>
      </c>
      <c r="O1539" s="23">
        <f>O1461-O1383</f>
        <v>-6922.2100000000009</v>
      </c>
      <c r="P1539" s="23">
        <f>P1461-P1383</f>
        <v>-7723.9030000000002</v>
      </c>
      <c r="Q1539" s="23">
        <f>Q1461-Q1383</f>
        <v>-7723.9030000000002</v>
      </c>
      <c r="R1539" s="23">
        <f>R1461-R1383</f>
        <v>-7019.2750000000015</v>
      </c>
      <c r="S1539" s="23">
        <f>S1461-S1383</f>
        <v>-7019.2750000000015</v>
      </c>
      <c r="T1539" s="23">
        <f>T1461-T1383</f>
        <v>-6777.8540000000012</v>
      </c>
      <c r="U1539" s="23">
        <f>U1461-U1383</f>
        <v>-6777.8540000000012</v>
      </c>
      <c r="V1539" s="23">
        <f>V1461-V1383</f>
        <v>-7187.4369999999981</v>
      </c>
      <c r="W1539" s="23">
        <f>W1461-W1383</f>
        <v>-7187.4369999999981</v>
      </c>
      <c r="X1539" s="23">
        <f>X1461-X1383</f>
        <v>5057.5669999999991</v>
      </c>
      <c r="Y1539" s="23">
        <f>Y1461-Y1383</f>
        <v>5057.5669999999991</v>
      </c>
      <c r="Z1539" s="23">
        <f>Z1461-Z1383</f>
        <v>5781.1040000000048</v>
      </c>
      <c r="AA1539" s="23">
        <f>AA1461-AA1383</f>
        <v>5781.1040000000048</v>
      </c>
      <c r="AB1539" s="23">
        <f>AB1461-AB1383</f>
        <v>6992.2399999999961</v>
      </c>
      <c r="AC1539" s="23">
        <f>AC1461-AC1383</f>
        <v>6992.2399999999961</v>
      </c>
      <c r="AD1539" s="23">
        <f>AD1461-AD1383</f>
        <v>-9783.8430000000062</v>
      </c>
      <c r="AE1539" s="23">
        <f>AE1461-AE1383</f>
        <v>-9783.8430000000062</v>
      </c>
      <c r="AF1539" s="23">
        <f>AF1461-AF1383</f>
        <v>-9769.7030000000013</v>
      </c>
      <c r="AG1539" s="23">
        <f>AG1461-AG1383</f>
        <v>-9769.7030000000013</v>
      </c>
      <c r="AH1539" s="23">
        <f>AH1461-AH1383</f>
        <v>-7405.8970000000045</v>
      </c>
    </row>
    <row r="1540" spans="1:34" ht="15" hidden="1" x14ac:dyDescent="0.25">
      <c r="A1540" t="str">
        <f t="shared" si="277"/>
        <v>渝农(H)超额非信贷拨备</v>
      </c>
      <c r="B1540" s="3" t="str">
        <f t="shared" si="275"/>
        <v>渝农商行超额非信贷拨备</v>
      </c>
      <c r="C1540" s="4" t="s">
        <v>193</v>
      </c>
      <c r="D1540" s="4" t="s">
        <v>178</v>
      </c>
      <c r="E1540" s="5" t="s">
        <v>163</v>
      </c>
      <c r="F1540" s="5" t="s">
        <v>542</v>
      </c>
      <c r="G1540" s="5" t="str">
        <f t="shared" si="279"/>
        <v>超额非信贷拨备</v>
      </c>
      <c r="H1540" s="23">
        <f>H1462-H1384</f>
        <v>0</v>
      </c>
      <c r="I1540" s="23">
        <f>I1462-I1384</f>
        <v>0</v>
      </c>
      <c r="J1540" s="23">
        <f>J1462-J1384</f>
        <v>4335.5489999999954</v>
      </c>
      <c r="K1540" s="23">
        <f>K1462-K1384</f>
        <v>4335.5489999999954</v>
      </c>
      <c r="L1540" s="23">
        <f>L1462-L1384</f>
        <v>4758.6289999999972</v>
      </c>
      <c r="M1540" s="23">
        <f>M1462-M1384</f>
        <v>4758.6289999999972</v>
      </c>
      <c r="N1540" s="23">
        <f>N1462-N1384</f>
        <v>676.53400000000056</v>
      </c>
      <c r="O1540" s="23">
        <f>O1462-O1384</f>
        <v>676.53400000000056</v>
      </c>
      <c r="P1540" s="23">
        <f>P1462-P1384</f>
        <v>12.08100000000195</v>
      </c>
      <c r="Q1540" s="23">
        <f>Q1462-Q1384</f>
        <v>12.08100000000195</v>
      </c>
      <c r="R1540" s="23">
        <f>R1462-R1384</f>
        <v>627.7139999999979</v>
      </c>
      <c r="S1540" s="23">
        <f>S1462-S1384</f>
        <v>627.7139999999979</v>
      </c>
      <c r="T1540" s="23">
        <f>T1462-T1384</f>
        <v>210.37900000000241</v>
      </c>
      <c r="U1540" s="23">
        <f>U1462-U1384</f>
        <v>210.37900000000241</v>
      </c>
      <c r="V1540" s="23">
        <f>V1462-V1384</f>
        <v>-693.2159999999958</v>
      </c>
      <c r="W1540" s="23">
        <f>W1462-W1384</f>
        <v>-693.2159999999958</v>
      </c>
      <c r="X1540" s="23">
        <f>X1462-X1384</f>
        <v>3196.0679999999993</v>
      </c>
      <c r="Y1540" s="23">
        <f>Y1462-Y1384</f>
        <v>3196.0679999999993</v>
      </c>
      <c r="Z1540" s="23">
        <f>Z1462-Z1384</f>
        <v>4100.1399999999994</v>
      </c>
      <c r="AA1540" s="23">
        <f>AA1462-AA1384</f>
        <v>4100.1399999999994</v>
      </c>
      <c r="AB1540" s="23">
        <f>AB1462-AB1384</f>
        <v>4028.5419999999976</v>
      </c>
      <c r="AC1540" s="23">
        <f>AC1462-AC1384</f>
        <v>4028.5419999999976</v>
      </c>
      <c r="AD1540" s="23">
        <f>AD1462-AD1384</f>
        <v>1556.9349999999999</v>
      </c>
      <c r="AE1540" s="23">
        <f>AE1462-AE1384</f>
        <v>1556.9349999999999</v>
      </c>
      <c r="AF1540" s="23">
        <f>AF1462-AF1384</f>
        <v>1964.3000000000002</v>
      </c>
      <c r="AG1540" s="23">
        <f>AG1462-AG1384</f>
        <v>1964.3000000000002</v>
      </c>
      <c r="AH1540" s="23">
        <f>AH1462-AH1384</f>
        <v>2223.9480000000021</v>
      </c>
    </row>
    <row r="1541" spans="1:34" ht="15" hidden="1" x14ac:dyDescent="0.25">
      <c r="A1541" t="str">
        <f t="shared" si="277"/>
        <v>中原超额非信贷拨备</v>
      </c>
      <c r="B1541" s="15" t="str">
        <f t="shared" si="275"/>
        <v>中原银行超额非信贷拨备</v>
      </c>
      <c r="C1541" s="16" t="s">
        <v>222</v>
      </c>
      <c r="D1541" s="16" t="s">
        <v>194</v>
      </c>
      <c r="E1541" s="17" t="s">
        <v>208</v>
      </c>
      <c r="F1541" s="17" t="s">
        <v>236</v>
      </c>
      <c r="G1541" s="17" t="str">
        <f t="shared" si="279"/>
        <v>超额非信贷拨备</v>
      </c>
      <c r="H1541" s="23">
        <f>H1463-H1385</f>
        <v>-3534.3760000000002</v>
      </c>
      <c r="I1541" s="23">
        <f>I1463-I1385</f>
        <v>-3534.3760000000002</v>
      </c>
      <c r="J1541" s="23">
        <f>J1463-J1385</f>
        <v>-1608.5320000000006</v>
      </c>
      <c r="K1541" s="23">
        <f>K1463-K1385</f>
        <v>-1608.5320000000006</v>
      </c>
      <c r="L1541" s="23">
        <f>L1463-L1385</f>
        <v>-1703.6210000000001</v>
      </c>
      <c r="M1541" s="23">
        <f>M1463-M1385</f>
        <v>-1703.6210000000001</v>
      </c>
      <c r="N1541" s="23">
        <f>N1463-N1385</f>
        <v>-7676.1170000000002</v>
      </c>
      <c r="O1541" s="23">
        <f>O1463-O1385</f>
        <v>-7676.1170000000002</v>
      </c>
      <c r="P1541" s="23">
        <f>P1463-P1385</f>
        <v>-9603.8480000000018</v>
      </c>
      <c r="Q1541" s="23">
        <f>Q1463-Q1385</f>
        <v>-9603.8480000000018</v>
      </c>
      <c r="R1541" s="23">
        <f>R1463-R1385</f>
        <v>-21455.103999999999</v>
      </c>
      <c r="S1541" s="23">
        <f>S1463-S1385</f>
        <v>-21455.103999999999</v>
      </c>
      <c r="T1541" s="23">
        <f>T1463-T1385</f>
        <v>-8849.9640000000018</v>
      </c>
      <c r="U1541" s="23">
        <f>U1463-U1385</f>
        <v>-8849.9640000000018</v>
      </c>
      <c r="V1541" s="23">
        <f>V1463-V1385</f>
        <v>-26625.574000000001</v>
      </c>
      <c r="W1541" s="23">
        <f>W1463-W1385</f>
        <v>-26625.574000000001</v>
      </c>
      <c r="X1541" s="23">
        <f>X1463-X1385</f>
        <v>8080</v>
      </c>
      <c r="Y1541" s="23">
        <f>Y1463-Y1385</f>
        <v>8080</v>
      </c>
      <c r="Z1541" s="23">
        <f>Z1463-Z1385</f>
        <v>12009</v>
      </c>
      <c r="AA1541" s="23">
        <f>AA1463-AA1385</f>
        <v>12009</v>
      </c>
      <c r="AB1541" s="23">
        <f>AB1463-AB1385</f>
        <v>15933</v>
      </c>
      <c r="AC1541" s="23">
        <f>AC1463-AC1385</f>
        <v>15933</v>
      </c>
      <c r="AD1541" s="23">
        <f>AD1463-AD1385</f>
        <v>-10205.157999999999</v>
      </c>
      <c r="AE1541" s="23">
        <f>AE1463-AE1385</f>
        <v>-10205.157999999999</v>
      </c>
      <c r="AF1541" s="23">
        <f>AF1463-AF1385</f>
        <v>-5477.867000000002</v>
      </c>
      <c r="AG1541" s="23">
        <f>AG1463-AG1385</f>
        <v>-5477.867000000002</v>
      </c>
      <c r="AH1541" s="23">
        <f>AH1463-AH1385</f>
        <v>-584.07200000000012</v>
      </c>
    </row>
    <row r="1542" spans="1:34" ht="15" hidden="1" x14ac:dyDescent="0.25">
      <c r="A1542" t="str">
        <f t="shared" si="277"/>
        <v>广州农商超额非信贷拨备</v>
      </c>
      <c r="B1542" s="3" t="str">
        <f t="shared" si="275"/>
        <v>广州农商银行超额非信贷拨备</v>
      </c>
      <c r="C1542" s="4" t="s">
        <v>223</v>
      </c>
      <c r="D1542" s="4" t="s">
        <v>195</v>
      </c>
      <c r="E1542" s="5" t="s">
        <v>209</v>
      </c>
      <c r="F1542" s="5" t="s">
        <v>236</v>
      </c>
      <c r="G1542" s="5" t="str">
        <f t="shared" si="279"/>
        <v>超额非信贷拨备</v>
      </c>
      <c r="H1542" s="23">
        <f>H1464-H1386</f>
        <v>1901</v>
      </c>
      <c r="I1542" s="23">
        <f>I1464-I1386</f>
        <v>1901</v>
      </c>
      <c r="J1542" s="23">
        <f>J1464-J1386</f>
        <v>2190</v>
      </c>
      <c r="K1542" s="23">
        <f>K1464-K1386</f>
        <v>2190</v>
      </c>
      <c r="L1542" s="23">
        <f>L1464-L1386</f>
        <v>3201</v>
      </c>
      <c r="M1542" s="23">
        <f>M1464-M1386</f>
        <v>3201</v>
      </c>
      <c r="N1542" s="23">
        <f>N1464-N1386</f>
        <v>3355</v>
      </c>
      <c r="O1542" s="23">
        <f>O1464-O1386</f>
        <v>3355</v>
      </c>
      <c r="P1542" s="23">
        <f>P1464-P1386</f>
        <v>4201</v>
      </c>
      <c r="Q1542" s="23">
        <f>Q1464-Q1386</f>
        <v>4201</v>
      </c>
      <c r="R1542" s="23">
        <f>R1464-R1386</f>
        <v>4536</v>
      </c>
      <c r="S1542" s="23">
        <f>S1464-S1386</f>
        <v>4536</v>
      </c>
      <c r="T1542" s="23">
        <f>T1464-T1386</f>
        <v>3883</v>
      </c>
      <c r="U1542" s="23">
        <f>U1464-U1386</f>
        <v>3883</v>
      </c>
      <c r="V1542" s="23">
        <f>V1464-V1386</f>
        <v>-3414.7530000000006</v>
      </c>
      <c r="W1542" s="23">
        <f>W1464-W1386</f>
        <v>-3414.7530000000006</v>
      </c>
      <c r="X1542" s="23">
        <f>X1464-X1386</f>
        <v>4628</v>
      </c>
      <c r="Y1542" s="23">
        <f>Y1464-Y1386</f>
        <v>4628</v>
      </c>
      <c r="Z1542" s="23">
        <f>Z1464-Z1386</f>
        <v>4927</v>
      </c>
      <c r="AA1542" s="23">
        <f>AA1464-AA1386</f>
        <v>4927</v>
      </c>
      <c r="AB1542" s="23">
        <f>AB1464-AB1386</f>
        <v>4484</v>
      </c>
      <c r="AC1542" s="23">
        <f>AC1464-AC1386</f>
        <v>4484</v>
      </c>
      <c r="AD1542" s="23">
        <f>AD1464-AD1386</f>
        <v>18.795000000000073</v>
      </c>
      <c r="AE1542" s="23">
        <f>AE1464-AE1386</f>
        <v>18.795000000000073</v>
      </c>
      <c r="AF1542" s="23">
        <f>AF1464-AF1386</f>
        <v>-2081.8519999999999</v>
      </c>
      <c r="AG1542" s="23">
        <f>AG1464-AG1386</f>
        <v>-2081.8519999999999</v>
      </c>
      <c r="AH1542" s="23">
        <f>AH1464-AH1386</f>
        <v>385.92600000000039</v>
      </c>
    </row>
    <row r="1543" spans="1:34" ht="15" hidden="1" x14ac:dyDescent="0.25">
      <c r="A1543" t="str">
        <f t="shared" si="277"/>
        <v>天津超额非信贷拨备</v>
      </c>
      <c r="B1543" s="3" t="str">
        <f t="shared" si="275"/>
        <v>天津银行超额非信贷拨备</v>
      </c>
      <c r="C1543" s="4" t="s">
        <v>224</v>
      </c>
      <c r="D1543" s="4" t="s">
        <v>196</v>
      </c>
      <c r="E1543" s="5" t="s">
        <v>210</v>
      </c>
      <c r="F1543" s="5" t="s">
        <v>236</v>
      </c>
      <c r="G1543" s="5" t="str">
        <f t="shared" si="279"/>
        <v>超额非信贷拨备</v>
      </c>
      <c r="H1543" s="23">
        <f>H1465-H1387</f>
        <v>2112</v>
      </c>
      <c r="I1543" s="23">
        <f>I1465-I1387</f>
        <v>2112</v>
      </c>
      <c r="J1543" s="23">
        <f>J1465-J1387</f>
        <v>2798.1759999999999</v>
      </c>
      <c r="K1543" s="23">
        <f>K1465-K1387</f>
        <v>2798.1759999999999</v>
      </c>
      <c r="L1543" s="23">
        <f>L1465-L1387</f>
        <v>3009.1759999999999</v>
      </c>
      <c r="M1543" s="23">
        <f>M1465-M1387</f>
        <v>3009.1759999999999</v>
      </c>
      <c r="N1543" s="23">
        <f>N1465-N1387</f>
        <v>2387.3069999999998</v>
      </c>
      <c r="O1543" s="23">
        <f>O1465-O1387</f>
        <v>2387.3069999999998</v>
      </c>
      <c r="P1543" s="23">
        <f>P1465-P1387</f>
        <v>2879.3069999999998</v>
      </c>
      <c r="Q1543" s="23">
        <f>Q1465-Q1387</f>
        <v>2879.3069999999998</v>
      </c>
      <c r="R1543" s="23">
        <f>R1465-R1387</f>
        <v>-18452.47</v>
      </c>
      <c r="S1543" s="23">
        <f>S1465-S1387</f>
        <v>-18452.47</v>
      </c>
      <c r="T1543" s="23">
        <f>T1465-T1387</f>
        <v>-18404.47</v>
      </c>
      <c r="U1543" s="23">
        <f>U1465-U1387</f>
        <v>-18404.47</v>
      </c>
      <c r="V1543" s="23">
        <f>V1465-V1387</f>
        <v>-16111.058000000005</v>
      </c>
      <c r="W1543" s="23">
        <f>W1465-W1387</f>
        <v>-16111.058000000005</v>
      </c>
      <c r="X1543" s="23">
        <f>X1465-X1387</f>
        <v>2274</v>
      </c>
      <c r="Y1543" s="23">
        <f>Y1465-Y1387</f>
        <v>2274</v>
      </c>
      <c r="Z1543" s="23">
        <f>Z1465-Z1387</f>
        <v>2768</v>
      </c>
      <c r="AA1543" s="23">
        <f>AA1465-AA1387</f>
        <v>2768</v>
      </c>
      <c r="AB1543" s="23">
        <f>AB1465-AB1387</f>
        <v>3773</v>
      </c>
      <c r="AC1543" s="23">
        <f>AC1465-AC1387</f>
        <v>3773</v>
      </c>
      <c r="AD1543" s="23">
        <f>AD1465-AD1387</f>
        <v>796.42599999999948</v>
      </c>
      <c r="AE1543" s="23">
        <f>AE1465-AE1387</f>
        <v>796.42599999999948</v>
      </c>
      <c r="AF1543" s="23">
        <f>AF1465-AF1387</f>
        <v>2433.0749999999998</v>
      </c>
      <c r="AG1543" s="23">
        <f>AG1465-AG1387</f>
        <v>2433.0749999999998</v>
      </c>
      <c r="AH1543" s="23">
        <f>AH1465-AH1387</f>
        <v>2387.6250000000009</v>
      </c>
    </row>
    <row r="1544" spans="1:34" ht="15" hidden="1" x14ac:dyDescent="0.25">
      <c r="A1544" t="str">
        <f t="shared" si="277"/>
        <v>江西超额非信贷拨备</v>
      </c>
      <c r="B1544" s="3" t="str">
        <f t="shared" si="275"/>
        <v>江西银行超额非信贷拨备</v>
      </c>
      <c r="C1544" s="4" t="s">
        <v>225</v>
      </c>
      <c r="D1544" s="4" t="s">
        <v>197</v>
      </c>
      <c r="E1544" s="5" t="s">
        <v>211</v>
      </c>
      <c r="F1544" s="5" t="s">
        <v>236</v>
      </c>
      <c r="G1544" s="5" t="str">
        <f t="shared" si="279"/>
        <v>超额非信贷拨备</v>
      </c>
      <c r="H1544" s="23">
        <f>H1466-H1388</f>
        <v>-2289.46</v>
      </c>
      <c r="I1544" s="23">
        <f>I1466-I1388</f>
        <v>-2289.46</v>
      </c>
      <c r="J1544" s="23">
        <f>J1466-J1388</f>
        <v>-1884.4820000000009</v>
      </c>
      <c r="K1544" s="23">
        <f>K1466-K1388</f>
        <v>-1884.4820000000009</v>
      </c>
      <c r="L1544" s="23">
        <f>L1466-L1388</f>
        <v>-5294.0339999999997</v>
      </c>
      <c r="M1544" s="23">
        <f>M1466-M1388</f>
        <v>-5294.0339999999997</v>
      </c>
      <c r="N1544" s="23">
        <f>N1466-N1388</f>
        <v>-2498.5580000000009</v>
      </c>
      <c r="O1544" s="23">
        <f>O1466-O1388</f>
        <v>-2498.5580000000009</v>
      </c>
      <c r="P1544" s="23">
        <f>P1466-P1388</f>
        <v>-1851.8610000000008</v>
      </c>
      <c r="Q1544" s="23">
        <f>Q1466-Q1388</f>
        <v>-1851.8610000000008</v>
      </c>
      <c r="R1544" s="23">
        <f>R1466-R1388</f>
        <v>-1890.5040000000008</v>
      </c>
      <c r="S1544" s="23">
        <f>S1466-S1388</f>
        <v>-1890.5040000000008</v>
      </c>
      <c r="T1544" s="23">
        <f>T1466-T1388</f>
        <v>-797.29100000000108</v>
      </c>
      <c r="U1544" s="23">
        <f>U1466-U1388</f>
        <v>-797.29100000000108</v>
      </c>
      <c r="V1544" s="23">
        <f>V1466-V1388</f>
        <v>-16794.684999999998</v>
      </c>
      <c r="W1544" s="23">
        <f>W1466-W1388</f>
        <v>-16794.684999999998</v>
      </c>
      <c r="X1544" s="23">
        <f>X1466-X1388</f>
        <v>5334</v>
      </c>
      <c r="Y1544" s="23">
        <f>Y1466-Y1388</f>
        <v>5334</v>
      </c>
      <c r="Z1544" s="23">
        <f>Z1466-Z1388</f>
        <v>4019</v>
      </c>
      <c r="AA1544" s="23">
        <f>AA1466-AA1388</f>
        <v>4019</v>
      </c>
      <c r="AB1544" s="23">
        <f>AB1466-AB1388</f>
        <v>3975</v>
      </c>
      <c r="AC1544" s="23">
        <f>AC1466-AC1388</f>
        <v>3975</v>
      </c>
      <c r="AD1544" s="23">
        <f>AD1466-AD1388</f>
        <v>-1699.4950000000008</v>
      </c>
      <c r="AE1544" s="23">
        <f>AE1466-AE1388</f>
        <v>-1699.4950000000008</v>
      </c>
      <c r="AF1544" s="23">
        <f>AF1466-AF1388</f>
        <v>-2038.2789999999995</v>
      </c>
      <c r="AG1544" s="23">
        <f>AG1466-AG1388</f>
        <v>-2038.2789999999995</v>
      </c>
      <c r="AH1544" s="23">
        <f>AH1466-AH1388</f>
        <v>-936.78700000000117</v>
      </c>
    </row>
    <row r="1545" spans="1:34" ht="15" hidden="1" x14ac:dyDescent="0.25">
      <c r="A1545" t="str">
        <f t="shared" si="277"/>
        <v>泸州超额非信贷拨备</v>
      </c>
      <c r="B1545" s="3" t="str">
        <f t="shared" si="275"/>
        <v>泸州银行超额非信贷拨备</v>
      </c>
      <c r="C1545" s="4" t="s">
        <v>226</v>
      </c>
      <c r="D1545" s="4" t="s">
        <v>198</v>
      </c>
      <c r="E1545" s="5" t="s">
        <v>212</v>
      </c>
      <c r="F1545" s="5" t="s">
        <v>236</v>
      </c>
      <c r="G1545" s="5" t="str">
        <f t="shared" si="279"/>
        <v>超额非信贷拨备</v>
      </c>
      <c r="H1545" s="23">
        <f>H1467-H1389</f>
        <v>236</v>
      </c>
      <c r="I1545" s="23">
        <f>I1467-I1389</f>
        <v>236</v>
      </c>
      <c r="J1545" s="23">
        <f>J1467-J1389</f>
        <v>325</v>
      </c>
      <c r="K1545" s="23">
        <f>K1467-K1389</f>
        <v>325</v>
      </c>
      <c r="L1545" s="23">
        <f>L1467-L1389</f>
        <v>117</v>
      </c>
      <c r="M1545" s="23">
        <f>M1467-M1389</f>
        <v>117</v>
      </c>
      <c r="N1545" s="23">
        <f>N1467-N1389</f>
        <v>365</v>
      </c>
      <c r="O1545" s="23">
        <f>O1467-O1389</f>
        <v>365</v>
      </c>
      <c r="P1545" s="23">
        <f>P1467-P1389</f>
        <v>401</v>
      </c>
      <c r="Q1545" s="23">
        <f>Q1467-Q1389</f>
        <v>401</v>
      </c>
      <c r="R1545" s="23">
        <f>R1467-R1389</f>
        <v>636</v>
      </c>
      <c r="S1545" s="23">
        <f>S1467-S1389</f>
        <v>636</v>
      </c>
      <c r="T1545" s="23">
        <f>T1467-T1389</f>
        <v>681</v>
      </c>
      <c r="U1545" s="23">
        <f>U1467-U1389</f>
        <v>681</v>
      </c>
      <c r="V1545" s="23">
        <f>V1467-V1389</f>
        <v>548.75399999999991</v>
      </c>
      <c r="W1545" s="23">
        <f>W1467-W1389</f>
        <v>548.75399999999991</v>
      </c>
      <c r="X1545" s="23">
        <f>X1467-X1389</f>
        <v>1303</v>
      </c>
      <c r="Y1545" s="23">
        <f>Y1467-Y1389</f>
        <v>1303</v>
      </c>
      <c r="Z1545" s="23">
        <f>Z1467-Z1389</f>
        <v>869</v>
      </c>
      <c r="AA1545" s="23">
        <f>AA1467-AA1389</f>
        <v>869</v>
      </c>
      <c r="AB1545" s="23">
        <f>AB1467-AB1389</f>
        <v>1096</v>
      </c>
      <c r="AC1545" s="23">
        <f>AC1467-AC1389</f>
        <v>1096</v>
      </c>
      <c r="AD1545" s="23">
        <f>AD1467-AD1389</f>
        <v>-751.75000000000011</v>
      </c>
      <c r="AE1545" s="23">
        <f>AE1467-AE1389</f>
        <v>-751.75000000000011</v>
      </c>
      <c r="AF1545" s="23">
        <f>AF1467-AF1389</f>
        <v>-64.352999999999952</v>
      </c>
      <c r="AG1545" s="23">
        <f>AG1467-AG1389</f>
        <v>-64.352999999999952</v>
      </c>
      <c r="AH1545" s="23">
        <f>AH1467-AH1389</f>
        <v>-390.92099999999982</v>
      </c>
    </row>
    <row r="1546" spans="1:34" ht="15" hidden="1" x14ac:dyDescent="0.25">
      <c r="A1546" t="str">
        <f t="shared" si="277"/>
        <v>甘肃超额非信贷拨备</v>
      </c>
      <c r="B1546" s="3" t="str">
        <f t="shared" si="275"/>
        <v>甘肃银行超额非信贷拨备</v>
      </c>
      <c r="C1546" s="4" t="s">
        <v>228</v>
      </c>
      <c r="D1546" s="4" t="s">
        <v>200</v>
      </c>
      <c r="E1546" s="5" t="s">
        <v>214</v>
      </c>
      <c r="F1546" s="5" t="s">
        <v>236</v>
      </c>
      <c r="G1546" s="5" t="str">
        <f t="shared" si="279"/>
        <v>超额非信贷拨备</v>
      </c>
      <c r="H1546" s="23">
        <f>H1468-H1390</f>
        <v>2867</v>
      </c>
      <c r="I1546" s="23">
        <f>I1468-I1390</f>
        <v>2867</v>
      </c>
      <c r="J1546" s="23">
        <f>J1468-J1390</f>
        <v>-4138.3000000000011</v>
      </c>
      <c r="K1546" s="23">
        <f>K1468-K1390</f>
        <v>-4138.3000000000011</v>
      </c>
      <c r="L1546" s="23">
        <f>L1468-L1390</f>
        <v>-3814.3000000000011</v>
      </c>
      <c r="M1546" s="23">
        <f>M1468-M1390</f>
        <v>-3814.3000000000011</v>
      </c>
      <c r="N1546" s="23">
        <f>N1468-N1390</f>
        <v>-2915.2790000000005</v>
      </c>
      <c r="O1546" s="23">
        <f>O1468-O1390</f>
        <v>-2915.2790000000005</v>
      </c>
      <c r="P1546" s="23">
        <f>P1468-P1390</f>
        <v>-2661.2790000000005</v>
      </c>
      <c r="Q1546" s="23">
        <f>Q1468-Q1390</f>
        <v>-2661.2790000000005</v>
      </c>
      <c r="R1546" s="23">
        <f>R1468-R1390</f>
        <v>-11901.407999999999</v>
      </c>
      <c r="S1546" s="23">
        <f>S1468-S1390</f>
        <v>-11901.407999999999</v>
      </c>
      <c r="T1546" s="23">
        <f>T1468-T1390</f>
        <v>-11516.407999999999</v>
      </c>
      <c r="U1546" s="23">
        <f>U1468-U1390</f>
        <v>-11516.407999999999</v>
      </c>
      <c r="V1546" s="23">
        <f>V1468-V1390</f>
        <v>-11563.702000000001</v>
      </c>
      <c r="W1546" s="23">
        <f>W1468-W1390</f>
        <v>-11563.702000000001</v>
      </c>
      <c r="X1546" s="23">
        <f>X1468-X1390</f>
        <v>2502.1999999999998</v>
      </c>
      <c r="Y1546" s="23">
        <f>Y1468-Y1390</f>
        <v>2502.1999999999998</v>
      </c>
      <c r="Z1546" s="23">
        <f>Z1468-Z1390</f>
        <v>3116</v>
      </c>
      <c r="AA1546" s="23">
        <f>AA1468-AA1390</f>
        <v>3116</v>
      </c>
      <c r="AB1546" s="23">
        <f>AB1468-AB1390</f>
        <v>3871.1</v>
      </c>
      <c r="AC1546" s="23">
        <f>AC1468-AC1390</f>
        <v>3871.1</v>
      </c>
      <c r="AD1546" s="23">
        <f>AD1468-AD1390</f>
        <v>-4822.8540000000012</v>
      </c>
      <c r="AE1546" s="23">
        <f>AE1468-AE1390</f>
        <v>-4822.8540000000012</v>
      </c>
      <c r="AF1546" s="23">
        <f>AF1468-AF1390</f>
        <v>-4635.4269999999997</v>
      </c>
      <c r="AG1546" s="23">
        <f>AG1468-AG1390</f>
        <v>-4635.4269999999997</v>
      </c>
      <c r="AH1546" s="23">
        <f>AH1468-AH1390</f>
        <v>1591.7670000000007</v>
      </c>
    </row>
    <row r="1547" spans="1:34" ht="15" hidden="1" x14ac:dyDescent="0.25">
      <c r="A1547" t="str">
        <f t="shared" si="277"/>
        <v>晋商超额非信贷拨备</v>
      </c>
      <c r="B1547" s="3" t="str">
        <f t="shared" si="275"/>
        <v>晋商银行超额非信贷拨备</v>
      </c>
      <c r="C1547" s="4" t="s">
        <v>229</v>
      </c>
      <c r="D1547" s="4" t="s">
        <v>201</v>
      </c>
      <c r="E1547" s="5" t="s">
        <v>215</v>
      </c>
      <c r="F1547" s="5" t="s">
        <v>236</v>
      </c>
      <c r="G1547" s="5" t="str">
        <f t="shared" si="279"/>
        <v>超额非信贷拨备</v>
      </c>
      <c r="H1547" s="23">
        <f>H1469-H1391</f>
        <v>-281.05400000000031</v>
      </c>
      <c r="I1547" s="23">
        <f>I1469-I1391</f>
        <v>-281.05400000000031</v>
      </c>
      <c r="J1547" s="23">
        <f>J1469-J1391</f>
        <v>-476.26100000000019</v>
      </c>
      <c r="K1547" s="23">
        <f>K1469-K1391</f>
        <v>-476.26100000000019</v>
      </c>
      <c r="L1547" s="23">
        <f>L1469-L1391</f>
        <v>-591.72500000000059</v>
      </c>
      <c r="M1547" s="23">
        <f>M1469-M1391</f>
        <v>-591.72500000000059</v>
      </c>
      <c r="N1547" s="23">
        <f>N1469-N1391</f>
        <v>-293.44100000000003</v>
      </c>
      <c r="O1547" s="23">
        <f>O1469-O1391</f>
        <v>-293.44100000000003</v>
      </c>
      <c r="P1547" s="23">
        <f>P1469-P1391</f>
        <v>-292.76800000000048</v>
      </c>
      <c r="Q1547" s="23">
        <f>Q1469-Q1391</f>
        <v>-292.76800000000048</v>
      </c>
      <c r="R1547" s="23">
        <f>R1469-R1391</f>
        <v>-349.60000000000036</v>
      </c>
      <c r="S1547" s="23">
        <f>S1469-S1391</f>
        <v>-349.60000000000036</v>
      </c>
      <c r="T1547" s="23">
        <f>T1469-T1391</f>
        <v>-1235.6420000000003</v>
      </c>
      <c r="U1547" s="23">
        <f>U1469-U1391</f>
        <v>-1235.6420000000003</v>
      </c>
      <c r="V1547" s="23">
        <f>V1469-V1391</f>
        <v>-3590.1640000000007</v>
      </c>
      <c r="W1547" s="23">
        <f>W1469-W1391</f>
        <v>-3590.1640000000007</v>
      </c>
      <c r="X1547" s="23">
        <f>X1469-X1391</f>
        <v>1702.498</v>
      </c>
      <c r="Y1547" s="23">
        <f>Y1469-Y1391</f>
        <v>1702.498</v>
      </c>
      <c r="Z1547" s="23">
        <f>Z1469-Z1391</f>
        <v>1851.9089999999999</v>
      </c>
      <c r="AA1547" s="23">
        <f>AA1469-AA1391</f>
        <v>1851.9089999999999</v>
      </c>
      <c r="AB1547" s="23">
        <f>AB1469-AB1391</f>
        <v>1719.0150000000001</v>
      </c>
      <c r="AC1547" s="23">
        <f>AC1469-AC1391</f>
        <v>1719.0150000000001</v>
      </c>
      <c r="AD1547" s="23">
        <f>AD1469-AD1391</f>
        <v>-661.2510000000002</v>
      </c>
      <c r="AE1547" s="23">
        <f>AE1469-AE1391</f>
        <v>-661.2510000000002</v>
      </c>
      <c r="AF1547" s="23">
        <f>AF1469-AF1391</f>
        <v>-426.86300000000028</v>
      </c>
      <c r="AG1547" s="23">
        <f>AG1469-AG1391</f>
        <v>-426.86300000000028</v>
      </c>
      <c r="AH1547" s="23">
        <f>AH1469-AH1391</f>
        <v>166.52299999999923</v>
      </c>
    </row>
    <row r="1548" spans="1:34" ht="15" hidden="1" x14ac:dyDescent="0.25">
      <c r="A1548" t="str">
        <f t="shared" si="277"/>
        <v>徽商超额非信贷拨备</v>
      </c>
      <c r="B1548" s="3" t="str">
        <f t="shared" si="275"/>
        <v>徽商银行超额非信贷拨备</v>
      </c>
      <c r="C1548" s="4" t="s">
        <v>230</v>
      </c>
      <c r="D1548" s="4" t="s">
        <v>202</v>
      </c>
      <c r="E1548" s="5" t="s">
        <v>216</v>
      </c>
      <c r="F1548" s="5" t="s">
        <v>236</v>
      </c>
      <c r="G1548" s="5" t="str">
        <f t="shared" si="279"/>
        <v>超额非信贷拨备</v>
      </c>
      <c r="H1548" s="23">
        <f>H1470-H1392</f>
        <v>6784.7649999999994</v>
      </c>
      <c r="I1548" s="23">
        <f>I1470-I1392</f>
        <v>6784.7649999999994</v>
      </c>
      <c r="J1548" s="23">
        <f>J1470-J1392</f>
        <v>6876.268</v>
      </c>
      <c r="K1548" s="23">
        <f>K1470-K1392</f>
        <v>6876.268</v>
      </c>
      <c r="L1548" s="23">
        <f>L1470-L1392</f>
        <v>5834.7860000000001</v>
      </c>
      <c r="M1548" s="23">
        <f>M1470-M1392</f>
        <v>5834.7860000000001</v>
      </c>
      <c r="N1548" s="23">
        <f>N1470-N1392</f>
        <v>3524.1309999999994</v>
      </c>
      <c r="O1548" s="23">
        <f>O1470-O1392</f>
        <v>3524.1309999999994</v>
      </c>
      <c r="P1548" s="23">
        <f>P1470-P1392</f>
        <v>5955.3670000000002</v>
      </c>
      <c r="Q1548" s="23">
        <f>Q1470-Q1392</f>
        <v>5955.3670000000002</v>
      </c>
      <c r="R1548" s="23">
        <f>R1470-R1392</f>
        <v>4438.7739999999994</v>
      </c>
      <c r="S1548" s="23">
        <f>S1470-S1392</f>
        <v>4438.7739999999994</v>
      </c>
      <c r="T1548" s="23">
        <f>T1470-T1392</f>
        <v>6439.1240000000007</v>
      </c>
      <c r="U1548" s="23">
        <f>U1470-U1392</f>
        <v>6439.1240000000007</v>
      </c>
      <c r="V1548" s="23">
        <f>V1470-V1392</f>
        <v>-922.5109999999986</v>
      </c>
      <c r="W1548" s="23">
        <f>W1470-W1392</f>
        <v>-922.5109999999986</v>
      </c>
      <c r="X1548" s="23">
        <f>X1470-X1392</f>
        <v>11523.071</v>
      </c>
      <c r="Y1548" s="23">
        <f>Y1470-Y1392</f>
        <v>11523.071</v>
      </c>
      <c r="Z1548" s="23">
        <f>Z1470-Z1392</f>
        <v>10540.532999999999</v>
      </c>
      <c r="AA1548" s="23">
        <f>AA1470-AA1392</f>
        <v>10540.532999999999</v>
      </c>
      <c r="AB1548" s="23">
        <f>AB1470-AB1392</f>
        <v>14182.74</v>
      </c>
      <c r="AC1548" s="23">
        <f>AC1470-AC1392</f>
        <v>14182.74</v>
      </c>
      <c r="AD1548" s="23">
        <f>AD1470-AD1392</f>
        <v>3696.9829999999993</v>
      </c>
      <c r="AE1548" s="23">
        <f>AE1470-AE1392</f>
        <v>3696.9829999999993</v>
      </c>
      <c r="AF1548" s="23">
        <f>AF1470-AF1392</f>
        <v>2954.7730000000001</v>
      </c>
      <c r="AG1548" s="23">
        <f>AG1470-AG1392</f>
        <v>2954.7730000000001</v>
      </c>
      <c r="AH1548" s="23">
        <f>AH1470-AH1392</f>
        <v>8087.2250000000013</v>
      </c>
    </row>
    <row r="1549" spans="1:34" ht="15" hidden="1" x14ac:dyDescent="0.25">
      <c r="A1549" t="str">
        <f t="shared" si="277"/>
        <v>哈尔滨超额非信贷拨备</v>
      </c>
      <c r="B1549" s="3" t="str">
        <f t="shared" si="275"/>
        <v>哈尔滨银行超额非信贷拨备</v>
      </c>
      <c r="C1549" s="4" t="s">
        <v>231</v>
      </c>
      <c r="D1549" s="4" t="s">
        <v>203</v>
      </c>
      <c r="E1549" s="5" t="s">
        <v>217</v>
      </c>
      <c r="F1549" s="5" t="s">
        <v>236</v>
      </c>
      <c r="G1549" s="5" t="str">
        <f t="shared" si="279"/>
        <v>超额非信贷拨备</v>
      </c>
      <c r="H1549" s="23">
        <f>H1471-H1393</f>
        <v>-1585.3010000000004</v>
      </c>
      <c r="I1549" s="23">
        <f>I1471-I1393</f>
        <v>-1585.3010000000004</v>
      </c>
      <c r="J1549" s="23">
        <f>J1471-J1393</f>
        <v>-2479.3690000000006</v>
      </c>
      <c r="K1549" s="23">
        <f>K1471-K1393</f>
        <v>-2479.3690000000006</v>
      </c>
      <c r="L1549" s="23">
        <f>L1471-L1393</f>
        <v>-2573.1360000000004</v>
      </c>
      <c r="M1549" s="23">
        <f>M1471-M1393</f>
        <v>-2573.1360000000004</v>
      </c>
      <c r="N1549" s="23">
        <f>N1471-N1393</f>
        <v>-2436.2049999999999</v>
      </c>
      <c r="O1549" s="23">
        <f>O1471-O1393</f>
        <v>-2436.2049999999999</v>
      </c>
      <c r="P1549" s="23">
        <f>P1471-P1393</f>
        <v>-4153.1930000000011</v>
      </c>
      <c r="Q1549" s="23">
        <f>Q1471-Q1393</f>
        <v>-4153.1930000000011</v>
      </c>
      <c r="R1549" s="23">
        <f>R1471-R1393</f>
        <v>-11909.821000000004</v>
      </c>
      <c r="S1549" s="23">
        <f>S1471-S1393</f>
        <v>-11909.821000000004</v>
      </c>
      <c r="T1549" s="23">
        <f>T1471-T1393</f>
        <v>-3232.9280000000017</v>
      </c>
      <c r="U1549" s="23">
        <f>U1471-U1393</f>
        <v>-3232.9280000000017</v>
      </c>
      <c r="V1549" s="23">
        <f>V1471-V1393</f>
        <v>-17600.663</v>
      </c>
      <c r="W1549" s="23">
        <f>W1471-W1393</f>
        <v>-17600.663</v>
      </c>
      <c r="X1549" s="23">
        <f>X1471-X1393</f>
        <v>7292.5430000000006</v>
      </c>
      <c r="Y1549" s="23">
        <f>Y1471-Y1393</f>
        <v>7292.5430000000006</v>
      </c>
      <c r="Z1549" s="23">
        <f>Z1471-Z1393</f>
        <v>7019.1549999999997</v>
      </c>
      <c r="AA1549" s="23">
        <f>AA1471-AA1393</f>
        <v>7019.1549999999997</v>
      </c>
      <c r="AB1549" s="23">
        <f>AB1471-AB1393</f>
        <v>7680.9190000000008</v>
      </c>
      <c r="AC1549" s="23">
        <f>AC1471-AC1393</f>
        <v>7680.9190000000008</v>
      </c>
      <c r="AD1549" s="23">
        <f>AD1471-AD1393</f>
        <v>-12833.230000000003</v>
      </c>
      <c r="AE1549" s="23">
        <f>AE1471-AE1393</f>
        <v>-12833.230000000003</v>
      </c>
      <c r="AF1549" s="23">
        <f>AF1471-AF1393</f>
        <v>-11814.571</v>
      </c>
      <c r="AG1549" s="23">
        <f>AG1471-AG1393</f>
        <v>-11814.571</v>
      </c>
      <c r="AH1549" s="23">
        <f>AH1471-AH1393</f>
        <v>-9318.8080000000009</v>
      </c>
    </row>
    <row r="1550" spans="1:34" ht="15" hidden="1" x14ac:dyDescent="0.25">
      <c r="A1550" t="str">
        <f t="shared" si="277"/>
        <v>贵州超额非信贷拨备</v>
      </c>
      <c r="B1550" s="3" t="str">
        <f t="shared" si="275"/>
        <v>贵州银行超额非信贷拨备</v>
      </c>
      <c r="C1550" s="4" t="s">
        <v>232</v>
      </c>
      <c r="D1550" s="4" t="s">
        <v>204</v>
      </c>
      <c r="E1550" s="5" t="s">
        <v>218</v>
      </c>
      <c r="F1550" s="5" t="s">
        <v>236</v>
      </c>
      <c r="G1550" s="5" t="str">
        <f t="shared" si="279"/>
        <v>超额非信贷拨备</v>
      </c>
      <c r="H1550" s="23">
        <f>H1472-H1394</f>
        <v>0</v>
      </c>
      <c r="I1550" s="23">
        <f>I1472-I1394</f>
        <v>0</v>
      </c>
      <c r="J1550" s="23">
        <f>J1472-J1394</f>
        <v>2170.2130000000002</v>
      </c>
      <c r="K1550" s="23">
        <f>K1472-K1394</f>
        <v>2170.2130000000002</v>
      </c>
      <c r="L1550" s="23">
        <f>L1472-L1394</f>
        <v>3006.3049999999998</v>
      </c>
      <c r="M1550" s="23">
        <f>M1472-M1394</f>
        <v>3006.3049999999998</v>
      </c>
      <c r="N1550" s="23">
        <f>N1472-N1394</f>
        <v>3211.0619999999999</v>
      </c>
      <c r="O1550" s="23">
        <f>O1472-O1394</f>
        <v>3211.0619999999999</v>
      </c>
      <c r="P1550" s="23">
        <f>P1472-P1394</f>
        <v>3407.0509999999999</v>
      </c>
      <c r="Q1550" s="23">
        <f>Q1472-Q1394</f>
        <v>3407.0509999999999</v>
      </c>
      <c r="R1550" s="23">
        <f>R1472-R1394</f>
        <v>2046.6369999999999</v>
      </c>
      <c r="S1550" s="23">
        <f>S1472-S1394</f>
        <v>2046.6369999999999</v>
      </c>
      <c r="T1550" s="23">
        <f>T1472-T1394</f>
        <v>2022.1569999999999</v>
      </c>
      <c r="U1550" s="23">
        <f>U1472-U1394</f>
        <v>2022.1569999999999</v>
      </c>
      <c r="V1550" s="23">
        <f>V1472-V1394</f>
        <v>-3480.2210000000005</v>
      </c>
      <c r="W1550" s="23">
        <f>W1472-W1394</f>
        <v>-3480.2210000000005</v>
      </c>
      <c r="X1550" s="23">
        <f>X1472-X1394</f>
        <v>2950.3159999999998</v>
      </c>
      <c r="Y1550" s="23">
        <f>Y1472-Y1394</f>
        <v>2950.3159999999998</v>
      </c>
      <c r="Z1550" s="23">
        <f>Z1472-Z1394</f>
        <v>2866.5309999999999</v>
      </c>
      <c r="AA1550" s="23">
        <f>AA1472-AA1394</f>
        <v>2866.5309999999999</v>
      </c>
      <c r="AB1550" s="23">
        <f>AB1472-AB1394</f>
        <v>3024.3330000000001</v>
      </c>
      <c r="AC1550" s="23">
        <f>AC1472-AC1394</f>
        <v>3024.3330000000001</v>
      </c>
      <c r="AD1550" s="23">
        <f>AD1472-AD1394</f>
        <v>849.35999999999967</v>
      </c>
      <c r="AE1550" s="23">
        <f>AE1472-AE1394</f>
        <v>849.35999999999967</v>
      </c>
      <c r="AF1550" s="23">
        <f>AF1472-AF1394</f>
        <v>755.50399999999968</v>
      </c>
      <c r="AG1550" s="23">
        <f>AG1472-AG1394</f>
        <v>755.50399999999968</v>
      </c>
      <c r="AH1550" s="23">
        <f>AH1472-AH1394</f>
        <v>842.86599999999771</v>
      </c>
    </row>
    <row r="1551" spans="1:34" ht="15" hidden="1" x14ac:dyDescent="0.25">
      <c r="A1551" t="str">
        <f t="shared" si="277"/>
        <v>渤海超额非信贷拨备</v>
      </c>
      <c r="B1551" s="3" t="str">
        <f t="shared" si="275"/>
        <v>渤海银行超额非信贷拨备</v>
      </c>
      <c r="C1551" s="4" t="s">
        <v>233</v>
      </c>
      <c r="D1551" s="4" t="s">
        <v>205</v>
      </c>
      <c r="E1551" s="5" t="s">
        <v>219</v>
      </c>
      <c r="F1551" s="5" t="s">
        <v>236</v>
      </c>
      <c r="G1551" s="5" t="str">
        <f t="shared" si="279"/>
        <v>超额非信贷拨备</v>
      </c>
      <c r="H1551" s="23">
        <f>H1473-H1395</f>
        <v>0</v>
      </c>
      <c r="I1551" s="23">
        <f>I1473-I1395</f>
        <v>0</v>
      </c>
      <c r="J1551" s="23">
        <f>J1473-J1395</f>
        <v>1013.0600000000004</v>
      </c>
      <c r="K1551" s="23">
        <f>K1473-K1395</f>
        <v>1013.0600000000004</v>
      </c>
      <c r="L1551" s="23">
        <f>L1473-L1395</f>
        <v>730.71099999999979</v>
      </c>
      <c r="M1551" s="23">
        <f>M1473-M1395</f>
        <v>730.71099999999979</v>
      </c>
      <c r="N1551" s="23">
        <f>N1473-N1395</f>
        <v>-1699.2300000000014</v>
      </c>
      <c r="O1551" s="23">
        <f>O1473-O1395</f>
        <v>-1699.2300000000014</v>
      </c>
      <c r="P1551" s="23">
        <f>P1473-P1395</f>
        <v>-5103.8650000000016</v>
      </c>
      <c r="Q1551" s="23">
        <f>Q1473-Q1395</f>
        <v>-5103.8650000000016</v>
      </c>
      <c r="R1551" s="23">
        <f>R1473-R1395</f>
        <v>-33101.888999999996</v>
      </c>
      <c r="S1551" s="23">
        <f>S1473-S1395</f>
        <v>-33101.888999999996</v>
      </c>
      <c r="T1551" s="23">
        <f>T1473-T1395</f>
        <v>-7617.1829999999991</v>
      </c>
      <c r="U1551" s="23">
        <f>U1473-U1395</f>
        <v>-7617.1829999999991</v>
      </c>
      <c r="V1551" s="23">
        <f>V1473-V1395</f>
        <v>-45360.95900000001</v>
      </c>
      <c r="W1551" s="23">
        <f>W1473-W1395</f>
        <v>-45360.95900000001</v>
      </c>
      <c r="X1551" s="23">
        <f>X1473-X1395</f>
        <v>11726.634</v>
      </c>
      <c r="Y1551" s="23">
        <f>Y1473-Y1395</f>
        <v>11726.634</v>
      </c>
      <c r="Z1551" s="23">
        <f>Z1473-Z1395</f>
        <v>8979.18</v>
      </c>
      <c r="AA1551" s="23">
        <f>AA1473-AA1395</f>
        <v>8979.18</v>
      </c>
      <c r="AB1551" s="23">
        <f>AB1473-AB1395</f>
        <v>9115.8309999999983</v>
      </c>
      <c r="AC1551" s="23">
        <f>AC1473-AC1395</f>
        <v>9115.8309999999983</v>
      </c>
      <c r="AD1551" s="23">
        <f>AD1473-AD1395</f>
        <v>-24696.553999999996</v>
      </c>
      <c r="AE1551" s="23">
        <f>AE1473-AE1395</f>
        <v>-24696.553999999996</v>
      </c>
      <c r="AF1551" s="23">
        <f>AF1473-AF1395</f>
        <v>-27360.065000000006</v>
      </c>
      <c r="AG1551" s="23">
        <f>AG1473-AG1395</f>
        <v>-27360.065000000006</v>
      </c>
      <c r="AH1551" s="23">
        <f>AH1473-AH1395</f>
        <v>-9162.7880000000041</v>
      </c>
    </row>
    <row r="1552" spans="1:34" ht="15" hidden="1" x14ac:dyDescent="0.25">
      <c r="A1552" t="str">
        <f t="shared" si="277"/>
        <v>威海超额非信贷拨备</v>
      </c>
      <c r="B1552" s="3" t="str">
        <f t="shared" si="275"/>
        <v>威海银行超额非信贷拨备</v>
      </c>
      <c r="C1552" s="4" t="s">
        <v>234</v>
      </c>
      <c r="D1552" s="4" t="s">
        <v>206</v>
      </c>
      <c r="E1552" s="5" t="s">
        <v>220</v>
      </c>
      <c r="F1552" s="5" t="s">
        <v>236</v>
      </c>
      <c r="G1552" s="5" t="str">
        <f t="shared" si="279"/>
        <v>超额非信贷拨备</v>
      </c>
      <c r="H1552" s="23">
        <f>H1474-H1396</f>
        <v>0</v>
      </c>
      <c r="I1552" s="23">
        <f>I1474-I1396</f>
        <v>0</v>
      </c>
      <c r="J1552" s="23">
        <f>J1474-J1396</f>
        <v>308.67099999999999</v>
      </c>
      <c r="K1552" s="23">
        <f>K1474-K1396</f>
        <v>308.67099999999999</v>
      </c>
      <c r="L1552" s="23">
        <f>L1474-L1396</f>
        <v>0</v>
      </c>
      <c r="M1552" s="23">
        <f>M1474-M1396</f>
        <v>0</v>
      </c>
      <c r="N1552" s="23">
        <f>N1474-N1396</f>
        <v>-1403.779</v>
      </c>
      <c r="O1552" s="23">
        <f>O1474-O1396</f>
        <v>-1403.779</v>
      </c>
      <c r="P1552" s="23">
        <f>P1474-P1396</f>
        <v>-1623.6770000000001</v>
      </c>
      <c r="Q1552" s="23">
        <f>Q1474-Q1396</f>
        <v>-1623.6770000000001</v>
      </c>
      <c r="R1552" s="23">
        <f>R1474-R1396</f>
        <v>-2919.7870000000003</v>
      </c>
      <c r="S1552" s="23">
        <f>S1474-S1396</f>
        <v>-2919.7870000000003</v>
      </c>
      <c r="T1552" s="23">
        <f>T1474-T1396</f>
        <v>-3020.951</v>
      </c>
      <c r="U1552" s="23">
        <f>U1474-U1396</f>
        <v>-3020.951</v>
      </c>
      <c r="V1552" s="23">
        <f>V1474-V1396</f>
        <v>-6625.6895546900014</v>
      </c>
      <c r="W1552" s="23">
        <f>W1474-W1396</f>
        <v>-6625.6895546900014</v>
      </c>
      <c r="X1552" s="23">
        <f>X1474-X1396</f>
        <v>1941.529</v>
      </c>
      <c r="Y1552" s="23">
        <f>Y1474-Y1396</f>
        <v>1941.529</v>
      </c>
      <c r="Z1552" s="23">
        <f>Z1474-Z1396</f>
        <v>1915.856</v>
      </c>
      <c r="AA1552" s="23">
        <f>AA1474-AA1396</f>
        <v>1915.856</v>
      </c>
      <c r="AB1552" s="23">
        <f>AB1474-AB1396</f>
        <v>2024.8579999999999</v>
      </c>
      <c r="AC1552" s="23">
        <f>AC1474-AC1396</f>
        <v>2024.8579999999999</v>
      </c>
      <c r="AD1552" s="23">
        <f>AD1474-AD1396</f>
        <v>-635.17300000000023</v>
      </c>
      <c r="AE1552" s="23">
        <f>AE1474-AE1396</f>
        <v>-635.17300000000023</v>
      </c>
      <c r="AF1552" s="23">
        <f>AF1474-AF1396</f>
        <v>-175.61200000000053</v>
      </c>
      <c r="AG1552" s="23">
        <f>AG1474-AG1396</f>
        <v>-175.61200000000053</v>
      </c>
      <c r="AH1552" s="23">
        <f>AH1474-AH1396</f>
        <v>1443.7849999999985</v>
      </c>
    </row>
    <row r="1553" spans="1:34" ht="15" hidden="1" x14ac:dyDescent="0.25">
      <c r="A1553" t="str">
        <f t="shared" si="277"/>
        <v>东莞农商超额非信贷拨备</v>
      </c>
      <c r="B1553" s="3" t="str">
        <f t="shared" si="275"/>
        <v>东莞农商银行超额非信贷拨备</v>
      </c>
      <c r="C1553" s="4" t="s">
        <v>235</v>
      </c>
      <c r="D1553" s="4" t="s">
        <v>207</v>
      </c>
      <c r="E1553" s="5" t="s">
        <v>221</v>
      </c>
      <c r="F1553" s="5" t="s">
        <v>236</v>
      </c>
      <c r="G1553" s="5" t="str">
        <f t="shared" si="279"/>
        <v>超额非信贷拨备</v>
      </c>
      <c r="H1553" s="23">
        <f>H1475-H1397</f>
        <v>0</v>
      </c>
      <c r="I1553" s="23">
        <f>I1475-I1397</f>
        <v>0</v>
      </c>
      <c r="J1553" s="23">
        <f>J1475-J1397</f>
        <v>0</v>
      </c>
      <c r="K1553" s="23">
        <f>K1475-K1397</f>
        <v>0</v>
      </c>
      <c r="L1553" s="23">
        <f>L1475-L1397</f>
        <v>0</v>
      </c>
      <c r="M1553" s="23">
        <f>M1475-M1397</f>
        <v>0</v>
      </c>
      <c r="N1553" s="23">
        <f>N1475-N1397</f>
        <v>1873.0149999999999</v>
      </c>
      <c r="O1553" s="23">
        <f>O1475-O1397</f>
        <v>1873.0149999999999</v>
      </c>
      <c r="P1553" s="23">
        <f>P1475-P1397</f>
        <v>2348.0749999999998</v>
      </c>
      <c r="Q1553" s="23">
        <f>Q1475-Q1397</f>
        <v>2348.0749999999998</v>
      </c>
      <c r="R1553" s="23">
        <f>R1475-R1397</f>
        <v>328.3139999999994</v>
      </c>
      <c r="S1553" s="23">
        <f>S1475-S1397</f>
        <v>328.3139999999994</v>
      </c>
      <c r="T1553" s="23">
        <f>T1475-T1397</f>
        <v>2907.3540000000003</v>
      </c>
      <c r="U1553" s="23">
        <f>U1475-U1397</f>
        <v>2907.3540000000003</v>
      </c>
      <c r="V1553" s="23">
        <f>V1475-V1397</f>
        <v>365.76199999999972</v>
      </c>
      <c r="W1553" s="23">
        <f>W1475-W1397</f>
        <v>365.76199999999972</v>
      </c>
      <c r="X1553" s="23">
        <f>X1475-X1397</f>
        <v>2401.89</v>
      </c>
      <c r="Y1553" s="23">
        <f>Y1475-Y1397</f>
        <v>2401.89</v>
      </c>
      <c r="Z1553" s="23">
        <f>Z1475-Z1397</f>
        <v>2001.14</v>
      </c>
      <c r="AA1553" s="23">
        <f>AA1475-AA1397</f>
        <v>2001.14</v>
      </c>
      <c r="AB1553" s="23">
        <f>AB1475-AB1397</f>
        <v>1956.277</v>
      </c>
      <c r="AC1553" s="23">
        <f>AC1475-AC1397</f>
        <v>1956.277</v>
      </c>
      <c r="AD1553" s="23">
        <f>AD1475-AD1397</f>
        <v>218.02700000000004</v>
      </c>
      <c r="AE1553" s="23">
        <f>AE1475-AE1397</f>
        <v>218.02700000000004</v>
      </c>
      <c r="AF1553" s="23">
        <f>AF1475-AF1397</f>
        <v>1285.605</v>
      </c>
      <c r="AG1553" s="23">
        <f>AG1475-AG1397</f>
        <v>1285.605</v>
      </c>
      <c r="AH1553" s="23">
        <f>AH1475-AH1397</f>
        <v>509.99899999999809</v>
      </c>
    </row>
    <row r="1554" spans="1:34" ht="15" hidden="1" x14ac:dyDescent="0.25">
      <c r="A1554" t="str">
        <f t="shared" si="277"/>
        <v>国有行超额非信贷拨备</v>
      </c>
      <c r="B1554" s="15" t="str">
        <f t="shared" si="275"/>
        <v>国有行超额非信贷拨备</v>
      </c>
      <c r="C1554" s="16"/>
      <c r="D1554" s="17" t="s">
        <v>8</v>
      </c>
      <c r="E1554" s="17" t="s">
        <v>8</v>
      </c>
      <c r="F1554" s="17"/>
      <c r="G1554" s="17" t="str">
        <f>G1553</f>
        <v>超额非信贷拨备</v>
      </c>
      <c r="H1554" s="23">
        <f>H1476-H1398</f>
        <v>154186</v>
      </c>
      <c r="I1554" s="23">
        <f>I1476-I1398</f>
        <v>154186</v>
      </c>
      <c r="J1554" s="23">
        <f>J1476-J1398</f>
        <v>187787</v>
      </c>
      <c r="K1554" s="23">
        <f>K1476-K1398</f>
        <v>187787</v>
      </c>
      <c r="L1554" s="23">
        <f>L1476-L1398</f>
        <v>223804</v>
      </c>
      <c r="M1554" s="23">
        <f>M1476-M1398</f>
        <v>223804</v>
      </c>
      <c r="N1554" s="23">
        <f>N1476-N1398</f>
        <v>225108</v>
      </c>
      <c r="O1554" s="23">
        <f>O1476-O1398</f>
        <v>225108</v>
      </c>
      <c r="P1554" s="23">
        <f>P1476-P1398</f>
        <v>239498</v>
      </c>
      <c r="Q1554" s="23">
        <f>Q1476-Q1398</f>
        <v>239498</v>
      </c>
      <c r="R1554" s="23">
        <f>R1476-R1398</f>
        <v>239435</v>
      </c>
      <c r="S1554" s="23">
        <f>S1476-S1398</f>
        <v>239435</v>
      </c>
      <c r="T1554" s="23">
        <f>T1476-T1398</f>
        <v>286575</v>
      </c>
      <c r="U1554" s="23">
        <f>U1476-U1398</f>
        <v>286575</v>
      </c>
      <c r="V1554" s="23">
        <f>V1476-V1398</f>
        <v>320289</v>
      </c>
      <c r="W1554" s="23">
        <f>W1476-W1398</f>
        <v>320289</v>
      </c>
      <c r="X1554" s="23">
        <f>X1476-X1398</f>
        <v>349935</v>
      </c>
      <c r="Y1554" s="23">
        <f>Y1476-Y1398</f>
        <v>349935</v>
      </c>
      <c r="Z1554" s="23">
        <f>Z1476-Z1398</f>
        <v>337841</v>
      </c>
      <c r="AA1554" s="23">
        <f>AA1476-AA1398</f>
        <v>337841</v>
      </c>
      <c r="AB1554" s="23">
        <f>AB1476-AB1398</f>
        <v>329121</v>
      </c>
      <c r="AC1554" s="23">
        <f>AC1476-AC1398</f>
        <v>329121</v>
      </c>
      <c r="AD1554" s="23">
        <f>AD1476-AD1398</f>
        <v>206952</v>
      </c>
      <c r="AE1554" s="23">
        <f>AE1476-AE1398</f>
        <v>206952</v>
      </c>
      <c r="AF1554" s="23">
        <f>AF1476-AF1398</f>
        <v>207087</v>
      </c>
      <c r="AG1554" s="23">
        <f>AG1476-AG1398</f>
        <v>207087</v>
      </c>
      <c r="AH1554" s="23">
        <f>AH1476-AH1398</f>
        <v>-45773.999999999942</v>
      </c>
    </row>
    <row r="1555" spans="1:34" ht="15" hidden="1" x14ac:dyDescent="0.25">
      <c r="A1555" t="str">
        <f t="shared" si="277"/>
        <v>股份行超额非信贷拨备</v>
      </c>
      <c r="B1555" s="3" t="str">
        <f t="shared" si="275"/>
        <v>股份行超额非信贷拨备</v>
      </c>
      <c r="C1555" s="4"/>
      <c r="D1555" s="5" t="s">
        <v>27</v>
      </c>
      <c r="E1555" s="5" t="s">
        <v>27</v>
      </c>
      <c r="F1555" s="5"/>
      <c r="G1555" s="5" t="str">
        <f t="shared" ref="G1555:G1560" si="280">G1554</f>
        <v>超额非信贷拨备</v>
      </c>
      <c r="H1555" s="23">
        <f>H1477-H1399</f>
        <v>88154</v>
      </c>
      <c r="I1555" s="23">
        <f>I1477-I1399</f>
        <v>88154</v>
      </c>
      <c r="J1555" s="23">
        <f>J1477-J1399</f>
        <v>83667</v>
      </c>
      <c r="K1555" s="23">
        <f>K1477-K1399</f>
        <v>83667</v>
      </c>
      <c r="L1555" s="23">
        <f>L1477-L1399</f>
        <v>93517</v>
      </c>
      <c r="M1555" s="23">
        <f>M1477-M1399</f>
        <v>93517</v>
      </c>
      <c r="N1555" s="23">
        <f>N1477-N1399</f>
        <v>56391</v>
      </c>
      <c r="O1555" s="23">
        <f>O1477-O1399</f>
        <v>56391</v>
      </c>
      <c r="P1555" s="23">
        <f>P1477-P1399</f>
        <v>64097</v>
      </c>
      <c r="Q1555" s="23">
        <f>Q1477-Q1399</f>
        <v>64097</v>
      </c>
      <c r="R1555" s="23">
        <f>R1477-R1399</f>
        <v>3320</v>
      </c>
      <c r="S1555" s="23">
        <f>S1477-S1399</f>
        <v>3320</v>
      </c>
      <c r="T1555" s="23">
        <f>T1477-T1399</f>
        <v>39917</v>
      </c>
      <c r="U1555" s="23">
        <f>U1477-U1399</f>
        <v>39917</v>
      </c>
      <c r="V1555" s="23">
        <f>V1477-V1399</f>
        <v>22761</v>
      </c>
      <c r="W1555" s="23">
        <f>W1477-W1399</f>
        <v>22761</v>
      </c>
      <c r="X1555" s="23">
        <f>X1477-X1399</f>
        <v>22916</v>
      </c>
      <c r="Y1555" s="23">
        <f>Y1477-Y1399</f>
        <v>22916</v>
      </c>
      <c r="Z1555" s="23">
        <f>Z1477-Z1399</f>
        <v>15620</v>
      </c>
      <c r="AA1555" s="23">
        <f>AA1477-AA1399</f>
        <v>15620</v>
      </c>
      <c r="AB1555" s="23">
        <f>AB1477-AB1399</f>
        <v>34010</v>
      </c>
      <c r="AC1555" s="23">
        <f>AC1477-AC1399</f>
        <v>34010</v>
      </c>
      <c r="AD1555" s="23">
        <f>AD1477-AD1399</f>
        <v>-36995</v>
      </c>
      <c r="AE1555" s="23">
        <f>AE1477-AE1399</f>
        <v>-36995</v>
      </c>
      <c r="AF1555" s="23">
        <f>AF1477-AF1399</f>
        <v>-12718</v>
      </c>
      <c r="AG1555" s="23">
        <f>AG1477-AG1399</f>
        <v>-12718</v>
      </c>
      <c r="AH1555" s="23">
        <f>AH1477-AH1399</f>
        <v>33425.999999999942</v>
      </c>
    </row>
    <row r="1556" spans="1:34" ht="15" hidden="1" x14ac:dyDescent="0.25">
      <c r="A1556" t="str">
        <f t="shared" si="277"/>
        <v>城商行超额非信贷拨备</v>
      </c>
      <c r="B1556" s="3" t="str">
        <f t="shared" si="275"/>
        <v>城商行超额非信贷拨备</v>
      </c>
      <c r="C1556" s="4"/>
      <c r="D1556" s="5" t="s">
        <v>55</v>
      </c>
      <c r="E1556" s="5" t="s">
        <v>55</v>
      </c>
      <c r="F1556" s="5"/>
      <c r="G1556" s="5" t="str">
        <f t="shared" si="280"/>
        <v>超额非信贷拨备</v>
      </c>
      <c r="H1556" s="23">
        <f>H1478-H1400</f>
        <v>44515.320633999982</v>
      </c>
      <c r="I1556" s="23">
        <f>I1478-I1400</f>
        <v>44515.320633999982</v>
      </c>
      <c r="J1556" s="23">
        <f>J1478-J1400</f>
        <v>60413.076541220005</v>
      </c>
      <c r="K1556" s="23">
        <f>K1478-K1400</f>
        <v>60413.076541220005</v>
      </c>
      <c r="L1556" s="23">
        <f>L1478-L1400</f>
        <v>59100.986298999967</v>
      </c>
      <c r="M1556" s="23">
        <f>M1478-M1400</f>
        <v>59100.986298999967</v>
      </c>
      <c r="N1556" s="23">
        <f>N1478-N1400</f>
        <v>62546.07230098002</v>
      </c>
      <c r="O1556" s="23">
        <f>O1478-O1400</f>
        <v>62546.07230098002</v>
      </c>
      <c r="P1556" s="23">
        <f>P1478-P1400</f>
        <v>73805.571699580032</v>
      </c>
      <c r="Q1556" s="23">
        <f>Q1478-Q1400</f>
        <v>73805.571699580032</v>
      </c>
      <c r="R1556" s="23">
        <f>R1478-R1400</f>
        <v>69470.642817820029</v>
      </c>
      <c r="S1556" s="23">
        <f>S1478-S1400</f>
        <v>69470.642817820029</v>
      </c>
      <c r="T1556" s="23">
        <f>T1478-T1400</f>
        <v>57113.792982180006</v>
      </c>
      <c r="U1556" s="23">
        <f>U1478-U1400</f>
        <v>57113.792982180006</v>
      </c>
      <c r="V1556" s="23">
        <f>V1478-V1400</f>
        <v>76121.548822610057</v>
      </c>
      <c r="W1556" s="23">
        <f>W1478-W1400</f>
        <v>76121.548822610057</v>
      </c>
      <c r="X1556" s="23">
        <f>X1478-X1400</f>
        <v>96303.293593020018</v>
      </c>
      <c r="Y1556" s="23">
        <f>Y1478-Y1400</f>
        <v>96303.293593020018</v>
      </c>
      <c r="Z1556" s="23">
        <f>Z1478-Z1400</f>
        <v>100404.05978602997</v>
      </c>
      <c r="AA1556" s="23">
        <f>AA1478-AA1400</f>
        <v>100404.05978602997</v>
      </c>
      <c r="AB1556" s="23">
        <f>AB1478-AB1400</f>
        <v>96383.501593819994</v>
      </c>
      <c r="AC1556" s="23">
        <f>AC1478-AC1400</f>
        <v>96383.501593819994</v>
      </c>
      <c r="AD1556" s="23">
        <f>AD1478-AD1400</f>
        <v>28253.239781230004</v>
      </c>
      <c r="AE1556" s="23">
        <f>AE1478-AE1400</f>
        <v>28253.239781230004</v>
      </c>
      <c r="AF1556" s="23">
        <f>AF1478-AF1400</f>
        <v>28704.907111670036</v>
      </c>
      <c r="AG1556" s="23">
        <f>AG1478-AG1400</f>
        <v>28704.907111670036</v>
      </c>
      <c r="AH1556" s="23" t="e">
        <f>AH1478-AH1400</f>
        <v>#VALUE!</v>
      </c>
    </row>
    <row r="1557" spans="1:34" ht="15" hidden="1" x14ac:dyDescent="0.25">
      <c r="A1557" t="str">
        <f t="shared" si="277"/>
        <v>农商行超额非信贷拨备</v>
      </c>
      <c r="B1557" s="3" t="str">
        <f t="shared" si="275"/>
        <v>农商行超额非信贷拨备</v>
      </c>
      <c r="C1557" s="4"/>
      <c r="D1557" s="5" t="s">
        <v>107</v>
      </c>
      <c r="E1557" s="5" t="s">
        <v>107</v>
      </c>
      <c r="F1557" s="5"/>
      <c r="G1557" s="5" t="str">
        <f t="shared" si="280"/>
        <v>超额非信贷拨备</v>
      </c>
      <c r="H1557" s="23">
        <f>H1479-H1401</f>
        <v>4551.5052355099988</v>
      </c>
      <c r="I1557" s="23">
        <f>I1479-I1401</f>
        <v>4551.5052355099988</v>
      </c>
      <c r="J1557" s="23">
        <f>J1479-J1401</f>
        <v>10863.45336725999</v>
      </c>
      <c r="K1557" s="23">
        <f>K1479-K1401</f>
        <v>10863.45336725999</v>
      </c>
      <c r="L1557" s="23">
        <f>L1479-L1401</f>
        <v>7697.6339091499985</v>
      </c>
      <c r="M1557" s="23">
        <f>M1479-M1401</f>
        <v>7697.6339091499985</v>
      </c>
      <c r="N1557" s="23">
        <f>N1479-N1401</f>
        <v>6110.6697041399975</v>
      </c>
      <c r="O1557" s="23">
        <f>O1479-O1401</f>
        <v>6110.6697041399975</v>
      </c>
      <c r="P1557" s="23">
        <f>P1479-P1401</f>
        <v>2149.0396521200018</v>
      </c>
      <c r="Q1557" s="23">
        <f>Q1479-Q1401</f>
        <v>2149.0396521200018</v>
      </c>
      <c r="R1557" s="23">
        <f>R1479-R1401</f>
        <v>5785.0708372199988</v>
      </c>
      <c r="S1557" s="23">
        <f>S1479-S1401</f>
        <v>5785.0708372199988</v>
      </c>
      <c r="T1557" s="23">
        <f>T1479-T1401</f>
        <v>4976.4360004399978</v>
      </c>
      <c r="U1557" s="23">
        <f>U1479-U1401</f>
        <v>4976.4360004399978</v>
      </c>
      <c r="V1557" s="23">
        <f>V1479-V1401</f>
        <v>4868.1133402100049</v>
      </c>
      <c r="W1557" s="23">
        <f>W1479-W1401</f>
        <v>4868.1133402100049</v>
      </c>
      <c r="X1557" s="23">
        <f>X1479-X1401</f>
        <v>11502.10996763</v>
      </c>
      <c r="Y1557" s="23">
        <f>Y1479-Y1401</f>
        <v>11502.10996763</v>
      </c>
      <c r="Z1557" s="23">
        <f>Z1479-Z1401</f>
        <v>15075.70144008</v>
      </c>
      <c r="AA1557" s="23">
        <f>AA1479-AA1401</f>
        <v>15075.70144008</v>
      </c>
      <c r="AB1557" s="23">
        <f>AB1479-AB1401</f>
        <v>14272.481822229995</v>
      </c>
      <c r="AC1557" s="23">
        <f>AC1479-AC1401</f>
        <v>14272.481822229995</v>
      </c>
      <c r="AD1557" s="23">
        <f>AD1479-AD1401</f>
        <v>7514.1378373399975</v>
      </c>
      <c r="AE1557" s="23">
        <f>AE1479-AE1401</f>
        <v>7514.1378373399975</v>
      </c>
      <c r="AF1557" s="23">
        <f>AF1479-AF1401</f>
        <v>8361.5135526800004</v>
      </c>
      <c r="AG1557" s="23">
        <f>AG1479-AG1401</f>
        <v>8361.5135526800004</v>
      </c>
      <c r="AH1557" s="23" t="e">
        <f>AH1479-AH1401</f>
        <v>#VALUE!</v>
      </c>
    </row>
    <row r="1558" spans="1:34" ht="15" hidden="1" x14ac:dyDescent="0.25">
      <c r="A1558" t="str">
        <f t="shared" si="277"/>
        <v>上市银行超额非信贷拨备</v>
      </c>
      <c r="B1558" s="3" t="str">
        <f t="shared" si="275"/>
        <v>上市银行超额非信贷拨备</v>
      </c>
      <c r="C1558" s="4"/>
      <c r="D1558" s="5" t="s">
        <v>135</v>
      </c>
      <c r="E1558" s="5" t="s">
        <v>135</v>
      </c>
      <c r="F1558" s="5"/>
      <c r="G1558" s="5" t="str">
        <f t="shared" si="280"/>
        <v>超额非信贷拨备</v>
      </c>
      <c r="H1558" s="23">
        <f>H1480-H1402</f>
        <v>291406.82586950995</v>
      </c>
      <c r="I1558" s="23">
        <f>I1480-I1402</f>
        <v>291406.82586950995</v>
      </c>
      <c r="J1558" s="23">
        <f>J1480-J1402</f>
        <v>342730.52990848001</v>
      </c>
      <c r="K1558" s="23">
        <f>K1480-K1402</f>
        <v>342730.52990848001</v>
      </c>
      <c r="L1558" s="23">
        <f>L1480-L1402</f>
        <v>384119.62020815001</v>
      </c>
      <c r="M1558" s="23">
        <f>M1480-M1402</f>
        <v>384119.62020815001</v>
      </c>
      <c r="N1558" s="23">
        <f>N1480-N1402</f>
        <v>350155.74200512003</v>
      </c>
      <c r="O1558" s="23">
        <f>O1480-O1402</f>
        <v>350155.74200512003</v>
      </c>
      <c r="P1558" s="23">
        <f>P1480-P1402</f>
        <v>379549.61135169998</v>
      </c>
      <c r="Q1558" s="23">
        <f>Q1480-Q1402</f>
        <v>379549.61135169998</v>
      </c>
      <c r="R1558" s="23">
        <f>R1480-R1402</f>
        <v>318010.71365503996</v>
      </c>
      <c r="S1558" s="23">
        <f>S1480-S1402</f>
        <v>318010.71365503996</v>
      </c>
      <c r="T1558" s="23">
        <f>T1480-T1402</f>
        <v>388582.22898261994</v>
      </c>
      <c r="U1558" s="23">
        <f>U1480-U1402</f>
        <v>388582.22898261994</v>
      </c>
      <c r="V1558" s="23">
        <f>V1480-V1402</f>
        <v>424039.66216282005</v>
      </c>
      <c r="W1558" s="23">
        <f>W1480-W1402</f>
        <v>424039.66216282005</v>
      </c>
      <c r="X1558" s="23">
        <f>X1480-X1402</f>
        <v>480656.40356065001</v>
      </c>
      <c r="Y1558" s="23">
        <f>Y1480-Y1402</f>
        <v>480656.40356065001</v>
      </c>
      <c r="Z1558" s="23">
        <f>Z1480-Z1402</f>
        <v>468940.76122610999</v>
      </c>
      <c r="AA1558" s="23">
        <f>AA1480-AA1402</f>
        <v>468940.76122610999</v>
      </c>
      <c r="AB1558" s="23">
        <f>AB1480-AB1402</f>
        <v>473786.98341605003</v>
      </c>
      <c r="AC1558" s="23">
        <f>AC1480-AC1402</f>
        <v>473786.98341605003</v>
      </c>
      <c r="AD1558" s="23">
        <f>AD1480-AD1402</f>
        <v>205724.37761857</v>
      </c>
      <c r="AE1558" s="23">
        <f>AE1480-AE1402</f>
        <v>205724.37761857</v>
      </c>
      <c r="AF1558" s="23">
        <f>AF1480-AF1402</f>
        <v>231435.42066435004</v>
      </c>
      <c r="AG1558" s="23">
        <f>AG1480-AG1402</f>
        <v>231435.42066435004</v>
      </c>
      <c r="AH1558" s="23">
        <f>AH1480-AH1402</f>
        <v>-104634.13151499996</v>
      </c>
    </row>
    <row r="1559" spans="1:34" ht="15" hidden="1" x14ac:dyDescent="0.25">
      <c r="A1559" t="str">
        <f t="shared" si="277"/>
        <v>A+H股超额非信贷拨备</v>
      </c>
      <c r="B1559" s="3" t="str">
        <f t="shared" si="275"/>
        <v>A+H股超额非信贷拨备</v>
      </c>
      <c r="C1559" s="3"/>
      <c r="D1559" s="5" t="s">
        <v>542</v>
      </c>
      <c r="E1559" s="5" t="s">
        <v>542</v>
      </c>
      <c r="F1559" s="3"/>
      <c r="G1559" s="5" t="str">
        <f t="shared" si="280"/>
        <v>超额非信贷拨备</v>
      </c>
      <c r="H1559" s="23">
        <f>H1481-H1403</f>
        <v>200754.57400000002</v>
      </c>
      <c r="I1559" s="23">
        <f>I1481-I1403</f>
        <v>200754.57400000002</v>
      </c>
      <c r="J1559" s="23">
        <f>J1481-J1403</f>
        <v>239218.34299999996</v>
      </c>
      <c r="K1559" s="23">
        <f>K1481-K1403</f>
        <v>239218.34299999996</v>
      </c>
      <c r="L1559" s="23">
        <f>L1481-L1403</f>
        <v>280637.49600000004</v>
      </c>
      <c r="M1559" s="23">
        <f>M1481-M1403</f>
        <v>280637.49600000004</v>
      </c>
      <c r="N1559" s="23">
        <f>N1481-N1403</f>
        <v>263924.99300000002</v>
      </c>
      <c r="O1559" s="23">
        <f>O1481-O1403</f>
        <v>263924.99300000002</v>
      </c>
      <c r="P1559" s="23">
        <f>P1481-P1403</f>
        <v>286705.58</v>
      </c>
      <c r="Q1559" s="23">
        <f>Q1481-Q1403</f>
        <v>286705.58</v>
      </c>
      <c r="R1559" s="23">
        <f>R1481-R1403</f>
        <v>263274.31699999992</v>
      </c>
      <c r="S1559" s="23">
        <f>S1481-S1403</f>
        <v>263274.31699999992</v>
      </c>
      <c r="T1559" s="23">
        <f>T1481-T1403</f>
        <v>322247.58499999996</v>
      </c>
      <c r="U1559" s="23">
        <f>U1481-U1403</f>
        <v>322247.58499999996</v>
      </c>
      <c r="V1559" s="23">
        <f>V1481-V1403</f>
        <v>332802.50400000002</v>
      </c>
      <c r="W1559" s="23">
        <f>W1481-W1403</f>
        <v>332802.50400000002</v>
      </c>
      <c r="X1559" s="23">
        <f>X1481-X1403</f>
        <v>390338.027</v>
      </c>
      <c r="Y1559" s="23">
        <f>Y1481-Y1403</f>
        <v>390338.027</v>
      </c>
      <c r="Z1559" s="23">
        <f>Z1481-Z1403</f>
        <v>373747.32200000004</v>
      </c>
      <c r="AA1559" s="23">
        <f>AA1481-AA1403</f>
        <v>373747.32200000004</v>
      </c>
      <c r="AB1559" s="23">
        <f>AB1481-AB1403</f>
        <v>372148.46500000008</v>
      </c>
      <c r="AC1559" s="23">
        <f>AC1481-AC1403</f>
        <v>372148.46500000008</v>
      </c>
      <c r="AD1559" s="23">
        <f>AD1481-AD1403</f>
        <v>188764.886</v>
      </c>
      <c r="AE1559" s="23">
        <f>AE1481-AE1403</f>
        <v>188764.886</v>
      </c>
      <c r="AF1559" s="23">
        <f>AF1481-AF1403</f>
        <v>201678.32499999998</v>
      </c>
      <c r="AG1559" s="23">
        <f>AG1481-AG1403</f>
        <v>201678.32499999998</v>
      </c>
      <c r="AH1559" s="23">
        <f>AH1481-AH1403</f>
        <v>-37641.310642199969</v>
      </c>
    </row>
    <row r="1560" spans="1:34" ht="15" hidden="1" x14ac:dyDescent="0.25">
      <c r="A1560" t="str">
        <f t="shared" si="277"/>
        <v>纯H股超额非信贷拨备</v>
      </c>
      <c r="B1560" s="3" t="str">
        <f t="shared" ref="B1560" si="281">D1560&amp;G1560</f>
        <v>纯H股超额非信贷拨备</v>
      </c>
      <c r="C1560" s="3"/>
      <c r="D1560" s="5" t="s">
        <v>236</v>
      </c>
      <c r="E1560" s="5" t="s">
        <v>236</v>
      </c>
      <c r="F1560" s="3"/>
      <c r="G1560" s="5" t="str">
        <f t="shared" si="280"/>
        <v>超额非信贷拨备</v>
      </c>
      <c r="H1560" s="23">
        <f>H1482-H1404</f>
        <v>6210.5739999999969</v>
      </c>
      <c r="I1560" s="23">
        <f>I1482-I1404</f>
        <v>6210.5739999999969</v>
      </c>
      <c r="J1560" s="23">
        <f>J1482-J1404</f>
        <v>5094.4439999999959</v>
      </c>
      <c r="K1560" s="23">
        <f>K1482-K1404</f>
        <v>5094.4439999999959</v>
      </c>
      <c r="L1560" s="23">
        <f>L1482-L1404</f>
        <v>1922.1619999999893</v>
      </c>
      <c r="M1560" s="23">
        <f>M1482-M1404</f>
        <v>1922.1619999999893</v>
      </c>
      <c r="N1560" s="23">
        <f>N1482-N1404</f>
        <v>-4207.0940000000046</v>
      </c>
      <c r="O1560" s="23">
        <f>O1482-O1404</f>
        <v>-4207.0940000000046</v>
      </c>
      <c r="P1560" s="23">
        <f>P1482-P1404</f>
        <v>-6098.6910000000134</v>
      </c>
      <c r="Q1560" s="23">
        <f>Q1482-Q1404</f>
        <v>-6098.6910000000134</v>
      </c>
      <c r="R1560" s="23">
        <f>R1482-R1404</f>
        <v>-89994.858000000007</v>
      </c>
      <c r="S1560" s="23">
        <f>S1482-S1404</f>
        <v>-89994.858000000007</v>
      </c>
      <c r="T1560" s="23">
        <f>T1482-T1404</f>
        <v>-38742.20199999999</v>
      </c>
      <c r="U1560" s="23">
        <f>U1482-U1404</f>
        <v>-38742.20199999999</v>
      </c>
      <c r="V1560" s="23">
        <f>V1482-V1404</f>
        <v>-151175.46355469001</v>
      </c>
      <c r="W1560" s="23">
        <f>W1482-W1404</f>
        <v>-151175.46355469001</v>
      </c>
      <c r="X1560" s="23">
        <f>X1482-X1404</f>
        <v>63659.680999999997</v>
      </c>
      <c r="Y1560" s="23">
        <f>Y1482-Y1404</f>
        <v>63659.680999999997</v>
      </c>
      <c r="Z1560" s="23">
        <f>Z1482-Z1404</f>
        <v>62882.303999999996</v>
      </c>
      <c r="AA1560" s="23">
        <f>AA1482-AA1404</f>
        <v>62882.303999999996</v>
      </c>
      <c r="AB1560" s="23">
        <f>AB1482-AB1404</f>
        <v>72836.072999999989</v>
      </c>
      <c r="AC1560" s="23">
        <f>AC1482-AC1404</f>
        <v>72836.072999999989</v>
      </c>
      <c r="AD1560" s="23">
        <f>AD1482-AD1404</f>
        <v>-50725.873999999996</v>
      </c>
      <c r="AE1560" s="23">
        <f>AE1482-AE1404</f>
        <v>-50725.873999999996</v>
      </c>
      <c r="AF1560" s="23">
        <f>AF1482-AF1404</f>
        <v>-46645.93200000003</v>
      </c>
      <c r="AG1560" s="23">
        <f>AG1482-AG1404</f>
        <v>-46645.93200000003</v>
      </c>
      <c r="AH1560" s="23">
        <f>AH1482-AH1404</f>
        <v>-4977.660000000018</v>
      </c>
    </row>
    <row r="1561" spans="1:34" ht="15.6" hidden="1" x14ac:dyDescent="0.25">
      <c r="A1561" t="str">
        <f t="shared" si="277"/>
        <v>超额拨备额</v>
      </c>
      <c r="B1561" s="3"/>
      <c r="C1561" s="3"/>
      <c r="D1561" s="3"/>
      <c r="E1561" s="3"/>
      <c r="F1561" s="1" t="s">
        <v>138</v>
      </c>
      <c r="G1561" s="3" t="s">
        <v>266</v>
      </c>
    </row>
    <row r="1562" spans="1:34" ht="15" hidden="1" x14ac:dyDescent="0.25">
      <c r="A1562" t="str">
        <f t="shared" si="277"/>
        <v>工商超额拨备额</v>
      </c>
      <c r="B1562" s="3" t="str">
        <f>D1562&amp;G1562</f>
        <v>工商银行超额拨备额</v>
      </c>
      <c r="C1562" s="4" t="s">
        <v>5</v>
      </c>
      <c r="D1562" s="4" t="s">
        <v>6</v>
      </c>
      <c r="E1562" s="5" t="s">
        <v>7</v>
      </c>
      <c r="F1562" s="5" t="s">
        <v>8</v>
      </c>
      <c r="G1562" s="5" t="str">
        <f>G1561</f>
        <v>超额拨备额</v>
      </c>
      <c r="H1562" s="23">
        <f>IFERROR(H1250+H1484,"")</f>
        <v>-174522.11520000012</v>
      </c>
      <c r="I1562" s="23">
        <f>IFERROR(I1250+I1484,"")</f>
        <v>-159464.89189999987</v>
      </c>
      <c r="J1562" s="23">
        <f>IFERROR(J1250+J1484,"")</f>
        <v>-171440.86170000012</v>
      </c>
      <c r="K1562" s="23">
        <f>IFERROR(K1250+K1484,"")</f>
        <v>-162099.31919999997</v>
      </c>
      <c r="L1562" s="23">
        <f>IFERROR(L1250+L1484,"")</f>
        <v>-129752.77999999991</v>
      </c>
      <c r="M1562" s="23">
        <f>IFERROR(M1250+M1484,"")</f>
        <v>-128397.98259999999</v>
      </c>
      <c r="N1562" s="23">
        <f>IFERROR(N1250+N1484,"")</f>
        <v>-130111.06640000001</v>
      </c>
      <c r="O1562" s="23">
        <f>IFERROR(O1250+O1484,"")</f>
        <v>-111404.89339999994</v>
      </c>
      <c r="P1562" s="23">
        <f>IFERROR(P1250+P1484,"")</f>
        <v>-53677.211799999932</v>
      </c>
      <c r="Q1562" s="23">
        <f>IFERROR(Q1250+Q1484,"")</f>
        <v>-33625.392800000031</v>
      </c>
      <c r="R1562" s="23">
        <f>IFERROR(R1250+R1484,"")</f>
        <v>-48604.878999999957</v>
      </c>
      <c r="S1562" s="23">
        <f>IFERROR(S1250+S1484,"")</f>
        <v>-21468.97649999999</v>
      </c>
      <c r="T1562" s="23">
        <f>IFERROR(T1250+T1484,"")</f>
        <v>4500.8240000000224</v>
      </c>
      <c r="U1562" s="23">
        <f>IFERROR(U1250+U1484,"")</f>
        <v>10495.771999999997</v>
      </c>
      <c r="V1562" s="23">
        <f>IFERROR(V1250+V1484,"")</f>
        <v>22510.094399999944</v>
      </c>
      <c r="W1562" s="23">
        <f>IFERROR(W1250+W1484,"")</f>
        <v>52623.269700000063</v>
      </c>
      <c r="X1562" s="23">
        <f>IFERROR(X1250+X1484,"")</f>
        <v>86308.874400000088</v>
      </c>
      <c r="Y1562" s="23">
        <f>IFERROR(Y1250+Y1484,"")</f>
        <v>85203.534600000014</v>
      </c>
      <c r="Z1562" s="23">
        <f>IFERROR(Z1250+Z1484,"")</f>
        <v>43195.844799999963</v>
      </c>
      <c r="AA1562" s="23">
        <f>IFERROR(AA1250+AA1484,"")</f>
        <v>71614.656799999997</v>
      </c>
      <c r="AB1562" s="23">
        <f>IFERROR(AB1250+AB1484,"")</f>
        <v>40649.07500000007</v>
      </c>
      <c r="AC1562" s="23">
        <f>IFERROR(AC1250+AC1484,"")</f>
        <v>49910.147500000079</v>
      </c>
      <c r="AD1562" s="23">
        <f>IFERROR(AD1250+AD1484,"")</f>
        <v>-35881.868600000045</v>
      </c>
      <c r="AE1562" s="23">
        <f>IFERROR(AE1250+AE1484,"")</f>
        <v>-13099.802300000098</v>
      </c>
      <c r="AF1562" s="23">
        <f>IFERROR(AF1250+AF1484,"")</f>
        <v>-3682.2646999999415</v>
      </c>
      <c r="AG1562" s="23">
        <f>IFERROR(AG1250+AG1484,"")</f>
        <v>1060.9640999998664</v>
      </c>
      <c r="AH1562" s="23">
        <f>IFERROR(AH1250+AH1484,"")</f>
        <v>-47588.093400000012</v>
      </c>
    </row>
    <row r="1563" spans="1:34" ht="15" hidden="1" x14ac:dyDescent="0.25">
      <c r="A1563" t="str">
        <f t="shared" si="277"/>
        <v>建设超额拨备额</v>
      </c>
      <c r="B1563" s="3" t="str">
        <f t="shared" ref="B1563:B1637" si="282">D1563&amp;G1563</f>
        <v>建设银行超额拨备额</v>
      </c>
      <c r="C1563" s="4" t="s">
        <v>9</v>
      </c>
      <c r="D1563" s="4" t="s">
        <v>10</v>
      </c>
      <c r="E1563" s="5" t="s">
        <v>11</v>
      </c>
      <c r="F1563" s="5" t="s">
        <v>8</v>
      </c>
      <c r="G1563" s="5" t="str">
        <f>G1562</f>
        <v>超额拨备额</v>
      </c>
      <c r="H1563" s="23">
        <f>IFERROR(H1251+H1485,"")</f>
        <v>-115363.67050000001</v>
      </c>
      <c r="I1563" s="23">
        <f>IFERROR(I1251+I1485,"")</f>
        <v>-111195.03009999997</v>
      </c>
      <c r="J1563" s="23">
        <f>IFERROR(J1251+J1485,"")</f>
        <v>-115774.26520000002</v>
      </c>
      <c r="K1563" s="23">
        <f>IFERROR(K1251+K1485,"")</f>
        <v>-91050.282799999928</v>
      </c>
      <c r="L1563" s="23">
        <f>IFERROR(L1251+L1485,"")</f>
        <v>-131210.85400000005</v>
      </c>
      <c r="M1563" s="23">
        <f>IFERROR(M1251+M1485,"")</f>
        <v>-131871.35270000005</v>
      </c>
      <c r="N1563" s="23">
        <f>IFERROR(N1251+N1485,"")</f>
        <v>-140505.98080000002</v>
      </c>
      <c r="O1563" s="23">
        <f>IFERROR(O1251+O1485,"")</f>
        <v>-120833.22939999995</v>
      </c>
      <c r="P1563" s="23">
        <f>IFERROR(P1251+P1485,"")</f>
        <v>-104600.50669999991</v>
      </c>
      <c r="Q1563" s="23">
        <f>IFERROR(Q1251+Q1485,"")</f>
        <v>-84164.295400000061</v>
      </c>
      <c r="R1563" s="23">
        <f>IFERROR(R1251+R1485,"")</f>
        <v>-75264.873200000147</v>
      </c>
      <c r="S1563" s="23">
        <f>IFERROR(S1251+S1485,"")</f>
        <v>-40623.778799999971</v>
      </c>
      <c r="T1563" s="23">
        <f>IFERROR(T1251+T1485,"")</f>
        <v>-57129.532000000007</v>
      </c>
      <c r="U1563" s="23">
        <f>IFERROR(U1251+U1485,"")</f>
        <v>-44221.780000000028</v>
      </c>
      <c r="V1563" s="23">
        <f>IFERROR(V1251+V1485,"")</f>
        <v>-51174.304600000032</v>
      </c>
      <c r="W1563" s="23">
        <f>IFERROR(W1251+W1485,"")</f>
        <v>-25237.086399999913</v>
      </c>
      <c r="X1563" s="23">
        <f>IFERROR(X1251+X1485,"")</f>
        <v>-49206.202900000033</v>
      </c>
      <c r="Y1563" s="23">
        <f>IFERROR(Y1251+Y1485,"")</f>
        <v>-42244.54749999987</v>
      </c>
      <c r="Z1563" s="23">
        <f>IFERROR(Z1251+Z1485,"")</f>
        <v>-68487.453399999999</v>
      </c>
      <c r="AA1563" s="23">
        <f>IFERROR(AA1251+AA1485,"")</f>
        <v>-52012.458099999931</v>
      </c>
      <c r="AB1563" s="23">
        <f>IFERROR(AB1251+AB1485,"")</f>
        <v>3113.6114999998827</v>
      </c>
      <c r="AC1563" s="23">
        <f>IFERROR(AC1251+AC1485,"")</f>
        <v>6167.3417999998201</v>
      </c>
      <c r="AD1563" s="23">
        <f>IFERROR(AD1251+AD1485,"")</f>
        <v>-538.80780000006962</v>
      </c>
      <c r="AE1563" s="23">
        <f>IFERROR(AE1251+AE1485,"")</f>
        <v>4427.4825000000401</v>
      </c>
      <c r="AF1563" s="23">
        <f>IFERROR(AF1251+AF1485,"")</f>
        <v>41545.38860000018</v>
      </c>
      <c r="AG1563" s="23">
        <f>IFERROR(AG1251+AG1485,"")</f>
        <v>28076.058599999989</v>
      </c>
      <c r="AH1563" s="23">
        <f>IFERROR(AH1251+AH1485,"")</f>
        <v>17773.966299999971</v>
      </c>
    </row>
    <row r="1564" spans="1:34" ht="15" hidden="1" x14ac:dyDescent="0.25">
      <c r="A1564" t="str">
        <f t="shared" si="277"/>
        <v>农业超额拨备额</v>
      </c>
      <c r="B1564" s="3" t="str">
        <f t="shared" si="282"/>
        <v>农业银行超额拨备额</v>
      </c>
      <c r="C1564" s="4" t="s">
        <v>12</v>
      </c>
      <c r="D1564" s="4" t="s">
        <v>13</v>
      </c>
      <c r="E1564" s="5" t="s">
        <v>14</v>
      </c>
      <c r="F1564" s="5" t="s">
        <v>8</v>
      </c>
      <c r="G1564" s="5" t="str">
        <f t="shared" ref="G1564:G1597" si="283">G1563</f>
        <v>超额拨备额</v>
      </c>
      <c r="H1564" s="23">
        <f>IFERROR(H1252+H1486,"")</f>
        <v>48746.081399999908</v>
      </c>
      <c r="I1564" s="23">
        <f>IFERROR(I1252+I1486,"")</f>
        <v>49211.123199999915</v>
      </c>
      <c r="J1564" s="23">
        <f>IFERROR(J1252+J1486,"")</f>
        <v>92105.355999999971</v>
      </c>
      <c r="K1564" s="23">
        <f>IFERROR(K1252+K1486,"")</f>
        <v>97903.290299999935</v>
      </c>
      <c r="L1564" s="23">
        <f>IFERROR(L1252+L1486,"")</f>
        <v>129238.60290000006</v>
      </c>
      <c r="M1564" s="23">
        <f>IFERROR(M1252+M1486,"")</f>
        <v>119002.94600000011</v>
      </c>
      <c r="N1564" s="23">
        <f>IFERROR(N1252+N1486,"")</f>
        <v>125643.90029999998</v>
      </c>
      <c r="O1564" s="23">
        <f>IFERROR(O1252+O1486,"")</f>
        <v>133996.50470000005</v>
      </c>
      <c r="P1564" s="23">
        <f>IFERROR(P1252+P1486,"")</f>
        <v>218321.33500000002</v>
      </c>
      <c r="Q1564" s="23">
        <f>IFERROR(Q1252+Q1486,"")</f>
        <v>247204.71320000006</v>
      </c>
      <c r="R1564" s="23">
        <f>IFERROR(R1252+R1486,"")</f>
        <v>278287.7464</v>
      </c>
      <c r="S1564" s="23">
        <f>IFERROR(S1252+S1486,"")</f>
        <v>313133.38070000004</v>
      </c>
      <c r="T1564" s="23">
        <f>IFERROR(T1252+T1486,"")</f>
        <v>310941.44570000004</v>
      </c>
      <c r="U1564" s="23">
        <f>IFERROR(U1252+U1486,"")</f>
        <v>314284.09699999995</v>
      </c>
      <c r="V1564" s="23">
        <f>IFERROR(V1252+V1486,"")</f>
        <v>297703.72229999991</v>
      </c>
      <c r="W1564" s="23">
        <f>IFERROR(W1252+W1486,"")</f>
        <v>329370.42209999997</v>
      </c>
      <c r="X1564" s="23">
        <f>IFERROR(X1252+X1486,"")</f>
        <v>333575.73</v>
      </c>
      <c r="Y1564" s="23">
        <f>IFERROR(Y1252+Y1486,"")</f>
        <v>340500.46819999989</v>
      </c>
      <c r="Z1564" s="23">
        <f>IFERROR(Z1252+Z1486,"")</f>
        <v>350422.22230000002</v>
      </c>
      <c r="AA1564" s="23">
        <f>IFERROR(AA1252+AA1486,"")</f>
        <v>378479.98300000001</v>
      </c>
      <c r="AB1564" s="23">
        <f>IFERROR(AB1252+AB1486,"")</f>
        <v>364909.98199999996</v>
      </c>
      <c r="AC1564" s="23">
        <f>IFERROR(AC1252+AC1486,"")</f>
        <v>368480.58279999997</v>
      </c>
      <c r="AD1564" s="23">
        <f>IFERROR(AD1252+AD1486,"")</f>
        <v>295501.73699999996</v>
      </c>
      <c r="AE1564" s="23">
        <f>IFERROR(AE1252+AE1486,"")</f>
        <v>351525.01639999996</v>
      </c>
      <c r="AF1564" s="23">
        <f>IFERROR(AF1252+AF1486,"")</f>
        <v>335851.05440000014</v>
      </c>
      <c r="AG1564" s="23">
        <f>IFERROR(AG1252+AG1486,"")</f>
        <v>335218.73339999991</v>
      </c>
      <c r="AH1564" s="23">
        <f>IFERROR(AH1252+AH1486,"")</f>
        <v>313627.60820000002</v>
      </c>
    </row>
    <row r="1565" spans="1:34" ht="15" hidden="1" x14ac:dyDescent="0.25">
      <c r="A1565" t="str">
        <f t="shared" si="277"/>
        <v>中国超额拨备额</v>
      </c>
      <c r="B1565" s="3" t="str">
        <f t="shared" si="282"/>
        <v>中国银行超额拨备额</v>
      </c>
      <c r="C1565" s="4" t="s">
        <v>15</v>
      </c>
      <c r="D1565" s="4" t="s">
        <v>16</v>
      </c>
      <c r="E1565" s="5" t="s">
        <v>17</v>
      </c>
      <c r="F1565" s="5" t="s">
        <v>8</v>
      </c>
      <c r="G1565" s="5" t="str">
        <f t="shared" si="283"/>
        <v>超额拨备额</v>
      </c>
      <c r="H1565" s="23">
        <f>IFERROR(H1253+H1487,"")</f>
        <v>-176113.71999999997</v>
      </c>
      <c r="I1565" s="23">
        <f>IFERROR(I1253+I1487,"")</f>
        <v>-167771.1994000001</v>
      </c>
      <c r="J1565" s="23">
        <f>IFERROR(J1253+J1487,"")</f>
        <v>-108066.38929999992</v>
      </c>
      <c r="K1565" s="23">
        <f>IFERROR(K1253+K1487,"")</f>
        <v>-95116.462999999989</v>
      </c>
      <c r="L1565" s="23">
        <f>IFERROR(L1253+L1487,"")</f>
        <v>-61782.749400000088</v>
      </c>
      <c r="M1565" s="23">
        <f>IFERROR(M1253+M1487,"")</f>
        <v>-69435.683799999999</v>
      </c>
      <c r="N1565" s="23">
        <f>IFERROR(N1253+N1487,"")</f>
        <v>-61602.421000000031</v>
      </c>
      <c r="O1565" s="23">
        <f>IFERROR(O1253+O1487,"")</f>
        <v>-47824.785399999993</v>
      </c>
      <c r="P1565" s="23">
        <f>IFERROR(P1253+P1487,"")</f>
        <v>-21302.343999999983</v>
      </c>
      <c r="Q1565" s="23">
        <f>IFERROR(Q1253+Q1487,"")</f>
        <v>-5280.9100999999209</v>
      </c>
      <c r="R1565" s="23">
        <f>IFERROR(R1253+R1487,"")</f>
        <v>16315.579800000007</v>
      </c>
      <c r="S1565" s="23">
        <f>IFERROR(S1253+S1487,"")</f>
        <v>22614.814499999979</v>
      </c>
      <c r="T1565" s="23">
        <f>IFERROR(T1253+T1487,"")</f>
        <v>17747.479600000021</v>
      </c>
      <c r="U1565" s="23">
        <f>IFERROR(U1253+U1487,"")</f>
        <v>29919.510300000024</v>
      </c>
      <c r="V1565" s="23">
        <f>IFERROR(V1253+V1487,"")</f>
        <v>20941.993199999968</v>
      </c>
      <c r="W1565" s="23">
        <f>IFERROR(W1253+W1487,"")</f>
        <v>37926.663399999961</v>
      </c>
      <c r="X1565" s="23">
        <f>IFERROR(X1253+X1487,"")</f>
        <v>36202.350399999996</v>
      </c>
      <c r="Y1565" s="23">
        <f>IFERROR(Y1253+Y1487,"")</f>
        <v>54540.789999999979</v>
      </c>
      <c r="Z1565" s="23">
        <f>IFERROR(Z1253+Z1487,"")</f>
        <v>-5673.4348999999929</v>
      </c>
      <c r="AA1565" s="23">
        <f>IFERROR(AA1253+AA1487,"")</f>
        <v>19914.161000000138</v>
      </c>
      <c r="AB1565" s="23">
        <f>IFERROR(AB1253+AB1487,"")</f>
        <v>3111.6727999999421</v>
      </c>
      <c r="AC1565" s="23">
        <f>IFERROR(AC1253+AC1487,"")</f>
        <v>4560.8854000000283</v>
      </c>
      <c r="AD1565" s="23">
        <f>IFERROR(AD1253+AD1487,"")</f>
        <v>-9694.8125</v>
      </c>
      <c r="AE1565" s="23">
        <f>IFERROR(AE1253+AE1487,"")</f>
        <v>-5478.8724000001093</v>
      </c>
      <c r="AF1565" s="23">
        <f>IFERROR(AF1253+AF1487,"")</f>
        <v>-48835.19439999992</v>
      </c>
      <c r="AG1565" s="23">
        <f>IFERROR(AG1253+AG1487,"")</f>
        <v>-47480.789199999999</v>
      </c>
      <c r="AH1565" s="23">
        <f>IFERROR(AH1253+AH1487,"")</f>
        <v>-23405.42220000003</v>
      </c>
    </row>
    <row r="1566" spans="1:34" ht="15" hidden="1" x14ac:dyDescent="0.25">
      <c r="A1566" t="str">
        <f t="shared" si="277"/>
        <v>邮储超额拨备额</v>
      </c>
      <c r="B1566" s="3" t="str">
        <f t="shared" si="282"/>
        <v>邮储银行超额拨备额</v>
      </c>
      <c r="C1566" s="4" t="s">
        <v>18</v>
      </c>
      <c r="D1566" s="4" t="s">
        <v>19</v>
      </c>
      <c r="E1566" s="5" t="s">
        <v>20</v>
      </c>
      <c r="F1566" s="5" t="s">
        <v>8</v>
      </c>
      <c r="G1566" s="5" t="str">
        <f t="shared" si="283"/>
        <v>超额拨备额</v>
      </c>
      <c r="H1566" s="23">
        <f>IFERROR(H1254+H1488,"")</f>
        <v>79924.6106</v>
      </c>
      <c r="I1566" s="23">
        <f>IFERROR(I1254+I1488,"")</f>
        <v>82940.579500000007</v>
      </c>
      <c r="J1566" s="23">
        <f>IFERROR(J1254+J1488,"")</f>
        <v>108291.0004</v>
      </c>
      <c r="K1566" s="23">
        <f>IFERROR(K1254+K1488,"")</f>
        <v>113873.68119999999</v>
      </c>
      <c r="L1566" s="23">
        <f>IFERROR(L1254+L1488,"")</f>
        <v>143222.17440000002</v>
      </c>
      <c r="M1566" s="23">
        <f>IFERROR(M1254+M1488,"")</f>
        <v>150833.8714</v>
      </c>
      <c r="N1566" s="23">
        <f>IFERROR(N1254+N1488,"")</f>
        <v>150604.9296</v>
      </c>
      <c r="O1566" s="23">
        <f>IFERROR(O1254+O1488,"")</f>
        <v>154241.47020000001</v>
      </c>
      <c r="P1566" s="23">
        <f>IFERROR(P1254+P1488,"")</f>
        <v>163018.07999999999</v>
      </c>
      <c r="Q1566" s="23">
        <f>IFERROR(Q1254+Q1488,"")</f>
        <v>167489.30440000002</v>
      </c>
      <c r="R1566" s="23">
        <f>IFERROR(R1254+R1488,"")</f>
        <v>161160.38819999999</v>
      </c>
      <c r="S1566" s="23">
        <f>IFERROR(S1254+S1488,"")</f>
        <v>166492.34339999998</v>
      </c>
      <c r="T1566" s="23">
        <f>IFERROR(T1254+T1488,"")</f>
        <v>167776.16879999998</v>
      </c>
      <c r="U1566" s="23">
        <f>IFERROR(U1254+U1488,"")</f>
        <v>163983.27260000003</v>
      </c>
      <c r="V1566" s="23">
        <f>IFERROR(V1254+V1488,"")</f>
        <v>154981.3628</v>
      </c>
      <c r="W1566" s="23">
        <f>IFERROR(W1254+W1488,"")</f>
        <v>155773.54759999999</v>
      </c>
      <c r="X1566" s="23">
        <f>IFERROR(X1254+X1488,"")</f>
        <v>151380.39730000001</v>
      </c>
      <c r="Y1566" s="23">
        <f>IFERROR(Y1254+Y1488,"")</f>
        <v>144252.82750000001</v>
      </c>
      <c r="Z1566" s="23">
        <f>IFERROR(Z1254+Z1488,"")</f>
        <v>131024.1881</v>
      </c>
      <c r="AA1566" s="23">
        <f>IFERROR(AA1254+AA1488,"")</f>
        <v>120950.7366</v>
      </c>
      <c r="AB1566" s="23">
        <f>IFERROR(AB1254+AB1488,"")</f>
        <v>109980.39919999999</v>
      </c>
      <c r="AC1566" s="23">
        <f>IFERROR(AC1254+AC1488,"")</f>
        <v>91001.040200000047</v>
      </c>
      <c r="AD1566" s="23">
        <f>IFERROR(AD1254+AD1488,"")</f>
        <v>75516.181999999972</v>
      </c>
      <c r="AE1566" s="23">
        <f>IFERROR(AE1254+AE1488,"")</f>
        <v>51880.611399999994</v>
      </c>
      <c r="AF1566" s="23">
        <f>IFERROR(AF1254+AF1488,"")</f>
        <v>34368.107199999999</v>
      </c>
      <c r="AG1566" s="23">
        <f>IFERROR(AG1254+AG1488,"")</f>
        <v>4062.3434999999918</v>
      </c>
      <c r="AH1566" s="23">
        <f>IFERROR(AH1254+AH1488,"")</f>
        <v>-23682.001999999979</v>
      </c>
    </row>
    <row r="1567" spans="1:34" ht="15" hidden="1" x14ac:dyDescent="0.25">
      <c r="A1567" t="str">
        <f t="shared" si="277"/>
        <v>交通超额拨备额</v>
      </c>
      <c r="B1567" s="3" t="str">
        <f t="shared" si="282"/>
        <v>交通银行超额拨备额</v>
      </c>
      <c r="C1567" s="4" t="s">
        <v>21</v>
      </c>
      <c r="D1567" s="4" t="s">
        <v>22</v>
      </c>
      <c r="E1567" s="5" t="s">
        <v>23</v>
      </c>
      <c r="F1567" s="5" t="s">
        <v>8</v>
      </c>
      <c r="G1567" s="5" t="str">
        <f t="shared" si="283"/>
        <v>超额拨备额</v>
      </c>
      <c r="H1567" s="23">
        <f>IFERROR(H1255+H1489,"")</f>
        <v>-49680.996400000004</v>
      </c>
      <c r="I1567" s="23">
        <f>IFERROR(I1255+I1489,"")</f>
        <v>-50373.496500000008</v>
      </c>
      <c r="J1567" s="23">
        <f>IFERROR(J1255+J1489,"")</f>
        <v>-44168.842499999999</v>
      </c>
      <c r="K1567" s="23">
        <f>IFERROR(K1255+K1489,"")</f>
        <v>-52391.373599999992</v>
      </c>
      <c r="L1567" s="23">
        <f>IFERROR(L1255+L1489,"")</f>
        <v>-39268.818399999989</v>
      </c>
      <c r="M1567" s="23">
        <f>IFERROR(M1255+M1489,"")</f>
        <v>-37061.009799999971</v>
      </c>
      <c r="N1567" s="23">
        <f>IFERROR(N1255+N1489,"")</f>
        <v>-17871.680800000002</v>
      </c>
      <c r="O1567" s="23">
        <f>IFERROR(O1255+O1489,"")</f>
        <v>-19420.436000000016</v>
      </c>
      <c r="P1567" s="23">
        <f>IFERROR(P1255+P1489,"")</f>
        <v>-19047.247999999992</v>
      </c>
      <c r="Q1567" s="23">
        <f>IFERROR(Q1255+Q1489,"")</f>
        <v>-13240.549999999988</v>
      </c>
      <c r="R1567" s="23">
        <f>IFERROR(R1255+R1489,"")</f>
        <v>-3825.9200000000128</v>
      </c>
      <c r="S1567" s="23">
        <f>IFERROR(S1255+S1489,"")</f>
        <v>-8470.6295000000391</v>
      </c>
      <c r="T1567" s="23">
        <f>IFERROR(T1255+T1489,"")</f>
        <v>-2474.8579999999783</v>
      </c>
      <c r="U1567" s="23">
        <f>IFERROR(U1255+U1489,"")</f>
        <v>-561.45720000000438</v>
      </c>
      <c r="V1567" s="23">
        <f>IFERROR(V1255+V1489,"")</f>
        <v>-1113.0925000000279</v>
      </c>
      <c r="W1567" s="23">
        <f>IFERROR(W1255+W1489,"")</f>
        <v>-2762.114499999996</v>
      </c>
      <c r="X1567" s="23">
        <f>IFERROR(X1255+X1489,"")</f>
        <v>7187.9824999999837</v>
      </c>
      <c r="Y1567" s="23">
        <f>IFERROR(Y1255+Y1489,"")</f>
        <v>10149.925399999978</v>
      </c>
      <c r="Z1567" s="23">
        <f>IFERROR(Z1255+Z1489,"")</f>
        <v>7162.7694999999949</v>
      </c>
      <c r="AA1567" s="23">
        <f>IFERROR(AA1255+AA1489,"")</f>
        <v>3850.3349000000162</v>
      </c>
      <c r="AB1567" s="23">
        <f>IFERROR(AB1255+AB1489,"")</f>
        <v>4444.9112000000023</v>
      </c>
      <c r="AC1567" s="23">
        <f>IFERROR(AC1255+AC1489,"")</f>
        <v>8035.5775999999896</v>
      </c>
      <c r="AD1567" s="23">
        <f>IFERROR(AD1255+AD1489,"")</f>
        <v>-1998.0981999999785</v>
      </c>
      <c r="AE1567" s="23">
        <f>IFERROR(AE1255+AE1489,"")</f>
        <v>-3544.3929000000062</v>
      </c>
      <c r="AF1567" s="23">
        <f>IFERROR(AF1255+AF1489,"")</f>
        <v>-860.78719999999157</v>
      </c>
      <c r="AG1567" s="23">
        <f>IFERROR(AG1255+AG1489,"")</f>
        <v>341.74190000002272</v>
      </c>
      <c r="AH1567" s="23">
        <f>IFERROR(AH1255+AH1489,"")</f>
        <v>-14342.708799999964</v>
      </c>
    </row>
    <row r="1568" spans="1:34" ht="15" hidden="1" x14ac:dyDescent="0.25">
      <c r="A1568" t="str">
        <f t="shared" si="277"/>
        <v>招商超额拨备额</v>
      </c>
      <c r="B1568" s="3" t="str">
        <f t="shared" si="282"/>
        <v>招商银行超额拨备额</v>
      </c>
      <c r="C1568" s="4" t="s">
        <v>24</v>
      </c>
      <c r="D1568" s="4" t="s">
        <v>25</v>
      </c>
      <c r="E1568" s="5" t="s">
        <v>26</v>
      </c>
      <c r="F1568" s="5" t="s">
        <v>27</v>
      </c>
      <c r="G1568" s="5" t="str">
        <f t="shared" si="283"/>
        <v>超额拨备额</v>
      </c>
      <c r="H1568" s="23">
        <f>IFERROR(H1256+H1490,"")</f>
        <v>115753.58099999999</v>
      </c>
      <c r="I1568" s="23">
        <f>IFERROR(I1256+I1490,"")</f>
        <v>124130.978</v>
      </c>
      <c r="J1568" s="23">
        <f>IFERROR(J1256+J1490,"")</f>
        <v>139809.46000000002</v>
      </c>
      <c r="K1568" s="23">
        <f>IFERROR(K1256+K1490,"")</f>
        <v>149820.28759999998</v>
      </c>
      <c r="L1568" s="23">
        <f>IFERROR(L1256+L1490,"")</f>
        <v>167909.44899999999</v>
      </c>
      <c r="M1568" s="23">
        <f>IFERROR(M1256+M1490,"")</f>
        <v>171191.89900000003</v>
      </c>
      <c r="N1568" s="23">
        <f>IFERROR(N1256+N1490,"")</f>
        <v>167800.33040000001</v>
      </c>
      <c r="O1568" s="23">
        <f>IFERROR(O1256+O1490,"")</f>
        <v>174483.56579999998</v>
      </c>
      <c r="P1568" s="23">
        <f>IFERROR(P1256+P1490,"")</f>
        <v>204365.72019999998</v>
      </c>
      <c r="Q1568" s="23">
        <f>IFERROR(Q1256+Q1490,"")</f>
        <v>187843.73670000001</v>
      </c>
      <c r="R1568" s="23">
        <f>IFERROR(R1256+R1490,"")</f>
        <v>195751.69059999997</v>
      </c>
      <c r="S1568" s="23">
        <f>IFERROR(S1256+S1490,"")</f>
        <v>188138.51140000002</v>
      </c>
      <c r="T1568" s="23">
        <f>IFERROR(T1256+T1490,"")</f>
        <v>206473.83350000001</v>
      </c>
      <c r="U1568" s="23">
        <f>IFERROR(U1256+U1490,"")</f>
        <v>201454.33660000004</v>
      </c>
      <c r="V1568" s="23">
        <f>IFERROR(V1256+V1490,"")</f>
        <v>178689.99359999999</v>
      </c>
      <c r="W1568" s="23">
        <f>IFERROR(W1256+W1490,"")</f>
        <v>188184.16389999999</v>
      </c>
      <c r="X1568" s="23">
        <f>IFERROR(X1256+X1490,"")</f>
        <v>198801.32949999999</v>
      </c>
      <c r="Y1568" s="23">
        <f>IFERROR(Y1256+Y1490,"")</f>
        <v>201208.48680000001</v>
      </c>
      <c r="Z1568" s="23">
        <f>IFERROR(Z1256+Z1490,"")</f>
        <v>182620.7825</v>
      </c>
      <c r="AA1568" s="23">
        <f>IFERROR(AA1256+AA1490,"")</f>
        <v>179106.75760000001</v>
      </c>
      <c r="AB1568" s="23">
        <f>IFERROR(AB1256+AB1490,"")</f>
        <v>177141.64240000001</v>
      </c>
      <c r="AC1568" s="23">
        <f>IFERROR(AC1256+AC1490,"")</f>
        <v>171367.3161</v>
      </c>
      <c r="AD1568" s="23">
        <f>IFERROR(AD1256+AD1490,"")</f>
        <v>146034.00750000001</v>
      </c>
      <c r="AE1568" s="23">
        <f>IFERROR(AE1256+AE1490,"")</f>
        <v>139743.82029999996</v>
      </c>
      <c r="AF1568" s="23">
        <f>IFERROR(AF1256+AF1490,"")</f>
        <v>134702.4712</v>
      </c>
      <c r="AG1568" s="23">
        <f>IFERROR(AG1256+AG1490,"")</f>
        <v>134189.34800000006</v>
      </c>
      <c r="AH1568" s="23">
        <f>IFERROR(AH1256+AH1490,"")</f>
        <v>122967.2548</v>
      </c>
    </row>
    <row r="1569" spans="1:34" ht="15" hidden="1" x14ac:dyDescent="0.25">
      <c r="A1569" t="str">
        <f t="shared" si="277"/>
        <v>兴业超额拨备额</v>
      </c>
      <c r="B1569" s="3" t="str">
        <f t="shared" si="282"/>
        <v>兴业银行超额拨备额</v>
      </c>
      <c r="C1569" s="4" t="s">
        <v>28</v>
      </c>
      <c r="D1569" s="4" t="s">
        <v>29</v>
      </c>
      <c r="E1569" s="5" t="s">
        <v>30</v>
      </c>
      <c r="F1569" s="5" t="s">
        <v>27</v>
      </c>
      <c r="G1569" s="5" t="str">
        <f t="shared" si="283"/>
        <v>超额拨备额</v>
      </c>
      <c r="H1569" s="23">
        <f>IFERROR(H1257+H1491,"")</f>
        <v>1844.3559999999852</v>
      </c>
      <c r="I1569" s="23">
        <f>IFERROR(I1257+I1491,"")</f>
        <v>4398.2722999999824</v>
      </c>
      <c r="J1569" s="23">
        <f>IFERROR(J1257+J1491,"")</f>
        <v>13135.654600000009</v>
      </c>
      <c r="K1569" s="23">
        <f>IFERROR(K1257+K1491,"")</f>
        <v>1486.8784000000014</v>
      </c>
      <c r="L1569" s="23">
        <f>IFERROR(L1257+L1491,"")</f>
        <v>16715.945999999996</v>
      </c>
      <c r="M1569" s="23">
        <f>IFERROR(M1257+M1491,"")</f>
        <v>13924.410999999978</v>
      </c>
      <c r="N1569" s="23">
        <f>IFERROR(N1257+N1491,"")</f>
        <v>25598.074999999993</v>
      </c>
      <c r="O1569" s="23">
        <f>IFERROR(O1257+O1491,"")</f>
        <v>40275.070800000016</v>
      </c>
      <c r="P1569" s="23">
        <f>IFERROR(P1257+P1491,"")</f>
        <v>38179.482499999998</v>
      </c>
      <c r="Q1569" s="23">
        <f>IFERROR(Q1257+Q1491,"")</f>
        <v>34420.758199999997</v>
      </c>
      <c r="R1569" s="23">
        <f>IFERROR(R1257+R1491,"")</f>
        <v>31616.986999999994</v>
      </c>
      <c r="S1569" s="23">
        <f>IFERROR(S1257+S1491,"")</f>
        <v>33386.350999999995</v>
      </c>
      <c r="T1569" s="23">
        <f>IFERROR(T1257+T1491,"")</f>
        <v>19742.082000000009</v>
      </c>
      <c r="U1569" s="23">
        <f>IFERROR(U1257+U1491,"")</f>
        <v>18296.222700000013</v>
      </c>
      <c r="V1569" s="23">
        <f>IFERROR(V1257+V1491,"")</f>
        <v>22380.531700000007</v>
      </c>
      <c r="W1569" s="23">
        <f>IFERROR(W1257+W1491,"")</f>
        <v>21970.037400000001</v>
      </c>
      <c r="X1569" s="23">
        <f>IFERROR(X1257+X1491,"")</f>
        <v>29495.738799999992</v>
      </c>
      <c r="Y1569" s="23">
        <f>IFERROR(Y1257+Y1491,"")</f>
        <v>15680.597800000018</v>
      </c>
      <c r="Z1569" s="23">
        <f>IFERROR(Z1257+Z1491,"")</f>
        <v>18138.99549999999</v>
      </c>
      <c r="AA1569" s="23">
        <f>IFERROR(AA1257+AA1491,"")</f>
        <v>9722.4455999999773</v>
      </c>
      <c r="AB1569" s="23">
        <f>IFERROR(AB1257+AB1491,"")</f>
        <v>3061.7955999999831</v>
      </c>
      <c r="AC1569" s="23">
        <f>IFERROR(AC1257+AC1491,"")</f>
        <v>-1423.9352000000072</v>
      </c>
      <c r="AD1569" s="23">
        <f>IFERROR(AD1257+AD1491,"")</f>
        <v>-13052.727000000014</v>
      </c>
      <c r="AE1569" s="23">
        <f>IFERROR(AE1257+AE1491,"")</f>
        <v>-15309.059399999998</v>
      </c>
      <c r="AF1569" s="23">
        <f>IFERROR(AF1257+AF1491,"")</f>
        <v>-12765.07640000002</v>
      </c>
      <c r="AG1569" s="23">
        <f>IFERROR(AG1257+AG1491,"")</f>
        <v>-13614.859599999967</v>
      </c>
      <c r="AH1569" s="23">
        <f>IFERROR(AH1257+AH1491,"")</f>
        <v>-9893.5303999999887</v>
      </c>
    </row>
    <row r="1570" spans="1:34" ht="15" hidden="1" x14ac:dyDescent="0.25">
      <c r="A1570" t="str">
        <f t="shared" si="277"/>
        <v>浦发超额拨备额</v>
      </c>
      <c r="B1570" s="3" t="str">
        <f t="shared" si="282"/>
        <v>浦发银行超额拨备额</v>
      </c>
      <c r="C1570" s="4" t="s">
        <v>31</v>
      </c>
      <c r="D1570" s="4" t="s">
        <v>32</v>
      </c>
      <c r="E1570" s="5" t="s">
        <v>33</v>
      </c>
      <c r="F1570" s="5" t="s">
        <v>27</v>
      </c>
      <c r="G1570" s="5" t="str">
        <f t="shared" si="283"/>
        <v>超额拨备额</v>
      </c>
      <c r="H1570" s="23">
        <f>IFERROR(H1258+H1492,"")</f>
        <v>-58683.578500000003</v>
      </c>
      <c r="I1570" s="23">
        <f>IFERROR(I1258+I1492,"")</f>
        <v>-59243.786399999983</v>
      </c>
      <c r="J1570" s="23">
        <f>IFERROR(J1258+J1492,"")</f>
        <v>-60480.762999999977</v>
      </c>
      <c r="K1570" s="23">
        <f>IFERROR(K1258+K1492,"")</f>
        <v>-65767.326600000015</v>
      </c>
      <c r="L1570" s="23">
        <f>IFERROR(L1258+L1492,"")</f>
        <v>-64886.662399999972</v>
      </c>
      <c r="M1570" s="23">
        <f>IFERROR(M1258+M1492,"")</f>
        <v>-60067.672200000001</v>
      </c>
      <c r="N1570" s="23">
        <f>IFERROR(N1258+N1492,"")</f>
        <v>-92382.732900000003</v>
      </c>
      <c r="O1570" s="23">
        <f>IFERROR(O1258+O1492,"")</f>
        <v>-92430.239199999996</v>
      </c>
      <c r="P1570" s="23">
        <f>IFERROR(P1258+P1492,"")</f>
        <v>-100395.1464</v>
      </c>
      <c r="Q1570" s="23">
        <f>IFERROR(Q1258+Q1492,"")</f>
        <v>-97814.699000000022</v>
      </c>
      <c r="R1570" s="23">
        <f>IFERROR(R1258+R1492,"")</f>
        <v>-107808.24400000002</v>
      </c>
      <c r="S1570" s="23">
        <f>IFERROR(S1258+S1492,"")</f>
        <v>-107106.53850000004</v>
      </c>
      <c r="T1570" s="23">
        <f>IFERROR(T1258+T1492,"")</f>
        <v>-89691.026000000013</v>
      </c>
      <c r="U1570" s="23">
        <f>IFERROR(U1258+U1492,"")</f>
        <v>-84572.927099999986</v>
      </c>
      <c r="V1570" s="23">
        <f>IFERROR(V1258+V1492,"")</f>
        <v>-100334.0624</v>
      </c>
      <c r="W1570" s="23">
        <f>IFERROR(W1258+W1492,"")</f>
        <v>-98323.655599999984</v>
      </c>
      <c r="X1570" s="23">
        <f>IFERROR(X1258+X1492,"")</f>
        <v>-105499.0497</v>
      </c>
      <c r="Y1570" s="23">
        <f>IFERROR(Y1258+Y1492,"")</f>
        <v>-108831.73599999998</v>
      </c>
      <c r="Z1570" s="23">
        <f>IFERROR(Z1258+Z1492,"")</f>
        <v>-95143.7592</v>
      </c>
      <c r="AA1570" s="23">
        <f>IFERROR(AA1258+AA1492,"")</f>
        <v>-100105.05060000002</v>
      </c>
      <c r="AB1570" s="23">
        <f>IFERROR(AB1258+AB1492,"")</f>
        <v>-89668.597600000023</v>
      </c>
      <c r="AC1570" s="23">
        <f>IFERROR(AC1258+AC1492,"")</f>
        <v>-87042.337800000052</v>
      </c>
      <c r="AD1570" s="23">
        <f>IFERROR(AD1258+AD1492,"")</f>
        <v>-91702.80799999999</v>
      </c>
      <c r="AE1570" s="23">
        <f>IFERROR(AE1258+AE1492,"")</f>
        <v>-90011.606899999984</v>
      </c>
      <c r="AF1570" s="23">
        <f>IFERROR(AF1258+AF1492,"")</f>
        <v>-66089.596100000024</v>
      </c>
      <c r="AG1570" s="23">
        <f>IFERROR(AG1258+AG1492,"")</f>
        <v>-70164.729799999972</v>
      </c>
      <c r="AH1570" s="23">
        <f>IFERROR(AH1258+AH1492,"")</f>
        <v>-33955.059799999988</v>
      </c>
    </row>
    <row r="1571" spans="1:34" ht="15" hidden="1" x14ac:dyDescent="0.25">
      <c r="A1571" t="str">
        <f t="shared" si="277"/>
        <v>中信超额拨备额</v>
      </c>
      <c r="B1571" s="3" t="str">
        <f t="shared" si="282"/>
        <v>中信银行超额拨备额</v>
      </c>
      <c r="C1571" s="4" t="s">
        <v>34</v>
      </c>
      <c r="D1571" s="4" t="s">
        <v>35</v>
      </c>
      <c r="E1571" s="5" t="s">
        <v>36</v>
      </c>
      <c r="F1571" s="5" t="s">
        <v>27</v>
      </c>
      <c r="G1571" s="5" t="str">
        <f t="shared" si="283"/>
        <v>超额拨备额</v>
      </c>
      <c r="H1571" s="23">
        <f>IFERROR(H1259+H1493,"")</f>
        <v>-30696.06719999999</v>
      </c>
      <c r="I1571" s="23">
        <f>IFERROR(I1259+I1493,"")</f>
        <v>-22831.23079999999</v>
      </c>
      <c r="J1571" s="23">
        <f>IFERROR(J1259+J1493,"")</f>
        <v>-28282.785499999998</v>
      </c>
      <c r="K1571" s="23">
        <f>IFERROR(K1259+K1493,"")</f>
        <v>-20288.766600000003</v>
      </c>
      <c r="L1571" s="23">
        <f>IFERROR(L1259+L1493,"")</f>
        <v>-38874.770900000003</v>
      </c>
      <c r="M1571" s="23">
        <f>IFERROR(M1259+M1493,"")</f>
        <v>-36884.468400000042</v>
      </c>
      <c r="N1571" s="23">
        <f>IFERROR(N1259+N1493,"")</f>
        <v>-36001.234800000035</v>
      </c>
      <c r="O1571" s="23">
        <f>IFERROR(O1259+O1493,"")</f>
        <v>-27322.402899999986</v>
      </c>
      <c r="P1571" s="23">
        <f>IFERROR(P1259+P1493,"")</f>
        <v>-43903.315000000002</v>
      </c>
      <c r="Q1571" s="23">
        <f>IFERROR(Q1259+Q1493,"")</f>
        <v>-47549.971999999994</v>
      </c>
      <c r="R1571" s="23">
        <f>IFERROR(R1259+R1493,"")</f>
        <v>-35504.969099999988</v>
      </c>
      <c r="S1571" s="23">
        <f>IFERROR(S1259+S1493,"")</f>
        <v>-32828.810400000017</v>
      </c>
      <c r="T1571" s="23">
        <f>IFERROR(T1259+T1493,"")</f>
        <v>-39184.296399999992</v>
      </c>
      <c r="U1571" s="23">
        <f>IFERROR(U1259+U1493,"")</f>
        <v>-36741.214399999953</v>
      </c>
      <c r="V1571" s="23">
        <f>IFERROR(V1259+V1493,"")</f>
        <v>-25008.204399999988</v>
      </c>
      <c r="W1571" s="23">
        <f>IFERROR(W1259+W1493,"")</f>
        <v>-19878.393299999996</v>
      </c>
      <c r="X1571" s="23">
        <f>IFERROR(X1259+X1493,"")</f>
        <v>-15648.222099999984</v>
      </c>
      <c r="Y1571" s="23">
        <f>IFERROR(Y1259+Y1493,"")</f>
        <v>-10221.006499999989</v>
      </c>
      <c r="Z1571" s="23">
        <f>IFERROR(Z1259+Z1493,"")</f>
        <v>-14316.459199999983</v>
      </c>
      <c r="AA1571" s="23">
        <f>IFERROR(AA1259+AA1493,"")</f>
        <v>-16257.171099999978</v>
      </c>
      <c r="AB1571" s="23">
        <f>IFERROR(AB1259+AB1493,"")</f>
        <v>-14530.684899999993</v>
      </c>
      <c r="AC1571" s="23">
        <f>IFERROR(AC1259+AC1493,"")</f>
        <v>-13959.205299999972</v>
      </c>
      <c r="AD1571" s="23">
        <f>IFERROR(AD1259+AD1493,"")</f>
        <v>-24194.484800000006</v>
      </c>
      <c r="AE1571" s="23">
        <f>IFERROR(AE1259+AE1493,"")</f>
        <v>-29650.062600000005</v>
      </c>
      <c r="AF1571" s="23">
        <f>IFERROR(AF1259+AF1493,"")</f>
        <v>-21238.040000000008</v>
      </c>
      <c r="AG1571" s="23">
        <f>IFERROR(AG1259+AG1493,"")</f>
        <v>-24947.117199999979</v>
      </c>
      <c r="AH1571" s="23">
        <f>IFERROR(AH1259+AH1493,"")</f>
        <v>-16907.978000000003</v>
      </c>
    </row>
    <row r="1572" spans="1:34" ht="15" hidden="1" x14ac:dyDescent="0.25">
      <c r="A1572" t="str">
        <f t="shared" si="277"/>
        <v>民生超额拨备额</v>
      </c>
      <c r="B1572" s="3" t="str">
        <f t="shared" si="282"/>
        <v>民生银行超额拨备额</v>
      </c>
      <c r="C1572" s="4" t="s">
        <v>37</v>
      </c>
      <c r="D1572" s="4" t="s">
        <v>38</v>
      </c>
      <c r="E1572" s="5" t="s">
        <v>39</v>
      </c>
      <c r="F1572" s="5" t="s">
        <v>27</v>
      </c>
      <c r="G1572" s="5" t="str">
        <f t="shared" si="283"/>
        <v>超额拨备额</v>
      </c>
      <c r="H1572" s="23">
        <f>IFERROR(H1260+H1494,"")</f>
        <v>-82650.317500000005</v>
      </c>
      <c r="I1572" s="23">
        <f>IFERROR(I1260+I1494,"")</f>
        <v>-79825.361900000018</v>
      </c>
      <c r="J1572" s="23">
        <f>IFERROR(J1260+J1494,"")</f>
        <v>-74894.575600000011</v>
      </c>
      <c r="K1572" s="23">
        <f>IFERROR(K1260+K1494,"")</f>
        <v>-70675.31829999997</v>
      </c>
      <c r="L1572" s="23">
        <f>IFERROR(L1260+L1494,"")</f>
        <v>-85371.9571</v>
      </c>
      <c r="M1572" s="23">
        <f>IFERROR(M1260+M1494,"")</f>
        <v>-85212.590300000011</v>
      </c>
      <c r="N1572" s="23">
        <f>IFERROR(N1260+N1494,"")</f>
        <v>-91845.544200000004</v>
      </c>
      <c r="O1572" s="23">
        <f>IFERROR(O1260+O1494,"")</f>
        <v>-88955.137399999992</v>
      </c>
      <c r="P1572" s="23">
        <f>IFERROR(P1260+P1494,"")</f>
        <v>-96248.199999999983</v>
      </c>
      <c r="Q1572" s="23">
        <f>IFERROR(Q1260+Q1494,"")</f>
        <v>-107338.64210000001</v>
      </c>
      <c r="R1572" s="23">
        <f>IFERROR(R1260+R1494,"")</f>
        <v>-100405.88680000001</v>
      </c>
      <c r="S1572" s="23">
        <f>IFERROR(S1260+S1494,"")</f>
        <v>-99198.740700000009</v>
      </c>
      <c r="T1572" s="23">
        <f>IFERROR(T1260+T1494,"")</f>
        <v>-97081.772800000006</v>
      </c>
      <c r="U1572" s="23">
        <f>IFERROR(U1260+U1494,"")</f>
        <v>-100689.65839999999</v>
      </c>
      <c r="V1572" s="23">
        <f>IFERROR(V1260+V1494,"")</f>
        <v>-103444.21920000002</v>
      </c>
      <c r="W1572" s="23">
        <f>IFERROR(W1260+W1494,"")</f>
        <v>-102239.57319999998</v>
      </c>
      <c r="X1572" s="23">
        <f>IFERROR(X1260+X1494,"")</f>
        <v>-95792.78939999998</v>
      </c>
      <c r="Y1572" s="23">
        <f>IFERROR(Y1260+Y1494,"")</f>
        <v>-94037.92</v>
      </c>
      <c r="Z1572" s="23">
        <f>IFERROR(Z1260+Z1494,"")</f>
        <v>-99766.179600000003</v>
      </c>
      <c r="AA1572" s="23">
        <f>IFERROR(AA1260+AA1494,"")</f>
        <v>-99820.487999999998</v>
      </c>
      <c r="AB1572" s="23">
        <f>IFERROR(AB1260+AB1494,"")</f>
        <v>-102099.4369</v>
      </c>
      <c r="AC1572" s="23">
        <f>IFERROR(AC1260+AC1494,"")</f>
        <v>-104035.92440000002</v>
      </c>
      <c r="AD1572" s="23">
        <f>IFERROR(AD1260+AD1494,"")</f>
        <v>-111977.05600000001</v>
      </c>
      <c r="AE1572" s="23">
        <f>IFERROR(AE1260+AE1494,"")</f>
        <v>-111759.6967</v>
      </c>
      <c r="AF1572" s="23">
        <f>IFERROR(AF1260+AF1494,"")</f>
        <v>-103446.13519999998</v>
      </c>
      <c r="AG1572" s="23">
        <f>IFERROR(AG1260+AG1494,"")</f>
        <v>-104355.52320000001</v>
      </c>
      <c r="AH1572" s="23">
        <f>IFERROR(AH1260+AH1494,"")</f>
        <v>-100979.08900000001</v>
      </c>
    </row>
    <row r="1573" spans="1:34" ht="15" hidden="1" x14ac:dyDescent="0.25">
      <c r="A1573" t="str">
        <f t="shared" si="277"/>
        <v>光大超额拨备额</v>
      </c>
      <c r="B1573" s="3" t="str">
        <f t="shared" si="282"/>
        <v>光大银行超额拨备额</v>
      </c>
      <c r="C1573" s="4" t="s">
        <v>40</v>
      </c>
      <c r="D1573" s="4" t="s">
        <v>41</v>
      </c>
      <c r="E1573" s="5" t="s">
        <v>42</v>
      </c>
      <c r="F1573" s="5" t="s">
        <v>27</v>
      </c>
      <c r="G1573" s="5" t="str">
        <f t="shared" si="283"/>
        <v>超额拨备额</v>
      </c>
      <c r="H1573" s="23">
        <f>IFERROR(H1261+H1495,"")</f>
        <v>-14994.628999999986</v>
      </c>
      <c r="I1573" s="23">
        <f>IFERROR(I1261+I1495,"")</f>
        <v>-14195.265200000009</v>
      </c>
      <c r="J1573" s="23">
        <f>IFERROR(J1261+J1495,"")</f>
        <v>-15900.382400000002</v>
      </c>
      <c r="K1573" s="23">
        <f>IFERROR(K1261+K1495,"")</f>
        <v>-13122.629700000005</v>
      </c>
      <c r="L1573" s="23">
        <f>IFERROR(L1261+L1495,"")</f>
        <v>-13855.21100000001</v>
      </c>
      <c r="M1573" s="23">
        <f>IFERROR(M1261+M1495,"")</f>
        <v>-16365.635999999999</v>
      </c>
      <c r="N1573" s="23">
        <f>IFERROR(N1261+N1495,"")</f>
        <v>-20526.851599999995</v>
      </c>
      <c r="O1573" s="23">
        <f>IFERROR(O1261+O1495,"")</f>
        <v>-18914.219699999987</v>
      </c>
      <c r="P1573" s="23">
        <f>IFERROR(P1261+P1495,"")</f>
        <v>-19639.2592</v>
      </c>
      <c r="Q1573" s="23">
        <f>IFERROR(Q1261+Q1495,"")</f>
        <v>-19271.621699999989</v>
      </c>
      <c r="R1573" s="23">
        <f>IFERROR(R1261+R1495,"")</f>
        <v>-20553.300000000003</v>
      </c>
      <c r="S1573" s="23">
        <f>IFERROR(S1261+S1495,"")</f>
        <v>-18796.719599999997</v>
      </c>
      <c r="T1573" s="23">
        <f>IFERROR(T1261+T1495,"")</f>
        <v>-27831.384399999999</v>
      </c>
      <c r="U1573" s="23">
        <f>IFERROR(U1261+U1495,"")</f>
        <v>-27326.474800000015</v>
      </c>
      <c r="V1573" s="23">
        <f>IFERROR(V1261+V1495,"")</f>
        <v>-28798.449999999997</v>
      </c>
      <c r="W1573" s="23">
        <f>IFERROR(W1261+W1495,"")</f>
        <v>-27173.145700000008</v>
      </c>
      <c r="X1573" s="23">
        <f>IFERROR(X1261+X1495,"")</f>
        <v>-25328.710999999996</v>
      </c>
      <c r="Y1573" s="23">
        <f>IFERROR(Y1261+Y1495,"")</f>
        <v>-30205.805000000008</v>
      </c>
      <c r="Z1573" s="23">
        <f>IFERROR(Z1261+Z1495,"")</f>
        <v>-27360.925000000003</v>
      </c>
      <c r="AA1573" s="23">
        <f>IFERROR(AA1261+AA1495,"")</f>
        <v>-24805.782500000001</v>
      </c>
      <c r="AB1573" s="23">
        <f>IFERROR(AB1261+AB1495,"")</f>
        <v>-36553.049999999988</v>
      </c>
      <c r="AC1573" s="23">
        <f>IFERROR(AC1261+AC1495,"")</f>
        <v>-37862.826900000029</v>
      </c>
      <c r="AD1573" s="23">
        <f>IFERROR(AD1261+AD1495,"")</f>
        <v>-28450.775000000009</v>
      </c>
      <c r="AE1573" s="23">
        <f>IFERROR(AE1261+AE1495,"")</f>
        <v>-30129.3658</v>
      </c>
      <c r="AF1573" s="23">
        <f>IFERROR(AF1261+AF1495,"")</f>
        <v>-33598.874999999985</v>
      </c>
      <c r="AG1573" s="23">
        <f>IFERROR(AG1261+AG1495,"")</f>
        <v>-35437.771400000012</v>
      </c>
      <c r="AH1573" s="23">
        <f>IFERROR(AH1261+AH1495,"")</f>
        <v>-30866.768599999996</v>
      </c>
    </row>
    <row r="1574" spans="1:34" ht="15" hidden="1" x14ac:dyDescent="0.25">
      <c r="A1574" t="str">
        <f t="shared" si="277"/>
        <v>平安超额拨备额</v>
      </c>
      <c r="B1574" s="3" t="str">
        <f t="shared" si="282"/>
        <v>平安银行超额拨备额</v>
      </c>
      <c r="C1574" s="4" t="s">
        <v>43</v>
      </c>
      <c r="D1574" s="4" t="s">
        <v>44</v>
      </c>
      <c r="E1574" s="5" t="s">
        <v>45</v>
      </c>
      <c r="F1574" s="5" t="s">
        <v>27</v>
      </c>
      <c r="G1574" s="5" t="str">
        <f t="shared" si="283"/>
        <v>超额拨备额</v>
      </c>
      <c r="H1574" s="23">
        <f>IFERROR(H1262+H1496,"")</f>
        <v>-9318.8527999999933</v>
      </c>
      <c r="I1574" s="23">
        <f>IFERROR(I1262+I1496,"")</f>
        <v>-6779.3570000000182</v>
      </c>
      <c r="J1574" s="23">
        <f>IFERROR(J1262+J1496,"")</f>
        <v>-18499.882499999992</v>
      </c>
      <c r="K1574" s="23">
        <f>IFERROR(K1262+K1496,"")</f>
        <v>-10187.710500000001</v>
      </c>
      <c r="L1574" s="23">
        <f>IFERROR(L1262+L1496,"")</f>
        <v>2788.2680000000109</v>
      </c>
      <c r="M1574" s="23">
        <f>IFERROR(M1262+M1496,"")</f>
        <v>1252.5947999999917</v>
      </c>
      <c r="N1574" s="23">
        <f>IFERROR(N1262+N1496,"")</f>
        <v>4408.6954000000042</v>
      </c>
      <c r="O1574" s="23">
        <f>IFERROR(O1262+O1496,"")</f>
        <v>17231.125199999995</v>
      </c>
      <c r="P1574" s="23">
        <f>IFERROR(P1262+P1496,"")</f>
        <v>39209.155599999991</v>
      </c>
      <c r="Q1574" s="23">
        <f>IFERROR(Q1262+Q1496,"")</f>
        <v>29132.756999999998</v>
      </c>
      <c r="R1574" s="23">
        <f>IFERROR(R1262+R1496,"")</f>
        <v>19668.830400000006</v>
      </c>
      <c r="S1574" s="23">
        <f>IFERROR(S1262+S1496,"")</f>
        <v>20228.611000000004</v>
      </c>
      <c r="T1574" s="23">
        <f>IFERROR(T1262+T1496,"")</f>
        <v>39355.030999999988</v>
      </c>
      <c r="U1574" s="23">
        <f>IFERROR(U1262+U1496,"")</f>
        <v>35360.561600000001</v>
      </c>
      <c r="V1574" s="23">
        <f>IFERROR(V1262+V1496,"")</f>
        <v>23370.809500000003</v>
      </c>
      <c r="W1574" s="23">
        <f>IFERROR(W1262+W1496,"")</f>
        <v>26080.794000000009</v>
      </c>
      <c r="X1574" s="23">
        <f>IFERROR(X1262+X1496,"")</f>
        <v>41293.950700000001</v>
      </c>
      <c r="Y1574" s="23">
        <f>IFERROR(Y1262+Y1496,"")</f>
        <v>37939.710800000001</v>
      </c>
      <c r="Z1574" s="23">
        <f>IFERROR(Z1262+Z1496,"")</f>
        <v>23542.404599999994</v>
      </c>
      <c r="AA1574" s="23">
        <f>IFERROR(AA1262+AA1496,"")</f>
        <v>17471.083599999998</v>
      </c>
      <c r="AB1574" s="23">
        <f>IFERROR(AB1262+AB1496,"")</f>
        <v>15320.828199999989</v>
      </c>
      <c r="AC1574" s="23">
        <f>IFERROR(AC1262+AC1496,"")</f>
        <v>6635.7274000000034</v>
      </c>
      <c r="AD1574" s="23">
        <f>IFERROR(AD1262+AD1496,"")</f>
        <v>-1629.4918000000034</v>
      </c>
      <c r="AE1574" s="23">
        <f>IFERROR(AE1262+AE1496,"")</f>
        <v>-4049.4920999999886</v>
      </c>
      <c r="AF1574" s="23">
        <f>IFERROR(AF1262+AF1496,"")</f>
        <v>-8663.2289999999921</v>
      </c>
      <c r="AG1574" s="23">
        <f>IFERROR(AG1262+AG1496,"")</f>
        <v>-11271.670500000007</v>
      </c>
      <c r="AH1574" s="23">
        <f>IFERROR(AH1262+AH1496,"")</f>
        <v>-14078</v>
      </c>
    </row>
    <row r="1575" spans="1:34" ht="15" hidden="1" x14ac:dyDescent="0.25">
      <c r="A1575" t="str">
        <f t="shared" si="277"/>
        <v>华夏超额拨备额</v>
      </c>
      <c r="B1575" s="3" t="str">
        <f t="shared" si="282"/>
        <v>华夏银行超额拨备额</v>
      </c>
      <c r="C1575" s="4" t="s">
        <v>46</v>
      </c>
      <c r="D1575" s="4" t="s">
        <v>47</v>
      </c>
      <c r="E1575" s="5" t="s">
        <v>48</v>
      </c>
      <c r="F1575" s="5" t="s">
        <v>27</v>
      </c>
      <c r="G1575" s="5" t="str">
        <f t="shared" si="283"/>
        <v>超额拨备额</v>
      </c>
      <c r="H1575" s="23">
        <f>IFERROR(H1263+H1497,"")</f>
        <v>-49936.411999999997</v>
      </c>
      <c r="I1575" s="23">
        <f>IFERROR(I1263+I1497,"")</f>
        <v>-49397.287699999993</v>
      </c>
      <c r="J1575" s="23">
        <f>IFERROR(J1263+J1497,"")</f>
        <v>-48494.616600000008</v>
      </c>
      <c r="K1575" s="23">
        <f>IFERROR(K1263+K1497,"")</f>
        <v>-46828.618400000014</v>
      </c>
      <c r="L1575" s="23">
        <f>IFERROR(L1263+L1497,"")</f>
        <v>-50762.859600000011</v>
      </c>
      <c r="M1575" s="23">
        <f>IFERROR(M1263+M1497,"")</f>
        <v>-46845.881400000006</v>
      </c>
      <c r="N1575" s="23">
        <f>IFERROR(N1263+N1497,"")</f>
        <v>-48062.873999999996</v>
      </c>
      <c r="O1575" s="23">
        <f>IFERROR(O1263+O1497,"")</f>
        <v>-41684.564500000008</v>
      </c>
      <c r="P1575" s="23">
        <f>IFERROR(P1263+P1497,"")</f>
        <v>-41510.553</v>
      </c>
      <c r="Q1575" s="23">
        <f>IFERROR(Q1263+Q1497,"")</f>
        <v>-42677.403399999981</v>
      </c>
      <c r="R1575" s="23">
        <f>IFERROR(R1263+R1497,"")</f>
        <v>-56791.463300000003</v>
      </c>
      <c r="S1575" s="23">
        <f>IFERROR(S1263+S1497,"")</f>
        <v>-55016.671799999996</v>
      </c>
      <c r="T1575" s="23">
        <f>IFERROR(T1263+T1497,"")</f>
        <v>-46499.395099999994</v>
      </c>
      <c r="U1575" s="23">
        <f>IFERROR(U1263+U1497,"")</f>
        <v>-42719.839399999997</v>
      </c>
      <c r="V1575" s="23">
        <f>IFERROR(V1263+V1497,"")</f>
        <v>-39084.027500000011</v>
      </c>
      <c r="W1575" s="23">
        <f>IFERROR(W1263+W1497,"")</f>
        <v>-39518.361599999989</v>
      </c>
      <c r="X1575" s="23">
        <f>IFERROR(X1263+X1497,"")</f>
        <v>-43683.788800000009</v>
      </c>
      <c r="Y1575" s="23">
        <f>IFERROR(Y1263+Y1497,"")</f>
        <v>-43515.807000000008</v>
      </c>
      <c r="Z1575" s="23">
        <f>IFERROR(Z1263+Z1497,"")</f>
        <v>-46584.036099999998</v>
      </c>
      <c r="AA1575" s="23">
        <f>IFERROR(AA1263+AA1497,"")</f>
        <v>-48111.038800000002</v>
      </c>
      <c r="AB1575" s="23">
        <f>IFERROR(AB1263+AB1497,"")</f>
        <v>-39975.289499999999</v>
      </c>
      <c r="AC1575" s="23">
        <f>IFERROR(AC1263+AC1497,"")</f>
        <v>-39837.537400000016</v>
      </c>
      <c r="AD1575" s="23">
        <f>IFERROR(AD1263+AD1497,"")</f>
        <v>-42617.072</v>
      </c>
      <c r="AE1575" s="23">
        <f>IFERROR(AE1263+AE1497,"")</f>
        <v>-45983.50279999998</v>
      </c>
      <c r="AF1575" s="23">
        <f>IFERROR(AF1263+AF1497,"")</f>
        <v>-41962.520000000011</v>
      </c>
      <c r="AG1575" s="23">
        <f>IFERROR(AG1263+AG1497,"")</f>
        <v>-40413.040399999983</v>
      </c>
      <c r="AH1575" s="23">
        <f>IFERROR(AH1263+AH1497,"")</f>
        <v>-52672.323000000004</v>
      </c>
    </row>
    <row r="1576" spans="1:34" ht="15" hidden="1" x14ac:dyDescent="0.25">
      <c r="A1576" t="str">
        <f t="shared" si="277"/>
        <v>浙商超额拨备额</v>
      </c>
      <c r="B1576" s="3" t="str">
        <f t="shared" si="282"/>
        <v>浙商银行超额拨备额</v>
      </c>
      <c r="C1576" s="4" t="s">
        <v>49</v>
      </c>
      <c r="D1576" s="4" t="s">
        <v>50</v>
      </c>
      <c r="E1576" s="5" t="s">
        <v>51</v>
      </c>
      <c r="F1576" s="5" t="s">
        <v>27</v>
      </c>
      <c r="G1576" s="5" t="str">
        <f t="shared" si="283"/>
        <v>超额拨备额</v>
      </c>
      <c r="H1576" s="23">
        <f>IFERROR(H1264+H1498,"")</f>
        <v>-454.48532709999563</v>
      </c>
      <c r="I1576" s="23" t="str">
        <f>IFERROR(I1264+I1498,"")</f>
        <v/>
      </c>
      <c r="J1576" s="23">
        <f>IFERROR(J1264+J1498,"")</f>
        <v>-77.29909719999705</v>
      </c>
      <c r="K1576" s="23">
        <f>IFERROR(K1264+K1498,"")</f>
        <v>339.40077240000392</v>
      </c>
      <c r="L1576" s="23">
        <f>IFERROR(L1264+L1498,"")</f>
        <v>-176.39400000000205</v>
      </c>
      <c r="M1576" s="23">
        <f>IFERROR(M1264+M1498,"")</f>
        <v>-1350.6044000000129</v>
      </c>
      <c r="N1576" s="23">
        <f>IFERROR(N1264+N1498,"")</f>
        <v>3331.637999999999</v>
      </c>
      <c r="O1576" s="23">
        <f>IFERROR(O1264+O1498,"")</f>
        <v>2115.9017000000094</v>
      </c>
      <c r="P1576" s="23">
        <f>IFERROR(P1264+P1498,"")</f>
        <v>3186.9449999999924</v>
      </c>
      <c r="Q1576" s="23">
        <f>IFERROR(Q1264+Q1498,"")</f>
        <v>4843.3457999999955</v>
      </c>
      <c r="R1576" s="23">
        <f>IFERROR(R1264+R1498,"")</f>
        <v>-15752.7281</v>
      </c>
      <c r="S1576" s="23">
        <f>IFERROR(S1264+S1498,"")</f>
        <v>-14455.989100000006</v>
      </c>
      <c r="T1576" s="23">
        <f>IFERROR(T1264+T1498,"")</f>
        <v>-26572.943800000008</v>
      </c>
      <c r="U1576" s="23">
        <f>IFERROR(U1264+U1498,"")</f>
        <v>-27501.234100000009</v>
      </c>
      <c r="V1576" s="23">
        <f>IFERROR(V1264+V1498,"")</f>
        <v>-25317.103299999995</v>
      </c>
      <c r="W1576" s="23">
        <f>IFERROR(W1264+W1498,"")</f>
        <v>-24774.493399999992</v>
      </c>
      <c r="X1576" s="23">
        <f>IFERROR(X1264+X1498,"")</f>
        <v>-30870.759999999995</v>
      </c>
      <c r="Y1576" s="23">
        <f>IFERROR(Y1264+Y1498,"")</f>
        <v>-30284.393299999989</v>
      </c>
      <c r="Z1576" s="23">
        <f>IFERROR(Z1264+Z1498,"")</f>
        <v>-36067.025599999986</v>
      </c>
      <c r="AA1576" s="23">
        <f>IFERROR(AA1264+AA1498,"")</f>
        <v>-36905.123999999996</v>
      </c>
      <c r="AB1576" s="23">
        <f>IFERROR(AB1264+AB1498,"")</f>
        <v>-43951.669899999986</v>
      </c>
      <c r="AC1576" s="23">
        <f>IFERROR(AC1264+AC1498,"")</f>
        <v>-44647.488999999987</v>
      </c>
      <c r="AD1576" s="23">
        <f>IFERROR(AD1264+AD1498,"")</f>
        <v>-49044.969800000006</v>
      </c>
      <c r="AE1576" s="23">
        <f>IFERROR(AE1264+AE1498,"")</f>
        <v>-50739.0769</v>
      </c>
      <c r="AF1576" s="23">
        <f>IFERROR(AF1264+AF1498,"")</f>
        <v>-51954.756799999996</v>
      </c>
      <c r="AG1576" s="23">
        <f>IFERROR(AG1264+AG1498,"")</f>
        <v>-54605.607599999996</v>
      </c>
      <c r="AH1576" s="23">
        <f>IFERROR(AH1264+AH1498,"")</f>
        <v>-51442.450400000009</v>
      </c>
    </row>
    <row r="1577" spans="1:34" ht="15" hidden="1" x14ac:dyDescent="0.25">
      <c r="A1577" t="str">
        <f t="shared" si="277"/>
        <v>北京超额拨备额</v>
      </c>
      <c r="B1577" s="3" t="str">
        <f t="shared" si="282"/>
        <v>北京银行超额拨备额</v>
      </c>
      <c r="C1577" s="4" t="s">
        <v>52</v>
      </c>
      <c r="D1577" s="4" t="s">
        <v>53</v>
      </c>
      <c r="E1577" s="5" t="s">
        <v>54</v>
      </c>
      <c r="F1577" s="5" t="s">
        <v>55</v>
      </c>
      <c r="G1577" s="5" t="str">
        <f t="shared" si="283"/>
        <v>超额拨备额</v>
      </c>
      <c r="H1577" s="23">
        <f>IFERROR(H1265+H1499,"")</f>
        <v>24324.199000000001</v>
      </c>
      <c r="I1577" s="23" t="str">
        <f>IFERROR(I1265+I1499,"")</f>
        <v/>
      </c>
      <c r="J1577" s="23">
        <f>IFERROR(J1265+J1499,"")</f>
        <v>23446.428</v>
      </c>
      <c r="K1577" s="23" t="str">
        <f>IFERROR(K1265+K1499,"")</f>
        <v/>
      </c>
      <c r="L1577" s="23">
        <f>IFERROR(L1265+L1499,"")</f>
        <v>27795.237000000001</v>
      </c>
      <c r="M1577" s="23" t="str">
        <f>IFERROR(M1265+M1499,"")</f>
        <v/>
      </c>
      <c r="N1577" s="23">
        <f>IFERROR(N1265+N1499,"")</f>
        <v>28633.780299999999</v>
      </c>
      <c r="O1577" s="23" t="str">
        <f>IFERROR(O1265+O1499,"")</f>
        <v/>
      </c>
      <c r="P1577" s="23">
        <f>IFERROR(P1265+P1499,"")</f>
        <v>34927.359499999999</v>
      </c>
      <c r="Q1577" s="23" t="str">
        <f>IFERROR(Q1265+Q1499,"")</f>
        <v/>
      </c>
      <c r="R1577" s="23">
        <f>IFERROR(R1265+R1499,"")</f>
        <v>17541.372800000005</v>
      </c>
      <c r="S1577" s="23" t="str">
        <f>IFERROR(S1265+S1499,"")</f>
        <v/>
      </c>
      <c r="T1577" s="23">
        <f>IFERROR(T1265+T1499,"")</f>
        <v>7726.7576000000045</v>
      </c>
      <c r="U1577" s="23">
        <f>IFERROR(U1265+U1499,"")</f>
        <v>8029.5749999999825</v>
      </c>
      <c r="V1577" s="23">
        <f>IFERROR(V1265+V1499,"")</f>
        <v>13600.338300000003</v>
      </c>
      <c r="W1577" s="23">
        <f>IFERROR(W1265+W1499,"")</f>
        <v>15517.695968719992</v>
      </c>
      <c r="X1577" s="23">
        <f>IFERROR(X1265+X1499,"")</f>
        <v>16385.887000000006</v>
      </c>
      <c r="Y1577" s="23">
        <f>IFERROR(Y1265+Y1499,"")</f>
        <v>15952.99280253</v>
      </c>
      <c r="Z1577" s="23">
        <f>IFERROR(Z1265+Z1499,"")</f>
        <v>9295.7135999999919</v>
      </c>
      <c r="AA1577" s="23">
        <f>IFERROR(AA1265+AA1499,"")</f>
        <v>9718.4635999999991</v>
      </c>
      <c r="AB1577" s="23">
        <f>IFERROR(AB1265+AB1499,"")</f>
        <v>3583.6934000000001</v>
      </c>
      <c r="AC1577" s="23">
        <f>IFERROR(AC1265+AC1499,"")</f>
        <v>4144.8756716600001</v>
      </c>
      <c r="AD1577" s="23">
        <f>IFERROR(AD1265+AD1499,"")</f>
        <v>-9486.6725000000006</v>
      </c>
      <c r="AE1577" s="23">
        <f>IFERROR(AE1265+AE1499,"")</f>
        <v>-11047.156955959996</v>
      </c>
      <c r="AF1577" s="23">
        <f>IFERROR(AF1265+AF1499,"")</f>
        <v>-8259.1280000000115</v>
      </c>
      <c r="AG1577" s="23">
        <f>IFERROR(AG1265+AG1499,"")</f>
        <v>-8680.4841521400012</v>
      </c>
      <c r="AH1577" s="23" t="str">
        <f>IFERROR(AH1265+AH1499,"")</f>
        <v/>
      </c>
    </row>
    <row r="1578" spans="1:34" ht="15" hidden="1" x14ac:dyDescent="0.25">
      <c r="A1578" t="str">
        <f t="shared" si="277"/>
        <v>江苏超额拨备额</v>
      </c>
      <c r="B1578" s="3" t="str">
        <f t="shared" si="282"/>
        <v>江苏银行超额拨备额</v>
      </c>
      <c r="C1578" s="4" t="s">
        <v>56</v>
      </c>
      <c r="D1578" s="4" t="s">
        <v>57</v>
      </c>
      <c r="E1578" s="5" t="s">
        <v>58</v>
      </c>
      <c r="F1578" s="5" t="s">
        <v>55</v>
      </c>
      <c r="G1578" s="5" t="str">
        <f t="shared" si="283"/>
        <v>超额拨备额</v>
      </c>
      <c r="H1578" s="23">
        <f>IFERROR(H1266+H1500,"")</f>
        <v>802.21263059998819</v>
      </c>
      <c r="I1578" s="23">
        <f>IFERROR(I1266+I1500,"")</f>
        <v>3829.0988265999949</v>
      </c>
      <c r="J1578" s="23">
        <f>IFERROR(J1266+J1500,"")</f>
        <v>8944.6835635999996</v>
      </c>
      <c r="K1578" s="23">
        <f>IFERROR(K1266+K1500,"")</f>
        <v>9316.6883690999857</v>
      </c>
      <c r="L1578" s="23">
        <f>IFERROR(L1266+L1500,"")</f>
        <v>13391.000115599993</v>
      </c>
      <c r="M1578" s="23">
        <f>IFERROR(M1266+M1500,"")</f>
        <v>14716.847846299985</v>
      </c>
      <c r="N1578" s="23">
        <f>IFERROR(N1266+N1500,"")</f>
        <v>22504.243537200007</v>
      </c>
      <c r="O1578" s="23">
        <f>IFERROR(O1266+O1500,"")</f>
        <v>23940.228205400006</v>
      </c>
      <c r="P1578" s="23">
        <f>IFERROR(P1266+P1500,"")</f>
        <v>28330.550124400004</v>
      </c>
      <c r="Q1578" s="23">
        <f>IFERROR(Q1266+Q1500,"")</f>
        <v>28032.118822999997</v>
      </c>
      <c r="R1578" s="23">
        <f>IFERROR(R1266+R1500,"")</f>
        <v>32596.705056800027</v>
      </c>
      <c r="S1578" s="23">
        <f>IFERROR(S1266+S1500,"")</f>
        <v>33289.888430000028</v>
      </c>
      <c r="T1578" s="23">
        <f>IFERROR(T1266+T1500,"")</f>
        <v>33445.448713600003</v>
      </c>
      <c r="U1578" s="23">
        <f>IFERROR(U1266+U1500,"")</f>
        <v>34406.962136800015</v>
      </c>
      <c r="V1578" s="23">
        <f>IFERROR(V1266+V1500,"")</f>
        <v>36470.45654600003</v>
      </c>
      <c r="W1578" s="23">
        <f>IFERROR(W1266+W1500,"")</f>
        <v>36910.973568600028</v>
      </c>
      <c r="X1578" s="23">
        <f>IFERROR(X1266+X1500,"")</f>
        <v>30632.507230400046</v>
      </c>
      <c r="Y1578" s="23">
        <f>IFERROR(Y1266+Y1500,"")</f>
        <v>30936.587600600036</v>
      </c>
      <c r="Z1578" s="23">
        <f>IFERROR(Z1266+Z1500,"")</f>
        <v>32251.480154399989</v>
      </c>
      <c r="AA1578" s="23">
        <f>IFERROR(AA1266+AA1500,"")</f>
        <v>27990.913374899992</v>
      </c>
      <c r="AB1578" s="23">
        <f>IFERROR(AB1266+AB1500,"")</f>
        <v>23788.415113399991</v>
      </c>
      <c r="AC1578" s="23">
        <f>IFERROR(AC1266+AC1500,"")</f>
        <v>21954.149774399972</v>
      </c>
      <c r="AD1578" s="23">
        <f>IFERROR(AD1266+AD1500,"")</f>
        <v>20319.705934400001</v>
      </c>
      <c r="AE1578" s="23">
        <f>IFERROR(AE1266+AE1500,"")</f>
        <v>20081.087637600001</v>
      </c>
      <c r="AF1578" s="23">
        <f>IFERROR(AF1266+AF1500,"")</f>
        <v>17267.375706400024</v>
      </c>
      <c r="AG1578" s="23">
        <f>IFERROR(AG1266+AG1500,"")</f>
        <v>16403.809366799993</v>
      </c>
      <c r="AH1578" s="23" t="str">
        <f>IFERROR(AH1266+AH1500,"")</f>
        <v/>
      </c>
    </row>
    <row r="1579" spans="1:34" ht="15" hidden="1" x14ac:dyDescent="0.25">
      <c r="A1579" t="str">
        <f t="shared" si="277"/>
        <v>上海超额拨备额</v>
      </c>
      <c r="B1579" s="3" t="str">
        <f t="shared" si="282"/>
        <v>上海银行超额拨备额</v>
      </c>
      <c r="C1579" s="4" t="s">
        <v>59</v>
      </c>
      <c r="D1579" s="4" t="s">
        <v>60</v>
      </c>
      <c r="E1579" s="5" t="s">
        <v>61</v>
      </c>
      <c r="F1579" s="5" t="s">
        <v>55</v>
      </c>
      <c r="G1579" s="5" t="str">
        <f t="shared" si="283"/>
        <v>超额拨备额</v>
      </c>
      <c r="H1579" s="23">
        <f>IFERROR(H1267+H1501,"")</f>
        <v>11354.817061400014</v>
      </c>
      <c r="I1579" s="23">
        <f>IFERROR(I1267+I1501,"")</f>
        <v>11337.0413365</v>
      </c>
      <c r="J1579" s="23">
        <f>IFERROR(J1267+J1501,"")</f>
        <v>18787.799735200009</v>
      </c>
      <c r="K1579" s="23">
        <f>IFERROR(K1267+K1501,"")</f>
        <v>19649.189576200006</v>
      </c>
      <c r="L1579" s="23">
        <f>IFERROR(L1267+L1501,"")</f>
        <v>17474.325476599995</v>
      </c>
      <c r="M1579" s="23">
        <f>IFERROR(M1267+M1501,"")</f>
        <v>20016.983277400002</v>
      </c>
      <c r="N1579" s="23">
        <f>IFERROR(N1267+N1501,"")</f>
        <v>18392.343321599998</v>
      </c>
      <c r="O1579" s="23">
        <f>IFERROR(O1267+O1501,"")</f>
        <v>18645.521498099995</v>
      </c>
      <c r="P1579" s="23">
        <f>IFERROR(P1267+P1501,"")</f>
        <v>19477.436108700007</v>
      </c>
      <c r="Q1579" s="23">
        <f>IFERROR(Q1267+Q1501,"")</f>
        <v>22760.787913500004</v>
      </c>
      <c r="R1579" s="23">
        <f>IFERROR(R1267+R1501,"")</f>
        <v>12735.638925000003</v>
      </c>
      <c r="S1579" s="23">
        <f>IFERROR(S1267+S1501,"")</f>
        <v>14060.443990500007</v>
      </c>
      <c r="T1579" s="23">
        <f>IFERROR(T1267+T1501,"")</f>
        <v>15281.347249999995</v>
      </c>
      <c r="U1579" s="23">
        <f>IFERROR(U1267+U1501,"")</f>
        <v>13862.64439640001</v>
      </c>
      <c r="V1579" s="23">
        <f>IFERROR(V1267+V1501,"")</f>
        <v>16653.831624999995</v>
      </c>
      <c r="W1579" s="23">
        <f>IFERROR(W1267+W1501,"")</f>
        <v>14295.532193700001</v>
      </c>
      <c r="X1579" s="23">
        <f>IFERROR(X1267+X1501,"")</f>
        <v>14121.133553000007</v>
      </c>
      <c r="Y1579" s="23">
        <f>IFERROR(Y1267+Y1501,"")</f>
        <v>15083.599203000012</v>
      </c>
      <c r="Z1579" s="23">
        <f>IFERROR(Z1267+Z1501,"")</f>
        <v>67.56000000000131</v>
      </c>
      <c r="AA1579" s="23">
        <f>IFERROR(AA1267+AA1501,"")</f>
        <v>1417.8595984000021</v>
      </c>
      <c r="AB1579" s="23">
        <f>IFERROR(AB1267+AB1501,"")</f>
        <v>4374.5848597000095</v>
      </c>
      <c r="AC1579" s="23">
        <f>IFERROR(AC1267+AC1501,"")</f>
        <v>5711.7248622000134</v>
      </c>
      <c r="AD1579" s="23">
        <f>IFERROR(AD1267+AD1501,"")</f>
        <v>929.15937119999762</v>
      </c>
      <c r="AE1579" s="23">
        <f>IFERROR(AE1267+AE1501,"")</f>
        <v>1257.6526460000041</v>
      </c>
      <c r="AF1579" s="23">
        <f>IFERROR(AF1267+AF1501,"")</f>
        <v>-1568.4078133999938</v>
      </c>
      <c r="AG1579" s="23">
        <f>IFERROR(AG1267+AG1501,"")</f>
        <v>-291.40463900000032</v>
      </c>
      <c r="AH1579" s="23" t="str">
        <f>IFERROR(AH1267+AH1501,"")</f>
        <v/>
      </c>
    </row>
    <row r="1580" spans="1:34" ht="15" hidden="1" x14ac:dyDescent="0.25">
      <c r="A1580" t="str">
        <f t="shared" si="277"/>
        <v>宁波超额拨备额</v>
      </c>
      <c r="B1580" s="3" t="str">
        <f t="shared" si="282"/>
        <v>宁波银行超额拨备额</v>
      </c>
      <c r="C1580" s="4" t="s">
        <v>62</v>
      </c>
      <c r="D1580" s="4" t="s">
        <v>63</v>
      </c>
      <c r="E1580" s="5" t="s">
        <v>64</v>
      </c>
      <c r="F1580" s="5" t="s">
        <v>55</v>
      </c>
      <c r="G1580" s="5" t="str">
        <f t="shared" si="283"/>
        <v>超额拨备额</v>
      </c>
      <c r="H1580" s="23">
        <f>IFERROR(H1268+H1502,"")</f>
        <v>14893.632802600001</v>
      </c>
      <c r="I1580" s="23">
        <f>IFERROR(I1268+I1502,"")</f>
        <v>16034.698449700003</v>
      </c>
      <c r="J1580" s="23">
        <f>IFERROR(J1268+J1502,"")</f>
        <v>18781.216983400005</v>
      </c>
      <c r="K1580" s="23">
        <f>IFERROR(K1268+K1502,"")</f>
        <v>20179.760699400009</v>
      </c>
      <c r="L1580" s="23">
        <f>IFERROR(L1268+L1502,"")</f>
        <v>22341.814145299995</v>
      </c>
      <c r="M1580" s="23">
        <f>IFERROR(M1268+M1502,"")</f>
        <v>23989.632953299995</v>
      </c>
      <c r="N1580" s="23">
        <f>IFERROR(N1268+N1502,"")</f>
        <v>24389.051500000001</v>
      </c>
      <c r="O1580" s="23">
        <f>IFERROR(O1268+O1502,"")</f>
        <v>26735.702499999999</v>
      </c>
      <c r="P1580" s="23">
        <f>IFERROR(P1268+P1502,"")</f>
        <v>28508.7376</v>
      </c>
      <c r="Q1580" s="23">
        <f>IFERROR(Q1268+Q1502,"")</f>
        <v>29878.696199999998</v>
      </c>
      <c r="R1580" s="23">
        <f>IFERROR(R1268+R1502,"")</f>
        <v>30790.1407</v>
      </c>
      <c r="S1580" s="23">
        <f>IFERROR(S1268+S1502,"")</f>
        <v>32597.6008</v>
      </c>
      <c r="T1580" s="23">
        <f>IFERROR(T1268+T1502,"")</f>
        <v>33258.996299999999</v>
      </c>
      <c r="U1580" s="23">
        <f>IFERROR(U1268+U1502,"")</f>
        <v>34346.051300000006</v>
      </c>
      <c r="V1580" s="23">
        <f>IFERROR(V1268+V1502,"")</f>
        <v>32238.985000000001</v>
      </c>
      <c r="W1580" s="23">
        <f>IFERROR(W1268+W1502,"")</f>
        <v>33869.745800000004</v>
      </c>
      <c r="X1580" s="23">
        <f>IFERROR(X1268+X1502,"")</f>
        <v>35124.184000000001</v>
      </c>
      <c r="Y1580" s="23">
        <f>IFERROR(Y1268+Y1502,"")</f>
        <v>35782.280599999998</v>
      </c>
      <c r="Z1580" s="23">
        <f>IFERROR(Z1268+Z1502,"")</f>
        <v>31601.343199999999</v>
      </c>
      <c r="AA1580" s="23">
        <f>IFERROR(AA1268+AA1502,"")</f>
        <v>29535.343000000001</v>
      </c>
      <c r="AB1580" s="23">
        <f>IFERROR(AB1268+AB1502,"")</f>
        <v>25875.107199999999</v>
      </c>
      <c r="AC1580" s="23">
        <f>IFERROR(AC1268+AC1502,"")</f>
        <v>23855.762000000002</v>
      </c>
      <c r="AD1580" s="23">
        <f>IFERROR(AD1268+AD1502,"")</f>
        <v>20481.921199999997</v>
      </c>
      <c r="AE1580" s="23">
        <f>IFERROR(AE1268+AE1502,"")</f>
        <v>20366.2942</v>
      </c>
      <c r="AF1580" s="23">
        <f>IFERROR(AF1268+AF1502,"")</f>
        <v>20197.581200000001</v>
      </c>
      <c r="AG1580" s="23">
        <f>IFERROR(AG1268+AG1502,"")</f>
        <v>19777.949200000006</v>
      </c>
      <c r="AH1580" s="23" t="str">
        <f>IFERROR(AH1268+AH1502,"")</f>
        <v/>
      </c>
    </row>
    <row r="1581" spans="1:34" ht="15" hidden="1" x14ac:dyDescent="0.25">
      <c r="A1581" t="str">
        <f t="shared" si="277"/>
        <v>南京超额拨备额</v>
      </c>
      <c r="B1581" s="3" t="str">
        <f t="shared" si="282"/>
        <v>南京银行超额拨备额</v>
      </c>
      <c r="C1581" s="4" t="s">
        <v>65</v>
      </c>
      <c r="D1581" s="4" t="s">
        <v>66</v>
      </c>
      <c r="E1581" s="5" t="s">
        <v>67</v>
      </c>
      <c r="F1581" s="5" t="s">
        <v>55</v>
      </c>
      <c r="G1581" s="5" t="str">
        <f t="shared" si="283"/>
        <v>超额拨备额</v>
      </c>
      <c r="H1581" s="23">
        <f>IFERROR(H1269+H1503,"")</f>
        <v>13758.0474976</v>
      </c>
      <c r="I1581" s="23">
        <f>IFERROR(I1269+I1503,"")</f>
        <v>13646.726625300002</v>
      </c>
      <c r="J1581" s="23">
        <f>IFERROR(J1269+J1503,"")</f>
        <v>13820.982112699998</v>
      </c>
      <c r="K1581" s="23">
        <f>IFERROR(K1269+K1503,"")</f>
        <v>13275.074918099999</v>
      </c>
      <c r="L1581" s="23">
        <f>IFERROR(L1269+L1503,"")</f>
        <v>14017.963526000014</v>
      </c>
      <c r="M1581" s="23">
        <f>IFERROR(M1269+M1503,"")</f>
        <v>14122.60578780001</v>
      </c>
      <c r="N1581" s="23">
        <f>IFERROR(N1269+N1503,"")</f>
        <v>15644.831002699999</v>
      </c>
      <c r="O1581" s="23">
        <f>IFERROR(O1269+O1503,"")</f>
        <v>15963.032068900005</v>
      </c>
      <c r="P1581" s="23">
        <f>IFERROR(P1269+P1503,"")</f>
        <v>17433.929838700013</v>
      </c>
      <c r="Q1581" s="23">
        <f>IFERROR(Q1269+Q1503,"")</f>
        <v>17407.174729100014</v>
      </c>
      <c r="R1581" s="23">
        <f>IFERROR(R1269+R1503,"")</f>
        <v>18716.69050980001</v>
      </c>
      <c r="S1581" s="23">
        <f>IFERROR(S1269+S1503,"")</f>
        <v>21451.353082000009</v>
      </c>
      <c r="T1581" s="23">
        <f>IFERROR(T1269+T1503,"")</f>
        <v>10785.395589000002</v>
      </c>
      <c r="U1581" s="23">
        <f>IFERROR(U1269+U1503,"")</f>
        <v>11396.146008352998</v>
      </c>
      <c r="V1581" s="23">
        <f>IFERROR(V1269+V1503,"")</f>
        <v>22657.793880000019</v>
      </c>
      <c r="W1581" s="23">
        <f>IFERROR(W1269+W1503,"")</f>
        <v>23386.617590000009</v>
      </c>
      <c r="X1581" s="23">
        <f>IFERROR(X1269+X1503,"")</f>
        <v>24128.778421999999</v>
      </c>
      <c r="Y1581" s="23">
        <f>IFERROR(Y1269+Y1503,"")</f>
        <v>23418.213848599993</v>
      </c>
      <c r="Z1581" s="23">
        <f>IFERROR(Z1269+Z1503,"")</f>
        <v>19874.242245999994</v>
      </c>
      <c r="AA1581" s="23">
        <f>IFERROR(AA1269+AA1503,"")</f>
        <v>19986.789617399998</v>
      </c>
      <c r="AB1581" s="23">
        <f>IFERROR(AB1269+AB1503,"")</f>
        <v>18307.384933500016</v>
      </c>
      <c r="AC1581" s="23">
        <f>IFERROR(AC1269+AC1503,"")</f>
        <v>17100.395316400012</v>
      </c>
      <c r="AD1581" s="23">
        <f>IFERROR(AD1269+AD1503,"")</f>
        <v>11696.819952599997</v>
      </c>
      <c r="AE1581" s="23">
        <f>IFERROR(AE1269+AE1503,"")</f>
        <v>7458.4715211999992</v>
      </c>
      <c r="AF1581" s="23">
        <f>IFERROR(AF1269+AF1503,"")</f>
        <v>12470.986356000007</v>
      </c>
      <c r="AG1581" s="23">
        <f>IFERROR(AG1269+AG1503,"")</f>
        <v>12710.304358600004</v>
      </c>
      <c r="AH1581" s="23" t="str">
        <f>IFERROR(AH1269+AH1503,"")</f>
        <v/>
      </c>
    </row>
    <row r="1582" spans="1:34" ht="15" hidden="1" x14ac:dyDescent="0.25">
      <c r="A1582" t="str">
        <f t="shared" si="277"/>
        <v>杭州超额拨备额</v>
      </c>
      <c r="B1582" s="3" t="str">
        <f t="shared" si="282"/>
        <v>杭州银行超额拨备额</v>
      </c>
      <c r="C1582" s="4" t="s">
        <v>68</v>
      </c>
      <c r="D1582" s="4" t="s">
        <v>69</v>
      </c>
      <c r="E1582" s="5" t="s">
        <v>70</v>
      </c>
      <c r="F1582" s="5" t="s">
        <v>55</v>
      </c>
      <c r="G1582" s="5" t="str">
        <f t="shared" si="283"/>
        <v>超额拨备额</v>
      </c>
      <c r="H1582" s="23">
        <f>IFERROR(H1270+H1504,"")</f>
        <v>6905.9442438000005</v>
      </c>
      <c r="I1582" s="23">
        <f>IFERROR(I1270+I1504,"")</f>
        <v>7572.4107766000016</v>
      </c>
      <c r="J1582" s="23">
        <f>IFERROR(J1270+J1504,"")</f>
        <v>10122.877033800005</v>
      </c>
      <c r="K1582" s="23">
        <f>IFERROR(K1270+K1504,"")</f>
        <v>12459.597658199998</v>
      </c>
      <c r="L1582" s="23">
        <f>IFERROR(L1270+L1504,"")</f>
        <v>14541.962967200001</v>
      </c>
      <c r="M1582" s="23">
        <f>IFERROR(M1270+M1504,"")</f>
        <v>17832.164184100002</v>
      </c>
      <c r="N1582" s="23">
        <f>IFERROR(N1270+N1504,"")</f>
        <v>19949.8970424</v>
      </c>
      <c r="O1582" s="23">
        <f>IFERROR(O1270+O1504,"")</f>
        <v>22726.249590299998</v>
      </c>
      <c r="P1582" s="23">
        <f>IFERROR(P1270+P1504,"")</f>
        <v>24871.120650999997</v>
      </c>
      <c r="Q1582" s="23">
        <f>IFERROR(Q1270+Q1504,"")</f>
        <v>25037.690545599991</v>
      </c>
      <c r="R1582" s="23">
        <f>IFERROR(R1270+R1504,"")</f>
        <v>30283.160630829625</v>
      </c>
      <c r="S1582" s="23">
        <f>IFERROR(S1270+S1504,"")</f>
        <v>31488.928831099998</v>
      </c>
      <c r="T1582" s="23">
        <f>IFERROR(T1270+T1504,"")</f>
        <v>34960.813432699993</v>
      </c>
      <c r="U1582" s="23">
        <f>IFERROR(U1270+U1504,"")</f>
        <v>34829.241485999984</v>
      </c>
      <c r="V1582" s="23">
        <f>IFERROR(V1270+V1504,"")</f>
        <v>38729.123927799999</v>
      </c>
      <c r="W1582" s="23">
        <f>IFERROR(W1270+W1504,"")</f>
        <v>40790.812051999994</v>
      </c>
      <c r="X1582" s="23">
        <f>IFERROR(X1270+X1504,"")</f>
        <v>42024.358080500002</v>
      </c>
      <c r="Y1582" s="23">
        <f>IFERROR(Y1270+Y1504,"")</f>
        <v>42874.630667599995</v>
      </c>
      <c r="Z1582" s="23">
        <f>IFERROR(Z1270+Z1504,"")</f>
        <v>44673.505652800013</v>
      </c>
      <c r="AA1582" s="23">
        <f>IFERROR(AA1270+AA1504,"")</f>
        <v>45096.671084900008</v>
      </c>
      <c r="AB1582" s="23">
        <f>IFERROR(AB1270+AB1504,"")</f>
        <v>43921.493142399988</v>
      </c>
      <c r="AC1582" s="23">
        <f>IFERROR(AC1270+AC1504,"")</f>
        <v>43287.465271099994</v>
      </c>
      <c r="AD1582" s="23">
        <f>IFERROR(AD1270+AD1504,"")</f>
        <v>40847.345811599997</v>
      </c>
      <c r="AE1582" s="23">
        <f>IFERROR(AE1270+AE1504,"")</f>
        <v>41775.834805600003</v>
      </c>
      <c r="AF1582" s="23">
        <f>IFERROR(AF1270+AF1504,"")</f>
        <v>39739.094634399997</v>
      </c>
      <c r="AG1582" s="23">
        <f>IFERROR(AG1270+AG1504,"")</f>
        <v>39398.995880800001</v>
      </c>
      <c r="AH1582" s="23" t="str">
        <f>IFERROR(AH1270+AH1504,"")</f>
        <v/>
      </c>
    </row>
    <row r="1583" spans="1:34" ht="15" hidden="1" x14ac:dyDescent="0.25">
      <c r="A1583" t="str">
        <f t="shared" ref="A1583:A1645" si="284">E1583&amp;G1583</f>
        <v>成都超额拨备额</v>
      </c>
      <c r="B1583" s="3" t="str">
        <f t="shared" si="282"/>
        <v>成都银行超额拨备额</v>
      </c>
      <c r="C1583" s="4" t="s">
        <v>71</v>
      </c>
      <c r="D1583" s="4" t="s">
        <v>72</v>
      </c>
      <c r="E1583" s="5" t="s">
        <v>73</v>
      </c>
      <c r="F1583" s="5" t="s">
        <v>55</v>
      </c>
      <c r="G1583" s="5" t="str">
        <f t="shared" si="283"/>
        <v>超额拨备额</v>
      </c>
      <c r="H1583" s="23">
        <f>IFERROR(H1271+H1505,"")</f>
        <v>3775.0864956000023</v>
      </c>
      <c r="I1583" s="23">
        <f>IFERROR(I1271+I1505,"")</f>
        <v>4837.0608535000001</v>
      </c>
      <c r="J1583" s="23">
        <f>IFERROR(J1271+J1505,"")</f>
        <v>5183.3360000000048</v>
      </c>
      <c r="K1583" s="23">
        <f>IFERROR(K1271+K1505,"")</f>
        <v>5896.2828846000029</v>
      </c>
      <c r="L1583" s="23">
        <f>IFERROR(L1271+L1505,"")</f>
        <v>7253.9338611999992</v>
      </c>
      <c r="M1583" s="23">
        <f>IFERROR(M1271+M1505,"")</f>
        <v>8050.0598147999999</v>
      </c>
      <c r="N1583" s="23">
        <f>IFERROR(N1271+N1505,"")</f>
        <v>8876.2196116000014</v>
      </c>
      <c r="O1583" s="23">
        <f>IFERROR(O1271+O1505,"")</f>
        <v>9876.5093888000029</v>
      </c>
      <c r="P1583" s="23">
        <f>IFERROR(P1271+P1505,"")</f>
        <v>11601.675083999999</v>
      </c>
      <c r="Q1583" s="23">
        <f>IFERROR(Q1271+Q1505,"")</f>
        <v>12456.463049600003</v>
      </c>
      <c r="R1583" s="23">
        <f>IFERROR(R1271+R1505,"")</f>
        <v>13272.887036999999</v>
      </c>
      <c r="S1583" s="23">
        <f>IFERROR(S1271+S1505,"")</f>
        <v>14980.802754999997</v>
      </c>
      <c r="T1583" s="23">
        <f>IFERROR(T1271+T1505,"")</f>
        <v>15937.015666700003</v>
      </c>
      <c r="U1583" s="23">
        <f>IFERROR(U1271+U1505,"")</f>
        <v>17158.772001700003</v>
      </c>
      <c r="V1583" s="23">
        <f>IFERROR(V1271+V1505,"")</f>
        <v>16653.674965400001</v>
      </c>
      <c r="W1583" s="23">
        <f>IFERROR(W1271+W1505,"")</f>
        <v>17322.907649300003</v>
      </c>
      <c r="X1583" s="23">
        <f>IFERROR(X1271+X1505,"")</f>
        <v>17527.3435154</v>
      </c>
      <c r="Y1583" s="23">
        <f>IFERROR(Y1271+Y1505,"")</f>
        <v>18043.838438500003</v>
      </c>
      <c r="Z1583" s="23">
        <f>IFERROR(Z1271+Z1505,"")</f>
        <v>17674.695954800001</v>
      </c>
      <c r="AA1583" s="23">
        <f>IFERROR(AA1271+AA1505,"")</f>
        <v>18727.345566199998</v>
      </c>
      <c r="AB1583" s="23">
        <f>IFERROR(AB1271+AB1505,"")</f>
        <v>17145.228000000003</v>
      </c>
      <c r="AC1583" s="23">
        <f>IFERROR(AC1271+AC1505,"")</f>
        <v>17684.419582000002</v>
      </c>
      <c r="AD1583" s="23">
        <f>IFERROR(AD1271+AD1505,"")</f>
        <v>17243.359045600002</v>
      </c>
      <c r="AE1583" s="23">
        <f>IFERROR(AE1271+AE1505,"")</f>
        <v>17454.527553999997</v>
      </c>
      <c r="AF1583" s="23">
        <f>IFERROR(AF1271+AF1505,"")</f>
        <v>17478.702917600003</v>
      </c>
      <c r="AG1583" s="23">
        <f>IFERROR(AG1271+AG1505,"")</f>
        <v>17834.176460000002</v>
      </c>
      <c r="AH1583" s="23" t="str">
        <f>IFERROR(AH1271+AH1505,"")</f>
        <v/>
      </c>
    </row>
    <row r="1584" spans="1:34" ht="15" hidden="1" x14ac:dyDescent="0.25">
      <c r="A1584" t="str">
        <f t="shared" si="284"/>
        <v>长沙超额拨备额</v>
      </c>
      <c r="B1584" s="3" t="str">
        <f t="shared" si="282"/>
        <v>长沙银行超额拨备额</v>
      </c>
      <c r="C1584" s="4" t="s">
        <v>74</v>
      </c>
      <c r="D1584" s="4" t="s">
        <v>75</v>
      </c>
      <c r="E1584" s="5" t="s">
        <v>76</v>
      </c>
      <c r="F1584" s="5" t="s">
        <v>55</v>
      </c>
      <c r="G1584" s="5" t="str">
        <f t="shared" si="283"/>
        <v>超额拨备额</v>
      </c>
      <c r="H1584" s="23">
        <f>IFERROR(H1272+H1506,"")</f>
        <v>1495.7714150000015</v>
      </c>
      <c r="I1584" s="23">
        <f>IFERROR(I1272+I1506,"")</f>
        <v>1855.5041442999977</v>
      </c>
      <c r="J1584" s="23">
        <f>IFERROR(J1272+J1506,"")</f>
        <v>143.46644960000276</v>
      </c>
      <c r="K1584" s="23">
        <f>IFERROR(K1272+K1506,"")</f>
        <v>783.58101320000105</v>
      </c>
      <c r="L1584" s="23">
        <f>IFERROR(L1272+L1506,"")</f>
        <v>-1469.4460000000026</v>
      </c>
      <c r="M1584" s="23">
        <f>IFERROR(M1272+M1506,"")</f>
        <v>-983.06559189999734</v>
      </c>
      <c r="N1584" s="23">
        <f>IFERROR(N1272+N1506,"")</f>
        <v>-131.12107509999896</v>
      </c>
      <c r="O1584" s="23">
        <f>IFERROR(O1272+O1506,"")</f>
        <v>805.64443010000014</v>
      </c>
      <c r="P1584" s="23">
        <f>IFERROR(P1272+P1506,"")</f>
        <v>1005.6824840000054</v>
      </c>
      <c r="Q1584" s="23">
        <f>IFERROR(Q1272+Q1506,"")</f>
        <v>1379.2776000000058</v>
      </c>
      <c r="R1584" s="23">
        <f>IFERROR(R1272+R1506,"")</f>
        <v>1924.5740240000014</v>
      </c>
      <c r="S1584" s="23">
        <f>IFERROR(S1272+S1506,"")</f>
        <v>1916.8753162999928</v>
      </c>
      <c r="T1584" s="23">
        <f>IFERROR(T1272+T1506,"")</f>
        <v>4258.6340258000037</v>
      </c>
      <c r="U1584" s="23">
        <f>IFERROR(U1272+U1506,"")</f>
        <v>4677.0688970000047</v>
      </c>
      <c r="V1584" s="23">
        <f>IFERROR(V1272+V1506,"")</f>
        <v>5297.2156528000023</v>
      </c>
      <c r="W1584" s="23">
        <f>IFERROR(W1272+W1506,"")</f>
        <v>5289.8232430000035</v>
      </c>
      <c r="X1584" s="23">
        <f>IFERROR(X1272+X1506,"")</f>
        <v>10278.052093599996</v>
      </c>
      <c r="Y1584" s="23">
        <f>IFERROR(Y1272+Y1506,"")</f>
        <v>10003.6574556</v>
      </c>
      <c r="Z1584" s="23">
        <f>IFERROR(Z1272+Z1506,"")</f>
        <v>9643.0978905000011</v>
      </c>
      <c r="AA1584" s="23">
        <f>IFERROR(AA1272+AA1506,"")</f>
        <v>8376.3604151</v>
      </c>
      <c r="AB1584" s="23">
        <f>IFERROR(AB1272+AB1506,"")</f>
        <v>7231.8842540000005</v>
      </c>
      <c r="AC1584" s="23">
        <f>IFERROR(AC1272+AC1506,"")</f>
        <v>5474.4751292000037</v>
      </c>
      <c r="AD1584" s="23">
        <f>IFERROR(AD1272+AD1506,"")</f>
        <v>1810.4878363000025</v>
      </c>
      <c r="AE1584" s="23">
        <f>IFERROR(AE1272+AE1506,"")</f>
        <v>903.49958519999927</v>
      </c>
      <c r="AF1584" s="23">
        <f>IFERROR(AF1272+AF1506,"")</f>
        <v>-2140.8896497999986</v>
      </c>
      <c r="AG1584" s="23">
        <f>IFERROR(AG1272+AG1506,"")</f>
        <v>-2196.5955014000019</v>
      </c>
      <c r="AH1584" s="23" t="str">
        <f>IFERROR(AH1272+AH1506,"")</f>
        <v/>
      </c>
    </row>
    <row r="1585" spans="1:34" ht="15" hidden="1" x14ac:dyDescent="0.25">
      <c r="A1585" t="str">
        <f t="shared" si="284"/>
        <v>重庆超额拨备额</v>
      </c>
      <c r="B1585" s="3" t="str">
        <f t="shared" si="282"/>
        <v>重庆银行超额拨备额</v>
      </c>
      <c r="C1585" s="4" t="s">
        <v>77</v>
      </c>
      <c r="D1585" s="4" t="s">
        <v>78</v>
      </c>
      <c r="E1585" s="5" t="s">
        <v>79</v>
      </c>
      <c r="F1585" s="5" t="s">
        <v>55</v>
      </c>
      <c r="G1585" s="5" t="str">
        <f t="shared" si="283"/>
        <v>超额拨备额</v>
      </c>
      <c r="H1585" s="23">
        <f>IFERROR(H1273+H1507,"")</f>
        <v>3577.9915571000001</v>
      </c>
      <c r="I1585" s="23" t="str">
        <f>IFERROR(I1273+I1507,"")</f>
        <v/>
      </c>
      <c r="J1585" s="23">
        <f>IFERROR(J1273+J1507,"")</f>
        <v>-2816.3162311000006</v>
      </c>
      <c r="K1585" s="23">
        <f>IFERROR(K1273+K1507,"")</f>
        <v>-501.00596840000082</v>
      </c>
      <c r="L1585" s="23">
        <f>IFERROR(L1273+L1507,"")</f>
        <v>-2166.090511899999</v>
      </c>
      <c r="M1585" s="23" t="str">
        <f>IFERROR(M1273+M1507,"")</f>
        <v/>
      </c>
      <c r="N1585" s="23">
        <f>IFERROR(N1273+N1507,"")</f>
        <v>385.83103480000136</v>
      </c>
      <c r="O1585" s="23">
        <f>IFERROR(O1273+O1507,"")</f>
        <v>726.96479030000228</v>
      </c>
      <c r="P1585" s="23">
        <f>IFERROR(P1273+P1507,"")</f>
        <v>-1937.9589115000006</v>
      </c>
      <c r="Q1585" s="23">
        <f>IFERROR(Q1273+Q1507,"")</f>
        <v>268.8672999999992</v>
      </c>
      <c r="R1585" s="23">
        <f>IFERROR(R1273+R1507,"")</f>
        <v>-1805.0393089999934</v>
      </c>
      <c r="S1585" s="23">
        <f>IFERROR(S1273+S1507,"")</f>
        <v>-1617.9617999999928</v>
      </c>
      <c r="T1585" s="23">
        <f>IFERROR(T1273+T1507,"")</f>
        <v>-4845.1659116000046</v>
      </c>
      <c r="U1585" s="23">
        <f>IFERROR(U1273+U1507,"")</f>
        <v>-3121.0078000000026</v>
      </c>
      <c r="V1585" s="23">
        <f>IFERROR(V1273+V1507,"")</f>
        <v>-4932.8658497999986</v>
      </c>
      <c r="W1585" s="23">
        <f>IFERROR(W1273+W1507,"")</f>
        <v>-4223.7346903999969</v>
      </c>
      <c r="X1585" s="23">
        <f>IFERROR(X1273+X1507,"")</f>
        <v>-3870.0169222999994</v>
      </c>
      <c r="Y1585" s="23">
        <f>IFERROR(Y1273+Y1507,"")</f>
        <v>-4403.0931000000019</v>
      </c>
      <c r="Z1585" s="23">
        <f>IFERROR(Z1273+Z1507,"")</f>
        <v>-3664.4763198000001</v>
      </c>
      <c r="AA1585" s="23">
        <f>IFERROR(AA1273+AA1507,"")</f>
        <v>-3486.6116772999994</v>
      </c>
      <c r="AB1585" s="23">
        <f>IFERROR(AB1273+AB1507,"")</f>
        <v>-3072.2849375000023</v>
      </c>
      <c r="AC1585" s="23">
        <f>IFERROR(AC1273+AC1507,"")</f>
        <v>-2687.1442999999999</v>
      </c>
      <c r="AD1585" s="23">
        <f>IFERROR(AD1273+AD1507,"")</f>
        <v>-2750.6395124999985</v>
      </c>
      <c r="AE1585" s="23">
        <f>IFERROR(AE1273+AE1507,"")</f>
        <v>-2257.1170345999967</v>
      </c>
      <c r="AF1585" s="23">
        <f>IFERROR(AF1273+AF1507,"")</f>
        <v>-438.54448279999951</v>
      </c>
      <c r="AG1585" s="23">
        <f>IFERROR(AG1273+AG1507,"")</f>
        <v>-390.52119999999877</v>
      </c>
      <c r="AH1585" s="23">
        <f>IFERROR(AH1273+AH1507,"")</f>
        <v>-1017.0087626000004</v>
      </c>
    </row>
    <row r="1586" spans="1:34" ht="15" hidden="1" x14ac:dyDescent="0.25">
      <c r="A1586" t="str">
        <f t="shared" si="284"/>
        <v>贵阳超额拨备额</v>
      </c>
      <c r="B1586" s="3" t="str">
        <f t="shared" si="282"/>
        <v>贵阳银行超额拨备额</v>
      </c>
      <c r="C1586" s="4" t="s">
        <v>80</v>
      </c>
      <c r="D1586" s="4" t="s">
        <v>81</v>
      </c>
      <c r="E1586" s="5" t="s">
        <v>82</v>
      </c>
      <c r="F1586" s="5" t="s">
        <v>55</v>
      </c>
      <c r="G1586" s="5" t="str">
        <f t="shared" si="283"/>
        <v>超额拨备额</v>
      </c>
      <c r="H1586" s="23">
        <f>IFERROR(H1274+H1508,"")</f>
        <v>-505.17900000000236</v>
      </c>
      <c r="I1586" s="23">
        <f>IFERROR(I1274+I1508,"")</f>
        <v>-203.50212620000138</v>
      </c>
      <c r="J1586" s="23">
        <f>IFERROR(J1274+J1508,"")</f>
        <v>2146.408999999996</v>
      </c>
      <c r="K1586" s="23">
        <f>IFERROR(K1274+K1508,"")</f>
        <v>2945.2628067999995</v>
      </c>
      <c r="L1586" s="23">
        <f>IFERROR(L1274+L1508,"")</f>
        <v>262.93000000000029</v>
      </c>
      <c r="M1586" s="23">
        <f>IFERROR(M1274+M1508,"")</f>
        <v>780.86262180000267</v>
      </c>
      <c r="N1586" s="23">
        <f>IFERROR(N1274+N1508,"")</f>
        <v>3064.9530000000004</v>
      </c>
      <c r="O1586" s="23">
        <f>IFERROR(O1274+O1508,"")</f>
        <v>1931.6085754000023</v>
      </c>
      <c r="P1586" s="23">
        <f>IFERROR(P1274+P1508,"")</f>
        <v>744.31000000000222</v>
      </c>
      <c r="Q1586" s="23">
        <f>IFERROR(Q1274+Q1508,"")</f>
        <v>266.86014599999999</v>
      </c>
      <c r="R1586" s="23">
        <f>IFERROR(R1274+R1508,"")</f>
        <v>1635.9129474999991</v>
      </c>
      <c r="S1586" s="23">
        <f>IFERROR(S1274+S1508,"")</f>
        <v>223.52822399999786</v>
      </c>
      <c r="T1586" s="23">
        <f>IFERROR(T1274+T1508,"")</f>
        <v>-10135.982000000002</v>
      </c>
      <c r="U1586" s="23">
        <f>IFERROR(U1274+U1508,"")</f>
        <v>-10543.618903999997</v>
      </c>
      <c r="V1586" s="23">
        <f>IFERROR(V1274+V1508,"")</f>
        <v>1949.1218039999994</v>
      </c>
      <c r="W1586" s="23">
        <f>IFERROR(W1274+W1508,"")</f>
        <v>850.66138999999657</v>
      </c>
      <c r="X1586" s="23">
        <f>IFERROR(X1274+X1508,"")</f>
        <v>1231.0694606999987</v>
      </c>
      <c r="Y1586" s="23">
        <f>IFERROR(Y1274+Y1508,"")</f>
        <v>2264.4856209999962</v>
      </c>
      <c r="Z1586" s="23">
        <f>IFERROR(Z1274+Z1508,"")</f>
        <v>3450.0332215000035</v>
      </c>
      <c r="AA1586" s="23">
        <f>IFERROR(AA1274+AA1508,"")</f>
        <v>556.54319260000011</v>
      </c>
      <c r="AB1586" s="23">
        <f>IFERROR(AB1274+AB1508,"")</f>
        <v>3041.1035306000049</v>
      </c>
      <c r="AC1586" s="23">
        <f>IFERROR(AC1274+AC1508,"")</f>
        <v>1612.1228068000055</v>
      </c>
      <c r="AD1586" s="23">
        <f>IFERROR(AD1274+AD1508,"")</f>
        <v>553.91589839999779</v>
      </c>
      <c r="AE1586" s="23">
        <f>IFERROR(AE1274+AE1508,"")</f>
        <v>-1051.2269946000024</v>
      </c>
      <c r="AF1586" s="23">
        <f>IFERROR(AF1274+AF1508,"")</f>
        <v>58.99938800000109</v>
      </c>
      <c r="AG1586" s="23">
        <f>IFERROR(AG1274+AG1508,"")</f>
        <v>-349.82212229999914</v>
      </c>
      <c r="AH1586" s="23" t="str">
        <f>IFERROR(AH1274+AH1508,"")</f>
        <v/>
      </c>
    </row>
    <row r="1587" spans="1:34" ht="15" hidden="1" x14ac:dyDescent="0.25">
      <c r="A1587" t="str">
        <f t="shared" si="284"/>
        <v>郑州超额拨备额</v>
      </c>
      <c r="B1587" s="3" t="str">
        <f t="shared" si="282"/>
        <v>郑州银行超额拨备额</v>
      </c>
      <c r="C1587" s="4" t="s">
        <v>83</v>
      </c>
      <c r="D1587" s="4" t="s">
        <v>84</v>
      </c>
      <c r="E1587" s="5" t="s">
        <v>85</v>
      </c>
      <c r="F1587" s="5" t="s">
        <v>55</v>
      </c>
      <c r="G1587" s="5" t="str">
        <f t="shared" si="283"/>
        <v>超额拨备额</v>
      </c>
      <c r="H1587" s="23">
        <f>IFERROR(H1275+H1509,"")</f>
        <v>-746.83293279999725</v>
      </c>
      <c r="I1587" s="23">
        <f>IFERROR(I1275+I1509,"")</f>
        <v>-385.04779279999639</v>
      </c>
      <c r="J1587" s="23">
        <f>IFERROR(J1275+J1509,"")</f>
        <v>-5241.5784604999981</v>
      </c>
      <c r="K1587" s="23">
        <f>IFERROR(K1275+K1509,"")</f>
        <v>-5665.5680558999984</v>
      </c>
      <c r="L1587" s="23">
        <f>IFERROR(L1275+L1509,"")</f>
        <v>-6676.547163199999</v>
      </c>
      <c r="M1587" s="23">
        <f>IFERROR(M1275+M1509,"")</f>
        <v>-6808.8986485000014</v>
      </c>
      <c r="N1587" s="23">
        <f>IFERROR(N1275+N1509,"")</f>
        <v>-8772.9511519999996</v>
      </c>
      <c r="O1587" s="23">
        <f>IFERROR(O1275+O1509,"")</f>
        <v>-8984.8038344000015</v>
      </c>
      <c r="P1587" s="23">
        <f>IFERROR(P1275+P1509,"")</f>
        <v>-10483.751970099996</v>
      </c>
      <c r="Q1587" s="23">
        <f>IFERROR(Q1275+Q1509,"")</f>
        <v>-10626.6749903</v>
      </c>
      <c r="R1587" s="23">
        <f>IFERROR(R1275+R1509,"")</f>
        <v>-10385.320858000001</v>
      </c>
      <c r="S1587" s="23">
        <f>IFERROR(S1275+S1509,"")</f>
        <v>-9602.6298618000019</v>
      </c>
      <c r="T1587" s="23">
        <f>IFERROR(T1275+T1509,"")</f>
        <v>-10567.695686400002</v>
      </c>
      <c r="U1587" s="23">
        <f>IFERROR(U1275+U1509,"")</f>
        <v>-10412.883000000002</v>
      </c>
      <c r="V1587" s="23">
        <f>IFERROR(V1275+V1509,"")</f>
        <v>-9754.6986235999975</v>
      </c>
      <c r="W1587" s="23">
        <f>IFERROR(W1275+W1509,"")</f>
        <v>-10368.145809099997</v>
      </c>
      <c r="X1587" s="23">
        <f>IFERROR(X1275+X1509,"")</f>
        <v>1947.8394403999973</v>
      </c>
      <c r="Y1587" s="23">
        <f>IFERROR(Y1275+Y1509,"")</f>
        <v>1466.233333199998</v>
      </c>
      <c r="Z1587" s="23">
        <f>IFERROR(Z1275+Z1509,"")</f>
        <v>3470.0885478000037</v>
      </c>
      <c r="AA1587" s="23">
        <f>IFERROR(AA1275+AA1509,"")</f>
        <v>3906.2234284000042</v>
      </c>
      <c r="AB1587" s="23">
        <f>IFERROR(AB1275+AB1509,"")</f>
        <v>5053.0934658999959</v>
      </c>
      <c r="AC1587" s="23">
        <f>IFERROR(AC1275+AC1509,"")</f>
        <v>4040.8744783999973</v>
      </c>
      <c r="AD1587" s="23">
        <f>IFERROR(AD1275+AD1509,"")</f>
        <v>-11905.250090800007</v>
      </c>
      <c r="AE1587" s="23">
        <f>IFERROR(AE1275+AE1509,"")</f>
        <v>-11394.569536900006</v>
      </c>
      <c r="AF1587" s="23">
        <f>IFERROR(AF1275+AF1509,"")</f>
        <v>-12305.660548800004</v>
      </c>
      <c r="AG1587" s="23">
        <f>IFERROR(AG1275+AG1509,"")</f>
        <v>-11886.790424700002</v>
      </c>
      <c r="AH1587" s="23">
        <f>IFERROR(AH1275+AH1509,"")</f>
        <v>-9634.3890812000027</v>
      </c>
    </row>
    <row r="1588" spans="1:34" ht="15" hidden="1" x14ac:dyDescent="0.25">
      <c r="A1588" t="str">
        <f t="shared" si="284"/>
        <v>青岛超额拨备额</v>
      </c>
      <c r="B1588" s="3" t="str">
        <f t="shared" si="282"/>
        <v>青岛银行超额拨备额</v>
      </c>
      <c r="C1588" s="4" t="s">
        <v>86</v>
      </c>
      <c r="D1588" s="4" t="s">
        <v>87</v>
      </c>
      <c r="E1588" s="5" t="s">
        <v>88</v>
      </c>
      <c r="F1588" s="5" t="s">
        <v>55</v>
      </c>
      <c r="G1588" s="5" t="str">
        <f t="shared" si="283"/>
        <v>超额拨备额</v>
      </c>
      <c r="H1588" s="23">
        <f>IFERROR(H1276+H1510,"")</f>
        <v>-4632.446614399998</v>
      </c>
      <c r="I1588" s="23">
        <f>IFERROR(I1276+I1510,"")</f>
        <v>-3510.4006680000002</v>
      </c>
      <c r="J1588" s="23">
        <f>IFERROR(J1276+J1510,"")</f>
        <v>-3124.4798094999996</v>
      </c>
      <c r="K1588" s="23">
        <f>IFERROR(K1276+K1510,"")</f>
        <v>-2302.301803899998</v>
      </c>
      <c r="L1588" s="23">
        <f>IFERROR(L1276+L1510,"")</f>
        <v>-2322.8529609999978</v>
      </c>
      <c r="M1588" s="23">
        <f>IFERROR(M1276+M1510,"")</f>
        <v>-474.47658959999967</v>
      </c>
      <c r="N1588" s="23">
        <f>IFERROR(N1276+N1510,"")</f>
        <v>393.36096290000114</v>
      </c>
      <c r="O1588" s="23">
        <f>IFERROR(O1276+O1510,"")</f>
        <v>1197.9032169000002</v>
      </c>
      <c r="P1588" s="23">
        <f>IFERROR(P1276+P1510,"")</f>
        <v>1003.4911215</v>
      </c>
      <c r="Q1588" s="23">
        <f>IFERROR(Q1276+Q1510,"")</f>
        <v>1255.2317273999995</v>
      </c>
      <c r="R1588" s="23">
        <f>IFERROR(R1276+R1510,"")</f>
        <v>1880.5275679999984</v>
      </c>
      <c r="S1588" s="23">
        <f>IFERROR(S1276+S1510,"")</f>
        <v>2235.1294901999991</v>
      </c>
      <c r="T1588" s="23">
        <f>IFERROR(T1276+T1510,"")</f>
        <v>2186.4341211999999</v>
      </c>
      <c r="U1588" s="23">
        <f>IFERROR(U1276+U1510,"")</f>
        <v>2654.6750107999997</v>
      </c>
      <c r="V1588" s="23">
        <f>IFERROR(V1276+V1510,"")</f>
        <v>1132.3436308000028</v>
      </c>
      <c r="W1588" s="23">
        <f>IFERROR(W1276+W1510,"")</f>
        <v>1472.2460344000028</v>
      </c>
      <c r="X1588" s="23">
        <f>IFERROR(X1276+X1510,"")</f>
        <v>6790.8541323999998</v>
      </c>
      <c r="Y1588" s="23">
        <f>IFERROR(Y1276+Y1510,"")</f>
        <v>7666.4998915999986</v>
      </c>
      <c r="Z1588" s="23">
        <f>IFERROR(Z1276+Z1510,"")</f>
        <v>8772.3524161999958</v>
      </c>
      <c r="AA1588" s="23">
        <f>IFERROR(AA1276+AA1510,"")</f>
        <v>9327.3231954999974</v>
      </c>
      <c r="AB1588" s="23">
        <f>IFERROR(AB1276+AB1510,"")</f>
        <v>9696.9864856000004</v>
      </c>
      <c r="AC1588" s="23">
        <f>IFERROR(AC1276+AC1510,"")</f>
        <v>10212.3569259</v>
      </c>
      <c r="AD1588" s="23">
        <f>IFERROR(AD1276+AD1510,"")</f>
        <v>5673.6291349999992</v>
      </c>
      <c r="AE1588" s="23">
        <f>IFERROR(AE1276+AE1510,"")</f>
        <v>6566.9673395999989</v>
      </c>
      <c r="AF1588" s="23">
        <f>IFERROR(AF1276+AF1510,"")</f>
        <v>7139.1717376000006</v>
      </c>
      <c r="AG1588" s="23">
        <f>IFERROR(AG1276+AG1510,"")</f>
        <v>7777.5220199000005</v>
      </c>
      <c r="AH1588" s="23">
        <f>IFERROR(AH1276+AH1510,"")</f>
        <v>6676.7285675999992</v>
      </c>
    </row>
    <row r="1589" spans="1:34" ht="15" hidden="1" x14ac:dyDescent="0.25">
      <c r="A1589" t="str">
        <f t="shared" si="284"/>
        <v>苏州超额拨备额</v>
      </c>
      <c r="B1589" s="3" t="str">
        <f t="shared" si="282"/>
        <v>苏州银行超额拨备额</v>
      </c>
      <c r="C1589" s="4" t="s">
        <v>89</v>
      </c>
      <c r="D1589" s="4" t="s">
        <v>90</v>
      </c>
      <c r="E1589" s="5" t="s">
        <v>91</v>
      </c>
      <c r="F1589" s="5" t="s">
        <v>55</v>
      </c>
      <c r="G1589" s="5" t="str">
        <f t="shared" si="283"/>
        <v>超额拨备额</v>
      </c>
      <c r="H1589" s="23">
        <f>IFERROR(H1277+H1511,"")</f>
        <v>-861.83395302150029</v>
      </c>
      <c r="I1589" s="23">
        <f>IFERROR(I1277+I1511,"")</f>
        <v>-506.19916740000144</v>
      </c>
      <c r="J1589" s="23">
        <f>IFERROR(J1277+J1511,"")</f>
        <v>671.18000280650017</v>
      </c>
      <c r="K1589" s="23">
        <f>IFERROR(K1277+K1511,"")</f>
        <v>1411.0343765999999</v>
      </c>
      <c r="L1589" s="23">
        <f>IFERROR(L1277+L1511,"")</f>
        <v>2877.0845084258972</v>
      </c>
      <c r="M1589" s="23">
        <f>IFERROR(M1277+M1511,"")</f>
        <v>3704.5045109999983</v>
      </c>
      <c r="N1589" s="23">
        <f>IFERROR(N1277+N1511,"")</f>
        <v>2919.0220017961974</v>
      </c>
      <c r="O1589" s="23">
        <f>IFERROR(O1277+O1511,"")</f>
        <v>3892.1496694999987</v>
      </c>
      <c r="P1589" s="23">
        <f>IFERROR(P1277+P1511,"")</f>
        <v>7374.6147420711968</v>
      </c>
      <c r="Q1589" s="23">
        <f>IFERROR(Q1277+Q1511,"")</f>
        <v>8274.6792936999991</v>
      </c>
      <c r="R1589" s="23">
        <f>IFERROR(R1277+R1511,"")</f>
        <v>8352.9277069117015</v>
      </c>
      <c r="S1589" s="23">
        <f>IFERROR(S1277+S1511,"")</f>
        <v>9138.4336829000003</v>
      </c>
      <c r="T1589" s="23">
        <f>IFERROR(T1277+T1511,"")</f>
        <v>9842.1726618309985</v>
      </c>
      <c r="U1589" s="23">
        <f>IFERROR(U1277+U1511,"")</f>
        <v>10416.537268399999</v>
      </c>
      <c r="V1589" s="23">
        <f>IFERROR(V1277+V1511,"")</f>
        <v>11093.196882382403</v>
      </c>
      <c r="W1589" s="23">
        <f>IFERROR(W1277+W1511,"")</f>
        <v>11222.610554100003</v>
      </c>
      <c r="X1589" s="23">
        <f>IFERROR(X1277+X1511,"")</f>
        <v>12035.8051139974</v>
      </c>
      <c r="Y1589" s="23">
        <f>IFERROR(Y1277+Y1511,"")</f>
        <v>11985.332757799999</v>
      </c>
      <c r="Z1589" s="23">
        <f>IFERROR(Z1277+Z1511,"")</f>
        <v>11941.373427521197</v>
      </c>
      <c r="AA1589" s="23">
        <f>IFERROR(AA1277+AA1511,"")</f>
        <v>12044.387531999999</v>
      </c>
      <c r="AB1589" s="23">
        <f>IFERROR(AB1277+AB1511,"")</f>
        <v>11325.173819121595</v>
      </c>
      <c r="AC1589" s="23">
        <f>IFERROR(AC1277+AC1511,"")</f>
        <v>11237.399802999997</v>
      </c>
      <c r="AD1589" s="23">
        <f>IFERROR(AD1277+AD1511,"")</f>
        <v>10626.2765218122</v>
      </c>
      <c r="AE1589" s="23">
        <f>IFERROR(AE1277+AE1511,"")</f>
        <v>10986.5043596</v>
      </c>
      <c r="AF1589" s="23">
        <f>IFERROR(AF1277+AF1511,"")</f>
        <v>10273.563454075898</v>
      </c>
      <c r="AG1589" s="23">
        <f>IFERROR(AG1277+AG1511,"")</f>
        <v>9673.6892969</v>
      </c>
      <c r="AH1589" s="23" t="str">
        <f>IFERROR(AH1277+AH1511,"")</f>
        <v/>
      </c>
    </row>
    <row r="1590" spans="1:34" ht="15" hidden="1" x14ac:dyDescent="0.25">
      <c r="A1590" t="str">
        <f t="shared" si="284"/>
        <v>齐鲁超额拨备额</v>
      </c>
      <c r="B1590" s="3" t="str">
        <f t="shared" si="282"/>
        <v>齐鲁银行超额拨备额</v>
      </c>
      <c r="C1590" s="4" t="s">
        <v>92</v>
      </c>
      <c r="D1590" s="4" t="s">
        <v>93</v>
      </c>
      <c r="E1590" s="5" t="s">
        <v>94</v>
      </c>
      <c r="F1590" s="5" t="s">
        <v>55</v>
      </c>
      <c r="G1590" s="5" t="str">
        <f t="shared" si="283"/>
        <v>超额拨备额</v>
      </c>
      <c r="H1590" s="23">
        <f>IFERROR(H1278+H1512,"")</f>
        <v>-2745.2944393000016</v>
      </c>
      <c r="I1590" s="23" t="str">
        <f>IFERROR(I1278+I1512,"")</f>
        <v/>
      </c>
      <c r="J1590" s="23">
        <f>IFERROR(J1278+J1512,"")</f>
        <v>296.46220560000074</v>
      </c>
      <c r="K1590" s="23" t="str">
        <f>IFERROR(K1278+K1512,"")</f>
        <v/>
      </c>
      <c r="L1590" s="23" t="str">
        <f>IFERROR(L1278+L1512,"")</f>
        <v/>
      </c>
      <c r="M1590" s="23" t="str">
        <f>IFERROR(M1278+M1512,"")</f>
        <v/>
      </c>
      <c r="N1590" s="23">
        <f>IFERROR(N1278+N1512,"")</f>
        <v>1000.0685182999996</v>
      </c>
      <c r="O1590" s="23">
        <f>IFERROR(O1278+O1512,"")</f>
        <v>987.07067647199983</v>
      </c>
      <c r="P1590" s="23">
        <f>IFERROR(P1278+P1512,"")</f>
        <v>1767.7946189000004</v>
      </c>
      <c r="Q1590" s="23">
        <f>IFERROR(Q1278+Q1512,"")</f>
        <v>4109.5131063999997</v>
      </c>
      <c r="R1590" s="23">
        <f>IFERROR(R1278+R1512,"")</f>
        <v>3369.0693850000007</v>
      </c>
      <c r="S1590" s="23">
        <f>IFERROR(S1278+S1512,"")</f>
        <v>3534.9110764000015</v>
      </c>
      <c r="T1590" s="23">
        <f>IFERROR(T1278+T1512,"")</f>
        <v>3707.883650599998</v>
      </c>
      <c r="U1590" s="23">
        <f>IFERROR(U1278+U1512,"")</f>
        <v>4070.1578327999969</v>
      </c>
      <c r="V1590" s="23">
        <f>IFERROR(V1278+V1512,"")</f>
        <v>4894.2725578</v>
      </c>
      <c r="W1590" s="23">
        <f>IFERROR(W1278+W1512,"")</f>
        <v>5266.1014861999965</v>
      </c>
      <c r="X1590" s="23">
        <f>IFERROR(X1278+X1512,"")</f>
        <v>5634.9236918000006</v>
      </c>
      <c r="Y1590" s="23">
        <f>IFERROR(Y1278+Y1512,"")</f>
        <v>6550.0078978000001</v>
      </c>
      <c r="Z1590" s="23">
        <f>IFERROR(Z1278+Z1512,"")</f>
        <v>6576.1827761999984</v>
      </c>
      <c r="AA1590" s="23">
        <f>IFERROR(AA1278+AA1512,"")</f>
        <v>6942.7792254999958</v>
      </c>
      <c r="AB1590" s="23">
        <f>IFERROR(AB1278+AB1512,"")</f>
        <v>8035.827408799998</v>
      </c>
      <c r="AC1590" s="23">
        <f>IFERROR(AC1278+AC1512,"")</f>
        <v>8224.9834316999986</v>
      </c>
      <c r="AD1590" s="23">
        <f>IFERROR(AD1278+AD1512,"")</f>
        <v>6391.1739135999997</v>
      </c>
      <c r="AE1590" s="23">
        <f>IFERROR(AE1278+AE1512,"")</f>
        <v>6746.7538931999989</v>
      </c>
      <c r="AF1590" s="23">
        <f>IFERROR(AF1278+AF1512,"")</f>
        <v>7610.4379835</v>
      </c>
      <c r="AG1590" s="23">
        <f>IFERROR(AG1278+AG1512,"")</f>
        <v>8149.5715142000008</v>
      </c>
      <c r="AH1590" s="23" t="str">
        <f>IFERROR(AH1278+AH1512,"")</f>
        <v/>
      </c>
    </row>
    <row r="1591" spans="1:34" ht="15" hidden="1" x14ac:dyDescent="0.25">
      <c r="A1591" t="str">
        <f t="shared" si="284"/>
        <v>兰州超额拨备额</v>
      </c>
      <c r="B1591" s="3" t="str">
        <f t="shared" si="282"/>
        <v>兰州银行超额拨备额</v>
      </c>
      <c r="C1591" s="4" t="s">
        <v>95</v>
      </c>
      <c r="D1591" s="4" t="s">
        <v>96</v>
      </c>
      <c r="E1591" s="5" t="s">
        <v>97</v>
      </c>
      <c r="F1591" s="5" t="s">
        <v>55</v>
      </c>
      <c r="G1591" s="5" t="str">
        <f t="shared" si="283"/>
        <v>超额拨备额</v>
      </c>
      <c r="H1591" s="23" t="str">
        <f>IFERROR(H1279+H1513,"")</f>
        <v/>
      </c>
      <c r="I1591" s="23" t="str">
        <f>IFERROR(I1279+I1513,"")</f>
        <v/>
      </c>
      <c r="J1591" s="23">
        <f>IFERROR(J1279+J1513,"")</f>
        <v>-7015.7691388676039</v>
      </c>
      <c r="K1591" s="23" t="str">
        <f>IFERROR(K1279+K1513,"")</f>
        <v/>
      </c>
      <c r="L1591" s="23" t="str">
        <f>IFERROR(L1279+L1513,"")</f>
        <v/>
      </c>
      <c r="M1591" s="23" t="str">
        <f>IFERROR(M1279+M1513,"")</f>
        <v/>
      </c>
      <c r="N1591" s="23">
        <f>IFERROR(N1279+N1513,"")</f>
        <v>-9130.4797757553752</v>
      </c>
      <c r="O1591" s="23" t="str">
        <f>IFERROR(O1279+O1513,"")</f>
        <v/>
      </c>
      <c r="P1591" s="23">
        <f>IFERROR(P1279+P1513,"")</f>
        <v>-7546.2823084533638</v>
      </c>
      <c r="Q1591" s="23" t="str">
        <f>IFERROR(Q1279+Q1513,"")</f>
        <v/>
      </c>
      <c r="R1591" s="23">
        <f>IFERROR(R1279+R1513,"")</f>
        <v>-8486.1944929739038</v>
      </c>
      <c r="S1591" s="23">
        <f>IFERROR(S1279+S1513,"")</f>
        <v>-7342.3498565399987</v>
      </c>
      <c r="T1591" s="23">
        <f>IFERROR(T1279+T1513,"")</f>
        <v>-5427.1432383510328</v>
      </c>
      <c r="U1591" s="23">
        <f>IFERROR(U1279+U1513,"")</f>
        <v>-2777.94147892</v>
      </c>
      <c r="V1591" s="23">
        <f>IFERROR(V1279+V1513,"")</f>
        <v>-7969.2789165014065</v>
      </c>
      <c r="W1591" s="23">
        <f>IFERROR(W1279+W1513,"")</f>
        <v>-7909.8686656700002</v>
      </c>
      <c r="X1591" s="23">
        <f>IFERROR(X1279+X1513,"")</f>
        <v>-9010.6159859227191</v>
      </c>
      <c r="Y1591" s="23">
        <f>IFERROR(Y1279+Y1513,"")</f>
        <v>-8315.6012801900033</v>
      </c>
      <c r="Z1591" s="23">
        <f>IFERROR(Z1279+Z1513,"")</f>
        <v>-11284.74824027778</v>
      </c>
      <c r="AA1591" s="23">
        <f>IFERROR(AA1279+AA1513,"")</f>
        <v>-10330.847757619998</v>
      </c>
      <c r="AB1591" s="23">
        <f>IFERROR(AB1279+AB1513,"")</f>
        <v>-9702.7684388074995</v>
      </c>
      <c r="AC1591" s="23">
        <f>IFERROR(AC1279+AC1513,"")</f>
        <v>-7739.7436928300031</v>
      </c>
      <c r="AD1591" s="23">
        <f>IFERROR(AD1279+AD1513,"")</f>
        <v>-7349.2729679716758</v>
      </c>
      <c r="AE1591" s="23">
        <f>IFERROR(AE1279+AE1513,"")</f>
        <v>-7372.6089368200028</v>
      </c>
      <c r="AF1591" s="23">
        <f>IFERROR(AF1279+AF1513,"")</f>
        <v>-7347.4629401831799</v>
      </c>
      <c r="AG1591" s="23">
        <f>IFERROR(AG1279+AG1513,"")</f>
        <v>-7785.156154000003</v>
      </c>
      <c r="AH1591" s="23" t="str">
        <f>IFERROR(AH1279+AH1513,"")</f>
        <v/>
      </c>
    </row>
    <row r="1592" spans="1:34" ht="15" hidden="1" x14ac:dyDescent="0.25">
      <c r="A1592" t="str">
        <f t="shared" si="284"/>
        <v>西安超额拨备额</v>
      </c>
      <c r="B1592" s="3" t="str">
        <f t="shared" si="282"/>
        <v>西安银行超额拨备额</v>
      </c>
      <c r="C1592" s="4" t="s">
        <v>98</v>
      </c>
      <c r="D1592" s="4" t="s">
        <v>99</v>
      </c>
      <c r="E1592" s="5" t="s">
        <v>100</v>
      </c>
      <c r="F1592" s="5" t="s">
        <v>55</v>
      </c>
      <c r="G1592" s="5" t="str">
        <f t="shared" si="283"/>
        <v>超额拨备额</v>
      </c>
      <c r="H1592" s="23">
        <f>IFERROR(H1280+H1514,"")</f>
        <v>-198.62683060000131</v>
      </c>
      <c r="I1592" s="23">
        <f>IFERROR(I1280+I1514,"")</f>
        <v>-263.46617130000072</v>
      </c>
      <c r="J1592" s="23">
        <f>IFERROR(J1280+J1514,"")</f>
        <v>175.81033520000074</v>
      </c>
      <c r="K1592" s="23">
        <f>IFERROR(K1280+K1514,"")</f>
        <v>-160.43927230000099</v>
      </c>
      <c r="L1592" s="23">
        <f>IFERROR(L1280+L1514,"")</f>
        <v>-585.108097200001</v>
      </c>
      <c r="M1592" s="23">
        <f>IFERROR(M1280+M1514,"")</f>
        <v>-1006.8319249999996</v>
      </c>
      <c r="N1592" s="23">
        <f>IFERROR(N1280+N1514,"")</f>
        <v>-1037.2152164000008</v>
      </c>
      <c r="O1592" s="23">
        <f>IFERROR(O1280+O1514,"")</f>
        <v>-1788.0451320000029</v>
      </c>
      <c r="P1592" s="23">
        <f>IFERROR(P1280+P1514,"")</f>
        <v>-2033.0592809999996</v>
      </c>
      <c r="Q1592" s="23">
        <f>IFERROR(Q1280+Q1514,"")</f>
        <v>-1643.7538236999997</v>
      </c>
      <c r="R1592" s="23">
        <f>IFERROR(R1280+R1514,"")</f>
        <v>-2362.925460800001</v>
      </c>
      <c r="S1592" s="23">
        <f>IFERROR(S1280+S1514,"")</f>
        <v>-2031.1426993000005</v>
      </c>
      <c r="T1592" s="23">
        <f>IFERROR(T1280+T1514,"")</f>
        <v>-2510.0490000000004</v>
      </c>
      <c r="U1592" s="23">
        <f>IFERROR(U1280+U1514,"")</f>
        <v>-2337.5753896000028</v>
      </c>
      <c r="V1592" s="23">
        <f>IFERROR(V1280+V1514,"")</f>
        <v>-3991.8129999999983</v>
      </c>
      <c r="W1592" s="23">
        <f>IFERROR(W1280+W1514,"")</f>
        <v>-3633.2762350000003</v>
      </c>
      <c r="X1592" s="23">
        <f>IFERROR(X1280+X1514,"")</f>
        <v>-3801.6825464000012</v>
      </c>
      <c r="Y1592" s="23">
        <f>IFERROR(Y1280+Y1514,"")</f>
        <v>-3541.9621326000006</v>
      </c>
      <c r="Z1592" s="23">
        <f>IFERROR(Z1280+Z1514,"")</f>
        <v>-3683.8511350000022</v>
      </c>
      <c r="AA1592" s="23">
        <f>IFERROR(AA1280+AA1514,"")</f>
        <v>-3783.937236600003</v>
      </c>
      <c r="AB1592" s="23">
        <f>IFERROR(AB1280+AB1514,"")</f>
        <v>-10076.186999999998</v>
      </c>
      <c r="AC1592" s="23">
        <f>IFERROR(AC1280+AC1514,"")</f>
        <v>-9637.6366619999972</v>
      </c>
      <c r="AD1592" s="23">
        <f>IFERROR(AD1280+AD1514,"")</f>
        <v>-5273.1489999999994</v>
      </c>
      <c r="AE1592" s="23">
        <f>IFERROR(AE1280+AE1514,"")</f>
        <v>-4590.9804451999998</v>
      </c>
      <c r="AF1592" s="23">
        <f>IFERROR(AF1280+AF1514,"")</f>
        <v>-5682.2419999999993</v>
      </c>
      <c r="AG1592" s="23">
        <f>IFERROR(AG1280+AG1514,"")</f>
        <v>-5187.9920780000002</v>
      </c>
      <c r="AH1592" s="23" t="str">
        <f>IFERROR(AH1280+AH1514,"")</f>
        <v/>
      </c>
    </row>
    <row r="1593" spans="1:34" ht="15" hidden="1" x14ac:dyDescent="0.25">
      <c r="A1593" t="str">
        <f t="shared" si="284"/>
        <v>厦门超额拨备额</v>
      </c>
      <c r="B1593" s="3" t="str">
        <f t="shared" si="282"/>
        <v>厦门银行超额拨备额</v>
      </c>
      <c r="C1593" s="4" t="s">
        <v>101</v>
      </c>
      <c r="D1593" s="4" t="s">
        <v>102</v>
      </c>
      <c r="E1593" s="5" t="s">
        <v>103</v>
      </c>
      <c r="F1593" s="5" t="s">
        <v>55</v>
      </c>
      <c r="G1593" s="5" t="str">
        <f t="shared" si="283"/>
        <v>超额拨备额</v>
      </c>
      <c r="H1593" s="23">
        <f>IFERROR(H1281+H1515,"")</f>
        <v>214.55654573185984</v>
      </c>
      <c r="I1593" s="23" t="str">
        <f>IFERROR(I1281+I1515,"")</f>
        <v/>
      </c>
      <c r="J1593" s="23">
        <f>IFERROR(J1281+J1515,"")</f>
        <v>1664.9813383628521</v>
      </c>
      <c r="K1593" s="23" t="str">
        <f>IFERROR(K1281+K1515,"")</f>
        <v/>
      </c>
      <c r="L1593" s="23">
        <f>IFERROR(L1281+L1515,"")</f>
        <v>1940.0844399849125</v>
      </c>
      <c r="M1593" s="23" t="str">
        <f>IFERROR(M1281+M1515,"")</f>
        <v/>
      </c>
      <c r="N1593" s="23">
        <f>IFERROR(N1281+N1515,"")</f>
        <v>3524.6731157075164</v>
      </c>
      <c r="O1593" s="23">
        <f>IFERROR(O1281+O1515,"")</f>
        <v>3734.9732572800003</v>
      </c>
      <c r="P1593" s="23">
        <f>IFERROR(P1281+P1515,"")</f>
        <v>4127.7630652137759</v>
      </c>
      <c r="Q1593" s="23">
        <f>IFERROR(Q1281+Q1515,"")</f>
        <v>4089.3423087800002</v>
      </c>
      <c r="R1593" s="23">
        <f>IFERROR(R1281+R1515,"")</f>
        <v>4049.9891135376565</v>
      </c>
      <c r="S1593" s="23">
        <f>IFERROR(S1281+S1515,"")</f>
        <v>4251.5928932599982</v>
      </c>
      <c r="T1593" s="23">
        <f>IFERROR(T1281+T1515,"")</f>
        <v>4060.0968557362694</v>
      </c>
      <c r="U1593" s="23">
        <f>IFERROR(U1281+U1515,"")</f>
        <v>4599.0853163999982</v>
      </c>
      <c r="V1593" s="23">
        <f>IFERROR(V1281+V1515,"")</f>
        <v>3763.4474859254369</v>
      </c>
      <c r="W1593" s="23">
        <f>IFERROR(W1281+W1515,"")</f>
        <v>3462.0249539799997</v>
      </c>
      <c r="X1593" s="23">
        <f>IFERROR(X1281+X1515,"")</f>
        <v>3163.0815159899971</v>
      </c>
      <c r="Y1593" s="23">
        <f>IFERROR(Y1281+Y1515,"")</f>
        <v>2997.0027051099992</v>
      </c>
      <c r="Z1593" s="23">
        <f>IFERROR(Z1281+Z1515,"")</f>
        <v>3001.545064083668</v>
      </c>
      <c r="AA1593" s="23">
        <f>IFERROR(AA1281+AA1515,"")</f>
        <v>2561.3106991500008</v>
      </c>
      <c r="AB1593" s="23">
        <f>IFERROR(AB1281+AB1515,"")</f>
        <v>874.56697559049098</v>
      </c>
      <c r="AC1593" s="23">
        <f>IFERROR(AC1281+AC1515,"")</f>
        <v>-570.61194655000054</v>
      </c>
      <c r="AD1593" s="23">
        <f>IFERROR(AD1281+AD1515,"")</f>
        <v>-1101.6988129527344</v>
      </c>
      <c r="AE1593" s="23">
        <f>IFERROR(AE1281+AE1515,"")</f>
        <v>-1854.6923778499995</v>
      </c>
      <c r="AF1593" s="23">
        <f>IFERROR(AF1281+AF1515,"")</f>
        <v>-2423.9496023700003</v>
      </c>
      <c r="AG1593" s="23">
        <f>IFERROR(AG1281+AG1515,"")</f>
        <v>-2588.6360718300002</v>
      </c>
      <c r="AH1593" s="23" t="str">
        <f>IFERROR(AH1281+AH1515,"")</f>
        <v/>
      </c>
    </row>
    <row r="1594" spans="1:34" ht="15" hidden="1" x14ac:dyDescent="0.25">
      <c r="A1594" t="str">
        <f t="shared" si="284"/>
        <v>渝农超额拨备额</v>
      </c>
      <c r="B1594" s="3" t="str">
        <f t="shared" si="282"/>
        <v>渝农商行超额拨备额</v>
      </c>
      <c r="C1594" s="4" t="s">
        <v>104</v>
      </c>
      <c r="D1594" s="4" t="s">
        <v>105</v>
      </c>
      <c r="E1594" s="5" t="s">
        <v>106</v>
      </c>
      <c r="F1594" s="5" t="s">
        <v>107</v>
      </c>
      <c r="G1594" s="5" t="str">
        <f t="shared" si="283"/>
        <v>超额拨备额</v>
      </c>
      <c r="H1594" s="23">
        <f>IFERROR(H1282+H1516,"")</f>
        <v>3856.7234824999978</v>
      </c>
      <c r="I1594" s="23" t="str">
        <f>IFERROR(I1282+I1516,"")</f>
        <v/>
      </c>
      <c r="J1594" s="23">
        <f>IFERROR(J1282+J1516,"")</f>
        <v>9454.7948999999953</v>
      </c>
      <c r="K1594" s="23">
        <f>IFERROR(K1282+K1516,"")</f>
        <v>10385.352019999997</v>
      </c>
      <c r="L1594" s="23">
        <f>IFERROR(L1282+L1516,"")</f>
        <v>9777.6292831999963</v>
      </c>
      <c r="M1594" s="23">
        <f>IFERROR(M1282+M1516,"")</f>
        <v>9973.5265999999938</v>
      </c>
      <c r="N1594" s="23">
        <f>IFERROR(N1282+N1516,"")</f>
        <v>2959.9961029999986</v>
      </c>
      <c r="O1594" s="23">
        <f>IFERROR(O1282+O1516,"")</f>
        <v>2983.2644999999984</v>
      </c>
      <c r="P1594" s="23">
        <f>IFERROR(P1282+P1516,"")</f>
        <v>2465.2275424000072</v>
      </c>
      <c r="Q1594" s="23">
        <f>IFERROR(Q1282+Q1516,"")</f>
        <v>2745.8880900000004</v>
      </c>
      <c r="R1594" s="23">
        <f>IFERROR(R1282+R1516,"")</f>
        <v>7016.2387750000034</v>
      </c>
      <c r="S1594" s="23">
        <f>IFERROR(S1282+S1516,"")</f>
        <v>8132.2293999999947</v>
      </c>
      <c r="T1594" s="23">
        <f>IFERROR(T1282+T1516,"")</f>
        <v>10427.783501900003</v>
      </c>
      <c r="U1594" s="23">
        <f>IFERROR(U1282+U1516,"")</f>
        <v>9623.9091700000045</v>
      </c>
      <c r="V1594" s="23">
        <f>IFERROR(V1282+V1516,"")</f>
        <v>11022.891575200003</v>
      </c>
      <c r="W1594" s="23">
        <f>IFERROR(W1282+W1516,"")</f>
        <v>11318.767360000005</v>
      </c>
      <c r="X1594" s="23">
        <f>IFERROR(X1282+X1516,"")</f>
        <v>15936.560523300001</v>
      </c>
      <c r="Y1594" s="23">
        <f>IFERROR(Y1282+Y1516,"")</f>
        <v>16295.074699999997</v>
      </c>
      <c r="Z1594" s="23">
        <f>IFERROR(Z1282+Z1516,"")</f>
        <v>17901.7573959</v>
      </c>
      <c r="AA1594" s="23">
        <f>IFERROR(AA1282+AA1516,"")</f>
        <v>18517.948270000001</v>
      </c>
      <c r="AB1594" s="23">
        <f>IFERROR(AB1282+AB1516,"")</f>
        <v>15925.942545599999</v>
      </c>
      <c r="AC1594" s="23">
        <f>IFERROR(AC1282+AC1516,"")</f>
        <v>15742.996429999996</v>
      </c>
      <c r="AD1594" s="23">
        <f>IFERROR(AD1282+AD1516,"")</f>
        <v>13283.897422999997</v>
      </c>
      <c r="AE1594" s="23">
        <f>IFERROR(AE1282+AE1516,"")</f>
        <v>14184.715269999999</v>
      </c>
      <c r="AF1594" s="23">
        <f>IFERROR(AF1282+AF1516,"")</f>
        <v>13516.412862700003</v>
      </c>
      <c r="AG1594" s="23">
        <f>IFERROR(AG1282+AG1516,"")</f>
        <v>13718.669239999999</v>
      </c>
      <c r="AH1594" s="23">
        <f>IFERROR(AH1282+AH1516,"")</f>
        <v>13812.645935599996</v>
      </c>
    </row>
    <row r="1595" spans="1:34" ht="15" hidden="1" x14ac:dyDescent="0.25">
      <c r="A1595" t="str">
        <f t="shared" si="284"/>
        <v>沪农超额拨备额</v>
      </c>
      <c r="B1595" s="3" t="str">
        <f t="shared" si="282"/>
        <v>沪农商行超额拨备额</v>
      </c>
      <c r="C1595" s="4" t="s">
        <v>108</v>
      </c>
      <c r="D1595" s="4" t="s">
        <v>109</v>
      </c>
      <c r="E1595" s="5" t="s">
        <v>110</v>
      </c>
      <c r="F1595" s="5" t="s">
        <v>107</v>
      </c>
      <c r="G1595" s="5" t="str">
        <f t="shared" si="283"/>
        <v>超额拨备额</v>
      </c>
      <c r="H1595" s="23" t="str">
        <f>IFERROR(H1283+H1517,"")</f>
        <v/>
      </c>
      <c r="I1595" s="23" t="str">
        <f>IFERROR(I1283+I1517,"")</f>
        <v/>
      </c>
      <c r="J1595" s="23">
        <f>IFERROR(J1283+J1517,"")</f>
        <v>12591.380054999998</v>
      </c>
      <c r="K1595" s="23" t="str">
        <f>IFERROR(K1283+K1517,"")</f>
        <v/>
      </c>
      <c r="L1595" s="23" t="str">
        <f>IFERROR(L1283+L1517,"")</f>
        <v/>
      </c>
      <c r="M1595" s="23" t="str">
        <f>IFERROR(M1283+M1517,"")</f>
        <v/>
      </c>
      <c r="N1595" s="23">
        <f>IFERROR(N1283+N1517,"")</f>
        <v>14423.211913499999</v>
      </c>
      <c r="O1595" s="23" t="str">
        <f>IFERROR(O1283+O1517,"")</f>
        <v/>
      </c>
      <c r="P1595" s="23" t="str">
        <f>IFERROR(P1283+P1517,"")</f>
        <v/>
      </c>
      <c r="Q1595" s="23">
        <f>IFERROR(Q1283+Q1517,"")</f>
        <v>15027.527648999998</v>
      </c>
      <c r="R1595" s="23">
        <f>IFERROR(R1283+R1517,"")</f>
        <v>19857.048623000002</v>
      </c>
      <c r="S1595" s="23">
        <f>IFERROR(S1283+S1517,"")</f>
        <v>19438.5935675</v>
      </c>
      <c r="T1595" s="23">
        <f>IFERROR(T1283+T1517,"")</f>
        <v>18908.2986016</v>
      </c>
      <c r="U1595" s="23">
        <f>IFERROR(U1283+U1517,"")</f>
        <v>19743.917458799995</v>
      </c>
      <c r="V1595" s="23">
        <f>IFERROR(V1283+V1517,"")</f>
        <v>20163.637471000002</v>
      </c>
      <c r="W1595" s="23">
        <f>IFERROR(W1283+W1517,"")</f>
        <v>20695.394376900003</v>
      </c>
      <c r="X1595" s="23">
        <f>IFERROR(X1283+X1517,"")</f>
        <v>19126.155099800002</v>
      </c>
      <c r="Y1595" s="23">
        <f>IFERROR(Y1283+Y1517,"")</f>
        <v>15524.237284699997</v>
      </c>
      <c r="Z1595" s="23">
        <f>IFERROR(Z1283+Z1517,"")</f>
        <v>16417.248873600005</v>
      </c>
      <c r="AA1595" s="23">
        <f>IFERROR(AA1283+AA1517,"")</f>
        <v>15166.686315499997</v>
      </c>
      <c r="AB1595" s="23">
        <f>IFERROR(AB1283+AB1517,"")</f>
        <v>14654.848236499998</v>
      </c>
      <c r="AC1595" s="23">
        <f>IFERROR(AC1283+AC1517,"")</f>
        <v>13250.799889600003</v>
      </c>
      <c r="AD1595" s="23">
        <f>IFERROR(AD1283+AD1517,"")</f>
        <v>11971.393998</v>
      </c>
      <c r="AE1595" s="23">
        <f>IFERROR(AE1283+AE1517,"")</f>
        <v>9613.7805871999954</v>
      </c>
      <c r="AF1595" s="23">
        <f>IFERROR(AF1283+AF1517,"")</f>
        <v>7323.752900200001</v>
      </c>
      <c r="AG1595" s="23">
        <f>IFERROR(AG1283+AG1517,"")</f>
        <v>7411.4602160000031</v>
      </c>
      <c r="AH1595" s="23" t="str">
        <f>IFERROR(AH1283+AH1517,"")</f>
        <v/>
      </c>
    </row>
    <row r="1596" spans="1:34" ht="15" hidden="1" x14ac:dyDescent="0.25">
      <c r="A1596" t="str">
        <f t="shared" si="284"/>
        <v>青农超额拨备额</v>
      </c>
      <c r="B1596" s="3" t="str">
        <f t="shared" si="282"/>
        <v>青农商行超额拨备额</v>
      </c>
      <c r="C1596" s="4" t="s">
        <v>111</v>
      </c>
      <c r="D1596" s="4" t="s">
        <v>112</v>
      </c>
      <c r="E1596" s="5" t="s">
        <v>113</v>
      </c>
      <c r="F1596" s="5" t="s">
        <v>107</v>
      </c>
      <c r="G1596" s="5" t="str">
        <f t="shared" si="283"/>
        <v>超额拨备额</v>
      </c>
      <c r="H1596" s="23">
        <f>IFERROR(H1284+H1518,"")</f>
        <v>-3853.0313552000002</v>
      </c>
      <c r="I1596" s="23">
        <f>IFERROR(I1284+I1518,"")</f>
        <v>-3971.6060276000003</v>
      </c>
      <c r="J1596" s="23">
        <f>IFERROR(J1284+J1518,"")</f>
        <v>-4812.0514875999997</v>
      </c>
      <c r="K1596" s="23">
        <f>IFERROR(K1284+K1518,"")</f>
        <v>-3064.9509460000004</v>
      </c>
      <c r="L1596" s="23">
        <f>IFERROR(L1284+L1518,"")</f>
        <v>-4237.9423171999988</v>
      </c>
      <c r="M1596" s="23">
        <f>IFERROR(M1284+M1518,"")</f>
        <v>-5501.088390500001</v>
      </c>
      <c r="N1596" s="23">
        <f>IFERROR(N1284+N1518,"")</f>
        <v>-4671.7170879999976</v>
      </c>
      <c r="O1596" s="23">
        <f>IFERROR(O1284+O1518,"")</f>
        <v>-4001.4096653999968</v>
      </c>
      <c r="P1596" s="23">
        <f>IFERROR(P1284+P1518,"")</f>
        <v>-2014.8225313999978</v>
      </c>
      <c r="Q1596" s="23">
        <f>IFERROR(Q1284+Q1518,"")</f>
        <v>-1768.5060120999992</v>
      </c>
      <c r="R1596" s="23">
        <f>IFERROR(R1284+R1518,"")</f>
        <v>-7836.2880017999969</v>
      </c>
      <c r="S1596" s="23">
        <f>IFERROR(S1284+S1518,"")</f>
        <v>-7301.9029834000003</v>
      </c>
      <c r="T1596" s="23">
        <f>IFERROR(T1284+T1518,"")</f>
        <v>-7421.9869431999987</v>
      </c>
      <c r="U1596" s="23">
        <f>IFERROR(U1284+U1518,"")</f>
        <v>-6013.326367300001</v>
      </c>
      <c r="V1596" s="23">
        <f>IFERROR(V1284+V1518,"")</f>
        <v>-7626.9963323999973</v>
      </c>
      <c r="W1596" s="23">
        <f>IFERROR(W1284+W1518,"")</f>
        <v>-5281.1171589999985</v>
      </c>
      <c r="X1596" s="23">
        <f>IFERROR(X1284+X1518,"")</f>
        <v>-5952.3958119999988</v>
      </c>
      <c r="Y1596" s="23">
        <f>IFERROR(Y1284+Y1518,"")</f>
        <v>-4654.4847189000029</v>
      </c>
      <c r="Z1596" s="23">
        <f>IFERROR(Z1284+Z1518,"")</f>
        <v>-7052.2268393000031</v>
      </c>
      <c r="AA1596" s="23">
        <f>IFERROR(AA1284+AA1518,"")</f>
        <v>-4577.8620060000048</v>
      </c>
      <c r="AB1596" s="23">
        <f>IFERROR(AB1284+AB1518,"")</f>
        <v>-5271.2436140000027</v>
      </c>
      <c r="AC1596" s="23">
        <f>IFERROR(AC1284+AC1518,"")</f>
        <v>-7376.3267162000011</v>
      </c>
      <c r="AD1596" s="23">
        <f>IFERROR(AD1284+AD1518,"")</f>
        <v>-5401.6250353000032</v>
      </c>
      <c r="AE1596" s="23">
        <f>IFERROR(AE1284+AE1518,"")</f>
        <v>-5890.7824912999968</v>
      </c>
      <c r="AF1596" s="23">
        <f>IFERROR(AF1284+AF1518,"")</f>
        <v>-5644.0301849999987</v>
      </c>
      <c r="AG1596" s="23">
        <f>IFERROR(AG1284+AG1518,"")</f>
        <v>-5902.6414502000016</v>
      </c>
      <c r="AH1596" s="23" t="str">
        <f>IFERROR(AH1284+AH1518,"")</f>
        <v/>
      </c>
    </row>
    <row r="1597" spans="1:34" ht="15" hidden="1" x14ac:dyDescent="0.25">
      <c r="A1597" t="str">
        <f t="shared" si="284"/>
        <v>常熟超额拨备额</v>
      </c>
      <c r="B1597" s="3" t="str">
        <f t="shared" si="282"/>
        <v>常熟银行超额拨备额</v>
      </c>
      <c r="C1597" s="4" t="s">
        <v>114</v>
      </c>
      <c r="D1597" s="4" t="s">
        <v>115</v>
      </c>
      <c r="E1597" s="5" t="s">
        <v>116</v>
      </c>
      <c r="F1597" s="5" t="s">
        <v>107</v>
      </c>
      <c r="G1597" s="5" t="str">
        <f t="shared" si="283"/>
        <v>超额拨备额</v>
      </c>
      <c r="H1597" s="23">
        <f>IFERROR(H1285+H1519,"")</f>
        <v>2399.4375104000001</v>
      </c>
      <c r="I1597" s="23">
        <f>IFERROR(I1285+I1519,"")</f>
        <v>2684.9992330999994</v>
      </c>
      <c r="J1597" s="23">
        <f>IFERROR(J1285+J1519,"")</f>
        <v>3057.1526063999995</v>
      </c>
      <c r="K1597" s="23">
        <f>IFERROR(K1285+K1519,"")</f>
        <v>3384.0340182000004</v>
      </c>
      <c r="L1597" s="23">
        <f>IFERROR(L1285+L1519,"")</f>
        <v>3296.4120000000003</v>
      </c>
      <c r="M1597" s="23">
        <f>IFERROR(M1285+M1519,"")</f>
        <v>3533.7357088000012</v>
      </c>
      <c r="N1597" s="23">
        <f>IFERROR(N1285+N1519,"")</f>
        <v>3968.9160800000004</v>
      </c>
      <c r="O1597" s="23">
        <f>IFERROR(O1285+O1519,"")</f>
        <v>4230.1718602000001</v>
      </c>
      <c r="P1597" s="23">
        <f>IFERROR(P1285+P1519,"")</f>
        <v>4648.3490000000002</v>
      </c>
      <c r="Q1597" s="23">
        <f>IFERROR(Q1285+Q1519,"")</f>
        <v>4406.7744277000002</v>
      </c>
      <c r="R1597" s="23">
        <f>IFERROR(R1285+R1519,"")</f>
        <v>5405.1190000000015</v>
      </c>
      <c r="S1597" s="23">
        <f>IFERROR(S1285+S1519,"")</f>
        <v>5802.3502790000011</v>
      </c>
      <c r="T1597" s="23">
        <f>IFERROR(T1285+T1519,"")</f>
        <v>6198.6580000000004</v>
      </c>
      <c r="U1597" s="23">
        <f>IFERROR(U1285+U1519,"")</f>
        <v>6109.9015738000007</v>
      </c>
      <c r="V1597" s="23">
        <f>IFERROR(V1285+V1519,"")</f>
        <v>6186.4029999999984</v>
      </c>
      <c r="W1597" s="23">
        <f>IFERROR(W1285+W1519,"")</f>
        <v>6197.6998149999999</v>
      </c>
      <c r="X1597" s="23">
        <f>IFERROR(X1285+X1519,"")</f>
        <v>6705.7560000000003</v>
      </c>
      <c r="Y1597" s="23">
        <f>IFERROR(Y1285+Y1519,"")</f>
        <v>6536.7421653000019</v>
      </c>
      <c r="Z1597" s="23">
        <f>IFERROR(Z1285+Z1519,"")</f>
        <v>6101.8240000000014</v>
      </c>
      <c r="AA1597" s="23">
        <f>IFERROR(AA1285+AA1519,"")</f>
        <v>6767.195896000002</v>
      </c>
      <c r="AB1597" s="23">
        <f>IFERROR(AB1285+AB1519,"")</f>
        <v>4943.5540000000046</v>
      </c>
      <c r="AC1597" s="23">
        <f>IFERROR(AC1285+AC1519,"")</f>
        <v>4923.7195120000015</v>
      </c>
      <c r="AD1597" s="23">
        <f>IFERROR(AD1285+AD1519,"")</f>
        <v>4743.7488145999987</v>
      </c>
      <c r="AE1597" s="23">
        <f>IFERROR(AE1285+AE1519,"")</f>
        <v>4692.0780502112002</v>
      </c>
      <c r="AF1597" s="23">
        <f>IFERROR(AF1285+AF1519,"")</f>
        <v>4579.9389460000011</v>
      </c>
      <c r="AG1597" s="23">
        <f>IFERROR(AG1285+AG1519,"")</f>
        <v>4178.6201693324001</v>
      </c>
      <c r="AH1597" s="23" t="str">
        <f>IFERROR(AH1285+AH1519,"")</f>
        <v/>
      </c>
    </row>
    <row r="1598" spans="1:34" ht="15" hidden="1" x14ac:dyDescent="0.25">
      <c r="A1598" t="str">
        <f t="shared" si="284"/>
        <v>紫金超额拨备额</v>
      </c>
      <c r="B1598" s="3" t="str">
        <f t="shared" si="282"/>
        <v>紫金银行超额拨备额</v>
      </c>
      <c r="C1598" s="4" t="s">
        <v>117</v>
      </c>
      <c r="D1598" s="4" t="s">
        <v>118</v>
      </c>
      <c r="E1598" s="5" t="s">
        <v>119</v>
      </c>
      <c r="F1598" s="5" t="s">
        <v>107</v>
      </c>
      <c r="G1598" s="5" t="str">
        <f>G1597</f>
        <v>超额拨备额</v>
      </c>
      <c r="H1598" s="23">
        <f>IFERROR(H1286+H1520,"")</f>
        <v>2023.5133765999994</v>
      </c>
      <c r="I1598" s="23">
        <f>IFERROR(I1286+I1520,"")</f>
        <v>1954.577654499999</v>
      </c>
      <c r="J1598" s="23">
        <f>IFERROR(J1286+J1520,"")</f>
        <v>1210.6409999999992</v>
      </c>
      <c r="K1598" s="23">
        <f>IFERROR(K1286+K1520,"")</f>
        <v>1494.675804999998</v>
      </c>
      <c r="L1598" s="23">
        <f>IFERROR(L1286+L1520,"")</f>
        <v>1164.0479999999989</v>
      </c>
      <c r="M1598" s="23">
        <f>IFERROR(M1286+M1520,"")</f>
        <v>1202.5116972999986</v>
      </c>
      <c r="N1598" s="23">
        <f>IFERROR(N1286+N1520,"")</f>
        <v>899.60051999999996</v>
      </c>
      <c r="O1598" s="23">
        <f>IFERROR(O1286+O1520,"")</f>
        <v>986.39696319999985</v>
      </c>
      <c r="P1598" s="23">
        <f>IFERROR(P1286+P1520,"")</f>
        <v>795.34799999999836</v>
      </c>
      <c r="Q1598" s="23">
        <f>IFERROR(Q1286+Q1520,"")</f>
        <v>462.2921882879989</v>
      </c>
      <c r="R1598" s="23">
        <f>IFERROR(R1286+R1520,"")</f>
        <v>1213.6105000000005</v>
      </c>
      <c r="S1598" s="23">
        <f>IFERROR(S1286+S1520,"")</f>
        <v>1394.1416227999991</v>
      </c>
      <c r="T1598" s="23">
        <f>IFERROR(T1286+T1520,"")</f>
        <v>896.628999999999</v>
      </c>
      <c r="U1598" s="23">
        <f>IFERROR(U1286+U1520,"")</f>
        <v>923.48789569999963</v>
      </c>
      <c r="V1598" s="23">
        <f>IFERROR(V1286+V1520,"")</f>
        <v>-16.133999999998878</v>
      </c>
      <c r="W1598" s="23" t="str">
        <f>IFERROR(W1286+W1520,"")</f>
        <v/>
      </c>
      <c r="X1598" s="23">
        <f>IFERROR(X1286+X1520,"")</f>
        <v>1557.2351043999997</v>
      </c>
      <c r="Y1598" s="23">
        <f>IFERROR(Y1286+Y1520,"")</f>
        <v>1603.8250576</v>
      </c>
      <c r="Z1598" s="23">
        <f>IFERROR(Z1286+Z1520,"")</f>
        <v>689.80300000000079</v>
      </c>
      <c r="AA1598" s="23">
        <f>IFERROR(AA1286+AA1520,"")</f>
        <v>977.16740410000057</v>
      </c>
      <c r="AB1598" s="23">
        <f>IFERROR(AB1286+AB1520,"")</f>
        <v>399.43700000000172</v>
      </c>
      <c r="AC1598" s="23">
        <f>IFERROR(AC1286+AC1520,"")</f>
        <v>333.2326379999995</v>
      </c>
      <c r="AD1598" s="23">
        <f>IFERROR(AD1286+AD1520,"")</f>
        <v>-640.93800000000078</v>
      </c>
      <c r="AE1598" s="23">
        <f>IFERROR(AE1286+AE1520,"")</f>
        <v>-724.46370400000046</v>
      </c>
      <c r="AF1598" s="23">
        <f>IFERROR(AF1286+AF1520,"")</f>
        <v>-934.77499999999964</v>
      </c>
      <c r="AG1598" s="23">
        <f>IFERROR(AG1286+AG1520,"")</f>
        <v>-1166.6490997000001</v>
      </c>
      <c r="AH1598" s="23" t="str">
        <f>IFERROR(AH1286+AH1520,"")</f>
        <v/>
      </c>
    </row>
    <row r="1599" spans="1:34" ht="15" hidden="1" x14ac:dyDescent="0.25">
      <c r="A1599" t="str">
        <f t="shared" si="284"/>
        <v>无锡超额拨备额</v>
      </c>
      <c r="B1599" s="3" t="str">
        <f t="shared" si="282"/>
        <v>无锡银行超额拨备额</v>
      </c>
      <c r="C1599" s="4" t="s">
        <v>120</v>
      </c>
      <c r="D1599" s="4" t="s">
        <v>121</v>
      </c>
      <c r="E1599" s="5" t="s">
        <v>122</v>
      </c>
      <c r="F1599" s="5" t="s">
        <v>107</v>
      </c>
      <c r="G1599" s="5" t="str">
        <f t="shared" ref="G1599:G1603" si="285">G1598</f>
        <v>超额拨备额</v>
      </c>
      <c r="H1599" s="23">
        <f>IFERROR(H1287+H1521,"")</f>
        <v>1942.3183921000009</v>
      </c>
      <c r="I1599" s="23">
        <f>IFERROR(I1287+I1521,"")</f>
        <v>2235.0969830000004</v>
      </c>
      <c r="J1599" s="23">
        <f>IFERROR(J1287+J1521,"")</f>
        <v>2423.4439413999999</v>
      </c>
      <c r="K1599" s="23">
        <f>IFERROR(K1287+K1521,"")</f>
        <v>2734.1827810999998</v>
      </c>
      <c r="L1599" s="23">
        <f>IFERROR(L1287+L1521,"")</f>
        <v>2613.6485806000001</v>
      </c>
      <c r="M1599" s="23">
        <f>IFERROR(M1287+M1521,"")</f>
        <v>2674.5174795000003</v>
      </c>
      <c r="N1599" s="23">
        <f>IFERROR(N1287+N1521,"")</f>
        <v>3224.3572609999987</v>
      </c>
      <c r="O1599" s="23">
        <f>IFERROR(O1287+O1521,"")</f>
        <v>3638.5144849999992</v>
      </c>
      <c r="P1599" s="23">
        <f>IFERROR(P1287+P1521,"")</f>
        <v>3947.8373391</v>
      </c>
      <c r="Q1599" s="23">
        <f>IFERROR(Q1287+Q1521,"")</f>
        <v>4399.5889067000007</v>
      </c>
      <c r="R1599" s="23">
        <f>IFERROR(R1287+R1521,"")</f>
        <v>4494.1959999999999</v>
      </c>
      <c r="S1599" s="23">
        <f>IFERROR(S1287+S1521,"")</f>
        <v>4805.5227242000001</v>
      </c>
      <c r="T1599" s="23">
        <f>IFERROR(T1287+T1521,"")</f>
        <v>4992.3639999999996</v>
      </c>
      <c r="U1599" s="23">
        <f>IFERROR(U1287+U1521,"")</f>
        <v>5142.6778944999996</v>
      </c>
      <c r="V1599" s="23">
        <f>IFERROR(V1287+V1521,"")</f>
        <v>4969.5075286000001</v>
      </c>
      <c r="W1599" s="23">
        <f>IFERROR(W1287+W1521,"")</f>
        <v>5048.1957292000006</v>
      </c>
      <c r="X1599" s="23">
        <f>IFERROR(X1287+X1521,"")</f>
        <v>5271.8379233000014</v>
      </c>
      <c r="Y1599" s="23">
        <f>IFERROR(Y1287+Y1521,"")</f>
        <v>5145.2792777999994</v>
      </c>
      <c r="Z1599" s="23">
        <f>IFERROR(Z1287+Z1521,"")</f>
        <v>5063.2354971999994</v>
      </c>
      <c r="AA1599" s="23">
        <f>IFERROR(AA1287+AA1521,"")</f>
        <v>5065.4023502999989</v>
      </c>
      <c r="AB1599" s="23">
        <f>IFERROR(AB1287+AB1521,"")</f>
        <v>5012.6587407999996</v>
      </c>
      <c r="AC1599" s="23">
        <f>IFERROR(AC1287+AC1521,"")</f>
        <v>4813.2132904</v>
      </c>
      <c r="AD1599" s="23">
        <f>IFERROR(AD1287+AD1521,"")</f>
        <v>4223.0281947999993</v>
      </c>
      <c r="AE1599" s="23">
        <f>IFERROR(AE1287+AE1521,"")</f>
        <v>4141.9397618000003</v>
      </c>
      <c r="AF1599" s="23">
        <f>IFERROR(AF1287+AF1521,"")</f>
        <v>4127.4754165999993</v>
      </c>
      <c r="AG1599" s="23">
        <f>IFERROR(AG1287+AG1521,"")</f>
        <v>4025.7183142999993</v>
      </c>
      <c r="AH1599" s="23">
        <f>IFERROR(AH1287+AH1521,"")</f>
        <v>3683.0307405000003</v>
      </c>
    </row>
    <row r="1600" spans="1:34" ht="15" hidden="1" x14ac:dyDescent="0.25">
      <c r="A1600" t="str">
        <f t="shared" si="284"/>
        <v>张家港超额拨备额</v>
      </c>
      <c r="B1600" s="3" t="str">
        <f t="shared" si="282"/>
        <v>张家港行超额拨备额</v>
      </c>
      <c r="C1600" s="4" t="s">
        <v>123</v>
      </c>
      <c r="D1600" s="4" t="s">
        <v>124</v>
      </c>
      <c r="E1600" s="5" t="s">
        <v>125</v>
      </c>
      <c r="F1600" s="5" t="s">
        <v>107</v>
      </c>
      <c r="G1600" s="5" t="str">
        <f t="shared" si="285"/>
        <v>超额拨备额</v>
      </c>
      <c r="H1600" s="23">
        <f>IFERROR(H1288+H1522,"")</f>
        <v>-690.01929001105009</v>
      </c>
      <c r="I1600" s="23">
        <f>IFERROR(I1288+I1522,"")</f>
        <v>-266.12033559132215</v>
      </c>
      <c r="J1600" s="23">
        <f>IFERROR(J1288+J1522,"")</f>
        <v>-63.101612629372198</v>
      </c>
      <c r="K1600" s="23">
        <f>IFERROR(K1288+K1522,"")</f>
        <v>-129.42409908089542</v>
      </c>
      <c r="L1600" s="23">
        <f>IFERROR(L1288+L1522,"")</f>
        <v>682.44195460642584</v>
      </c>
      <c r="M1600" s="23">
        <f>IFERROR(M1288+M1522,"")</f>
        <v>911.96020471664758</v>
      </c>
      <c r="N1600" s="23">
        <f>IFERROR(N1288+N1522,"")</f>
        <v>1216.8906866988214</v>
      </c>
      <c r="O1600" s="23">
        <f>IFERROR(O1288+O1522,"")</f>
        <v>1489.1316456434388</v>
      </c>
      <c r="P1600" s="23">
        <f>IFERROR(P1288+P1522,"")</f>
        <v>2027.0533125863626</v>
      </c>
      <c r="Q1600" s="23">
        <f>IFERROR(Q1288+Q1522,"")</f>
        <v>2240.1946784600223</v>
      </c>
      <c r="R1600" s="23">
        <f>IFERROR(R1288+R1522,"")</f>
        <v>2550.3719335847159</v>
      </c>
      <c r="S1600" s="23">
        <f>IFERROR(S1288+S1522,"")</f>
        <v>2817.1828605582286</v>
      </c>
      <c r="T1600" s="23">
        <f>IFERROR(T1288+T1522,"")</f>
        <v>3018.6444855199993</v>
      </c>
      <c r="U1600" s="23">
        <f>IFERROR(U1288+U1522,"")</f>
        <v>3183.9101521841644</v>
      </c>
      <c r="V1600" s="23">
        <f>IFERROR(V1288+V1522,"")</f>
        <v>3130.0086294628263</v>
      </c>
      <c r="W1600" s="23">
        <f>IFERROR(W1288+W1522,"")</f>
        <v>3080.4081490623048</v>
      </c>
      <c r="X1600" s="23">
        <f>IFERROR(X1288+X1522,"")</f>
        <v>3092.9233430631434</v>
      </c>
      <c r="Y1600" s="23">
        <f>IFERROR(Y1288+Y1522,"")</f>
        <v>2892.8816298591501</v>
      </c>
      <c r="Z1600" s="23">
        <f>IFERROR(Z1288+Z1522,"")</f>
        <v>2404.8045370180903</v>
      </c>
      <c r="AA1600" s="23">
        <f>IFERROR(AA1288+AA1522,"")</f>
        <v>2388.6196945524698</v>
      </c>
      <c r="AB1600" s="23">
        <f>IFERROR(AB1288+AB1522,"")</f>
        <v>2473.0033649202701</v>
      </c>
      <c r="AC1600" s="23">
        <f>IFERROR(AC1288+AC1522,"")</f>
        <v>1918.8130477685804</v>
      </c>
      <c r="AD1600" s="23">
        <f>IFERROR(AD1288+AD1522,"")</f>
        <v>2119.6307478553063</v>
      </c>
      <c r="AE1600" s="23">
        <f>IFERROR(AE1288+AE1522,"")</f>
        <v>2726.5717395152706</v>
      </c>
      <c r="AF1600" s="23">
        <f>IFERROR(AF1288+AF1522,"")</f>
        <v>2630.5294401930664</v>
      </c>
      <c r="AG1600" s="23">
        <f>IFERROR(AG1288+AG1522,"")</f>
        <v>2306.6765671483431</v>
      </c>
      <c r="AH1600" s="23">
        <f>IFERROR(AH1288+AH1522,"")</f>
        <v>1509.9453827875986</v>
      </c>
    </row>
    <row r="1601" spans="1:34" ht="15" hidden="1" x14ac:dyDescent="0.25">
      <c r="A1601" t="str">
        <f t="shared" si="284"/>
        <v>苏农超额拨备额</v>
      </c>
      <c r="B1601" s="3" t="str">
        <f t="shared" si="282"/>
        <v>苏农银行超额拨备额</v>
      </c>
      <c r="C1601" s="4" t="s">
        <v>126</v>
      </c>
      <c r="D1601" s="4" t="s">
        <v>127</v>
      </c>
      <c r="E1601" s="5" t="s">
        <v>128</v>
      </c>
      <c r="F1601" s="5" t="s">
        <v>107</v>
      </c>
      <c r="G1601" s="5" t="str">
        <f t="shared" si="285"/>
        <v>超额拨备额</v>
      </c>
      <c r="H1601" s="23">
        <f>IFERROR(H1289+H1523,"")</f>
        <v>-1331.445651</v>
      </c>
      <c r="I1601" s="23">
        <f>IFERROR(I1289+I1523,"")</f>
        <v>-1473.4476302999997</v>
      </c>
      <c r="J1601" s="23">
        <f>IFERROR(J1289+J1523,"")</f>
        <v>-1101.7064363999998</v>
      </c>
      <c r="K1601" s="23">
        <f>IFERROR(K1289+K1523,"")</f>
        <v>-941.75670730000047</v>
      </c>
      <c r="L1601" s="23">
        <f>IFERROR(L1289+L1523,"")</f>
        <v>-1138.2003927999995</v>
      </c>
      <c r="M1601" s="23">
        <f>IFERROR(M1289+M1523,"")</f>
        <v>-975.30639080000037</v>
      </c>
      <c r="N1601" s="23">
        <f>IFERROR(N1289+N1523,"")</f>
        <v>-31.581273600000259</v>
      </c>
      <c r="O1601" s="23">
        <f>IFERROR(O1289+O1523,"")</f>
        <v>105.08809700000029</v>
      </c>
      <c r="P1601" s="23">
        <f>IFERROR(P1289+P1523,"")</f>
        <v>560.99646560000019</v>
      </c>
      <c r="Q1601" s="23">
        <f>IFERROR(Q1289+Q1523,"")</f>
        <v>648.5068367000008</v>
      </c>
      <c r="R1601" s="23">
        <f>IFERROR(R1289+R1523,"")</f>
        <v>603.34536999999955</v>
      </c>
      <c r="S1601" s="23">
        <f>IFERROR(S1289+S1523,"")</f>
        <v>806.48419409999906</v>
      </c>
      <c r="T1601" s="23">
        <f>IFERROR(T1289+T1523,"")</f>
        <v>1451.021745999999</v>
      </c>
      <c r="U1601" s="23">
        <f>IFERROR(U1289+U1523,"")</f>
        <v>1568.8014317999991</v>
      </c>
      <c r="V1601" s="23">
        <f>IFERROR(V1289+V1523,"")</f>
        <v>2269.4438634999997</v>
      </c>
      <c r="W1601" s="23">
        <f>IFERROR(W1289+W1523,"")</f>
        <v>2434.3312602999995</v>
      </c>
      <c r="X1601" s="23">
        <f>IFERROR(X1289+X1523,"")</f>
        <v>2491.9494096000003</v>
      </c>
      <c r="Y1601" s="23">
        <f>IFERROR(Y1289+Y1523,"")</f>
        <v>2340.1605136000007</v>
      </c>
      <c r="Z1601" s="23">
        <f>IFERROR(Z1289+Z1523,"")</f>
        <v>2825.3767007999995</v>
      </c>
      <c r="AA1601" s="23">
        <f>IFERROR(AA1289+AA1523,"")</f>
        <v>3179.3083193999992</v>
      </c>
      <c r="AB1601" s="23">
        <f>IFERROR(AB1289+AB1523,"")</f>
        <v>2751.9501650999996</v>
      </c>
      <c r="AC1601" s="23">
        <f>IFERROR(AC1289+AC1523,"")</f>
        <v>2517.1830766999997</v>
      </c>
      <c r="AD1601" s="23">
        <f>IFERROR(AD1289+AD1523,"")</f>
        <v>2321.149848</v>
      </c>
      <c r="AE1601" s="23">
        <f>IFERROR(AE1289+AE1523,"")</f>
        <v>2266.2039044999992</v>
      </c>
      <c r="AF1601" s="23">
        <f>IFERROR(AF1289+AF1523,"")</f>
        <v>1594.3999670000003</v>
      </c>
      <c r="AG1601" s="23">
        <f>IFERROR(AG1289+AG1523,"")</f>
        <v>1508.3726500000007</v>
      </c>
      <c r="AH1601" s="23" t="str">
        <f>IFERROR(AH1289+AH1523,"")</f>
        <v/>
      </c>
    </row>
    <row r="1602" spans="1:34" ht="15" hidden="1" x14ac:dyDescent="0.25">
      <c r="A1602" t="str">
        <f t="shared" si="284"/>
        <v>江阴超额拨备额</v>
      </c>
      <c r="B1602" s="3" t="str">
        <f t="shared" si="282"/>
        <v>江阴银行超额拨备额</v>
      </c>
      <c r="C1602" s="4" t="s">
        <v>129</v>
      </c>
      <c r="D1602" s="4" t="s">
        <v>130</v>
      </c>
      <c r="E1602" s="5" t="s">
        <v>131</v>
      </c>
      <c r="F1602" s="5" t="s">
        <v>107</v>
      </c>
      <c r="G1602" s="5" t="str">
        <f t="shared" si="285"/>
        <v>超额拨备额</v>
      </c>
      <c r="H1602" s="23">
        <f>IFERROR(H1290+H1524,"")</f>
        <v>1536.0698803000009</v>
      </c>
      <c r="I1602" s="23">
        <f>IFERROR(I1290+I1524,"")</f>
        <v>1450.5927140000003</v>
      </c>
      <c r="J1602" s="23">
        <f>IFERROR(J1290+J1524,"")</f>
        <v>714.31763249999858</v>
      </c>
      <c r="K1602" s="23">
        <f>IFERROR(K1290+K1524,"")</f>
        <v>430.68679569999949</v>
      </c>
      <c r="L1602" s="23">
        <f>IFERROR(L1290+L1524,"")</f>
        <v>513.28714099999979</v>
      </c>
      <c r="M1602" s="23">
        <f>IFERROR(M1290+M1524,"")</f>
        <v>850.33994950000033</v>
      </c>
      <c r="N1602" s="23">
        <f>IFERROR(N1290+N1524,"")</f>
        <v>1142.9029130999993</v>
      </c>
      <c r="O1602" s="23">
        <f>IFERROR(O1290+O1524,"")</f>
        <v>1532.2242065999994</v>
      </c>
      <c r="P1602" s="23">
        <f>IFERROR(P1290+P1524,"")</f>
        <v>1769.8393624</v>
      </c>
      <c r="Q1602" s="23">
        <f>IFERROR(Q1290+Q1524,"")</f>
        <v>2170.1592174999996</v>
      </c>
      <c r="R1602" s="23">
        <f>IFERROR(R1290+R1524,"")</f>
        <v>2453.6791563999991</v>
      </c>
      <c r="S1602" s="23">
        <f>IFERROR(S1290+S1524,"")</f>
        <v>3087.9937989999994</v>
      </c>
      <c r="T1602" s="23">
        <f>IFERROR(T1290+T1524,"")</f>
        <v>3634.3217707999993</v>
      </c>
      <c r="U1602" s="23">
        <f>IFERROR(U1290+U1524,"")</f>
        <v>3250.7532883999988</v>
      </c>
      <c r="V1602" s="23">
        <f>IFERROR(V1290+V1524,"")</f>
        <v>3007.9329955999992</v>
      </c>
      <c r="W1602" s="23">
        <f>IFERROR(W1290+W1524,"")</f>
        <v>3279.4927794999994</v>
      </c>
      <c r="X1602" s="23">
        <f>IFERROR(X1290+X1524,"")</f>
        <v>3181.7832746999998</v>
      </c>
      <c r="Y1602" s="23">
        <f>IFERROR(Y1290+Y1524,"")</f>
        <v>3098.9852635000007</v>
      </c>
      <c r="Z1602" s="23">
        <f>IFERROR(Z1290+Z1524,"")</f>
        <v>2462.3245881999992</v>
      </c>
      <c r="AA1602" s="23">
        <f>IFERROR(AA1290+AA1524,"")</f>
        <v>2833.4603692000001</v>
      </c>
      <c r="AB1602" s="23">
        <f>IFERROR(AB1290+AB1524,"")</f>
        <v>2520.643634</v>
      </c>
      <c r="AC1602" s="23">
        <f>IFERROR(AC1290+AC1524,"")</f>
        <v>2271.4581487999999</v>
      </c>
      <c r="AD1602" s="23">
        <f>IFERROR(AD1290+AD1524,"")</f>
        <v>1487.3155346000003</v>
      </c>
      <c r="AE1602" s="23">
        <f>IFERROR(AE1290+AE1524,"")</f>
        <v>1540.7995759999999</v>
      </c>
      <c r="AF1602" s="23">
        <f>IFERROR(AF1290+AF1524,"")</f>
        <v>1873.563623</v>
      </c>
      <c r="AG1602" s="23">
        <f>IFERROR(AG1290+AG1524,"")</f>
        <v>1653.3454602000006</v>
      </c>
      <c r="AH1602" s="23" t="str">
        <f>IFERROR(AH1290+AH1524,"")</f>
        <v/>
      </c>
    </row>
    <row r="1603" spans="1:34" ht="15" hidden="1" x14ac:dyDescent="0.25">
      <c r="A1603" t="str">
        <f t="shared" si="284"/>
        <v>瑞丰超额拨备额</v>
      </c>
      <c r="B1603" s="3" t="str">
        <f t="shared" si="282"/>
        <v>瑞丰银行超额拨备额</v>
      </c>
      <c r="C1603" s="4" t="s">
        <v>132</v>
      </c>
      <c r="D1603" s="4" t="s">
        <v>133</v>
      </c>
      <c r="E1603" s="5" t="s">
        <v>134</v>
      </c>
      <c r="F1603" s="5" t="s">
        <v>107</v>
      </c>
      <c r="G1603" s="5" t="str">
        <f t="shared" si="285"/>
        <v>超额拨备额</v>
      </c>
      <c r="H1603" s="23" t="str">
        <f>IFERROR(H1291+H1525,"")</f>
        <v/>
      </c>
      <c r="I1603" s="23" t="str">
        <f>IFERROR(I1291+I1525,"")</f>
        <v/>
      </c>
      <c r="J1603" s="23">
        <f>IFERROR(J1291+J1525,"")</f>
        <v>537.78169957483442</v>
      </c>
      <c r="K1603" s="23" t="str">
        <f>IFERROR(K1291+K1525,"")</f>
        <v/>
      </c>
      <c r="L1603" s="23" t="str">
        <f>IFERROR(L1291+L1525,"")</f>
        <v/>
      </c>
      <c r="M1603" s="23" t="str">
        <f>IFERROR(M1291+M1525,"")</f>
        <v/>
      </c>
      <c r="N1603" s="23">
        <f>IFERROR(N1291+N1525,"")</f>
        <v>680.10308947321573</v>
      </c>
      <c r="O1603" s="23" t="str">
        <f>IFERROR(O1291+O1525,"")</f>
        <v/>
      </c>
      <c r="P1603" s="23">
        <f>IFERROR(P1291+P1525,"")</f>
        <v>100.59233219999987</v>
      </c>
      <c r="Q1603" s="23">
        <f>IFERROR(Q1291+Q1525,"")</f>
        <v>529.56559389999961</v>
      </c>
      <c r="R1603" s="23">
        <f>IFERROR(R1291+R1525,"")</f>
        <v>61.168100000000322</v>
      </c>
      <c r="S1603" s="23">
        <f>IFERROR(S1291+S1525,"")</f>
        <v>566.91839759999971</v>
      </c>
      <c r="T1603" s="23">
        <f>IFERROR(T1291+T1525,"")</f>
        <v>-76.166140000000269</v>
      </c>
      <c r="U1603" s="23">
        <f>IFERROR(U1291+U1525,"")</f>
        <v>72.564757399999962</v>
      </c>
      <c r="V1603" s="23">
        <f>IFERROR(V1291+V1525,"")</f>
        <v>36.907595600000604</v>
      </c>
      <c r="W1603" s="23">
        <f>IFERROR(W1291+W1525,"")</f>
        <v>77.699905200000558</v>
      </c>
      <c r="X1603" s="23">
        <f>IFERROR(X1291+X1525,"")</f>
        <v>1581.0835538000001</v>
      </c>
      <c r="Y1603" s="23">
        <f>IFERROR(Y1291+Y1525,"")</f>
        <v>1592.877720500001</v>
      </c>
      <c r="Z1603" s="23">
        <f>IFERROR(Z1291+Z1525,"")</f>
        <v>1486.6342420000005</v>
      </c>
      <c r="AA1603" s="23">
        <f>IFERROR(AA1291+AA1525,"")</f>
        <v>1457.2788970000001</v>
      </c>
      <c r="AB1603" s="23">
        <f>IFERROR(AB1291+AB1525,"")</f>
        <v>1281.9456147999981</v>
      </c>
      <c r="AC1603" s="23">
        <f>IFERROR(AC1291+AC1525,"")</f>
        <v>1392.935067999998</v>
      </c>
      <c r="AD1603" s="23">
        <f>IFERROR(AD1291+AD1525,"")</f>
        <v>561.85860839999918</v>
      </c>
      <c r="AE1603" s="23">
        <f>IFERROR(AE1291+AE1525,"")</f>
        <v>563.8508649999992</v>
      </c>
      <c r="AF1603" s="23">
        <f>IFERROR(AF1291+AF1525,"")</f>
        <v>961.25576320000096</v>
      </c>
      <c r="AG1603" s="23">
        <f>IFERROR(AG1291+AG1525,"")</f>
        <v>662.73778220000054</v>
      </c>
      <c r="AH1603" s="23">
        <f>IFERROR(AH1291+AH1525,"")</f>
        <v>340.3167186999998</v>
      </c>
    </row>
    <row r="1604" spans="1:34" ht="15" hidden="1" x14ac:dyDescent="0.25">
      <c r="A1604" t="str">
        <f t="shared" si="284"/>
        <v>农业(H)超额拨备额</v>
      </c>
      <c r="B1604" s="15" t="str">
        <f t="shared" si="282"/>
        <v>农业银行超额拨备额</v>
      </c>
      <c r="C1604" s="16" t="s">
        <v>179</v>
      </c>
      <c r="D1604" s="16" t="s">
        <v>164</v>
      </c>
      <c r="E1604" s="17" t="s">
        <v>149</v>
      </c>
      <c r="F1604" s="17" t="s">
        <v>542</v>
      </c>
      <c r="G1604" s="17" t="str">
        <f>G1603</f>
        <v>超额拨备额</v>
      </c>
      <c r="H1604" s="23">
        <f>IFERROR(H1292+H1526,"")</f>
        <v>48746.081399999908</v>
      </c>
      <c r="I1604" s="23">
        <f>IFERROR(I1292+I1526,"")</f>
        <v>49211.123199999915</v>
      </c>
      <c r="J1604" s="23">
        <f>IFERROR(J1292+J1526,"")</f>
        <v>92105.355999999971</v>
      </c>
      <c r="K1604" s="23">
        <f>IFERROR(K1292+K1526,"")</f>
        <v>97903.290299999935</v>
      </c>
      <c r="L1604" s="23">
        <f>IFERROR(L1292+L1526,"")</f>
        <v>129238.60290000006</v>
      </c>
      <c r="M1604" s="23">
        <f>IFERROR(M1292+M1526,"")</f>
        <v>119002.94600000011</v>
      </c>
      <c r="N1604" s="23">
        <f>IFERROR(N1292+N1526,"")</f>
        <v>125643.90029999998</v>
      </c>
      <c r="O1604" s="23">
        <f>IFERROR(O1292+O1526,"")</f>
        <v>133996.50470000005</v>
      </c>
      <c r="P1604" s="23">
        <f>IFERROR(P1292+P1526,"")</f>
        <v>218321.33500000002</v>
      </c>
      <c r="Q1604" s="23">
        <f>IFERROR(Q1292+Q1526,"")</f>
        <v>247204.71320000006</v>
      </c>
      <c r="R1604" s="23">
        <f>IFERROR(R1292+R1526,"")</f>
        <v>278287.7464</v>
      </c>
      <c r="S1604" s="23">
        <f>IFERROR(S1292+S1526,"")</f>
        <v>313133.38070000004</v>
      </c>
      <c r="T1604" s="23">
        <f>IFERROR(T1292+T1526,"")</f>
        <v>310941.44570000004</v>
      </c>
      <c r="U1604" s="23">
        <f>IFERROR(U1292+U1526,"")</f>
        <v>314284.09699999995</v>
      </c>
      <c r="V1604" s="23">
        <f>IFERROR(V1292+V1526,"")</f>
        <v>297703.72229999991</v>
      </c>
      <c r="W1604" s="23">
        <f>IFERROR(W1292+W1526,"")</f>
        <v>329370.42209999997</v>
      </c>
      <c r="X1604" s="23">
        <f>IFERROR(X1292+X1526,"")</f>
        <v>333575.73</v>
      </c>
      <c r="Y1604" s="23">
        <f>IFERROR(Y1292+Y1526,"")</f>
        <v>340500.46819999989</v>
      </c>
      <c r="Z1604" s="23">
        <f>IFERROR(Z1292+Z1526,"")</f>
        <v>350422.22230000002</v>
      </c>
      <c r="AA1604" s="23">
        <f>IFERROR(AA1292+AA1526,"")</f>
        <v>378479.98300000001</v>
      </c>
      <c r="AB1604" s="23">
        <f>IFERROR(AB1292+AB1526,"")</f>
        <v>364909.98199999996</v>
      </c>
      <c r="AC1604" s="23">
        <f>IFERROR(AC1292+AC1526,"")</f>
        <v>368480.58279999997</v>
      </c>
      <c r="AD1604" s="23">
        <f>IFERROR(AD1292+AD1526,"")</f>
        <v>295501.73699999996</v>
      </c>
      <c r="AE1604" s="23">
        <f>IFERROR(AE1292+AE1526,"")</f>
        <v>351525.01639999996</v>
      </c>
      <c r="AF1604" s="23">
        <f>IFERROR(AF1292+AF1526,"")</f>
        <v>335851.05440000014</v>
      </c>
      <c r="AG1604" s="23">
        <f>IFERROR(AG1292+AG1526,"")</f>
        <v>335218.73339999991</v>
      </c>
      <c r="AH1604" s="23">
        <f>IFERROR(AH1292+AH1526,"")</f>
        <v>313627.60820000002</v>
      </c>
    </row>
    <row r="1605" spans="1:34" ht="15" hidden="1" x14ac:dyDescent="0.25">
      <c r="A1605" t="str">
        <f t="shared" si="284"/>
        <v>交通(H)超额拨备额</v>
      </c>
      <c r="B1605" s="3" t="str">
        <f t="shared" si="282"/>
        <v>交通银行超额拨备额</v>
      </c>
      <c r="C1605" s="4" t="s">
        <v>180</v>
      </c>
      <c r="D1605" s="4" t="s">
        <v>165</v>
      </c>
      <c r="E1605" s="5" t="s">
        <v>150</v>
      </c>
      <c r="F1605" s="5" t="s">
        <v>542</v>
      </c>
      <c r="G1605" s="5" t="str">
        <f t="shared" ref="G1605:G1631" si="286">G1604</f>
        <v>超额拨备额</v>
      </c>
      <c r="H1605" s="23">
        <f>IFERROR(H1293+H1527,"")</f>
        <v>-49680.996400000004</v>
      </c>
      <c r="I1605" s="23">
        <f>IFERROR(I1293+I1527,"")</f>
        <v>-50373.496500000008</v>
      </c>
      <c r="J1605" s="23">
        <f>IFERROR(J1293+J1527,"")</f>
        <v>-44168.842499999999</v>
      </c>
      <c r="K1605" s="23">
        <f>IFERROR(K1293+K1527,"")</f>
        <v>-52391.373599999992</v>
      </c>
      <c r="L1605" s="23">
        <f>IFERROR(L1293+L1527,"")</f>
        <v>-39268.818399999989</v>
      </c>
      <c r="M1605" s="23">
        <f>IFERROR(M1293+M1527,"")</f>
        <v>-37061.009799999971</v>
      </c>
      <c r="N1605" s="23">
        <f>IFERROR(N1293+N1527,"")</f>
        <v>-17871.680800000002</v>
      </c>
      <c r="O1605" s="23">
        <f>IFERROR(O1293+O1527,"")</f>
        <v>-19420.436000000016</v>
      </c>
      <c r="P1605" s="23">
        <f>IFERROR(P1293+P1527,"")</f>
        <v>-19047.247999999992</v>
      </c>
      <c r="Q1605" s="23">
        <f>IFERROR(Q1293+Q1527,"")</f>
        <v>-13240.549999999988</v>
      </c>
      <c r="R1605" s="23">
        <f>IFERROR(R1293+R1527,"")</f>
        <v>-3825.9200000000128</v>
      </c>
      <c r="S1605" s="23">
        <f>IFERROR(S1293+S1527,"")</f>
        <v>-8470.6295000000391</v>
      </c>
      <c r="T1605" s="23">
        <f>IFERROR(T1293+T1527,"")</f>
        <v>-2474.8579999999783</v>
      </c>
      <c r="U1605" s="23">
        <f>IFERROR(U1293+U1527,"")</f>
        <v>-561.45720000000438</v>
      </c>
      <c r="V1605" s="23">
        <f>IFERROR(V1293+V1527,"")</f>
        <v>-1113.0925000000279</v>
      </c>
      <c r="W1605" s="23">
        <f>IFERROR(W1293+W1527,"")</f>
        <v>-2762.114499999996</v>
      </c>
      <c r="X1605" s="23">
        <f>IFERROR(X1293+X1527,"")</f>
        <v>7187.9824999999837</v>
      </c>
      <c r="Y1605" s="23">
        <f>IFERROR(Y1293+Y1527,"")</f>
        <v>10149.925399999978</v>
      </c>
      <c r="Z1605" s="23">
        <f>IFERROR(Z1293+Z1527,"")</f>
        <v>7162.7694999999949</v>
      </c>
      <c r="AA1605" s="23">
        <f>IFERROR(AA1293+AA1527,"")</f>
        <v>3850.3349000000162</v>
      </c>
      <c r="AB1605" s="23">
        <f>IFERROR(AB1293+AB1527,"")</f>
        <v>4444.9112000000023</v>
      </c>
      <c r="AC1605" s="23">
        <f>IFERROR(AC1293+AC1527,"")</f>
        <v>8035.5775999999896</v>
      </c>
      <c r="AD1605" s="23">
        <f>IFERROR(AD1293+AD1527,"")</f>
        <v>-1998.0981999999785</v>
      </c>
      <c r="AE1605" s="23">
        <f>IFERROR(AE1293+AE1527,"")</f>
        <v>-3544.3929000000062</v>
      </c>
      <c r="AF1605" s="23">
        <f>IFERROR(AF1293+AF1527,"")</f>
        <v>-860.78719999999157</v>
      </c>
      <c r="AG1605" s="23">
        <f>IFERROR(AG1293+AG1527,"")</f>
        <v>341.74190000002272</v>
      </c>
      <c r="AH1605" s="23">
        <f>IFERROR(AH1293+AH1527,"")</f>
        <v>-14342.708799999964</v>
      </c>
    </row>
    <row r="1606" spans="1:34" ht="15" hidden="1" x14ac:dyDescent="0.25">
      <c r="A1606" t="str">
        <f t="shared" si="284"/>
        <v>中国(H)超额拨备额</v>
      </c>
      <c r="B1606" s="3" t="str">
        <f t="shared" si="282"/>
        <v>中国银行超额拨备额</v>
      </c>
      <c r="C1606" s="4" t="s">
        <v>181</v>
      </c>
      <c r="D1606" s="4" t="s">
        <v>166</v>
      </c>
      <c r="E1606" s="5" t="s">
        <v>151</v>
      </c>
      <c r="F1606" s="5" t="s">
        <v>542</v>
      </c>
      <c r="G1606" s="5" t="str">
        <f t="shared" si="286"/>
        <v>超额拨备额</v>
      </c>
      <c r="H1606" s="23">
        <f>IFERROR(H1294+H1528,"")</f>
        <v>-176113.71999999997</v>
      </c>
      <c r="I1606" s="23">
        <f>IFERROR(I1294+I1528,"")</f>
        <v>-167771.1994000001</v>
      </c>
      <c r="J1606" s="23">
        <f>IFERROR(J1294+J1528,"")</f>
        <v>-108066.38929999992</v>
      </c>
      <c r="K1606" s="23">
        <f>IFERROR(K1294+K1528,"")</f>
        <v>-95116.462999999989</v>
      </c>
      <c r="L1606" s="23">
        <f>IFERROR(L1294+L1528,"")</f>
        <v>-61782.749400000088</v>
      </c>
      <c r="M1606" s="23">
        <f>IFERROR(M1294+M1528,"")</f>
        <v>-69435.683799999999</v>
      </c>
      <c r="N1606" s="23">
        <f>IFERROR(N1294+N1528,"")</f>
        <v>-61602.421000000031</v>
      </c>
      <c r="O1606" s="23">
        <f>IFERROR(O1294+O1528,"")</f>
        <v>-47824.785399999993</v>
      </c>
      <c r="P1606" s="23">
        <f>IFERROR(P1294+P1528,"")</f>
        <v>-21302.343999999983</v>
      </c>
      <c r="Q1606" s="23">
        <f>IFERROR(Q1294+Q1528,"")</f>
        <v>-5280.9100999999209</v>
      </c>
      <c r="R1606" s="23">
        <f>IFERROR(R1294+R1528,"")</f>
        <v>16315.579800000007</v>
      </c>
      <c r="S1606" s="23">
        <f>IFERROR(S1294+S1528,"")</f>
        <v>22614.814499999979</v>
      </c>
      <c r="T1606" s="23">
        <f>IFERROR(T1294+T1528,"")</f>
        <v>17747.479600000021</v>
      </c>
      <c r="U1606" s="23">
        <f>IFERROR(U1294+U1528,"")</f>
        <v>29919.510300000024</v>
      </c>
      <c r="V1606" s="23">
        <f>IFERROR(V1294+V1528,"")</f>
        <v>20941.993199999968</v>
      </c>
      <c r="W1606" s="23">
        <f>IFERROR(W1294+W1528,"")</f>
        <v>37926.663399999961</v>
      </c>
      <c r="X1606" s="23">
        <f>IFERROR(X1294+X1528,"")</f>
        <v>36202.350399999996</v>
      </c>
      <c r="Y1606" s="23">
        <f>IFERROR(Y1294+Y1528,"")</f>
        <v>54540.789999999979</v>
      </c>
      <c r="Z1606" s="23">
        <f>IFERROR(Z1294+Z1528,"")</f>
        <v>-5673.4348999999929</v>
      </c>
      <c r="AA1606" s="23">
        <f>IFERROR(AA1294+AA1528,"")</f>
        <v>19914.161000000138</v>
      </c>
      <c r="AB1606" s="23">
        <f>IFERROR(AB1294+AB1528,"")</f>
        <v>3111.6727999999421</v>
      </c>
      <c r="AC1606" s="23">
        <f>IFERROR(AC1294+AC1528,"")</f>
        <v>4560.8854000000283</v>
      </c>
      <c r="AD1606" s="23">
        <f>IFERROR(AD1294+AD1528,"")</f>
        <v>-9694.8125</v>
      </c>
      <c r="AE1606" s="23">
        <f>IFERROR(AE1294+AE1528,"")</f>
        <v>-5478.8724000001093</v>
      </c>
      <c r="AF1606" s="23">
        <f>IFERROR(AF1294+AF1528,"")</f>
        <v>-48835.19439999992</v>
      </c>
      <c r="AG1606" s="23">
        <f>IFERROR(AG1294+AG1528,"")</f>
        <v>-47480.789199999999</v>
      </c>
      <c r="AH1606" s="23">
        <f>IFERROR(AH1294+AH1528,"")</f>
        <v>-23405.42220000003</v>
      </c>
    </row>
    <row r="1607" spans="1:34" ht="15" hidden="1" x14ac:dyDescent="0.25">
      <c r="A1607" t="str">
        <f t="shared" si="284"/>
        <v>建设(H)超额拨备额</v>
      </c>
      <c r="B1607" s="3" t="str">
        <f t="shared" si="282"/>
        <v>建设银行超额拨备额</v>
      </c>
      <c r="C1607" s="4" t="s">
        <v>182</v>
      </c>
      <c r="D1607" s="4" t="s">
        <v>167</v>
      </c>
      <c r="E1607" s="5" t="s">
        <v>152</v>
      </c>
      <c r="F1607" s="5" t="s">
        <v>542</v>
      </c>
      <c r="G1607" s="5" t="str">
        <f t="shared" si="286"/>
        <v>超额拨备额</v>
      </c>
      <c r="H1607" s="23">
        <f>IFERROR(H1295+H1529,"")</f>
        <v>-115363.67050000001</v>
      </c>
      <c r="I1607" s="23">
        <f>IFERROR(I1295+I1529,"")</f>
        <v>-111195.03009999997</v>
      </c>
      <c r="J1607" s="23">
        <f>IFERROR(J1295+J1529,"")</f>
        <v>-115774.26520000002</v>
      </c>
      <c r="K1607" s="23">
        <f>IFERROR(K1295+K1529,"")</f>
        <v>-91050.282799999928</v>
      </c>
      <c r="L1607" s="23">
        <f>IFERROR(L1295+L1529,"")</f>
        <v>-131210.85400000005</v>
      </c>
      <c r="M1607" s="23">
        <f>IFERROR(M1295+M1529,"")</f>
        <v>-131871.35270000005</v>
      </c>
      <c r="N1607" s="23">
        <f>IFERROR(N1295+N1529,"")</f>
        <v>-140505.98080000002</v>
      </c>
      <c r="O1607" s="23">
        <f>IFERROR(O1295+O1529,"")</f>
        <v>-120833.22939999995</v>
      </c>
      <c r="P1607" s="23">
        <f>IFERROR(P1295+P1529,"")</f>
        <v>-104600.50669999991</v>
      </c>
      <c r="Q1607" s="23">
        <f>IFERROR(Q1295+Q1529,"")</f>
        <v>-84164.295400000061</v>
      </c>
      <c r="R1607" s="23">
        <f>IFERROR(R1295+R1529,"")</f>
        <v>-75264.873200000147</v>
      </c>
      <c r="S1607" s="23">
        <f>IFERROR(S1295+S1529,"")</f>
        <v>-40623.778799999971</v>
      </c>
      <c r="T1607" s="23">
        <f>IFERROR(T1295+T1529,"")</f>
        <v>-57129.532000000007</v>
      </c>
      <c r="U1607" s="23">
        <f>IFERROR(U1295+U1529,"")</f>
        <v>-44221.780000000028</v>
      </c>
      <c r="V1607" s="23">
        <f>IFERROR(V1295+V1529,"")</f>
        <v>-51174.304600000032</v>
      </c>
      <c r="W1607" s="23">
        <f>IFERROR(W1295+W1529,"")</f>
        <v>-25237.086399999913</v>
      </c>
      <c r="X1607" s="23">
        <f>IFERROR(X1295+X1529,"")</f>
        <v>-49206.202900000033</v>
      </c>
      <c r="Y1607" s="23">
        <f>IFERROR(Y1295+Y1529,"")</f>
        <v>-42244.54749999987</v>
      </c>
      <c r="Z1607" s="23">
        <f>IFERROR(Z1295+Z1529,"")</f>
        <v>-68487.453399999999</v>
      </c>
      <c r="AA1607" s="23">
        <f>IFERROR(AA1295+AA1529,"")</f>
        <v>-52012.458099999931</v>
      </c>
      <c r="AB1607" s="23">
        <f>IFERROR(AB1295+AB1529,"")</f>
        <v>3113.6114999998827</v>
      </c>
      <c r="AC1607" s="23">
        <f>IFERROR(AC1295+AC1529,"")</f>
        <v>6167.3417999998201</v>
      </c>
      <c r="AD1607" s="23">
        <f>IFERROR(AD1295+AD1529,"")</f>
        <v>-538.80780000006962</v>
      </c>
      <c r="AE1607" s="23">
        <f>IFERROR(AE1295+AE1529,"")</f>
        <v>4427.4825000000401</v>
      </c>
      <c r="AF1607" s="23">
        <f>IFERROR(AF1295+AF1529,"")</f>
        <v>41545.38860000018</v>
      </c>
      <c r="AG1607" s="23">
        <f>IFERROR(AG1295+AG1529,"")</f>
        <v>28076.058599999989</v>
      </c>
      <c r="AH1607" s="23">
        <f>IFERROR(AH1295+AH1529,"")</f>
        <v>17773.966299999971</v>
      </c>
    </row>
    <row r="1608" spans="1:34" ht="15" hidden="1" x14ac:dyDescent="0.25">
      <c r="A1608" t="str">
        <f t="shared" si="284"/>
        <v>工商(H)超额拨备额</v>
      </c>
      <c r="B1608" s="3" t="str">
        <f t="shared" si="282"/>
        <v>工商银行超额拨备额</v>
      </c>
      <c r="C1608" s="4" t="s">
        <v>183</v>
      </c>
      <c r="D1608" s="4" t="s">
        <v>168</v>
      </c>
      <c r="E1608" s="5" t="s">
        <v>153</v>
      </c>
      <c r="F1608" s="5" t="s">
        <v>542</v>
      </c>
      <c r="G1608" s="5" t="str">
        <f t="shared" si="286"/>
        <v>超额拨备额</v>
      </c>
      <c r="H1608" s="23">
        <f>IFERROR(H1296+H1530,"")</f>
        <v>-174522.11520000012</v>
      </c>
      <c r="I1608" s="23">
        <f>IFERROR(I1296+I1530,"")</f>
        <v>-159464.89189999987</v>
      </c>
      <c r="J1608" s="23">
        <f>IFERROR(J1296+J1530,"")</f>
        <v>-171440.86170000012</v>
      </c>
      <c r="K1608" s="23">
        <f>IFERROR(K1296+K1530,"")</f>
        <v>-162099.31919999997</v>
      </c>
      <c r="L1608" s="23">
        <f>IFERROR(L1296+L1530,"")</f>
        <v>-129752.77999999991</v>
      </c>
      <c r="M1608" s="23">
        <f>IFERROR(M1296+M1530,"")</f>
        <v>-128397.98259999999</v>
      </c>
      <c r="N1608" s="23">
        <f>IFERROR(N1296+N1530,"")</f>
        <v>-130111.06640000001</v>
      </c>
      <c r="O1608" s="23">
        <f>IFERROR(O1296+O1530,"")</f>
        <v>-111404.89339999994</v>
      </c>
      <c r="P1608" s="23">
        <f>IFERROR(P1296+P1530,"")</f>
        <v>-53677.211799999932</v>
      </c>
      <c r="Q1608" s="23">
        <f>IFERROR(Q1296+Q1530,"")</f>
        <v>-33625.392800000031</v>
      </c>
      <c r="R1608" s="23">
        <f>IFERROR(R1296+R1530,"")</f>
        <v>-48604.878999999957</v>
      </c>
      <c r="S1608" s="23">
        <f>IFERROR(S1296+S1530,"")</f>
        <v>-21468.97649999999</v>
      </c>
      <c r="T1608" s="23">
        <f>IFERROR(T1296+T1530,"")</f>
        <v>4500.8240000000224</v>
      </c>
      <c r="U1608" s="23">
        <f>IFERROR(U1296+U1530,"")</f>
        <v>10495.771999999997</v>
      </c>
      <c r="V1608" s="23">
        <f>IFERROR(V1296+V1530,"")</f>
        <v>22510.094399999944</v>
      </c>
      <c r="W1608" s="23">
        <f>IFERROR(W1296+W1530,"")</f>
        <v>52623.269700000063</v>
      </c>
      <c r="X1608" s="23">
        <f>IFERROR(X1296+X1530,"")</f>
        <v>86308.874400000088</v>
      </c>
      <c r="Y1608" s="23">
        <f>IFERROR(Y1296+Y1530,"")</f>
        <v>85203.534600000014</v>
      </c>
      <c r="Z1608" s="23">
        <f>IFERROR(Z1296+Z1530,"")</f>
        <v>43195.844799999963</v>
      </c>
      <c r="AA1608" s="23">
        <f>IFERROR(AA1296+AA1530,"")</f>
        <v>71614.656799999997</v>
      </c>
      <c r="AB1608" s="23">
        <f>IFERROR(AB1296+AB1530,"")</f>
        <v>40649.07500000007</v>
      </c>
      <c r="AC1608" s="23">
        <f>IFERROR(AC1296+AC1530,"")</f>
        <v>49910.147500000079</v>
      </c>
      <c r="AD1608" s="23">
        <f>IFERROR(AD1296+AD1530,"")</f>
        <v>-35881.868600000045</v>
      </c>
      <c r="AE1608" s="23">
        <f>IFERROR(AE1296+AE1530,"")</f>
        <v>-13099.802300000098</v>
      </c>
      <c r="AF1608" s="23">
        <f>IFERROR(AF1296+AF1530,"")</f>
        <v>-3682.2646999999415</v>
      </c>
      <c r="AG1608" s="23">
        <f>IFERROR(AG1296+AG1530,"")</f>
        <v>1060.9640999998664</v>
      </c>
      <c r="AH1608" s="23">
        <f>IFERROR(AH1296+AH1530,"")</f>
        <v>-47588.093400000012</v>
      </c>
    </row>
    <row r="1609" spans="1:34" ht="15" hidden="1" x14ac:dyDescent="0.25">
      <c r="A1609" t="str">
        <f t="shared" si="284"/>
        <v>邮储(H)超额拨备额</v>
      </c>
      <c r="B1609" s="3" t="str">
        <f t="shared" si="282"/>
        <v>邮储银行超额拨备额</v>
      </c>
      <c r="C1609" s="4" t="s">
        <v>184</v>
      </c>
      <c r="D1609" s="4" t="s">
        <v>169</v>
      </c>
      <c r="E1609" s="5" t="s">
        <v>154</v>
      </c>
      <c r="F1609" s="5" t="s">
        <v>542</v>
      </c>
      <c r="G1609" s="5" t="str">
        <f t="shared" si="286"/>
        <v>超额拨备额</v>
      </c>
      <c r="H1609" s="23">
        <f>IFERROR(H1297+H1531,"")</f>
        <v>79924.6106</v>
      </c>
      <c r="I1609" s="23">
        <f>IFERROR(I1297+I1531,"")</f>
        <v>82940.579500000007</v>
      </c>
      <c r="J1609" s="23">
        <f>IFERROR(J1297+J1531,"")</f>
        <v>108291.0004</v>
      </c>
      <c r="K1609" s="23">
        <f>IFERROR(K1297+K1531,"")</f>
        <v>113873.68119999999</v>
      </c>
      <c r="L1609" s="23">
        <f>IFERROR(L1297+L1531,"")</f>
        <v>143222.17440000002</v>
      </c>
      <c r="M1609" s="23">
        <f>IFERROR(M1297+M1531,"")</f>
        <v>150833.8714</v>
      </c>
      <c r="N1609" s="23">
        <f>IFERROR(N1297+N1531,"")</f>
        <v>150604.9296</v>
      </c>
      <c r="O1609" s="23">
        <f>IFERROR(O1297+O1531,"")</f>
        <v>154241.47020000001</v>
      </c>
      <c r="P1609" s="23">
        <f>IFERROR(P1297+P1531,"")</f>
        <v>163018.07999999999</v>
      </c>
      <c r="Q1609" s="23">
        <f>IFERROR(Q1297+Q1531,"")</f>
        <v>167489.30440000002</v>
      </c>
      <c r="R1609" s="23">
        <f>IFERROR(R1297+R1531,"")</f>
        <v>161160.38819999999</v>
      </c>
      <c r="S1609" s="23">
        <f>IFERROR(S1297+S1531,"")</f>
        <v>166492.34339999998</v>
      </c>
      <c r="T1609" s="23">
        <f>IFERROR(T1297+T1531,"")</f>
        <v>167776.16879999998</v>
      </c>
      <c r="U1609" s="23">
        <f>IFERROR(U1297+U1531,"")</f>
        <v>163983.27260000003</v>
      </c>
      <c r="V1609" s="23">
        <f>IFERROR(V1297+V1531,"")</f>
        <v>154981.3628</v>
      </c>
      <c r="W1609" s="23">
        <f>IFERROR(W1297+W1531,"")</f>
        <v>155773.54759999999</v>
      </c>
      <c r="X1609" s="23">
        <f>IFERROR(X1297+X1531,"")</f>
        <v>151380.39730000001</v>
      </c>
      <c r="Y1609" s="23">
        <f>IFERROR(Y1297+Y1531,"")</f>
        <v>144252.82750000001</v>
      </c>
      <c r="Z1609" s="23">
        <f>IFERROR(Z1297+Z1531,"")</f>
        <v>131024.1881</v>
      </c>
      <c r="AA1609" s="23">
        <f>IFERROR(AA1297+AA1531,"")</f>
        <v>120950.7366</v>
      </c>
      <c r="AB1609" s="23">
        <f>IFERROR(AB1297+AB1531,"")</f>
        <v>109980.39919999999</v>
      </c>
      <c r="AC1609" s="23">
        <f>IFERROR(AC1297+AC1531,"")</f>
        <v>91001.040200000047</v>
      </c>
      <c r="AD1609" s="23">
        <f>IFERROR(AD1297+AD1531,"")</f>
        <v>75516.181999999972</v>
      </c>
      <c r="AE1609" s="23">
        <f>IFERROR(AE1297+AE1531,"")</f>
        <v>51880.611399999994</v>
      </c>
      <c r="AF1609" s="23">
        <f>IFERROR(AF1297+AF1531,"")</f>
        <v>34368.107199999999</v>
      </c>
      <c r="AG1609" s="23">
        <f>IFERROR(AG1297+AG1531,"")</f>
        <v>4062.3434999999918</v>
      </c>
      <c r="AH1609" s="23">
        <f>IFERROR(AH1297+AH1531,"")</f>
        <v>-23682.001999999979</v>
      </c>
    </row>
    <row r="1610" spans="1:34" ht="15" hidden="1" x14ac:dyDescent="0.25">
      <c r="A1610" t="str">
        <f t="shared" si="284"/>
        <v>光大(H)超额拨备额</v>
      </c>
      <c r="B1610" s="3" t="str">
        <f t="shared" si="282"/>
        <v>光大银行超额拨备额</v>
      </c>
      <c r="C1610" s="4" t="s">
        <v>185</v>
      </c>
      <c r="D1610" s="4" t="s">
        <v>170</v>
      </c>
      <c r="E1610" s="5" t="s">
        <v>155</v>
      </c>
      <c r="F1610" s="5" t="s">
        <v>542</v>
      </c>
      <c r="G1610" s="5" t="str">
        <f t="shared" si="286"/>
        <v>超额拨备额</v>
      </c>
      <c r="H1610" s="23">
        <f>IFERROR(H1298+H1532,"")</f>
        <v>-14994.628999999986</v>
      </c>
      <c r="I1610" s="23">
        <f>IFERROR(I1298+I1532,"")</f>
        <v>-14195.265200000009</v>
      </c>
      <c r="J1610" s="23">
        <f>IFERROR(J1298+J1532,"")</f>
        <v>-15900.382400000002</v>
      </c>
      <c r="K1610" s="23">
        <f>IFERROR(K1298+K1532,"")</f>
        <v>-13122.629700000005</v>
      </c>
      <c r="L1610" s="23">
        <f>IFERROR(L1298+L1532,"")</f>
        <v>-13855.21100000001</v>
      </c>
      <c r="M1610" s="23">
        <f>IFERROR(M1298+M1532,"")</f>
        <v>-16365.635999999999</v>
      </c>
      <c r="N1610" s="23">
        <f>IFERROR(N1298+N1532,"")</f>
        <v>-20526.851599999995</v>
      </c>
      <c r="O1610" s="23">
        <f>IFERROR(O1298+O1532,"")</f>
        <v>-18914.219699999987</v>
      </c>
      <c r="P1610" s="23">
        <f>IFERROR(P1298+P1532,"")</f>
        <v>-19639.2592</v>
      </c>
      <c r="Q1610" s="23">
        <f>IFERROR(Q1298+Q1532,"")</f>
        <v>-19271.621699999989</v>
      </c>
      <c r="R1610" s="23">
        <f>IFERROR(R1298+R1532,"")</f>
        <v>-20553.300000000003</v>
      </c>
      <c r="S1610" s="23">
        <f>IFERROR(S1298+S1532,"")</f>
        <v>-18796.719599999997</v>
      </c>
      <c r="T1610" s="23">
        <f>IFERROR(T1298+T1532,"")</f>
        <v>-27831.384399999999</v>
      </c>
      <c r="U1610" s="23">
        <f>IFERROR(U1298+U1532,"")</f>
        <v>-27326.474800000015</v>
      </c>
      <c r="V1610" s="23">
        <f>IFERROR(V1298+V1532,"")</f>
        <v>-28798.449999999997</v>
      </c>
      <c r="W1610" s="23">
        <f>IFERROR(W1298+W1532,"")</f>
        <v>-27173.145700000008</v>
      </c>
      <c r="X1610" s="23">
        <f>IFERROR(X1298+X1532,"")</f>
        <v>-25328.710999999996</v>
      </c>
      <c r="Y1610" s="23">
        <f>IFERROR(Y1298+Y1532,"")</f>
        <v>-30205.805000000008</v>
      </c>
      <c r="Z1610" s="23">
        <f>IFERROR(Z1298+Z1532,"")</f>
        <v>-27360.925000000003</v>
      </c>
      <c r="AA1610" s="23">
        <f>IFERROR(AA1298+AA1532,"")</f>
        <v>-24805.782500000001</v>
      </c>
      <c r="AB1610" s="23">
        <f>IFERROR(AB1298+AB1532,"")</f>
        <v>-36553.049999999988</v>
      </c>
      <c r="AC1610" s="23">
        <f>IFERROR(AC1298+AC1532,"")</f>
        <v>-37862.826900000029</v>
      </c>
      <c r="AD1610" s="23">
        <f>IFERROR(AD1298+AD1532,"")</f>
        <v>-28450.775000000009</v>
      </c>
      <c r="AE1610" s="23">
        <f>IFERROR(AE1298+AE1532,"")</f>
        <v>-30129.3658</v>
      </c>
      <c r="AF1610" s="23">
        <f>IFERROR(AF1298+AF1532,"")</f>
        <v>-33598.874999999985</v>
      </c>
      <c r="AG1610" s="23">
        <f>IFERROR(AG1298+AG1532,"")</f>
        <v>-35437.771400000012</v>
      </c>
      <c r="AH1610" s="23">
        <f>IFERROR(AH1298+AH1532,"")</f>
        <v>-30866.768599999996</v>
      </c>
    </row>
    <row r="1611" spans="1:34" ht="15" hidden="1" x14ac:dyDescent="0.25">
      <c r="A1611" t="str">
        <f t="shared" si="284"/>
        <v>中信(H)超额拨备额</v>
      </c>
      <c r="B1611" s="3" t="str">
        <f t="shared" si="282"/>
        <v>中信银行超额拨备额</v>
      </c>
      <c r="C1611" s="4" t="s">
        <v>186</v>
      </c>
      <c r="D1611" s="4" t="s">
        <v>171</v>
      </c>
      <c r="E1611" s="5" t="s">
        <v>156</v>
      </c>
      <c r="F1611" s="5" t="s">
        <v>542</v>
      </c>
      <c r="G1611" s="5" t="str">
        <f t="shared" si="286"/>
        <v>超额拨备额</v>
      </c>
      <c r="H1611" s="23">
        <f>IFERROR(H1299+H1533,"")</f>
        <v>-30696.06719999999</v>
      </c>
      <c r="I1611" s="23">
        <f>IFERROR(I1299+I1533,"")</f>
        <v>-22831.23079999999</v>
      </c>
      <c r="J1611" s="23">
        <f>IFERROR(J1299+J1533,"")</f>
        <v>-28282.785499999998</v>
      </c>
      <c r="K1611" s="23">
        <f>IFERROR(K1299+K1533,"")</f>
        <v>-20288.766600000003</v>
      </c>
      <c r="L1611" s="23">
        <f>IFERROR(L1299+L1533,"")</f>
        <v>-38874.770900000003</v>
      </c>
      <c r="M1611" s="23">
        <f>IFERROR(M1299+M1533,"")</f>
        <v>-36884.468400000042</v>
      </c>
      <c r="N1611" s="23">
        <f>IFERROR(N1299+N1533,"")</f>
        <v>-36001.234800000035</v>
      </c>
      <c r="O1611" s="23">
        <f>IFERROR(O1299+O1533,"")</f>
        <v>-27322.402899999986</v>
      </c>
      <c r="P1611" s="23">
        <f>IFERROR(P1299+P1533,"")</f>
        <v>-43903.315000000002</v>
      </c>
      <c r="Q1611" s="23">
        <f>IFERROR(Q1299+Q1533,"")</f>
        <v>-47549.971999999994</v>
      </c>
      <c r="R1611" s="23">
        <f>IFERROR(R1299+R1533,"")</f>
        <v>-35504.969099999988</v>
      </c>
      <c r="S1611" s="23">
        <f>IFERROR(S1299+S1533,"")</f>
        <v>-32828.810400000017</v>
      </c>
      <c r="T1611" s="23">
        <f>IFERROR(T1299+T1533,"")</f>
        <v>-39184.296399999992</v>
      </c>
      <c r="U1611" s="23">
        <f>IFERROR(U1299+U1533,"")</f>
        <v>-36741.214399999953</v>
      </c>
      <c r="V1611" s="23">
        <f>IFERROR(V1299+V1533,"")</f>
        <v>-25008.204399999988</v>
      </c>
      <c r="W1611" s="23">
        <f>IFERROR(W1299+W1533,"")</f>
        <v>-19878.393299999996</v>
      </c>
      <c r="X1611" s="23">
        <f>IFERROR(X1299+X1533,"")</f>
        <v>-15648.222099999984</v>
      </c>
      <c r="Y1611" s="23">
        <f>IFERROR(Y1299+Y1533,"")</f>
        <v>-10221.006499999989</v>
      </c>
      <c r="Z1611" s="23">
        <f>IFERROR(Z1299+Z1533,"")</f>
        <v>-14316.459199999983</v>
      </c>
      <c r="AA1611" s="23">
        <f>IFERROR(AA1299+AA1533,"")</f>
        <v>-16257.171099999978</v>
      </c>
      <c r="AB1611" s="23">
        <f>IFERROR(AB1299+AB1533,"")</f>
        <v>-14530.684899999993</v>
      </c>
      <c r="AC1611" s="23">
        <f>IFERROR(AC1299+AC1533,"")</f>
        <v>-13959.205299999972</v>
      </c>
      <c r="AD1611" s="23">
        <f>IFERROR(AD1299+AD1533,"")</f>
        <v>-24194.484800000006</v>
      </c>
      <c r="AE1611" s="23">
        <f>IFERROR(AE1299+AE1533,"")</f>
        <v>-29650.062600000005</v>
      </c>
      <c r="AF1611" s="23">
        <f>IFERROR(AF1299+AF1533,"")</f>
        <v>-21238.040000000008</v>
      </c>
      <c r="AG1611" s="23">
        <f>IFERROR(AG1299+AG1533,"")</f>
        <v>-24947.117199999979</v>
      </c>
      <c r="AH1611" s="23">
        <f>IFERROR(AH1299+AH1533,"")</f>
        <v>-16907.978000000003</v>
      </c>
    </row>
    <row r="1612" spans="1:34" ht="15" hidden="1" x14ac:dyDescent="0.25">
      <c r="A1612" t="str">
        <f t="shared" si="284"/>
        <v>浙商(H)超额拨备额</v>
      </c>
      <c r="B1612" s="3" t="str">
        <f t="shared" si="282"/>
        <v>浙商银行超额拨备额</v>
      </c>
      <c r="C1612" s="4" t="s">
        <v>187</v>
      </c>
      <c r="D1612" s="4" t="s">
        <v>172</v>
      </c>
      <c r="E1612" s="5" t="s">
        <v>157</v>
      </c>
      <c r="F1612" s="5" t="s">
        <v>542</v>
      </c>
      <c r="G1612" s="5" t="str">
        <f t="shared" si="286"/>
        <v>超额拨备额</v>
      </c>
      <c r="H1612" s="23">
        <f>IFERROR(H1300+H1534,"")</f>
        <v>-454.48532709999563</v>
      </c>
      <c r="I1612" s="23" t="str">
        <f>IFERROR(I1300+I1534,"")</f>
        <v/>
      </c>
      <c r="J1612" s="23">
        <f>IFERROR(J1300+J1534,"")</f>
        <v>-77.29909719999705</v>
      </c>
      <c r="K1612" s="23">
        <f>IFERROR(K1300+K1534,"")</f>
        <v>339.40077240000392</v>
      </c>
      <c r="L1612" s="23">
        <f>IFERROR(L1300+L1534,"")</f>
        <v>-176.39400000000205</v>
      </c>
      <c r="M1612" s="23">
        <f>IFERROR(M1300+M1534,"")</f>
        <v>-1350.6044000000129</v>
      </c>
      <c r="N1612" s="23">
        <f>IFERROR(N1300+N1534,"")</f>
        <v>3331.637999999999</v>
      </c>
      <c r="O1612" s="23">
        <f>IFERROR(O1300+O1534,"")</f>
        <v>2115.9017000000094</v>
      </c>
      <c r="P1612" s="23">
        <f>IFERROR(P1300+P1534,"")</f>
        <v>3186.9449999999924</v>
      </c>
      <c r="Q1612" s="23">
        <f>IFERROR(Q1300+Q1534,"")</f>
        <v>4843.3457999999955</v>
      </c>
      <c r="R1612" s="23">
        <f>IFERROR(R1300+R1534,"")</f>
        <v>-15752.7281</v>
      </c>
      <c r="S1612" s="23">
        <f>IFERROR(S1300+S1534,"")</f>
        <v>-14455.989100000006</v>
      </c>
      <c r="T1612" s="23">
        <f>IFERROR(T1300+T1534,"")</f>
        <v>-26572.943800000008</v>
      </c>
      <c r="U1612" s="23">
        <f>IFERROR(U1300+U1534,"")</f>
        <v>-27501.234100000009</v>
      </c>
      <c r="V1612" s="23">
        <f>IFERROR(V1300+V1534,"")</f>
        <v>-25317.103299999995</v>
      </c>
      <c r="W1612" s="23">
        <f>IFERROR(W1300+W1534,"")</f>
        <v>-24774.493399999992</v>
      </c>
      <c r="X1612" s="23">
        <f>IFERROR(X1300+X1534,"")</f>
        <v>-30870.759999999995</v>
      </c>
      <c r="Y1612" s="23">
        <f>IFERROR(Y1300+Y1534,"")</f>
        <v>-30284.393299999989</v>
      </c>
      <c r="Z1612" s="23">
        <f>IFERROR(Z1300+Z1534,"")</f>
        <v>-36067.025599999986</v>
      </c>
      <c r="AA1612" s="23">
        <f>IFERROR(AA1300+AA1534,"")</f>
        <v>-36905.123999999996</v>
      </c>
      <c r="AB1612" s="23">
        <f>IFERROR(AB1300+AB1534,"")</f>
        <v>-43951.669899999986</v>
      </c>
      <c r="AC1612" s="23">
        <f>IFERROR(AC1300+AC1534,"")</f>
        <v>-44647.488999999987</v>
      </c>
      <c r="AD1612" s="23">
        <f>IFERROR(AD1300+AD1534,"")</f>
        <v>-49044.969800000006</v>
      </c>
      <c r="AE1612" s="23">
        <f>IFERROR(AE1300+AE1534,"")</f>
        <v>-50739.0769</v>
      </c>
      <c r="AF1612" s="23">
        <f>IFERROR(AF1300+AF1534,"")</f>
        <v>-51954.756799999996</v>
      </c>
      <c r="AG1612" s="23">
        <f>IFERROR(AG1300+AG1534,"")</f>
        <v>-54605.607599999996</v>
      </c>
      <c r="AH1612" s="23">
        <f>IFERROR(AH1300+AH1534,"")</f>
        <v>-51442.450400000009</v>
      </c>
    </row>
    <row r="1613" spans="1:34" ht="15" hidden="1" x14ac:dyDescent="0.25">
      <c r="A1613" t="str">
        <f t="shared" si="284"/>
        <v>民生(H)超额拨备额</v>
      </c>
      <c r="B1613" s="3" t="str">
        <f t="shared" si="282"/>
        <v>民生银行超额拨备额</v>
      </c>
      <c r="C1613" s="4" t="s">
        <v>188</v>
      </c>
      <c r="D1613" s="4" t="s">
        <v>173</v>
      </c>
      <c r="E1613" s="5" t="s">
        <v>158</v>
      </c>
      <c r="F1613" s="5" t="s">
        <v>542</v>
      </c>
      <c r="G1613" s="5" t="str">
        <f t="shared" si="286"/>
        <v>超额拨备额</v>
      </c>
      <c r="H1613" s="23">
        <f>IFERROR(H1301+H1535,"")</f>
        <v>-82650.317500000005</v>
      </c>
      <c r="I1613" s="23">
        <f>IFERROR(I1301+I1535,"")</f>
        <v>-79825.361900000018</v>
      </c>
      <c r="J1613" s="23">
        <f>IFERROR(J1301+J1535,"")</f>
        <v>-74894.575600000011</v>
      </c>
      <c r="K1613" s="23">
        <f>IFERROR(K1301+K1535,"")</f>
        <v>-70675.31829999997</v>
      </c>
      <c r="L1613" s="23">
        <f>IFERROR(L1301+L1535,"")</f>
        <v>-85371.9571</v>
      </c>
      <c r="M1613" s="23">
        <f>IFERROR(M1301+M1535,"")</f>
        <v>-85212.590300000011</v>
      </c>
      <c r="N1613" s="23">
        <f>IFERROR(N1301+N1535,"")</f>
        <v>-91845.544200000004</v>
      </c>
      <c r="O1613" s="23">
        <f>IFERROR(O1301+O1535,"")</f>
        <v>-88955.137399999992</v>
      </c>
      <c r="P1613" s="23">
        <f>IFERROR(P1301+P1535,"")</f>
        <v>-96248.199999999983</v>
      </c>
      <c r="Q1613" s="23">
        <f>IFERROR(Q1301+Q1535,"")</f>
        <v>-107338.64210000001</v>
      </c>
      <c r="R1613" s="23">
        <f>IFERROR(R1301+R1535,"")</f>
        <v>-100405.88680000001</v>
      </c>
      <c r="S1613" s="23">
        <f>IFERROR(S1301+S1535,"")</f>
        <v>-99198.740700000009</v>
      </c>
      <c r="T1613" s="23">
        <f>IFERROR(T1301+T1535,"")</f>
        <v>-97081.772800000006</v>
      </c>
      <c r="U1613" s="23">
        <f>IFERROR(U1301+U1535,"")</f>
        <v>-100689.65839999999</v>
      </c>
      <c r="V1613" s="23">
        <f>IFERROR(V1301+V1535,"")</f>
        <v>-103444.21920000002</v>
      </c>
      <c r="W1613" s="23">
        <f>IFERROR(W1301+W1535,"")</f>
        <v>-102239.57319999998</v>
      </c>
      <c r="X1613" s="23">
        <f>IFERROR(X1301+X1535,"")</f>
        <v>-95792.78939999998</v>
      </c>
      <c r="Y1613" s="23">
        <f>IFERROR(Y1301+Y1535,"")</f>
        <v>-94037.92</v>
      </c>
      <c r="Z1613" s="23">
        <f>IFERROR(Z1301+Z1535,"")</f>
        <v>-99766.179600000003</v>
      </c>
      <c r="AA1613" s="23">
        <f>IFERROR(AA1301+AA1535,"")</f>
        <v>-99820.487999999998</v>
      </c>
      <c r="AB1613" s="23">
        <f>IFERROR(AB1301+AB1535,"")</f>
        <v>-102099.4369</v>
      </c>
      <c r="AC1613" s="23">
        <f>IFERROR(AC1301+AC1535,"")</f>
        <v>-104035.92440000002</v>
      </c>
      <c r="AD1613" s="23">
        <f>IFERROR(AD1301+AD1535,"")</f>
        <v>-111977.05600000001</v>
      </c>
      <c r="AE1613" s="23">
        <f>IFERROR(AE1301+AE1535,"")</f>
        <v>-111759.6967</v>
      </c>
      <c r="AF1613" s="23">
        <f>IFERROR(AF1301+AF1535,"")</f>
        <v>-103446.13519999998</v>
      </c>
      <c r="AG1613" s="23">
        <f>IFERROR(AG1301+AG1535,"")</f>
        <v>-104355.52320000001</v>
      </c>
      <c r="AH1613" s="23">
        <f>IFERROR(AH1301+AH1535,"")</f>
        <v>-100979.08900000001</v>
      </c>
    </row>
    <row r="1614" spans="1:34" ht="15" hidden="1" x14ac:dyDescent="0.25">
      <c r="A1614" t="str">
        <f t="shared" si="284"/>
        <v>招商(H)超额拨备额</v>
      </c>
      <c r="B1614" s="3" t="str">
        <f t="shared" si="282"/>
        <v>招商银行超额拨备额</v>
      </c>
      <c r="C1614" s="4" t="s">
        <v>189</v>
      </c>
      <c r="D1614" s="4" t="s">
        <v>174</v>
      </c>
      <c r="E1614" s="5" t="s">
        <v>159</v>
      </c>
      <c r="F1614" s="5" t="s">
        <v>542</v>
      </c>
      <c r="G1614" s="5" t="str">
        <f t="shared" si="286"/>
        <v>超额拨备额</v>
      </c>
      <c r="H1614" s="23">
        <f>IFERROR(H1302+H1536,"")</f>
        <v>115753.58099999999</v>
      </c>
      <c r="I1614" s="23">
        <f>IFERROR(I1302+I1536,"")</f>
        <v>124130.978</v>
      </c>
      <c r="J1614" s="23">
        <f>IFERROR(J1302+J1536,"")</f>
        <v>139809.46000000002</v>
      </c>
      <c r="K1614" s="23">
        <f>IFERROR(K1302+K1536,"")</f>
        <v>149820.28759999998</v>
      </c>
      <c r="L1614" s="23">
        <f>IFERROR(L1302+L1536,"")</f>
        <v>167909.44899999999</v>
      </c>
      <c r="M1614" s="23">
        <f>IFERROR(M1302+M1536,"")</f>
        <v>171191.89900000003</v>
      </c>
      <c r="N1614" s="23">
        <f>IFERROR(N1302+N1536,"")</f>
        <v>167800.33040000001</v>
      </c>
      <c r="O1614" s="23">
        <f>IFERROR(O1302+O1536,"")</f>
        <v>174483.56579999998</v>
      </c>
      <c r="P1614" s="23">
        <f>IFERROR(P1302+P1536,"")</f>
        <v>204365.72019999998</v>
      </c>
      <c r="Q1614" s="23">
        <f>IFERROR(Q1302+Q1536,"")</f>
        <v>187843.73670000001</v>
      </c>
      <c r="R1614" s="23">
        <f>IFERROR(R1302+R1536,"")</f>
        <v>195751.69059999997</v>
      </c>
      <c r="S1614" s="23">
        <f>IFERROR(S1302+S1536,"")</f>
        <v>188138.51140000002</v>
      </c>
      <c r="T1614" s="23">
        <f>IFERROR(T1302+T1536,"")</f>
        <v>206473.83350000001</v>
      </c>
      <c r="U1614" s="23">
        <f>IFERROR(U1302+U1536,"")</f>
        <v>201454.33660000004</v>
      </c>
      <c r="V1614" s="23">
        <f>IFERROR(V1302+V1536,"")</f>
        <v>178689.99359999999</v>
      </c>
      <c r="W1614" s="23">
        <f>IFERROR(W1302+W1536,"")</f>
        <v>188184.16389999999</v>
      </c>
      <c r="X1614" s="23">
        <f>IFERROR(X1302+X1536,"")</f>
        <v>198801.32949999999</v>
      </c>
      <c r="Y1614" s="23">
        <f>IFERROR(Y1302+Y1536,"")</f>
        <v>201208.48680000001</v>
      </c>
      <c r="Z1614" s="23">
        <f>IFERROR(Z1302+Z1536,"")</f>
        <v>182620.7825</v>
      </c>
      <c r="AA1614" s="23">
        <f>IFERROR(AA1302+AA1536,"")</f>
        <v>179106.75760000001</v>
      </c>
      <c r="AB1614" s="23">
        <f>IFERROR(AB1302+AB1536,"")</f>
        <v>177141.64240000001</v>
      </c>
      <c r="AC1614" s="23">
        <f>IFERROR(AC1302+AC1536,"")</f>
        <v>171367.3161</v>
      </c>
      <c r="AD1614" s="23">
        <f>IFERROR(AD1302+AD1536,"")</f>
        <v>146034.00750000001</v>
      </c>
      <c r="AE1614" s="23">
        <f>IFERROR(AE1302+AE1536,"")</f>
        <v>139743.82029999996</v>
      </c>
      <c r="AF1614" s="23">
        <f>IFERROR(AF1302+AF1536,"")</f>
        <v>134702.4712</v>
      </c>
      <c r="AG1614" s="23">
        <f>IFERROR(AG1302+AG1536,"")</f>
        <v>134189.34800000006</v>
      </c>
      <c r="AH1614" s="23">
        <f>IFERROR(AH1302+AH1536,"")</f>
        <v>122967.2548</v>
      </c>
    </row>
    <row r="1615" spans="1:34" ht="15" hidden="1" x14ac:dyDescent="0.25">
      <c r="A1615" t="str">
        <f t="shared" si="284"/>
        <v>重庆(H)超额拨备额</v>
      </c>
      <c r="B1615" s="3" t="str">
        <f t="shared" si="282"/>
        <v>重庆银行超额拨备额</v>
      </c>
      <c r="C1615" s="4" t="s">
        <v>190</v>
      </c>
      <c r="D1615" s="4" t="s">
        <v>175</v>
      </c>
      <c r="E1615" s="5" t="s">
        <v>160</v>
      </c>
      <c r="F1615" s="5" t="s">
        <v>542</v>
      </c>
      <c r="G1615" s="5" t="str">
        <f t="shared" si="286"/>
        <v>超额拨备额</v>
      </c>
      <c r="H1615" s="23">
        <f>IFERROR(H1303+H1537,"")</f>
        <v>3577.9915571000001</v>
      </c>
      <c r="I1615" s="23" t="str">
        <f>IFERROR(I1303+I1537,"")</f>
        <v/>
      </c>
      <c r="J1615" s="23">
        <f>IFERROR(J1303+J1537,"")</f>
        <v>-2816.3162311000006</v>
      </c>
      <c r="K1615" s="23">
        <f>IFERROR(K1303+K1537,"")</f>
        <v>-501.00596840000082</v>
      </c>
      <c r="L1615" s="23">
        <f>IFERROR(L1303+L1537,"")</f>
        <v>-2166.090511899999</v>
      </c>
      <c r="M1615" s="23" t="str">
        <f>IFERROR(M1303+M1537,"")</f>
        <v/>
      </c>
      <c r="N1615" s="23">
        <f>IFERROR(N1303+N1537,"")</f>
        <v>385.83103480000136</v>
      </c>
      <c r="O1615" s="23">
        <f>IFERROR(O1303+O1537,"")</f>
        <v>726.96479030000228</v>
      </c>
      <c r="P1615" s="23">
        <f>IFERROR(P1303+P1537,"")</f>
        <v>-1937.9589115000006</v>
      </c>
      <c r="Q1615" s="23">
        <f>IFERROR(Q1303+Q1537,"")</f>
        <v>268.8672999999992</v>
      </c>
      <c r="R1615" s="23">
        <f>IFERROR(R1303+R1537,"")</f>
        <v>-1805.0393089999934</v>
      </c>
      <c r="S1615" s="23">
        <f>IFERROR(S1303+S1537,"")</f>
        <v>-1617.9617999999928</v>
      </c>
      <c r="T1615" s="23">
        <f>IFERROR(T1303+T1537,"")</f>
        <v>-4845.1659116000046</v>
      </c>
      <c r="U1615" s="23">
        <f>IFERROR(U1303+U1537,"")</f>
        <v>-3121.0078000000026</v>
      </c>
      <c r="V1615" s="23">
        <f>IFERROR(V1303+V1537,"")</f>
        <v>-4932.8658497999986</v>
      </c>
      <c r="W1615" s="23">
        <f>IFERROR(W1303+W1537,"")</f>
        <v>-4223.7346903999969</v>
      </c>
      <c r="X1615" s="23">
        <f>IFERROR(X1303+X1537,"")</f>
        <v>-3870.0169222999994</v>
      </c>
      <c r="Y1615" s="23">
        <f>IFERROR(Y1303+Y1537,"")</f>
        <v>-4403.0931000000019</v>
      </c>
      <c r="Z1615" s="23">
        <f>IFERROR(Z1303+Z1537,"")</f>
        <v>-3664.4763198000001</v>
      </c>
      <c r="AA1615" s="23">
        <f>IFERROR(AA1303+AA1537,"")</f>
        <v>-3486.6116772999994</v>
      </c>
      <c r="AB1615" s="23">
        <f>IFERROR(AB1303+AB1537,"")</f>
        <v>-3072.2849375000023</v>
      </c>
      <c r="AC1615" s="23">
        <f>IFERROR(AC1303+AC1537,"")</f>
        <v>-2687.1442999999999</v>
      </c>
      <c r="AD1615" s="23">
        <f>IFERROR(AD1303+AD1537,"")</f>
        <v>-2750.6395124999985</v>
      </c>
      <c r="AE1615" s="23">
        <f>IFERROR(AE1303+AE1537,"")</f>
        <v>-2257.1170345999967</v>
      </c>
      <c r="AF1615" s="23">
        <f>IFERROR(AF1303+AF1537,"")</f>
        <v>-438.54448279999951</v>
      </c>
      <c r="AG1615" s="23">
        <f>IFERROR(AG1303+AG1537,"")</f>
        <v>-390.52119999999877</v>
      </c>
      <c r="AH1615" s="23">
        <f>IFERROR(AH1303+AH1537,"")</f>
        <v>-1017.0087626000004</v>
      </c>
    </row>
    <row r="1616" spans="1:34" ht="15" hidden="1" x14ac:dyDescent="0.25">
      <c r="A1616" t="str">
        <f t="shared" si="284"/>
        <v>青岛(H)超额拨备额</v>
      </c>
      <c r="B1616" s="3" t="str">
        <f t="shared" si="282"/>
        <v>青岛银行超额拨备额</v>
      </c>
      <c r="C1616" s="4" t="s">
        <v>191</v>
      </c>
      <c r="D1616" s="4" t="s">
        <v>176</v>
      </c>
      <c r="E1616" s="5" t="s">
        <v>161</v>
      </c>
      <c r="F1616" s="5" t="s">
        <v>542</v>
      </c>
      <c r="G1616" s="5" t="str">
        <f t="shared" si="286"/>
        <v>超额拨备额</v>
      </c>
      <c r="H1616" s="23">
        <f>IFERROR(H1304+H1538,"")</f>
        <v>-4632.446614399998</v>
      </c>
      <c r="I1616" s="23">
        <f>IFERROR(I1304+I1538,"")</f>
        <v>-3510.4006680000002</v>
      </c>
      <c r="J1616" s="23">
        <f>IFERROR(J1304+J1538,"")</f>
        <v>-3124.4798094999996</v>
      </c>
      <c r="K1616" s="23">
        <f>IFERROR(K1304+K1538,"")</f>
        <v>-2302.301803899998</v>
      </c>
      <c r="L1616" s="23">
        <f>IFERROR(L1304+L1538,"")</f>
        <v>-2322.8529609999978</v>
      </c>
      <c r="M1616" s="23">
        <f>IFERROR(M1304+M1538,"")</f>
        <v>-474.47658959999967</v>
      </c>
      <c r="N1616" s="23">
        <f>IFERROR(N1304+N1538,"")</f>
        <v>393.36096290000114</v>
      </c>
      <c r="O1616" s="23">
        <f>IFERROR(O1304+O1538,"")</f>
        <v>1197.9032169000002</v>
      </c>
      <c r="P1616" s="23">
        <f>IFERROR(P1304+P1538,"")</f>
        <v>1003.4911215</v>
      </c>
      <c r="Q1616" s="23">
        <f>IFERROR(Q1304+Q1538,"")</f>
        <v>1255.2317273999995</v>
      </c>
      <c r="R1616" s="23">
        <f>IFERROR(R1304+R1538,"")</f>
        <v>1880.5275679999984</v>
      </c>
      <c r="S1616" s="23">
        <f>IFERROR(S1304+S1538,"")</f>
        <v>2235.1294901999991</v>
      </c>
      <c r="T1616" s="23">
        <f>IFERROR(T1304+T1538,"")</f>
        <v>2186.4341211999999</v>
      </c>
      <c r="U1616" s="23">
        <f>IFERROR(U1304+U1538,"")</f>
        <v>2654.6750107999997</v>
      </c>
      <c r="V1616" s="23">
        <f>IFERROR(V1304+V1538,"")</f>
        <v>1132.3436308000028</v>
      </c>
      <c r="W1616" s="23">
        <f>IFERROR(W1304+W1538,"")</f>
        <v>1472.2460344000028</v>
      </c>
      <c r="X1616" s="23">
        <f>IFERROR(X1304+X1538,"")</f>
        <v>6790.8541323999998</v>
      </c>
      <c r="Y1616" s="23">
        <f>IFERROR(Y1304+Y1538,"")</f>
        <v>7666.4998915999986</v>
      </c>
      <c r="Z1616" s="23">
        <f>IFERROR(Z1304+Z1538,"")</f>
        <v>8772.3524161999958</v>
      </c>
      <c r="AA1616" s="23">
        <f>IFERROR(AA1304+AA1538,"")</f>
        <v>9327.3231954999974</v>
      </c>
      <c r="AB1616" s="23">
        <f>IFERROR(AB1304+AB1538,"")</f>
        <v>9696.9864856000004</v>
      </c>
      <c r="AC1616" s="23">
        <f>IFERROR(AC1304+AC1538,"")</f>
        <v>10212.3569259</v>
      </c>
      <c r="AD1616" s="23">
        <f>IFERROR(AD1304+AD1538,"")</f>
        <v>5673.6291349999992</v>
      </c>
      <c r="AE1616" s="23">
        <f>IFERROR(AE1304+AE1538,"")</f>
        <v>6566.9673395999989</v>
      </c>
      <c r="AF1616" s="23">
        <f>IFERROR(AF1304+AF1538,"")</f>
        <v>7139.1717376000006</v>
      </c>
      <c r="AG1616" s="23">
        <f>IFERROR(AG1304+AG1538,"")</f>
        <v>7777.5220199000005</v>
      </c>
      <c r="AH1616" s="23">
        <f>IFERROR(AH1304+AH1538,"")</f>
        <v>6676.7285675999992</v>
      </c>
    </row>
    <row r="1617" spans="1:34" ht="15" hidden="1" x14ac:dyDescent="0.25">
      <c r="A1617" t="str">
        <f t="shared" si="284"/>
        <v>郑州(H)超额拨备额</v>
      </c>
      <c r="B1617" s="3" t="str">
        <f t="shared" si="282"/>
        <v>郑州银行超额拨备额</v>
      </c>
      <c r="C1617" s="4" t="s">
        <v>192</v>
      </c>
      <c r="D1617" s="4" t="s">
        <v>177</v>
      </c>
      <c r="E1617" s="5" t="s">
        <v>162</v>
      </c>
      <c r="F1617" s="5" t="s">
        <v>542</v>
      </c>
      <c r="G1617" s="5" t="str">
        <f t="shared" si="286"/>
        <v>超额拨备额</v>
      </c>
      <c r="H1617" s="23">
        <f>IFERROR(H1305+H1539,"")</f>
        <v>-746.83293279999725</v>
      </c>
      <c r="I1617" s="23">
        <f>IFERROR(I1305+I1539,"")</f>
        <v>-385.04779279999639</v>
      </c>
      <c r="J1617" s="23">
        <f>IFERROR(J1305+J1539,"")</f>
        <v>-5241.5784604999981</v>
      </c>
      <c r="K1617" s="23">
        <f>IFERROR(K1305+K1539,"")</f>
        <v>-5665.5680558999984</v>
      </c>
      <c r="L1617" s="23">
        <f>IFERROR(L1305+L1539,"")</f>
        <v>-6676.547163199999</v>
      </c>
      <c r="M1617" s="23">
        <f>IFERROR(M1305+M1539,"")</f>
        <v>-6808.8986485000014</v>
      </c>
      <c r="N1617" s="23">
        <f>IFERROR(N1305+N1539,"")</f>
        <v>-8772.9511519999996</v>
      </c>
      <c r="O1617" s="23">
        <f>IFERROR(O1305+O1539,"")</f>
        <v>-8984.8038344000015</v>
      </c>
      <c r="P1617" s="23">
        <f>IFERROR(P1305+P1539,"")</f>
        <v>-10483.751970099996</v>
      </c>
      <c r="Q1617" s="23">
        <f>IFERROR(Q1305+Q1539,"")</f>
        <v>-10626.6749903</v>
      </c>
      <c r="R1617" s="23">
        <f>IFERROR(R1305+R1539,"")</f>
        <v>-10385.320858000001</v>
      </c>
      <c r="S1617" s="23">
        <f>IFERROR(S1305+S1539,"")</f>
        <v>-9602.6298618000019</v>
      </c>
      <c r="T1617" s="23">
        <f>IFERROR(T1305+T1539,"")</f>
        <v>-10567.695686400002</v>
      </c>
      <c r="U1617" s="23">
        <f>IFERROR(U1305+U1539,"")</f>
        <v>-10412.883000000002</v>
      </c>
      <c r="V1617" s="23">
        <f>IFERROR(V1305+V1539,"")</f>
        <v>-9754.6986235999975</v>
      </c>
      <c r="W1617" s="23">
        <f>IFERROR(W1305+W1539,"")</f>
        <v>-10368.145809099997</v>
      </c>
      <c r="X1617" s="23">
        <f>IFERROR(X1305+X1539,"")</f>
        <v>1947.8394403999973</v>
      </c>
      <c r="Y1617" s="23">
        <f>IFERROR(Y1305+Y1539,"")</f>
        <v>1466.233333199998</v>
      </c>
      <c r="Z1617" s="23">
        <f>IFERROR(Z1305+Z1539,"")</f>
        <v>3470.0885478000037</v>
      </c>
      <c r="AA1617" s="23">
        <f>IFERROR(AA1305+AA1539,"")</f>
        <v>3906.2234284000042</v>
      </c>
      <c r="AB1617" s="23">
        <f>IFERROR(AB1305+AB1539,"")</f>
        <v>5053.0934658999959</v>
      </c>
      <c r="AC1617" s="23">
        <f>IFERROR(AC1305+AC1539,"")</f>
        <v>4040.8744783999973</v>
      </c>
      <c r="AD1617" s="23">
        <f>IFERROR(AD1305+AD1539,"")</f>
        <v>-11905.250090800007</v>
      </c>
      <c r="AE1617" s="23">
        <f>IFERROR(AE1305+AE1539,"")</f>
        <v>-11394.569536900006</v>
      </c>
      <c r="AF1617" s="23">
        <f>IFERROR(AF1305+AF1539,"")</f>
        <v>-12305.660548800004</v>
      </c>
      <c r="AG1617" s="23">
        <f>IFERROR(AG1305+AG1539,"")</f>
        <v>-11886.790424700002</v>
      </c>
      <c r="AH1617" s="23">
        <f>IFERROR(AH1305+AH1539,"")</f>
        <v>-9634.3890812000027</v>
      </c>
    </row>
    <row r="1618" spans="1:34" ht="15" hidden="1" x14ac:dyDescent="0.25">
      <c r="A1618" t="str">
        <f t="shared" si="284"/>
        <v>渝农(H)超额拨备额</v>
      </c>
      <c r="B1618" s="3" t="str">
        <f t="shared" si="282"/>
        <v>渝农商行超额拨备额</v>
      </c>
      <c r="C1618" s="4" t="s">
        <v>193</v>
      </c>
      <c r="D1618" s="4" t="s">
        <v>178</v>
      </c>
      <c r="E1618" s="5" t="s">
        <v>163</v>
      </c>
      <c r="F1618" s="5" t="s">
        <v>542</v>
      </c>
      <c r="G1618" s="5" t="str">
        <f t="shared" si="286"/>
        <v>超额拨备额</v>
      </c>
      <c r="H1618" s="23">
        <f>IFERROR(H1306+H1540,"")</f>
        <v>3856.7234824999978</v>
      </c>
      <c r="I1618" s="23" t="str">
        <f>IFERROR(I1306+I1540,"")</f>
        <v/>
      </c>
      <c r="J1618" s="23">
        <f>IFERROR(J1306+J1540,"")</f>
        <v>9454.7948999999953</v>
      </c>
      <c r="K1618" s="23">
        <f>IFERROR(K1306+K1540,"")</f>
        <v>10385.352019999997</v>
      </c>
      <c r="L1618" s="23">
        <f>IFERROR(L1306+L1540,"")</f>
        <v>9777.6292831999963</v>
      </c>
      <c r="M1618" s="23">
        <f>IFERROR(M1306+M1540,"")</f>
        <v>9973.5265999999938</v>
      </c>
      <c r="N1618" s="23">
        <f>IFERROR(N1306+N1540,"")</f>
        <v>2959.9961029999986</v>
      </c>
      <c r="O1618" s="23">
        <f>IFERROR(O1306+O1540,"")</f>
        <v>2983.2644999999984</v>
      </c>
      <c r="P1618" s="23">
        <f>IFERROR(P1306+P1540,"")</f>
        <v>2465.2275424000072</v>
      </c>
      <c r="Q1618" s="23">
        <f>IFERROR(Q1306+Q1540,"")</f>
        <v>2745.8880900000004</v>
      </c>
      <c r="R1618" s="23">
        <f>IFERROR(R1306+R1540,"")</f>
        <v>7016.2387750000034</v>
      </c>
      <c r="S1618" s="23">
        <f>IFERROR(S1306+S1540,"")</f>
        <v>8132.2293999999947</v>
      </c>
      <c r="T1618" s="23">
        <f>IFERROR(T1306+T1540,"")</f>
        <v>10427.783501900003</v>
      </c>
      <c r="U1618" s="23">
        <f>IFERROR(U1306+U1540,"")</f>
        <v>9623.9091700000045</v>
      </c>
      <c r="V1618" s="23">
        <f>IFERROR(V1306+V1540,"")</f>
        <v>11022.891575200003</v>
      </c>
      <c r="W1618" s="23">
        <f>IFERROR(W1306+W1540,"")</f>
        <v>11318.767360000005</v>
      </c>
      <c r="X1618" s="23">
        <f>IFERROR(X1306+X1540,"")</f>
        <v>15936.560523300001</v>
      </c>
      <c r="Y1618" s="23">
        <f>IFERROR(Y1306+Y1540,"")</f>
        <v>16295.074699999997</v>
      </c>
      <c r="Z1618" s="23">
        <f>IFERROR(Z1306+Z1540,"")</f>
        <v>17901.7573959</v>
      </c>
      <c r="AA1618" s="23">
        <f>IFERROR(AA1306+AA1540,"")</f>
        <v>18517.948270000001</v>
      </c>
      <c r="AB1618" s="23">
        <f>IFERROR(AB1306+AB1540,"")</f>
        <v>15925.942545599999</v>
      </c>
      <c r="AC1618" s="23">
        <f>IFERROR(AC1306+AC1540,"")</f>
        <v>15742.996429999996</v>
      </c>
      <c r="AD1618" s="23">
        <f>IFERROR(AD1306+AD1540,"")</f>
        <v>13283.897422999997</v>
      </c>
      <c r="AE1618" s="23">
        <f>IFERROR(AE1306+AE1540,"")</f>
        <v>14184.715269999999</v>
      </c>
      <c r="AF1618" s="23">
        <f>IFERROR(AF1306+AF1540,"")</f>
        <v>13516.412862700003</v>
      </c>
      <c r="AG1618" s="23">
        <f>IFERROR(AG1306+AG1540,"")</f>
        <v>13718.669239999999</v>
      </c>
      <c r="AH1618" s="23">
        <f>IFERROR(AH1306+AH1540,"")</f>
        <v>13812.645935599996</v>
      </c>
    </row>
    <row r="1619" spans="1:34" ht="15" hidden="1" x14ac:dyDescent="0.25">
      <c r="A1619" t="str">
        <f t="shared" si="284"/>
        <v>中原超额拨备额</v>
      </c>
      <c r="B1619" s="15" t="str">
        <f t="shared" si="282"/>
        <v>中原银行超额拨备额</v>
      </c>
      <c r="C1619" s="16" t="s">
        <v>222</v>
      </c>
      <c r="D1619" s="16" t="s">
        <v>194</v>
      </c>
      <c r="E1619" s="17" t="s">
        <v>208</v>
      </c>
      <c r="F1619" s="17" t="s">
        <v>236</v>
      </c>
      <c r="G1619" s="17" t="str">
        <f t="shared" si="286"/>
        <v>超额拨备额</v>
      </c>
      <c r="H1619" s="23">
        <f>IFERROR(H1307+H1541,"")</f>
        <v>-9653.8291599999993</v>
      </c>
      <c r="I1619" s="23">
        <f>IFERROR(I1307+I1541,"")</f>
        <v>-9648.1857653199986</v>
      </c>
      <c r="J1619" s="23">
        <f>IFERROR(J1307+J1541,"")</f>
        <v>-8655.7969438000018</v>
      </c>
      <c r="K1619" s="23">
        <f>IFERROR(K1307+K1541,"")</f>
        <v>-8665.3004385947424</v>
      </c>
      <c r="L1619" s="23">
        <f>IFERROR(L1307+L1541,"")</f>
        <v>-7846.7719044000014</v>
      </c>
      <c r="M1619" s="23">
        <f>IFERROR(M1307+M1541,"")</f>
        <v>-7828.6194102288418</v>
      </c>
      <c r="N1619" s="23">
        <f>IFERROR(N1307+N1541,"")</f>
        <v>-12878.2887933</v>
      </c>
      <c r="O1619" s="23">
        <f>IFERROR(O1307+O1541,"")</f>
        <v>-12867.71310699177</v>
      </c>
      <c r="P1619" s="23">
        <f>IFERROR(P1307+P1541,"")</f>
        <v>-16119.818581200001</v>
      </c>
      <c r="Q1619" s="23">
        <f>IFERROR(Q1307+Q1541,"")</f>
        <v>-16144.011679651161</v>
      </c>
      <c r="R1619" s="23">
        <f>IFERROR(R1307+R1541,"")</f>
        <v>-27946.581405200002</v>
      </c>
      <c r="S1619" s="23">
        <f>IFERROR(S1307+S1541,"")</f>
        <v>-27969.44577595852</v>
      </c>
      <c r="T1619" s="23">
        <f>IFERROR(T1307+T1541,"")</f>
        <v>-15859.505932200003</v>
      </c>
      <c r="U1619" s="23">
        <f>IFERROR(U1307+U1541,"")</f>
        <v>-15812.603874022165</v>
      </c>
      <c r="V1619" s="23">
        <f>IFERROR(V1307+V1541,"")</f>
        <v>-36902.315420500003</v>
      </c>
      <c r="W1619" s="23">
        <f>IFERROR(W1307+W1541,"")</f>
        <v>-36897.606277178595</v>
      </c>
      <c r="X1619" s="23">
        <f>IFERROR(X1307+X1541,"")</f>
        <v>-613.72152560000177</v>
      </c>
      <c r="Y1619" s="23">
        <f>IFERROR(Y1307+Y1541,"")</f>
        <v>-1002.1870041900002</v>
      </c>
      <c r="Z1619" s="23">
        <f>IFERROR(Z1307+Z1541,"")</f>
        <v>-3184.1282884000029</v>
      </c>
      <c r="AA1619" s="23">
        <f>IFERROR(AA1307+AA1541,"")</f>
        <v>-3319.5854966400038</v>
      </c>
      <c r="AB1619" s="23">
        <f>IFERROR(AB1307+AB1541,"")</f>
        <v>3066.6885600000023</v>
      </c>
      <c r="AC1619" s="23">
        <f>IFERROR(AC1307+AC1541,"")</f>
        <v>2752.4682316799954</v>
      </c>
      <c r="AD1619" s="23">
        <f>IFERROR(AD1307+AD1541,"")</f>
        <v>-25225.954171199995</v>
      </c>
      <c r="AE1619" s="23">
        <f>IFERROR(AE1307+AE1541,"")</f>
        <v>-25266.030506988634</v>
      </c>
      <c r="AF1619" s="23">
        <f>IFERROR(AF1307+AF1541,"")</f>
        <v>-21770.843584799997</v>
      </c>
      <c r="AG1619" s="23">
        <f>IFERROR(AG1307+AG1541,"")</f>
        <v>-21735.666869979603</v>
      </c>
      <c r="AH1619" s="23">
        <f>IFERROR(AH1307+AH1541,"")</f>
        <v>-5399.4069999999992</v>
      </c>
    </row>
    <row r="1620" spans="1:34" ht="15" hidden="1" x14ac:dyDescent="0.25">
      <c r="A1620" t="str">
        <f t="shared" si="284"/>
        <v>广州农商超额拨备额</v>
      </c>
      <c r="B1620" s="3" t="str">
        <f t="shared" si="282"/>
        <v>广州农商银行超额拨备额</v>
      </c>
      <c r="C1620" s="4" t="s">
        <v>223</v>
      </c>
      <c r="D1620" s="4" t="s">
        <v>195</v>
      </c>
      <c r="E1620" s="5" t="s">
        <v>209</v>
      </c>
      <c r="F1620" s="5" t="s">
        <v>236</v>
      </c>
      <c r="G1620" s="5" t="str">
        <f t="shared" si="286"/>
        <v>超额拨备额</v>
      </c>
      <c r="H1620" s="23">
        <f>IFERROR(H1308+H1542,"")</f>
        <v>-12301.403444</v>
      </c>
      <c r="I1620" s="23">
        <f>IFERROR(I1308+I1542,"")</f>
        <v>-2675.906013330401</v>
      </c>
      <c r="J1620" s="23">
        <f>IFERROR(J1308+J1542,"")</f>
        <v>-5528.8600000000006</v>
      </c>
      <c r="K1620" s="23">
        <f>IFERROR(K1308+K1542,"")</f>
        <v>-5563.2138502941816</v>
      </c>
      <c r="L1620" s="23">
        <f>IFERROR(L1308+L1542,"")</f>
        <v>-11596.224069600001</v>
      </c>
      <c r="M1620" s="23">
        <f>IFERROR(M1308+M1542,"")</f>
        <v>-11559.988166591524</v>
      </c>
      <c r="N1620" s="23">
        <f>IFERROR(N1308+N1542,"")</f>
        <v>-16094.713677</v>
      </c>
      <c r="O1620" s="23">
        <f>IFERROR(O1308+O1542,"")</f>
        <v>-16113.936323165497</v>
      </c>
      <c r="P1620" s="23">
        <f>IFERROR(P1308+P1542,"")</f>
        <v>-13574.172322999999</v>
      </c>
      <c r="Q1620" s="23">
        <f>IFERROR(Q1308+Q1542,"")</f>
        <v>-13618.960844418496</v>
      </c>
      <c r="R1620" s="23">
        <f>IFERROR(R1308+R1542,"")</f>
        <v>-26614.364999999998</v>
      </c>
      <c r="S1620" s="23">
        <f>IFERROR(S1308+S1542,"")</f>
        <v>-26639.714103622395</v>
      </c>
      <c r="T1620" s="23">
        <f>IFERROR(T1308+T1542,"")</f>
        <v>-23258.834423599998</v>
      </c>
      <c r="U1620" s="23">
        <f>IFERROR(U1308+U1542,"")</f>
        <v>-23233.509200173081</v>
      </c>
      <c r="V1620" s="23">
        <f>IFERROR(V1308+V1542,"")</f>
        <v>-48475.050427599999</v>
      </c>
      <c r="W1620" s="23">
        <f>IFERROR(W1308+W1542,"")</f>
        <v>-48469.317191467315</v>
      </c>
      <c r="X1620" s="23">
        <f>IFERROR(X1308+X1542,"")</f>
        <v>-32318.272314999995</v>
      </c>
      <c r="Y1620" s="23">
        <f>IFERROR(Y1308+Y1542,"")</f>
        <v>-32298.37721160549</v>
      </c>
      <c r="Z1620" s="23">
        <f>IFERROR(Z1308+Z1542,"")</f>
        <v>-41459.722999999998</v>
      </c>
      <c r="AA1620" s="23">
        <f>IFERROR(AA1308+AA1542,"")</f>
        <v>-41420.498367539119</v>
      </c>
      <c r="AB1620" s="23">
        <f>IFERROR(AB1308+AB1542,"")</f>
        <v>-52990.559000000008</v>
      </c>
      <c r="AC1620" s="23">
        <f>IFERROR(AC1308+AC1542,"")</f>
        <v>-53029.777428918605</v>
      </c>
      <c r="AD1620" s="23">
        <f>IFERROR(AD1308+AD1542,"")</f>
        <v>-40353.091</v>
      </c>
      <c r="AE1620" s="23">
        <f>IFERROR(AE1308+AE1542,"")</f>
        <v>-40342.606781340561</v>
      </c>
      <c r="AF1620" s="23">
        <f>IFERROR(AF1308+AF1542,"")</f>
        <v>-62719.363999999987</v>
      </c>
      <c r="AG1620" s="23">
        <f>IFERROR(AG1308+AG1542,"")</f>
        <v>-62745.597732990493</v>
      </c>
      <c r="AH1620" s="23">
        <f>IFERROR(AH1308+AH1542,"")</f>
        <v>-38044.605000000003</v>
      </c>
    </row>
    <row r="1621" spans="1:34" ht="15" hidden="1" x14ac:dyDescent="0.25">
      <c r="A1621" t="str">
        <f t="shared" si="284"/>
        <v>天津超额拨备额</v>
      </c>
      <c r="B1621" s="3" t="str">
        <f t="shared" si="282"/>
        <v>天津银行超额拨备额</v>
      </c>
      <c r="C1621" s="4" t="s">
        <v>224</v>
      </c>
      <c r="D1621" s="4" t="s">
        <v>196</v>
      </c>
      <c r="E1621" s="5" t="s">
        <v>210</v>
      </c>
      <c r="F1621" s="5" t="s">
        <v>236</v>
      </c>
      <c r="G1621" s="5" t="str">
        <f t="shared" si="286"/>
        <v>超额拨备额</v>
      </c>
      <c r="H1621" s="23">
        <f>IFERROR(H1309+H1543,"")</f>
        <v>-4489.9652700000006</v>
      </c>
      <c r="I1621" s="23">
        <f>IFERROR(I1309+I1543,"")</f>
        <v>-4431.5787472830016</v>
      </c>
      <c r="J1621" s="23">
        <f>IFERROR(J1309+J1543,"")</f>
        <v>-8243.020999999997</v>
      </c>
      <c r="K1621" s="23">
        <f>IFERROR(K1309+K1543,"")</f>
        <v>-8264.6673605628785</v>
      </c>
      <c r="L1621" s="23">
        <f>IFERROR(L1309+L1543,"")</f>
        <v>-6331.3070792000035</v>
      </c>
      <c r="M1621" s="23">
        <f>IFERROR(M1309+M1543,"")</f>
        <v>-6332.9969700465608</v>
      </c>
      <c r="N1621" s="23">
        <f>IFERROR(N1309+N1543,"")</f>
        <v>-6187.3924670000024</v>
      </c>
      <c r="O1621" s="23">
        <f>IFERROR(O1309+O1543,"")</f>
        <v>-6412.8081447885024</v>
      </c>
      <c r="P1621" s="23">
        <f>IFERROR(P1309+P1543,"")</f>
        <v>-10254.425100000004</v>
      </c>
      <c r="Q1621" s="23">
        <f>IFERROR(Q1309+Q1543,"")</f>
        <v>-10286.990955450005</v>
      </c>
      <c r="R1621" s="23">
        <f>IFERROR(R1309+R1543,"")</f>
        <v>-30357.146553400002</v>
      </c>
      <c r="S1621" s="23">
        <f>IFERROR(S1309+S1543,"")</f>
        <v>-30283.877002125162</v>
      </c>
      <c r="T1621" s="23">
        <f>IFERROR(T1309+T1543,"")</f>
        <v>-33007.282100000004</v>
      </c>
      <c r="U1621" s="23">
        <f>IFERROR(U1309+U1543,"")</f>
        <v>-33069.942725840003</v>
      </c>
      <c r="V1621" s="23">
        <f>IFERROR(V1309+V1543,"")</f>
        <v>-28616.319424800007</v>
      </c>
      <c r="W1621" s="23">
        <f>IFERROR(W1309+W1543,"")</f>
        <v>-28677.686913521044</v>
      </c>
      <c r="X1621" s="23">
        <f>IFERROR(X1309+X1543,"")</f>
        <v>-8373.3253764999972</v>
      </c>
      <c r="Y1621" s="23">
        <f>IFERROR(Y1309+Y1543,"")</f>
        <v>-8388.691237013747</v>
      </c>
      <c r="Z1621" s="23">
        <f>IFERROR(Z1309+Z1543,"")</f>
        <v>-4988.7588400000022</v>
      </c>
      <c r="AA1621" s="23">
        <f>IFERROR(AA1309+AA1543,"")</f>
        <v>-4453.7973707152014</v>
      </c>
      <c r="AB1621" s="23">
        <f>IFERROR(AB1309+AB1543,"")</f>
        <v>-2814.4767375999982</v>
      </c>
      <c r="AC1621" s="23">
        <f>IFERROR(AC1309+AC1543,"")</f>
        <v>-2802.9297214687995</v>
      </c>
      <c r="AD1621" s="23">
        <f>IFERROR(AD1309+AD1543,"")</f>
        <v>-9204.9167010000019</v>
      </c>
      <c r="AE1621" s="23">
        <f>IFERROR(AE1309+AE1543,"")</f>
        <v>-9031.2000366379016</v>
      </c>
      <c r="AF1621" s="23">
        <f>IFERROR(AF1309+AF1543,"")</f>
        <v>-7943.505813599998</v>
      </c>
      <c r="AG1621" s="23">
        <f>IFERROR(AG1309+AG1543,"")</f>
        <v>-7978.8873537845602</v>
      </c>
      <c r="AH1621" s="23">
        <f>IFERROR(AH1309+AH1543,"")</f>
        <v>-8925.575413999999</v>
      </c>
    </row>
    <row r="1622" spans="1:34" ht="15" hidden="1" x14ac:dyDescent="0.25">
      <c r="A1622" t="str">
        <f t="shared" si="284"/>
        <v>江西超额拨备额</v>
      </c>
      <c r="B1622" s="3" t="str">
        <f t="shared" si="282"/>
        <v>江西银行超额拨备额</v>
      </c>
      <c r="C1622" s="4" t="s">
        <v>225</v>
      </c>
      <c r="D1622" s="4" t="s">
        <v>197</v>
      </c>
      <c r="E1622" s="5" t="s">
        <v>211</v>
      </c>
      <c r="F1622" s="5" t="s">
        <v>236</v>
      </c>
      <c r="G1622" s="5" t="str">
        <f t="shared" si="286"/>
        <v>超额拨备额</v>
      </c>
      <c r="H1622" s="23">
        <f>IFERROR(H1310+H1544,"")</f>
        <v>-14202.155571499999</v>
      </c>
      <c r="I1622" s="23">
        <f>IFERROR(I1310+I1544,"")</f>
        <v>-14185.613403483949</v>
      </c>
      <c r="J1622" s="23">
        <f>IFERROR(J1310+J1544,"")</f>
        <v>-9111.9891154000034</v>
      </c>
      <c r="K1622" s="23">
        <f>IFERROR(K1310+K1544,"")</f>
        <v>-9096.5988587399042</v>
      </c>
      <c r="L1622" s="23">
        <f>IFERROR(L1310+L1544,"")</f>
        <v>-9637.9336378999997</v>
      </c>
      <c r="M1622" s="23">
        <f>IFERROR(M1310+M1544,"")</f>
        <v>-9637.2642621362993</v>
      </c>
      <c r="N1622" s="23">
        <f>IFERROR(N1310+N1544,"")</f>
        <v>-4375.0496034000007</v>
      </c>
      <c r="O1622" s="23">
        <f>IFERROR(O1310+O1544,"")</f>
        <v>-4382.9097326069614</v>
      </c>
      <c r="P1622" s="23">
        <f>IFERROR(P1310+P1544,"")</f>
        <v>-6621.5155928000004</v>
      </c>
      <c r="Q1622" s="23">
        <f>IFERROR(Q1310+Q1544,"")</f>
        <v>-6637.940017354561</v>
      </c>
      <c r="R1622" s="23">
        <f>IFERROR(R1310+R1544,"")</f>
        <v>-7655.7343863999995</v>
      </c>
      <c r="S1622" s="23">
        <f>IFERROR(S1310+S1544,"")</f>
        <v>-7639.2074189633604</v>
      </c>
      <c r="T1622" s="23">
        <f>IFERROR(T1310+T1544,"")</f>
        <v>-10292.382229999999</v>
      </c>
      <c r="U1622" s="23">
        <f>IFERROR(U1310+U1544,"")</f>
        <v>-10299.600017868001</v>
      </c>
      <c r="V1622" s="23">
        <f>IFERROR(V1310+V1544,"")</f>
        <v>-30583.284484199998</v>
      </c>
      <c r="W1622" s="23">
        <f>IFERROR(W1310+W1544,"")</f>
        <v>-30567.174057581899</v>
      </c>
      <c r="X1622" s="23">
        <f>IFERROR(X1310+X1544,"")</f>
        <v>-7617.1717868000014</v>
      </c>
      <c r="Y1622" s="23">
        <f>IFERROR(Y1310+Y1544,"")</f>
        <v>-7642.8104810017994</v>
      </c>
      <c r="Z1622" s="23">
        <f>IFERROR(Z1310+Z1544,"")</f>
        <v>-7397.1121934000039</v>
      </c>
      <c r="AA1622" s="23">
        <f>IFERROR(AA1310+AA1544,"")</f>
        <v>-7376.8265075725649</v>
      </c>
      <c r="AB1622" s="23">
        <f>IFERROR(AB1310+AB1544,"")</f>
        <v>-12128.489141899998</v>
      </c>
      <c r="AC1622" s="23">
        <f>IFERROR(AC1310+AC1544,"")</f>
        <v>-12123.410051825296</v>
      </c>
      <c r="AD1622" s="23">
        <f>IFERROR(AD1310+AD1544,"")</f>
        <v>-11388.270503999998</v>
      </c>
      <c r="AE1622" s="23">
        <f>IFERROR(AE1310+AE1544,"")</f>
        <v>-11388.331589848</v>
      </c>
      <c r="AF1622" s="23">
        <f>IFERROR(AF1310+AF1544,"")</f>
        <v>-10953.280546400001</v>
      </c>
      <c r="AG1622" s="23">
        <f>IFERROR(AG1310+AG1544,"")</f>
        <v>-10961.724668299601</v>
      </c>
      <c r="AH1622" s="23">
        <f>IFERROR(AH1310+AH1544,"")</f>
        <v>-9543.7045799999978</v>
      </c>
    </row>
    <row r="1623" spans="1:34" ht="15" hidden="1" x14ac:dyDescent="0.25">
      <c r="A1623" t="str">
        <f t="shared" si="284"/>
        <v>泸州超额拨备额</v>
      </c>
      <c r="B1623" s="3" t="str">
        <f t="shared" si="282"/>
        <v>泸州银行超额拨备额</v>
      </c>
      <c r="C1623" s="4" t="s">
        <v>226</v>
      </c>
      <c r="D1623" s="4" t="s">
        <v>198</v>
      </c>
      <c r="E1623" s="5" t="s">
        <v>212</v>
      </c>
      <c r="F1623" s="5" t="s">
        <v>236</v>
      </c>
      <c r="G1623" s="5" t="str">
        <f t="shared" si="286"/>
        <v>超额拨备额</v>
      </c>
      <c r="H1623" s="23">
        <f>IFERROR(H1311+H1545,"")</f>
        <v>-375.87200039999993</v>
      </c>
      <c r="I1623" s="23">
        <f>IFERROR(I1311+I1545,"")</f>
        <v>-371.25150684359983</v>
      </c>
      <c r="J1623" s="23">
        <f>IFERROR(J1311+J1545,"")</f>
        <v>-265.95054560000017</v>
      </c>
      <c r="K1623" s="23">
        <f>IFERROR(K1311+K1545,"")</f>
        <v>-240.83574935999968</v>
      </c>
      <c r="L1623" s="23">
        <f>IFERROR(L1311+L1545,"")</f>
        <v>113.7771350999999</v>
      </c>
      <c r="M1623" s="23">
        <f>IFERROR(M1311+M1545,"")</f>
        <v>118.4522802811498</v>
      </c>
      <c r="N1623" s="23">
        <f>IFERROR(N1311+N1545,"")</f>
        <v>523.32835090000003</v>
      </c>
      <c r="O1623" s="23">
        <f>IFERROR(O1311+O1545,"")</f>
        <v>885.62992320000012</v>
      </c>
      <c r="P1623" s="23">
        <f>IFERROR(P1311+P1545,"")</f>
        <v>1284.7608020000002</v>
      </c>
      <c r="Q1623" s="23">
        <f>IFERROR(Q1311+Q1545,"")</f>
        <v>1328.9137913663003</v>
      </c>
      <c r="R1623" s="23">
        <f>IFERROR(R1311+R1545,"")</f>
        <v>1448.8389999999997</v>
      </c>
      <c r="S1623" s="23">
        <f>IFERROR(S1311+S1545,"")</f>
        <v>1350.3188265215997</v>
      </c>
      <c r="T1623" s="23">
        <f>IFERROR(T1311+T1545,"")</f>
        <v>965.66169920000038</v>
      </c>
      <c r="U1623" s="23">
        <f>IFERROR(U1311+U1545,"")</f>
        <v>1085.1778704658</v>
      </c>
      <c r="V1623" s="23">
        <f>IFERROR(V1311+V1545,"")</f>
        <v>958.6435464000001</v>
      </c>
      <c r="W1623" s="23">
        <f>IFERROR(W1311+W1545,"")</f>
        <v>996.0999979859198</v>
      </c>
      <c r="X1623" s="23">
        <f>IFERROR(X1311+X1545,"")</f>
        <v>2314.0677249999999</v>
      </c>
      <c r="Y1623" s="23">
        <f>IFERROR(Y1311+Y1545,"")</f>
        <v>2353.2287386400003</v>
      </c>
      <c r="Z1623" s="23">
        <f>IFERROR(Z1311+Z1545,"")</f>
        <v>3012.5039944999999</v>
      </c>
      <c r="AA1623" s="23">
        <f>IFERROR(AA1311+AA1545,"")</f>
        <v>2738.4859361988997</v>
      </c>
      <c r="AB1623" s="23">
        <f>IFERROR(AB1311+AB1545,"")</f>
        <v>3503.0658220999999</v>
      </c>
      <c r="AC1623" s="23">
        <f>IFERROR(AC1311+AC1545,"")</f>
        <v>3473.2043823600002</v>
      </c>
      <c r="AD1623" s="23">
        <f>IFERROR(AD1311+AD1545,"")</f>
        <v>1195.6850270000004</v>
      </c>
      <c r="AE1623" s="23">
        <f>IFERROR(AE1311+AE1545,"")</f>
        <v>1044.8833668719008</v>
      </c>
      <c r="AF1623" s="23">
        <f>IFERROR(AF1311+AF1545,"")</f>
        <v>2408.6009590000003</v>
      </c>
      <c r="AG1623" s="23">
        <f>IFERROR(AG1311+AG1545,"")</f>
        <v>2187.9569301230495</v>
      </c>
      <c r="AH1623" s="23">
        <f>IFERROR(AH1311+AH1545,"")</f>
        <v>2624.7101406000002</v>
      </c>
    </row>
    <row r="1624" spans="1:34" ht="15" hidden="1" x14ac:dyDescent="0.25">
      <c r="A1624" t="str">
        <f t="shared" si="284"/>
        <v>甘肃超额拨备额</v>
      </c>
      <c r="B1624" s="3" t="str">
        <f t="shared" si="282"/>
        <v>甘肃银行超额拨备额</v>
      </c>
      <c r="C1624" s="4" t="s">
        <v>228</v>
      </c>
      <c r="D1624" s="4" t="s">
        <v>200</v>
      </c>
      <c r="E1624" s="5" t="s">
        <v>214</v>
      </c>
      <c r="F1624" s="5" t="s">
        <v>236</v>
      </c>
      <c r="G1624" s="5" t="str">
        <f t="shared" si="286"/>
        <v>超额拨备额</v>
      </c>
      <c r="H1624" s="23">
        <f>IFERROR(H1312+H1546,"")</f>
        <v>-6911.6351700000014</v>
      </c>
      <c r="I1624" s="23">
        <f>IFERROR(I1312+I1546,"")</f>
        <v>-6902.3335896800018</v>
      </c>
      <c r="J1624" s="23">
        <f>IFERROR(J1312+J1546,"")</f>
        <v>-14102.273999999999</v>
      </c>
      <c r="K1624" s="23">
        <f>IFERROR(K1312+K1546,"")</f>
        <v>-14110.334089986338</v>
      </c>
      <c r="L1624" s="23">
        <f>IFERROR(L1312+L1546,"")</f>
        <v>-6995.7285158053764</v>
      </c>
      <c r="M1624" s="23">
        <f>IFERROR(M1312+M1546,"")</f>
        <v>-6999.9727030687245</v>
      </c>
      <c r="N1624" s="23">
        <f>IFERROR(N1312+N1546,"")</f>
        <v>-8512.703979599999</v>
      </c>
      <c r="O1624" s="23">
        <f>IFERROR(O1312+O1546,"")</f>
        <v>-8511.4003188709212</v>
      </c>
      <c r="P1624" s="23">
        <f>IFERROR(P1312+P1546,"")</f>
        <v>-9065.0454508000021</v>
      </c>
      <c r="Q1624" s="23">
        <f>IFERROR(Q1312+Q1546,"")</f>
        <v>-9063.8083370392014</v>
      </c>
      <c r="R1624" s="23">
        <f>IFERROR(R1312+R1546,"")</f>
        <v>-18000.203181199999</v>
      </c>
      <c r="S1624" s="23">
        <f>IFERROR(S1312+S1546,"")</f>
        <v>-18004.808324343518</v>
      </c>
      <c r="T1624" s="23">
        <f>IFERROR(T1312+T1546,"")</f>
        <v>-18388.1352893</v>
      </c>
      <c r="U1624" s="23">
        <f>IFERROR(U1312+U1546,"")</f>
        <v>-18385.734830116467</v>
      </c>
      <c r="V1624" s="23">
        <f>IFERROR(V1312+V1546,"")</f>
        <v>-18425.938540000003</v>
      </c>
      <c r="W1624" s="23">
        <f>IFERROR(W1312+W1546,"")</f>
        <v>-18414.570783358002</v>
      </c>
      <c r="X1624" s="23">
        <f>IFERROR(X1312+X1546,"")</f>
        <v>-4727.4872524000011</v>
      </c>
      <c r="Y1624" s="23">
        <f>IFERROR(Y1312+Y1546,"")</f>
        <v>-4714.3158936663231</v>
      </c>
      <c r="Z1624" s="23">
        <f>IFERROR(Z1312+Z1546,"")</f>
        <v>-4315.8342599999996</v>
      </c>
      <c r="AA1624" s="23">
        <f>IFERROR(AA1312+AA1546,"")</f>
        <v>-4307.5772498859997</v>
      </c>
      <c r="AB1624" s="23">
        <f>IFERROR(AB1312+AB1546,"")</f>
        <v>-3683.5785315999988</v>
      </c>
      <c r="AC1624" s="23">
        <f>IFERROR(AC1312+AC1546,"")</f>
        <v>-3673.8098316816381</v>
      </c>
      <c r="AD1624" s="23">
        <f>IFERROR(AD1312+AD1546,"")</f>
        <v>-12902.137292100002</v>
      </c>
      <c r="AE1624" s="23">
        <f>IFERROR(AE1312+AE1546,"")</f>
        <v>-12903.651086539954</v>
      </c>
      <c r="AF1624" s="23">
        <f>IFERROR(AF1312+AF1546,"")</f>
        <v>-14061.735388000001</v>
      </c>
      <c r="AG1624" s="23">
        <f>IFERROR(AG1312+AG1546,"")</f>
        <v>-14056.0452749548</v>
      </c>
      <c r="AH1624" s="23">
        <f>IFERROR(AH1312+AH1546,"")</f>
        <v>-7724.0733198000007</v>
      </c>
    </row>
    <row r="1625" spans="1:34" ht="15" hidden="1" x14ac:dyDescent="0.25">
      <c r="A1625" t="str">
        <f t="shared" si="284"/>
        <v>晋商超额拨备额</v>
      </c>
      <c r="B1625" s="3" t="str">
        <f t="shared" si="282"/>
        <v>晋商银行超额拨备额</v>
      </c>
      <c r="C1625" s="4" t="s">
        <v>229</v>
      </c>
      <c r="D1625" s="4" t="s">
        <v>201</v>
      </c>
      <c r="E1625" s="5" t="s">
        <v>215</v>
      </c>
      <c r="F1625" s="5" t="s">
        <v>236</v>
      </c>
      <c r="G1625" s="5" t="str">
        <f t="shared" si="286"/>
        <v>超额拨备额</v>
      </c>
      <c r="H1625" s="23">
        <f>IFERROR(H1313+H1547,"")</f>
        <v>-1159.6514575999997</v>
      </c>
      <c r="I1625" s="23">
        <f>IFERROR(I1313+I1547,"")</f>
        <v>-1166.3644404875197</v>
      </c>
      <c r="J1625" s="23">
        <f>IFERROR(J1313+J1547,"")</f>
        <v>-1309.8112953999996</v>
      </c>
      <c r="K1625" s="23">
        <f>IFERROR(K1313+K1547,"")</f>
        <v>-1298.6050840363193</v>
      </c>
      <c r="L1625" s="23">
        <f>IFERROR(L1313+L1547,"")</f>
        <v>-1139.0413869000006</v>
      </c>
      <c r="M1625" s="23">
        <f>IFERROR(M1313+M1547,"")</f>
        <v>-1132.0854180509416</v>
      </c>
      <c r="N1625" s="23">
        <f>IFERROR(N1313+N1547,"")</f>
        <v>-820.2870376000003</v>
      </c>
      <c r="O1625" s="23">
        <f>IFERROR(O1313+O1547,"")</f>
        <v>-828.86910723344067</v>
      </c>
      <c r="P1625" s="23">
        <f>IFERROR(P1313+P1547,"")</f>
        <v>-660.76900000000069</v>
      </c>
      <c r="Q1625" s="23">
        <f>IFERROR(Q1313+Q1547,"")</f>
        <v>-666.00089956176043</v>
      </c>
      <c r="R1625" s="23">
        <f>IFERROR(R1313+R1547,"")</f>
        <v>-6530.2413167999985</v>
      </c>
      <c r="S1625" s="23">
        <f>IFERROR(S1313+S1547,"")</f>
        <v>-6516.9102666486388</v>
      </c>
      <c r="T1625" s="23">
        <f>IFERROR(T1313+T1547,"")</f>
        <v>-7278.7623736000005</v>
      </c>
      <c r="U1625" s="23">
        <f>IFERROR(U1313+U1547,"")</f>
        <v>-7284.75266683064</v>
      </c>
      <c r="V1625" s="23">
        <f>IFERROR(V1313+V1547,"")</f>
        <v>-8601.1885780000011</v>
      </c>
      <c r="W1625" s="23">
        <f>IFERROR(W1313+W1547,"")</f>
        <v>-8610.1448011087996</v>
      </c>
      <c r="X1625" s="23">
        <f>IFERROR(X1313+X1547,"")</f>
        <v>-2545.3391328000002</v>
      </c>
      <c r="Y1625" s="23">
        <f>IFERROR(Y1313+Y1547,"")</f>
        <v>-2541.5304049745596</v>
      </c>
      <c r="Z1625" s="23">
        <f>IFERROR(Z1313+Z1547,"")</f>
        <v>-1872.6978647999993</v>
      </c>
      <c r="AA1625" s="23">
        <f>IFERROR(AA1313+AA1547,"")</f>
        <v>-1882.1856961559185</v>
      </c>
      <c r="AB1625" s="23">
        <f>IFERROR(AB1313+AB1547,"")</f>
        <v>-4738.4108535000005</v>
      </c>
      <c r="AC1625" s="23">
        <f>IFERROR(AC1313+AC1547,"")</f>
        <v>-4757.0669633941998</v>
      </c>
      <c r="AD1625" s="23">
        <f>IFERROR(AD1313+AD1547,"")</f>
        <v>-6081.372118700001</v>
      </c>
      <c r="AE1625" s="23">
        <f>IFERROR(AE1313+AE1547,"")</f>
        <v>-6082.7702368189803</v>
      </c>
      <c r="AF1625" s="23">
        <f>IFERROR(AF1313+AF1547,"")</f>
        <v>-5651.7912640000013</v>
      </c>
      <c r="AG1625" s="23">
        <f>IFERROR(AG1313+AG1547,"")</f>
        <v>-5644.1299964000018</v>
      </c>
      <c r="AH1625" s="23">
        <f>IFERROR(AH1313+AH1547,"")</f>
        <v>-5051.8739364999992</v>
      </c>
    </row>
    <row r="1626" spans="1:34" ht="15" hidden="1" x14ac:dyDescent="0.25">
      <c r="A1626" t="str">
        <f t="shared" si="284"/>
        <v>徽商超额拨备额</v>
      </c>
      <c r="B1626" s="3" t="str">
        <f t="shared" si="282"/>
        <v>徽商银行超额拨备额</v>
      </c>
      <c r="C1626" s="4" t="s">
        <v>230</v>
      </c>
      <c r="D1626" s="4" t="s">
        <v>202</v>
      </c>
      <c r="E1626" s="5" t="s">
        <v>216</v>
      </c>
      <c r="F1626" s="5" t="s">
        <v>236</v>
      </c>
      <c r="G1626" s="5" t="str">
        <f t="shared" si="286"/>
        <v>超额拨备额</v>
      </c>
      <c r="H1626" s="23">
        <f>IFERROR(H1314+H1548,"")</f>
        <v>9986.9208691000003</v>
      </c>
      <c r="I1626" s="23">
        <f>IFERROR(I1314+I1548,"")</f>
        <v>9975.9596004933319</v>
      </c>
      <c r="J1626" s="23">
        <f>IFERROR(J1314+J1548,"")</f>
        <v>9684.6707623999991</v>
      </c>
      <c r="K1626" s="23">
        <f>IFERROR(K1314+K1548,"")</f>
        <v>9717.4206613713595</v>
      </c>
      <c r="L1626" s="23">
        <f>IFERROR(L1314+L1548,"")</f>
        <v>10217.477440300003</v>
      </c>
      <c r="M1626" s="23">
        <f>IFERROR(M1314+M1548,"")</f>
        <v>10163.299794948651</v>
      </c>
      <c r="N1626" s="23">
        <f>IFERROR(N1314+N1548,"")</f>
        <v>5987.8349082000041</v>
      </c>
      <c r="O1626" s="23">
        <f>IFERROR(O1314+O1548,"")</f>
        <v>5963.2618331842004</v>
      </c>
      <c r="P1626" s="23">
        <f>IFERROR(P1314+P1548,"")</f>
        <v>9009.0361415999996</v>
      </c>
      <c r="Q1626" s="23">
        <f>IFERROR(Q1314+Q1548,"")</f>
        <v>9022.5648827771201</v>
      </c>
      <c r="R1626" s="23">
        <f>IFERROR(R1314+R1548,"")</f>
        <v>7107.8358462000015</v>
      </c>
      <c r="S1626" s="23">
        <f>IFERROR(S1314+S1548,"")</f>
        <v>7096.9644971201251</v>
      </c>
      <c r="T1626" s="23">
        <f>IFERROR(T1314+T1548,"")</f>
        <v>14710.626089600002</v>
      </c>
      <c r="U1626" s="23">
        <f>IFERROR(U1314+U1548,"")</f>
        <v>14775.787039218889</v>
      </c>
      <c r="V1626" s="23">
        <f>IFERROR(V1314+V1548,"")</f>
        <v>8733.4250953999981</v>
      </c>
      <c r="W1626" s="23">
        <f>IFERROR(W1314+W1548,"")</f>
        <v>8808.5194000522133</v>
      </c>
      <c r="X1626" s="23">
        <f>IFERROR(X1314+X1548,"")</f>
        <v>23530.506616400002</v>
      </c>
      <c r="Y1626" s="23">
        <f>IFERROR(Y1314+Y1548,"")</f>
        <v>24562.725852590531</v>
      </c>
      <c r="Z1626" s="23">
        <f>IFERROR(Z1314+Z1548,"")</f>
        <v>22479.625302999997</v>
      </c>
      <c r="AA1626" s="23">
        <f>IFERROR(AA1314+AA1548,"")</f>
        <v>22462.075956021796</v>
      </c>
      <c r="AB1626" s="23">
        <f>IFERROR(AB1314+AB1548,"")</f>
        <v>23751.207896400003</v>
      </c>
      <c r="AC1626" s="23">
        <f>IFERROR(AC1314+AC1548,"")</f>
        <v>24005.922528039991</v>
      </c>
      <c r="AD1626" s="23">
        <f>IFERROR(AD1314+AD1548,"")</f>
        <v>10694.199422200003</v>
      </c>
      <c r="AE1626" s="23">
        <f>IFERROR(AE1314+AE1548,"")</f>
        <v>10823.506298323668</v>
      </c>
      <c r="AF1626" s="23">
        <f>IFERROR(AF1314+AF1548,"")</f>
        <v>10970.697472200001</v>
      </c>
      <c r="AG1626" s="23">
        <f>IFERROR(AG1314+AG1548,"")</f>
        <v>10890.224669303323</v>
      </c>
      <c r="AH1626" s="23">
        <f>IFERROR(AH1314+AH1548,"")</f>
        <v>14722.963810000001</v>
      </c>
    </row>
    <row r="1627" spans="1:34" ht="15" hidden="1" x14ac:dyDescent="0.25">
      <c r="A1627" t="str">
        <f t="shared" si="284"/>
        <v>哈尔滨超额拨备额</v>
      </c>
      <c r="B1627" s="3" t="str">
        <f t="shared" si="282"/>
        <v>哈尔滨银行超额拨备额</v>
      </c>
      <c r="C1627" s="4" t="s">
        <v>231</v>
      </c>
      <c r="D1627" s="4" t="s">
        <v>203</v>
      </c>
      <c r="E1627" s="5" t="s">
        <v>217</v>
      </c>
      <c r="F1627" s="5" t="s">
        <v>236</v>
      </c>
      <c r="G1627" s="5" t="str">
        <f t="shared" si="286"/>
        <v>超额拨备额</v>
      </c>
      <c r="H1627" s="23">
        <f>IFERROR(H1315+H1549,"")</f>
        <v>-14425.363000000001</v>
      </c>
      <c r="I1627" s="23">
        <f>IFERROR(I1315+I1549,"")</f>
        <v>-14433.246758935249</v>
      </c>
      <c r="J1627" s="23">
        <f>IFERROR(J1315+J1549,"")</f>
        <v>-14904.713000000005</v>
      </c>
      <c r="K1627" s="23">
        <f>IFERROR(K1315+K1549,"")</f>
        <v>-14913.341241427506</v>
      </c>
      <c r="L1627" s="23">
        <f>IFERROR(L1315+L1549,"")</f>
        <v>-20488.432000000001</v>
      </c>
      <c r="M1627" s="23">
        <f>IFERROR(M1315+M1549,"")</f>
        <v>-20495.014345784315</v>
      </c>
      <c r="N1627" s="23">
        <f>IFERROR(N1315+N1549,"")</f>
        <v>-30288.813999999998</v>
      </c>
      <c r="O1627" s="23">
        <f>IFERROR(O1315+O1549,"")</f>
        <v>-30289.171583493277</v>
      </c>
      <c r="P1627" s="23">
        <f>IFERROR(P1315+P1549,"")</f>
        <v>-33993.574000000001</v>
      </c>
      <c r="Q1627" s="23">
        <f>IFERROR(Q1315+Q1549,"")</f>
        <v>-34006.185363510696</v>
      </c>
      <c r="R1627" s="23">
        <f>IFERROR(R1315+R1549,"")</f>
        <v>-55686.489000000016</v>
      </c>
      <c r="S1627" s="23">
        <f>IFERROR(S1315+S1549,"")</f>
        <v>-55695.529271046413</v>
      </c>
      <c r="T1627" s="23">
        <f>IFERROR(T1315+T1549,"")</f>
        <v>-60975.396000000001</v>
      </c>
      <c r="U1627" s="23">
        <f>IFERROR(U1315+U1549,"")</f>
        <v>-60972.582415115743</v>
      </c>
      <c r="V1627" s="23">
        <f>IFERROR(V1315+V1549,"")</f>
        <v>-72144.083000000013</v>
      </c>
      <c r="W1627" s="23">
        <f>IFERROR(W1315+W1549,"")</f>
        <v>-72543.248833022866</v>
      </c>
      <c r="X1627" s="23">
        <f>IFERROR(X1315+X1549,"")</f>
        <v>-40399.149000000012</v>
      </c>
      <c r="Y1627" s="23">
        <f>IFERROR(Y1315+Y1549,"")</f>
        <v>-42210.20461582001</v>
      </c>
      <c r="Z1627" s="23">
        <f>IFERROR(Z1315+Z1549,"")</f>
        <v>-40232.318999999989</v>
      </c>
      <c r="AA1627" s="23">
        <f>IFERROR(AA1315+AA1549,"")</f>
        <v>-40211.241792845758</v>
      </c>
      <c r="AB1627" s="23">
        <f>IFERROR(AB1315+AB1549,"")</f>
        <v>-37857.457999999991</v>
      </c>
      <c r="AC1627" s="23">
        <f>IFERROR(AC1315+AC1549,"")</f>
        <v>-37881.324457994655</v>
      </c>
      <c r="AD1627" s="23">
        <f>IFERROR(AD1315+AD1549,"")</f>
        <v>-63875.266000000011</v>
      </c>
      <c r="AE1627" s="23">
        <f>IFERROR(AE1315+AE1549,"")</f>
        <v>-63866.419170916</v>
      </c>
      <c r="AF1627" s="23">
        <f>IFERROR(AF1315+AF1549,"")</f>
        <v>-67574.347999999998</v>
      </c>
      <c r="AG1627" s="23">
        <f>IFERROR(AG1315+AG1549,"")</f>
        <v>-67632.626552531452</v>
      </c>
      <c r="AH1627" s="23">
        <f>IFERROR(AH1315+AH1549,"")</f>
        <v>-65963.717999999993</v>
      </c>
    </row>
    <row r="1628" spans="1:34" ht="15" hidden="1" x14ac:dyDescent="0.25">
      <c r="A1628" t="str">
        <f t="shared" si="284"/>
        <v>贵州超额拨备额</v>
      </c>
      <c r="B1628" s="3" t="str">
        <f t="shared" si="282"/>
        <v>贵州银行超额拨备额</v>
      </c>
      <c r="C1628" s="4" t="s">
        <v>232</v>
      </c>
      <c r="D1628" s="4" t="s">
        <v>204</v>
      </c>
      <c r="E1628" s="5" t="s">
        <v>218</v>
      </c>
      <c r="F1628" s="5" t="s">
        <v>236</v>
      </c>
      <c r="G1628" s="5" t="str">
        <f t="shared" si="286"/>
        <v>超额拨备额</v>
      </c>
      <c r="H1628" s="23" t="str">
        <f>IFERROR(H1316+H1550,"")</f>
        <v/>
      </c>
      <c r="I1628" s="23" t="str">
        <f>IFERROR(I1316+I1550,"")</f>
        <v/>
      </c>
      <c r="J1628" s="23">
        <f>IFERROR(J1316+J1550,"")</f>
        <v>5568.0729040000006</v>
      </c>
      <c r="K1628" s="23">
        <f>IFERROR(K1316+K1550,"")</f>
        <v>5544.7097464519993</v>
      </c>
      <c r="L1628" s="23">
        <f>IFERROR(L1316+L1550,"")</f>
        <v>6718.1867676000002</v>
      </c>
      <c r="M1628" s="23">
        <f>IFERROR(M1316+M1550,"")</f>
        <v>6695.9703059483209</v>
      </c>
      <c r="N1628" s="23">
        <f>IFERROR(N1316+N1550,"")</f>
        <v>7126.4356039999993</v>
      </c>
      <c r="O1628" s="23">
        <f>IFERROR(O1316+O1550,"")</f>
        <v>7112.9837548656005</v>
      </c>
      <c r="P1628" s="23">
        <f>IFERROR(P1316+P1550,"")</f>
        <v>8476.0960000000014</v>
      </c>
      <c r="Q1628" s="23">
        <f>IFERROR(Q1316+Q1550,"")</f>
        <v>9252.4071384550007</v>
      </c>
      <c r="R1628" s="23">
        <f>IFERROR(R1316+R1550,"")</f>
        <v>6505.2223414999999</v>
      </c>
      <c r="S1628" s="23">
        <f>IFERROR(S1316+S1550,"")</f>
        <v>6503.1892889098481</v>
      </c>
      <c r="T1628" s="23">
        <f>IFERROR(T1316+T1550,"")</f>
        <v>7790.555547500001</v>
      </c>
      <c r="U1628" s="23">
        <f>IFERROR(U1316+U1550,"")</f>
        <v>7786.2297161435008</v>
      </c>
      <c r="V1628" s="23">
        <f>IFERROR(V1316+V1550,"")</f>
        <v>-515.43430840000201</v>
      </c>
      <c r="W1628" s="23">
        <f>IFERROR(W1316+W1550,"")</f>
        <v>-544.59297976836297</v>
      </c>
      <c r="X1628" s="23">
        <f>IFERROR(X1316+X1550,"")</f>
        <v>6404.3273360000012</v>
      </c>
      <c r="Y1628" s="23">
        <f>IFERROR(Y1316+Y1550,"")</f>
        <v>6441.8800120576007</v>
      </c>
      <c r="Z1628" s="23">
        <f>IFERROR(Z1316+Z1550,"")</f>
        <v>3620.3855951999985</v>
      </c>
      <c r="AA1628" s="23">
        <f>IFERROR(AA1316+AA1550,"")</f>
        <v>3638.4410283500774</v>
      </c>
      <c r="AB1628" s="23">
        <f>IFERROR(AB1316+AB1550,"")</f>
        <v>3929.830973499998</v>
      </c>
      <c r="AC1628" s="23">
        <f>IFERROR(AC1316+AC1550,"")</f>
        <v>3906.9849535010485</v>
      </c>
      <c r="AD1628" s="23">
        <f>IFERROR(AD1316+AD1550,"")</f>
        <v>3045.4759656000015</v>
      </c>
      <c r="AE1628" s="23">
        <f>IFERROR(AE1316+AE1550,"")</f>
        <v>3075.6580218971239</v>
      </c>
      <c r="AF1628" s="23">
        <f>IFERROR(AF1316+AF1550,"")</f>
        <v>4182.8537874000021</v>
      </c>
      <c r="AG1628" s="23">
        <f>IFERROR(AG1316+AG1550,"")</f>
        <v>4178.658588455618</v>
      </c>
      <c r="AH1628" s="23">
        <f>IFERROR(AH1316+AH1550,"")</f>
        <v>3666.3098050000003</v>
      </c>
    </row>
    <row r="1629" spans="1:34" ht="15" hidden="1" x14ac:dyDescent="0.25">
      <c r="A1629" t="str">
        <f t="shared" si="284"/>
        <v>渤海超额拨备额</v>
      </c>
      <c r="B1629" s="3" t="str">
        <f t="shared" si="282"/>
        <v>渤海银行超额拨备额</v>
      </c>
      <c r="C1629" s="4" t="s">
        <v>233</v>
      </c>
      <c r="D1629" s="4" t="s">
        <v>205</v>
      </c>
      <c r="E1629" s="5" t="s">
        <v>219</v>
      </c>
      <c r="F1629" s="5" t="s">
        <v>236</v>
      </c>
      <c r="G1629" s="5" t="str">
        <f t="shared" si="286"/>
        <v>超额拨备额</v>
      </c>
      <c r="H1629" s="23">
        <f>IFERROR(H1317+H1551,"")</f>
        <v>-7475.3596788574832</v>
      </c>
      <c r="I1629" s="23">
        <f>IFERROR(I1317+I1551,"")</f>
        <v>-7475.3596788574832</v>
      </c>
      <c r="J1629" s="23">
        <f>IFERROR(J1317+J1551,"")</f>
        <v>-8716.1270339999974</v>
      </c>
      <c r="K1629" s="23">
        <f>IFERROR(K1317+K1551,"")</f>
        <v>-8693.8050949717981</v>
      </c>
      <c r="L1629" s="23">
        <f>IFERROR(L1317+L1551,"")</f>
        <v>-10796.310699599995</v>
      </c>
      <c r="M1629" s="23">
        <f>IFERROR(M1317+M1551,"")</f>
        <v>-10778.918888091917</v>
      </c>
      <c r="N1629" s="23">
        <f>IFERROR(N1317+N1551,"")</f>
        <v>-18148.141546500003</v>
      </c>
      <c r="O1629" s="23">
        <f>IFERROR(O1317+O1551,"")</f>
        <v>-18154.623246657997</v>
      </c>
      <c r="P1629" s="23">
        <f>IFERROR(P1317+P1551,"")</f>
        <v>-18861.418888000004</v>
      </c>
      <c r="Q1629" s="23">
        <f>IFERROR(Q1317+Q1551,"")</f>
        <v>-19501.241487816002</v>
      </c>
      <c r="R1629" s="23">
        <f>IFERROR(R1317+R1551,"")</f>
        <v>-54075.341347199996</v>
      </c>
      <c r="S1629" s="23">
        <f>IFERROR(S1317+S1551,"")</f>
        <v>-54102.318888692636</v>
      </c>
      <c r="T1629" s="23">
        <f>IFERROR(T1317+T1551,"")</f>
        <v>-28733.301937600001</v>
      </c>
      <c r="U1629" s="23">
        <f>IFERROR(U1317+U1551,"")</f>
        <v>-28690.6375346512</v>
      </c>
      <c r="V1629" s="23">
        <f>IFERROR(V1317+V1551,"")</f>
        <v>-64547.888812800011</v>
      </c>
      <c r="W1629" s="23">
        <f>IFERROR(W1317+W1551,"")</f>
        <v>-64486.420914878407</v>
      </c>
      <c r="X1629" s="23">
        <f>IFERROR(X1317+X1551,"")</f>
        <v>-7614.9765263999961</v>
      </c>
      <c r="Y1629" s="23">
        <f>IFERROR(Y1317+Y1551,"")</f>
        <v>-7586.2624233731167</v>
      </c>
      <c r="Z1629" s="23">
        <f>IFERROR(Z1317+Z1551,"")</f>
        <v>-10506.735943000003</v>
      </c>
      <c r="AA1629" s="23">
        <f>IFERROR(AA1317+AA1551,"")</f>
        <v>-10439.654205055802</v>
      </c>
      <c r="AB1629" s="23">
        <f>IFERROR(AB1317+AB1551,"")</f>
        <v>-9182.6422453000123</v>
      </c>
      <c r="AC1629" s="23">
        <f>IFERROR(AC1317+AC1551,"")</f>
        <v>-9112.4814124202785</v>
      </c>
      <c r="AD1629" s="23">
        <f>IFERROR(AD1317+AD1551,"")</f>
        <v>-41667.478161599996</v>
      </c>
      <c r="AE1629" s="23">
        <f>IFERROR(AE1317+AE1551,"")</f>
        <v>-41663.035862412944</v>
      </c>
      <c r="AF1629" s="23">
        <f>IFERROR(AF1317+AF1551,"")</f>
        <v>-44820.700801800012</v>
      </c>
      <c r="AG1629" s="23">
        <f>IFERROR(AG1317+AG1551,"")</f>
        <v>-44811.90943232541</v>
      </c>
      <c r="AH1629" s="23">
        <f>IFERROR(AH1317+AH1551,"")</f>
        <v>-26144.584200600006</v>
      </c>
    </row>
    <row r="1630" spans="1:34" ht="15" hidden="1" x14ac:dyDescent="0.25">
      <c r="A1630" t="str">
        <f t="shared" si="284"/>
        <v>威海超额拨备额</v>
      </c>
      <c r="B1630" s="3" t="str">
        <f t="shared" si="282"/>
        <v>威海银行超额拨备额</v>
      </c>
      <c r="C1630" s="4" t="s">
        <v>234</v>
      </c>
      <c r="D1630" s="4" t="s">
        <v>206</v>
      </c>
      <c r="E1630" s="5" t="s">
        <v>220</v>
      </c>
      <c r="F1630" s="5" t="s">
        <v>236</v>
      </c>
      <c r="G1630" s="5" t="str">
        <f t="shared" si="286"/>
        <v>超额拨备额</v>
      </c>
      <c r="H1630" s="23">
        <f>IFERROR(H1318+H1552,"")</f>
        <v>889.99533285936013</v>
      </c>
      <c r="I1630" s="23">
        <f>IFERROR(I1318+I1552,"")</f>
        <v>889.99533285936013</v>
      </c>
      <c r="J1630" s="23">
        <f>IFERROR(J1318+J1552,"")</f>
        <v>-1031.0449999999994</v>
      </c>
      <c r="K1630" s="23">
        <f>IFERROR(K1318+K1552,"")</f>
        <v>-1314.4805891473918</v>
      </c>
      <c r="L1630" s="23">
        <f>IFERROR(L1318+L1552,"")</f>
        <v>1007.12441785536</v>
      </c>
      <c r="M1630" s="23">
        <f>IFERROR(M1318+M1552,"")</f>
        <v>1007.12441785536</v>
      </c>
      <c r="N1630" s="23">
        <f>IFERROR(N1318+N1552,"")</f>
        <v>-5161.9753344059745</v>
      </c>
      <c r="O1630" s="23">
        <f>IFERROR(O1318+O1552,"")</f>
        <v>-5171.3138438794549</v>
      </c>
      <c r="P1630" s="23">
        <f>IFERROR(P1318+P1552,"")</f>
        <v>-4676.2559702999988</v>
      </c>
      <c r="Q1630" s="23">
        <f>IFERROR(Q1318+Q1552,"")</f>
        <v>-4675.9100120612202</v>
      </c>
      <c r="R1630" s="23">
        <f>IFERROR(R1318+R1552,"")</f>
        <v>-5407.0106776849279</v>
      </c>
      <c r="S1630" s="23">
        <f>IFERROR(S1318+S1552,"")</f>
        <v>-5411.6452438486658</v>
      </c>
      <c r="T1630" s="23">
        <f>IFERROR(T1318+T1552,"")</f>
        <v>-5056.8806599999998</v>
      </c>
      <c r="U1630" s="23">
        <f>IFERROR(U1318+U1552,"")</f>
        <v>-5060.9662458779994</v>
      </c>
      <c r="V1630" s="23">
        <f>IFERROR(V1318+V1552,"")</f>
        <v>-9697.894587052333</v>
      </c>
      <c r="W1630" s="23">
        <f>IFERROR(W1318+W1552,"")</f>
        <v>-9694.0590517942783</v>
      </c>
      <c r="X1630" s="23">
        <f>IFERROR(X1318+X1552,"")</f>
        <v>-853.69586200000094</v>
      </c>
      <c r="Y1630" s="23">
        <f>IFERROR(Y1318+Y1552,"")</f>
        <v>-857.29589766620074</v>
      </c>
      <c r="Z1630" s="23">
        <f>IFERROR(Z1318+Z1552,"")</f>
        <v>-990.2343604884752</v>
      </c>
      <c r="AA1630" s="23">
        <f>IFERROR(AA1318+AA1552,"")</f>
        <v>-998.60153931340733</v>
      </c>
      <c r="AB1630" s="23">
        <f>IFERROR(AB1318+AB1552,"")</f>
        <v>-2467.4146730000002</v>
      </c>
      <c r="AC1630" s="23">
        <f>IFERROR(AC1318+AC1552,"")</f>
        <v>-2459.7823080416001</v>
      </c>
      <c r="AD1630" s="23">
        <f>IFERROR(AD1318+AD1552,"")</f>
        <v>-4755.7926663885173</v>
      </c>
      <c r="AE1630" s="23">
        <f>IFERROR(AE1318+AE1552,"")</f>
        <v>-4747.222018055958</v>
      </c>
      <c r="AF1630" s="23">
        <f>IFERROR(AF1318+AF1552,"")</f>
        <v>-3353.9954581000015</v>
      </c>
      <c r="AG1630" s="23">
        <f>IFERROR(AG1318+AG1552,"")</f>
        <v>-3347.491579137763</v>
      </c>
      <c r="AH1630" s="23">
        <f>IFERROR(AH1318+AH1552,"")</f>
        <v>-1449.1991895000006</v>
      </c>
    </row>
    <row r="1631" spans="1:34" ht="15" hidden="1" x14ac:dyDescent="0.25">
      <c r="A1631" t="str">
        <f t="shared" si="284"/>
        <v>东莞农商超额拨备额</v>
      </c>
      <c r="B1631" s="3" t="str">
        <f t="shared" si="282"/>
        <v>东莞农商银行超额拨备额</v>
      </c>
      <c r="C1631" s="4" t="s">
        <v>235</v>
      </c>
      <c r="D1631" s="4" t="s">
        <v>207</v>
      </c>
      <c r="E1631" s="5" t="s">
        <v>221</v>
      </c>
      <c r="F1631" s="5" t="s">
        <v>236</v>
      </c>
      <c r="G1631" s="5" t="str">
        <f t="shared" si="286"/>
        <v>超额拨备额</v>
      </c>
      <c r="H1631" s="23">
        <f>IFERROR(H1319+H1553,"")</f>
        <v>0</v>
      </c>
      <c r="I1631" s="23">
        <f>IFERROR(I1319+I1553,"")</f>
        <v>5014.0034786800652</v>
      </c>
      <c r="J1631" s="23">
        <f>IFERROR(J1319+J1553,"")</f>
        <v>1837.8744358204995</v>
      </c>
      <c r="K1631" s="23">
        <f>IFERROR(K1319+K1553,"")</f>
        <v>1307.9568563417297</v>
      </c>
      <c r="L1631" s="23">
        <f>IFERROR(L1319+L1553,"")</f>
        <v>6686.1794688290001</v>
      </c>
      <c r="M1631" s="23">
        <f>IFERROR(M1319+M1553,"")</f>
        <v>6292.3610901271677</v>
      </c>
      <c r="N1631" s="23">
        <f>IFERROR(N1319+N1553,"")</f>
        <v>2345.6499897999997</v>
      </c>
      <c r="O1631" s="23">
        <f>IFERROR(O1319+O1553,"")</f>
        <v>2105.8315845599996</v>
      </c>
      <c r="P1631" s="23" t="str">
        <f>IFERROR(P1319+P1553,"")</f>
        <v/>
      </c>
      <c r="Q1631" s="23" t="str">
        <f>IFERROR(Q1319+Q1553,"")</f>
        <v/>
      </c>
      <c r="R1631" s="23">
        <f>IFERROR(R1319+R1553,"")</f>
        <v>1109.5702351999998</v>
      </c>
      <c r="S1631" s="23">
        <f>IFERROR(S1319+S1553,"")</f>
        <v>1890.2258987527193</v>
      </c>
      <c r="T1631" s="23">
        <f>IFERROR(T1319+T1553,"")</f>
        <v>4766.0862204000005</v>
      </c>
      <c r="U1631" s="23">
        <f>IFERROR(U1319+U1553,"")</f>
        <v>5123.7137412906377</v>
      </c>
      <c r="V1631" s="23">
        <f>IFERROR(V1319+V1553,"")</f>
        <v>3802.8126909999992</v>
      </c>
      <c r="W1631" s="23">
        <f>IFERROR(W1319+W1553,"")</f>
        <v>4143.6876722995294</v>
      </c>
      <c r="X1631" s="23">
        <f>IFERROR(X1319+X1553,"")</f>
        <v>5278.9094205999991</v>
      </c>
      <c r="Y1631" s="23">
        <f>IFERROR(Y1319+Y1553,"")</f>
        <v>7797.2996482380186</v>
      </c>
      <c r="Z1631" s="23">
        <f>IFERROR(Z1319+Z1553,"")</f>
        <v>2979.0799180000004</v>
      </c>
      <c r="AA1631" s="23">
        <f>IFERROR(AA1319+AA1553,"")</f>
        <v>3151.916536806003</v>
      </c>
      <c r="AB1631" s="23">
        <f>IFERROR(AB1319+AB1553,"")</f>
        <v>-834.17578859999958</v>
      </c>
      <c r="AC1631" s="23">
        <f>IFERROR(AC1319+AC1553,"")</f>
        <v>-641.09090495713826</v>
      </c>
      <c r="AD1631" s="23">
        <f>IFERROR(AD1319+AD1553,"")</f>
        <v>-246.10003119999965</v>
      </c>
      <c r="AE1631" s="23">
        <f>IFERROR(AE1319+AE1553,"")</f>
        <v>-97.285319191360031</v>
      </c>
      <c r="AF1631" s="23">
        <f>IFERROR(AF1319+AF1553,"")</f>
        <v>333.46820880000132</v>
      </c>
      <c r="AG1631" s="23">
        <f>IFERROR(AG1319+AG1553,"")</f>
        <v>464.98956931071962</v>
      </c>
      <c r="AH1631" s="23">
        <f>IFERROR(AH1319+AH1553,"")</f>
        <v>-421.71992749999833</v>
      </c>
    </row>
    <row r="1632" spans="1:34" ht="15" hidden="1" x14ac:dyDescent="0.25">
      <c r="A1632" t="str">
        <f t="shared" si="284"/>
        <v>国有行超额拨备额</v>
      </c>
      <c r="B1632" s="15" t="str">
        <f t="shared" si="282"/>
        <v>国有行超额拨备额</v>
      </c>
      <c r="C1632" s="16"/>
      <c r="D1632" s="17" t="s">
        <v>8</v>
      </c>
      <c r="E1632" s="17" t="s">
        <v>8</v>
      </c>
      <c r="F1632" s="17"/>
      <c r="G1632" s="17" t="str">
        <f>G1631</f>
        <v>超额拨备额</v>
      </c>
      <c r="H1632" s="23">
        <f>IFERROR(H1320+H1554,"")</f>
        <v>-387009.81010000012</v>
      </c>
      <c r="I1632" s="23">
        <f>IFERROR(I1320+I1554,"")</f>
        <v>-356652.91520000005</v>
      </c>
      <c r="J1632" s="23">
        <f>IFERROR(J1320+J1554,"")</f>
        <v>-239054.00230000005</v>
      </c>
      <c r="K1632" s="23">
        <f>IFERROR(K1320+K1554,"")</f>
        <v>-188880.46709999995</v>
      </c>
      <c r="L1632" s="23">
        <f>IFERROR(L1320+L1554,"")</f>
        <v>-89554.424499999965</v>
      </c>
      <c r="M1632" s="23">
        <f>IFERROR(M1320+M1554,"")</f>
        <v>-96929.211499999859</v>
      </c>
      <c r="N1632" s="23">
        <f>IFERROR(N1320+N1554,"")</f>
        <v>-73842.319100000081</v>
      </c>
      <c r="O1632" s="23">
        <f>IFERROR(O1320+O1554,"")</f>
        <v>-11245.369299999846</v>
      </c>
      <c r="P1632" s="23">
        <f>IFERROR(P1320+P1554,"")</f>
        <v>182712.10450000019</v>
      </c>
      <c r="Q1632" s="23">
        <f>IFERROR(Q1320+Q1554,"")</f>
        <v>278382.86930000008</v>
      </c>
      <c r="R1632" s="23">
        <f>IFERROR(R1320+R1554,"")</f>
        <v>328068.04219999991</v>
      </c>
      <c r="S1632" s="23">
        <f>IFERROR(S1320+S1554,"")</f>
        <v>431677.15379999997</v>
      </c>
      <c r="T1632" s="23">
        <f>IFERROR(T1320+T1554,"")</f>
        <v>441361.52810000011</v>
      </c>
      <c r="U1632" s="23">
        <f>IFERROR(U1320+U1554,"")</f>
        <v>473899.41469999996</v>
      </c>
      <c r="V1632" s="23">
        <f>IFERROR(V1320+V1554,"")</f>
        <v>443849.77559999976</v>
      </c>
      <c r="W1632" s="23">
        <f>IFERROR(W1320+W1554,"")</f>
        <v>547694.7019000001</v>
      </c>
      <c r="X1632" s="23">
        <f>IFERROR(X1320+X1554,"")</f>
        <v>565449.13170000003</v>
      </c>
      <c r="Y1632" s="23">
        <f>IFERROR(Y1320+Y1554,"")</f>
        <v>592402.99820000003</v>
      </c>
      <c r="Z1632" s="23">
        <f>IFERROR(Z1320+Z1554,"")</f>
        <v>457644.13639999996</v>
      </c>
      <c r="AA1632" s="23">
        <f>IFERROR(AA1320+AA1554,"")</f>
        <v>542797.41420000023</v>
      </c>
      <c r="AB1632" s="23">
        <f>IFERROR(AB1320+AB1554,"")</f>
        <v>526209.65169999981</v>
      </c>
      <c r="AC1632" s="23">
        <f>IFERROR(AC1320+AC1554,"")</f>
        <v>528155.57529999991</v>
      </c>
      <c r="AD1632" s="23">
        <f>IFERROR(AD1320+AD1554,"")</f>
        <v>322904.33189999987</v>
      </c>
      <c r="AE1632" s="23">
        <f>IFERROR(AE1320+AE1554,"")</f>
        <v>385710.04269999976</v>
      </c>
      <c r="AF1632" s="23">
        <f>IFERROR(AF1320+AF1554,"")</f>
        <v>358386.30390000046</v>
      </c>
      <c r="AG1632" s="23">
        <f>IFERROR(AG1320+AG1554,"")</f>
        <v>321279.05229999975</v>
      </c>
      <c r="AH1632" s="23">
        <f>IFERROR(AH1320+AH1554,"")</f>
        <v>222383.3481</v>
      </c>
    </row>
    <row r="1633" spans="1:34" ht="15" hidden="1" x14ac:dyDescent="0.25">
      <c r="A1633" t="str">
        <f t="shared" si="284"/>
        <v>股份行超额拨备额</v>
      </c>
      <c r="B1633" s="3" t="str">
        <f t="shared" si="282"/>
        <v>股份行超额拨备额</v>
      </c>
      <c r="C1633" s="4"/>
      <c r="D1633" s="5" t="s">
        <v>27</v>
      </c>
      <c r="E1633" s="5" t="s">
        <v>27</v>
      </c>
      <c r="F1633" s="5"/>
      <c r="G1633" s="5" t="str">
        <f t="shared" ref="G1633:G1638" si="287">G1632</f>
        <v>超额拨备额</v>
      </c>
      <c r="H1633" s="23">
        <f>IFERROR(H1321+H1555,"")</f>
        <v>-129136.40532709999</v>
      </c>
      <c r="I1633" s="23">
        <f>IFERROR(I1321+I1555,"")</f>
        <v>-103743.03870000003</v>
      </c>
      <c r="J1633" s="23">
        <f>IFERROR(J1321+J1555,"")</f>
        <v>-93685.190097199986</v>
      </c>
      <c r="K1633" s="23">
        <f>IFERROR(K1321+K1555,"")</f>
        <v>-75223.803327600035</v>
      </c>
      <c r="L1633" s="23">
        <f>IFERROR(L1321+L1555,"")</f>
        <v>-66514.19200000001</v>
      </c>
      <c r="M1633" s="23">
        <f>IFERROR(M1321+M1555,"")</f>
        <v>-60357.947900000087</v>
      </c>
      <c r="N1633" s="23">
        <f>IFERROR(N1321+N1555,"")</f>
        <v>-87680.498700000026</v>
      </c>
      <c r="O1633" s="23">
        <f>IFERROR(O1321+O1555,"")</f>
        <v>-35200.900199999975</v>
      </c>
      <c r="P1633" s="23">
        <f>IFERROR(P1321+P1555,"")</f>
        <v>-16755.170300000042</v>
      </c>
      <c r="Q1633" s="23">
        <f>IFERROR(Q1321+Q1555,"")</f>
        <v>-58411.7405</v>
      </c>
      <c r="R1633" s="23">
        <f>IFERROR(R1321+R1555,"")</f>
        <v>-89779.083300000028</v>
      </c>
      <c r="S1633" s="23">
        <f>IFERROR(S1321+S1555,"")</f>
        <v>-85649.996700000032</v>
      </c>
      <c r="T1633" s="23">
        <f>IFERROR(T1321+T1555,"")</f>
        <v>-61289.872000000018</v>
      </c>
      <c r="U1633" s="23">
        <f>IFERROR(U1321+U1555,"")</f>
        <v>-64440.227299999882</v>
      </c>
      <c r="V1633" s="23">
        <f>IFERROR(V1321+V1555,"")</f>
        <v>-97544.732000000018</v>
      </c>
      <c r="W1633" s="23">
        <f>IFERROR(W1321+W1555,"")</f>
        <v>-75672.627499999959</v>
      </c>
      <c r="X1633" s="23">
        <f>IFERROR(X1321+X1555,"")</f>
        <v>-47232.301999999981</v>
      </c>
      <c r="Y1633" s="23">
        <f>IFERROR(Y1321+Y1555,"")</f>
        <v>-62267.872399999935</v>
      </c>
      <c r="Z1633" s="23">
        <f>IFERROR(Z1321+Z1555,"")</f>
        <v>-94936.202099999995</v>
      </c>
      <c r="AA1633" s="23">
        <f>IFERROR(AA1321+AA1555,"")</f>
        <v>-119704.36820000003</v>
      </c>
      <c r="AB1633" s="23">
        <f>IFERROR(AB1321+AB1555,"")</f>
        <v>-131254.46259999997</v>
      </c>
      <c r="AC1633" s="23">
        <f>IFERROR(AC1321+AC1555,"")</f>
        <v>-150806.21250000008</v>
      </c>
      <c r="AD1633" s="23">
        <f>IFERROR(AD1321+AD1555,"")</f>
        <v>-216635.37690000003</v>
      </c>
      <c r="AE1633" s="23">
        <f>IFERROR(AE1321+AE1555,"")</f>
        <v>-237888.0429</v>
      </c>
      <c r="AF1633" s="23">
        <f>IFERROR(AF1321+AF1555,"")</f>
        <v>-205015.75730000003</v>
      </c>
      <c r="AG1633" s="23">
        <f>IFERROR(AG1321+AG1555,"")</f>
        <v>-220620.97169999988</v>
      </c>
      <c r="AH1633" s="23">
        <f>IFERROR(AH1321+AH1555,"")</f>
        <v>-187827.94439999998</v>
      </c>
    </row>
    <row r="1634" spans="1:34" ht="15" hidden="1" x14ac:dyDescent="0.25">
      <c r="A1634" t="str">
        <f t="shared" si="284"/>
        <v>城商行超额拨备额</v>
      </c>
      <c r="B1634" s="3" t="str">
        <f t="shared" si="282"/>
        <v>城商行超额拨备额</v>
      </c>
      <c r="C1634" s="4"/>
      <c r="D1634" s="5" t="s">
        <v>55</v>
      </c>
      <c r="E1634" s="5" t="s">
        <v>55</v>
      </c>
      <c r="F1634" s="5"/>
      <c r="G1634" s="5" t="str">
        <f t="shared" si="287"/>
        <v>超额拨备额</v>
      </c>
      <c r="H1634" s="23">
        <f>IFERROR(H1322+H1556,"")</f>
        <v>71412.045479310356</v>
      </c>
      <c r="I1634" s="23">
        <f>IFERROR(I1322+I1556,"")</f>
        <v>69984.696871799984</v>
      </c>
      <c r="J1634" s="23">
        <f>IFERROR(J1322+J1556,"")</f>
        <v>85987.489120301776</v>
      </c>
      <c r="K1634" s="23">
        <f>IFERROR(K1322+K1556,"")</f>
        <v>96762.093363919994</v>
      </c>
      <c r="L1634" s="23">
        <f>IFERROR(L1322+L1556,"")</f>
        <v>108646.06309201079</v>
      </c>
      <c r="M1634" s="23">
        <f>IFERROR(M1322+M1556,"")</f>
        <v>112313.64702649997</v>
      </c>
      <c r="N1634" s="23">
        <f>IFERROR(N1322+N1556,"")</f>
        <v>130606.50772974835</v>
      </c>
      <c r="O1634" s="23">
        <f>IFERROR(O1322+O1556,"")</f>
        <v>139250.38193695201</v>
      </c>
      <c r="P1634" s="23">
        <f>IFERROR(P1322+P1556,"")</f>
        <v>159173.41246743166</v>
      </c>
      <c r="Q1634" s="23">
        <f>IFERROR(Q1322+Q1556,"")</f>
        <v>163104.27392908005</v>
      </c>
      <c r="R1634" s="23">
        <f>IFERROR(R1322+R1556,"")</f>
        <v>154110.11628360511</v>
      </c>
      <c r="S1634" s="23">
        <f>IFERROR(S1322+S1556,"")</f>
        <v>164228.40435402002</v>
      </c>
      <c r="T1634" s="23">
        <f>IFERROR(T1322+T1556,"")</f>
        <v>141964.9600308162</v>
      </c>
      <c r="U1634" s="23">
        <f>IFERROR(U1322+U1556,"")</f>
        <v>151253.890082133</v>
      </c>
      <c r="V1634" s="23">
        <f>IFERROR(V1322+V1556,"")</f>
        <v>178485.14586800651</v>
      </c>
      <c r="W1634" s="23">
        <f>IFERROR(W1322+W1556,"")</f>
        <v>183522.7270838301</v>
      </c>
      <c r="X1634" s="23">
        <f>IFERROR(X1322+X1556,"")</f>
        <v>204343.50179556472</v>
      </c>
      <c r="Y1634" s="23">
        <f>IFERROR(Y1322+Y1556,"")</f>
        <v>208764.70631014998</v>
      </c>
      <c r="Z1634" s="23">
        <f>IFERROR(Z1322+Z1556,"")</f>
        <v>183660.13845672703</v>
      </c>
      <c r="AA1634" s="23">
        <f>IFERROR(AA1322+AA1556,"")</f>
        <v>178586.91685852996</v>
      </c>
      <c r="AB1634" s="23">
        <f>IFERROR(AB1322+AB1556,"")</f>
        <v>159403.30221230458</v>
      </c>
      <c r="AC1634" s="23">
        <f>IFERROR(AC1322+AC1556,"")</f>
        <v>153905.86845138003</v>
      </c>
      <c r="AD1634" s="23">
        <f>IFERROR(AD1322+AD1556,"")</f>
        <v>98707.111736287785</v>
      </c>
      <c r="AE1634" s="23">
        <f>IFERROR(AE1322+AE1556,"")</f>
        <v>94029.241260070019</v>
      </c>
      <c r="AF1634" s="23">
        <f>IFERROR(AF1322+AF1556,"")</f>
        <v>92069.628340222785</v>
      </c>
      <c r="AG1634" s="23">
        <f>IFERROR(AG1322+AG1556,"")</f>
        <v>92368.615753830018</v>
      </c>
      <c r="AH1634" s="23" t="str">
        <f>IFERROR(AH1322+AH1556,"")</f>
        <v/>
      </c>
    </row>
    <row r="1635" spans="1:34" ht="15" hidden="1" x14ac:dyDescent="0.25">
      <c r="A1635" t="str">
        <f t="shared" si="284"/>
        <v>农商行超额拨备额</v>
      </c>
      <c r="B1635" s="3" t="str">
        <f t="shared" si="282"/>
        <v>农商行超额拨备额</v>
      </c>
      <c r="C1635" s="4"/>
      <c r="D1635" s="5" t="s">
        <v>107</v>
      </c>
      <c r="E1635" s="5" t="s">
        <v>107</v>
      </c>
      <c r="F1635" s="5"/>
      <c r="G1635" s="5" t="str">
        <f t="shared" si="287"/>
        <v>超额拨备额</v>
      </c>
      <c r="H1635" s="23">
        <f>IFERROR(H1323+H1557,"")</f>
        <v>5883.5663456889488</v>
      </c>
      <c r="I1635" s="23">
        <f>IFERROR(I1323+I1557,"")</f>
        <v>2614.0925911086765</v>
      </c>
      <c r="J1635" s="23">
        <f>IFERROR(J1323+J1557,"")</f>
        <v>24012.652298245455</v>
      </c>
      <c r="K1635" s="23">
        <f>IFERROR(K1323+K1557,"")</f>
        <v>17077.795667619095</v>
      </c>
      <c r="L1635" s="23">
        <f>IFERROR(L1323+L1557,"")</f>
        <v>12434.903249406423</v>
      </c>
      <c r="M1635" s="23">
        <f>IFERROR(M1323+M1557,"")</f>
        <v>12433.775858516641</v>
      </c>
      <c r="N1635" s="23">
        <f>IFERROR(N1323+N1557,"")</f>
        <v>23812.68020517203</v>
      </c>
      <c r="O1635" s="23">
        <f>IFERROR(O1323+O1557,"")</f>
        <v>13687.337092243437</v>
      </c>
      <c r="P1635" s="23">
        <f>IFERROR(P1323+P1557,"")</f>
        <v>14063.99982288637</v>
      </c>
      <c r="Q1635" s="23">
        <f>IFERROR(Q1323+Q1557,"")</f>
        <v>30861.991576148022</v>
      </c>
      <c r="R1635" s="23">
        <f>IFERROR(R1323+R1557,"")</f>
        <v>35818.489456184725</v>
      </c>
      <c r="S1635" s="23">
        <f>IFERROR(S1323+S1557,"")</f>
        <v>39549.513861358224</v>
      </c>
      <c r="T1635" s="23">
        <f>IFERROR(T1323+T1557,"")</f>
        <v>42029.568022620006</v>
      </c>
      <c r="U1635" s="23">
        <f>IFERROR(U1323+U1557,"")</f>
        <v>43606.597255284149</v>
      </c>
      <c r="V1635" s="23">
        <f>IFERROR(V1323+V1557,"")</f>
        <v>43143.602326562825</v>
      </c>
      <c r="W1635" s="23">
        <f>IFERROR(W1323+W1557,"")</f>
        <v>46172.116216162307</v>
      </c>
      <c r="X1635" s="23">
        <f>IFERROR(X1323+X1557,"")</f>
        <v>52992.88841996315</v>
      </c>
      <c r="Y1635" s="23">
        <f>IFERROR(Y1323+Y1557,"")</f>
        <v>50375.578893959144</v>
      </c>
      <c r="Z1635" s="23">
        <f>IFERROR(Z1323+Z1557,"")</f>
        <v>48300.781995418103</v>
      </c>
      <c r="AA1635" s="23">
        <f>IFERROR(AA1323+AA1557,"")</f>
        <v>51775.205510052459</v>
      </c>
      <c r="AB1635" s="23">
        <f>IFERROR(AB1323+AB1557,"")</f>
        <v>44692.739687720263</v>
      </c>
      <c r="AC1635" s="23">
        <f>IFERROR(AC1323+AC1557,"")</f>
        <v>39788.024385068573</v>
      </c>
      <c r="AD1635" s="23">
        <f>IFERROR(AD1323+AD1557,"")</f>
        <v>34669.460133955297</v>
      </c>
      <c r="AE1635" s="23">
        <f>IFERROR(AE1323+AE1557,"")</f>
        <v>33114.693558926461</v>
      </c>
      <c r="AF1635" s="23">
        <f>IFERROR(AF1323+AF1557,"")</f>
        <v>30028.523733893075</v>
      </c>
      <c r="AG1635" s="23">
        <f>IFERROR(AG1323+AG1557,"")</f>
        <v>28396.309849280748</v>
      </c>
      <c r="AH1635" s="23" t="str">
        <f>IFERROR(AH1323+AH1557,"")</f>
        <v/>
      </c>
    </row>
    <row r="1636" spans="1:34" ht="15" hidden="1" x14ac:dyDescent="0.25">
      <c r="A1636" t="str">
        <f t="shared" si="284"/>
        <v>上市银行超额拨备额</v>
      </c>
      <c r="B1636" s="3" t="str">
        <f t="shared" si="282"/>
        <v>上市银行超额拨备额</v>
      </c>
      <c r="C1636" s="4"/>
      <c r="D1636" s="5" t="s">
        <v>135</v>
      </c>
      <c r="E1636" s="5" t="s">
        <v>135</v>
      </c>
      <c r="F1636" s="5"/>
      <c r="G1636" s="5" t="str">
        <f t="shared" si="287"/>
        <v>超额拨备额</v>
      </c>
      <c r="H1636" s="23">
        <f>IFERROR(H1324+H1558,"")</f>
        <v>-438850.60360210086</v>
      </c>
      <c r="I1636" s="23">
        <f>IFERROR(I1324+I1558,"")</f>
        <v>-387797.16443709144</v>
      </c>
      <c r="J1636" s="23">
        <f>IFERROR(J1324+J1558,"")</f>
        <v>-222739.0509786529</v>
      </c>
      <c r="K1636" s="23">
        <f>IFERROR(K1324+K1558,"")</f>
        <v>-150264.38139606093</v>
      </c>
      <c r="L1636" s="23">
        <f>IFERROR(L1324+L1558,"")</f>
        <v>-34987.650158582779</v>
      </c>
      <c r="M1636" s="23">
        <f>IFERROR(M1324+M1558,"")</f>
        <v>-32539.736514983291</v>
      </c>
      <c r="N1636" s="23">
        <f>IFERROR(N1324+N1558,"")</f>
        <v>-7103.6298650796525</v>
      </c>
      <c r="O1636" s="23">
        <f>IFERROR(O1324+O1558,"")</f>
        <v>106491.44952919564</v>
      </c>
      <c r="P1636" s="23">
        <f>IFERROR(P1324+P1558,"")</f>
        <v>339194.34649031807</v>
      </c>
      <c r="Q1636" s="23">
        <f>IFERROR(Q1324+Q1558,"")</f>
        <v>413937.39430522808</v>
      </c>
      <c r="R1636" s="23">
        <f>IFERROR(R1324+R1558,"")</f>
        <v>428217.56463978963</v>
      </c>
      <c r="S1636" s="23">
        <f>IFERROR(S1324+S1558,"")</f>
        <v>549805.07531537814</v>
      </c>
      <c r="T1636" s="23">
        <f>IFERROR(T1324+T1558,"")</f>
        <v>564066.18415343622</v>
      </c>
      <c r="U1636" s="23">
        <f>IFERROR(U1324+U1558,"")</f>
        <v>604319.67473741714</v>
      </c>
      <c r="V1636" s="23">
        <f>IFERROR(V1324+V1558,"")</f>
        <v>567933.79179456912</v>
      </c>
      <c r="W1636" s="23">
        <f>IFERROR(W1324+W1558,"")</f>
        <v>701716.91769999242</v>
      </c>
      <c r="X1636" s="23">
        <f>IFERROR(X1324+X1558,"")</f>
        <v>775553.21991552785</v>
      </c>
      <c r="Y1636" s="23">
        <f>IFERROR(Y1324+Y1558,"")</f>
        <v>789275.41100410931</v>
      </c>
      <c r="Z1636" s="23">
        <f>IFERROR(Z1324+Z1558,"")</f>
        <v>594668.85475214513</v>
      </c>
      <c r="AA1636" s="23">
        <f>IFERROR(AA1324+AA1558,"")</f>
        <v>653455.16836858261</v>
      </c>
      <c r="AB1636" s="23">
        <f>IFERROR(AB1324+AB1558,"")</f>
        <v>599051.23100002483</v>
      </c>
      <c r="AC1636" s="23">
        <f>IFERROR(AC1324+AC1558,"")</f>
        <v>571043.25563644851</v>
      </c>
      <c r="AD1636" s="23">
        <f>IFERROR(AD1324+AD1558,"")</f>
        <v>239645.5268702429</v>
      </c>
      <c r="AE1636" s="23">
        <f>IFERROR(AE1324+AE1558,"")</f>
        <v>274965.93461899628</v>
      </c>
      <c r="AF1636" s="23">
        <f>IFERROR(AF1324+AF1558,"")</f>
        <v>275468.69867411628</v>
      </c>
      <c r="AG1636" s="23">
        <f>IFERROR(AG1324+AG1558,"")</f>
        <v>221423.00620311068</v>
      </c>
      <c r="AH1636" s="23">
        <f>IFERROR(AH1324+AH1558,"")</f>
        <v>-40110.610559432338</v>
      </c>
    </row>
    <row r="1637" spans="1:34" ht="15" hidden="1" x14ac:dyDescent="0.25">
      <c r="A1637" t="str">
        <f t="shared" si="284"/>
        <v>A+H股超额拨备额</v>
      </c>
      <c r="B1637" s="3" t="str">
        <f t="shared" si="282"/>
        <v>A+H股超额拨备额</v>
      </c>
      <c r="C1637" s="3"/>
      <c r="D1637" s="5" t="s">
        <v>542</v>
      </c>
      <c r="E1637" s="5" t="s">
        <v>542</v>
      </c>
      <c r="F1637" s="3"/>
      <c r="G1637" s="5" t="str">
        <f t="shared" si="287"/>
        <v>超额拨备额</v>
      </c>
      <c r="H1637" s="23">
        <f>IFERROR(H1325+H1559,"")</f>
        <v>-397996.29263470008</v>
      </c>
      <c r="I1637" s="23">
        <f>IFERROR(I1325+I1559,"")</f>
        <v>-353269.2435608001</v>
      </c>
      <c r="J1637" s="23">
        <f>IFERROR(J1325+J1559,"")</f>
        <v>-220127.16449830015</v>
      </c>
      <c r="K1637" s="23">
        <f>IFERROR(K1325+K1559,"")</f>
        <v>-140891.01713579995</v>
      </c>
      <c r="L1637" s="23">
        <f>IFERROR(L1325+L1559,"")</f>
        <v>-61311.169852899853</v>
      </c>
      <c r="M1637" s="23">
        <f>IFERROR(M1325+M1559,"")</f>
        <v>-63526.973238099832</v>
      </c>
      <c r="N1637" s="23">
        <f>IFERROR(N1325+N1559,"")</f>
        <v>-56117.744351300062</v>
      </c>
      <c r="O1637" s="23">
        <f>IFERROR(O1325+O1559,"")</f>
        <v>26085.666872800124</v>
      </c>
      <c r="P1637" s="23">
        <f>IFERROR(P1325+P1559,"")</f>
        <v>221521.00328230023</v>
      </c>
      <c r="Q1637" s="23">
        <f>IFERROR(Q1325+Q1559,"")</f>
        <v>290553.02812710009</v>
      </c>
      <c r="R1637" s="23">
        <f>IFERROR(R1325+R1559,"")</f>
        <v>348309.25497599982</v>
      </c>
      <c r="S1637" s="23">
        <f>IFERROR(S1325+S1559,"")</f>
        <v>453682.17262839992</v>
      </c>
      <c r="T1637" s="23">
        <f>IFERROR(T1325+T1559,"")</f>
        <v>454366.32022510003</v>
      </c>
      <c r="U1637" s="23">
        <f>IFERROR(U1325+U1559,"")</f>
        <v>481839.86298079998</v>
      </c>
      <c r="V1637" s="23">
        <f>IFERROR(V1325+V1559,"")</f>
        <v>437439.46303259977</v>
      </c>
      <c r="W1637" s="23">
        <f>IFERROR(W1325+W1559,"")</f>
        <v>560012.39309490006</v>
      </c>
      <c r="X1637" s="23">
        <f>IFERROR(X1325+X1559,"")</f>
        <v>617415.2158738001</v>
      </c>
      <c r="Y1637" s="23">
        <f>IFERROR(Y1325+Y1559,"")</f>
        <v>649887.07502480003</v>
      </c>
      <c r="Z1637" s="23">
        <f>IFERROR(Z1325+Z1559,"")</f>
        <v>489234.05154010002</v>
      </c>
      <c r="AA1637" s="23">
        <f>IFERROR(AA1325+AA1559,"")</f>
        <v>572380.48941660032</v>
      </c>
      <c r="AB1637" s="23">
        <f>IFERROR(AB1325+AB1559,"")</f>
        <v>533820.18995959987</v>
      </c>
      <c r="AC1637" s="23">
        <f>IFERROR(AC1325+AC1559,"")</f>
        <v>526326.52933429996</v>
      </c>
      <c r="AD1637" s="23">
        <f>IFERROR(AD1325+AD1559,"")</f>
        <v>259572.69075469981</v>
      </c>
      <c r="AE1637" s="23">
        <f>IFERROR(AE1325+AE1559,"")</f>
        <v>310275.65703809977</v>
      </c>
      <c r="AF1637" s="23">
        <f>IFERROR(AF1325+AF1559,"")</f>
        <v>290762.34766870044</v>
      </c>
      <c r="AG1637" s="23">
        <f>IFERROR(AG1325+AG1559,"")</f>
        <v>245341.26053519984</v>
      </c>
      <c r="AH1637" s="23">
        <f>IFERROR(AH1325+AH1559,"")</f>
        <v>154992.29355939993</v>
      </c>
    </row>
    <row r="1638" spans="1:34" ht="15" hidden="1" x14ac:dyDescent="0.25">
      <c r="A1638" t="str">
        <f t="shared" si="284"/>
        <v>纯H股超额拨备额</v>
      </c>
      <c r="B1638" s="3" t="str">
        <f t="shared" ref="B1638" si="288">D1638&amp;G1638</f>
        <v>纯H股超额拨备额</v>
      </c>
      <c r="C1638" s="3"/>
      <c r="D1638" s="5" t="s">
        <v>236</v>
      </c>
      <c r="E1638" s="5" t="s">
        <v>236</v>
      </c>
      <c r="F1638" s="3"/>
      <c r="G1638" s="5" t="str">
        <f t="shared" si="287"/>
        <v>超额拨备额</v>
      </c>
      <c r="H1638" s="23">
        <f>IFERROR(H1326+H1560,"")</f>
        <v>-60118.318550398137</v>
      </c>
      <c r="I1638" s="23">
        <f>IFERROR(I1326+I1560,"")</f>
        <v>-45409.881492188433</v>
      </c>
      <c r="J1638" s="23">
        <f>IFERROR(J1326+J1560,"")</f>
        <v>-54778.969831979492</v>
      </c>
      <c r="K1638" s="23">
        <f>IFERROR(K1326+K1560,"")</f>
        <v>-55591.095092955962</v>
      </c>
      <c r="L1638" s="23">
        <f>IFERROR(L1326+L1560,"")</f>
        <v>-50089.004063721019</v>
      </c>
      <c r="M1638" s="23">
        <f>IFERROR(M1326+M1560,"")</f>
        <v>-50487.652274838489</v>
      </c>
      <c r="N1638" s="23">
        <f>IFERROR(N1326+N1560,"")</f>
        <v>-86484.117585905973</v>
      </c>
      <c r="O1638" s="23">
        <f>IFERROR(O1326+O1560,"")</f>
        <v>-86665.038311878045</v>
      </c>
      <c r="P1638" s="23">
        <f>IFERROR(P1326+P1560,"")</f>
        <v>-92709.026962500036</v>
      </c>
      <c r="Q1638" s="23">
        <f>IFERROR(Q1326+Q1560,"")</f>
        <v>-92649.088784264692</v>
      </c>
      <c r="R1638" s="23">
        <f>IFERROR(R1326+R1560,"")</f>
        <v>-216101.64544498496</v>
      </c>
      <c r="S1638" s="23">
        <f>IFERROR(S1326+S1560,"")</f>
        <v>-215422.75778394504</v>
      </c>
      <c r="T1638" s="23">
        <f>IFERROR(T1326+T1560,"")</f>
        <v>-174617.55138959998</v>
      </c>
      <c r="U1638" s="23">
        <f>IFERROR(U1326+U1560,"")</f>
        <v>-174039.42114337644</v>
      </c>
      <c r="V1638" s="23">
        <f>IFERROR(V1326+V1560,"")</f>
        <v>-305014.51625055238</v>
      </c>
      <c r="W1638" s="23">
        <f>IFERROR(W1326+W1560,"")</f>
        <v>-304956.51473334193</v>
      </c>
      <c r="X1638" s="23">
        <f>IFERROR(X1326+X1560,"")</f>
        <v>-67535.327679500027</v>
      </c>
      <c r="Y1638" s="23">
        <f>IFERROR(Y1326+Y1560,"")</f>
        <v>-66086.540917785096</v>
      </c>
      <c r="Z1638" s="23">
        <f>IFERROR(Z1326+Z1560,"")</f>
        <v>-82855.948939388501</v>
      </c>
      <c r="AA1638" s="23">
        <f>IFERROR(AA1326+AA1560,"")</f>
        <v>-82419.048768347013</v>
      </c>
      <c r="AB1638" s="23">
        <f>IFERROR(AB1326+AB1560,"")</f>
        <v>-92446.411719500014</v>
      </c>
      <c r="AC1638" s="23">
        <f>IFERROR(AC1326+AC1560,"")</f>
        <v>-92343.092985121228</v>
      </c>
      <c r="AD1638" s="23">
        <f>IFERROR(AD1326+AD1560,"")</f>
        <v>-200765.01823138853</v>
      </c>
      <c r="AE1638" s="23">
        <f>IFERROR(AE1326+AE1560,"")</f>
        <v>-200444.50492165756</v>
      </c>
      <c r="AF1638" s="23">
        <f>IFERROR(AF1326+AF1560,"")</f>
        <v>-220953.94442930003</v>
      </c>
      <c r="AG1638" s="23">
        <f>IFERROR(AG1326+AG1560,"")</f>
        <v>-221192.24970321095</v>
      </c>
      <c r="AH1638" s="23">
        <f>IFERROR(AH1326+AH1560,"")</f>
        <v>-147654.47681229998</v>
      </c>
    </row>
    <row r="1639" spans="1:34" ht="15.6" hidden="1" x14ac:dyDescent="0.25">
      <c r="A1639" t="str">
        <f t="shared" si="284"/>
        <v>归母净利润(TTM)</v>
      </c>
      <c r="B1639" s="3"/>
      <c r="C1639" s="3"/>
      <c r="D1639" s="3"/>
      <c r="E1639" s="3"/>
      <c r="F1639" s="1" t="s">
        <v>138</v>
      </c>
      <c r="G1639" s="3" t="s">
        <v>267</v>
      </c>
    </row>
    <row r="1640" spans="1:34" ht="15" hidden="1" x14ac:dyDescent="0.25">
      <c r="A1640" t="str">
        <f t="shared" si="284"/>
        <v>工商归母净利润(TTM)</v>
      </c>
      <c r="B1640" s="3" t="str">
        <f>D1640&amp;G1640</f>
        <v>工商银行归母净利润(TTM)</v>
      </c>
      <c r="C1640" s="4" t="s">
        <v>5</v>
      </c>
      <c r="D1640" s="4" t="s">
        <v>6</v>
      </c>
      <c r="E1640" s="5" t="s">
        <v>7</v>
      </c>
      <c r="F1640" s="5" t="s">
        <v>8</v>
      </c>
      <c r="G1640" s="5" t="str">
        <f>G1639</f>
        <v>归母净利润(TTM)</v>
      </c>
      <c r="H1640" s="23">
        <v>305165.00000000006</v>
      </c>
      <c r="I1640" s="23">
        <v>309761</v>
      </c>
      <c r="J1640" s="23">
        <v>312224</v>
      </c>
      <c r="K1640" s="23">
        <v>314712.99999999994</v>
      </c>
      <c r="L1640" s="23">
        <v>293083</v>
      </c>
      <c r="M1640" s="23">
        <v>289187</v>
      </c>
      <c r="N1640" s="23">
        <v>315906</v>
      </c>
      <c r="O1640" s="23">
        <v>317142</v>
      </c>
      <c r="P1640" s="23">
        <v>330589.00000000006</v>
      </c>
      <c r="Q1640" s="23">
        <v>339052</v>
      </c>
      <c r="R1640" s="23">
        <v>348338</v>
      </c>
      <c r="S1640" s="23">
        <v>353241</v>
      </c>
      <c r="T1640" s="23">
        <v>356371</v>
      </c>
      <c r="U1640" s="23">
        <v>362339</v>
      </c>
      <c r="V1640" s="23">
        <v>360483</v>
      </c>
      <c r="W1640" s="23">
        <v>360014</v>
      </c>
      <c r="X1640" s="23">
        <v>362721</v>
      </c>
      <c r="Y1640" s="23">
        <v>363334</v>
      </c>
      <c r="Z1640" s="23">
        <v>363993</v>
      </c>
      <c r="AA1640" s="23">
        <v>361482</v>
      </c>
      <c r="AB1640" s="23">
        <v>360716</v>
      </c>
      <c r="AC1640" s="23">
        <v>364345</v>
      </c>
      <c r="AD1640" s="23">
        <v>365863</v>
      </c>
      <c r="AE1640" s="23">
        <v>362366.00000000006</v>
      </c>
      <c r="AF1640" s="23">
        <v>363499</v>
      </c>
      <c r="AG1640" s="23">
        <v>366746</v>
      </c>
      <c r="AH1640" s="23">
        <v>368562</v>
      </c>
    </row>
    <row r="1641" spans="1:34" ht="15" hidden="1" x14ac:dyDescent="0.25">
      <c r="A1641" t="str">
        <f t="shared" si="284"/>
        <v>建设归母净利润(TTM)</v>
      </c>
      <c r="B1641" s="3" t="str">
        <f t="shared" ref="B1641:B1715" si="289">D1641&amp;G1641</f>
        <v>建设银行归母净利润(TTM)</v>
      </c>
      <c r="C1641" s="4" t="s">
        <v>9</v>
      </c>
      <c r="D1641" s="4" t="s">
        <v>10</v>
      </c>
      <c r="E1641" s="5" t="s">
        <v>11</v>
      </c>
      <c r="F1641" s="5" t="s">
        <v>8</v>
      </c>
      <c r="G1641" s="5" t="str">
        <f>G1640</f>
        <v>归母净利润(TTM)</v>
      </c>
      <c r="H1641" s="23">
        <v>261818.00000000003</v>
      </c>
      <c r="I1641" s="23">
        <v>265891.00000000006</v>
      </c>
      <c r="J1641" s="23">
        <v>266733</v>
      </c>
      <c r="K1641" s="23">
        <v>270672</v>
      </c>
      <c r="L1641" s="23">
        <v>250168.99999999997</v>
      </c>
      <c r="M1641" s="23">
        <v>247221</v>
      </c>
      <c r="N1641" s="23">
        <v>271050</v>
      </c>
      <c r="O1641" s="23">
        <v>273310</v>
      </c>
      <c r="P1641" s="23">
        <v>286724</v>
      </c>
      <c r="Q1641" s="23">
        <v>297371</v>
      </c>
      <c r="R1641" s="23">
        <v>302513</v>
      </c>
      <c r="S1641" s="23">
        <v>308139</v>
      </c>
      <c r="T1641" s="23">
        <v>310855</v>
      </c>
      <c r="U1641" s="23">
        <v>317642</v>
      </c>
      <c r="V1641" s="23">
        <v>323861</v>
      </c>
      <c r="W1641" s="23">
        <v>323863</v>
      </c>
      <c r="X1641" s="23">
        <v>329563</v>
      </c>
      <c r="Y1641" s="23">
        <v>332033</v>
      </c>
      <c r="Z1641" s="23">
        <v>332653</v>
      </c>
      <c r="AA1641" s="23">
        <v>330727.00000000006</v>
      </c>
      <c r="AB1641" s="23">
        <v>329635.00000000006</v>
      </c>
      <c r="AC1641" s="23">
        <v>332975.00000000012</v>
      </c>
      <c r="AD1641" s="23">
        <v>335577</v>
      </c>
      <c r="AE1641" s="23">
        <v>332110.99999999994</v>
      </c>
      <c r="AF1641" s="23">
        <v>333327</v>
      </c>
      <c r="AG1641" s="23">
        <v>337160.99999999994</v>
      </c>
      <c r="AH1641" s="23">
        <v>338906</v>
      </c>
    </row>
    <row r="1642" spans="1:34" ht="15" hidden="1" x14ac:dyDescent="0.25">
      <c r="A1642" t="str">
        <f t="shared" si="284"/>
        <v>农业归母净利润(TTM)</v>
      </c>
      <c r="B1642" s="3" t="str">
        <f t="shared" si="289"/>
        <v>农业银行归母净利润(TTM)</v>
      </c>
      <c r="C1642" s="4" t="s">
        <v>12</v>
      </c>
      <c r="D1642" s="4" t="s">
        <v>13</v>
      </c>
      <c r="E1642" s="5" t="s">
        <v>14</v>
      </c>
      <c r="F1642" s="5" t="s">
        <v>8</v>
      </c>
      <c r="G1642" s="5" t="str">
        <f t="shared" ref="G1642:G1675" si="290">G1641</f>
        <v>归母净利润(TTM)</v>
      </c>
      <c r="H1642" s="23">
        <v>208439</v>
      </c>
      <c r="I1642" s="23">
        <v>211843.00000000003</v>
      </c>
      <c r="J1642" s="23">
        <v>212098</v>
      </c>
      <c r="K1642" s="23">
        <v>215034</v>
      </c>
      <c r="L1642" s="23">
        <v>199487</v>
      </c>
      <c r="M1642" s="23">
        <v>196762</v>
      </c>
      <c r="N1642" s="23">
        <v>215925</v>
      </c>
      <c r="O1642" s="23">
        <v>217599.00000000003</v>
      </c>
      <c r="P1642" s="23">
        <v>229369</v>
      </c>
      <c r="Q1642" s="23">
        <v>237299.00000000003</v>
      </c>
      <c r="R1642" s="23">
        <v>241183</v>
      </c>
      <c r="S1642" s="23">
        <v>246072.00000000003</v>
      </c>
      <c r="T1642" s="23">
        <v>247850</v>
      </c>
      <c r="U1642" s="23">
        <v>251979</v>
      </c>
      <c r="V1642" s="23">
        <v>259140</v>
      </c>
      <c r="W1642" s="23">
        <v>259944</v>
      </c>
      <c r="X1642" s="23">
        <v>263429</v>
      </c>
      <c r="Y1642" s="23">
        <v>268991</v>
      </c>
      <c r="Z1642" s="23">
        <v>269356</v>
      </c>
      <c r="AA1642" s="23">
        <v>268188</v>
      </c>
      <c r="AB1642" s="23">
        <v>272014</v>
      </c>
      <c r="AC1642" s="23">
        <v>276372</v>
      </c>
      <c r="AD1642" s="23">
        <v>282083</v>
      </c>
      <c r="AE1642" s="23">
        <v>283628</v>
      </c>
      <c r="AF1642" s="23">
        <v>285701</v>
      </c>
      <c r="AG1642" s="23">
        <v>288570</v>
      </c>
      <c r="AH1642" s="23">
        <v>291041</v>
      </c>
    </row>
    <row r="1643" spans="1:34" ht="15" hidden="1" x14ac:dyDescent="0.25">
      <c r="A1643" t="str">
        <f t="shared" si="284"/>
        <v>中国归母净利润(TTM)</v>
      </c>
      <c r="B1643" s="3" t="str">
        <f t="shared" si="289"/>
        <v>中国银行归母净利润(TTM)</v>
      </c>
      <c r="C1643" s="4" t="s">
        <v>15</v>
      </c>
      <c r="D1643" s="4" t="s">
        <v>16</v>
      </c>
      <c r="E1643" s="5" t="s">
        <v>17</v>
      </c>
      <c r="F1643" s="5" t="s">
        <v>8</v>
      </c>
      <c r="G1643" s="5" t="str">
        <f t="shared" si="290"/>
        <v>归母净利润(TTM)</v>
      </c>
      <c r="H1643" s="23">
        <v>185045.99999999997</v>
      </c>
      <c r="I1643" s="23">
        <v>186391</v>
      </c>
      <c r="J1643" s="23">
        <v>187405</v>
      </c>
      <c r="K1643" s="23">
        <v>189023</v>
      </c>
      <c r="L1643" s="23">
        <v>174274</v>
      </c>
      <c r="M1643" s="23">
        <v>173537</v>
      </c>
      <c r="N1643" s="23">
        <v>192870</v>
      </c>
      <c r="O1643" s="23">
        <v>194275.99999999997</v>
      </c>
      <c r="P1643" s="23">
        <v>204766.00000000003</v>
      </c>
      <c r="Q1643" s="23">
        <v>210682.00000000003</v>
      </c>
      <c r="R1643" s="23">
        <v>216559</v>
      </c>
      <c r="S1643" s="23">
        <v>220321</v>
      </c>
      <c r="T1643" s="23">
        <v>223669.99999999997</v>
      </c>
      <c r="U1643" s="23">
        <v>226117</v>
      </c>
      <c r="V1643" s="23">
        <v>227439</v>
      </c>
      <c r="W1643" s="23">
        <v>227350.99999999997</v>
      </c>
      <c r="X1643" s="23">
        <v>227610</v>
      </c>
      <c r="Y1643" s="23">
        <v>229216</v>
      </c>
      <c r="Z1643" s="23">
        <v>231904</v>
      </c>
      <c r="AA1643" s="23">
        <v>230229.99999999997</v>
      </c>
      <c r="AB1643" s="23">
        <v>230410</v>
      </c>
      <c r="AC1643" s="23">
        <v>232809</v>
      </c>
      <c r="AD1643" s="23">
        <v>237841</v>
      </c>
      <c r="AE1643" s="23">
        <v>236216</v>
      </c>
      <c r="AF1643" s="23">
        <v>236831</v>
      </c>
      <c r="AG1643" s="23">
        <v>239737.99999999991</v>
      </c>
      <c r="AH1643" s="23">
        <v>243021</v>
      </c>
    </row>
    <row r="1644" spans="1:34" ht="15" hidden="1" x14ac:dyDescent="0.25">
      <c r="A1644" t="str">
        <f t="shared" si="284"/>
        <v>邮储归母净利润(TTM)</v>
      </c>
      <c r="B1644" s="3" t="str">
        <f t="shared" si="289"/>
        <v>邮储银行归母净利润(TTM)</v>
      </c>
      <c r="C1644" s="4" t="s">
        <v>18</v>
      </c>
      <c r="D1644" s="4" t="s">
        <v>19</v>
      </c>
      <c r="E1644" s="5" t="s">
        <v>20</v>
      </c>
      <c r="F1644" s="5" t="s">
        <v>8</v>
      </c>
      <c r="G1644" s="5" t="str">
        <f t="shared" si="290"/>
        <v>归母净利润(TTM)</v>
      </c>
      <c r="H1644" s="23">
        <v>57169.000000000007</v>
      </c>
      <c r="I1644" s="23">
        <v>59889</v>
      </c>
      <c r="J1644" s="23">
        <v>60933.000000000007</v>
      </c>
      <c r="K1644" s="23">
        <v>62507.000000000007</v>
      </c>
      <c r="L1644" s="23">
        <v>57210</v>
      </c>
      <c r="M1644" s="23">
        <v>59489.000000000007</v>
      </c>
      <c r="N1644" s="23">
        <v>64199</v>
      </c>
      <c r="O1644" s="23">
        <v>65305.999999999993</v>
      </c>
      <c r="P1644" s="23">
        <v>71551.000000000015</v>
      </c>
      <c r="Q1644" s="23">
        <v>75862</v>
      </c>
      <c r="R1644" s="23">
        <v>76170</v>
      </c>
      <c r="S1644" s="23">
        <v>79946</v>
      </c>
      <c r="T1644" s="23">
        <v>82274</v>
      </c>
      <c r="U1644" s="23">
        <v>85512</v>
      </c>
      <c r="V1644" s="23">
        <v>85224</v>
      </c>
      <c r="W1644" s="23">
        <v>86527</v>
      </c>
      <c r="X1644" s="23">
        <v>87674</v>
      </c>
      <c r="Y1644" s="23">
        <v>87030</v>
      </c>
      <c r="Z1644" s="23">
        <v>86270</v>
      </c>
      <c r="AA1644" s="23">
        <v>85916.000000000015</v>
      </c>
      <c r="AB1644" s="23">
        <v>85521</v>
      </c>
      <c r="AC1644" s="23">
        <v>86433</v>
      </c>
      <c r="AD1644" s="23">
        <v>86479</v>
      </c>
      <c r="AE1644" s="23">
        <v>85799</v>
      </c>
      <c r="AF1644" s="23">
        <v>86892</v>
      </c>
      <c r="AG1644" s="23">
        <v>87223</v>
      </c>
      <c r="AH1644" s="23">
        <v>87404</v>
      </c>
    </row>
    <row r="1645" spans="1:34" ht="15" hidden="1" x14ac:dyDescent="0.25">
      <c r="A1645" t="str">
        <f t="shared" si="284"/>
        <v>交通归母净利润(TTM)</v>
      </c>
      <c r="B1645" s="3" t="str">
        <f t="shared" si="289"/>
        <v>交通银行归母净利润(TTM)</v>
      </c>
      <c r="C1645" s="4" t="s">
        <v>21</v>
      </c>
      <c r="D1645" s="4" t="s">
        <v>22</v>
      </c>
      <c r="E1645" s="5" t="s">
        <v>23</v>
      </c>
      <c r="F1645" s="5" t="s">
        <v>8</v>
      </c>
      <c r="G1645" s="5" t="str">
        <f t="shared" si="290"/>
        <v>归母净利润(TTM)</v>
      </c>
      <c r="H1645" s="23">
        <v>75608</v>
      </c>
      <c r="I1645" s="23">
        <v>76473</v>
      </c>
      <c r="J1645" s="23">
        <v>77281</v>
      </c>
      <c r="K1645" s="23">
        <v>77660.999999999985</v>
      </c>
      <c r="L1645" s="23">
        <v>71036.999999999985</v>
      </c>
      <c r="M1645" s="23">
        <v>69845.999999999985</v>
      </c>
      <c r="N1645" s="23">
        <v>78274</v>
      </c>
      <c r="O1645" s="23">
        <v>78769</v>
      </c>
      <c r="P1645" s="23">
        <v>83788</v>
      </c>
      <c r="Q1645" s="23">
        <v>89922</v>
      </c>
      <c r="R1645" s="23">
        <v>87581</v>
      </c>
      <c r="S1645" s="23">
        <v>88970.999999999985</v>
      </c>
      <c r="T1645" s="23">
        <v>89602</v>
      </c>
      <c r="U1645" s="23">
        <v>91104</v>
      </c>
      <c r="V1645" s="23">
        <v>92149</v>
      </c>
      <c r="W1645" s="23">
        <v>93446</v>
      </c>
      <c r="X1645" s="23">
        <v>94148</v>
      </c>
      <c r="Y1645" s="23">
        <v>93432</v>
      </c>
      <c r="Z1645" s="23">
        <v>92728</v>
      </c>
      <c r="AA1645" s="23">
        <v>93083</v>
      </c>
      <c r="AB1645" s="23">
        <v>91976</v>
      </c>
      <c r="AC1645" s="23">
        <v>92252</v>
      </c>
      <c r="AD1645" s="23">
        <v>93586</v>
      </c>
      <c r="AE1645" s="23">
        <v>93970</v>
      </c>
      <c r="AF1645" s="23">
        <v>94315.000000000015</v>
      </c>
      <c r="AG1645" s="23">
        <v>94890.000000000015</v>
      </c>
      <c r="AH1645" s="23">
        <v>95622</v>
      </c>
    </row>
    <row r="1646" spans="1:34" ht="15" hidden="1" x14ac:dyDescent="0.25">
      <c r="A1646" t="str">
        <f t="shared" ref="A1646:A1708" si="291">E1646&amp;G1646</f>
        <v>招商归母净利润(TTM)</v>
      </c>
      <c r="B1646" s="3" t="str">
        <f t="shared" si="289"/>
        <v>招商银行归母净利润(TTM)</v>
      </c>
      <c r="C1646" s="4" t="s">
        <v>24</v>
      </c>
      <c r="D1646" s="4" t="s">
        <v>25</v>
      </c>
      <c r="E1646" s="5" t="s">
        <v>26</v>
      </c>
      <c r="F1646" s="5" t="s">
        <v>27</v>
      </c>
      <c r="G1646" s="5" t="str">
        <f t="shared" si="290"/>
        <v>归母净利润(TTM)</v>
      </c>
      <c r="H1646" s="23">
        <v>86416.000000000015</v>
      </c>
      <c r="I1646" s="23">
        <v>90419</v>
      </c>
      <c r="J1646" s="23">
        <v>92867</v>
      </c>
      <c r="K1646" s="23">
        <v>95422</v>
      </c>
      <c r="L1646" s="23">
        <v>92043</v>
      </c>
      <c r="M1646" s="23">
        <v>92231</v>
      </c>
      <c r="N1646" s="23">
        <v>97342</v>
      </c>
      <c r="O1646" s="23">
        <v>101562</v>
      </c>
      <c r="P1646" s="23">
        <v>108704</v>
      </c>
      <c r="Q1646" s="23">
        <v>114354</v>
      </c>
      <c r="R1646" s="23">
        <v>119922</v>
      </c>
      <c r="S1646" s="23">
        <v>123929</v>
      </c>
      <c r="T1646" s="23">
        <v>128192</v>
      </c>
      <c r="U1646" s="23">
        <v>133229</v>
      </c>
      <c r="V1646" s="23">
        <v>138012</v>
      </c>
      <c r="W1646" s="23">
        <v>140829</v>
      </c>
      <c r="X1646" s="23">
        <v>144344</v>
      </c>
      <c r="Y1646" s="23">
        <v>144980</v>
      </c>
      <c r="Z1646" s="23">
        <v>146602</v>
      </c>
      <c r="AA1646" s="23">
        <v>145840</v>
      </c>
      <c r="AB1646" s="23">
        <v>145592.99999999997</v>
      </c>
      <c r="AC1646" s="23">
        <v>145895.99999999997</v>
      </c>
      <c r="AD1646" s="23">
        <v>148391</v>
      </c>
      <c r="AE1646" s="23">
        <v>147600</v>
      </c>
      <c r="AF1646" s="23">
        <v>148578.00000000003</v>
      </c>
      <c r="AG1646" s="23">
        <v>148979.00000000003</v>
      </c>
      <c r="AH1646" s="23">
        <v>150181</v>
      </c>
    </row>
    <row r="1647" spans="1:34" ht="15" hidden="1" x14ac:dyDescent="0.25">
      <c r="A1647" t="str">
        <f t="shared" si="291"/>
        <v>兴业归母净利润(TTM)</v>
      </c>
      <c r="B1647" s="3" t="str">
        <f t="shared" si="289"/>
        <v>兴业银行归母净利润(TTM)</v>
      </c>
      <c r="C1647" s="4" t="s">
        <v>28</v>
      </c>
      <c r="D1647" s="4" t="s">
        <v>29</v>
      </c>
      <c r="E1647" s="5" t="s">
        <v>30</v>
      </c>
      <c r="F1647" s="5" t="s">
        <v>27</v>
      </c>
      <c r="G1647" s="5" t="str">
        <f t="shared" si="290"/>
        <v>归母净利润(TTM)</v>
      </c>
      <c r="H1647" s="23">
        <v>62842.000000000007</v>
      </c>
      <c r="I1647" s="23">
        <v>64929.000000000022</v>
      </c>
      <c r="J1647" s="23">
        <v>65868</v>
      </c>
      <c r="K1647" s="23">
        <v>67195</v>
      </c>
      <c r="L1647" s="23">
        <v>62578.999999999985</v>
      </c>
      <c r="M1647" s="23">
        <v>62832.999999999993</v>
      </c>
      <c r="N1647" s="23">
        <v>66626</v>
      </c>
      <c r="O1647" s="23">
        <v>69494</v>
      </c>
      <c r="P1647" s="23">
        <v>74148</v>
      </c>
      <c r="Q1647" s="23">
        <v>78789</v>
      </c>
      <c r="R1647" s="23">
        <v>82680</v>
      </c>
      <c r="S1647" s="23">
        <v>86405</v>
      </c>
      <c r="T1647" s="23">
        <v>87455</v>
      </c>
      <c r="U1647" s="23">
        <v>90450</v>
      </c>
      <c r="V1647" s="23">
        <v>91377</v>
      </c>
      <c r="W1647" s="23">
        <v>88914</v>
      </c>
      <c r="X1647" s="23">
        <v>89170</v>
      </c>
      <c r="Y1647" s="23">
        <v>84533.999999999985</v>
      </c>
      <c r="Z1647" s="23">
        <v>77116</v>
      </c>
      <c r="AA1647" s="23">
        <v>76337</v>
      </c>
      <c r="AB1647" s="23">
        <v>77485</v>
      </c>
      <c r="AC1647" s="23">
        <v>75157</v>
      </c>
      <c r="AD1647" s="23">
        <v>77205</v>
      </c>
      <c r="AE1647" s="23">
        <v>76665</v>
      </c>
      <c r="AF1647" s="23">
        <v>77297</v>
      </c>
      <c r="AG1647" s="23">
        <v>77282.000000000015</v>
      </c>
      <c r="AH1647" s="23">
        <v>77469</v>
      </c>
    </row>
    <row r="1648" spans="1:34" ht="15" hidden="1" x14ac:dyDescent="0.25">
      <c r="A1648" t="str">
        <f t="shared" si="291"/>
        <v>浦发归母净利润(TTM)</v>
      </c>
      <c r="B1648" s="3" t="str">
        <f t="shared" si="289"/>
        <v>浦发银行归母净利润(TTM)</v>
      </c>
      <c r="C1648" s="4" t="s">
        <v>31</v>
      </c>
      <c r="D1648" s="4" t="s">
        <v>32</v>
      </c>
      <c r="E1648" s="5" t="s">
        <v>33</v>
      </c>
      <c r="F1648" s="5" t="s">
        <v>27</v>
      </c>
      <c r="G1648" s="5" t="str">
        <f t="shared" si="290"/>
        <v>归母净利润(TTM)</v>
      </c>
      <c r="H1648" s="23">
        <v>59451</v>
      </c>
      <c r="I1648" s="23">
        <v>61056.999999999993</v>
      </c>
      <c r="J1648" s="23">
        <v>58911</v>
      </c>
      <c r="K1648" s="23">
        <v>59813</v>
      </c>
      <c r="L1648" s="23">
        <v>55760</v>
      </c>
      <c r="M1648" s="23">
        <v>55303</v>
      </c>
      <c r="N1648" s="23">
        <v>58325</v>
      </c>
      <c r="O1648" s="23">
        <v>59661</v>
      </c>
      <c r="P1648" s="23">
        <v>59207.999999999993</v>
      </c>
      <c r="Q1648" s="23">
        <v>55118.999999999993</v>
      </c>
      <c r="R1648" s="23">
        <v>53003</v>
      </c>
      <c r="S1648" s="23">
        <v>53693.999999999993</v>
      </c>
      <c r="T1648" s="23">
        <v>53339</v>
      </c>
      <c r="U1648" s="23">
        <v>51929</v>
      </c>
      <c r="V1648" s="23">
        <v>51171</v>
      </c>
      <c r="W1648" s="23">
        <v>47614</v>
      </c>
      <c r="X1648" s="23">
        <v>44135</v>
      </c>
      <c r="Y1648" s="23">
        <v>38695</v>
      </c>
      <c r="Z1648" s="23">
        <v>36702</v>
      </c>
      <c r="AA1648" s="23">
        <v>38291.999999999993</v>
      </c>
      <c r="AB1648" s="23">
        <v>40552</v>
      </c>
      <c r="AC1648" s="23">
        <v>43939</v>
      </c>
      <c r="AD1648" s="23">
        <v>45257</v>
      </c>
      <c r="AE1648" s="23">
        <v>45434</v>
      </c>
      <c r="AF1648" s="23">
        <v>48005.999999999993</v>
      </c>
      <c r="AG1648" s="23">
        <v>48852.999999999993</v>
      </c>
      <c r="AH1648" s="23">
        <v>50017</v>
      </c>
    </row>
    <row r="1649" spans="1:34" ht="15" hidden="1" x14ac:dyDescent="0.25">
      <c r="A1649" t="str">
        <f t="shared" si="291"/>
        <v>中信归母净利润(TTM)</v>
      </c>
      <c r="B1649" s="3" t="str">
        <f t="shared" si="289"/>
        <v>中信银行归母净利润(TTM)</v>
      </c>
      <c r="C1649" s="4" t="s">
        <v>34</v>
      </c>
      <c r="D1649" s="4" t="s">
        <v>35</v>
      </c>
      <c r="E1649" s="5" t="s">
        <v>36</v>
      </c>
      <c r="F1649" s="5" t="s">
        <v>27</v>
      </c>
      <c r="G1649" s="5" t="str">
        <f t="shared" si="290"/>
        <v>归母净利润(TTM)</v>
      </c>
      <c r="H1649" s="23">
        <v>47099</v>
      </c>
      <c r="I1649" s="23">
        <v>48466</v>
      </c>
      <c r="J1649" s="23">
        <v>48015</v>
      </c>
      <c r="K1649" s="23">
        <v>49252</v>
      </c>
      <c r="L1649" s="23">
        <v>45249</v>
      </c>
      <c r="M1649" s="23">
        <v>44180.999999999993</v>
      </c>
      <c r="N1649" s="23">
        <v>48980</v>
      </c>
      <c r="O1649" s="23">
        <v>50167.999999999993</v>
      </c>
      <c r="P1649" s="23">
        <v>52470.000000000007</v>
      </c>
      <c r="Q1649" s="23">
        <v>53817.999999999993</v>
      </c>
      <c r="R1649" s="23">
        <v>55641</v>
      </c>
      <c r="S1649" s="23">
        <v>57350</v>
      </c>
      <c r="T1649" s="23">
        <v>59133.999999999993</v>
      </c>
      <c r="U1649" s="23">
        <v>60987.999999999985</v>
      </c>
      <c r="V1649" s="23">
        <v>62103</v>
      </c>
      <c r="W1649" s="23">
        <v>63897</v>
      </c>
      <c r="X1649" s="23">
        <v>65646</v>
      </c>
      <c r="Y1649" s="23">
        <v>66433</v>
      </c>
      <c r="Z1649" s="23">
        <v>67016</v>
      </c>
      <c r="AA1649" s="23">
        <v>67063</v>
      </c>
      <c r="AB1649" s="23">
        <v>66439</v>
      </c>
      <c r="AC1649" s="23">
        <v>67408.999999999985</v>
      </c>
      <c r="AD1649" s="23">
        <v>68576</v>
      </c>
      <c r="AE1649" s="23">
        <v>68894</v>
      </c>
      <c r="AF1649" s="23">
        <v>69564</v>
      </c>
      <c r="AG1649" s="23">
        <v>70141</v>
      </c>
      <c r="AH1649" s="23">
        <v>70618</v>
      </c>
    </row>
    <row r="1650" spans="1:34" ht="15" hidden="1" x14ac:dyDescent="0.25">
      <c r="A1650" t="str">
        <f t="shared" si="291"/>
        <v>民生归母净利润(TTM)</v>
      </c>
      <c r="B1650" s="3" t="str">
        <f t="shared" si="289"/>
        <v>民生银行归母净利润(TTM)</v>
      </c>
      <c r="C1650" s="4" t="s">
        <v>37</v>
      </c>
      <c r="D1650" s="4" t="s">
        <v>38</v>
      </c>
      <c r="E1650" s="5" t="s">
        <v>39</v>
      </c>
      <c r="F1650" s="5" t="s">
        <v>27</v>
      </c>
      <c r="G1650" s="5" t="str">
        <f t="shared" si="290"/>
        <v>归母净利润(TTM)</v>
      </c>
      <c r="H1650" s="23">
        <v>52332.000000000007</v>
      </c>
      <c r="I1650" s="23">
        <v>53171</v>
      </c>
      <c r="J1650" s="23">
        <v>53819.000000000007</v>
      </c>
      <c r="K1650" s="23">
        <v>54677</v>
      </c>
      <c r="L1650" s="23">
        <v>50649</v>
      </c>
      <c r="M1650" s="23">
        <v>45619.000000000007</v>
      </c>
      <c r="N1650" s="23">
        <v>34309</v>
      </c>
      <c r="O1650" s="23">
        <v>32405.999999999993</v>
      </c>
      <c r="P1650" s="23">
        <v>32412</v>
      </c>
      <c r="Q1650" s="23">
        <v>32466.999999999996</v>
      </c>
      <c r="R1650" s="23">
        <v>34381</v>
      </c>
      <c r="S1650" s="23">
        <v>33358.000000000007</v>
      </c>
      <c r="T1650" s="23">
        <v>32463</v>
      </c>
      <c r="U1650" s="23">
        <v>32671.999999999996</v>
      </c>
      <c r="V1650" s="23">
        <v>35269</v>
      </c>
      <c r="W1650" s="23">
        <v>35777</v>
      </c>
      <c r="X1650" s="23">
        <v>34408.000000000007</v>
      </c>
      <c r="Y1650" s="23">
        <v>35068</v>
      </c>
      <c r="Z1650" s="23">
        <v>35823</v>
      </c>
      <c r="AA1650" s="23">
        <v>35022</v>
      </c>
      <c r="AB1650" s="23">
        <v>34520.000000000007</v>
      </c>
      <c r="AC1650" s="23">
        <v>32732.000000000004</v>
      </c>
      <c r="AD1650" s="23">
        <v>32295.999999999996</v>
      </c>
      <c r="AE1650" s="23">
        <v>31607</v>
      </c>
      <c r="AF1650" s="23">
        <v>31202</v>
      </c>
      <c r="AG1650" s="23">
        <v>30352</v>
      </c>
      <c r="AH1650" s="23">
        <v>30563</v>
      </c>
    </row>
    <row r="1651" spans="1:34" ht="15" hidden="1" x14ac:dyDescent="0.25">
      <c r="A1651" t="str">
        <f t="shared" si="291"/>
        <v>光大归母净利润(TTM)</v>
      </c>
      <c r="B1651" s="3" t="str">
        <f t="shared" si="289"/>
        <v>光大银行归母净利润(TTM)</v>
      </c>
      <c r="C1651" s="4" t="s">
        <v>40</v>
      </c>
      <c r="D1651" s="4" t="s">
        <v>41</v>
      </c>
      <c r="E1651" s="5" t="s">
        <v>42</v>
      </c>
      <c r="F1651" s="5" t="s">
        <v>27</v>
      </c>
      <c r="G1651" s="5" t="str">
        <f t="shared" si="290"/>
        <v>归母净利润(TTM)</v>
      </c>
      <c r="H1651" s="23">
        <v>36028</v>
      </c>
      <c r="I1651" s="23">
        <v>37297.999999999993</v>
      </c>
      <c r="J1651" s="23">
        <v>37354</v>
      </c>
      <c r="K1651" s="23">
        <v>38452.000000000007</v>
      </c>
      <c r="L1651" s="23">
        <v>35273</v>
      </c>
      <c r="M1651" s="23">
        <v>35560</v>
      </c>
      <c r="N1651" s="23">
        <v>37824</v>
      </c>
      <c r="O1651" s="23">
        <v>38508.000000000007</v>
      </c>
      <c r="P1651" s="23">
        <v>41897</v>
      </c>
      <c r="Q1651" s="23">
        <v>43304</v>
      </c>
      <c r="R1651" s="23">
        <v>43407</v>
      </c>
      <c r="S1651" s="23">
        <v>43641.999999999993</v>
      </c>
      <c r="T1651" s="23">
        <v>44270</v>
      </c>
      <c r="U1651" s="23">
        <v>44913</v>
      </c>
      <c r="V1651" s="23">
        <v>44807</v>
      </c>
      <c r="W1651" s="23">
        <v>45435</v>
      </c>
      <c r="X1651" s="23">
        <v>45580</v>
      </c>
      <c r="Y1651" s="23">
        <v>45905.999999999993</v>
      </c>
      <c r="Z1651" s="23">
        <v>40792</v>
      </c>
      <c r="AA1651" s="23">
        <v>40840</v>
      </c>
      <c r="AB1651" s="23">
        <v>41207.000000000007</v>
      </c>
      <c r="AC1651" s="23">
        <v>41516</v>
      </c>
      <c r="AD1651" s="23">
        <v>41696</v>
      </c>
      <c r="AE1651" s="23">
        <v>41734</v>
      </c>
      <c r="AF1651" s="23">
        <v>41830.999999999993</v>
      </c>
      <c r="AG1651" s="23">
        <v>40300</v>
      </c>
      <c r="AH1651" s="23">
        <v>38826</v>
      </c>
    </row>
    <row r="1652" spans="1:34" ht="15" hidden="1" x14ac:dyDescent="0.25">
      <c r="A1652" t="str">
        <f t="shared" si="291"/>
        <v>平安归母净利润(TTM)</v>
      </c>
      <c r="B1652" s="3" t="str">
        <f t="shared" si="289"/>
        <v>平安银行归母净利润(TTM)</v>
      </c>
      <c r="C1652" s="4" t="s">
        <v>43</v>
      </c>
      <c r="D1652" s="4" t="s">
        <v>44</v>
      </c>
      <c r="E1652" s="5" t="s">
        <v>45</v>
      </c>
      <c r="F1652" s="5" t="s">
        <v>27</v>
      </c>
      <c r="G1652" s="5" t="str">
        <f t="shared" si="290"/>
        <v>归母净利润(TTM)</v>
      </c>
      <c r="H1652" s="23">
        <v>26849</v>
      </c>
      <c r="I1652" s="23">
        <v>27983.000000000004</v>
      </c>
      <c r="J1652" s="23">
        <v>28195</v>
      </c>
      <c r="K1652" s="23">
        <v>29296.999999999996</v>
      </c>
      <c r="L1652" s="23">
        <v>26470</v>
      </c>
      <c r="M1652" s="23">
        <v>26971.999999999996</v>
      </c>
      <c r="N1652" s="23">
        <v>28927.999999999996</v>
      </c>
      <c r="O1652" s="23">
        <v>30512</v>
      </c>
      <c r="P1652" s="23">
        <v>32833</v>
      </c>
      <c r="Q1652" s="23">
        <v>35665</v>
      </c>
      <c r="R1652" s="23">
        <v>36336</v>
      </c>
      <c r="S1652" s="23">
        <v>39054</v>
      </c>
      <c r="T1652" s="23">
        <v>40841</v>
      </c>
      <c r="U1652" s="23">
        <v>43860</v>
      </c>
      <c r="V1652" s="23">
        <v>45516</v>
      </c>
      <c r="W1652" s="23">
        <v>47268.000000000007</v>
      </c>
      <c r="X1652" s="23">
        <v>48815.000000000007</v>
      </c>
      <c r="Y1652" s="23">
        <v>48492.000000000007</v>
      </c>
      <c r="Z1652" s="23">
        <v>46455</v>
      </c>
      <c r="AA1652" s="23">
        <v>46785</v>
      </c>
      <c r="AB1652" s="23">
        <v>46947</v>
      </c>
      <c r="AC1652" s="23">
        <v>46549</v>
      </c>
      <c r="AD1652" s="23">
        <v>44508</v>
      </c>
      <c r="AE1652" s="23">
        <v>43672</v>
      </c>
      <c r="AF1652" s="23">
        <v>43499</v>
      </c>
      <c r="AG1652" s="23">
        <v>43117.999999999993</v>
      </c>
      <c r="AH1652" s="23">
        <v>42633</v>
      </c>
    </row>
    <row r="1653" spans="1:34" ht="15" hidden="1" x14ac:dyDescent="0.25">
      <c r="A1653" t="str">
        <f t="shared" si="291"/>
        <v>华夏归母净利润(TTM)</v>
      </c>
      <c r="B1653" s="3" t="str">
        <f t="shared" si="289"/>
        <v>华夏银行归母净利润(TTM)</v>
      </c>
      <c r="C1653" s="4" t="s">
        <v>46</v>
      </c>
      <c r="D1653" s="4" t="s">
        <v>47</v>
      </c>
      <c r="E1653" s="5" t="s">
        <v>48</v>
      </c>
      <c r="F1653" s="5" t="s">
        <v>27</v>
      </c>
      <c r="G1653" s="5" t="str">
        <f t="shared" si="290"/>
        <v>归母净利润(TTM)</v>
      </c>
      <c r="H1653" s="23">
        <v>21362</v>
      </c>
      <c r="I1653" s="23">
        <v>21585</v>
      </c>
      <c r="J1653" s="23">
        <v>21905</v>
      </c>
      <c r="K1653" s="23">
        <v>22141.000000000004</v>
      </c>
      <c r="L1653" s="23">
        <v>20699</v>
      </c>
      <c r="M1653" s="23">
        <v>20781</v>
      </c>
      <c r="N1653" s="23">
        <v>21275</v>
      </c>
      <c r="O1653" s="23">
        <v>21789.999999999996</v>
      </c>
      <c r="P1653" s="23">
        <v>22918</v>
      </c>
      <c r="Q1653" s="23">
        <v>23350</v>
      </c>
      <c r="R1653" s="23">
        <v>23535</v>
      </c>
      <c r="S1653" s="23">
        <v>23806</v>
      </c>
      <c r="T1653" s="23">
        <v>24085</v>
      </c>
      <c r="U1653" s="23">
        <v>24415.999999999996</v>
      </c>
      <c r="V1653" s="23">
        <v>25035</v>
      </c>
      <c r="W1653" s="23">
        <v>25263</v>
      </c>
      <c r="X1653" s="23">
        <v>25619</v>
      </c>
      <c r="Y1653" s="23">
        <v>25914</v>
      </c>
      <c r="Z1653" s="23">
        <v>26363</v>
      </c>
      <c r="AA1653" s="23">
        <v>26399</v>
      </c>
      <c r="AB1653" s="23">
        <v>26709.000000000004</v>
      </c>
      <c r="AC1653" s="23">
        <v>26919</v>
      </c>
      <c r="AD1653" s="23">
        <v>27676</v>
      </c>
      <c r="AE1653" s="23">
        <v>26849</v>
      </c>
      <c r="AF1653" s="23">
        <v>26686</v>
      </c>
      <c r="AG1653" s="23">
        <v>27146.999999999996</v>
      </c>
      <c r="AH1653" s="23">
        <v>27200</v>
      </c>
    </row>
    <row r="1654" spans="1:34" ht="15" hidden="1" x14ac:dyDescent="0.25">
      <c r="A1654" t="str">
        <f t="shared" si="291"/>
        <v>浙商归母净利润(TTM)</v>
      </c>
      <c r="B1654" s="3" t="str">
        <f t="shared" si="289"/>
        <v>浙商银行归母净利润(TTM)</v>
      </c>
      <c r="C1654" s="4" t="s">
        <v>49</v>
      </c>
      <c r="D1654" s="4" t="s">
        <v>50</v>
      </c>
      <c r="E1654" s="5" t="s">
        <v>51</v>
      </c>
      <c r="F1654" s="5" t="s">
        <v>27</v>
      </c>
      <c r="G1654" s="5" t="str">
        <f t="shared" si="290"/>
        <v>归母净利润(TTM)</v>
      </c>
      <c r="H1654" s="23">
        <v>12532.593000000001</v>
      </c>
      <c r="I1654" s="23">
        <v>12871.169</v>
      </c>
      <c r="J1654" s="23">
        <v>12924.763999999999</v>
      </c>
      <c r="K1654" s="23">
        <v>13016.451999999997</v>
      </c>
      <c r="L1654" s="23">
        <v>12171.761999999999</v>
      </c>
      <c r="M1654" s="23">
        <v>11829.874999999998</v>
      </c>
      <c r="N1654" s="23">
        <v>12309</v>
      </c>
      <c r="O1654" s="23">
        <v>12357.283000000001</v>
      </c>
      <c r="P1654" s="23">
        <v>12385</v>
      </c>
      <c r="Q1654" s="23">
        <v>12743</v>
      </c>
      <c r="R1654" s="23">
        <v>12648</v>
      </c>
      <c r="S1654" s="23">
        <v>13190</v>
      </c>
      <c r="T1654" s="23">
        <v>12771</v>
      </c>
      <c r="U1654" s="23">
        <v>13607</v>
      </c>
      <c r="V1654" s="23">
        <v>13618</v>
      </c>
      <c r="W1654" s="23">
        <v>14125</v>
      </c>
      <c r="X1654" s="23">
        <v>14387</v>
      </c>
      <c r="Y1654" s="23">
        <v>14834</v>
      </c>
      <c r="Z1654" s="23">
        <v>15047.999999999998</v>
      </c>
      <c r="AA1654" s="23">
        <v>15335.999999999998</v>
      </c>
      <c r="AB1654" s="23">
        <v>15303.999999999996</v>
      </c>
      <c r="AC1654" s="23">
        <v>15200</v>
      </c>
      <c r="AD1654" s="23">
        <v>15186.000000000002</v>
      </c>
      <c r="AE1654" s="23">
        <v>15222.000000000004</v>
      </c>
      <c r="AF1654" s="23">
        <v>14854.000000000002</v>
      </c>
      <c r="AG1654" s="23">
        <v>13949</v>
      </c>
      <c r="AH1654" s="23">
        <v>12931</v>
      </c>
    </row>
    <row r="1655" spans="1:34" ht="15" hidden="1" x14ac:dyDescent="0.25">
      <c r="A1655" t="str">
        <f t="shared" si="291"/>
        <v>北京归母净利润(TTM)</v>
      </c>
      <c r="B1655" s="3" t="str">
        <f t="shared" si="289"/>
        <v>北京银行归母净利润(TTM)</v>
      </c>
      <c r="C1655" s="4" t="s">
        <v>52</v>
      </c>
      <c r="D1655" s="4" t="s">
        <v>53</v>
      </c>
      <c r="E1655" s="5" t="s">
        <v>54</v>
      </c>
      <c r="F1655" s="5" t="s">
        <v>55</v>
      </c>
      <c r="G1655" s="5" t="str">
        <f t="shared" si="290"/>
        <v>归母净利润(TTM)</v>
      </c>
      <c r="H1655" s="23">
        <v>21017</v>
      </c>
      <c r="I1655" s="23">
        <v>21460</v>
      </c>
      <c r="J1655" s="23">
        <v>21441</v>
      </c>
      <c r="K1655" s="23">
        <v>21774</v>
      </c>
      <c r="L1655" s="23">
        <v>20086</v>
      </c>
      <c r="M1655" s="23">
        <v>19927</v>
      </c>
      <c r="N1655" s="23">
        <v>21484</v>
      </c>
      <c r="O1655" s="23">
        <v>21715.000000000004</v>
      </c>
      <c r="P1655" s="23">
        <v>22553</v>
      </c>
      <c r="Q1655" s="23">
        <v>23095.999999999996</v>
      </c>
      <c r="R1655" s="23">
        <v>22226</v>
      </c>
      <c r="S1655" s="23">
        <v>22680.999999999996</v>
      </c>
      <c r="T1655" s="23">
        <v>23217</v>
      </c>
      <c r="U1655" s="23">
        <v>23404</v>
      </c>
      <c r="V1655" s="23">
        <v>24760</v>
      </c>
      <c r="W1655" s="23">
        <v>24900</v>
      </c>
      <c r="X1655" s="23">
        <v>25423.999999999996</v>
      </c>
      <c r="Y1655" s="23">
        <v>25632</v>
      </c>
      <c r="Z1655" s="23">
        <v>25624</v>
      </c>
      <c r="AA1655" s="23">
        <v>25995</v>
      </c>
      <c r="AB1655" s="23">
        <v>25964.999999999996</v>
      </c>
      <c r="AC1655" s="23">
        <v>26009.000000000004</v>
      </c>
      <c r="AD1655" s="23">
        <v>25831</v>
      </c>
      <c r="AE1655" s="23">
        <v>25639</v>
      </c>
      <c r="AF1655" s="23">
        <v>26305</v>
      </c>
      <c r="AG1655" s="23">
        <v>26277</v>
      </c>
      <c r="AH1655" s="23" t="s">
        <v>143</v>
      </c>
    </row>
    <row r="1656" spans="1:34" ht="15" hidden="1" x14ac:dyDescent="0.25">
      <c r="A1656" t="str">
        <f t="shared" si="291"/>
        <v>江苏归母净利润(TTM)</v>
      </c>
      <c r="B1656" s="3" t="str">
        <f t="shared" si="289"/>
        <v>江苏银行归母净利润(TTM)</v>
      </c>
      <c r="C1656" s="4" t="s">
        <v>56</v>
      </c>
      <c r="D1656" s="4" t="s">
        <v>57</v>
      </c>
      <c r="E1656" s="5" t="s">
        <v>58</v>
      </c>
      <c r="F1656" s="5" t="s">
        <v>55</v>
      </c>
      <c r="G1656" s="5" t="str">
        <f t="shared" si="290"/>
        <v>归母净利润(TTM)</v>
      </c>
      <c r="H1656" s="23">
        <v>14084.447</v>
      </c>
      <c r="I1656" s="23">
        <v>14687.501</v>
      </c>
      <c r="J1656" s="23">
        <v>14618.609</v>
      </c>
      <c r="K1656" s="23">
        <v>15103.156000000001</v>
      </c>
      <c r="L1656" s="23">
        <v>14893.089</v>
      </c>
      <c r="M1656" s="23">
        <v>14694.502</v>
      </c>
      <c r="N1656" s="23">
        <v>15065.745000000001</v>
      </c>
      <c r="O1656" s="23">
        <v>16035.527000000002</v>
      </c>
      <c r="P1656" s="23">
        <v>17118.623000000003</v>
      </c>
      <c r="Q1656" s="23">
        <v>18713.338000000003</v>
      </c>
      <c r="R1656" s="23">
        <v>19694.364999999998</v>
      </c>
      <c r="S1656" s="23">
        <v>21053.097999999998</v>
      </c>
      <c r="T1656" s="23">
        <v>22876.135999999999</v>
      </c>
      <c r="U1656" s="23">
        <v>24579.355</v>
      </c>
      <c r="V1656" s="23">
        <v>25385.992999999999</v>
      </c>
      <c r="W1656" s="23">
        <v>27020.695</v>
      </c>
      <c r="X1656" s="23">
        <v>29025.778999999999</v>
      </c>
      <c r="Y1656" s="23">
        <v>30551.212</v>
      </c>
      <c r="Z1656" s="23">
        <v>28750.351999999999</v>
      </c>
      <c r="AA1656" s="23">
        <v>29573.807000000001</v>
      </c>
      <c r="AB1656" s="23">
        <v>30461.076999999994</v>
      </c>
      <c r="AC1656" s="23">
        <v>31331.431999999993</v>
      </c>
      <c r="AD1656" s="23">
        <v>31843.212999999996</v>
      </c>
      <c r="AE1656" s="23">
        <v>32580.913999999997</v>
      </c>
      <c r="AF1656" s="23">
        <v>33350.817999999999</v>
      </c>
      <c r="AG1656" s="23">
        <v>34191.008000000002</v>
      </c>
      <c r="AH1656" s="23" t="s">
        <v>143</v>
      </c>
    </row>
    <row r="1657" spans="1:34" ht="15" hidden="1" x14ac:dyDescent="0.25">
      <c r="A1657" t="str">
        <f t="shared" si="291"/>
        <v>上海归母净利润(TTM)</v>
      </c>
      <c r="B1657" s="3" t="str">
        <f t="shared" si="289"/>
        <v>上海银行归母净利润(TTM)</v>
      </c>
      <c r="C1657" s="4" t="s">
        <v>59</v>
      </c>
      <c r="D1657" s="4" t="s">
        <v>60</v>
      </c>
      <c r="E1657" s="5" t="s">
        <v>61</v>
      </c>
      <c r="F1657" s="5" t="s">
        <v>55</v>
      </c>
      <c r="G1657" s="5" t="str">
        <f t="shared" si="290"/>
        <v>归母净利润(TTM)</v>
      </c>
      <c r="H1657" s="23">
        <v>19375.86</v>
      </c>
      <c r="I1657" s="23">
        <v>20116.756999999998</v>
      </c>
      <c r="J1657" s="23">
        <v>20297.588</v>
      </c>
      <c r="K1657" s="23">
        <v>20515.293999999998</v>
      </c>
      <c r="L1657" s="23">
        <v>20715.262999999999</v>
      </c>
      <c r="M1657" s="23">
        <v>18990.337</v>
      </c>
      <c r="N1657" s="23">
        <v>20885.061999999998</v>
      </c>
      <c r="O1657" s="23">
        <v>21201.569</v>
      </c>
      <c r="P1657" s="23">
        <v>22031.921999999999</v>
      </c>
      <c r="Q1657" s="23">
        <v>22477.463</v>
      </c>
      <c r="R1657" s="23">
        <v>22042.452000000001</v>
      </c>
      <c r="S1657" s="23">
        <v>22341.919999999998</v>
      </c>
      <c r="T1657" s="23">
        <v>22438.656000000003</v>
      </c>
      <c r="U1657" s="23">
        <v>22565.114000000005</v>
      </c>
      <c r="V1657" s="23">
        <v>22280.215</v>
      </c>
      <c r="W1657" s="23">
        <v>22470.27</v>
      </c>
      <c r="X1657" s="23">
        <v>22440.879000000001</v>
      </c>
      <c r="Y1657" s="23">
        <v>22457.805</v>
      </c>
      <c r="Z1657" s="23">
        <v>22544.789000000001</v>
      </c>
      <c r="AA1657" s="23">
        <v>22651.879000000001</v>
      </c>
      <c r="AB1657" s="23">
        <v>22678.547999999999</v>
      </c>
      <c r="AC1657" s="23">
        <v>22787.208000000002</v>
      </c>
      <c r="AD1657" s="23">
        <v>23559.89</v>
      </c>
      <c r="AE1657" s="23">
        <v>23701.627</v>
      </c>
      <c r="AF1657" s="23">
        <v>23821.839</v>
      </c>
      <c r="AG1657" s="23">
        <v>24047.909</v>
      </c>
      <c r="AH1657" s="23">
        <v>24193</v>
      </c>
    </row>
    <row r="1658" spans="1:34" ht="15" hidden="1" x14ac:dyDescent="0.25">
      <c r="A1658" t="str">
        <f t="shared" si="291"/>
        <v>宁波归母净利润(TTM)</v>
      </c>
      <c r="B1658" s="3" t="str">
        <f t="shared" si="289"/>
        <v>宁波银行归母净利润(TTM)</v>
      </c>
      <c r="C1658" s="4" t="s">
        <v>62</v>
      </c>
      <c r="D1658" s="4" t="s">
        <v>63</v>
      </c>
      <c r="E1658" s="5" t="s">
        <v>64</v>
      </c>
      <c r="F1658" s="5" t="s">
        <v>55</v>
      </c>
      <c r="G1658" s="5" t="str">
        <f t="shared" si="290"/>
        <v>归母净利润(TTM)</v>
      </c>
      <c r="H1658" s="23">
        <v>12328.2</v>
      </c>
      <c r="I1658" s="23">
        <v>12974.434999999999</v>
      </c>
      <c r="J1658" s="23">
        <v>13714.236999999999</v>
      </c>
      <c r="K1658" s="23">
        <v>14328.035999999996</v>
      </c>
      <c r="L1658" s="23">
        <v>14713.618000000002</v>
      </c>
      <c r="M1658" s="23">
        <v>14273.130000000001</v>
      </c>
      <c r="N1658" s="23">
        <v>15050</v>
      </c>
      <c r="O1658" s="23">
        <v>15783.259000000002</v>
      </c>
      <c r="P1658" s="23">
        <v>16726.478999999999</v>
      </c>
      <c r="Q1658" s="23">
        <v>18086.188999999998</v>
      </c>
      <c r="R1658" s="23">
        <v>19546</v>
      </c>
      <c r="S1658" s="23">
        <v>20531</v>
      </c>
      <c r="T1658" s="23">
        <v>21295.000000000004</v>
      </c>
      <c r="U1658" s="23">
        <v>22430</v>
      </c>
      <c r="V1658" s="23">
        <v>23075</v>
      </c>
      <c r="W1658" s="23">
        <v>23953.000000000004</v>
      </c>
      <c r="X1658" s="23">
        <v>24754.000000000004</v>
      </c>
      <c r="Y1658" s="23">
        <v>25233</v>
      </c>
      <c r="Z1658" s="23">
        <v>25535</v>
      </c>
      <c r="AA1658" s="23">
        <v>25950</v>
      </c>
      <c r="AB1658" s="23">
        <v>26237</v>
      </c>
      <c r="AC1658" s="23">
        <v>26892.999999999996</v>
      </c>
      <c r="AD1658" s="23">
        <v>27127</v>
      </c>
      <c r="AE1658" s="23">
        <v>27531</v>
      </c>
      <c r="AF1658" s="23">
        <v>28250</v>
      </c>
      <c r="AG1658" s="23">
        <v>28864.999999999996</v>
      </c>
      <c r="AH1658" s="23">
        <v>29333</v>
      </c>
    </row>
    <row r="1659" spans="1:34" ht="15" hidden="1" x14ac:dyDescent="0.25">
      <c r="A1659" t="str">
        <f t="shared" si="291"/>
        <v>南京归母净利润(TTM)</v>
      </c>
      <c r="B1659" s="3" t="str">
        <f t="shared" si="289"/>
        <v>南京银行归母净利润(TTM)</v>
      </c>
      <c r="C1659" s="4" t="s">
        <v>65</v>
      </c>
      <c r="D1659" s="4" t="s">
        <v>66</v>
      </c>
      <c r="E1659" s="5" t="s">
        <v>67</v>
      </c>
      <c r="F1659" s="5" t="s">
        <v>55</v>
      </c>
      <c r="G1659" s="5" t="str">
        <f t="shared" si="290"/>
        <v>归母净利润(TTM)</v>
      </c>
      <c r="H1659" s="23">
        <v>11973.951999999999</v>
      </c>
      <c r="I1659" s="23">
        <v>12387.662</v>
      </c>
      <c r="J1659" s="23">
        <v>12453.476999999999</v>
      </c>
      <c r="K1659" s="23">
        <v>12883.699000000001</v>
      </c>
      <c r="L1659" s="23">
        <v>12795.841999999999</v>
      </c>
      <c r="M1659" s="23">
        <v>12652.415999999999</v>
      </c>
      <c r="N1659" s="23">
        <v>13100.882999999998</v>
      </c>
      <c r="O1659" s="23">
        <v>13449.512999999999</v>
      </c>
      <c r="P1659" s="23">
        <v>14333.434999999998</v>
      </c>
      <c r="Q1659" s="23">
        <v>15356.556999999997</v>
      </c>
      <c r="R1659" s="23">
        <v>15856.757</v>
      </c>
      <c r="S1659" s="23">
        <v>16772.135999999999</v>
      </c>
      <c r="T1659" s="23">
        <v>17553.671999999999</v>
      </c>
      <c r="U1659" s="23">
        <v>18484.066999999999</v>
      </c>
      <c r="V1659" s="23">
        <v>18408.039000000001</v>
      </c>
      <c r="W1659" s="23">
        <v>18820.259000000002</v>
      </c>
      <c r="X1659" s="23">
        <v>18942.252</v>
      </c>
      <c r="Y1659" s="23">
        <v>18721.455000000002</v>
      </c>
      <c r="Z1659" s="23">
        <v>18502.083999999999</v>
      </c>
      <c r="AA1659" s="23">
        <v>18781.101999999999</v>
      </c>
      <c r="AB1659" s="23">
        <v>19411.373</v>
      </c>
      <c r="AC1659" s="23">
        <v>19880.443999999996</v>
      </c>
      <c r="AD1659" s="23">
        <v>20176.727999999999</v>
      </c>
      <c r="AE1659" s="23">
        <v>20579.383999999998</v>
      </c>
      <c r="AF1659" s="23">
        <v>21201.796999999999</v>
      </c>
      <c r="AG1659" s="23">
        <v>21518.955000000002</v>
      </c>
      <c r="AH1659" s="23">
        <v>21807</v>
      </c>
    </row>
    <row r="1660" spans="1:34" ht="15" hidden="1" x14ac:dyDescent="0.25">
      <c r="A1660" t="str">
        <f t="shared" si="291"/>
        <v>杭州归母净利润(TTM)</v>
      </c>
      <c r="B1660" s="3" t="str">
        <f t="shared" si="289"/>
        <v>杭州银行归母净利润(TTM)</v>
      </c>
      <c r="C1660" s="4" t="s">
        <v>68</v>
      </c>
      <c r="D1660" s="4" t="s">
        <v>69</v>
      </c>
      <c r="E1660" s="5" t="s">
        <v>70</v>
      </c>
      <c r="F1660" s="5" t="s">
        <v>55</v>
      </c>
      <c r="G1660" s="5" t="str">
        <f t="shared" si="290"/>
        <v>归母净利润(TTM)</v>
      </c>
      <c r="H1660" s="23">
        <v>6022.5040000000008</v>
      </c>
      <c r="I1660" s="23">
        <v>6305.7330000000011</v>
      </c>
      <c r="J1660" s="23">
        <v>6602.1230000000005</v>
      </c>
      <c r="K1660" s="23">
        <v>6951.6710000000003</v>
      </c>
      <c r="L1660" s="23">
        <v>7041.5179999999991</v>
      </c>
      <c r="M1660" s="23">
        <v>6873.1799999999994</v>
      </c>
      <c r="N1660" s="23">
        <v>7136.4500000000007</v>
      </c>
      <c r="O1660" s="23">
        <v>7490.0480000000016</v>
      </c>
      <c r="P1660" s="23">
        <v>8075.1060000000007</v>
      </c>
      <c r="Q1660" s="23">
        <v>8595.2390000000014</v>
      </c>
      <c r="R1660" s="23">
        <v>9261.0190000000002</v>
      </c>
      <c r="S1660" s="23">
        <v>10051.445000000002</v>
      </c>
      <c r="T1660" s="23">
        <v>10846.905999999999</v>
      </c>
      <c r="U1660" s="23">
        <v>11499.979000000001</v>
      </c>
      <c r="V1660" s="23">
        <v>11679.33</v>
      </c>
      <c r="W1660" s="23">
        <v>12609.242</v>
      </c>
      <c r="X1660" s="23">
        <v>13412.839</v>
      </c>
      <c r="Y1660" s="23">
        <v>14095.989</v>
      </c>
      <c r="Z1660" s="23">
        <v>14383.367000000002</v>
      </c>
      <c r="AA1660" s="23">
        <v>15277.984000000004</v>
      </c>
      <c r="AB1660" s="23">
        <v>16053.602000000001</v>
      </c>
      <c r="AC1660" s="23">
        <v>16561.742000000002</v>
      </c>
      <c r="AD1660" s="23">
        <v>16982.562999999998</v>
      </c>
      <c r="AE1660" s="23">
        <v>17870.449000000001</v>
      </c>
      <c r="AF1660" s="23">
        <v>18648.370999999999</v>
      </c>
      <c r="AG1660" s="23">
        <v>18997.534</v>
      </c>
      <c r="AH1660" s="23">
        <v>19030</v>
      </c>
    </row>
    <row r="1661" spans="1:34" ht="15" hidden="1" x14ac:dyDescent="0.25">
      <c r="A1661" t="str">
        <f t="shared" si="291"/>
        <v>成都归母净利润(TTM)</v>
      </c>
      <c r="B1661" s="3" t="str">
        <f t="shared" si="289"/>
        <v>成都银行归母净利润(TTM)</v>
      </c>
      <c r="C1661" s="4" t="s">
        <v>71</v>
      </c>
      <c r="D1661" s="4" t="s">
        <v>72</v>
      </c>
      <c r="E1661" s="5" t="s">
        <v>73</v>
      </c>
      <c r="F1661" s="5" t="s">
        <v>55</v>
      </c>
      <c r="G1661" s="5" t="str">
        <f t="shared" si="290"/>
        <v>归母净利润(TTM)</v>
      </c>
      <c r="H1661" s="23">
        <v>5030.9470000000001</v>
      </c>
      <c r="I1661" s="23">
        <v>5260.7479999999996</v>
      </c>
      <c r="J1661" s="23">
        <v>5550.9</v>
      </c>
      <c r="K1661" s="23">
        <v>5697.8250000000007</v>
      </c>
      <c r="L1661" s="23">
        <v>5799.1249999999991</v>
      </c>
      <c r="M1661" s="23">
        <v>5743.6570000000002</v>
      </c>
      <c r="N1661" s="23">
        <v>6024.5860000000002</v>
      </c>
      <c r="O1661" s="23">
        <v>6280.37</v>
      </c>
      <c r="P1661" s="23">
        <v>6660.7730000000001</v>
      </c>
      <c r="Q1661" s="23">
        <v>6954.924</v>
      </c>
      <c r="R1661" s="23">
        <v>7830.7359999999999</v>
      </c>
      <c r="S1661" s="23">
        <v>8311.9609999999993</v>
      </c>
      <c r="T1661" s="23">
        <v>8898.8670000000002</v>
      </c>
      <c r="U1661" s="23">
        <v>9451.8079999999991</v>
      </c>
      <c r="V1661" s="23">
        <v>10042.377</v>
      </c>
      <c r="W1661" s="23">
        <v>10418.720000000001</v>
      </c>
      <c r="X1661" s="23">
        <v>11161.106000000002</v>
      </c>
      <c r="Y1661" s="23">
        <v>11447.326000000001</v>
      </c>
      <c r="Z1661" s="23">
        <v>11671.118</v>
      </c>
      <c r="AA1661" s="23">
        <v>11995.198999999999</v>
      </c>
      <c r="AB1661" s="23">
        <v>12262.049000000001</v>
      </c>
      <c r="AC1661" s="23">
        <v>12552.784</v>
      </c>
      <c r="AD1661" s="23">
        <v>12858.38</v>
      </c>
      <c r="AE1661" s="23">
        <v>13019.304</v>
      </c>
      <c r="AF1661" s="23">
        <v>13307.942999999999</v>
      </c>
      <c r="AG1661" s="23">
        <v>13312.723999999997</v>
      </c>
      <c r="AH1661" s="23" t="s">
        <v>143</v>
      </c>
    </row>
    <row r="1662" spans="1:34" ht="15" hidden="1" x14ac:dyDescent="0.25">
      <c r="A1662" t="str">
        <f t="shared" si="291"/>
        <v>长沙归母净利润(TTM)</v>
      </c>
      <c r="B1662" s="3" t="str">
        <f t="shared" si="289"/>
        <v>长沙银行归母净利润(TTM)</v>
      </c>
      <c r="C1662" s="4" t="s">
        <v>74</v>
      </c>
      <c r="D1662" s="4" t="s">
        <v>75</v>
      </c>
      <c r="E1662" s="5" t="s">
        <v>76</v>
      </c>
      <c r="F1662" s="5" t="s">
        <v>55</v>
      </c>
      <c r="G1662" s="5" t="str">
        <f t="shared" si="290"/>
        <v>归母净利润(TTM)</v>
      </c>
      <c r="H1662" s="23">
        <v>4765.3440000000001</v>
      </c>
      <c r="I1662" s="23">
        <v>4897.2590000000009</v>
      </c>
      <c r="J1662" s="23">
        <v>5080.2480000000005</v>
      </c>
      <c r="K1662" s="23">
        <v>5244.6070000000009</v>
      </c>
      <c r="L1662" s="23">
        <v>5280.9440000000013</v>
      </c>
      <c r="M1662" s="23">
        <v>5180.5620000000008</v>
      </c>
      <c r="N1662" s="23">
        <v>5338.4010000000007</v>
      </c>
      <c r="O1662" s="23">
        <v>5416.1710000000003</v>
      </c>
      <c r="P1662" s="23">
        <v>5946.7079999999996</v>
      </c>
      <c r="Q1662" s="23">
        <v>6130.18</v>
      </c>
      <c r="R1662" s="23">
        <v>6304.3760000000002</v>
      </c>
      <c r="S1662" s="23">
        <v>6514.6590000000006</v>
      </c>
      <c r="T1662" s="23">
        <v>6405.5789999999997</v>
      </c>
      <c r="U1662" s="23">
        <v>6616.2399999999989</v>
      </c>
      <c r="V1662" s="23">
        <v>6811.2550000000001</v>
      </c>
      <c r="W1662" s="23">
        <v>6969.3610000000008</v>
      </c>
      <c r="X1662" s="23">
        <v>7191.3289999999988</v>
      </c>
      <c r="Y1662" s="23">
        <v>7304.0239999999994</v>
      </c>
      <c r="Z1662" s="23">
        <v>7462.951</v>
      </c>
      <c r="AA1662" s="23">
        <v>7576.8559999999998</v>
      </c>
      <c r="AB1662" s="23">
        <v>7621.893</v>
      </c>
      <c r="AC1662" s="23">
        <v>7804.9479999999985</v>
      </c>
      <c r="AD1662" s="23">
        <v>7826.5749999999998</v>
      </c>
      <c r="AE1662" s="23">
        <v>7906.415</v>
      </c>
      <c r="AF1662" s="23">
        <v>8034.7129999999997</v>
      </c>
      <c r="AG1662" s="23">
        <v>8197.509</v>
      </c>
      <c r="AH1662" s="23" t="s">
        <v>143</v>
      </c>
    </row>
    <row r="1663" spans="1:34" ht="15" hidden="1" x14ac:dyDescent="0.25">
      <c r="A1663" t="str">
        <f t="shared" si="291"/>
        <v>重庆归母净利润(TTM)</v>
      </c>
      <c r="B1663" s="3" t="str">
        <f t="shared" si="289"/>
        <v>重庆银行归母净利润(TTM)</v>
      </c>
      <c r="C1663" s="4" t="s">
        <v>77</v>
      </c>
      <c r="D1663" s="4" t="s">
        <v>78</v>
      </c>
      <c r="E1663" s="5" t="s">
        <v>79</v>
      </c>
      <c r="F1663" s="5" t="s">
        <v>55</v>
      </c>
      <c r="G1663" s="5" t="str">
        <f t="shared" si="290"/>
        <v>归母净利润(TTM)</v>
      </c>
      <c r="H1663" s="23">
        <v>3919.462</v>
      </c>
      <c r="I1663" s="23">
        <v>4161.2979999999998</v>
      </c>
      <c r="J1663" s="23">
        <v>4207.4880000000003</v>
      </c>
      <c r="K1663" s="23">
        <v>4373.1530000000002</v>
      </c>
      <c r="L1663" s="23">
        <v>4331.2190000000001</v>
      </c>
      <c r="M1663" s="23">
        <v>4378.7020000000002</v>
      </c>
      <c r="N1663" s="23">
        <v>4423.6329999999998</v>
      </c>
      <c r="O1663" s="23">
        <v>4480.3100000000004</v>
      </c>
      <c r="P1663" s="23">
        <v>4537.41</v>
      </c>
      <c r="Q1663" s="23">
        <v>4598.9480000000003</v>
      </c>
      <c r="R1663" s="23">
        <v>4663.7430000000004</v>
      </c>
      <c r="S1663" s="23">
        <v>4672.9889999999996</v>
      </c>
      <c r="T1663" s="23">
        <v>4788.9770000000008</v>
      </c>
      <c r="U1663" s="23">
        <v>4836.0600000000004</v>
      </c>
      <c r="V1663" s="23">
        <v>4867.857</v>
      </c>
      <c r="W1663" s="23">
        <v>4906.735999999999</v>
      </c>
      <c r="X1663" s="23">
        <v>4989.6950000000006</v>
      </c>
      <c r="Y1663" s="23">
        <v>4896.8469999999998</v>
      </c>
      <c r="Z1663" s="23">
        <v>4929.7870000000003</v>
      </c>
      <c r="AA1663" s="23">
        <v>4989.6100000000006</v>
      </c>
      <c r="AB1663" s="23">
        <v>5049.598</v>
      </c>
      <c r="AC1663" s="23">
        <v>5087.581000000001</v>
      </c>
      <c r="AD1663" s="23">
        <v>5117.29</v>
      </c>
      <c r="AE1663" s="23">
        <v>5199.4619999999995</v>
      </c>
      <c r="AF1663" s="23">
        <v>5280.512999999999</v>
      </c>
      <c r="AG1663" s="23">
        <v>5568.3989999999994</v>
      </c>
      <c r="AH1663" s="23">
        <v>5654.2179999999998</v>
      </c>
    </row>
    <row r="1664" spans="1:34" ht="15" hidden="1" x14ac:dyDescent="0.25">
      <c r="A1664" t="str">
        <f t="shared" si="291"/>
        <v>贵阳归母净利润(TTM)</v>
      </c>
      <c r="B1664" s="3" t="str">
        <f t="shared" si="289"/>
        <v>贵阳银行归母净利润(TTM)</v>
      </c>
      <c r="C1664" s="4" t="s">
        <v>80</v>
      </c>
      <c r="D1664" s="4" t="s">
        <v>81</v>
      </c>
      <c r="E1664" s="5" t="s">
        <v>82</v>
      </c>
      <c r="F1664" s="5" t="s">
        <v>55</v>
      </c>
      <c r="G1664" s="5" t="str">
        <f t="shared" si="290"/>
        <v>归母净利润(TTM)</v>
      </c>
      <c r="H1664" s="23">
        <v>5511.7810000000009</v>
      </c>
      <c r="I1664" s="23">
        <v>5710.1230000000014</v>
      </c>
      <c r="J1664" s="23">
        <v>5800.4309999999996</v>
      </c>
      <c r="K1664" s="23">
        <v>6002.3669999999993</v>
      </c>
      <c r="L1664" s="23">
        <v>5977.7459999999992</v>
      </c>
      <c r="M1664" s="23">
        <v>5758.973</v>
      </c>
      <c r="N1664" s="23">
        <v>5922.2939999999999</v>
      </c>
      <c r="O1664" s="23">
        <v>5988.3180000000002</v>
      </c>
      <c r="P1664" s="23">
        <v>6013.7020000000011</v>
      </c>
      <c r="Q1664" s="23">
        <v>6008.1280000000006</v>
      </c>
      <c r="R1664" s="23">
        <v>6044.8310000000001</v>
      </c>
      <c r="S1664" s="23">
        <v>6063.3959999999997</v>
      </c>
      <c r="T1664" s="23">
        <v>6060.0550000000003</v>
      </c>
      <c r="U1664" s="23">
        <v>6083.0279999999984</v>
      </c>
      <c r="V1664" s="23">
        <v>6106.6419999999998</v>
      </c>
      <c r="W1664" s="23">
        <v>6123.6090000000004</v>
      </c>
      <c r="X1664" s="23">
        <v>6039.2609999999995</v>
      </c>
      <c r="Y1664" s="23">
        <v>5978.02</v>
      </c>
      <c r="Z1664" s="23">
        <v>5561.9210000000003</v>
      </c>
      <c r="AA1664" s="23">
        <v>5503.3019999999997</v>
      </c>
      <c r="AB1664" s="23">
        <v>5358.6480000000001</v>
      </c>
      <c r="AC1664" s="23">
        <v>5271.6879999999992</v>
      </c>
      <c r="AD1664" s="23">
        <v>5163.5869999999995</v>
      </c>
      <c r="AE1664" s="23">
        <v>5058.018</v>
      </c>
      <c r="AF1664" s="23">
        <v>4971.7480000000005</v>
      </c>
      <c r="AG1664" s="23">
        <v>5108.3940000000002</v>
      </c>
      <c r="AH1664" s="23" t="s">
        <v>143</v>
      </c>
    </row>
    <row r="1665" spans="1:34" ht="15" hidden="1" x14ac:dyDescent="0.25">
      <c r="A1665" t="str">
        <f t="shared" si="291"/>
        <v>郑州归母净利润(TTM)</v>
      </c>
      <c r="B1665" s="3" t="str">
        <f t="shared" si="289"/>
        <v>郑州银行归母净利润(TTM)</v>
      </c>
      <c r="C1665" s="4" t="s">
        <v>83</v>
      </c>
      <c r="D1665" s="4" t="s">
        <v>84</v>
      </c>
      <c r="E1665" s="5" t="s">
        <v>85</v>
      </c>
      <c r="F1665" s="5" t="s">
        <v>55</v>
      </c>
      <c r="G1665" s="5" t="str">
        <f t="shared" si="290"/>
        <v>归母净利润(TTM)</v>
      </c>
      <c r="H1665" s="23">
        <v>3161.5949999999998</v>
      </c>
      <c r="I1665" s="23">
        <v>3212.9820000000004</v>
      </c>
      <c r="J1665" s="23">
        <v>3285.1219999999998</v>
      </c>
      <c r="K1665" s="23">
        <v>3333.0149999999994</v>
      </c>
      <c r="L1665" s="23">
        <v>3233.6579999999999</v>
      </c>
      <c r="M1665" s="23">
        <v>2987.8540000000003</v>
      </c>
      <c r="N1665" s="23">
        <v>3167.567</v>
      </c>
      <c r="O1665" s="23">
        <v>3197.7559999999999</v>
      </c>
      <c r="P1665" s="23">
        <v>3203.5850000000005</v>
      </c>
      <c r="Q1665" s="23">
        <v>3206.7070000000003</v>
      </c>
      <c r="R1665" s="23">
        <v>3226.1920000000005</v>
      </c>
      <c r="S1665" s="23">
        <v>3267.3620000000001</v>
      </c>
      <c r="T1665" s="23">
        <v>3303.3870000000006</v>
      </c>
      <c r="U1665" s="23">
        <v>3297.8230000000003</v>
      </c>
      <c r="V1665" s="23">
        <v>2422.3040000000001</v>
      </c>
      <c r="W1665" s="23">
        <v>2443.9460000000004</v>
      </c>
      <c r="X1665" s="23">
        <v>1937.8710000000001</v>
      </c>
      <c r="Y1665" s="23">
        <v>1769.5040000000001</v>
      </c>
      <c r="Z1665" s="23">
        <v>1850.1169999999997</v>
      </c>
      <c r="AA1665" s="23">
        <v>1629.4939999999997</v>
      </c>
      <c r="AB1665" s="23">
        <v>1397.345</v>
      </c>
      <c r="AC1665" s="23">
        <v>1343.6039999999998</v>
      </c>
      <c r="AD1665" s="23">
        <v>1875.7619999999999</v>
      </c>
      <c r="AE1665" s="23">
        <v>1923.9080000000001</v>
      </c>
      <c r="AF1665" s="23">
        <v>1909.2599999999998</v>
      </c>
      <c r="AG1665" s="23">
        <v>1910.681</v>
      </c>
      <c r="AH1665" s="23">
        <v>1895.0050000000001</v>
      </c>
    </row>
    <row r="1666" spans="1:34" ht="15" hidden="1" x14ac:dyDescent="0.25">
      <c r="A1666" t="str">
        <f t="shared" si="291"/>
        <v>青岛归母净利润(TTM)</v>
      </c>
      <c r="B1666" s="3" t="str">
        <f t="shared" si="289"/>
        <v>青岛银行归母净利润(TTM)</v>
      </c>
      <c r="C1666" s="4" t="s">
        <v>86</v>
      </c>
      <c r="D1666" s="4" t="s">
        <v>87</v>
      </c>
      <c r="E1666" s="5" t="s">
        <v>88</v>
      </c>
      <c r="F1666" s="5" t="s">
        <v>55</v>
      </c>
      <c r="G1666" s="5" t="str">
        <f t="shared" si="290"/>
        <v>归母净利润(TTM)</v>
      </c>
      <c r="H1666" s="23">
        <v>2140.37</v>
      </c>
      <c r="I1666" s="23">
        <v>2215.9160000000002</v>
      </c>
      <c r="J1666" s="23">
        <v>2284.8150000000005</v>
      </c>
      <c r="K1666" s="23">
        <v>2332.5090000000005</v>
      </c>
      <c r="L1666" s="23">
        <v>2376.8700000000003</v>
      </c>
      <c r="M1666" s="23">
        <v>2345.92</v>
      </c>
      <c r="N1666" s="23">
        <v>2394.0720000000001</v>
      </c>
      <c r="O1666" s="23">
        <v>2484.7110000000002</v>
      </c>
      <c r="P1666" s="23">
        <v>2661.145</v>
      </c>
      <c r="Q1666" s="23">
        <v>2804.752</v>
      </c>
      <c r="R1666" s="23">
        <v>2922.6639999999998</v>
      </c>
      <c r="S1666" s="23">
        <v>3062.9260000000004</v>
      </c>
      <c r="T1666" s="23">
        <v>3143.4690000000001</v>
      </c>
      <c r="U1666" s="23">
        <v>3099.2140000000004</v>
      </c>
      <c r="V1666" s="23">
        <v>3082.7750000000001</v>
      </c>
      <c r="W1666" s="23">
        <v>3207.172</v>
      </c>
      <c r="X1666" s="23">
        <v>3400.0840000000003</v>
      </c>
      <c r="Y1666" s="23">
        <v>3476.5370000000003</v>
      </c>
      <c r="Z1666" s="23">
        <v>3548.5990000000002</v>
      </c>
      <c r="AA1666" s="23">
        <v>3719.1680000000006</v>
      </c>
      <c r="AB1666" s="23">
        <v>3853.8119999999999</v>
      </c>
      <c r="AC1666" s="23">
        <v>4014.7890000000002</v>
      </c>
      <c r="AD1666" s="23">
        <v>4264.12</v>
      </c>
      <c r="AE1666" s="23">
        <v>4441.5429999999997</v>
      </c>
      <c r="AF1666" s="23">
        <v>4687.8860000000004</v>
      </c>
      <c r="AG1666" s="23">
        <v>4801.058</v>
      </c>
      <c r="AH1666" s="23">
        <v>5187.741</v>
      </c>
    </row>
    <row r="1667" spans="1:34" ht="15" hidden="1" x14ac:dyDescent="0.25">
      <c r="A1667" t="str">
        <f t="shared" si="291"/>
        <v>苏州归母净利润(TTM)</v>
      </c>
      <c r="B1667" s="3" t="str">
        <f t="shared" si="289"/>
        <v>苏州银行归母净利润(TTM)</v>
      </c>
      <c r="C1667" s="4" t="s">
        <v>89</v>
      </c>
      <c r="D1667" s="4" t="s">
        <v>90</v>
      </c>
      <c r="E1667" s="5" t="s">
        <v>91</v>
      </c>
      <c r="F1667" s="5" t="s">
        <v>55</v>
      </c>
      <c r="G1667" s="5" t="str">
        <f t="shared" si="290"/>
        <v>归母净利润(TTM)</v>
      </c>
      <c r="H1667" s="23">
        <v>2377.1359429999998</v>
      </c>
      <c r="I1667" s="23">
        <v>2427.0244459999999</v>
      </c>
      <c r="J1667" s="23">
        <v>2473.0064200000002</v>
      </c>
      <c r="K1667" s="23">
        <v>2543.8825610000004</v>
      </c>
      <c r="L1667" s="23">
        <v>2541.6395219999999</v>
      </c>
      <c r="M1667" s="23">
        <v>2517.5943670000001</v>
      </c>
      <c r="N1667" s="23">
        <v>2571.9266769999999</v>
      </c>
      <c r="O1667" s="23">
        <v>2686.1829159999998</v>
      </c>
      <c r="P1667" s="23">
        <v>2813.7180680000001</v>
      </c>
      <c r="Q1667" s="23">
        <v>2931.8720440000002</v>
      </c>
      <c r="R1667" s="23">
        <v>3106.689163</v>
      </c>
      <c r="S1667" s="23">
        <v>3289.5660680000001</v>
      </c>
      <c r="T1667" s="23">
        <v>3543.1933799999997</v>
      </c>
      <c r="U1667" s="23">
        <v>3744.8133510000007</v>
      </c>
      <c r="V1667" s="23">
        <v>3918.4360740000002</v>
      </c>
      <c r="W1667" s="23">
        <v>4141.9915900000005</v>
      </c>
      <c r="X1667" s="23">
        <v>4375.597409</v>
      </c>
      <c r="Y1667" s="23">
        <v>4580.4901390000005</v>
      </c>
      <c r="Z1667" s="23">
        <v>4600.6489449999999</v>
      </c>
      <c r="AA1667" s="23">
        <v>4759.977707</v>
      </c>
      <c r="AB1667" s="23">
        <v>4919.4080249999997</v>
      </c>
      <c r="AC1667" s="23">
        <v>5017.8931510000002</v>
      </c>
      <c r="AD1667" s="23">
        <v>5068.2073989999999</v>
      </c>
      <c r="AE1667" s="23">
        <v>5167.1391549999998</v>
      </c>
      <c r="AF1667" s="23">
        <v>5249.86391</v>
      </c>
      <c r="AG1667" s="23">
        <v>5365.7944389999993</v>
      </c>
      <c r="AH1667" s="23" t="s">
        <v>143</v>
      </c>
    </row>
    <row r="1668" spans="1:34" ht="15" hidden="1" x14ac:dyDescent="0.25">
      <c r="A1668" t="str">
        <f t="shared" si="291"/>
        <v>齐鲁归母净利润(TTM)</v>
      </c>
      <c r="B1668" s="3" t="str">
        <f t="shared" si="289"/>
        <v>齐鲁银行归母净利润(TTM)</v>
      </c>
      <c r="C1668" s="4" t="s">
        <v>92</v>
      </c>
      <c r="D1668" s="4" t="s">
        <v>93</v>
      </c>
      <c r="E1668" s="5" t="s">
        <v>94</v>
      </c>
      <c r="F1668" s="5" t="s">
        <v>55</v>
      </c>
      <c r="G1668" s="5" t="str">
        <f t="shared" si="290"/>
        <v>归母净利润(TTM)</v>
      </c>
      <c r="H1668" s="23">
        <v>2272.69029</v>
      </c>
      <c r="I1668" s="23">
        <v>2298.8066410000001</v>
      </c>
      <c r="J1668" s="23">
        <v>2337.748</v>
      </c>
      <c r="K1668" s="23">
        <v>2400.949705</v>
      </c>
      <c r="L1668" s="23">
        <v>2454.5958629999996</v>
      </c>
      <c r="M1668" s="23">
        <v>2500.852425</v>
      </c>
      <c r="N1668" s="23">
        <v>2518.797</v>
      </c>
      <c r="O1668" s="23">
        <v>2575.953</v>
      </c>
      <c r="P1668" s="23">
        <v>2675.703137</v>
      </c>
      <c r="Q1668" s="23">
        <v>2777.6012850000002</v>
      </c>
      <c r="R1668" s="23">
        <v>3035.6439999999998</v>
      </c>
      <c r="S1668" s="23">
        <v>3186.6280000000002</v>
      </c>
      <c r="T1668" s="23">
        <v>3300.8009999999999</v>
      </c>
      <c r="U1668" s="23">
        <v>3455.7170000000001</v>
      </c>
      <c r="V1668" s="23">
        <v>3587.37</v>
      </c>
      <c r="W1668" s="23">
        <v>3698.8149999999996</v>
      </c>
      <c r="X1668" s="23">
        <v>3856.4880000000003</v>
      </c>
      <c r="Y1668" s="23">
        <v>3997.2790000000005</v>
      </c>
      <c r="Z1668" s="23">
        <v>4233.7510000000002</v>
      </c>
      <c r="AA1668" s="23">
        <v>4396.0529999999999</v>
      </c>
      <c r="AB1668" s="23">
        <v>4574.420000000001</v>
      </c>
      <c r="AC1668" s="23">
        <v>4738.8050000000003</v>
      </c>
      <c r="AD1668" s="23">
        <v>4986.2889999999998</v>
      </c>
      <c r="AE1668" s="23">
        <v>5180.232</v>
      </c>
      <c r="AF1668" s="23">
        <v>5373.2569999999996</v>
      </c>
      <c r="AG1668" s="23">
        <v>5507.4409999999998</v>
      </c>
      <c r="AH1668" s="23">
        <v>5713.491</v>
      </c>
    </row>
    <row r="1669" spans="1:34" ht="15" hidden="1" x14ac:dyDescent="0.25">
      <c r="A1669" t="str">
        <f t="shared" si="291"/>
        <v>兰州归母净利润(TTM)</v>
      </c>
      <c r="B1669" s="3" t="str">
        <f t="shared" si="289"/>
        <v>兰州银行归母净利润(TTM)</v>
      </c>
      <c r="C1669" s="4" t="s">
        <v>95</v>
      </c>
      <c r="D1669" s="4" t="s">
        <v>96</v>
      </c>
      <c r="E1669" s="5" t="s">
        <v>97</v>
      </c>
      <c r="F1669" s="5" t="s">
        <v>55</v>
      </c>
      <c r="G1669" s="5" t="str">
        <f t="shared" si="290"/>
        <v>归母净利润(TTM)</v>
      </c>
      <c r="H1669" s="23">
        <v>2538.7095046200002</v>
      </c>
      <c r="I1669" s="23">
        <v>2278.3626566800003</v>
      </c>
      <c r="J1669" s="23">
        <v>1464.21715419</v>
      </c>
      <c r="K1669" s="23">
        <v>1359.32814859</v>
      </c>
      <c r="L1669" s="23">
        <v>1141.5792587600001</v>
      </c>
      <c r="M1669" s="23">
        <v>144.57653449000017</v>
      </c>
      <c r="N1669" s="23">
        <v>1492.8503996099998</v>
      </c>
      <c r="O1669" s="23">
        <v>1535.2781362299997</v>
      </c>
      <c r="P1669" s="23">
        <v>1199.1434589499997</v>
      </c>
      <c r="Q1669" s="23">
        <v>2146.3760031699999</v>
      </c>
      <c r="R1669" s="23">
        <v>1566.0529497</v>
      </c>
      <c r="S1669" s="23">
        <v>1391.4474630900002</v>
      </c>
      <c r="T1669" s="23">
        <v>1645.1729107700003</v>
      </c>
      <c r="U1669" s="23">
        <v>1658.4178714099999</v>
      </c>
      <c r="V1669" s="23">
        <v>1733.7654620799999</v>
      </c>
      <c r="W1669" s="23">
        <v>1784.9645787699999</v>
      </c>
      <c r="X1669" s="23">
        <v>1862.1150484099999</v>
      </c>
      <c r="Y1669" s="23">
        <v>1868.0993580500001</v>
      </c>
      <c r="Z1669" s="23">
        <v>1863.8384619900003</v>
      </c>
      <c r="AA1669" s="23">
        <v>1868.6287753400002</v>
      </c>
      <c r="AB1669" s="23">
        <v>1849.1724795400003</v>
      </c>
      <c r="AC1669" s="23">
        <v>1877.9158931300003</v>
      </c>
      <c r="AD1669" s="23">
        <v>1887.8083284200002</v>
      </c>
      <c r="AE1669" s="23">
        <v>1900.6682390400001</v>
      </c>
      <c r="AF1669" s="23">
        <v>1895.9763626400002</v>
      </c>
      <c r="AG1669" s="23">
        <v>1897.5032729300003</v>
      </c>
      <c r="AH1669" s="23" t="s">
        <v>143</v>
      </c>
    </row>
    <row r="1670" spans="1:34" ht="15" hidden="1" x14ac:dyDescent="0.25">
      <c r="A1670" t="str">
        <f t="shared" si="291"/>
        <v>西安归母净利润(TTM)</v>
      </c>
      <c r="B1670" s="3" t="str">
        <f t="shared" si="289"/>
        <v>西安银行归母净利润(TTM)</v>
      </c>
      <c r="C1670" s="4" t="s">
        <v>98</v>
      </c>
      <c r="D1670" s="4" t="s">
        <v>99</v>
      </c>
      <c r="E1670" s="5" t="s">
        <v>100</v>
      </c>
      <c r="F1670" s="5" t="s">
        <v>55</v>
      </c>
      <c r="G1670" s="5" t="str">
        <f t="shared" si="290"/>
        <v>归母净利润(TTM)</v>
      </c>
      <c r="H1670" s="23">
        <v>2494.0048760000004</v>
      </c>
      <c r="I1670" s="23">
        <v>2568.7570000000001</v>
      </c>
      <c r="J1670" s="23">
        <v>2674.9900000000002</v>
      </c>
      <c r="K1670" s="23">
        <v>2745.6460000000002</v>
      </c>
      <c r="L1670" s="23">
        <v>2689.9359999999997</v>
      </c>
      <c r="M1670" s="23">
        <v>2654.9229999999998</v>
      </c>
      <c r="N1670" s="23">
        <v>2756.4990000000003</v>
      </c>
      <c r="O1670" s="23">
        <v>2694.5569999999998</v>
      </c>
      <c r="P1670" s="23">
        <v>2826.6630000000005</v>
      </c>
      <c r="Q1670" s="23">
        <v>2795.7300000000005</v>
      </c>
      <c r="R1670" s="23">
        <v>2804.3240000000001</v>
      </c>
      <c r="S1670" s="23">
        <v>2703.9670000000001</v>
      </c>
      <c r="T1670" s="23">
        <v>2613.6219999999998</v>
      </c>
      <c r="U1670" s="23">
        <v>2553.1579999999999</v>
      </c>
      <c r="V1670" s="23">
        <v>2424.4430000000002</v>
      </c>
      <c r="W1670" s="23">
        <v>2474.306</v>
      </c>
      <c r="X1670" s="23">
        <v>2530.0200000000004</v>
      </c>
      <c r="Y1670" s="23">
        <v>2550.817</v>
      </c>
      <c r="Z1670" s="23">
        <v>2462.2370000000001</v>
      </c>
      <c r="AA1670" s="23">
        <v>2487.136</v>
      </c>
      <c r="AB1670" s="23">
        <v>2466.3450000000003</v>
      </c>
      <c r="AC1670" s="23">
        <v>2483.9240000000004</v>
      </c>
      <c r="AD1670" s="23">
        <v>2558.5540000000001</v>
      </c>
      <c r="AE1670" s="23">
        <v>2587.9190000000003</v>
      </c>
      <c r="AF1670" s="23">
        <v>2673.355</v>
      </c>
      <c r="AG1670" s="23">
        <v>2664.694</v>
      </c>
      <c r="AH1670" s="23" t="s">
        <v>143</v>
      </c>
    </row>
    <row r="1671" spans="1:34" ht="15" hidden="1" x14ac:dyDescent="0.25">
      <c r="A1671" t="str">
        <f t="shared" si="291"/>
        <v>厦门归母净利润(TTM)</v>
      </c>
      <c r="B1671" s="3" t="str">
        <f t="shared" si="289"/>
        <v>厦门银行归母净利润(TTM)</v>
      </c>
      <c r="C1671" s="4" t="s">
        <v>101</v>
      </c>
      <c r="D1671" s="4" t="s">
        <v>102</v>
      </c>
      <c r="E1671" s="5" t="s">
        <v>103</v>
      </c>
      <c r="F1671" s="5" t="s">
        <v>55</v>
      </c>
      <c r="G1671" s="5" t="str">
        <f t="shared" si="290"/>
        <v>归母净利润(TTM)</v>
      </c>
      <c r="H1671" s="23" t="s">
        <v>143</v>
      </c>
      <c r="I1671" s="23">
        <v>326.0329864900001</v>
      </c>
      <c r="J1671" s="23">
        <v>872.08771877999993</v>
      </c>
      <c r="K1671" s="23">
        <v>1373.2351314299999</v>
      </c>
      <c r="L1671" s="23">
        <v>1822.7503899599999</v>
      </c>
      <c r="M1671" s="23">
        <v>1800.25473229</v>
      </c>
      <c r="N1671" s="23">
        <v>1822.5670785100001</v>
      </c>
      <c r="O1671" s="23">
        <v>1859.6256658600003</v>
      </c>
      <c r="P1671" s="23">
        <v>1942.4090647600001</v>
      </c>
      <c r="Q1671" s="23">
        <v>2081.0670785100001</v>
      </c>
      <c r="R1671" s="23">
        <v>2168.5979178899997</v>
      </c>
      <c r="S1671" s="23">
        <v>2257.4989178899996</v>
      </c>
      <c r="T1671" s="23">
        <v>2330.3791610799999</v>
      </c>
      <c r="U1671" s="23">
        <v>2456.0269178899998</v>
      </c>
      <c r="V1671" s="23">
        <v>2506.0830521399998</v>
      </c>
      <c r="W1671" s="23">
        <v>2600.0470521399998</v>
      </c>
      <c r="X1671" s="23">
        <v>2702.23820927</v>
      </c>
      <c r="Y1671" s="23">
        <v>2769.4340521399995</v>
      </c>
      <c r="Z1671" s="23">
        <v>2663.8714937</v>
      </c>
      <c r="AA1671" s="23">
        <v>2695.2404937000001</v>
      </c>
      <c r="AB1671" s="23">
        <v>2449.1107958299999</v>
      </c>
      <c r="AC1671" s="23">
        <v>2534.5144937</v>
      </c>
      <c r="AD1671" s="23">
        <v>2594.6456658899997</v>
      </c>
      <c r="AE1671" s="23">
        <v>2487.6966658899996</v>
      </c>
      <c r="AF1671" s="23">
        <v>2538.9484369099996</v>
      </c>
      <c r="AG1671" s="23">
        <v>2599.56666589</v>
      </c>
      <c r="AH1671" s="23">
        <v>2634</v>
      </c>
    </row>
    <row r="1672" spans="1:34" ht="15" hidden="1" x14ac:dyDescent="0.25">
      <c r="A1672" t="str">
        <f t="shared" si="291"/>
        <v>渝农归母净利润(TTM)</v>
      </c>
      <c r="B1672" s="3" t="str">
        <f t="shared" si="289"/>
        <v>渝农商行归母净利润(TTM)</v>
      </c>
      <c r="C1672" s="4" t="s">
        <v>104</v>
      </c>
      <c r="D1672" s="4" t="s">
        <v>105</v>
      </c>
      <c r="E1672" s="5" t="s">
        <v>106</v>
      </c>
      <c r="F1672" s="5" t="s">
        <v>107</v>
      </c>
      <c r="G1672" s="5" t="str">
        <f t="shared" si="290"/>
        <v>归母净利润(TTM)</v>
      </c>
      <c r="H1672" s="23">
        <v>9973.982</v>
      </c>
      <c r="I1672" s="23">
        <v>10350.547</v>
      </c>
      <c r="J1672" s="23">
        <v>9759.893</v>
      </c>
      <c r="K1672" s="23">
        <v>9531.7789999999986</v>
      </c>
      <c r="L1672" s="23">
        <v>9191.1689999999999</v>
      </c>
      <c r="M1672" s="23">
        <v>8901.1779999999981</v>
      </c>
      <c r="N1672" s="23">
        <v>8401.1970000000001</v>
      </c>
      <c r="O1672" s="23">
        <v>8569.9810000000016</v>
      </c>
      <c r="P1672" s="23">
        <v>8951.7410000000018</v>
      </c>
      <c r="Q1672" s="23">
        <v>9383.7170000000006</v>
      </c>
      <c r="R1672" s="23">
        <v>9559.7089999999989</v>
      </c>
      <c r="S1672" s="23">
        <v>9930.530999999999</v>
      </c>
      <c r="T1672" s="23">
        <v>10205.427</v>
      </c>
      <c r="U1672" s="23">
        <v>10050.204</v>
      </c>
      <c r="V1672" s="23">
        <v>10275.574000000001</v>
      </c>
      <c r="W1672" s="23">
        <v>10607.752999999999</v>
      </c>
      <c r="X1672" s="23">
        <v>10882.621000000001</v>
      </c>
      <c r="Y1672" s="23">
        <v>10988.615</v>
      </c>
      <c r="Z1672" s="23">
        <v>10902.355</v>
      </c>
      <c r="AA1672" s="23">
        <v>10475.334000000001</v>
      </c>
      <c r="AB1672" s="23">
        <v>11274.555</v>
      </c>
      <c r="AC1672" s="23">
        <v>11255.383</v>
      </c>
      <c r="AD1672" s="23">
        <v>11512.746999999999</v>
      </c>
      <c r="AE1672" s="23">
        <v>11733.05</v>
      </c>
      <c r="AF1672" s="23">
        <v>11853.275000000001</v>
      </c>
      <c r="AG1672" s="23">
        <v>11898.381000000001</v>
      </c>
      <c r="AH1672" s="23">
        <v>12128.421</v>
      </c>
    </row>
    <row r="1673" spans="1:34" ht="15" hidden="1" x14ac:dyDescent="0.25">
      <c r="A1673" t="str">
        <f t="shared" si="291"/>
        <v>沪农归母净利润(TTM)</v>
      </c>
      <c r="B1673" s="3" t="str">
        <f t="shared" si="289"/>
        <v>沪农商行归母净利润(TTM)</v>
      </c>
      <c r="C1673" s="4" t="s">
        <v>108</v>
      </c>
      <c r="D1673" s="4" t="s">
        <v>109</v>
      </c>
      <c r="E1673" s="5" t="s">
        <v>110</v>
      </c>
      <c r="F1673" s="5" t="s">
        <v>107</v>
      </c>
      <c r="G1673" s="5" t="str">
        <f t="shared" si="290"/>
        <v>归母净利润(TTM)</v>
      </c>
      <c r="H1673" s="23" t="s">
        <v>143</v>
      </c>
      <c r="I1673" s="23" t="s">
        <v>143</v>
      </c>
      <c r="J1673" s="23" t="s">
        <v>143</v>
      </c>
      <c r="K1673" s="23">
        <v>2411.4459999999999</v>
      </c>
      <c r="L1673" s="23">
        <v>4329.8520000000008</v>
      </c>
      <c r="M1673" s="23">
        <v>6302.5829999999996</v>
      </c>
      <c r="N1673" s="23">
        <v>8160.6710000000003</v>
      </c>
      <c r="O1673" s="23">
        <v>8161.4990000000007</v>
      </c>
      <c r="P1673" s="23">
        <v>8948.7919999999995</v>
      </c>
      <c r="Q1673" s="23">
        <v>9525.7710000000006</v>
      </c>
      <c r="R1673" s="23">
        <v>9697.866</v>
      </c>
      <c r="S1673" s="23">
        <v>10398.590999999999</v>
      </c>
      <c r="T1673" s="23">
        <v>10427.263000000001</v>
      </c>
      <c r="U1673" s="23">
        <v>11009.906000000001</v>
      </c>
      <c r="V1673" s="23">
        <v>10974.378000000001</v>
      </c>
      <c r="W1673" s="23">
        <v>11361.653999999999</v>
      </c>
      <c r="X1673" s="23">
        <v>12054.672999999999</v>
      </c>
      <c r="Y1673" s="23">
        <v>12395.378000000001</v>
      </c>
      <c r="Z1673" s="23">
        <v>12141.957999999999</v>
      </c>
      <c r="AA1673" s="23">
        <v>12193.641</v>
      </c>
      <c r="AB1673" s="23">
        <v>12185.122000000001</v>
      </c>
      <c r="AC1673" s="23">
        <v>12226.422999999999</v>
      </c>
      <c r="AD1673" s="23">
        <v>12288.155999999999</v>
      </c>
      <c r="AE1673" s="23">
        <v>12300.368</v>
      </c>
      <c r="AF1673" s="23">
        <v>12329.914999999999</v>
      </c>
      <c r="AG1673" s="23">
        <v>12370.345000000001</v>
      </c>
      <c r="AH1673" s="23" t="s">
        <v>143</v>
      </c>
    </row>
    <row r="1674" spans="1:34" ht="15" hidden="1" x14ac:dyDescent="0.25">
      <c r="A1674" t="str">
        <f t="shared" si="291"/>
        <v>青农归母净利润(TTM)</v>
      </c>
      <c r="B1674" s="3" t="str">
        <f t="shared" si="289"/>
        <v>青农商行归母净利润(TTM)</v>
      </c>
      <c r="C1674" s="4" t="s">
        <v>111</v>
      </c>
      <c r="D1674" s="4" t="s">
        <v>112</v>
      </c>
      <c r="E1674" s="5" t="s">
        <v>113</v>
      </c>
      <c r="F1674" s="5" t="s">
        <v>107</v>
      </c>
      <c r="G1674" s="5" t="str">
        <f t="shared" si="290"/>
        <v>归母净利润(TTM)</v>
      </c>
      <c r="H1674" s="23">
        <v>2580.5339999999997</v>
      </c>
      <c r="I1674" s="23">
        <v>2741.9519999999998</v>
      </c>
      <c r="J1674" s="23">
        <v>2824.7979999999998</v>
      </c>
      <c r="K1674" s="23">
        <v>2917.9429999999998</v>
      </c>
      <c r="L1674" s="23">
        <v>2892.9580000000001</v>
      </c>
      <c r="M1674" s="23">
        <v>2940.5969999999998</v>
      </c>
      <c r="N1674" s="23">
        <v>2959.6260000000002</v>
      </c>
      <c r="O1674" s="23">
        <v>3019.0739999999996</v>
      </c>
      <c r="P1674" s="23">
        <v>3139.8639999999996</v>
      </c>
      <c r="Q1674" s="23">
        <v>3218.8410000000003</v>
      </c>
      <c r="R1674" s="23">
        <v>3065.549</v>
      </c>
      <c r="S1674" s="23">
        <v>3093.7150000000001</v>
      </c>
      <c r="T1674" s="23">
        <v>3150.0160000000001</v>
      </c>
      <c r="U1674" s="23">
        <v>3131.6990000000001</v>
      </c>
      <c r="V1674" s="23">
        <v>2317.1410000000001</v>
      </c>
      <c r="W1674" s="23">
        <v>2369.6489999999999</v>
      </c>
      <c r="X1674" s="23">
        <v>2460.0790000000002</v>
      </c>
      <c r="Y1674" s="23">
        <v>2564.538</v>
      </c>
      <c r="Z1674" s="23">
        <v>2567.8389999999999</v>
      </c>
      <c r="AA1674" s="23">
        <v>2668.5659999999998</v>
      </c>
      <c r="AB1674" s="23">
        <v>2704.3289999999997</v>
      </c>
      <c r="AC1674" s="23">
        <v>2725.0340000000001</v>
      </c>
      <c r="AD1674" s="23">
        <v>2856.4830000000002</v>
      </c>
      <c r="AE1674" s="23">
        <v>2943.6990000000001</v>
      </c>
      <c r="AF1674" s="23">
        <v>2962.3969999999999</v>
      </c>
      <c r="AG1674" s="23">
        <v>2970.8069999999998</v>
      </c>
      <c r="AH1674" s="23" t="s">
        <v>143</v>
      </c>
    </row>
    <row r="1675" spans="1:34" ht="15" hidden="1" x14ac:dyDescent="0.25">
      <c r="A1675" t="str">
        <f t="shared" si="291"/>
        <v>常熟归母净利润(TTM)</v>
      </c>
      <c r="B1675" s="3" t="str">
        <f t="shared" si="289"/>
        <v>常熟银行归母净利润(TTM)</v>
      </c>
      <c r="C1675" s="4" t="s">
        <v>114</v>
      </c>
      <c r="D1675" s="4" t="s">
        <v>115</v>
      </c>
      <c r="E1675" s="5" t="s">
        <v>116</v>
      </c>
      <c r="F1675" s="5" t="s">
        <v>107</v>
      </c>
      <c r="G1675" s="5" t="str">
        <f t="shared" si="290"/>
        <v>归母净利润(TTM)</v>
      </c>
      <c r="H1675" s="23">
        <v>1629.2950000000001</v>
      </c>
      <c r="I1675" s="23">
        <v>1736.75</v>
      </c>
      <c r="J1675" s="23">
        <v>1785.2550000000001</v>
      </c>
      <c r="K1675" s="23">
        <v>1848.0360000000001</v>
      </c>
      <c r="L1675" s="23">
        <v>1797.0829999999999</v>
      </c>
      <c r="M1675" s="23">
        <v>1809.4250000000002</v>
      </c>
      <c r="N1675" s="23">
        <v>1803.2860000000001</v>
      </c>
      <c r="O1675" s="23">
        <v>1827.9629999999997</v>
      </c>
      <c r="P1675" s="23">
        <v>1937.7519999999997</v>
      </c>
      <c r="Q1675" s="23">
        <v>2068.8449999999998</v>
      </c>
      <c r="R1675" s="23">
        <v>2188.0790000000002</v>
      </c>
      <c r="S1675" s="23">
        <v>2312.9690000000001</v>
      </c>
      <c r="T1675" s="23">
        <v>2387.8320000000003</v>
      </c>
      <c r="U1675" s="23">
        <v>2607.0189999999998</v>
      </c>
      <c r="V1675" s="23">
        <v>2743.7310000000002</v>
      </c>
      <c r="W1675" s="23">
        <v>2879.5329999999999</v>
      </c>
      <c r="X1675" s="23">
        <v>2993.69</v>
      </c>
      <c r="Y1675" s="23">
        <v>3182.5590000000002</v>
      </c>
      <c r="Z1675" s="23">
        <v>3281.5019999999995</v>
      </c>
      <c r="AA1675" s="23">
        <v>3438.8879999999999</v>
      </c>
      <c r="AB1675" s="23">
        <v>3565.5039999999995</v>
      </c>
      <c r="AC1675" s="23">
        <v>3739.1189999999997</v>
      </c>
      <c r="AD1675" s="23">
        <v>3813.2579999999998</v>
      </c>
      <c r="AE1675" s="23">
        <v>3944.7829999999994</v>
      </c>
      <c r="AF1675" s="23">
        <v>4047.6349999999998</v>
      </c>
      <c r="AG1675" s="23">
        <v>4194.8710000000001</v>
      </c>
      <c r="AH1675" s="23" t="s">
        <v>143</v>
      </c>
    </row>
    <row r="1676" spans="1:34" ht="15" hidden="1" x14ac:dyDescent="0.25">
      <c r="A1676" t="str">
        <f t="shared" si="291"/>
        <v>紫金归母净利润(TTM)</v>
      </c>
      <c r="B1676" s="3" t="str">
        <f t="shared" si="289"/>
        <v>紫金银行归母净利润(TTM)</v>
      </c>
      <c r="C1676" s="4" t="s">
        <v>117</v>
      </c>
      <c r="D1676" s="4" t="s">
        <v>118</v>
      </c>
      <c r="E1676" s="5" t="s">
        <v>119</v>
      </c>
      <c r="F1676" s="5" t="s">
        <v>107</v>
      </c>
      <c r="G1676" s="5" t="str">
        <f>G1675</f>
        <v>归母净利润(TTM)</v>
      </c>
      <c r="H1676" s="23">
        <v>1364.9159474200001</v>
      </c>
      <c r="I1676" s="23">
        <v>1404.0997224800001</v>
      </c>
      <c r="J1676" s="23">
        <v>1417.0920000000001</v>
      </c>
      <c r="K1676" s="23">
        <v>1448.317</v>
      </c>
      <c r="L1676" s="23">
        <v>1431.0359999999998</v>
      </c>
      <c r="M1676" s="23">
        <v>1437.9349999999999</v>
      </c>
      <c r="N1676" s="23">
        <v>1441.4960000000001</v>
      </c>
      <c r="O1676" s="23">
        <v>1448.5250000000001</v>
      </c>
      <c r="P1676" s="23">
        <v>1461.3520000000001</v>
      </c>
      <c r="Q1676" s="23">
        <v>1471.902</v>
      </c>
      <c r="R1676" s="23">
        <v>1515.204</v>
      </c>
      <c r="S1676" s="23">
        <v>1549.942</v>
      </c>
      <c r="T1676" s="23">
        <v>1590.5949999999998</v>
      </c>
      <c r="U1676" s="23">
        <v>1601.182</v>
      </c>
      <c r="V1676" s="23">
        <v>1600.1770000000001</v>
      </c>
      <c r="W1676" s="23">
        <v>1620.241</v>
      </c>
      <c r="X1676" s="23">
        <v>1647.1580000000004</v>
      </c>
      <c r="Y1676" s="23">
        <v>1674.0859999999998</v>
      </c>
      <c r="Z1676" s="23">
        <v>1618.684</v>
      </c>
      <c r="AA1676" s="23">
        <v>1639.4549999999999</v>
      </c>
      <c r="AB1676" s="23">
        <v>1658.9059999999999</v>
      </c>
      <c r="AC1676" s="23">
        <v>1620.8870000000002</v>
      </c>
      <c r="AD1676" s="23">
        <v>1623.5240000000001</v>
      </c>
      <c r="AE1676" s="23">
        <v>1639.9160000000002</v>
      </c>
      <c r="AF1676" s="23">
        <v>1624.595</v>
      </c>
      <c r="AG1676" s="23">
        <v>1476.2740000000001</v>
      </c>
      <c r="AH1676" s="23" t="s">
        <v>143</v>
      </c>
    </row>
    <row r="1677" spans="1:34" ht="15" hidden="1" x14ac:dyDescent="0.25">
      <c r="A1677" t="str">
        <f t="shared" si="291"/>
        <v>无锡归母净利润(TTM)</v>
      </c>
      <c r="B1677" s="3" t="str">
        <f t="shared" si="289"/>
        <v>无锡银行归母净利润(TTM)</v>
      </c>
      <c r="C1677" s="4" t="s">
        <v>120</v>
      </c>
      <c r="D1677" s="4" t="s">
        <v>121</v>
      </c>
      <c r="E1677" s="5" t="s">
        <v>122</v>
      </c>
      <c r="F1677" s="5" t="s">
        <v>107</v>
      </c>
      <c r="G1677" s="5" t="str">
        <f t="shared" ref="G1677:G1681" si="292">G1676</f>
        <v>归母净利润(TTM)</v>
      </c>
      <c r="H1677" s="23">
        <v>1161.085</v>
      </c>
      <c r="I1677" s="23">
        <v>1192.8790000000001</v>
      </c>
      <c r="J1677" s="23">
        <v>1249.624</v>
      </c>
      <c r="K1677" s="23">
        <v>1288.4760000000001</v>
      </c>
      <c r="L1677" s="23">
        <v>1281.635</v>
      </c>
      <c r="M1677" s="23">
        <v>1291.6339999999998</v>
      </c>
      <c r="N1677" s="23">
        <v>1311.6120000000001</v>
      </c>
      <c r="O1677" s="23">
        <v>1332.002</v>
      </c>
      <c r="P1677" s="23">
        <v>1418.5030000000002</v>
      </c>
      <c r="Q1677" s="23">
        <v>1505.15</v>
      </c>
      <c r="R1677" s="23">
        <v>1580.0409999999999</v>
      </c>
      <c r="S1677" s="23">
        <v>1661.7139999999999</v>
      </c>
      <c r="T1677" s="23">
        <v>1817.0279999999998</v>
      </c>
      <c r="U1677" s="23">
        <v>1827.807</v>
      </c>
      <c r="V1677" s="23">
        <v>2001.1289999999999</v>
      </c>
      <c r="W1677" s="23">
        <v>2104.1570000000002</v>
      </c>
      <c r="X1677" s="23">
        <v>2212.0129999999995</v>
      </c>
      <c r="Y1677" s="23">
        <v>2233.9780000000001</v>
      </c>
      <c r="Z1677" s="23">
        <v>2200.4879999999998</v>
      </c>
      <c r="AA1677" s="23">
        <v>2252.0049999999997</v>
      </c>
      <c r="AB1677" s="23">
        <v>2301.9759999999997</v>
      </c>
      <c r="AC1677" s="23">
        <v>2290.5659999999998</v>
      </c>
      <c r="AD1677" s="23">
        <v>2252.1329999999998</v>
      </c>
      <c r="AE1677" s="23">
        <v>2270.8579999999997</v>
      </c>
      <c r="AF1677" s="23">
        <v>2299.0349999999999</v>
      </c>
      <c r="AG1677" s="23">
        <v>2318.8430000000003</v>
      </c>
      <c r="AH1677" s="23">
        <v>2309.1320000000001</v>
      </c>
    </row>
    <row r="1678" spans="1:34" ht="15" hidden="1" x14ac:dyDescent="0.25">
      <c r="A1678" t="str">
        <f t="shared" si="291"/>
        <v>张家港归母净利润(TTM)</v>
      </c>
      <c r="B1678" s="3" t="str">
        <f t="shared" si="289"/>
        <v>张家港行归母净利润(TTM)</v>
      </c>
      <c r="C1678" s="4" t="s">
        <v>123</v>
      </c>
      <c r="D1678" s="4" t="s">
        <v>124</v>
      </c>
      <c r="E1678" s="5" t="s">
        <v>125</v>
      </c>
      <c r="F1678" s="5" t="s">
        <v>107</v>
      </c>
      <c r="G1678" s="5" t="str">
        <f t="shared" si="292"/>
        <v>归母净利润(TTM)</v>
      </c>
      <c r="H1678" s="23">
        <v>897.14152121999985</v>
      </c>
      <c r="I1678" s="23">
        <v>925.09945156999981</v>
      </c>
      <c r="J1678" s="23">
        <v>954.16349471000001</v>
      </c>
      <c r="K1678" s="23">
        <v>986.59689975999993</v>
      </c>
      <c r="L1678" s="23">
        <v>973.83236750000003</v>
      </c>
      <c r="M1678" s="23">
        <v>989.44604775999994</v>
      </c>
      <c r="N1678" s="23">
        <v>1000.6774953999999</v>
      </c>
      <c r="O1678" s="23">
        <v>1042.1991167099998</v>
      </c>
      <c r="P1678" s="23">
        <v>1103.7579207399999</v>
      </c>
      <c r="Q1678" s="23">
        <v>1207.8006033099998</v>
      </c>
      <c r="R1678" s="23">
        <v>1303.8496182399999</v>
      </c>
      <c r="S1678" s="23">
        <v>1403.17883235</v>
      </c>
      <c r="T1678" s="23">
        <v>1469.3632509700001</v>
      </c>
      <c r="U1678" s="23">
        <v>1597.2801752</v>
      </c>
      <c r="V1678" s="23">
        <v>1682.02349503</v>
      </c>
      <c r="W1678" s="23">
        <v>1757.4982614000003</v>
      </c>
      <c r="X1678" s="23">
        <v>1785.9848793400001</v>
      </c>
      <c r="Y1678" s="23">
        <v>1811.6337959900002</v>
      </c>
      <c r="Z1678" s="23">
        <v>1786.9191118699998</v>
      </c>
      <c r="AA1678" s="23">
        <v>1822.9436081099998</v>
      </c>
      <c r="AB1678" s="23">
        <v>1867.3734076099997</v>
      </c>
      <c r="AC1678" s="23">
        <v>1874.7591560299995</v>
      </c>
      <c r="AD1678" s="23">
        <v>1878.56324292</v>
      </c>
      <c r="AE1678" s="23">
        <v>1896.0170793100001</v>
      </c>
      <c r="AF1678" s="23">
        <v>1926.9263617199999</v>
      </c>
      <c r="AG1678" s="23">
        <v>1964.62593496</v>
      </c>
      <c r="AH1678" s="23">
        <v>1978.97406172</v>
      </c>
    </row>
    <row r="1679" spans="1:34" ht="15" hidden="1" x14ac:dyDescent="0.25">
      <c r="A1679" t="str">
        <f t="shared" si="291"/>
        <v>苏农归母净利润(TTM)</v>
      </c>
      <c r="B1679" s="3" t="str">
        <f t="shared" si="289"/>
        <v>苏农银行归母净利润(TTM)</v>
      </c>
      <c r="C1679" s="4" t="s">
        <v>126</v>
      </c>
      <c r="D1679" s="4" t="s">
        <v>127</v>
      </c>
      <c r="E1679" s="5" t="s">
        <v>128</v>
      </c>
      <c r="F1679" s="5" t="s">
        <v>107</v>
      </c>
      <c r="G1679" s="5" t="str">
        <f t="shared" si="292"/>
        <v>归母净利润(TTM)</v>
      </c>
      <c r="H1679" s="23">
        <v>876.88000000000011</v>
      </c>
      <c r="I1679" s="23">
        <v>910.86000000000013</v>
      </c>
      <c r="J1679" s="23">
        <v>913.22699999999998</v>
      </c>
      <c r="K1679" s="23">
        <v>937.17900000000009</v>
      </c>
      <c r="L1679" s="23">
        <v>926.17900000000009</v>
      </c>
      <c r="M1679" s="23">
        <v>968.84599999999989</v>
      </c>
      <c r="N1679" s="23">
        <v>951.45999999999992</v>
      </c>
      <c r="O1679" s="23">
        <v>963.04099999999994</v>
      </c>
      <c r="P1679" s="23">
        <v>1053.3519999999999</v>
      </c>
      <c r="Q1679" s="23">
        <v>1106.1189999999999</v>
      </c>
      <c r="R1679" s="23">
        <v>1160.354</v>
      </c>
      <c r="S1679" s="23">
        <v>1214.6210000000001</v>
      </c>
      <c r="T1679" s="23">
        <v>1305.4760000000001</v>
      </c>
      <c r="U1679" s="23">
        <v>1374.6810000000003</v>
      </c>
      <c r="V1679" s="23">
        <v>1501.7569999999998</v>
      </c>
      <c r="W1679" s="23">
        <v>1550.9869999999999</v>
      </c>
      <c r="X1679" s="23">
        <v>1630.1690000000001</v>
      </c>
      <c r="Y1679" s="23">
        <v>1699.7270000000001</v>
      </c>
      <c r="Z1679" s="23">
        <v>1742.586</v>
      </c>
      <c r="AA1679" s="23">
        <v>1799.193</v>
      </c>
      <c r="AB1679" s="23">
        <v>1894.069</v>
      </c>
      <c r="AC1679" s="23">
        <v>1919.175</v>
      </c>
      <c r="AD1679" s="23">
        <v>1944.9940000000001</v>
      </c>
      <c r="AE1679" s="23">
        <v>1970.6510000000001</v>
      </c>
      <c r="AF1679" s="23">
        <v>2003.5030000000002</v>
      </c>
      <c r="AG1679" s="23">
        <v>2026.537</v>
      </c>
      <c r="AH1679" s="23">
        <v>2043</v>
      </c>
    </row>
    <row r="1680" spans="1:34" ht="15" hidden="1" x14ac:dyDescent="0.25">
      <c r="A1680" t="str">
        <f t="shared" si="291"/>
        <v>江阴归母净利润(TTM)</v>
      </c>
      <c r="B1680" s="3" t="str">
        <f t="shared" si="289"/>
        <v>江阴银行归母净利润(TTM)</v>
      </c>
      <c r="C1680" s="4" t="s">
        <v>129</v>
      </c>
      <c r="D1680" s="4" t="s">
        <v>130</v>
      </c>
      <c r="E1680" s="5" t="s">
        <v>131</v>
      </c>
      <c r="F1680" s="5" t="s">
        <v>107</v>
      </c>
      <c r="G1680" s="5" t="str">
        <f t="shared" si="292"/>
        <v>归母净利润(TTM)</v>
      </c>
      <c r="H1680" s="23">
        <v>891.48700000000008</v>
      </c>
      <c r="I1680" s="23">
        <v>954.21599999999989</v>
      </c>
      <c r="J1680" s="23">
        <v>1012.687</v>
      </c>
      <c r="K1680" s="23">
        <v>1028.8969999999999</v>
      </c>
      <c r="L1680" s="23">
        <v>1018.8680000000002</v>
      </c>
      <c r="M1680" s="23">
        <v>1024.316</v>
      </c>
      <c r="N1680" s="23">
        <v>1056.8809999999999</v>
      </c>
      <c r="O1680" s="23">
        <v>1074.9690000000001</v>
      </c>
      <c r="P1680" s="23">
        <v>1119.6990000000001</v>
      </c>
      <c r="Q1680" s="23">
        <v>1157.684</v>
      </c>
      <c r="R1680" s="23">
        <v>1273.69</v>
      </c>
      <c r="S1680" s="23">
        <v>1320.5930000000003</v>
      </c>
      <c r="T1680" s="23">
        <v>1377.7220000000004</v>
      </c>
      <c r="U1680" s="23">
        <v>1441.3420000000001</v>
      </c>
      <c r="V1680" s="23">
        <v>1616.057</v>
      </c>
      <c r="W1680" s="23">
        <v>1651.2190000000001</v>
      </c>
      <c r="X1680" s="23">
        <v>1697.8569999999997</v>
      </c>
      <c r="Y1680" s="23">
        <v>1754.9950000000003</v>
      </c>
      <c r="Z1680" s="23">
        <v>1888.0849999999998</v>
      </c>
      <c r="AA1680" s="23">
        <v>1927.5549999999998</v>
      </c>
      <c r="AB1680" s="23">
        <v>1957.0059999999999</v>
      </c>
      <c r="AC1680" s="23">
        <v>1959.8149999999996</v>
      </c>
      <c r="AD1680" s="23">
        <v>2036.8120000000001</v>
      </c>
      <c r="AE1680" s="23">
        <v>2044.586</v>
      </c>
      <c r="AF1680" s="23">
        <v>2157.4190000000003</v>
      </c>
      <c r="AG1680" s="23">
        <v>2187.6689999999999</v>
      </c>
      <c r="AH1680" s="23" t="s">
        <v>143</v>
      </c>
    </row>
    <row r="1681" spans="1:34" ht="15" hidden="1" x14ac:dyDescent="0.25">
      <c r="A1681" t="str">
        <f t="shared" si="291"/>
        <v>瑞丰归母净利润(TTM)</v>
      </c>
      <c r="B1681" s="3" t="str">
        <f t="shared" si="289"/>
        <v>瑞丰银行归母净利润(TTM)</v>
      </c>
      <c r="C1681" s="4" t="s">
        <v>132</v>
      </c>
      <c r="D1681" s="4" t="s">
        <v>133</v>
      </c>
      <c r="E1681" s="5" t="s">
        <v>134</v>
      </c>
      <c r="F1681" s="5" t="s">
        <v>107</v>
      </c>
      <c r="G1681" s="5" t="str">
        <f t="shared" si="292"/>
        <v>归母净利润(TTM)</v>
      </c>
      <c r="H1681" s="23" t="s">
        <v>143</v>
      </c>
      <c r="I1681" s="23" t="s">
        <v>143</v>
      </c>
      <c r="J1681" s="23" t="s">
        <v>143</v>
      </c>
      <c r="K1681" s="23">
        <v>234.41318243000003</v>
      </c>
      <c r="L1681" s="23">
        <v>460.55400000000003</v>
      </c>
      <c r="M1681" s="23">
        <v>784.07999999999993</v>
      </c>
      <c r="N1681" s="23">
        <v>1104.5332862400001</v>
      </c>
      <c r="O1681" s="23">
        <v>1121.3898833400001</v>
      </c>
      <c r="P1681" s="23">
        <v>1163.2342862400001</v>
      </c>
      <c r="Q1681" s="23">
        <v>1207.93928624</v>
      </c>
      <c r="R1681" s="23">
        <v>1271.1320000000001</v>
      </c>
      <c r="S1681" s="23">
        <v>1318.37222047</v>
      </c>
      <c r="T1681" s="23">
        <v>1377.1689999999999</v>
      </c>
      <c r="U1681" s="23">
        <v>1460.2280000000001</v>
      </c>
      <c r="V1681" s="23">
        <v>1527.864</v>
      </c>
      <c r="W1681" s="23">
        <v>1576.1030000000001</v>
      </c>
      <c r="X1681" s="23">
        <v>1632.9059999999999</v>
      </c>
      <c r="Y1681" s="23">
        <v>1709.5990000000002</v>
      </c>
      <c r="Z1681" s="23">
        <v>1727.1210000000001</v>
      </c>
      <c r="AA1681" s="23">
        <v>1778.066</v>
      </c>
      <c r="AB1681" s="23">
        <v>1839.348</v>
      </c>
      <c r="AC1681" s="23">
        <v>1910.4239999999998</v>
      </c>
      <c r="AD1681" s="23">
        <v>1921.7040000000002</v>
      </c>
      <c r="AE1681" s="23">
        <v>1948.3230000000003</v>
      </c>
      <c r="AF1681" s="23">
        <v>1968.78</v>
      </c>
      <c r="AG1681" s="23">
        <v>2006.0290000000002</v>
      </c>
      <c r="AH1681" s="23">
        <v>1965.8370000000002</v>
      </c>
    </row>
    <row r="1682" spans="1:34" ht="15" hidden="1" x14ac:dyDescent="0.25">
      <c r="A1682" t="str">
        <f t="shared" si="291"/>
        <v>农业(H)归母净利润(TTM)</v>
      </c>
      <c r="B1682" s="15" t="str">
        <f t="shared" si="289"/>
        <v>农业银行归母净利润(TTM)</v>
      </c>
      <c r="C1682" s="16" t="s">
        <v>179</v>
      </c>
      <c r="D1682" s="16" t="s">
        <v>164</v>
      </c>
      <c r="E1682" s="17" t="s">
        <v>149</v>
      </c>
      <c r="F1682" s="17" t="s">
        <v>542</v>
      </c>
      <c r="G1682" s="17" t="str">
        <f>G1681</f>
        <v>归母净利润(TTM)</v>
      </c>
      <c r="H1682" s="23">
        <v>208439</v>
      </c>
      <c r="I1682" s="23">
        <v>211843.00000000003</v>
      </c>
      <c r="J1682" s="23">
        <v>212098</v>
      </c>
      <c r="K1682" s="23">
        <v>215034</v>
      </c>
      <c r="L1682" s="23">
        <v>199487</v>
      </c>
      <c r="M1682" s="23">
        <v>196762</v>
      </c>
      <c r="N1682" s="23">
        <v>215925</v>
      </c>
      <c r="O1682" s="23">
        <v>217599.00000000003</v>
      </c>
      <c r="P1682" s="23">
        <v>229369</v>
      </c>
      <c r="Q1682" s="23">
        <v>237299.00000000003</v>
      </c>
      <c r="R1682" s="23">
        <v>241183</v>
      </c>
      <c r="S1682" s="23">
        <v>246072.00000000003</v>
      </c>
      <c r="T1682" s="23">
        <v>247850</v>
      </c>
      <c r="U1682" s="23">
        <v>251979</v>
      </c>
      <c r="V1682" s="23">
        <v>259140</v>
      </c>
      <c r="W1682" s="23">
        <v>259944</v>
      </c>
      <c r="X1682" s="23">
        <v>263429</v>
      </c>
      <c r="Y1682" s="23">
        <v>268991</v>
      </c>
      <c r="Z1682" s="23">
        <v>269356</v>
      </c>
      <c r="AA1682" s="23">
        <v>268188</v>
      </c>
      <c r="AB1682" s="23">
        <v>272014</v>
      </c>
      <c r="AC1682" s="23">
        <v>276372</v>
      </c>
      <c r="AD1682" s="23">
        <v>282083</v>
      </c>
      <c r="AE1682" s="23">
        <v>283628</v>
      </c>
      <c r="AF1682" s="23">
        <v>285701</v>
      </c>
      <c r="AG1682" s="23">
        <v>288570</v>
      </c>
      <c r="AH1682" s="23">
        <v>291041</v>
      </c>
    </row>
    <row r="1683" spans="1:34" ht="15" hidden="1" x14ac:dyDescent="0.25">
      <c r="A1683" t="str">
        <f t="shared" si="291"/>
        <v>交通(H)归母净利润(TTM)</v>
      </c>
      <c r="B1683" s="3" t="str">
        <f t="shared" si="289"/>
        <v>交通银行归母净利润(TTM)</v>
      </c>
      <c r="C1683" s="4" t="s">
        <v>180</v>
      </c>
      <c r="D1683" s="4" t="s">
        <v>165</v>
      </c>
      <c r="E1683" s="5" t="s">
        <v>150</v>
      </c>
      <c r="F1683" s="5" t="s">
        <v>542</v>
      </c>
      <c r="G1683" s="5" t="str">
        <f t="shared" ref="G1683:G1709" si="293">G1682</f>
        <v>归母净利润(TTM)</v>
      </c>
      <c r="H1683" s="23">
        <v>75608</v>
      </c>
      <c r="I1683" s="23">
        <v>76473</v>
      </c>
      <c r="J1683" s="23">
        <v>77281</v>
      </c>
      <c r="K1683" s="23">
        <v>77660.999999999985</v>
      </c>
      <c r="L1683" s="23">
        <v>71036.999999999985</v>
      </c>
      <c r="M1683" s="23">
        <v>69845.999999999985</v>
      </c>
      <c r="N1683" s="23">
        <v>78274</v>
      </c>
      <c r="O1683" s="23">
        <v>78769</v>
      </c>
      <c r="P1683" s="23">
        <v>83788</v>
      </c>
      <c r="Q1683" s="23">
        <v>89922</v>
      </c>
      <c r="R1683" s="23">
        <v>87581</v>
      </c>
      <c r="S1683" s="23">
        <v>88970.999999999985</v>
      </c>
      <c r="T1683" s="23">
        <v>89602</v>
      </c>
      <c r="U1683" s="23">
        <v>91104</v>
      </c>
      <c r="V1683" s="23">
        <v>92149</v>
      </c>
      <c r="W1683" s="23">
        <v>93446</v>
      </c>
      <c r="X1683" s="23">
        <v>94148</v>
      </c>
      <c r="Y1683" s="23">
        <v>93432</v>
      </c>
      <c r="Z1683" s="23">
        <v>92728</v>
      </c>
      <c r="AA1683" s="23">
        <v>93083</v>
      </c>
      <c r="AB1683" s="23">
        <v>91976</v>
      </c>
      <c r="AC1683" s="23">
        <v>92252</v>
      </c>
      <c r="AD1683" s="23">
        <v>93586</v>
      </c>
      <c r="AE1683" s="23">
        <v>93970</v>
      </c>
      <c r="AF1683" s="23">
        <v>94315.000000000015</v>
      </c>
      <c r="AG1683" s="23">
        <v>94890.000000000015</v>
      </c>
      <c r="AH1683" s="23">
        <v>95622</v>
      </c>
    </row>
    <row r="1684" spans="1:34" ht="15" hidden="1" x14ac:dyDescent="0.25">
      <c r="A1684" t="str">
        <f t="shared" si="291"/>
        <v>中国(H)归母净利润(TTM)</v>
      </c>
      <c r="B1684" s="3" t="str">
        <f t="shared" si="289"/>
        <v>中国银行归母净利润(TTM)</v>
      </c>
      <c r="C1684" s="4" t="s">
        <v>181</v>
      </c>
      <c r="D1684" s="4" t="s">
        <v>166</v>
      </c>
      <c r="E1684" s="5" t="s">
        <v>151</v>
      </c>
      <c r="F1684" s="5" t="s">
        <v>542</v>
      </c>
      <c r="G1684" s="5" t="str">
        <f t="shared" si="293"/>
        <v>归母净利润(TTM)</v>
      </c>
      <c r="H1684" s="23">
        <v>185045.99999999997</v>
      </c>
      <c r="I1684" s="23">
        <v>186391</v>
      </c>
      <c r="J1684" s="23">
        <v>187405</v>
      </c>
      <c r="K1684" s="23">
        <v>189023</v>
      </c>
      <c r="L1684" s="23">
        <v>174274</v>
      </c>
      <c r="M1684" s="23">
        <v>173537</v>
      </c>
      <c r="N1684" s="23">
        <v>192870</v>
      </c>
      <c r="O1684" s="23">
        <v>194275.99999999997</v>
      </c>
      <c r="P1684" s="23">
        <v>204766.00000000003</v>
      </c>
      <c r="Q1684" s="23">
        <v>210682.00000000003</v>
      </c>
      <c r="R1684" s="23">
        <v>216559</v>
      </c>
      <c r="S1684" s="23">
        <v>220321</v>
      </c>
      <c r="T1684" s="23">
        <v>223669.99999999997</v>
      </c>
      <c r="U1684" s="23">
        <v>226117</v>
      </c>
      <c r="V1684" s="23">
        <v>227439</v>
      </c>
      <c r="W1684" s="23">
        <v>227350.99999999997</v>
      </c>
      <c r="X1684" s="23">
        <v>227610</v>
      </c>
      <c r="Y1684" s="23">
        <v>229216</v>
      </c>
      <c r="Z1684" s="23">
        <v>231904</v>
      </c>
      <c r="AA1684" s="23">
        <v>230229.99999999997</v>
      </c>
      <c r="AB1684" s="23">
        <v>230410</v>
      </c>
      <c r="AC1684" s="23">
        <v>232809</v>
      </c>
      <c r="AD1684" s="23">
        <v>237841</v>
      </c>
      <c r="AE1684" s="23">
        <v>236216</v>
      </c>
      <c r="AF1684" s="23">
        <v>236831</v>
      </c>
      <c r="AG1684" s="23">
        <v>239737.99999999991</v>
      </c>
      <c r="AH1684" s="23">
        <v>243021</v>
      </c>
    </row>
    <row r="1685" spans="1:34" ht="15" hidden="1" x14ac:dyDescent="0.25">
      <c r="A1685" t="str">
        <f t="shared" si="291"/>
        <v>建设(H)归母净利润(TTM)</v>
      </c>
      <c r="B1685" s="3" t="str">
        <f t="shared" si="289"/>
        <v>建设银行归母净利润(TTM)</v>
      </c>
      <c r="C1685" s="4" t="s">
        <v>182</v>
      </c>
      <c r="D1685" s="4" t="s">
        <v>167</v>
      </c>
      <c r="E1685" s="5" t="s">
        <v>152</v>
      </c>
      <c r="F1685" s="5" t="s">
        <v>542</v>
      </c>
      <c r="G1685" s="5" t="str">
        <f t="shared" si="293"/>
        <v>归母净利润(TTM)</v>
      </c>
      <c r="H1685" s="23">
        <v>261818.00000000003</v>
      </c>
      <c r="I1685" s="23">
        <v>265891.00000000006</v>
      </c>
      <c r="J1685" s="23">
        <v>266733</v>
      </c>
      <c r="K1685" s="23">
        <v>270672</v>
      </c>
      <c r="L1685" s="23">
        <v>250168.99999999997</v>
      </c>
      <c r="M1685" s="23">
        <v>247221</v>
      </c>
      <c r="N1685" s="23">
        <v>271050</v>
      </c>
      <c r="O1685" s="23">
        <v>273310</v>
      </c>
      <c r="P1685" s="23">
        <v>286724</v>
      </c>
      <c r="Q1685" s="23">
        <v>297371</v>
      </c>
      <c r="R1685" s="23">
        <v>302513</v>
      </c>
      <c r="S1685" s="23">
        <v>308139</v>
      </c>
      <c r="T1685" s="23">
        <v>310855</v>
      </c>
      <c r="U1685" s="23">
        <v>317642</v>
      </c>
      <c r="V1685" s="23">
        <v>323861</v>
      </c>
      <c r="W1685" s="23">
        <v>323863</v>
      </c>
      <c r="X1685" s="23">
        <v>329563</v>
      </c>
      <c r="Y1685" s="23">
        <v>332033</v>
      </c>
      <c r="Z1685" s="23">
        <v>332653</v>
      </c>
      <c r="AA1685" s="23">
        <v>330727.00000000006</v>
      </c>
      <c r="AB1685" s="23">
        <v>329635.00000000006</v>
      </c>
      <c r="AC1685" s="23">
        <v>332975.00000000012</v>
      </c>
      <c r="AD1685" s="23">
        <v>335577</v>
      </c>
      <c r="AE1685" s="23">
        <v>332110.99999999994</v>
      </c>
      <c r="AF1685" s="23">
        <v>333327</v>
      </c>
      <c r="AG1685" s="23">
        <v>337160.99999999994</v>
      </c>
      <c r="AH1685" s="23">
        <v>338906</v>
      </c>
    </row>
    <row r="1686" spans="1:34" ht="15" hidden="1" x14ac:dyDescent="0.25">
      <c r="A1686" t="str">
        <f t="shared" si="291"/>
        <v>工商(H)归母净利润(TTM)</v>
      </c>
      <c r="B1686" s="3" t="str">
        <f t="shared" si="289"/>
        <v>工商银行归母净利润(TTM)</v>
      </c>
      <c r="C1686" s="4" t="s">
        <v>183</v>
      </c>
      <c r="D1686" s="4" t="s">
        <v>168</v>
      </c>
      <c r="E1686" s="5" t="s">
        <v>153</v>
      </c>
      <c r="F1686" s="5" t="s">
        <v>542</v>
      </c>
      <c r="G1686" s="5" t="str">
        <f t="shared" si="293"/>
        <v>归母净利润(TTM)</v>
      </c>
      <c r="H1686" s="23">
        <v>305165.00000000006</v>
      </c>
      <c r="I1686" s="23">
        <v>309761</v>
      </c>
      <c r="J1686" s="23">
        <v>312224</v>
      </c>
      <c r="K1686" s="23">
        <v>314712.99999999994</v>
      </c>
      <c r="L1686" s="23">
        <v>293083</v>
      </c>
      <c r="M1686" s="23">
        <v>289187</v>
      </c>
      <c r="N1686" s="23">
        <v>315906</v>
      </c>
      <c r="O1686" s="23">
        <v>317142</v>
      </c>
      <c r="P1686" s="23">
        <v>330589.00000000006</v>
      </c>
      <c r="Q1686" s="23">
        <v>339052</v>
      </c>
      <c r="R1686" s="23">
        <v>348338</v>
      </c>
      <c r="S1686" s="23">
        <v>353241</v>
      </c>
      <c r="T1686" s="23">
        <v>356371</v>
      </c>
      <c r="U1686" s="23">
        <v>362339</v>
      </c>
      <c r="V1686" s="23">
        <v>360483</v>
      </c>
      <c r="W1686" s="23">
        <v>360014</v>
      </c>
      <c r="X1686" s="23">
        <v>362721</v>
      </c>
      <c r="Y1686" s="23">
        <v>363334</v>
      </c>
      <c r="Z1686" s="23">
        <v>363993</v>
      </c>
      <c r="AA1686" s="23">
        <v>361482</v>
      </c>
      <c r="AB1686" s="23">
        <v>360716</v>
      </c>
      <c r="AC1686" s="23">
        <v>364345</v>
      </c>
      <c r="AD1686" s="23">
        <v>365863</v>
      </c>
      <c r="AE1686" s="23">
        <v>362366.00000000006</v>
      </c>
      <c r="AF1686" s="23">
        <v>363499</v>
      </c>
      <c r="AG1686" s="23">
        <v>366746</v>
      </c>
      <c r="AH1686" s="23">
        <v>368562</v>
      </c>
    </row>
    <row r="1687" spans="1:34" ht="15" hidden="1" x14ac:dyDescent="0.25">
      <c r="A1687" t="str">
        <f t="shared" si="291"/>
        <v>邮储(H)归母净利润(TTM)</v>
      </c>
      <c r="B1687" s="3" t="str">
        <f t="shared" si="289"/>
        <v>邮储银行归母净利润(TTM)</v>
      </c>
      <c r="C1687" s="4" t="s">
        <v>184</v>
      </c>
      <c r="D1687" s="4" t="s">
        <v>169</v>
      </c>
      <c r="E1687" s="5" t="s">
        <v>154</v>
      </c>
      <c r="F1687" s="5" t="s">
        <v>542</v>
      </c>
      <c r="G1687" s="5" t="str">
        <f t="shared" si="293"/>
        <v>归母净利润(TTM)</v>
      </c>
      <c r="H1687" s="23">
        <v>57169.000000000007</v>
      </c>
      <c r="I1687" s="23">
        <v>59889</v>
      </c>
      <c r="J1687" s="23">
        <v>60933.000000000007</v>
      </c>
      <c r="K1687" s="23">
        <v>62507.000000000007</v>
      </c>
      <c r="L1687" s="23">
        <v>57210</v>
      </c>
      <c r="M1687" s="23">
        <v>59489.000000000007</v>
      </c>
      <c r="N1687" s="23">
        <v>64199</v>
      </c>
      <c r="O1687" s="23">
        <v>65305.999999999993</v>
      </c>
      <c r="P1687" s="23">
        <v>71551.000000000015</v>
      </c>
      <c r="Q1687" s="23">
        <v>75862</v>
      </c>
      <c r="R1687" s="23">
        <v>76170</v>
      </c>
      <c r="S1687" s="23">
        <v>79946</v>
      </c>
      <c r="T1687" s="23">
        <v>82274</v>
      </c>
      <c r="U1687" s="23">
        <v>85512</v>
      </c>
      <c r="V1687" s="23">
        <v>85224</v>
      </c>
      <c r="W1687" s="23">
        <v>86527</v>
      </c>
      <c r="X1687" s="23">
        <v>87674</v>
      </c>
      <c r="Y1687" s="23">
        <v>87030</v>
      </c>
      <c r="Z1687" s="23">
        <v>86270</v>
      </c>
      <c r="AA1687" s="23">
        <v>85916.000000000015</v>
      </c>
      <c r="AB1687" s="23">
        <v>85521</v>
      </c>
      <c r="AC1687" s="23">
        <v>86433</v>
      </c>
      <c r="AD1687" s="23">
        <v>86479</v>
      </c>
      <c r="AE1687" s="23">
        <v>85799</v>
      </c>
      <c r="AF1687" s="23">
        <v>86892</v>
      </c>
      <c r="AG1687" s="23">
        <v>87223</v>
      </c>
      <c r="AH1687" s="23">
        <v>87404</v>
      </c>
    </row>
    <row r="1688" spans="1:34" ht="15" hidden="1" x14ac:dyDescent="0.25">
      <c r="A1688" t="str">
        <f t="shared" si="291"/>
        <v>光大(H)归母净利润(TTM)</v>
      </c>
      <c r="B1688" s="3" t="str">
        <f t="shared" si="289"/>
        <v>光大银行归母净利润(TTM)</v>
      </c>
      <c r="C1688" s="4" t="s">
        <v>185</v>
      </c>
      <c r="D1688" s="4" t="s">
        <v>170</v>
      </c>
      <c r="E1688" s="5" t="s">
        <v>155</v>
      </c>
      <c r="F1688" s="5" t="s">
        <v>542</v>
      </c>
      <c r="G1688" s="5" t="str">
        <f t="shared" si="293"/>
        <v>归母净利润(TTM)</v>
      </c>
      <c r="H1688" s="23">
        <v>36028</v>
      </c>
      <c r="I1688" s="23">
        <v>37297.999999999993</v>
      </c>
      <c r="J1688" s="23">
        <v>37354</v>
      </c>
      <c r="K1688" s="23">
        <v>38452.000000000007</v>
      </c>
      <c r="L1688" s="23">
        <v>35273</v>
      </c>
      <c r="M1688" s="23">
        <v>35560</v>
      </c>
      <c r="N1688" s="23">
        <v>37824</v>
      </c>
      <c r="O1688" s="23">
        <v>38508.000000000007</v>
      </c>
      <c r="P1688" s="23">
        <v>41897</v>
      </c>
      <c r="Q1688" s="23">
        <v>43304</v>
      </c>
      <c r="R1688" s="23">
        <v>43407</v>
      </c>
      <c r="S1688" s="23">
        <v>43641.999999999993</v>
      </c>
      <c r="T1688" s="23">
        <v>44270</v>
      </c>
      <c r="U1688" s="23">
        <v>44913</v>
      </c>
      <c r="V1688" s="23">
        <v>44807</v>
      </c>
      <c r="W1688" s="23">
        <v>45435</v>
      </c>
      <c r="X1688" s="23">
        <v>45580</v>
      </c>
      <c r="Y1688" s="23">
        <v>45905.999999999993</v>
      </c>
      <c r="Z1688" s="23">
        <v>40792</v>
      </c>
      <c r="AA1688" s="23">
        <v>40840</v>
      </c>
      <c r="AB1688" s="23">
        <v>41207.000000000007</v>
      </c>
      <c r="AC1688" s="23">
        <v>41516</v>
      </c>
      <c r="AD1688" s="23">
        <v>41696</v>
      </c>
      <c r="AE1688" s="23">
        <v>41734</v>
      </c>
      <c r="AF1688" s="23">
        <v>41830.999999999993</v>
      </c>
      <c r="AG1688" s="23">
        <v>40300</v>
      </c>
      <c r="AH1688" s="23">
        <v>38826</v>
      </c>
    </row>
    <row r="1689" spans="1:34" ht="15" hidden="1" x14ac:dyDescent="0.25">
      <c r="A1689" t="str">
        <f t="shared" si="291"/>
        <v>中信(H)归母净利润(TTM)</v>
      </c>
      <c r="B1689" s="3" t="str">
        <f t="shared" si="289"/>
        <v>中信银行归母净利润(TTM)</v>
      </c>
      <c r="C1689" s="4" t="s">
        <v>186</v>
      </c>
      <c r="D1689" s="4" t="s">
        <v>171</v>
      </c>
      <c r="E1689" s="5" t="s">
        <v>156</v>
      </c>
      <c r="F1689" s="5" t="s">
        <v>542</v>
      </c>
      <c r="G1689" s="5" t="str">
        <f t="shared" si="293"/>
        <v>归母净利润(TTM)</v>
      </c>
      <c r="H1689" s="23">
        <v>47099</v>
      </c>
      <c r="I1689" s="23">
        <v>48466</v>
      </c>
      <c r="J1689" s="23">
        <v>48015</v>
      </c>
      <c r="K1689" s="23">
        <v>49252</v>
      </c>
      <c r="L1689" s="23">
        <v>45249</v>
      </c>
      <c r="M1689" s="23">
        <v>44180.999999999993</v>
      </c>
      <c r="N1689" s="23">
        <v>48980</v>
      </c>
      <c r="O1689" s="23">
        <v>50167.999999999993</v>
      </c>
      <c r="P1689" s="23">
        <v>52470.000000000007</v>
      </c>
      <c r="Q1689" s="23">
        <v>53817.999999999993</v>
      </c>
      <c r="R1689" s="23">
        <v>55641</v>
      </c>
      <c r="S1689" s="23">
        <v>57350</v>
      </c>
      <c r="T1689" s="23">
        <v>59133.999999999993</v>
      </c>
      <c r="U1689" s="23">
        <v>60987.999999999985</v>
      </c>
      <c r="V1689" s="23">
        <v>62103</v>
      </c>
      <c r="W1689" s="23">
        <v>63897</v>
      </c>
      <c r="X1689" s="23">
        <v>65646</v>
      </c>
      <c r="Y1689" s="23">
        <v>66433</v>
      </c>
      <c r="Z1689" s="23">
        <v>67016</v>
      </c>
      <c r="AA1689" s="23">
        <v>67063</v>
      </c>
      <c r="AB1689" s="23">
        <v>66439</v>
      </c>
      <c r="AC1689" s="23">
        <v>67408.999999999985</v>
      </c>
      <c r="AD1689" s="23">
        <v>68576</v>
      </c>
      <c r="AE1689" s="23">
        <v>68894</v>
      </c>
      <c r="AF1689" s="23">
        <v>69564</v>
      </c>
      <c r="AG1689" s="23">
        <v>70141</v>
      </c>
      <c r="AH1689" s="23">
        <v>70618</v>
      </c>
    </row>
    <row r="1690" spans="1:34" ht="15" hidden="1" x14ac:dyDescent="0.25">
      <c r="A1690" t="str">
        <f t="shared" si="291"/>
        <v>浙商(H)归母净利润(TTM)</v>
      </c>
      <c r="B1690" s="3" t="str">
        <f t="shared" si="289"/>
        <v>浙商银行归母净利润(TTM)</v>
      </c>
      <c r="C1690" s="4" t="s">
        <v>187</v>
      </c>
      <c r="D1690" s="4" t="s">
        <v>172</v>
      </c>
      <c r="E1690" s="5" t="s">
        <v>157</v>
      </c>
      <c r="F1690" s="5" t="s">
        <v>542</v>
      </c>
      <c r="G1690" s="5" t="str">
        <f t="shared" si="293"/>
        <v>归母净利润(TTM)</v>
      </c>
      <c r="H1690" s="23">
        <v>12532.593000000001</v>
      </c>
      <c r="I1690" s="23">
        <v>12871.169</v>
      </c>
      <c r="J1690" s="23">
        <v>12924.763999999999</v>
      </c>
      <c r="K1690" s="23">
        <v>13016.451999999997</v>
      </c>
      <c r="L1690" s="23">
        <v>12171.761999999999</v>
      </c>
      <c r="M1690" s="23">
        <v>11829.874999999998</v>
      </c>
      <c r="N1690" s="23">
        <v>12309</v>
      </c>
      <c r="O1690" s="23">
        <v>12357.283000000001</v>
      </c>
      <c r="P1690" s="23">
        <v>12385</v>
      </c>
      <c r="Q1690" s="23">
        <v>12743</v>
      </c>
      <c r="R1690" s="23">
        <v>12648</v>
      </c>
      <c r="S1690" s="23">
        <v>13190</v>
      </c>
      <c r="T1690" s="23">
        <v>12771</v>
      </c>
      <c r="U1690" s="23">
        <v>13607</v>
      </c>
      <c r="V1690" s="23">
        <v>13618</v>
      </c>
      <c r="W1690" s="23">
        <v>14125</v>
      </c>
      <c r="X1690" s="23">
        <v>14387</v>
      </c>
      <c r="Y1690" s="23">
        <v>14834</v>
      </c>
      <c r="Z1690" s="23">
        <v>15047.999999999998</v>
      </c>
      <c r="AA1690" s="23">
        <v>15335.999999999998</v>
      </c>
      <c r="AB1690" s="23">
        <v>15303.999999999996</v>
      </c>
      <c r="AC1690" s="23">
        <v>15200</v>
      </c>
      <c r="AD1690" s="23">
        <v>15186.000000000002</v>
      </c>
      <c r="AE1690" s="23">
        <v>15222.000000000004</v>
      </c>
      <c r="AF1690" s="23">
        <v>14854.000000000002</v>
      </c>
      <c r="AG1690" s="23">
        <v>13949</v>
      </c>
      <c r="AH1690" s="23">
        <v>12931</v>
      </c>
    </row>
    <row r="1691" spans="1:34" ht="15" hidden="1" x14ac:dyDescent="0.25">
      <c r="A1691" t="str">
        <f t="shared" si="291"/>
        <v>民生(H)归母净利润(TTM)</v>
      </c>
      <c r="B1691" s="3" t="str">
        <f t="shared" si="289"/>
        <v>民生银行归母净利润(TTM)</v>
      </c>
      <c r="C1691" s="4" t="s">
        <v>188</v>
      </c>
      <c r="D1691" s="4" t="s">
        <v>173</v>
      </c>
      <c r="E1691" s="5" t="s">
        <v>158</v>
      </c>
      <c r="F1691" s="5" t="s">
        <v>542</v>
      </c>
      <c r="G1691" s="5" t="str">
        <f t="shared" si="293"/>
        <v>归母净利润(TTM)</v>
      </c>
      <c r="H1691" s="23">
        <v>52332.000000000007</v>
      </c>
      <c r="I1691" s="23">
        <v>53171</v>
      </c>
      <c r="J1691" s="23">
        <v>53819.000000000007</v>
      </c>
      <c r="K1691" s="23">
        <v>54677</v>
      </c>
      <c r="L1691" s="23">
        <v>50649</v>
      </c>
      <c r="M1691" s="23">
        <v>45619.000000000007</v>
      </c>
      <c r="N1691" s="23">
        <v>34309</v>
      </c>
      <c r="O1691" s="23">
        <v>32405.999999999993</v>
      </c>
      <c r="P1691" s="23">
        <v>32412</v>
      </c>
      <c r="Q1691" s="23">
        <v>32466.999999999996</v>
      </c>
      <c r="R1691" s="23">
        <v>34381</v>
      </c>
      <c r="S1691" s="23">
        <v>33358.000000000007</v>
      </c>
      <c r="T1691" s="23">
        <v>32463</v>
      </c>
      <c r="U1691" s="23">
        <v>32671.999999999996</v>
      </c>
      <c r="V1691" s="23">
        <v>35269</v>
      </c>
      <c r="W1691" s="23">
        <v>35777</v>
      </c>
      <c r="X1691" s="23">
        <v>34408.000000000007</v>
      </c>
      <c r="Y1691" s="23">
        <v>35068</v>
      </c>
      <c r="Z1691" s="23">
        <v>35823</v>
      </c>
      <c r="AA1691" s="23">
        <v>35022</v>
      </c>
      <c r="AB1691" s="23">
        <v>34520.000000000007</v>
      </c>
      <c r="AC1691" s="23">
        <v>32732.000000000004</v>
      </c>
      <c r="AD1691" s="23">
        <v>32295.999999999996</v>
      </c>
      <c r="AE1691" s="23">
        <v>31607</v>
      </c>
      <c r="AF1691" s="23">
        <v>31202</v>
      </c>
      <c r="AG1691" s="23">
        <v>30352</v>
      </c>
      <c r="AH1691" s="23">
        <v>30563</v>
      </c>
    </row>
    <row r="1692" spans="1:34" ht="15" hidden="1" x14ac:dyDescent="0.25">
      <c r="A1692" t="str">
        <f t="shared" si="291"/>
        <v>招商(H)归母净利润(TTM)</v>
      </c>
      <c r="B1692" s="3" t="str">
        <f t="shared" si="289"/>
        <v>招商银行归母净利润(TTM)</v>
      </c>
      <c r="C1692" s="4" t="s">
        <v>189</v>
      </c>
      <c r="D1692" s="4" t="s">
        <v>174</v>
      </c>
      <c r="E1692" s="5" t="s">
        <v>159</v>
      </c>
      <c r="F1692" s="5" t="s">
        <v>542</v>
      </c>
      <c r="G1692" s="5" t="str">
        <f t="shared" si="293"/>
        <v>归母净利润(TTM)</v>
      </c>
      <c r="H1692" s="23">
        <v>86416.000000000015</v>
      </c>
      <c r="I1692" s="23">
        <v>90419</v>
      </c>
      <c r="J1692" s="23">
        <v>92867</v>
      </c>
      <c r="K1692" s="23">
        <v>95422</v>
      </c>
      <c r="L1692" s="23">
        <v>92043</v>
      </c>
      <c r="M1692" s="23">
        <v>92231</v>
      </c>
      <c r="N1692" s="23">
        <v>97342</v>
      </c>
      <c r="O1692" s="23">
        <v>101562</v>
      </c>
      <c r="P1692" s="23">
        <v>108704</v>
      </c>
      <c r="Q1692" s="23">
        <v>114354</v>
      </c>
      <c r="R1692" s="23">
        <v>119922</v>
      </c>
      <c r="S1692" s="23">
        <v>123929</v>
      </c>
      <c r="T1692" s="23">
        <v>128192</v>
      </c>
      <c r="U1692" s="23">
        <v>133229</v>
      </c>
      <c r="V1692" s="23">
        <v>138012</v>
      </c>
      <c r="W1692" s="23">
        <v>140829</v>
      </c>
      <c r="X1692" s="23">
        <v>144344</v>
      </c>
      <c r="Y1692" s="23">
        <v>144980</v>
      </c>
      <c r="Z1692" s="23">
        <v>146602</v>
      </c>
      <c r="AA1692" s="23">
        <v>145840</v>
      </c>
      <c r="AB1692" s="23">
        <v>145592.99999999997</v>
      </c>
      <c r="AC1692" s="23">
        <v>145895.99999999997</v>
      </c>
      <c r="AD1692" s="23">
        <v>148391</v>
      </c>
      <c r="AE1692" s="23">
        <v>147600</v>
      </c>
      <c r="AF1692" s="23">
        <v>148578.00000000003</v>
      </c>
      <c r="AG1692" s="23">
        <v>148979.00000000003</v>
      </c>
      <c r="AH1692" s="23">
        <v>150181</v>
      </c>
    </row>
    <row r="1693" spans="1:34" ht="15" hidden="1" x14ac:dyDescent="0.25">
      <c r="A1693" t="str">
        <f t="shared" si="291"/>
        <v>重庆(H)归母净利润(TTM)</v>
      </c>
      <c r="B1693" s="3" t="str">
        <f t="shared" si="289"/>
        <v>重庆银行归母净利润(TTM)</v>
      </c>
      <c r="C1693" s="4" t="s">
        <v>190</v>
      </c>
      <c r="D1693" s="4" t="s">
        <v>175</v>
      </c>
      <c r="E1693" s="5" t="s">
        <v>160</v>
      </c>
      <c r="F1693" s="5" t="s">
        <v>542</v>
      </c>
      <c r="G1693" s="5" t="str">
        <f t="shared" si="293"/>
        <v>归母净利润(TTM)</v>
      </c>
      <c r="H1693" s="23">
        <v>3919.462</v>
      </c>
      <c r="I1693" s="23">
        <v>4161.2979999999998</v>
      </c>
      <c r="J1693" s="23">
        <v>4207.4880000000003</v>
      </c>
      <c r="K1693" s="23">
        <v>4373.1530000000002</v>
      </c>
      <c r="L1693" s="23">
        <v>4331.2190000000001</v>
      </c>
      <c r="M1693" s="23">
        <v>4378.7020000000002</v>
      </c>
      <c r="N1693" s="23">
        <v>4423.6329999999998</v>
      </c>
      <c r="O1693" s="23">
        <v>4480.3100000000004</v>
      </c>
      <c r="P1693" s="23">
        <v>4537.41</v>
      </c>
      <c r="Q1693" s="23">
        <v>4598.9480000000003</v>
      </c>
      <c r="R1693" s="23">
        <v>4663.7430000000004</v>
      </c>
      <c r="S1693" s="23">
        <v>4672.9889999999996</v>
      </c>
      <c r="T1693" s="23">
        <v>4788.9770000000008</v>
      </c>
      <c r="U1693" s="23">
        <v>4836.0600000000004</v>
      </c>
      <c r="V1693" s="23">
        <v>4867.857</v>
      </c>
      <c r="W1693" s="23">
        <v>4906.735999999999</v>
      </c>
      <c r="X1693" s="23">
        <v>4989.6950000000006</v>
      </c>
      <c r="Y1693" s="23">
        <v>4896.8469999999998</v>
      </c>
      <c r="Z1693" s="23">
        <v>4929.7870000000003</v>
      </c>
      <c r="AA1693" s="23">
        <v>4989.6100000000006</v>
      </c>
      <c r="AB1693" s="23">
        <v>5049.598</v>
      </c>
      <c r="AC1693" s="23">
        <v>5087.581000000001</v>
      </c>
      <c r="AD1693" s="23">
        <v>5117.29</v>
      </c>
      <c r="AE1693" s="23">
        <v>5199.4619999999995</v>
      </c>
      <c r="AF1693" s="23">
        <v>5280.512999999999</v>
      </c>
      <c r="AG1693" s="23">
        <v>5568.3989999999994</v>
      </c>
      <c r="AH1693" s="23">
        <v>5654.2179999999998</v>
      </c>
    </row>
    <row r="1694" spans="1:34" ht="15" hidden="1" x14ac:dyDescent="0.25">
      <c r="A1694" t="str">
        <f t="shared" si="291"/>
        <v>青岛(H)归母净利润(TTM)</v>
      </c>
      <c r="B1694" s="3" t="str">
        <f t="shared" si="289"/>
        <v>青岛银行归母净利润(TTM)</v>
      </c>
      <c r="C1694" s="4" t="s">
        <v>191</v>
      </c>
      <c r="D1694" s="4" t="s">
        <v>176</v>
      </c>
      <c r="E1694" s="5" t="s">
        <v>161</v>
      </c>
      <c r="F1694" s="5" t="s">
        <v>542</v>
      </c>
      <c r="G1694" s="5" t="str">
        <f t="shared" si="293"/>
        <v>归母净利润(TTM)</v>
      </c>
      <c r="H1694" s="23">
        <v>2140.37</v>
      </c>
      <c r="I1694" s="23">
        <v>2215.9160000000002</v>
      </c>
      <c r="J1694" s="23">
        <v>2284.8150000000005</v>
      </c>
      <c r="K1694" s="23">
        <v>2332.5090000000005</v>
      </c>
      <c r="L1694" s="23">
        <v>2376.8700000000003</v>
      </c>
      <c r="M1694" s="23">
        <v>2345.92</v>
      </c>
      <c r="N1694" s="23">
        <v>2394.0720000000001</v>
      </c>
      <c r="O1694" s="23">
        <v>2484.7110000000002</v>
      </c>
      <c r="P1694" s="23">
        <v>2661.145</v>
      </c>
      <c r="Q1694" s="23">
        <v>2804.752</v>
      </c>
      <c r="R1694" s="23">
        <v>2922.6639999999998</v>
      </c>
      <c r="S1694" s="23">
        <v>3062.9260000000004</v>
      </c>
      <c r="T1694" s="23">
        <v>3143.4690000000001</v>
      </c>
      <c r="U1694" s="23">
        <v>3099.2140000000004</v>
      </c>
      <c r="V1694" s="23">
        <v>3082.7750000000001</v>
      </c>
      <c r="W1694" s="23">
        <v>3207.172</v>
      </c>
      <c r="X1694" s="23">
        <v>3400.0840000000003</v>
      </c>
      <c r="Y1694" s="23">
        <v>3476.5370000000003</v>
      </c>
      <c r="Z1694" s="23">
        <v>3548.5990000000002</v>
      </c>
      <c r="AA1694" s="23">
        <v>3719.1680000000006</v>
      </c>
      <c r="AB1694" s="23">
        <v>3853.8119999999999</v>
      </c>
      <c r="AC1694" s="23">
        <v>4014.7890000000002</v>
      </c>
      <c r="AD1694" s="23">
        <v>4264.12</v>
      </c>
      <c r="AE1694" s="23">
        <v>4441.5429999999997</v>
      </c>
      <c r="AF1694" s="23">
        <v>4687.8860000000004</v>
      </c>
      <c r="AG1694" s="23">
        <v>4801.058</v>
      </c>
      <c r="AH1694" s="23">
        <v>5187.741</v>
      </c>
    </row>
    <row r="1695" spans="1:34" ht="15" hidden="1" x14ac:dyDescent="0.25">
      <c r="A1695" t="str">
        <f t="shared" si="291"/>
        <v>郑州(H)归母净利润(TTM)</v>
      </c>
      <c r="B1695" s="3" t="str">
        <f t="shared" si="289"/>
        <v>郑州银行归母净利润(TTM)</v>
      </c>
      <c r="C1695" s="4" t="s">
        <v>192</v>
      </c>
      <c r="D1695" s="4" t="s">
        <v>177</v>
      </c>
      <c r="E1695" s="5" t="s">
        <v>162</v>
      </c>
      <c r="F1695" s="5" t="s">
        <v>542</v>
      </c>
      <c r="G1695" s="5" t="str">
        <f t="shared" si="293"/>
        <v>归母净利润(TTM)</v>
      </c>
      <c r="H1695" s="23">
        <v>3161.5949999999998</v>
      </c>
      <c r="I1695" s="23">
        <v>3212.9820000000004</v>
      </c>
      <c r="J1695" s="23">
        <v>3285.1219999999998</v>
      </c>
      <c r="K1695" s="23">
        <v>3333.0149999999994</v>
      </c>
      <c r="L1695" s="23">
        <v>3233.6579999999999</v>
      </c>
      <c r="M1695" s="23">
        <v>2987.8540000000003</v>
      </c>
      <c r="N1695" s="23">
        <v>3167.567</v>
      </c>
      <c r="O1695" s="23">
        <v>3197.7559999999999</v>
      </c>
      <c r="P1695" s="23">
        <v>3203.5850000000005</v>
      </c>
      <c r="Q1695" s="23">
        <v>3206.7070000000003</v>
      </c>
      <c r="R1695" s="23">
        <v>3226.1920000000005</v>
      </c>
      <c r="S1695" s="23">
        <v>3267.3620000000001</v>
      </c>
      <c r="T1695" s="23">
        <v>3303.3870000000006</v>
      </c>
      <c r="U1695" s="23">
        <v>3297.8230000000003</v>
      </c>
      <c r="V1695" s="23">
        <v>2422.3040000000001</v>
      </c>
      <c r="W1695" s="23">
        <v>2443.9460000000004</v>
      </c>
      <c r="X1695" s="23">
        <v>1937.8710000000001</v>
      </c>
      <c r="Y1695" s="23">
        <v>1769.5040000000001</v>
      </c>
      <c r="Z1695" s="23">
        <v>1850.1169999999997</v>
      </c>
      <c r="AA1695" s="23">
        <v>1629.4939999999997</v>
      </c>
      <c r="AB1695" s="23">
        <v>1397.345</v>
      </c>
      <c r="AC1695" s="23">
        <v>1343.6039999999998</v>
      </c>
      <c r="AD1695" s="23">
        <v>1875.7619999999999</v>
      </c>
      <c r="AE1695" s="23">
        <v>1923.9080000000001</v>
      </c>
      <c r="AF1695" s="23">
        <v>1909.2599999999998</v>
      </c>
      <c r="AG1695" s="23">
        <v>1910.681</v>
      </c>
      <c r="AH1695" s="23">
        <v>1895.0050000000001</v>
      </c>
    </row>
    <row r="1696" spans="1:34" ht="15" hidden="1" x14ac:dyDescent="0.25">
      <c r="A1696" t="str">
        <f t="shared" si="291"/>
        <v>渝农(H)归母净利润(TTM)</v>
      </c>
      <c r="B1696" s="3" t="str">
        <f t="shared" si="289"/>
        <v>渝农商行归母净利润(TTM)</v>
      </c>
      <c r="C1696" s="4" t="s">
        <v>193</v>
      </c>
      <c r="D1696" s="4" t="s">
        <v>178</v>
      </c>
      <c r="E1696" s="5" t="s">
        <v>163</v>
      </c>
      <c r="F1696" s="5" t="s">
        <v>542</v>
      </c>
      <c r="G1696" s="5" t="str">
        <f t="shared" si="293"/>
        <v>归母净利润(TTM)</v>
      </c>
      <c r="H1696" s="23">
        <v>9973.982</v>
      </c>
      <c r="I1696" s="23">
        <v>10350.547</v>
      </c>
      <c r="J1696" s="23">
        <v>9759.893</v>
      </c>
      <c r="K1696" s="23">
        <v>9531.7789999999986</v>
      </c>
      <c r="L1696" s="23">
        <v>9191.1689999999999</v>
      </c>
      <c r="M1696" s="23">
        <v>8901.1779999999981</v>
      </c>
      <c r="N1696" s="23">
        <v>8401.1970000000001</v>
      </c>
      <c r="O1696" s="23">
        <v>8569.9810000000016</v>
      </c>
      <c r="P1696" s="23">
        <v>8951.7410000000018</v>
      </c>
      <c r="Q1696" s="23">
        <v>9383.7170000000006</v>
      </c>
      <c r="R1696" s="23">
        <v>9559.7089999999989</v>
      </c>
      <c r="S1696" s="23">
        <v>9930.530999999999</v>
      </c>
      <c r="T1696" s="23">
        <v>10205.427</v>
      </c>
      <c r="U1696" s="23">
        <v>10050.204</v>
      </c>
      <c r="V1696" s="23">
        <v>10275.574000000001</v>
      </c>
      <c r="W1696" s="23">
        <v>10607.752999999999</v>
      </c>
      <c r="X1696" s="23">
        <v>10882.621000000001</v>
      </c>
      <c r="Y1696" s="23">
        <v>10988.615</v>
      </c>
      <c r="Z1696" s="23">
        <v>10902.355</v>
      </c>
      <c r="AA1696" s="23">
        <v>10475.334000000001</v>
      </c>
      <c r="AB1696" s="23">
        <v>11274.555</v>
      </c>
      <c r="AC1696" s="23">
        <v>11255.383</v>
      </c>
      <c r="AD1696" s="23">
        <v>11512.746999999999</v>
      </c>
      <c r="AE1696" s="23">
        <v>11733.05</v>
      </c>
      <c r="AF1696" s="23">
        <v>11853.275000000001</v>
      </c>
      <c r="AG1696" s="23">
        <v>11898.381000000001</v>
      </c>
      <c r="AH1696" s="23">
        <v>12128.421</v>
      </c>
    </row>
    <row r="1697" spans="1:34" ht="15" hidden="1" x14ac:dyDescent="0.25">
      <c r="A1697" t="str">
        <f t="shared" si="291"/>
        <v>中原归母净利润(TTM)</v>
      </c>
      <c r="B1697" s="15" t="str">
        <f t="shared" si="289"/>
        <v>中原银行归母净利润(TTM)</v>
      </c>
      <c r="C1697" s="16" t="s">
        <v>222</v>
      </c>
      <c r="D1697" s="16" t="s">
        <v>194</v>
      </c>
      <c r="E1697" s="17" t="s">
        <v>208</v>
      </c>
      <c r="F1697" s="17" t="s">
        <v>236</v>
      </c>
      <c r="G1697" s="17" t="str">
        <f t="shared" si="293"/>
        <v>归母净利润(TTM)</v>
      </c>
      <c r="H1697" s="23">
        <v>2637.5600000000004</v>
      </c>
      <c r="I1697" s="23">
        <v>2876.415</v>
      </c>
      <c r="J1697" s="23">
        <v>3163.8490000000002</v>
      </c>
      <c r="K1697" s="23">
        <v>3279.3800000000006</v>
      </c>
      <c r="L1697" s="23">
        <v>3061.3399999999997</v>
      </c>
      <c r="M1697" s="23">
        <v>3000.3650000000002</v>
      </c>
      <c r="N1697" s="23">
        <v>3300.8220000000001</v>
      </c>
      <c r="O1697" s="23">
        <v>3354.5730000000008</v>
      </c>
      <c r="P1697" s="23">
        <v>3408.2810000000004</v>
      </c>
      <c r="Q1697" s="23">
        <v>3431.058</v>
      </c>
      <c r="R1697" s="23">
        <v>3565.0129999999999</v>
      </c>
      <c r="S1697" s="23">
        <v>3565.0129999999999</v>
      </c>
      <c r="T1697" s="23">
        <v>3578.8309999999997</v>
      </c>
      <c r="U1697" s="23">
        <v>3748.7379999999994</v>
      </c>
      <c r="V1697" s="23">
        <v>3650.1710000000003</v>
      </c>
      <c r="W1697" s="23">
        <v>3650.1710000000003</v>
      </c>
      <c r="X1697" s="23">
        <v>3558.8960000000002</v>
      </c>
      <c r="Y1697" s="23">
        <v>3558.8960000000002</v>
      </c>
      <c r="Z1697" s="23">
        <v>3220.9659999999999</v>
      </c>
      <c r="AA1697" s="23">
        <v>3220.9659999999999</v>
      </c>
      <c r="AB1697" s="23">
        <v>3268.4129999999996</v>
      </c>
      <c r="AC1697" s="23">
        <v>3268.4129999999996</v>
      </c>
      <c r="AD1697" s="23">
        <v>3445.9049999999997</v>
      </c>
      <c r="AE1697" s="23">
        <v>3445.9049999999997</v>
      </c>
      <c r="AF1697" s="23">
        <v>3430.0039999999995</v>
      </c>
      <c r="AG1697" s="23">
        <v>3430.0039999999995</v>
      </c>
      <c r="AH1697" s="23">
        <v>3588.5980000000004</v>
      </c>
    </row>
    <row r="1698" spans="1:34" ht="15" hidden="1" x14ac:dyDescent="0.25">
      <c r="A1698" t="str">
        <f t="shared" si="291"/>
        <v>广州农商归母净利润(TTM)</v>
      </c>
      <c r="B1698" s="3" t="str">
        <f t="shared" si="289"/>
        <v>广州农商银行归母净利润(TTM)</v>
      </c>
      <c r="C1698" s="4" t="s">
        <v>223</v>
      </c>
      <c r="D1698" s="4" t="s">
        <v>195</v>
      </c>
      <c r="E1698" s="5" t="s">
        <v>209</v>
      </c>
      <c r="F1698" s="5" t="s">
        <v>236</v>
      </c>
      <c r="G1698" s="5" t="str">
        <f t="shared" si="293"/>
        <v>归母净利润(TTM)</v>
      </c>
      <c r="H1698" s="23">
        <v>6796.2519999999995</v>
      </c>
      <c r="I1698" s="23">
        <v>6796.2519999999995</v>
      </c>
      <c r="J1698" s="23">
        <v>7569.6380000000008</v>
      </c>
      <c r="K1698" s="23">
        <v>7569.6380000000008</v>
      </c>
      <c r="L1698" s="23">
        <v>7063.7430000000013</v>
      </c>
      <c r="M1698" s="23">
        <v>8809.0275882000005</v>
      </c>
      <c r="N1698" s="23">
        <v>5081.2950000000001</v>
      </c>
      <c r="O1698" s="23">
        <v>5081.2950000000001</v>
      </c>
      <c r="P1698" s="23">
        <v>5125.4179999999997</v>
      </c>
      <c r="Q1698" s="23">
        <v>3269.0060047299994</v>
      </c>
      <c r="R1698" s="23">
        <v>3175.2080000000001</v>
      </c>
      <c r="S1698" s="23">
        <v>5621.8685000000005</v>
      </c>
      <c r="T1698" s="23">
        <v>2572.0039999999999</v>
      </c>
      <c r="U1698" s="23">
        <v>3224.2508070699996</v>
      </c>
      <c r="V1698" s="23">
        <v>3492.1590000000001</v>
      </c>
      <c r="W1698" s="23">
        <v>3042.1379000000002</v>
      </c>
      <c r="X1698" s="23">
        <v>3068.759</v>
      </c>
      <c r="Y1698" s="23">
        <v>3190.2757000000006</v>
      </c>
      <c r="Z1698" s="23">
        <v>2634.4159999999997</v>
      </c>
      <c r="AA1698" s="23">
        <v>2104.3813</v>
      </c>
      <c r="AB1698" s="23">
        <v>2006.3280000000002</v>
      </c>
      <c r="AC1698" s="23">
        <v>1987.6407999999997</v>
      </c>
      <c r="AD1698" s="23">
        <v>2080.674</v>
      </c>
      <c r="AE1698" s="23">
        <v>1827.9574</v>
      </c>
      <c r="AF1698" s="23">
        <v>1979.8520000000003</v>
      </c>
      <c r="AG1698" s="23">
        <v>1683.8709000000001</v>
      </c>
      <c r="AH1698" s="23">
        <v>2121.8789999999999</v>
      </c>
    </row>
    <row r="1699" spans="1:34" ht="15" hidden="1" x14ac:dyDescent="0.25">
      <c r="A1699" t="str">
        <f t="shared" si="291"/>
        <v>天津归母净利润(TTM)</v>
      </c>
      <c r="B1699" s="3" t="str">
        <f t="shared" si="289"/>
        <v>天津银行归母净利润(TTM)</v>
      </c>
      <c r="C1699" s="4" t="s">
        <v>224</v>
      </c>
      <c r="D1699" s="4" t="s">
        <v>196</v>
      </c>
      <c r="E1699" s="5" t="s">
        <v>210</v>
      </c>
      <c r="F1699" s="5" t="s">
        <v>236</v>
      </c>
      <c r="G1699" s="5" t="str">
        <f t="shared" si="293"/>
        <v>归母净利润(TTM)</v>
      </c>
      <c r="H1699" s="23">
        <v>4453.9649325599994</v>
      </c>
      <c r="I1699" s="23">
        <v>4453.9649325599994</v>
      </c>
      <c r="J1699" s="23">
        <v>4547.9709999999995</v>
      </c>
      <c r="K1699" s="23">
        <v>4547.9709999999995</v>
      </c>
      <c r="L1699" s="23">
        <v>4088.386</v>
      </c>
      <c r="M1699" s="23">
        <v>4088.386</v>
      </c>
      <c r="N1699" s="23">
        <v>4307.585</v>
      </c>
      <c r="O1699" s="23">
        <v>4307.585</v>
      </c>
      <c r="P1699" s="23">
        <v>4350.6390000000001</v>
      </c>
      <c r="Q1699" s="23">
        <v>4350.6390000000001</v>
      </c>
      <c r="R1699" s="23">
        <v>3196.0260000000003</v>
      </c>
      <c r="S1699" s="23">
        <v>3196.0260000000003</v>
      </c>
      <c r="T1699" s="23">
        <v>3522.9684158499999</v>
      </c>
      <c r="U1699" s="23">
        <v>3647.2099999999996</v>
      </c>
      <c r="V1699" s="23">
        <v>3564.9650000000001</v>
      </c>
      <c r="W1699" s="23">
        <v>4600.3010000000004</v>
      </c>
      <c r="X1699" s="23">
        <v>1375.2825841500003</v>
      </c>
      <c r="Y1699" s="23">
        <v>3745.6850000000004</v>
      </c>
      <c r="Z1699" s="23">
        <v>3759.8989999999999</v>
      </c>
      <c r="AA1699" s="23">
        <v>3782.6990000000001</v>
      </c>
      <c r="AB1699" s="23">
        <v>4892.0250000000015</v>
      </c>
      <c r="AC1699" s="23">
        <v>3767.8449999999998</v>
      </c>
      <c r="AD1699" s="23">
        <v>3801.63</v>
      </c>
      <c r="AE1699" s="23">
        <v>3827.2860000000001</v>
      </c>
      <c r="AF1699" s="23">
        <v>3823.4120000000003</v>
      </c>
      <c r="AG1699" s="23">
        <v>3936.8520000000003</v>
      </c>
      <c r="AH1699" s="23">
        <v>3866.12</v>
      </c>
    </row>
    <row r="1700" spans="1:34" ht="15" hidden="1" x14ac:dyDescent="0.25">
      <c r="A1700" t="str">
        <f t="shared" si="291"/>
        <v>江西归母净利润(TTM)</v>
      </c>
      <c r="B1700" s="3" t="str">
        <f t="shared" si="289"/>
        <v>江西银行归母净利润(TTM)</v>
      </c>
      <c r="C1700" s="4" t="s">
        <v>225</v>
      </c>
      <c r="D1700" s="4" t="s">
        <v>197</v>
      </c>
      <c r="E1700" s="5" t="s">
        <v>211</v>
      </c>
      <c r="F1700" s="5" t="s">
        <v>236</v>
      </c>
      <c r="G1700" s="5" t="str">
        <f t="shared" si="293"/>
        <v>归母净利润(TTM)</v>
      </c>
      <c r="H1700" s="23">
        <v>2801.0739999999996</v>
      </c>
      <c r="I1700" s="23">
        <v>2801.0739999999996</v>
      </c>
      <c r="J1700" s="23">
        <v>2050.5889999999999</v>
      </c>
      <c r="K1700" s="23">
        <v>2050.5889999999999</v>
      </c>
      <c r="L1700" s="23">
        <v>1664.3150000000003</v>
      </c>
      <c r="M1700" s="23">
        <v>1664.3150000000003</v>
      </c>
      <c r="N1700" s="23">
        <v>1859.1650000000002</v>
      </c>
      <c r="O1700" s="23">
        <v>1859.1650000000002</v>
      </c>
      <c r="P1700" s="23">
        <v>1933.2900000000002</v>
      </c>
      <c r="Q1700" s="23">
        <v>1933.2900000000002</v>
      </c>
      <c r="R1700" s="23">
        <v>2070.3070000000002</v>
      </c>
      <c r="S1700" s="23">
        <v>2070.3070000000002</v>
      </c>
      <c r="T1700" s="23">
        <v>2021.5130000000001</v>
      </c>
      <c r="U1700" s="23">
        <v>2021.5130000000001</v>
      </c>
      <c r="V1700" s="23">
        <v>1549.5509999999999</v>
      </c>
      <c r="W1700" s="23">
        <v>2075.5509999999999</v>
      </c>
      <c r="X1700" s="23">
        <v>1470.008</v>
      </c>
      <c r="Y1700" s="23">
        <v>1470.008</v>
      </c>
      <c r="Z1700" s="23">
        <v>1036.1869999999999</v>
      </c>
      <c r="AA1700" s="23">
        <v>1036.1869999999999</v>
      </c>
      <c r="AB1700" s="23">
        <v>457.45099999999991</v>
      </c>
      <c r="AC1700" s="23">
        <v>457.45099999999991</v>
      </c>
      <c r="AD1700" s="23">
        <v>1056.922</v>
      </c>
      <c r="AE1700" s="23">
        <v>1056.922</v>
      </c>
      <c r="AF1700" s="23">
        <v>991.31499999999983</v>
      </c>
      <c r="AG1700" s="23">
        <v>991.31499999999983</v>
      </c>
      <c r="AH1700" s="23">
        <v>964.49599999999998</v>
      </c>
    </row>
    <row r="1701" spans="1:34" ht="15" hidden="1" x14ac:dyDescent="0.25">
      <c r="A1701" t="str">
        <f t="shared" si="291"/>
        <v>泸州归母净利润(TTM)</v>
      </c>
      <c r="B1701" s="3" t="str">
        <f t="shared" si="289"/>
        <v>泸州银行归母净利润(TTM)</v>
      </c>
      <c r="C1701" s="4" t="s">
        <v>226</v>
      </c>
      <c r="D1701" s="4" t="s">
        <v>198</v>
      </c>
      <c r="E1701" s="5" t="s">
        <v>212</v>
      </c>
      <c r="F1701" s="5" t="s">
        <v>236</v>
      </c>
      <c r="G1701" s="5" t="str">
        <f t="shared" si="293"/>
        <v>归母净利润(TTM)</v>
      </c>
      <c r="H1701" s="23">
        <v>744.87321896000003</v>
      </c>
      <c r="I1701" s="23">
        <v>808.49474066999994</v>
      </c>
      <c r="J1701" s="23">
        <v>633.91200000000003</v>
      </c>
      <c r="K1701" s="23">
        <v>695.72699999999998</v>
      </c>
      <c r="L1701" s="23">
        <v>592.67400000000009</v>
      </c>
      <c r="M1701" s="23">
        <v>484.91200000000003</v>
      </c>
      <c r="N1701" s="23">
        <v>576.07400000000007</v>
      </c>
      <c r="O1701" s="23">
        <v>668.25900000000001</v>
      </c>
      <c r="P1701" s="23">
        <v>690.72300000000007</v>
      </c>
      <c r="Q1701" s="23">
        <v>807.75099999999998</v>
      </c>
      <c r="R1701" s="23">
        <v>734.25700000000006</v>
      </c>
      <c r="S1701" s="23">
        <v>752.43900000000008</v>
      </c>
      <c r="T1701" s="23">
        <v>814.11599999999999</v>
      </c>
      <c r="U1701" s="23">
        <v>769.721</v>
      </c>
      <c r="V1701" s="23">
        <v>807.52900000000011</v>
      </c>
      <c r="W1701" s="23">
        <v>848.74000000000012</v>
      </c>
      <c r="X1701" s="23">
        <v>839.17800000000011</v>
      </c>
      <c r="Y1701" s="23">
        <v>798.20600000000002</v>
      </c>
      <c r="Z1701" s="23">
        <v>994.23700000000008</v>
      </c>
      <c r="AA1701" s="23">
        <v>1063.9279999999999</v>
      </c>
      <c r="AB1701" s="23">
        <v>1127.3010000000002</v>
      </c>
      <c r="AC1701" s="23">
        <v>1182.5820000000001</v>
      </c>
      <c r="AD1701" s="23">
        <v>1275.665</v>
      </c>
      <c r="AE1701" s="23">
        <v>1186.3</v>
      </c>
      <c r="AF1701" s="23">
        <v>1369.818</v>
      </c>
      <c r="AG1701" s="23">
        <v>1473.3140000000001</v>
      </c>
      <c r="AH1701" s="23">
        <v>1541.4260000000002</v>
      </c>
    </row>
    <row r="1702" spans="1:34" ht="15" hidden="1" x14ac:dyDescent="0.25">
      <c r="A1702" t="str">
        <f t="shared" si="291"/>
        <v>甘肃归母净利润(TTM)</v>
      </c>
      <c r="B1702" s="3" t="str">
        <f t="shared" si="289"/>
        <v>甘肃银行归母净利润(TTM)</v>
      </c>
      <c r="C1702" s="4" t="s">
        <v>228</v>
      </c>
      <c r="D1702" s="4" t="s">
        <v>200</v>
      </c>
      <c r="E1702" s="5" t="s">
        <v>214</v>
      </c>
      <c r="F1702" s="5" t="s">
        <v>236</v>
      </c>
      <c r="G1702" s="5" t="str">
        <f t="shared" si="293"/>
        <v>归母净利润(TTM)</v>
      </c>
      <c r="H1702" s="23">
        <v>1741.8177406600003</v>
      </c>
      <c r="I1702" s="23">
        <v>1082.8774641300004</v>
      </c>
      <c r="J1702" s="23">
        <v>509.11099999999993</v>
      </c>
      <c r="K1702" s="23">
        <v>316.87065928000004</v>
      </c>
      <c r="L1702" s="23">
        <v>361.57699135000001</v>
      </c>
      <c r="M1702" s="23">
        <v>364.94315684999998</v>
      </c>
      <c r="N1702" s="23">
        <v>558.15899999999999</v>
      </c>
      <c r="O1702" s="23">
        <v>558.15899999999999</v>
      </c>
      <c r="P1702" s="23">
        <v>573.42216370000006</v>
      </c>
      <c r="Q1702" s="23">
        <v>573.42216370000006</v>
      </c>
      <c r="R1702" s="23">
        <v>570.65499999999997</v>
      </c>
      <c r="S1702" s="23">
        <v>570.65499999999997</v>
      </c>
      <c r="T1702" s="23">
        <v>583.125</v>
      </c>
      <c r="U1702" s="23">
        <v>583.125</v>
      </c>
      <c r="V1702" s="23">
        <v>600.71</v>
      </c>
      <c r="W1702" s="23">
        <v>600.71</v>
      </c>
      <c r="X1702" s="23">
        <v>614.03200000000004</v>
      </c>
      <c r="Y1702" s="23">
        <v>614.03200000000004</v>
      </c>
      <c r="Z1702" s="23">
        <v>644.56100000000004</v>
      </c>
      <c r="AA1702" s="23">
        <v>644.56100000000004</v>
      </c>
      <c r="AB1702" s="23">
        <v>631.00299999999993</v>
      </c>
      <c r="AC1702" s="23">
        <v>631.00299999999993</v>
      </c>
      <c r="AD1702" s="23">
        <v>582.34799999999996</v>
      </c>
      <c r="AE1702" s="23">
        <v>582.34799999999996</v>
      </c>
      <c r="AF1702" s="23">
        <v>586.52100000000007</v>
      </c>
      <c r="AG1702" s="23">
        <v>586.52100000000007</v>
      </c>
      <c r="AH1702" s="23">
        <v>588.09699999999998</v>
      </c>
    </row>
    <row r="1703" spans="1:34" ht="15" hidden="1" x14ac:dyDescent="0.25">
      <c r="A1703" t="str">
        <f t="shared" si="291"/>
        <v>晋商归母净利润(TTM)</v>
      </c>
      <c r="B1703" s="3" t="str">
        <f t="shared" si="289"/>
        <v>晋商银行归母净利润(TTM)</v>
      </c>
      <c r="C1703" s="4" t="s">
        <v>229</v>
      </c>
      <c r="D1703" s="4" t="s">
        <v>201</v>
      </c>
      <c r="E1703" s="5" t="s">
        <v>215</v>
      </c>
      <c r="F1703" s="5" t="s">
        <v>236</v>
      </c>
      <c r="G1703" s="5" t="str">
        <f t="shared" si="293"/>
        <v>归母净利润(TTM)</v>
      </c>
      <c r="H1703" s="23">
        <v>1349.1319999999998</v>
      </c>
      <c r="I1703" s="23">
        <v>1883.6</v>
      </c>
      <c r="J1703" s="23">
        <v>1483.6299999999999</v>
      </c>
      <c r="K1703" s="23">
        <v>1483.6299999999999</v>
      </c>
      <c r="L1703" s="23">
        <v>1511.703</v>
      </c>
      <c r="M1703" s="23">
        <v>1511.703</v>
      </c>
      <c r="N1703" s="23">
        <v>1566.712</v>
      </c>
      <c r="O1703" s="23">
        <v>1566.712</v>
      </c>
      <c r="P1703" s="23">
        <v>1668.7809999999999</v>
      </c>
      <c r="Q1703" s="23">
        <v>2243.9169999999999</v>
      </c>
      <c r="R1703" s="23">
        <v>1685.6280000000002</v>
      </c>
      <c r="S1703" s="23">
        <v>2169.6280000000002</v>
      </c>
      <c r="T1703" s="23">
        <v>1776.0560000000003</v>
      </c>
      <c r="U1703" s="23">
        <v>1763.6279999999999</v>
      </c>
      <c r="V1703" s="23">
        <v>1838.3970000000002</v>
      </c>
      <c r="W1703" s="23">
        <v>1845.3970000000002</v>
      </c>
      <c r="X1703" s="23">
        <v>1900.2630000000004</v>
      </c>
      <c r="Y1703" s="23">
        <v>1909.3969999999999</v>
      </c>
      <c r="Z1703" s="23">
        <v>2002.9109999999998</v>
      </c>
      <c r="AA1703" s="23">
        <v>2041.9110000000001</v>
      </c>
      <c r="AB1703" s="23">
        <v>1999.1689999999999</v>
      </c>
      <c r="AC1703" s="23">
        <v>1944.9110000000001</v>
      </c>
      <c r="AD1703" s="23">
        <v>1755.1079999999999</v>
      </c>
      <c r="AE1703" s="23">
        <v>1695.1079999999997</v>
      </c>
      <c r="AF1703" s="23">
        <v>1777.057</v>
      </c>
      <c r="AG1703" s="23">
        <v>1777.057</v>
      </c>
      <c r="AH1703" s="23">
        <v>1665.31</v>
      </c>
    </row>
    <row r="1704" spans="1:34" ht="15" hidden="1" x14ac:dyDescent="0.25">
      <c r="A1704" t="str">
        <f t="shared" si="291"/>
        <v>徽商归母净利润(TTM)</v>
      </c>
      <c r="B1704" s="3" t="str">
        <f t="shared" si="289"/>
        <v>徽商银行归母净利润(TTM)</v>
      </c>
      <c r="C1704" s="4" t="s">
        <v>230</v>
      </c>
      <c r="D1704" s="4" t="s">
        <v>202</v>
      </c>
      <c r="E1704" s="5" t="s">
        <v>216</v>
      </c>
      <c r="F1704" s="5" t="s">
        <v>236</v>
      </c>
      <c r="G1704" s="5" t="str">
        <f t="shared" si="293"/>
        <v>归母净利润(TTM)</v>
      </c>
      <c r="H1704" s="23">
        <v>9393.4719999999998</v>
      </c>
      <c r="I1704" s="23">
        <v>10146.030999999999</v>
      </c>
      <c r="J1704" s="23">
        <v>9818.7799999999988</v>
      </c>
      <c r="K1704" s="23">
        <v>10018.780000000001</v>
      </c>
      <c r="L1704" s="23">
        <v>10148.9</v>
      </c>
      <c r="M1704" s="23">
        <v>9838.7800000000007</v>
      </c>
      <c r="N1704" s="23">
        <v>9569.7199999999993</v>
      </c>
      <c r="O1704" s="23">
        <v>10323.719999999999</v>
      </c>
      <c r="P1704" s="23">
        <v>10411.981</v>
      </c>
      <c r="Q1704" s="23">
        <v>11093.72</v>
      </c>
      <c r="R1704" s="23">
        <v>11460.383</v>
      </c>
      <c r="S1704" s="23">
        <v>11887.383</v>
      </c>
      <c r="T1704" s="23">
        <v>12611.208999999999</v>
      </c>
      <c r="U1704" s="23">
        <v>13715.383</v>
      </c>
      <c r="V1704" s="23">
        <v>13397.6</v>
      </c>
      <c r="W1704" s="23">
        <v>13790.6</v>
      </c>
      <c r="X1704" s="23">
        <v>14640.323999999999</v>
      </c>
      <c r="Y1704" s="23">
        <v>14181.6</v>
      </c>
      <c r="Z1704" s="23">
        <v>14433.226999999999</v>
      </c>
      <c r="AA1704" s="23">
        <v>14641.226999999997</v>
      </c>
      <c r="AB1704" s="23">
        <v>14934.06</v>
      </c>
      <c r="AC1704" s="23">
        <v>15233.226999999999</v>
      </c>
      <c r="AD1704" s="23">
        <v>15414.392000000002</v>
      </c>
      <c r="AE1704" s="23">
        <v>15592.392000000002</v>
      </c>
      <c r="AF1704" s="23">
        <v>15537.407000000001</v>
      </c>
      <c r="AG1704" s="23">
        <v>16263.392000000002</v>
      </c>
      <c r="AH1704" s="23">
        <v>16524.600000000002</v>
      </c>
    </row>
    <row r="1705" spans="1:34" ht="15" hidden="1" x14ac:dyDescent="0.25">
      <c r="A1705" t="str">
        <f t="shared" si="291"/>
        <v>哈尔滨归母净利润(TTM)</v>
      </c>
      <c r="B1705" s="3" t="str">
        <f t="shared" si="289"/>
        <v>哈尔滨银行归母净利润(TTM)</v>
      </c>
      <c r="C1705" s="4" t="s">
        <v>231</v>
      </c>
      <c r="D1705" s="4" t="s">
        <v>203</v>
      </c>
      <c r="E1705" s="5" t="s">
        <v>217</v>
      </c>
      <c r="F1705" s="5" t="s">
        <v>236</v>
      </c>
      <c r="G1705" s="5" t="str">
        <f t="shared" si="293"/>
        <v>归母净利润(TTM)</v>
      </c>
      <c r="H1705" s="23">
        <v>5118.47</v>
      </c>
      <c r="I1705" s="23">
        <v>5118.47</v>
      </c>
      <c r="J1705" s="23">
        <v>3558.4470000000001</v>
      </c>
      <c r="K1705" s="23">
        <v>3558.4470000000001</v>
      </c>
      <c r="L1705" s="23">
        <v>3240.6280000000002</v>
      </c>
      <c r="M1705" s="23">
        <v>3246.777</v>
      </c>
      <c r="N1705" s="23">
        <v>745.67599999999993</v>
      </c>
      <c r="O1705" s="23">
        <v>593.68399999999997</v>
      </c>
      <c r="P1705" s="23">
        <v>-260.99700000000007</v>
      </c>
      <c r="Q1705" s="23">
        <v>111.70100000000005</v>
      </c>
      <c r="R1705" s="23">
        <v>274.13299999999998</v>
      </c>
      <c r="S1705" s="23">
        <v>736.29399999999987</v>
      </c>
      <c r="T1705" s="23">
        <v>-82.407000000000068</v>
      </c>
      <c r="U1705" s="23">
        <v>-425.65600000000012</v>
      </c>
      <c r="V1705" s="23">
        <v>554.76900000000001</v>
      </c>
      <c r="W1705" s="23">
        <v>543.65100000000007</v>
      </c>
      <c r="X1705" s="23">
        <v>648.80100000000004</v>
      </c>
      <c r="Y1705" s="23">
        <v>651.21699999999998</v>
      </c>
      <c r="Z1705" s="23">
        <v>739.99300000000005</v>
      </c>
      <c r="AA1705" s="23">
        <v>784.05100000000004</v>
      </c>
      <c r="AB1705" s="23">
        <v>914.43700000000001</v>
      </c>
      <c r="AC1705" s="23">
        <v>902.81000000000017</v>
      </c>
      <c r="AD1705" s="23">
        <v>919.66599999999994</v>
      </c>
      <c r="AE1705" s="23">
        <v>1550.318</v>
      </c>
      <c r="AF1705" s="23">
        <v>1071.9870000000001</v>
      </c>
      <c r="AG1705" s="23">
        <v>1526.4459999999999</v>
      </c>
      <c r="AH1705" s="23">
        <v>1145.5500000000002</v>
      </c>
    </row>
    <row r="1706" spans="1:34" ht="15" hidden="1" x14ac:dyDescent="0.25">
      <c r="A1706" t="str">
        <f t="shared" si="291"/>
        <v>贵州归母净利润(TTM)</v>
      </c>
      <c r="B1706" s="3" t="str">
        <f t="shared" si="289"/>
        <v>贵州银行归母净利润(TTM)</v>
      </c>
      <c r="C1706" s="4" t="s">
        <v>232</v>
      </c>
      <c r="D1706" s="4" t="s">
        <v>204</v>
      </c>
      <c r="E1706" s="5" t="s">
        <v>218</v>
      </c>
      <c r="F1706" s="5" t="s">
        <v>236</v>
      </c>
      <c r="G1706" s="5" t="str">
        <f t="shared" si="293"/>
        <v>归母净利润(TTM)</v>
      </c>
      <c r="H1706" s="23">
        <v>3267.7841971600001</v>
      </c>
      <c r="I1706" s="23">
        <v>3267.7841971600001</v>
      </c>
      <c r="J1706" s="23">
        <v>3563.6369999999997</v>
      </c>
      <c r="K1706" s="23">
        <v>3563.6369999999997</v>
      </c>
      <c r="L1706" s="23">
        <v>3702.866</v>
      </c>
      <c r="M1706" s="23">
        <v>3702.866</v>
      </c>
      <c r="N1706" s="23">
        <v>3670.6629999999996</v>
      </c>
      <c r="O1706" s="23">
        <v>3670.6629999999996</v>
      </c>
      <c r="P1706" s="23">
        <v>3866.9699999999993</v>
      </c>
      <c r="Q1706" s="23">
        <v>4754.9865</v>
      </c>
      <c r="R1706" s="23">
        <v>3705.7049999999995</v>
      </c>
      <c r="S1706" s="23">
        <v>3705.7049999999995</v>
      </c>
      <c r="T1706" s="23">
        <v>3764.9639999999999</v>
      </c>
      <c r="U1706" s="23">
        <v>3764.9639999999999</v>
      </c>
      <c r="V1706" s="23">
        <v>3829.4549999999999</v>
      </c>
      <c r="W1706" s="23">
        <v>3829.4549999999999</v>
      </c>
      <c r="X1706" s="23">
        <v>3851.2709999999997</v>
      </c>
      <c r="Y1706" s="23">
        <v>3851.2709999999997</v>
      </c>
      <c r="Z1706" s="23">
        <v>3653.3360000000002</v>
      </c>
      <c r="AA1706" s="23">
        <v>3653.3360000000002</v>
      </c>
      <c r="AB1706" s="23">
        <v>3569.4820000000009</v>
      </c>
      <c r="AC1706" s="23">
        <v>3569.4820000000009</v>
      </c>
      <c r="AD1706" s="23">
        <v>3778.5110000000004</v>
      </c>
      <c r="AE1706" s="23">
        <v>3778.5110000000004</v>
      </c>
      <c r="AF1706" s="23">
        <v>3785.0440000000008</v>
      </c>
      <c r="AG1706" s="23">
        <v>4761.0170000000007</v>
      </c>
      <c r="AH1706" s="23">
        <v>4021.0219999999999</v>
      </c>
    </row>
    <row r="1707" spans="1:34" ht="15" hidden="1" x14ac:dyDescent="0.25">
      <c r="A1707" t="str">
        <f t="shared" si="291"/>
        <v>渤海归母净利润(TTM)</v>
      </c>
      <c r="B1707" s="3" t="str">
        <f t="shared" si="289"/>
        <v>渤海银行归母净利润(TTM)</v>
      </c>
      <c r="C1707" s="4" t="s">
        <v>233</v>
      </c>
      <c r="D1707" s="4" t="s">
        <v>205</v>
      </c>
      <c r="E1707" s="5" t="s">
        <v>219</v>
      </c>
      <c r="F1707" s="5" t="s">
        <v>236</v>
      </c>
      <c r="G1707" s="5" t="str">
        <f t="shared" si="293"/>
        <v>归母净利润(TTM)</v>
      </c>
      <c r="H1707" s="23">
        <v>7147.5201111800006</v>
      </c>
      <c r="I1707" s="23">
        <v>7459.893500000001</v>
      </c>
      <c r="J1707" s="23">
        <v>8335.5370000000003</v>
      </c>
      <c r="K1707" s="23">
        <v>8335.5370000000003</v>
      </c>
      <c r="L1707" s="23">
        <v>7783.4035990499997</v>
      </c>
      <c r="M1707" s="23">
        <v>7783.4035990499997</v>
      </c>
      <c r="N1707" s="23">
        <v>8590.2530000000006</v>
      </c>
      <c r="O1707" s="23">
        <v>12105.252999999999</v>
      </c>
      <c r="P1707" s="23">
        <v>8798.002396920001</v>
      </c>
      <c r="Q1707" s="23">
        <v>9522.1190009500006</v>
      </c>
      <c r="R1707" s="23">
        <v>8629.7240000000002</v>
      </c>
      <c r="S1707" s="23">
        <v>8639.724000000002</v>
      </c>
      <c r="T1707" s="23">
        <v>7700.420344279999</v>
      </c>
      <c r="U1707" s="23">
        <v>7968.3880000000017</v>
      </c>
      <c r="V1707" s="23">
        <v>6107.4750000000004</v>
      </c>
      <c r="W1707" s="23">
        <v>6288.4750000000004</v>
      </c>
      <c r="X1707" s="23">
        <v>5803.3872597500003</v>
      </c>
      <c r="Y1707" s="23">
        <v>5709.4749999999995</v>
      </c>
      <c r="Z1707" s="23">
        <v>5080.9030000000002</v>
      </c>
      <c r="AA1707" s="23">
        <v>4422.9029999999993</v>
      </c>
      <c r="AB1707" s="23">
        <v>4679.1839999999993</v>
      </c>
      <c r="AC1707" s="23">
        <v>4849.9029999999993</v>
      </c>
      <c r="AD1707" s="23">
        <v>5255.8149999999996</v>
      </c>
      <c r="AE1707" s="23">
        <v>5316.8149999999996</v>
      </c>
      <c r="AF1707" s="23">
        <v>5389.1409999999996</v>
      </c>
      <c r="AG1707" s="23">
        <v>5477.8150000000005</v>
      </c>
      <c r="AH1707" s="23">
        <v>5498.2060000000001</v>
      </c>
    </row>
    <row r="1708" spans="1:34" ht="15" hidden="1" x14ac:dyDescent="0.25">
      <c r="A1708" t="str">
        <f t="shared" si="291"/>
        <v>威海归母净利润(TTM)</v>
      </c>
      <c r="B1708" s="3" t="str">
        <f t="shared" si="289"/>
        <v>威海银行归母净利润(TTM)</v>
      </c>
      <c r="C1708" s="4" t="s">
        <v>234</v>
      </c>
      <c r="D1708" s="4" t="s">
        <v>206</v>
      </c>
      <c r="E1708" s="5" t="s">
        <v>220</v>
      </c>
      <c r="F1708" s="5" t="s">
        <v>236</v>
      </c>
      <c r="G1708" s="5" t="str">
        <f t="shared" si="293"/>
        <v>归母净利润(TTM)</v>
      </c>
      <c r="H1708" s="23">
        <v>1109.4116945000001</v>
      </c>
      <c r="I1708" s="23">
        <v>1568.6266078900001</v>
      </c>
      <c r="J1708" s="23">
        <v>1519.4711028199999</v>
      </c>
      <c r="K1708" s="23">
        <v>1939.9150623399996</v>
      </c>
      <c r="L1708" s="23">
        <v>1632.45973465</v>
      </c>
      <c r="M1708" s="23">
        <v>1632.45973465</v>
      </c>
      <c r="N1708" s="23">
        <v>1509.5488923</v>
      </c>
      <c r="O1708" s="23">
        <v>1509.5488923</v>
      </c>
      <c r="P1708" s="23">
        <v>1534.3387127699998</v>
      </c>
      <c r="Q1708" s="23">
        <v>1534.3387127699998</v>
      </c>
      <c r="R1708" s="23">
        <v>1745.44800227</v>
      </c>
      <c r="S1708" s="23">
        <v>1745.44800227</v>
      </c>
      <c r="T1708" s="23">
        <v>1854.82812706</v>
      </c>
      <c r="U1708" s="23">
        <v>1854.82812706</v>
      </c>
      <c r="V1708" s="23">
        <v>1906.4274701300001</v>
      </c>
      <c r="W1708" s="23">
        <v>2476.7627701299998</v>
      </c>
      <c r="X1708" s="23">
        <v>1961.6418064299999</v>
      </c>
      <c r="Y1708" s="23">
        <v>2458.0649064299996</v>
      </c>
      <c r="Z1708" s="23">
        <v>1933.8257970699999</v>
      </c>
      <c r="AA1708" s="23">
        <v>1971.1798970699999</v>
      </c>
      <c r="AB1708" s="23">
        <v>1960.8504642899998</v>
      </c>
      <c r="AC1708" s="23">
        <v>2003.4778970699997</v>
      </c>
      <c r="AD1708" s="23">
        <v>1991.71421652</v>
      </c>
      <c r="AE1708" s="23">
        <v>2038.8609165200003</v>
      </c>
      <c r="AF1708" s="23">
        <v>2044.8043595300001</v>
      </c>
      <c r="AG1708" s="23">
        <v>2157.23321652</v>
      </c>
      <c r="AH1708" s="23">
        <v>2252.4319999999998</v>
      </c>
    </row>
    <row r="1709" spans="1:34" ht="15" hidden="1" x14ac:dyDescent="0.25">
      <c r="A1709" t="str">
        <f t="shared" ref="A1709:A1772" si="294">E1709&amp;G1709</f>
        <v>东莞农商归母净利润(TTM)</v>
      </c>
      <c r="B1709" s="3" t="str">
        <f t="shared" si="289"/>
        <v>东莞农商银行归母净利润(TTM)</v>
      </c>
      <c r="C1709" s="4" t="s">
        <v>235</v>
      </c>
      <c r="D1709" s="4" t="s">
        <v>207</v>
      </c>
      <c r="E1709" s="5" t="s">
        <v>221</v>
      </c>
      <c r="F1709" s="5" t="s">
        <v>236</v>
      </c>
      <c r="G1709" s="5" t="str">
        <f t="shared" si="293"/>
        <v>归母净利润(TTM)</v>
      </c>
      <c r="H1709" s="23">
        <v>4792.4916203800003</v>
      </c>
      <c r="I1709" s="23">
        <v>4864.3880639700001</v>
      </c>
      <c r="J1709" s="23">
        <v>4935.8559999999998</v>
      </c>
      <c r="K1709" s="23">
        <v>5073.317197119999</v>
      </c>
      <c r="L1709" s="23">
        <v>4520.3685276199994</v>
      </c>
      <c r="M1709" s="23">
        <v>4902.2793542700001</v>
      </c>
      <c r="N1709" s="23">
        <v>4856.9249999999993</v>
      </c>
      <c r="O1709" s="23">
        <v>5037.3249999999998</v>
      </c>
      <c r="P1709" s="23">
        <v>5419.9299999999994</v>
      </c>
      <c r="Q1709" s="23">
        <v>5353.6950000000006</v>
      </c>
      <c r="R1709" s="23">
        <v>5589.7</v>
      </c>
      <c r="S1709" s="23">
        <v>5746.9709999999995</v>
      </c>
      <c r="T1709" s="23">
        <v>6033.0650000000005</v>
      </c>
      <c r="U1709" s="23">
        <v>6144.2199999999993</v>
      </c>
      <c r="V1709" s="23">
        <v>5931.683</v>
      </c>
      <c r="W1709" s="23">
        <v>6083.6769999999997</v>
      </c>
      <c r="X1709" s="23">
        <v>5974.1900000000005</v>
      </c>
      <c r="Y1709" s="23">
        <v>5710.0410000000002</v>
      </c>
      <c r="Z1709" s="23">
        <v>5161.2820000000002</v>
      </c>
      <c r="AA1709" s="23">
        <v>5133.3649999999998</v>
      </c>
      <c r="AB1709" s="23">
        <v>4748.2849999999999</v>
      </c>
      <c r="AC1709" s="23">
        <v>4658.9930000000004</v>
      </c>
      <c r="AD1709" s="23">
        <v>4624.6499999999996</v>
      </c>
      <c r="AE1709" s="23">
        <v>4338.3609999999999</v>
      </c>
      <c r="AF1709" s="23">
        <v>4083.6379999999999</v>
      </c>
      <c r="AG1709" s="23">
        <v>3713.7989999999995</v>
      </c>
      <c r="AH1709" s="23">
        <v>3853.9079999999999</v>
      </c>
    </row>
    <row r="1710" spans="1:34" ht="15" hidden="1" x14ac:dyDescent="0.25">
      <c r="A1710" t="str">
        <f t="shared" si="294"/>
        <v>国有行归母净利润(TTM)</v>
      </c>
      <c r="B1710" s="15" t="str">
        <f t="shared" si="289"/>
        <v>国有行归母净利润(TTM)</v>
      </c>
      <c r="C1710" s="16"/>
      <c r="D1710" s="17" t="s">
        <v>8</v>
      </c>
      <c r="E1710" s="17" t="s">
        <v>8</v>
      </c>
      <c r="F1710" s="17"/>
      <c r="G1710" s="17" t="str">
        <f>G1709</f>
        <v>归母净利润(TTM)</v>
      </c>
      <c r="H1710" s="23">
        <f>IFERROR(SUMIF($F1640:$F1709,$E1710,H1640:H1709),"")</f>
        <v>1093245</v>
      </c>
      <c r="I1710" s="23">
        <f>IFERROR(SUMIF($F1640:$F1709,$E1710,I1640:I1709),"")</f>
        <v>1110248</v>
      </c>
      <c r="J1710" s="23">
        <f>IFERROR(SUMIF($F1640:$F1709,$E1710,J1640:J1709),"")</f>
        <v>1116674</v>
      </c>
      <c r="K1710" s="23">
        <f>IFERROR(SUMIF($F1640:$F1709,$E1710,K1640:K1709),"")</f>
        <v>1129610</v>
      </c>
      <c r="L1710" s="23">
        <f>IFERROR(SUMIF($F1640:$F1709,$E1710,L1640:L1709),"")</f>
        <v>1045260</v>
      </c>
      <c r="M1710" s="23">
        <f>IFERROR(SUMIF($F1640:$F1709,$E1710,M1640:M1709),"")</f>
        <v>1036042</v>
      </c>
      <c r="N1710" s="23">
        <f>IFERROR(SUMIF($F1640:$F1709,$E1710,N1640:N1709),"")</f>
        <v>1138224</v>
      </c>
      <c r="O1710" s="23">
        <f>IFERROR(SUMIF($F1640:$F1709,$E1710,O1640:O1709),"")</f>
        <v>1146402</v>
      </c>
      <c r="P1710" s="23">
        <f>IFERROR(SUMIF($F1640:$F1709,$E1710,P1640:P1709),"")</f>
        <v>1206787</v>
      </c>
      <c r="Q1710" s="23">
        <f>IFERROR(SUMIF($F1640:$F1709,$E1710,Q1640:Q1709),"")</f>
        <v>1250188</v>
      </c>
      <c r="R1710" s="23">
        <f>IFERROR(SUMIF($F1640:$F1709,$E1710,R1640:R1709),"")</f>
        <v>1272344</v>
      </c>
      <c r="S1710" s="23">
        <f>IFERROR(SUMIF($F1640:$F1709,$E1710,S1640:S1709),"")</f>
        <v>1296690</v>
      </c>
      <c r="T1710" s="23">
        <f>IFERROR(SUMIF($F1640:$F1709,$E1710,T1640:T1709),"")</f>
        <v>1310622</v>
      </c>
      <c r="U1710" s="23">
        <f>IFERROR(SUMIF($F1640:$F1709,$E1710,U1640:U1709),"")</f>
        <v>1334693</v>
      </c>
      <c r="V1710" s="23">
        <f>IFERROR(SUMIF($F1640:$F1709,$E1710,V1640:V1709),"")</f>
        <v>1348296</v>
      </c>
      <c r="W1710" s="23">
        <f>IFERROR(SUMIF($F1640:$F1709,$E1710,W1640:W1709),"")</f>
        <v>1351145</v>
      </c>
      <c r="X1710" s="23">
        <f>IFERROR(SUMIF($F1640:$F1709,$E1710,X1640:X1709),"")</f>
        <v>1365145</v>
      </c>
      <c r="Y1710" s="23">
        <f>IFERROR(SUMIF($F1640:$F1709,$E1710,Y1640:Y1709),"")</f>
        <v>1374036</v>
      </c>
      <c r="Z1710" s="23">
        <f>IFERROR(SUMIF($F1640:$F1709,$E1710,Z1640:Z1709),"")</f>
        <v>1376904</v>
      </c>
      <c r="AA1710" s="23">
        <f>IFERROR(SUMIF($F1640:$F1709,$E1710,AA1640:AA1709),"")</f>
        <v>1369626</v>
      </c>
      <c r="AB1710" s="23">
        <f>IFERROR(SUMIF($F1640:$F1709,$E1710,AB1640:AB1709),"")</f>
        <v>1370272</v>
      </c>
      <c r="AC1710" s="23">
        <f>IFERROR(SUMIF($F1640:$F1709,$E1710,AC1640:AC1709),"")</f>
        <v>1385186</v>
      </c>
      <c r="AD1710" s="23">
        <f>IFERROR(SUMIF($F1640:$F1709,$E1710,AD1640:AD1709),"")</f>
        <v>1401429</v>
      </c>
      <c r="AE1710" s="23">
        <f>IFERROR(SUMIF($F1640:$F1709,$E1710,AE1640:AE1709),"")</f>
        <v>1394090</v>
      </c>
      <c r="AF1710" s="23">
        <f>IFERROR(SUMIF($F1640:$F1709,$E1710,AF1640:AF1709),"")</f>
        <v>1400565</v>
      </c>
      <c r="AG1710" s="23">
        <f>IFERROR(SUMIF($F1640:$F1709,$E1710,AG1640:AG1709),"")</f>
        <v>1414328</v>
      </c>
      <c r="AH1710" s="23">
        <f>IFERROR(SUMIF($F1640:$F1709,$E1710,AH1640:AH1709),"")</f>
        <v>1424556</v>
      </c>
    </row>
    <row r="1711" spans="1:34" ht="15" hidden="1" x14ac:dyDescent="0.25">
      <c r="A1711" t="str">
        <f t="shared" si="294"/>
        <v>股份行归母净利润(TTM)</v>
      </c>
      <c r="B1711" s="3" t="str">
        <f t="shared" si="289"/>
        <v>股份行归母净利润(TTM)</v>
      </c>
      <c r="C1711" s="4"/>
      <c r="D1711" s="5" t="s">
        <v>27</v>
      </c>
      <c r="E1711" s="5" t="s">
        <v>27</v>
      </c>
      <c r="F1711" s="5"/>
      <c r="G1711" s="5" t="str">
        <f t="shared" ref="G1711:G1716" si="295">G1710</f>
        <v>归母净利润(TTM)</v>
      </c>
      <c r="H1711" s="23">
        <f>IFERROR(SUMIF($F1640:$F1709,$E1711,H1640:H1709),"")</f>
        <v>404911.59300000005</v>
      </c>
      <c r="I1711" s="23">
        <f>IFERROR(SUMIF($F1640:$F1709,$E1711,I1640:I1709),"")</f>
        <v>417779.16899999999</v>
      </c>
      <c r="J1711" s="23">
        <f>IFERROR(SUMIF($F1640:$F1709,$E1711,J1640:J1709),"")</f>
        <v>419858.76400000002</v>
      </c>
      <c r="K1711" s="23">
        <f>IFERROR(SUMIF($F1640:$F1709,$E1711,K1640:K1709),"")</f>
        <v>429265.45199999999</v>
      </c>
      <c r="L1711" s="23">
        <f>IFERROR(SUMIF($F1640:$F1709,$E1711,L1640:L1709),"")</f>
        <v>400893.76199999999</v>
      </c>
      <c r="M1711" s="23">
        <f>IFERROR(SUMIF($F1640:$F1709,$E1711,M1640:M1709),"")</f>
        <v>395309.875</v>
      </c>
      <c r="N1711" s="23">
        <f>IFERROR(SUMIF($F1640:$F1709,$E1711,N1640:N1709),"")</f>
        <v>405918</v>
      </c>
      <c r="O1711" s="23">
        <f>IFERROR(SUMIF($F1640:$F1709,$E1711,O1640:O1709),"")</f>
        <v>416458.283</v>
      </c>
      <c r="P1711" s="23">
        <f>IFERROR(SUMIF($F1640:$F1709,$E1711,P1640:P1709),"")</f>
        <v>436975</v>
      </c>
      <c r="Q1711" s="23">
        <f>IFERROR(SUMIF($F1640:$F1709,$E1711,Q1640:Q1709),"")</f>
        <v>449609</v>
      </c>
      <c r="R1711" s="23">
        <f>IFERROR(SUMIF($F1640:$F1709,$E1711,R1640:R1709),"")</f>
        <v>461553</v>
      </c>
      <c r="S1711" s="23">
        <f>IFERROR(SUMIF($F1640:$F1709,$E1711,S1640:S1709),"")</f>
        <v>474428</v>
      </c>
      <c r="T1711" s="23">
        <f>IFERROR(SUMIF($F1640:$F1709,$E1711,T1640:T1709),"")</f>
        <v>482550</v>
      </c>
      <c r="U1711" s="23">
        <f>IFERROR(SUMIF($F1640:$F1709,$E1711,U1640:U1709),"")</f>
        <v>496064</v>
      </c>
      <c r="V1711" s="23">
        <f>IFERROR(SUMIF($F1640:$F1709,$E1711,V1640:V1709),"")</f>
        <v>506908</v>
      </c>
      <c r="W1711" s="23">
        <f>IFERROR(SUMIF($F1640:$F1709,$E1711,W1640:W1709),"")</f>
        <v>509122</v>
      </c>
      <c r="X1711" s="23">
        <f>IFERROR(SUMIF($F1640:$F1709,$E1711,X1640:X1709),"")</f>
        <v>512104</v>
      </c>
      <c r="Y1711" s="23">
        <f>IFERROR(SUMIF($F1640:$F1709,$E1711,Y1640:Y1709),"")</f>
        <v>504856</v>
      </c>
      <c r="Z1711" s="23">
        <f>IFERROR(SUMIF($F1640:$F1709,$E1711,Z1640:Z1709),"")</f>
        <v>491917</v>
      </c>
      <c r="AA1711" s="23">
        <f>IFERROR(SUMIF($F1640:$F1709,$E1711,AA1640:AA1709),"")</f>
        <v>491914</v>
      </c>
      <c r="AB1711" s="23">
        <f>IFERROR(SUMIF($F1640:$F1709,$E1711,AB1640:AB1709),"")</f>
        <v>494756</v>
      </c>
      <c r="AC1711" s="23">
        <f>IFERROR(SUMIF($F1640:$F1709,$E1711,AC1640:AC1709),"")</f>
        <v>495317</v>
      </c>
      <c r="AD1711" s="23">
        <f>IFERROR(SUMIF($F1640:$F1709,$E1711,AD1640:AD1709),"")</f>
        <v>500791</v>
      </c>
      <c r="AE1711" s="23">
        <f>IFERROR(SUMIF($F1640:$F1709,$E1711,AE1640:AE1709),"")</f>
        <v>497677</v>
      </c>
      <c r="AF1711" s="23">
        <f>IFERROR(SUMIF($F1640:$F1709,$E1711,AF1640:AF1709),"")</f>
        <v>501517</v>
      </c>
      <c r="AG1711" s="23">
        <f>IFERROR(SUMIF($F1640:$F1709,$E1711,AG1640:AG1709),"")</f>
        <v>500121.00000000006</v>
      </c>
      <c r="AH1711" s="23">
        <f>IFERROR(SUMIF($F1640:$F1709,$E1711,AH1640:AH1709),"")</f>
        <v>500438</v>
      </c>
    </row>
    <row r="1712" spans="1:34" ht="15" hidden="1" x14ac:dyDescent="0.25">
      <c r="A1712" t="str">
        <f t="shared" si="294"/>
        <v>城商行归母净利润(TTM)</v>
      </c>
      <c r="B1712" s="3" t="str">
        <f t="shared" si="289"/>
        <v>城商行归母净利润(TTM)</v>
      </c>
      <c r="C1712" s="4"/>
      <c r="D1712" s="5" t="s">
        <v>55</v>
      </c>
      <c r="E1712" s="5" t="s">
        <v>55</v>
      </c>
      <c r="F1712" s="5"/>
      <c r="G1712" s="5" t="str">
        <f t="shared" si="295"/>
        <v>归母净利润(TTM)</v>
      </c>
      <c r="H1712" s="23">
        <f>IFERROR(SUMIF($F1640:$F1709,$E1712,H1640:H1709),"")</f>
        <v>119014.00261362</v>
      </c>
      <c r="I1712" s="23">
        <f>IFERROR(SUMIF($F1640:$F1709,$E1712,I1640:I1709),"")</f>
        <v>123289.39773017001</v>
      </c>
      <c r="J1712" s="23">
        <f>IFERROR(SUMIF($F1640:$F1709,$E1712,J1640:J1709),"")</f>
        <v>125158.08729297003</v>
      </c>
      <c r="K1712" s="23">
        <f>IFERROR(SUMIF($F1640:$F1709,$E1712,K1640:K1709),"")</f>
        <v>128962.37354602001</v>
      </c>
      <c r="L1712" s="23">
        <f>IFERROR(SUMIF($F1640:$F1709,$E1712,L1640:L1709),"")</f>
        <v>127895.39303371999</v>
      </c>
      <c r="M1712" s="23">
        <f>IFERROR(SUMIF($F1640:$F1709,$E1712,M1640:M1709),"")</f>
        <v>123424.43405878001</v>
      </c>
      <c r="N1712" s="23">
        <f>IFERROR(SUMIF($F1640:$F1709,$E1712,N1640:N1709),"")</f>
        <v>131155.33315512</v>
      </c>
      <c r="O1712" s="23">
        <f>IFERROR(SUMIF($F1640:$F1709,$E1712,O1640:O1709),"")</f>
        <v>134874.14871808997</v>
      </c>
      <c r="P1712" s="23">
        <f>IFERROR(SUMIF($F1640:$F1709,$E1712,P1640:P1709),"")</f>
        <v>141319.52472871004</v>
      </c>
      <c r="Q1712" s="23">
        <f>IFERROR(SUMIF($F1640:$F1709,$E1712,Q1640:Q1709),"")</f>
        <v>148761.07141068004</v>
      </c>
      <c r="R1712" s="23">
        <f>IFERROR(SUMIF($F1640:$F1709,$E1712,R1640:R1709),"")</f>
        <v>152300.44303059002</v>
      </c>
      <c r="S1712" s="23">
        <f>IFERROR(SUMIF($F1640:$F1709,$E1712,S1640:S1709),"")</f>
        <v>158152.99944897997</v>
      </c>
      <c r="T1712" s="23">
        <f>IFERROR(SUMIF($F1640:$F1709,$E1712,T1640:T1709),"")</f>
        <v>164260.87245185004</v>
      </c>
      <c r="U1712" s="23">
        <f>IFERROR(SUMIF($F1640:$F1709,$E1712,U1640:U1709),"")</f>
        <v>170214.82114029999</v>
      </c>
      <c r="V1712" s="23">
        <f>IFERROR(SUMIF($F1640:$F1709,$E1712,V1640:V1709),"")</f>
        <v>173091.88458821995</v>
      </c>
      <c r="W1712" s="23">
        <f>IFERROR(SUMIF($F1640:$F1709,$E1712,W1640:W1709),"")</f>
        <v>178543.13422091</v>
      </c>
      <c r="X1712" s="23">
        <f>IFERROR(SUMIF($F1640:$F1709,$E1712,X1640:X1709),"")</f>
        <v>184045.55366668003</v>
      </c>
      <c r="Y1712" s="23">
        <f>IFERROR(SUMIF($F1640:$F1709,$E1712,Y1640:Y1709),"")</f>
        <v>187329.83854919</v>
      </c>
      <c r="Z1712" s="23">
        <f>IFERROR(SUMIF($F1640:$F1709,$E1712,Z1640:Z1709),"")</f>
        <v>186188.43190068996</v>
      </c>
      <c r="AA1712" s="23">
        <f>IFERROR(SUMIF($F1640:$F1709,$E1712,AA1640:AA1709),"")</f>
        <v>189850.43697604001</v>
      </c>
      <c r="AB1712" s="23">
        <f>IFERROR(SUMIF($F1640:$F1709,$E1712,AB1640:AB1709),"")</f>
        <v>192608.40130037002</v>
      </c>
      <c r="AC1712" s="23">
        <f>IFERROR(SUMIF($F1640:$F1709,$E1712,AC1640:AC1709),"")</f>
        <v>196191.27253782997</v>
      </c>
      <c r="AD1712" s="23">
        <f>IFERROR(SUMIF($F1640:$F1709,$E1712,AD1640:AD1709),"")</f>
        <v>199721.61239331003</v>
      </c>
      <c r="AE1712" s="23">
        <f>IFERROR(SUMIF($F1640:$F1709,$E1712,AE1640:AE1709),"")</f>
        <v>202774.67905993</v>
      </c>
      <c r="AF1712" s="23">
        <f>IFERROR(SUMIF($F1640:$F1709,$E1712,AF1640:AF1709),"")</f>
        <v>207501.28870955002</v>
      </c>
      <c r="AG1712" s="23">
        <f>IFERROR(SUMIF($F1640:$F1709,$E1712,AG1640:AG1709),"")</f>
        <v>210831.17037781997</v>
      </c>
      <c r="AH1712" s="23">
        <f>IFERROR(SUMIF($F1640:$F1709,$E1712,AH1640:AH1709),"")</f>
        <v>115447.45499999999</v>
      </c>
    </row>
    <row r="1713" spans="1:34" ht="15" hidden="1" x14ac:dyDescent="0.25">
      <c r="A1713" t="str">
        <f t="shared" si="294"/>
        <v>农商行归母净利润(TTM)</v>
      </c>
      <c r="B1713" s="3" t="str">
        <f t="shared" si="289"/>
        <v>农商行归母净利润(TTM)</v>
      </c>
      <c r="C1713" s="4"/>
      <c r="D1713" s="5" t="s">
        <v>107</v>
      </c>
      <c r="E1713" s="5" t="s">
        <v>107</v>
      </c>
      <c r="F1713" s="5"/>
      <c r="G1713" s="5" t="str">
        <f t="shared" si="295"/>
        <v>归母净利润(TTM)</v>
      </c>
      <c r="H1713" s="23">
        <f>IFERROR(SUMIF($F1640:$F1709,$E1713,H1640:H1709),"")</f>
        <v>19375.320468640002</v>
      </c>
      <c r="I1713" s="23">
        <f>IFERROR(SUMIF($F1640:$F1709,$E1713,I1640:I1709),"")</f>
        <v>20216.40317405</v>
      </c>
      <c r="J1713" s="23">
        <f>IFERROR(SUMIF($F1640:$F1709,$E1713,J1640:J1709),"")</f>
        <v>19916.73949471</v>
      </c>
      <c r="K1713" s="23">
        <f>IFERROR(SUMIF($F1640:$F1709,$E1713,K1640:K1709),"")</f>
        <v>22633.083082189994</v>
      </c>
      <c r="L1713" s="23">
        <f>IFERROR(SUMIF($F1640:$F1709,$E1713,L1640:L1709),"")</f>
        <v>24303.166367499995</v>
      </c>
      <c r="M1713" s="23">
        <f>IFERROR(SUMIF($F1640:$F1709,$E1713,M1640:M1709),"")</f>
        <v>26450.040047759998</v>
      </c>
      <c r="N1713" s="23">
        <f>IFERROR(SUMIF($F1640:$F1709,$E1713,N1640:N1709),"")</f>
        <v>28191.439781640001</v>
      </c>
      <c r="O1713" s="23">
        <f>IFERROR(SUMIF($F1640:$F1709,$E1713,O1640:O1709),"")</f>
        <v>28560.643000050008</v>
      </c>
      <c r="P1713" s="23">
        <f>IFERROR(SUMIF($F1640:$F1709,$E1713,P1640:P1709),"")</f>
        <v>30298.047206980005</v>
      </c>
      <c r="Q1713" s="23">
        <f>IFERROR(SUMIF($F1640:$F1709,$E1713,Q1640:Q1709),"")</f>
        <v>31853.768889550003</v>
      </c>
      <c r="R1713" s="23">
        <f>IFERROR(SUMIF($F1640:$F1709,$E1713,R1640:R1709),"")</f>
        <v>32615.473618240001</v>
      </c>
      <c r="S1713" s="23">
        <f>IFERROR(SUMIF($F1640:$F1709,$E1713,S1640:S1709),"")</f>
        <v>34204.227052819995</v>
      </c>
      <c r="T1713" s="23">
        <f>IFERROR(SUMIF($F1640:$F1709,$E1713,T1640:T1709),"")</f>
        <v>35107.891250970002</v>
      </c>
      <c r="U1713" s="23">
        <f>IFERROR(SUMIF($F1640:$F1709,$E1713,U1640:U1709),"")</f>
        <v>36101.348175200001</v>
      </c>
      <c r="V1713" s="23">
        <f>IFERROR(SUMIF($F1640:$F1709,$E1713,V1640:V1709),"")</f>
        <v>36239.831495030005</v>
      </c>
      <c r="W1713" s="23">
        <f>IFERROR(SUMIF($F1640:$F1709,$E1713,W1640:W1709),"")</f>
        <v>37478.794261399999</v>
      </c>
      <c r="X1713" s="23">
        <f>IFERROR(SUMIF($F1640:$F1709,$E1713,X1640:X1709),"")</f>
        <v>38997.150879339999</v>
      </c>
      <c r="Y1713" s="23">
        <f>IFERROR(SUMIF($F1640:$F1709,$E1713,Y1640:Y1709),"")</f>
        <v>40015.108795990003</v>
      </c>
      <c r="Z1713" s="23">
        <f>IFERROR(SUMIF($F1640:$F1709,$E1713,Z1640:Z1709),"")</f>
        <v>39857.537111869999</v>
      </c>
      <c r="AA1713" s="23">
        <f>IFERROR(SUMIF($F1640:$F1709,$E1713,AA1640:AA1709),"")</f>
        <v>39995.646608110001</v>
      </c>
      <c r="AB1713" s="23">
        <f>IFERROR(SUMIF($F1640:$F1709,$E1713,AB1640:AB1709),"")</f>
        <v>41248.188407610003</v>
      </c>
      <c r="AC1713" s="23">
        <f>IFERROR(SUMIF($F1640:$F1709,$E1713,AC1640:AC1709),"")</f>
        <v>41521.58515603</v>
      </c>
      <c r="AD1713" s="23">
        <f>IFERROR(SUMIF($F1640:$F1709,$E1713,AD1640:AD1709),"")</f>
        <v>42128.374242919992</v>
      </c>
      <c r="AE1713" s="23">
        <f>IFERROR(SUMIF($F1640:$F1709,$E1713,AE1640:AE1709),"")</f>
        <v>42692.251079309994</v>
      </c>
      <c r="AF1713" s="23">
        <f>IFERROR(SUMIF($F1640:$F1709,$E1713,AF1640:AF1709),"")</f>
        <v>43173.480361719994</v>
      </c>
      <c r="AG1713" s="23">
        <f>IFERROR(SUMIF($F1640:$F1709,$E1713,AG1640:AG1709),"")</f>
        <v>43414.381934960002</v>
      </c>
      <c r="AH1713" s="23">
        <f>IFERROR(SUMIF($F1640:$F1709,$E1713,AH1640:AH1709),"")</f>
        <v>20425.36406172</v>
      </c>
    </row>
    <row r="1714" spans="1:34" ht="15" hidden="1" x14ac:dyDescent="0.25">
      <c r="A1714" t="str">
        <f t="shared" si="294"/>
        <v>上市银行归母净利润(TTM)</v>
      </c>
      <c r="B1714" s="3" t="str">
        <f t="shared" si="289"/>
        <v>上市银行归母净利润(TTM)</v>
      </c>
      <c r="C1714" s="4"/>
      <c r="D1714" s="5" t="s">
        <v>135</v>
      </c>
      <c r="E1714" s="5" t="s">
        <v>135</v>
      </c>
      <c r="F1714" s="5"/>
      <c r="G1714" s="5" t="str">
        <f t="shared" si="295"/>
        <v>归母净利润(TTM)</v>
      </c>
      <c r="H1714" s="23">
        <f t="shared" ref="H1714:AG1714" si="296">IFERROR(SUM(H1710:H1713),"")</f>
        <v>1636545.91608226</v>
      </c>
      <c r="I1714" s="23">
        <f t="shared" si="296"/>
        <v>1671532.96990422</v>
      </c>
      <c r="J1714" s="23">
        <f t="shared" si="296"/>
        <v>1681607.5907876799</v>
      </c>
      <c r="K1714" s="23">
        <f t="shared" si="296"/>
        <v>1710470.9086282102</v>
      </c>
      <c r="L1714" s="23">
        <f t="shared" si="296"/>
        <v>1598352.3214012203</v>
      </c>
      <c r="M1714" s="23">
        <f t="shared" si="296"/>
        <v>1581226.34910654</v>
      </c>
      <c r="N1714" s="23">
        <f t="shared" si="296"/>
        <v>1703488.77293676</v>
      </c>
      <c r="O1714" s="23">
        <f t="shared" si="296"/>
        <v>1726295.0747181401</v>
      </c>
      <c r="P1714" s="23">
        <f t="shared" si="296"/>
        <v>1815379.57193569</v>
      </c>
      <c r="Q1714" s="23">
        <f t="shared" si="296"/>
        <v>1880411.8403002298</v>
      </c>
      <c r="R1714" s="23">
        <f t="shared" si="296"/>
        <v>1918812.9166488301</v>
      </c>
      <c r="S1714" s="23">
        <f t="shared" si="296"/>
        <v>1963475.2265017999</v>
      </c>
      <c r="T1714" s="23">
        <f t="shared" si="296"/>
        <v>1992540.7637028201</v>
      </c>
      <c r="U1714" s="23">
        <f t="shared" si="296"/>
        <v>2037073.1693155</v>
      </c>
      <c r="V1714" s="23">
        <f t="shared" si="296"/>
        <v>2064535.71608325</v>
      </c>
      <c r="W1714" s="23">
        <f t="shared" si="296"/>
        <v>2076288.9284823099</v>
      </c>
      <c r="X1714" s="23">
        <f t="shared" si="296"/>
        <v>2100291.7045460199</v>
      </c>
      <c r="Y1714" s="23">
        <f t="shared" si="296"/>
        <v>2106236.94734518</v>
      </c>
      <c r="Z1714" s="23">
        <f t="shared" si="296"/>
        <v>2094866.9690125599</v>
      </c>
      <c r="AA1714" s="23">
        <f t="shared" si="296"/>
        <v>2091386.0835841501</v>
      </c>
      <c r="AB1714" s="23">
        <f t="shared" si="296"/>
        <v>2098884.5897079799</v>
      </c>
      <c r="AC1714" s="23">
        <f t="shared" si="296"/>
        <v>2118215.8576938598</v>
      </c>
      <c r="AD1714" s="23">
        <f t="shared" si="296"/>
        <v>2144069.9866362298</v>
      </c>
      <c r="AE1714" s="23">
        <f t="shared" si="296"/>
        <v>2137233.9301392399</v>
      </c>
      <c r="AF1714" s="23">
        <f t="shared" si="296"/>
        <v>2152756.7690712702</v>
      </c>
      <c r="AG1714" s="23">
        <f t="shared" si="296"/>
        <v>2168694.5523127797</v>
      </c>
      <c r="AH1714" s="23">
        <f t="shared" ref="AH1714" si="297">IFERROR(SUM(AH1710:AH1713),"")</f>
        <v>2060866.81906172</v>
      </c>
    </row>
    <row r="1715" spans="1:34" ht="15" hidden="1" x14ac:dyDescent="0.25">
      <c r="A1715" t="str">
        <f t="shared" si="294"/>
        <v>A+H股归母净利润(TTM)</v>
      </c>
      <c r="B1715" s="3" t="str">
        <f t="shared" si="289"/>
        <v>A+H股归母净利润(TTM)</v>
      </c>
      <c r="C1715" s="3"/>
      <c r="D1715" s="5" t="s">
        <v>542</v>
      </c>
      <c r="E1715" s="5" t="s">
        <v>542</v>
      </c>
      <c r="F1715" s="3"/>
      <c r="G1715" s="5" t="str">
        <f t="shared" si="295"/>
        <v>归母净利润(TTM)</v>
      </c>
      <c r="H1715" s="23">
        <f>IFERROR(SUMIF($F1640:$F1709,$E1715,H1640:H1709),"")</f>
        <v>1346848.0020000003</v>
      </c>
      <c r="I1715" s="23">
        <f>IFERROR(SUMIF($F1640:$F1709,$E1715,I1640:I1709),"")</f>
        <v>1372413.912</v>
      </c>
      <c r="J1715" s="23">
        <f>IFERROR(SUMIF($F1640:$F1709,$E1715,J1640:J1709),"")</f>
        <v>1381191.0819999997</v>
      </c>
      <c r="K1715" s="23">
        <f>IFERROR(SUMIF($F1640:$F1709,$E1715,K1640:K1709),"")</f>
        <v>1399999.9080000001</v>
      </c>
      <c r="L1715" s="23">
        <f>IFERROR(SUMIF($F1640:$F1709,$E1715,L1640:L1709),"")</f>
        <v>1299778.6780000003</v>
      </c>
      <c r="M1715" s="23">
        <f>IFERROR(SUMIF($F1640:$F1709,$E1715,M1640:M1709),"")</f>
        <v>1284076.5290000001</v>
      </c>
      <c r="N1715" s="23">
        <f>IFERROR(SUMIF($F1640:$F1709,$E1715,N1640:N1709),"")</f>
        <v>1387374.4689999998</v>
      </c>
      <c r="O1715" s="23">
        <f>IFERROR(SUMIF($F1640:$F1709,$E1715,O1640:O1709),"")</f>
        <v>1400136.041</v>
      </c>
      <c r="P1715" s="23">
        <f>IFERROR(SUMIF($F1640:$F1709,$E1715,P1640:P1709),"")</f>
        <v>1474008.8809999998</v>
      </c>
      <c r="Q1715" s="23">
        <f>IFERROR(SUMIF($F1640:$F1709,$E1715,Q1640:Q1709),"")</f>
        <v>1526868.1240000001</v>
      </c>
      <c r="R1715" s="23">
        <f>IFERROR(SUMIF($F1640:$F1709,$E1715,R1640:R1709),"")</f>
        <v>1558715.3080000002</v>
      </c>
      <c r="S1715" s="23">
        <f>IFERROR(SUMIF($F1640:$F1709,$E1715,S1640:S1709),"")</f>
        <v>1589092.808</v>
      </c>
      <c r="T1715" s="23">
        <f>IFERROR(SUMIF($F1640:$F1709,$E1715,T1640:T1709),"")</f>
        <v>1608893.26</v>
      </c>
      <c r="U1715" s="23">
        <f>IFERROR(SUMIF($F1640:$F1709,$E1715,U1640:U1709),"")</f>
        <v>1641385.301</v>
      </c>
      <c r="V1715" s="23">
        <f>IFERROR(SUMIF($F1640:$F1709,$E1715,V1640:V1709),"")</f>
        <v>1662753.51</v>
      </c>
      <c r="W1715" s="23">
        <f>IFERROR(SUMIF($F1640:$F1709,$E1715,W1640:W1709),"")</f>
        <v>1672373.6070000001</v>
      </c>
      <c r="X1715" s="23">
        <f>IFERROR(SUMIF($F1640:$F1709,$E1715,X1640:X1709),"")</f>
        <v>1690720.2710000002</v>
      </c>
      <c r="Y1715" s="23">
        <f>IFERROR(SUMIF($F1640:$F1709,$E1715,Y1640:Y1709),"")</f>
        <v>1702388.503</v>
      </c>
      <c r="Z1715" s="23">
        <f>IFERROR(SUMIF($F1640:$F1709,$E1715,Z1640:Z1709),"")</f>
        <v>1703415.858</v>
      </c>
      <c r="AA1715" s="23">
        <f>IFERROR(SUMIF($F1640:$F1709,$E1715,AA1640:AA1709),"")</f>
        <v>1694540.6060000001</v>
      </c>
      <c r="AB1715" s="23">
        <f>IFERROR(SUMIF($F1640:$F1709,$E1715,AB1640:AB1709),"")</f>
        <v>1694910.3099999998</v>
      </c>
      <c r="AC1715" s="23">
        <f>IFERROR(SUMIF($F1640:$F1709,$E1715,AC1640:AC1709),"")</f>
        <v>1709640.3570000001</v>
      </c>
      <c r="AD1715" s="23">
        <f>IFERROR(SUMIF($F1640:$F1709,$E1715,AD1640:AD1709),"")</f>
        <v>1730343.9190000002</v>
      </c>
      <c r="AE1715" s="23">
        <f>IFERROR(SUMIF($F1640:$F1709,$E1715,AE1640:AE1709),"")</f>
        <v>1722444.9630000002</v>
      </c>
      <c r="AF1715" s="23">
        <f>IFERROR(SUMIF($F1640:$F1709,$E1715,AF1640:AF1709),"")</f>
        <v>1730324.9339999999</v>
      </c>
      <c r="AG1715" s="23">
        <f>IFERROR(SUMIF($F1640:$F1709,$E1715,AG1640:AG1709),"")</f>
        <v>1742227.5189999999</v>
      </c>
      <c r="AH1715" s="23">
        <f>IFERROR(SUMIF($F1640:$F1709,$E1715,AH1640:AH1709),"")</f>
        <v>1752540.385</v>
      </c>
    </row>
    <row r="1716" spans="1:34" ht="15" hidden="1" x14ac:dyDescent="0.25">
      <c r="A1716" t="str">
        <f t="shared" si="294"/>
        <v>纯H股归母净利润(TTM)</v>
      </c>
      <c r="B1716" s="3" t="str">
        <f t="shared" ref="B1716" si="298">D1716&amp;G1716</f>
        <v>纯H股归母净利润(TTM)</v>
      </c>
      <c r="C1716" s="3"/>
      <c r="D1716" s="5" t="s">
        <v>236</v>
      </c>
      <c r="E1716" s="5" t="s">
        <v>236</v>
      </c>
      <c r="F1716" s="3"/>
      <c r="G1716" s="5" t="str">
        <f t="shared" si="295"/>
        <v>归母净利润(TTM)</v>
      </c>
      <c r="H1716" s="23">
        <f>IFERROR(SUMIF($F1640:$F1709,$E1716,H1640:H1709),"")</f>
        <v>51353.823515399999</v>
      </c>
      <c r="I1716" s="23">
        <f>IFERROR(SUMIF($F1640:$F1709,$E1716,I1640:I1709),"")</f>
        <v>53127.871506379997</v>
      </c>
      <c r="J1716" s="23">
        <f>IFERROR(SUMIF($F1640:$F1709,$E1716,J1640:J1709),"")</f>
        <v>51690.428102819991</v>
      </c>
      <c r="K1716" s="23">
        <f>IFERROR(SUMIF($F1640:$F1709,$E1716,K1640:K1709),"")</f>
        <v>52433.438918740008</v>
      </c>
      <c r="L1716" s="23">
        <f>IFERROR(SUMIF($F1640:$F1709,$E1716,L1640:L1709),"")</f>
        <v>49372.363852670002</v>
      </c>
      <c r="M1716" s="23">
        <f>IFERROR(SUMIF($F1640:$F1709,$E1716,M1640:M1709),"")</f>
        <v>51030.217433020007</v>
      </c>
      <c r="N1716" s="23">
        <f>IFERROR(SUMIF($F1640:$F1709,$E1716,N1640:N1709),"")</f>
        <v>46192.597892299993</v>
      </c>
      <c r="O1716" s="23">
        <f>IFERROR(SUMIF($F1640:$F1709,$E1716,O1640:O1709),"")</f>
        <v>50635.941892299998</v>
      </c>
      <c r="P1716" s="23">
        <f>IFERROR(SUMIF($F1640:$F1709,$E1716,P1640:P1709),"")</f>
        <v>47520.779273389991</v>
      </c>
      <c r="Q1716" s="23">
        <f>IFERROR(SUMIF($F1640:$F1709,$E1716,Q1640:Q1709),"")</f>
        <v>48979.643382149996</v>
      </c>
      <c r="R1716" s="23">
        <f>IFERROR(SUMIF($F1640:$F1709,$E1716,R1640:R1709),"")</f>
        <v>46402.187002269995</v>
      </c>
      <c r="S1716" s="23">
        <f>IFERROR(SUMIF($F1640:$F1709,$E1716,S1640:S1709),"")</f>
        <v>50407.461502270002</v>
      </c>
      <c r="T1716" s="23">
        <f>IFERROR(SUMIF($F1640:$F1709,$E1716,T1640:T1709),"")</f>
        <v>46750.692887190002</v>
      </c>
      <c r="U1716" s="23">
        <f>IFERROR(SUMIF($F1640:$F1709,$E1716,U1640:U1709),"")</f>
        <v>48780.312934130001</v>
      </c>
      <c r="V1716" s="23">
        <f>IFERROR(SUMIF($F1640:$F1709,$E1716,V1640:V1709),"")</f>
        <v>47230.891470130002</v>
      </c>
      <c r="W1716" s="23">
        <f>IFERROR(SUMIF($F1640:$F1709,$E1716,W1640:W1709),"")</f>
        <v>49675.628670129998</v>
      </c>
      <c r="X1716" s="23">
        <f>IFERROR(SUMIF($F1640:$F1709,$E1716,X1640:X1709),"")</f>
        <v>45706.033650330006</v>
      </c>
      <c r="Y1716" s="23">
        <f>IFERROR(SUMIF($F1640:$F1709,$E1716,Y1640:Y1709),"")</f>
        <v>47848.168606429994</v>
      </c>
      <c r="Z1716" s="23">
        <f>IFERROR(SUMIF($F1640:$F1709,$E1716,Z1640:Z1709),"")</f>
        <v>45295.74379706999</v>
      </c>
      <c r="AA1716" s="23">
        <f>IFERROR(SUMIF($F1640:$F1709,$E1716,AA1640:AA1709),"")</f>
        <v>44500.695197069988</v>
      </c>
      <c r="AB1716" s="23">
        <f>IFERROR(SUMIF($F1640:$F1709,$E1716,AB1640:AB1709),"")</f>
        <v>45187.98846429</v>
      </c>
      <c r="AC1716" s="23">
        <f>IFERROR(SUMIF($F1640:$F1709,$E1716,AC1640:AC1709),"")</f>
        <v>44457.738697070003</v>
      </c>
      <c r="AD1716" s="23">
        <f>IFERROR(SUMIF($F1640:$F1709,$E1716,AD1640:AD1709),"")</f>
        <v>45983.000216520006</v>
      </c>
      <c r="AE1716" s="23">
        <f>IFERROR(SUMIF($F1640:$F1709,$E1716,AE1640:AE1709),"")</f>
        <v>46237.084316520006</v>
      </c>
      <c r="AF1716" s="23">
        <f>IFERROR(SUMIF($F1640:$F1709,$E1716,AF1640:AF1709),"")</f>
        <v>45870.00035953</v>
      </c>
      <c r="AG1716" s="23">
        <f>IFERROR(SUMIF($F1640:$F1709,$E1716,AG1640:AG1709),"")</f>
        <v>47778.636116520007</v>
      </c>
      <c r="AH1716" s="23">
        <f>IFERROR(SUMIF($F1640:$F1709,$E1716,AH1640:AH1709),"")</f>
        <v>47631.644</v>
      </c>
    </row>
    <row r="1717" spans="1:34" ht="15.6" hidden="1" x14ac:dyDescent="0.25">
      <c r="A1717" t="str">
        <f t="shared" si="294"/>
        <v>归母净资产</v>
      </c>
      <c r="B1717" s="3"/>
      <c r="C1717" s="3"/>
      <c r="D1717" s="3"/>
      <c r="E1717" s="3"/>
      <c r="F1717" s="1" t="s">
        <v>138</v>
      </c>
      <c r="G1717" s="3" t="s">
        <v>268</v>
      </c>
    </row>
    <row r="1718" spans="1:34" ht="15" hidden="1" x14ac:dyDescent="0.25">
      <c r="A1718" t="str">
        <f t="shared" si="294"/>
        <v>工商归母净资产</v>
      </c>
      <c r="B1718" s="3" t="str">
        <f>D1718&amp;G1718</f>
        <v>工商银行归母净资产</v>
      </c>
      <c r="C1718" s="5" t="s">
        <v>486</v>
      </c>
      <c r="D1718" s="4" t="s">
        <v>6</v>
      </c>
      <c r="E1718" s="5" t="s">
        <v>7</v>
      </c>
      <c r="F1718" s="5" t="s">
        <v>8</v>
      </c>
      <c r="G1718" s="5" t="str">
        <f>G1717</f>
        <v>归母净资产</v>
      </c>
      <c r="H1718" s="216">
        <v>2413376</v>
      </c>
      <c r="I1718" s="216">
        <v>2654896</v>
      </c>
      <c r="J1718" s="216">
        <v>2676186</v>
      </c>
      <c r="K1718" s="216">
        <v>2763853</v>
      </c>
      <c r="L1718" s="216">
        <v>2730866</v>
      </c>
      <c r="M1718" s="216">
        <v>2806279</v>
      </c>
      <c r="N1718" s="216">
        <v>2893502</v>
      </c>
      <c r="O1718" s="216">
        <v>2977677</v>
      </c>
      <c r="P1718" s="216">
        <v>3029890</v>
      </c>
      <c r="Q1718" s="216">
        <v>3146096</v>
      </c>
      <c r="R1718" s="216">
        <v>3257755</v>
      </c>
      <c r="S1718" s="216">
        <v>3336786</v>
      </c>
      <c r="T1718" s="216">
        <v>3314198</v>
      </c>
      <c r="U1718" s="216">
        <v>3409851</v>
      </c>
      <c r="V1718" s="216">
        <v>3495171</v>
      </c>
      <c r="W1718" s="216">
        <v>3581383</v>
      </c>
      <c r="X1718" s="216">
        <v>3575999</v>
      </c>
      <c r="Y1718" s="216">
        <v>3656043</v>
      </c>
      <c r="Z1718" s="216">
        <v>3756887</v>
      </c>
      <c r="AA1718" s="216">
        <v>3857572</v>
      </c>
      <c r="AB1718" s="216">
        <v>3843526</v>
      </c>
      <c r="AC1718" s="216">
        <v>3901083</v>
      </c>
      <c r="AD1718" s="216">
        <v>3969841</v>
      </c>
      <c r="AE1718" s="216">
        <v>4036224</v>
      </c>
      <c r="AF1718" s="216">
        <v>4114692</v>
      </c>
      <c r="AG1718" s="216">
        <v>4168427</v>
      </c>
      <c r="AH1718" s="216">
        <v>4244259</v>
      </c>
    </row>
    <row r="1719" spans="1:34" ht="15" hidden="1" x14ac:dyDescent="0.25">
      <c r="A1719" t="str">
        <f t="shared" si="294"/>
        <v>建设归母净资产</v>
      </c>
      <c r="B1719" s="3" t="str">
        <f t="shared" ref="B1719:B1793" si="299">D1719&amp;G1719</f>
        <v>建设银行归母净资产</v>
      </c>
      <c r="C1719" s="5" t="s">
        <v>488</v>
      </c>
      <c r="D1719" s="4" t="s">
        <v>10</v>
      </c>
      <c r="E1719" s="5" t="s">
        <v>11</v>
      </c>
      <c r="F1719" s="5" t="s">
        <v>8</v>
      </c>
      <c r="G1719" s="5" t="str">
        <f>G1718</f>
        <v>归母净资产</v>
      </c>
      <c r="H1719" s="216">
        <v>2055756</v>
      </c>
      <c r="I1719" s="216">
        <v>2136034</v>
      </c>
      <c r="J1719" s="216">
        <v>2216257</v>
      </c>
      <c r="K1719" s="216">
        <v>2316047</v>
      </c>
      <c r="L1719" s="216">
        <v>2281066</v>
      </c>
      <c r="M1719" s="216">
        <v>2322319</v>
      </c>
      <c r="N1719" s="216">
        <v>2364808</v>
      </c>
      <c r="O1719" s="216">
        <v>2444774</v>
      </c>
      <c r="P1719" s="216">
        <v>2436972</v>
      </c>
      <c r="Q1719" s="216">
        <v>2522495</v>
      </c>
      <c r="R1719" s="216">
        <v>2588231</v>
      </c>
      <c r="S1719" s="216">
        <v>2673273</v>
      </c>
      <c r="T1719" s="216">
        <v>2659227</v>
      </c>
      <c r="U1719" s="216">
        <v>2791212</v>
      </c>
      <c r="V1719" s="216">
        <v>2856733</v>
      </c>
      <c r="W1719" s="216">
        <v>2942274</v>
      </c>
      <c r="X1719" s="216">
        <v>2935258</v>
      </c>
      <c r="Y1719" s="216">
        <v>3076304</v>
      </c>
      <c r="Z1719" s="216">
        <v>3150145</v>
      </c>
      <c r="AA1719" s="216">
        <v>3242148</v>
      </c>
      <c r="AB1719" s="216">
        <v>3234661</v>
      </c>
      <c r="AC1719" s="216">
        <v>3320914</v>
      </c>
      <c r="AD1719" s="216">
        <v>3322127</v>
      </c>
      <c r="AE1719" s="216">
        <v>3388936</v>
      </c>
      <c r="AF1719" s="216">
        <v>3563298</v>
      </c>
      <c r="AG1719" s="216">
        <v>3633387</v>
      </c>
      <c r="AH1719" s="216">
        <v>3663411</v>
      </c>
    </row>
    <row r="1720" spans="1:34" ht="15" hidden="1" x14ac:dyDescent="0.25">
      <c r="A1720" t="str">
        <f t="shared" si="294"/>
        <v>农业归母净资产</v>
      </c>
      <c r="B1720" s="3" t="str">
        <f t="shared" si="299"/>
        <v>农业银行归母净资产</v>
      </c>
      <c r="C1720" s="5" t="s">
        <v>487</v>
      </c>
      <c r="D1720" s="4" t="s">
        <v>13</v>
      </c>
      <c r="E1720" s="5" t="s">
        <v>14</v>
      </c>
      <c r="F1720" s="5" t="s">
        <v>8</v>
      </c>
      <c r="G1720" s="5" t="str">
        <f t="shared" ref="G1720:G1753" si="300">G1719</f>
        <v>归母净资产</v>
      </c>
      <c r="H1720" s="216">
        <v>1732667</v>
      </c>
      <c r="I1720" s="216">
        <v>1917649</v>
      </c>
      <c r="J1720" s="216">
        <v>1948355</v>
      </c>
      <c r="K1720" s="216">
        <v>2021002</v>
      </c>
      <c r="L1720" s="216">
        <v>2082127</v>
      </c>
      <c r="M1720" s="216">
        <v>2153348</v>
      </c>
      <c r="N1720" s="216">
        <v>2204789</v>
      </c>
      <c r="O1720" s="216">
        <v>2264143</v>
      </c>
      <c r="P1720" s="216">
        <v>2255845</v>
      </c>
      <c r="Q1720" s="216">
        <v>2320428</v>
      </c>
      <c r="R1720" s="216">
        <v>2414605</v>
      </c>
      <c r="S1720" s="216">
        <v>2527653</v>
      </c>
      <c r="T1720" s="216">
        <v>2519496</v>
      </c>
      <c r="U1720" s="216">
        <v>2625417</v>
      </c>
      <c r="V1720" s="216">
        <v>2668412</v>
      </c>
      <c r="W1720" s="216">
        <v>2726520</v>
      </c>
      <c r="X1720" s="216">
        <v>2714446</v>
      </c>
      <c r="Y1720" s="216">
        <v>2815621</v>
      </c>
      <c r="Z1720" s="216">
        <v>2889248</v>
      </c>
      <c r="AA1720" s="216">
        <v>2991892</v>
      </c>
      <c r="AB1720" s="216">
        <v>3049778</v>
      </c>
      <c r="AC1720" s="216">
        <v>3003722</v>
      </c>
      <c r="AD1720" s="216">
        <v>3090808</v>
      </c>
      <c r="AE1720" s="216">
        <v>3137261</v>
      </c>
      <c r="AF1720" s="216">
        <v>3143100</v>
      </c>
      <c r="AG1720" s="216">
        <v>3168502</v>
      </c>
      <c r="AH1720" s="216">
        <v>3237182</v>
      </c>
    </row>
    <row r="1721" spans="1:34" ht="15" hidden="1" x14ac:dyDescent="0.25">
      <c r="A1721" t="str">
        <f t="shared" si="294"/>
        <v>中国归母净资产</v>
      </c>
      <c r="B1721" s="3" t="str">
        <f t="shared" si="299"/>
        <v>中国银行归母净资产</v>
      </c>
      <c r="C1721" s="5" t="s">
        <v>489</v>
      </c>
      <c r="D1721" s="4" t="s">
        <v>16</v>
      </c>
      <c r="E1721" s="5" t="s">
        <v>17</v>
      </c>
      <c r="F1721" s="5" t="s">
        <v>8</v>
      </c>
      <c r="G1721" s="5" t="str">
        <f t="shared" si="300"/>
        <v>归母净资产</v>
      </c>
      <c r="H1721" s="216">
        <v>1790418</v>
      </c>
      <c r="I1721" s="216">
        <v>1866315</v>
      </c>
      <c r="J1721" s="216">
        <v>1851701</v>
      </c>
      <c r="K1721" s="216">
        <v>1929661</v>
      </c>
      <c r="L1721" s="216">
        <v>1958442</v>
      </c>
      <c r="M1721" s="216">
        <v>1979259</v>
      </c>
      <c r="N1721" s="216">
        <v>2038419</v>
      </c>
      <c r="O1721" s="216">
        <v>2059661</v>
      </c>
      <c r="P1721" s="216">
        <v>2105347</v>
      </c>
      <c r="Q1721" s="216">
        <v>2160500</v>
      </c>
      <c r="R1721" s="216">
        <v>2225153</v>
      </c>
      <c r="S1721" s="216">
        <v>2269549</v>
      </c>
      <c r="T1721" s="216">
        <v>2315234</v>
      </c>
      <c r="U1721" s="216">
        <v>2382270</v>
      </c>
      <c r="V1721" s="216">
        <v>2427589</v>
      </c>
      <c r="W1721" s="216">
        <v>2476898</v>
      </c>
      <c r="X1721" s="216">
        <v>2515464</v>
      </c>
      <c r="Y1721" s="216">
        <v>2565509</v>
      </c>
      <c r="Z1721" s="216">
        <v>2629510</v>
      </c>
      <c r="AA1721" s="216">
        <v>2653487</v>
      </c>
      <c r="AB1721" s="216">
        <v>2648821</v>
      </c>
      <c r="AC1721" s="216">
        <v>2742107</v>
      </c>
      <c r="AD1721" s="216">
        <v>2816231</v>
      </c>
      <c r="AE1721" s="216">
        <v>2826343</v>
      </c>
      <c r="AF1721" s="216">
        <v>2987590</v>
      </c>
      <c r="AG1721" s="216">
        <v>3093682</v>
      </c>
      <c r="AH1721" s="216">
        <v>3064044</v>
      </c>
    </row>
    <row r="1722" spans="1:34" ht="15" hidden="1" x14ac:dyDescent="0.25">
      <c r="A1722" t="str">
        <f t="shared" si="294"/>
        <v>邮储归母净资产</v>
      </c>
      <c r="B1722" s="3" t="str">
        <f t="shared" si="299"/>
        <v>邮储银行归母净资产</v>
      </c>
      <c r="C1722" s="5" t="s">
        <v>490</v>
      </c>
      <c r="D1722" s="4" t="s">
        <v>19</v>
      </c>
      <c r="E1722" s="5" t="s">
        <v>20</v>
      </c>
      <c r="F1722" s="5" t="s">
        <v>8</v>
      </c>
      <c r="G1722" s="5" t="str">
        <f t="shared" si="300"/>
        <v>归母净资产</v>
      </c>
      <c r="H1722" s="216">
        <v>493109</v>
      </c>
      <c r="I1722" s="216">
        <v>510630</v>
      </c>
      <c r="J1722" s="216">
        <v>543867</v>
      </c>
      <c r="K1722" s="216">
        <v>650038</v>
      </c>
      <c r="L1722" s="216">
        <v>640689</v>
      </c>
      <c r="M1722" s="216">
        <v>657179</v>
      </c>
      <c r="N1722" s="216">
        <v>671799</v>
      </c>
      <c r="O1722" s="216">
        <v>749724</v>
      </c>
      <c r="P1722" s="216">
        <v>749055</v>
      </c>
      <c r="Q1722" s="216">
        <v>777706</v>
      </c>
      <c r="R1722" s="216">
        <v>794091</v>
      </c>
      <c r="S1722" s="216">
        <v>842022</v>
      </c>
      <c r="T1722" s="216">
        <v>839724</v>
      </c>
      <c r="U1722" s="216">
        <v>816463</v>
      </c>
      <c r="V1722" s="216">
        <v>824225</v>
      </c>
      <c r="W1722" s="216">
        <v>889917</v>
      </c>
      <c r="X1722" s="216">
        <v>889028</v>
      </c>
      <c r="Y1722" s="216">
        <v>913774</v>
      </c>
      <c r="Z1722" s="216">
        <v>954873</v>
      </c>
      <c r="AA1722" s="216">
        <v>1006927</v>
      </c>
      <c r="AB1722" s="216">
        <v>1004986</v>
      </c>
      <c r="AC1722" s="216">
        <v>1030960</v>
      </c>
      <c r="AD1722" s="216">
        <v>1029669</v>
      </c>
      <c r="AE1722" s="216">
        <v>994297</v>
      </c>
      <c r="AF1722" s="216">
        <v>1138639</v>
      </c>
      <c r="AG1722" s="216">
        <v>1163663</v>
      </c>
      <c r="AH1722" s="216">
        <v>1160146</v>
      </c>
    </row>
    <row r="1723" spans="1:34" ht="15" hidden="1" x14ac:dyDescent="0.25">
      <c r="A1723" t="str">
        <f t="shared" si="294"/>
        <v>交通归母净资产</v>
      </c>
      <c r="B1723" s="3" t="str">
        <f t="shared" si="299"/>
        <v>交通银行归母净资产</v>
      </c>
      <c r="C1723" s="5" t="s">
        <v>491</v>
      </c>
      <c r="D1723" s="4" t="s">
        <v>22</v>
      </c>
      <c r="E1723" s="5" t="s">
        <v>23</v>
      </c>
      <c r="F1723" s="5" t="s">
        <v>8</v>
      </c>
      <c r="G1723" s="5" t="str">
        <f t="shared" si="300"/>
        <v>归母净资产</v>
      </c>
      <c r="H1723" s="216">
        <v>716490</v>
      </c>
      <c r="I1723" s="216">
        <v>775337</v>
      </c>
      <c r="J1723" s="216">
        <v>793247</v>
      </c>
      <c r="K1723" s="216">
        <v>810302</v>
      </c>
      <c r="L1723" s="216">
        <v>802543</v>
      </c>
      <c r="M1723" s="216">
        <v>825111</v>
      </c>
      <c r="N1723" s="216">
        <v>866607</v>
      </c>
      <c r="O1723" s="216">
        <v>889704</v>
      </c>
      <c r="P1723" s="216">
        <v>923608</v>
      </c>
      <c r="Q1723" s="216">
        <v>944346</v>
      </c>
      <c r="R1723" s="216">
        <v>964647</v>
      </c>
      <c r="S1723" s="216">
        <v>984172</v>
      </c>
      <c r="T1723" s="216">
        <v>976543</v>
      </c>
      <c r="U1723" s="216">
        <v>999797</v>
      </c>
      <c r="V1723" s="216">
        <v>1023409</v>
      </c>
      <c r="W1723" s="216">
        <v>1045920</v>
      </c>
      <c r="X1723" s="216">
        <v>1043083</v>
      </c>
      <c r="Y1723" s="216">
        <v>1061390</v>
      </c>
      <c r="Z1723" s="216">
        <v>1088030</v>
      </c>
      <c r="AA1723" s="216">
        <v>1114564</v>
      </c>
      <c r="AB1723" s="216">
        <v>1107374</v>
      </c>
      <c r="AC1723" s="216">
        <v>1127908</v>
      </c>
      <c r="AD1723" s="216">
        <v>1144306</v>
      </c>
      <c r="AE1723" s="216">
        <v>1165925</v>
      </c>
      <c r="AF1723" s="216">
        <v>1293989</v>
      </c>
      <c r="AG1723" s="216">
        <v>1280369</v>
      </c>
      <c r="AH1723" s="216">
        <v>1269232</v>
      </c>
    </row>
    <row r="1724" spans="1:34" ht="15" hidden="1" x14ac:dyDescent="0.25">
      <c r="A1724" t="str">
        <f t="shared" si="294"/>
        <v>招商归母净资产</v>
      </c>
      <c r="B1724" s="3" t="str">
        <f t="shared" si="299"/>
        <v>招商银行归母净资产</v>
      </c>
      <c r="C1724" s="5" t="s">
        <v>492</v>
      </c>
      <c r="D1724" s="4" t="s">
        <v>25</v>
      </c>
      <c r="E1724" s="5" t="s">
        <v>26</v>
      </c>
      <c r="F1724" s="5" t="s">
        <v>27</v>
      </c>
      <c r="G1724" s="5" t="str">
        <f t="shared" si="300"/>
        <v>归母净资产</v>
      </c>
      <c r="H1724" s="216">
        <v>567886</v>
      </c>
      <c r="I1724" s="216">
        <v>596425</v>
      </c>
      <c r="J1724" s="216">
        <v>611301</v>
      </c>
      <c r="K1724" s="216">
        <v>642031</v>
      </c>
      <c r="L1724" s="216">
        <v>632530</v>
      </c>
      <c r="M1724" s="216">
        <v>703306</v>
      </c>
      <c r="N1724" s="216">
        <v>723750</v>
      </c>
      <c r="O1724" s="216">
        <v>755107</v>
      </c>
      <c r="P1724" s="216">
        <v>754875</v>
      </c>
      <c r="Q1724" s="216">
        <v>788967</v>
      </c>
      <c r="R1724" s="216">
        <v>858745</v>
      </c>
      <c r="S1724" s="216">
        <v>893494</v>
      </c>
      <c r="T1724" s="216">
        <v>888032</v>
      </c>
      <c r="U1724" s="216">
        <v>919582</v>
      </c>
      <c r="V1724" s="216">
        <v>945503</v>
      </c>
      <c r="W1724" s="216">
        <v>981087</v>
      </c>
      <c r="X1724" s="216">
        <v>977126</v>
      </c>
      <c r="Y1724" s="216">
        <v>1012235</v>
      </c>
      <c r="Z1724" s="216">
        <v>1076370</v>
      </c>
      <c r="AA1724" s="216">
        <v>1118965</v>
      </c>
      <c r="AB1724" s="216">
        <v>1110213</v>
      </c>
      <c r="AC1724" s="216">
        <v>1152527</v>
      </c>
      <c r="AD1724" s="216">
        <v>1226014</v>
      </c>
      <c r="AE1724" s="216">
        <v>1246207</v>
      </c>
      <c r="AF1724" s="216">
        <v>1289233</v>
      </c>
      <c r="AG1724" s="216">
        <v>1267285</v>
      </c>
      <c r="AH1724" s="216">
        <v>1272875</v>
      </c>
    </row>
    <row r="1725" spans="1:34" ht="15" hidden="1" x14ac:dyDescent="0.25">
      <c r="A1725" t="str">
        <f t="shared" si="294"/>
        <v>兴业归母净资产</v>
      </c>
      <c r="B1725" s="3" t="str">
        <f t="shared" si="299"/>
        <v>兴业银行归母净资产</v>
      </c>
      <c r="C1725" s="5" t="s">
        <v>509</v>
      </c>
      <c r="D1725" s="4" t="s">
        <v>29</v>
      </c>
      <c r="E1725" s="5" t="s">
        <v>30</v>
      </c>
      <c r="F1725" s="5" t="s">
        <v>27</v>
      </c>
      <c r="G1725" s="5" t="str">
        <f t="shared" si="300"/>
        <v>归母净资产</v>
      </c>
      <c r="H1725" s="216">
        <v>510210</v>
      </c>
      <c r="I1725" s="216">
        <v>530615</v>
      </c>
      <c r="J1725" s="216">
        <v>541360</v>
      </c>
      <c r="K1725" s="216">
        <v>563145</v>
      </c>
      <c r="L1725" s="216">
        <v>553491</v>
      </c>
      <c r="M1725" s="216">
        <v>568312</v>
      </c>
      <c r="N1725" s="216">
        <v>615586</v>
      </c>
      <c r="O1725" s="216">
        <v>640257</v>
      </c>
      <c r="P1725" s="216">
        <v>637956</v>
      </c>
      <c r="Q1725" s="216">
        <v>663849</v>
      </c>
      <c r="R1725" s="216">
        <v>684111</v>
      </c>
      <c r="S1725" s="216">
        <v>710897</v>
      </c>
      <c r="T1725" s="216">
        <v>704380</v>
      </c>
      <c r="U1725" s="216">
        <v>729807</v>
      </c>
      <c r="V1725" s="216">
        <v>746187</v>
      </c>
      <c r="W1725" s="216">
        <v>772282</v>
      </c>
      <c r="X1725" s="216">
        <v>762890</v>
      </c>
      <c r="Y1725" s="216">
        <v>783453</v>
      </c>
      <c r="Z1725" s="216">
        <v>796224</v>
      </c>
      <c r="AA1725" s="216">
        <v>821728</v>
      </c>
      <c r="AB1725" s="216">
        <v>847463</v>
      </c>
      <c r="AC1725" s="216">
        <v>868153</v>
      </c>
      <c r="AD1725" s="216">
        <v>881908</v>
      </c>
      <c r="AE1725" s="216">
        <v>903871</v>
      </c>
      <c r="AF1725" s="216">
        <v>881747</v>
      </c>
      <c r="AG1725" s="216">
        <v>890658</v>
      </c>
      <c r="AH1725" s="216">
        <v>901716</v>
      </c>
    </row>
    <row r="1726" spans="1:34" ht="15" hidden="1" x14ac:dyDescent="0.25">
      <c r="A1726" t="str">
        <f t="shared" si="294"/>
        <v>浦发归母净资产</v>
      </c>
      <c r="B1726" s="3" t="str">
        <f t="shared" si="299"/>
        <v>浦发银行归母净资产</v>
      </c>
      <c r="C1726" s="5" t="s">
        <v>510</v>
      </c>
      <c r="D1726" s="4" t="s">
        <v>32</v>
      </c>
      <c r="E1726" s="5" t="s">
        <v>33</v>
      </c>
      <c r="F1726" s="5" t="s">
        <v>27</v>
      </c>
      <c r="G1726" s="5" t="str">
        <f t="shared" si="300"/>
        <v>归母净资产</v>
      </c>
      <c r="H1726" s="216">
        <v>492765</v>
      </c>
      <c r="I1726" s="216">
        <v>540079</v>
      </c>
      <c r="J1726" s="216">
        <v>553861</v>
      </c>
      <c r="K1726" s="216">
        <v>575449</v>
      </c>
      <c r="L1726" s="216">
        <v>564894</v>
      </c>
      <c r="M1726" s="216">
        <v>572951</v>
      </c>
      <c r="N1726" s="216">
        <v>638197</v>
      </c>
      <c r="O1726" s="216">
        <v>655689</v>
      </c>
      <c r="P1726" s="216">
        <v>652583</v>
      </c>
      <c r="Q1726" s="216">
        <v>662528</v>
      </c>
      <c r="R1726" s="216">
        <v>670007</v>
      </c>
      <c r="S1726" s="216">
        <v>687338</v>
      </c>
      <c r="T1726" s="216">
        <v>685293</v>
      </c>
      <c r="U1726" s="216">
        <v>692017</v>
      </c>
      <c r="V1726" s="216">
        <v>697872</v>
      </c>
      <c r="W1726" s="216">
        <v>713866</v>
      </c>
      <c r="X1726" s="216">
        <v>713100</v>
      </c>
      <c r="Y1726" s="216">
        <v>715695</v>
      </c>
      <c r="Z1726" s="216">
        <v>724749</v>
      </c>
      <c r="AA1726" s="216">
        <v>743003</v>
      </c>
      <c r="AB1726" s="216">
        <v>745520</v>
      </c>
      <c r="AC1726" s="216">
        <v>722707</v>
      </c>
      <c r="AD1726" s="216">
        <v>736329</v>
      </c>
      <c r="AE1726" s="216">
        <v>747165</v>
      </c>
      <c r="AF1726" s="216">
        <v>792855</v>
      </c>
      <c r="AG1726" s="216">
        <v>832293</v>
      </c>
      <c r="AH1726" s="216">
        <v>816914</v>
      </c>
    </row>
    <row r="1727" spans="1:34" ht="15" hidden="1" x14ac:dyDescent="0.25">
      <c r="A1727" t="str">
        <f t="shared" si="294"/>
        <v>中信归母净资产</v>
      </c>
      <c r="B1727" s="3" t="str">
        <f t="shared" si="299"/>
        <v>中信银行归母净资产</v>
      </c>
      <c r="C1727" s="5" t="s">
        <v>493</v>
      </c>
      <c r="D1727" s="4" t="s">
        <v>35</v>
      </c>
      <c r="E1727" s="5" t="s">
        <v>36</v>
      </c>
      <c r="F1727" s="5" t="s">
        <v>27</v>
      </c>
      <c r="G1727" s="5" t="str">
        <f t="shared" si="300"/>
        <v>归母净资产</v>
      </c>
      <c r="H1727" s="216">
        <v>457005</v>
      </c>
      <c r="I1727" s="216">
        <v>470808</v>
      </c>
      <c r="J1727" s="216">
        <v>517311</v>
      </c>
      <c r="K1727" s="216">
        <v>536970</v>
      </c>
      <c r="L1727" s="216">
        <v>530877</v>
      </c>
      <c r="M1727" s="216">
        <v>534064</v>
      </c>
      <c r="N1727" s="216">
        <v>544573</v>
      </c>
      <c r="O1727" s="216">
        <v>560116</v>
      </c>
      <c r="P1727" s="216">
        <v>600706</v>
      </c>
      <c r="Q1727" s="216">
        <v>613757</v>
      </c>
      <c r="R1727" s="216">
        <v>626303</v>
      </c>
      <c r="S1727" s="216">
        <v>640467</v>
      </c>
      <c r="T1727" s="216">
        <v>641020</v>
      </c>
      <c r="U1727" s="216">
        <v>657703</v>
      </c>
      <c r="V1727" s="216">
        <v>665418</v>
      </c>
      <c r="W1727" s="216">
        <v>685163</v>
      </c>
      <c r="X1727" s="216">
        <v>690336</v>
      </c>
      <c r="Y1727" s="216">
        <v>702654</v>
      </c>
      <c r="Z1727" s="216">
        <v>717222</v>
      </c>
      <c r="AA1727" s="216">
        <v>767099</v>
      </c>
      <c r="AB1727" s="216">
        <v>798077</v>
      </c>
      <c r="AC1727" s="216">
        <v>811795</v>
      </c>
      <c r="AD1727" s="216">
        <v>789264</v>
      </c>
      <c r="AE1727" s="216">
        <v>808432</v>
      </c>
      <c r="AF1727" s="216">
        <v>814301</v>
      </c>
      <c r="AG1727" s="216">
        <v>823315</v>
      </c>
      <c r="AH1727" s="216">
        <v>828813</v>
      </c>
    </row>
    <row r="1728" spans="1:34" ht="15" hidden="1" x14ac:dyDescent="0.25">
      <c r="A1728" t="str">
        <f t="shared" si="294"/>
        <v>民生归母净资产</v>
      </c>
      <c r="B1728" s="3" t="str">
        <f t="shared" si="299"/>
        <v>民生银行归母净资产</v>
      </c>
      <c r="C1728" s="5" t="s">
        <v>494</v>
      </c>
      <c r="D1728" s="4" t="s">
        <v>38</v>
      </c>
      <c r="E1728" s="5" t="s">
        <v>39</v>
      </c>
      <c r="F1728" s="5" t="s">
        <v>27</v>
      </c>
      <c r="G1728" s="5" t="str">
        <f t="shared" si="300"/>
        <v>归母净资产</v>
      </c>
      <c r="H1728" s="216">
        <v>477333</v>
      </c>
      <c r="I1728" s="216">
        <v>491441</v>
      </c>
      <c r="J1728" s="216">
        <v>518845</v>
      </c>
      <c r="K1728" s="216">
        <v>537380</v>
      </c>
      <c r="L1728" s="216">
        <v>527417</v>
      </c>
      <c r="M1728" s="216">
        <v>532769</v>
      </c>
      <c r="N1728" s="216">
        <v>529537</v>
      </c>
      <c r="O1728" s="216">
        <v>545165</v>
      </c>
      <c r="P1728" s="216">
        <v>575436</v>
      </c>
      <c r="Q1728" s="216">
        <v>586466</v>
      </c>
      <c r="R1728" s="216">
        <v>574280</v>
      </c>
      <c r="S1728" s="216">
        <v>586407</v>
      </c>
      <c r="T1728" s="216">
        <v>590160</v>
      </c>
      <c r="U1728" s="216">
        <v>598542</v>
      </c>
      <c r="V1728" s="216">
        <v>599928</v>
      </c>
      <c r="W1728" s="216">
        <v>615340</v>
      </c>
      <c r="X1728" s="216">
        <v>613419</v>
      </c>
      <c r="Y1728" s="216">
        <v>621065</v>
      </c>
      <c r="Z1728" s="216">
        <v>624602</v>
      </c>
      <c r="AA1728" s="216">
        <v>639200</v>
      </c>
      <c r="AB1728" s="216">
        <v>596141</v>
      </c>
      <c r="AC1728" s="216">
        <v>632889</v>
      </c>
      <c r="AD1728" s="216">
        <v>642859</v>
      </c>
      <c r="AE1728" s="216">
        <v>652214</v>
      </c>
      <c r="AF1728" s="216">
        <v>688544</v>
      </c>
      <c r="AG1728" s="216">
        <v>686922</v>
      </c>
      <c r="AH1728" s="216">
        <v>689637</v>
      </c>
    </row>
    <row r="1729" spans="1:34" ht="15" hidden="1" x14ac:dyDescent="0.25">
      <c r="A1729" t="str">
        <f t="shared" si="294"/>
        <v>光大归母净资产</v>
      </c>
      <c r="B1729" s="3" t="str">
        <f t="shared" si="299"/>
        <v>光大银行归母净资产</v>
      </c>
      <c r="C1729" s="5" t="s">
        <v>495</v>
      </c>
      <c r="D1729" s="4" t="s">
        <v>41</v>
      </c>
      <c r="E1729" s="5" t="s">
        <v>42</v>
      </c>
      <c r="F1729" s="5" t="s">
        <v>27</v>
      </c>
      <c r="G1729" s="5" t="str">
        <f t="shared" si="300"/>
        <v>归母净资产</v>
      </c>
      <c r="H1729" s="216">
        <v>333061</v>
      </c>
      <c r="I1729" s="216">
        <v>379268</v>
      </c>
      <c r="J1729" s="216">
        <v>384982</v>
      </c>
      <c r="K1729" s="216">
        <v>397100</v>
      </c>
      <c r="L1729" s="216">
        <v>390312</v>
      </c>
      <c r="M1729" s="216">
        <v>439204</v>
      </c>
      <c r="N1729" s="216">
        <v>453449</v>
      </c>
      <c r="O1729" s="216">
        <v>462905</v>
      </c>
      <c r="P1729" s="216">
        <v>462539</v>
      </c>
      <c r="Q1729" s="216">
        <v>474140</v>
      </c>
      <c r="R1729" s="216">
        <v>482489</v>
      </c>
      <c r="S1729" s="216">
        <v>490333</v>
      </c>
      <c r="T1729" s="216">
        <v>490530</v>
      </c>
      <c r="U1729" s="216">
        <v>501932</v>
      </c>
      <c r="V1729" s="216">
        <v>507883</v>
      </c>
      <c r="W1729" s="216">
        <v>536164</v>
      </c>
      <c r="X1729" s="216">
        <v>538398</v>
      </c>
      <c r="Y1729" s="216">
        <v>548076</v>
      </c>
      <c r="Z1729" s="216">
        <v>552391</v>
      </c>
      <c r="AA1729" s="216">
        <v>565331</v>
      </c>
      <c r="AB1729" s="216">
        <v>568391</v>
      </c>
      <c r="AC1729" s="216">
        <v>580138</v>
      </c>
      <c r="AD1729" s="216">
        <v>587700</v>
      </c>
      <c r="AE1729" s="216">
        <v>586401</v>
      </c>
      <c r="AF1729" s="216">
        <v>594534</v>
      </c>
      <c r="AG1729" s="216">
        <v>602273</v>
      </c>
      <c r="AH1729" s="216">
        <v>604800</v>
      </c>
    </row>
    <row r="1730" spans="1:34" ht="15" hidden="1" x14ac:dyDescent="0.25">
      <c r="A1730" t="str">
        <f t="shared" si="294"/>
        <v>平安归母净资产</v>
      </c>
      <c r="B1730" s="3" t="str">
        <f t="shared" si="299"/>
        <v>平安银行归母净资产</v>
      </c>
      <c r="C1730" s="5" t="s">
        <v>511</v>
      </c>
      <c r="D1730" s="4" t="s">
        <v>44</v>
      </c>
      <c r="E1730" s="5" t="s">
        <v>45</v>
      </c>
      <c r="F1730" s="5" t="s">
        <v>27</v>
      </c>
      <c r="G1730" s="5" t="str">
        <f t="shared" si="300"/>
        <v>归母净资产</v>
      </c>
      <c r="H1730" s="216">
        <v>256603</v>
      </c>
      <c r="I1730" s="216">
        <v>288073</v>
      </c>
      <c r="J1730" s="216">
        <v>312983</v>
      </c>
      <c r="K1730" s="216">
        <v>352355</v>
      </c>
      <c r="L1730" s="216">
        <v>351397</v>
      </c>
      <c r="M1730" s="216">
        <v>358771</v>
      </c>
      <c r="N1730" s="216">
        <v>364131</v>
      </c>
      <c r="O1730" s="216">
        <v>372617</v>
      </c>
      <c r="P1730" s="216">
        <v>377193</v>
      </c>
      <c r="Q1730" s="216">
        <v>388858</v>
      </c>
      <c r="R1730" s="216">
        <v>395448</v>
      </c>
      <c r="S1730" s="216">
        <v>406175</v>
      </c>
      <c r="T1730" s="216">
        <v>412098</v>
      </c>
      <c r="U1730" s="216">
        <v>425384</v>
      </c>
      <c r="V1730" s="216">
        <v>434680</v>
      </c>
      <c r="W1730" s="216">
        <v>446745</v>
      </c>
      <c r="X1730" s="216">
        <v>452073</v>
      </c>
      <c r="Y1730" s="216">
        <v>465860</v>
      </c>
      <c r="Z1730" s="216">
        <v>472328</v>
      </c>
      <c r="AA1730" s="216">
        <v>485576</v>
      </c>
      <c r="AB1730" s="216">
        <v>481869</v>
      </c>
      <c r="AC1730" s="216">
        <v>490469</v>
      </c>
      <c r="AD1730" s="216">
        <v>494842</v>
      </c>
      <c r="AE1730" s="216">
        <v>506112</v>
      </c>
      <c r="AF1730" s="216">
        <v>510062</v>
      </c>
      <c r="AG1730" s="216">
        <v>517930</v>
      </c>
      <c r="AH1730" s="216">
        <v>551184</v>
      </c>
    </row>
    <row r="1731" spans="1:34" ht="15" hidden="1" x14ac:dyDescent="0.25">
      <c r="A1731" t="str">
        <f t="shared" si="294"/>
        <v>华夏归母净资产</v>
      </c>
      <c r="B1731" s="3" t="str">
        <f t="shared" si="299"/>
        <v>华夏银行归母净资产</v>
      </c>
      <c r="C1731" s="5" t="s">
        <v>512</v>
      </c>
      <c r="D1731" s="4" t="s">
        <v>47</v>
      </c>
      <c r="E1731" s="5" t="s">
        <v>48</v>
      </c>
      <c r="F1731" s="5" t="s">
        <v>27</v>
      </c>
      <c r="G1731" s="5" t="str">
        <f t="shared" si="300"/>
        <v>归母净资产</v>
      </c>
      <c r="H1731" s="216">
        <v>256558</v>
      </c>
      <c r="I1731" s="216">
        <v>261375</v>
      </c>
      <c r="J1731" s="216">
        <v>267588</v>
      </c>
      <c r="K1731" s="216">
        <v>272846</v>
      </c>
      <c r="L1731" s="216">
        <v>269948</v>
      </c>
      <c r="M1731" s="216">
        <v>273414</v>
      </c>
      <c r="N1731" s="216">
        <v>280613</v>
      </c>
      <c r="O1731" s="216">
        <v>285371</v>
      </c>
      <c r="P1731" s="216">
        <v>284803</v>
      </c>
      <c r="Q1731" s="216">
        <v>290893</v>
      </c>
      <c r="R1731" s="216">
        <v>298292</v>
      </c>
      <c r="S1731" s="216">
        <v>302437</v>
      </c>
      <c r="T1731" s="216">
        <v>300866</v>
      </c>
      <c r="U1731" s="216">
        <v>306612</v>
      </c>
      <c r="V1731" s="216">
        <v>320457</v>
      </c>
      <c r="W1731" s="216">
        <v>305610</v>
      </c>
      <c r="X1731" s="216">
        <v>304639</v>
      </c>
      <c r="Y1731" s="216">
        <v>309817</v>
      </c>
      <c r="Z1731" s="216">
        <v>318579</v>
      </c>
      <c r="AA1731" s="216">
        <v>326060</v>
      </c>
      <c r="AB1731" s="216">
        <v>325753</v>
      </c>
      <c r="AC1731" s="216">
        <v>351756</v>
      </c>
      <c r="AD1731" s="216">
        <v>361982</v>
      </c>
      <c r="AE1731" s="216">
        <v>365014</v>
      </c>
      <c r="AF1731" s="216">
        <v>365667</v>
      </c>
      <c r="AG1731" s="216">
        <v>368569</v>
      </c>
      <c r="AH1731" s="216">
        <v>395746</v>
      </c>
    </row>
    <row r="1732" spans="1:34" ht="15" hidden="1" x14ac:dyDescent="0.25">
      <c r="A1732" t="str">
        <f t="shared" si="294"/>
        <v>浙商归母净资产</v>
      </c>
      <c r="B1732" s="3" t="str">
        <f t="shared" si="299"/>
        <v>浙商银行归母净资产</v>
      </c>
      <c r="C1732" s="5" t="s">
        <v>496</v>
      </c>
      <c r="D1732" s="4" t="s">
        <v>50</v>
      </c>
      <c r="E1732" s="5" t="s">
        <v>51</v>
      </c>
      <c r="F1732" s="5" t="s">
        <v>27</v>
      </c>
      <c r="G1732" s="5" t="str">
        <f t="shared" si="300"/>
        <v>归母净资产</v>
      </c>
      <c r="H1732" s="216">
        <v>107427.802</v>
      </c>
      <c r="I1732" s="216">
        <v>112445.863</v>
      </c>
      <c r="J1732" s="216">
        <v>126246.41099999999</v>
      </c>
      <c r="K1732" s="216">
        <v>130986.59699999999</v>
      </c>
      <c r="L1732" s="216">
        <v>127003</v>
      </c>
      <c r="M1732" s="216">
        <v>128408</v>
      </c>
      <c r="N1732" s="216">
        <v>130512</v>
      </c>
      <c r="O1732" s="216">
        <v>134201</v>
      </c>
      <c r="P1732" s="216">
        <v>133024</v>
      </c>
      <c r="Q1732" s="216">
        <v>137149</v>
      </c>
      <c r="R1732" s="216">
        <v>164169</v>
      </c>
      <c r="S1732" s="216">
        <v>153483</v>
      </c>
      <c r="T1732" s="216">
        <v>155527</v>
      </c>
      <c r="U1732" s="216">
        <v>159892</v>
      </c>
      <c r="V1732" s="216">
        <v>162933</v>
      </c>
      <c r="W1732" s="216">
        <v>167943</v>
      </c>
      <c r="X1732" s="216">
        <v>176355</v>
      </c>
      <c r="Y1732" s="216">
        <v>183515</v>
      </c>
      <c r="Z1732" s="216">
        <v>186245</v>
      </c>
      <c r="AA1732" s="216">
        <v>192425</v>
      </c>
      <c r="AB1732" s="216">
        <v>190798</v>
      </c>
      <c r="AC1732" s="216">
        <v>195386</v>
      </c>
      <c r="AD1732" s="216">
        <v>198903</v>
      </c>
      <c r="AE1732" s="216">
        <v>201780</v>
      </c>
      <c r="AF1732" s="216">
        <v>200238</v>
      </c>
      <c r="AG1732" s="216">
        <v>202407</v>
      </c>
      <c r="AH1732" s="216">
        <v>202868</v>
      </c>
    </row>
    <row r="1733" spans="1:34" ht="15" hidden="1" x14ac:dyDescent="0.25">
      <c r="A1733" t="str">
        <f t="shared" si="294"/>
        <v>北京归母净资产</v>
      </c>
      <c r="B1733" s="3" t="str">
        <f t="shared" si="299"/>
        <v>北京银行归母净资产</v>
      </c>
      <c r="C1733" s="5" t="s">
        <v>513</v>
      </c>
      <c r="D1733" s="4" t="s">
        <v>53</v>
      </c>
      <c r="E1733" s="5" t="s">
        <v>54</v>
      </c>
      <c r="F1733" s="5" t="s">
        <v>55</v>
      </c>
      <c r="G1733" s="5" t="str">
        <f t="shared" si="300"/>
        <v>归母净资产</v>
      </c>
      <c r="H1733" s="216">
        <v>197743</v>
      </c>
      <c r="I1733" s="216">
        <v>203521</v>
      </c>
      <c r="J1733" s="216">
        <v>207129</v>
      </c>
      <c r="K1733" s="216">
        <v>214900</v>
      </c>
      <c r="L1733" s="216">
        <v>211310</v>
      </c>
      <c r="M1733" s="216">
        <v>213791</v>
      </c>
      <c r="N1733" s="216">
        <v>219219</v>
      </c>
      <c r="O1733" s="216">
        <v>226250</v>
      </c>
      <c r="P1733" s="216">
        <v>225074</v>
      </c>
      <c r="Q1733" s="216">
        <v>231154</v>
      </c>
      <c r="R1733" s="216">
        <v>295054</v>
      </c>
      <c r="S1733" s="216">
        <v>301618</v>
      </c>
      <c r="T1733" s="216">
        <v>301017</v>
      </c>
      <c r="U1733" s="216">
        <v>307309</v>
      </c>
      <c r="V1733" s="216">
        <v>308473</v>
      </c>
      <c r="W1733" s="216">
        <v>316561</v>
      </c>
      <c r="X1733" s="216">
        <v>317676</v>
      </c>
      <c r="Y1733" s="216">
        <v>323199</v>
      </c>
      <c r="Z1733" s="216">
        <v>326915</v>
      </c>
      <c r="AA1733" s="216">
        <v>336374</v>
      </c>
      <c r="AB1733" s="216">
        <v>337715</v>
      </c>
      <c r="AC1733" s="216">
        <v>353733</v>
      </c>
      <c r="AD1733" s="216">
        <v>357071</v>
      </c>
      <c r="AE1733" s="216">
        <v>361443</v>
      </c>
      <c r="AF1733" s="216">
        <v>383198</v>
      </c>
      <c r="AG1733" s="216">
        <v>385723</v>
      </c>
      <c r="AH1733" s="216">
        <v>0</v>
      </c>
    </row>
    <row r="1734" spans="1:34" ht="15" hidden="1" x14ac:dyDescent="0.25">
      <c r="A1734" t="str">
        <f t="shared" si="294"/>
        <v>江苏归母净资产</v>
      </c>
      <c r="B1734" s="3" t="str">
        <f t="shared" si="299"/>
        <v>江苏银行归母净资产</v>
      </c>
      <c r="C1734" s="5" t="s">
        <v>514</v>
      </c>
      <c r="D1734" s="4" t="s">
        <v>57</v>
      </c>
      <c r="E1734" s="5" t="s">
        <v>58</v>
      </c>
      <c r="F1734" s="5" t="s">
        <v>55</v>
      </c>
      <c r="G1734" s="5" t="str">
        <f t="shared" si="300"/>
        <v>归母净资产</v>
      </c>
      <c r="H1734" s="216">
        <v>126710.781</v>
      </c>
      <c r="I1734" s="216">
        <v>131018.9</v>
      </c>
      <c r="J1734" s="216">
        <v>132792.38500000001</v>
      </c>
      <c r="K1734" s="216">
        <v>137924.049</v>
      </c>
      <c r="L1734" s="216">
        <v>157803.82699999999</v>
      </c>
      <c r="M1734" s="216">
        <v>160993.79500000001</v>
      </c>
      <c r="N1734" s="216">
        <v>178037.739</v>
      </c>
      <c r="O1734" s="216">
        <v>182708.68400000001</v>
      </c>
      <c r="P1734" s="216">
        <v>183316.758</v>
      </c>
      <c r="Q1734" s="216">
        <v>189180.13</v>
      </c>
      <c r="R1734" s="216">
        <v>192227.07800000001</v>
      </c>
      <c r="S1734" s="216">
        <v>197950.84400000001</v>
      </c>
      <c r="T1734" s="216">
        <v>199516.421</v>
      </c>
      <c r="U1734" s="216">
        <v>206257.008</v>
      </c>
      <c r="V1734" s="216">
        <v>208632.73</v>
      </c>
      <c r="W1734" s="216">
        <v>216350.65900000001</v>
      </c>
      <c r="X1734" s="216">
        <v>230864.89799999999</v>
      </c>
      <c r="Y1734" s="216">
        <v>245515.82199999999</v>
      </c>
      <c r="Z1734" s="216">
        <v>250409.98800000001</v>
      </c>
      <c r="AA1734" s="216">
        <v>260247.01300000001</v>
      </c>
      <c r="AB1734" s="216">
        <v>282856.70699999999</v>
      </c>
      <c r="AC1734" s="216">
        <v>302455.34700000001</v>
      </c>
      <c r="AD1734" s="216">
        <v>303589.81699999998</v>
      </c>
      <c r="AE1734" s="216">
        <v>310467.38299999997</v>
      </c>
      <c r="AF1734" s="216">
        <v>329455.20400000003</v>
      </c>
      <c r="AG1734" s="216">
        <v>335086.158</v>
      </c>
      <c r="AH1734" s="216">
        <v>0</v>
      </c>
    </row>
    <row r="1735" spans="1:34" ht="15" hidden="1" x14ac:dyDescent="0.25">
      <c r="A1735" t="str">
        <f t="shared" si="294"/>
        <v>上海归母净资产</v>
      </c>
      <c r="B1735" s="3" t="str">
        <f t="shared" si="299"/>
        <v>上海银行归母净资产</v>
      </c>
      <c r="C1735" s="5" t="s">
        <v>516</v>
      </c>
      <c r="D1735" s="4" t="s">
        <v>60</v>
      </c>
      <c r="E1735" s="5" t="s">
        <v>61</v>
      </c>
      <c r="F1735" s="5" t="s">
        <v>55</v>
      </c>
      <c r="G1735" s="5" t="str">
        <f t="shared" si="300"/>
        <v>归母净资产</v>
      </c>
      <c r="H1735" s="216">
        <v>167251.772</v>
      </c>
      <c r="I1735" s="216">
        <v>173284.27100000001</v>
      </c>
      <c r="J1735" s="216">
        <v>176708.61199999999</v>
      </c>
      <c r="K1735" s="216">
        <v>182299.46</v>
      </c>
      <c r="L1735" s="216">
        <v>182648.247</v>
      </c>
      <c r="M1735" s="216">
        <v>186815.94500000001</v>
      </c>
      <c r="N1735" s="216">
        <v>190397.89</v>
      </c>
      <c r="O1735" s="216">
        <v>194880.87</v>
      </c>
      <c r="P1735" s="216">
        <v>196261.79199999999</v>
      </c>
      <c r="Q1735" s="216">
        <v>200803.72500000001</v>
      </c>
      <c r="R1735" s="216">
        <v>205203.63200000001</v>
      </c>
      <c r="S1735" s="216">
        <v>211127.59299999999</v>
      </c>
      <c r="T1735" s="216">
        <v>211597.54199999999</v>
      </c>
      <c r="U1735" s="216">
        <v>216582.69500000001</v>
      </c>
      <c r="V1735" s="216">
        <v>221054.05900000001</v>
      </c>
      <c r="W1735" s="216">
        <v>226303.59299999999</v>
      </c>
      <c r="X1735" s="216">
        <v>228377.82199999999</v>
      </c>
      <c r="Y1735" s="216">
        <v>232178.53700000001</v>
      </c>
      <c r="Z1735" s="216">
        <v>238578.83</v>
      </c>
      <c r="AA1735" s="216">
        <v>245213.58900000001</v>
      </c>
      <c r="AB1735" s="216">
        <v>245744.245</v>
      </c>
      <c r="AC1735" s="216">
        <v>246657.41699999999</v>
      </c>
      <c r="AD1735" s="216">
        <v>254193.21299999999</v>
      </c>
      <c r="AE1735" s="216">
        <v>258724.633</v>
      </c>
      <c r="AF1735" s="216">
        <v>263488.01799999998</v>
      </c>
      <c r="AG1735" s="216">
        <v>260189.02600000001</v>
      </c>
      <c r="AH1735" s="216">
        <v>256200</v>
      </c>
    </row>
    <row r="1736" spans="1:34" ht="15" hidden="1" x14ac:dyDescent="0.25">
      <c r="A1736" t="str">
        <f t="shared" si="294"/>
        <v>宁波归母净资产</v>
      </c>
      <c r="B1736" s="3" t="str">
        <f t="shared" si="299"/>
        <v>宁波银行归母净资产</v>
      </c>
      <c r="C1736" s="5" t="s">
        <v>515</v>
      </c>
      <c r="D1736" s="4" t="s">
        <v>63</v>
      </c>
      <c r="E1736" s="5" t="s">
        <v>64</v>
      </c>
      <c r="F1736" s="5" t="s">
        <v>55</v>
      </c>
      <c r="G1736" s="5" t="str">
        <f t="shared" si="300"/>
        <v>归母净资产</v>
      </c>
      <c r="H1736" s="216">
        <v>91523.297000000006</v>
      </c>
      <c r="I1736" s="216">
        <v>97367.656000000003</v>
      </c>
      <c r="J1736" s="216">
        <v>100308.84699999999</v>
      </c>
      <c r="K1736" s="216">
        <v>105975.61</v>
      </c>
      <c r="L1736" s="216">
        <v>116897.71799999999</v>
      </c>
      <c r="M1736" s="216">
        <v>115294.11900000001</v>
      </c>
      <c r="N1736" s="216">
        <v>118480</v>
      </c>
      <c r="O1736" s="216">
        <v>123229</v>
      </c>
      <c r="P1736" s="216">
        <v>128862</v>
      </c>
      <c r="Q1736" s="216">
        <v>132425</v>
      </c>
      <c r="R1736" s="216">
        <v>149424</v>
      </c>
      <c r="S1736" s="216">
        <v>155326</v>
      </c>
      <c r="T1736" s="216">
        <v>161143</v>
      </c>
      <c r="U1736" s="216">
        <v>164962</v>
      </c>
      <c r="V1736" s="216">
        <v>167626</v>
      </c>
      <c r="W1736" s="216">
        <v>174367</v>
      </c>
      <c r="X1736" s="216">
        <v>182607</v>
      </c>
      <c r="Y1736" s="216">
        <v>195276</v>
      </c>
      <c r="Z1736" s="216">
        <v>201195</v>
      </c>
      <c r="AA1736" s="216">
        <v>210175</v>
      </c>
      <c r="AB1736" s="216">
        <v>218770</v>
      </c>
      <c r="AC1736" s="216">
        <v>222181</v>
      </c>
      <c r="AD1736" s="216">
        <v>233151</v>
      </c>
      <c r="AE1736" s="216">
        <v>234978</v>
      </c>
      <c r="AF1736" s="216">
        <v>244789</v>
      </c>
      <c r="AG1736" s="216">
        <v>252689</v>
      </c>
      <c r="AH1736" s="216">
        <v>247325</v>
      </c>
    </row>
    <row r="1737" spans="1:34" ht="15" hidden="1" x14ac:dyDescent="0.25">
      <c r="A1737" t="str">
        <f t="shared" si="294"/>
        <v>南京归母净资产</v>
      </c>
      <c r="B1737" s="3" t="str">
        <f t="shared" si="299"/>
        <v>南京银行归母净资产</v>
      </c>
      <c r="C1737" s="5" t="s">
        <v>517</v>
      </c>
      <c r="D1737" s="4" t="s">
        <v>66</v>
      </c>
      <c r="E1737" s="5" t="s">
        <v>67</v>
      </c>
      <c r="F1737" s="5" t="s">
        <v>55</v>
      </c>
      <c r="G1737" s="5" t="str">
        <f t="shared" si="300"/>
        <v>归母净资产</v>
      </c>
      <c r="H1737" s="216">
        <v>81666.635999999999</v>
      </c>
      <c r="I1737" s="216">
        <v>84463.642000000007</v>
      </c>
      <c r="J1737" s="216">
        <v>86880.540999999997</v>
      </c>
      <c r="K1737" s="216">
        <v>90994.384999999995</v>
      </c>
      <c r="L1737" s="216">
        <v>101504.171</v>
      </c>
      <c r="M1737" s="216">
        <v>103678.897</v>
      </c>
      <c r="N1737" s="216">
        <v>106876.12699999999</v>
      </c>
      <c r="O1737" s="216">
        <v>110883.473</v>
      </c>
      <c r="P1737" s="216">
        <v>113611.516</v>
      </c>
      <c r="Q1737" s="216">
        <v>117778.70699999999</v>
      </c>
      <c r="R1737" s="216">
        <v>121359.785</v>
      </c>
      <c r="S1737" s="216">
        <v>126211.583</v>
      </c>
      <c r="T1737" s="216">
        <v>129173.643</v>
      </c>
      <c r="U1737" s="216">
        <v>133778.34299999999</v>
      </c>
      <c r="V1737" s="216">
        <v>156256.19200000001</v>
      </c>
      <c r="W1737" s="216">
        <v>161805.22200000001</v>
      </c>
      <c r="X1737" s="216">
        <v>162458.916</v>
      </c>
      <c r="Y1737" s="216">
        <v>166542.80100000001</v>
      </c>
      <c r="Z1737" s="216">
        <v>169561.29199999999</v>
      </c>
      <c r="AA1737" s="216">
        <v>176034.19099999999</v>
      </c>
      <c r="AB1737" s="216">
        <v>177047.60500000001</v>
      </c>
      <c r="AC1737" s="216">
        <v>179177.807</v>
      </c>
      <c r="AD1737" s="216">
        <v>188529.45800000001</v>
      </c>
      <c r="AE1737" s="216">
        <v>192542.24600000001</v>
      </c>
      <c r="AF1737" s="216">
        <v>206630.63200000001</v>
      </c>
      <c r="AG1737" s="216">
        <v>211931.10699999999</v>
      </c>
      <c r="AH1737" s="216">
        <v>206530</v>
      </c>
    </row>
    <row r="1738" spans="1:34" ht="15" hidden="1" x14ac:dyDescent="0.25">
      <c r="A1738" t="str">
        <f t="shared" si="294"/>
        <v>杭州归母净资产</v>
      </c>
      <c r="B1738" s="3" t="str">
        <f t="shared" si="299"/>
        <v>杭州银行归母净资产</v>
      </c>
      <c r="C1738" s="5" t="s">
        <v>518</v>
      </c>
      <c r="D1738" s="4" t="s">
        <v>69</v>
      </c>
      <c r="E1738" s="5" t="s">
        <v>70</v>
      </c>
      <c r="F1738" s="5" t="s">
        <v>55</v>
      </c>
      <c r="G1738" s="5" t="str">
        <f t="shared" si="300"/>
        <v>归母净资产</v>
      </c>
      <c r="H1738" s="216">
        <v>59737.523999999998</v>
      </c>
      <c r="I1738" s="216">
        <v>61494.190999999999</v>
      </c>
      <c r="J1738" s="216">
        <v>62544.597000000002</v>
      </c>
      <c r="K1738" s="216">
        <v>72496.31</v>
      </c>
      <c r="L1738" s="216">
        <v>78658.705000000002</v>
      </c>
      <c r="M1738" s="216">
        <v>79470.947</v>
      </c>
      <c r="N1738" s="216">
        <v>80862.554999999993</v>
      </c>
      <c r="O1738" s="216">
        <v>82984.94</v>
      </c>
      <c r="P1738" s="216">
        <v>85266.705000000002</v>
      </c>
      <c r="Q1738" s="216">
        <v>87841.748999999996</v>
      </c>
      <c r="R1738" s="216">
        <v>90070.585999999996</v>
      </c>
      <c r="S1738" s="216">
        <v>92957.115999999995</v>
      </c>
      <c r="T1738" s="216">
        <v>94277.531000000003</v>
      </c>
      <c r="U1738" s="216">
        <v>97196.081999999995</v>
      </c>
      <c r="V1738" s="216">
        <v>98573.225000000006</v>
      </c>
      <c r="W1738" s="216">
        <v>102927.262</v>
      </c>
      <c r="X1738" s="216">
        <v>105306.38099999999</v>
      </c>
      <c r="Y1738" s="216">
        <v>108386.355</v>
      </c>
      <c r="Z1738" s="216">
        <v>111293.21</v>
      </c>
      <c r="AA1738" s="216">
        <v>116743.356</v>
      </c>
      <c r="AB1738" s="216">
        <v>128921.111</v>
      </c>
      <c r="AC1738" s="216">
        <v>132689.158</v>
      </c>
      <c r="AD1738" s="216">
        <v>136047.99900000001</v>
      </c>
      <c r="AE1738" s="216">
        <v>145922.40900000001</v>
      </c>
      <c r="AF1738" s="216">
        <v>160535.90100000001</v>
      </c>
      <c r="AG1738" s="216">
        <v>162950.18799999999</v>
      </c>
      <c r="AH1738" s="216">
        <v>163188</v>
      </c>
    </row>
    <row r="1739" spans="1:34" ht="15" hidden="1" x14ac:dyDescent="0.25">
      <c r="A1739" t="str">
        <f t="shared" si="294"/>
        <v>成都归母净资产</v>
      </c>
      <c r="B1739" s="3" t="str">
        <f t="shared" si="299"/>
        <v>成都银行归母净资产</v>
      </c>
      <c r="C1739" s="5" t="s">
        <v>520</v>
      </c>
      <c r="D1739" s="4" t="s">
        <v>72</v>
      </c>
      <c r="E1739" s="5" t="s">
        <v>73</v>
      </c>
      <c r="F1739" s="5" t="s">
        <v>55</v>
      </c>
      <c r="G1739" s="5" t="str">
        <f t="shared" si="300"/>
        <v>归母净资产</v>
      </c>
      <c r="H1739" s="216">
        <v>32423.38</v>
      </c>
      <c r="I1739" s="216">
        <v>33954.273999999998</v>
      </c>
      <c r="J1739" s="216">
        <v>35550.896999999997</v>
      </c>
      <c r="K1739" s="216">
        <v>37100.339</v>
      </c>
      <c r="L1739" s="216">
        <v>36822.250999999997</v>
      </c>
      <c r="M1739" s="216">
        <v>38126.167999999998</v>
      </c>
      <c r="N1739" s="216">
        <v>46032.614000000001</v>
      </c>
      <c r="O1739" s="216">
        <v>47688.067000000003</v>
      </c>
      <c r="P1739" s="216">
        <v>47694.485999999997</v>
      </c>
      <c r="Q1739" s="216">
        <v>49527.601000000002</v>
      </c>
      <c r="R1739" s="216">
        <v>51939.271000000001</v>
      </c>
      <c r="S1739" s="216">
        <v>54603.468999999997</v>
      </c>
      <c r="T1739" s="216">
        <v>54537.766000000003</v>
      </c>
      <c r="U1739" s="216">
        <v>57818.262999999999</v>
      </c>
      <c r="V1739" s="216">
        <v>61342.713000000003</v>
      </c>
      <c r="W1739" s="216">
        <v>63917.177000000003</v>
      </c>
      <c r="X1739" s="216">
        <v>68227.356</v>
      </c>
      <c r="Y1739" s="216">
        <v>67814.312000000005</v>
      </c>
      <c r="Z1739" s="216">
        <v>71235.226999999999</v>
      </c>
      <c r="AA1739" s="216">
        <v>74510.993000000002</v>
      </c>
      <c r="AB1739" s="216">
        <v>74136.180999999997</v>
      </c>
      <c r="AC1739" s="216">
        <v>76978.801999999996</v>
      </c>
      <c r="AD1739" s="216">
        <v>85855.452000000005</v>
      </c>
      <c r="AE1739" s="216">
        <v>88648.46</v>
      </c>
      <c r="AF1739" s="216">
        <v>88532.404999999999</v>
      </c>
      <c r="AG1739" s="216">
        <v>101812.208</v>
      </c>
      <c r="AH1739" s="216">
        <v>0</v>
      </c>
    </row>
    <row r="1740" spans="1:34" ht="15" hidden="1" x14ac:dyDescent="0.25">
      <c r="A1740" t="str">
        <f t="shared" si="294"/>
        <v>长沙归母净资产</v>
      </c>
      <c r="B1740" s="3" t="str">
        <f t="shared" si="299"/>
        <v>长沙银行归母净资产</v>
      </c>
      <c r="C1740" s="5" t="s">
        <v>521</v>
      </c>
      <c r="D1740" s="4" t="s">
        <v>75</v>
      </c>
      <c r="E1740" s="5" t="s">
        <v>76</v>
      </c>
      <c r="F1740" s="5" t="s">
        <v>55</v>
      </c>
      <c r="G1740" s="5" t="str">
        <f t="shared" si="300"/>
        <v>归母净资产</v>
      </c>
      <c r="H1740" s="216">
        <v>32167.741000000002</v>
      </c>
      <c r="I1740" s="216">
        <v>33675.427000000003</v>
      </c>
      <c r="J1740" s="216">
        <v>40632.699000000001</v>
      </c>
      <c r="K1740" s="216">
        <v>42367.345999999998</v>
      </c>
      <c r="L1740" s="216">
        <v>42373.345999999998</v>
      </c>
      <c r="M1740" s="216">
        <v>43520.411</v>
      </c>
      <c r="N1740" s="216">
        <v>44333.311999999998</v>
      </c>
      <c r="O1740" s="216">
        <v>51784.247000000003</v>
      </c>
      <c r="P1740" s="216">
        <v>52405.156000000003</v>
      </c>
      <c r="Q1740" s="216">
        <v>54062.815000000002</v>
      </c>
      <c r="R1740" s="216">
        <v>55021.966999999997</v>
      </c>
      <c r="S1740" s="216">
        <v>56815.82</v>
      </c>
      <c r="T1740" s="216">
        <v>57180.137000000002</v>
      </c>
      <c r="U1740" s="216">
        <v>59219.213000000003</v>
      </c>
      <c r="V1740" s="216">
        <v>60243.137000000002</v>
      </c>
      <c r="W1740" s="216">
        <v>62122.519</v>
      </c>
      <c r="X1740" s="216">
        <v>62924.616999999998</v>
      </c>
      <c r="Y1740" s="216">
        <v>64783.904000000002</v>
      </c>
      <c r="Z1740" s="216">
        <v>66108.998000000007</v>
      </c>
      <c r="AA1740" s="216">
        <v>68299.92</v>
      </c>
      <c r="AB1740" s="216">
        <v>68924.842000000004</v>
      </c>
      <c r="AC1740" s="216">
        <v>76059.584000000003</v>
      </c>
      <c r="AD1740" s="216">
        <v>78013.645000000004</v>
      </c>
      <c r="AE1740" s="216">
        <v>79301.004000000001</v>
      </c>
      <c r="AF1740" s="216">
        <v>79943.422000000006</v>
      </c>
      <c r="AG1740" s="216">
        <v>80825.989000000001</v>
      </c>
      <c r="AH1740" s="216">
        <v>0</v>
      </c>
    </row>
    <row r="1741" spans="1:34" ht="15" hidden="1" x14ac:dyDescent="0.25">
      <c r="A1741" t="str">
        <f t="shared" si="294"/>
        <v>重庆归母净资产</v>
      </c>
      <c r="B1741" s="3" t="str">
        <f t="shared" si="299"/>
        <v>重庆银行归母净资产</v>
      </c>
      <c r="C1741" s="5" t="s">
        <v>500</v>
      </c>
      <c r="D1741" s="4" t="s">
        <v>78</v>
      </c>
      <c r="E1741" s="5" t="s">
        <v>79</v>
      </c>
      <c r="F1741" s="5" t="s">
        <v>55</v>
      </c>
      <c r="G1741" s="5" t="str">
        <f t="shared" si="300"/>
        <v>归母净资产</v>
      </c>
      <c r="H1741" s="216">
        <v>35384.964999999997</v>
      </c>
      <c r="I1741" s="216">
        <v>36735.493000000002</v>
      </c>
      <c r="J1741" s="216">
        <v>36949.428999999996</v>
      </c>
      <c r="K1741" s="216">
        <v>38539.048999999999</v>
      </c>
      <c r="L1741" s="216">
        <v>38758.142999999996</v>
      </c>
      <c r="M1741" s="216">
        <v>40039.758000000002</v>
      </c>
      <c r="N1741" s="216">
        <v>40174.997000000003</v>
      </c>
      <c r="O1741" s="216">
        <v>45076.182000000001</v>
      </c>
      <c r="P1741" s="216">
        <v>45135.77</v>
      </c>
      <c r="Q1741" s="216">
        <v>46815.447999999997</v>
      </c>
      <c r="R1741" s="216">
        <v>47273.188000000002</v>
      </c>
      <c r="S1741" s="216">
        <v>49622.266000000003</v>
      </c>
      <c r="T1741" s="216">
        <v>49476.913</v>
      </c>
      <c r="U1741" s="216">
        <v>50997.108999999997</v>
      </c>
      <c r="V1741" s="216">
        <v>49336.512000000002</v>
      </c>
      <c r="W1741" s="216">
        <v>51286.743000000002</v>
      </c>
      <c r="X1741" s="216">
        <v>51738.55</v>
      </c>
      <c r="Y1741" s="216">
        <v>53210.345999999998</v>
      </c>
      <c r="Z1741" s="216">
        <v>56917.733999999997</v>
      </c>
      <c r="AA1741" s="216">
        <v>58921.894</v>
      </c>
      <c r="AB1741" s="216">
        <v>59352.093000000001</v>
      </c>
      <c r="AC1741" s="216">
        <v>60407.017</v>
      </c>
      <c r="AD1741" s="216">
        <v>61070.972999999998</v>
      </c>
      <c r="AE1741" s="216">
        <v>61688.209000000003</v>
      </c>
      <c r="AF1741" s="216">
        <v>62715.881000000001</v>
      </c>
      <c r="AG1741" s="216">
        <v>63113.582999999999</v>
      </c>
      <c r="AH1741" s="216">
        <v>62972.107000000004</v>
      </c>
    </row>
    <row r="1742" spans="1:34" ht="15" hidden="1" x14ac:dyDescent="0.25">
      <c r="A1742" t="str">
        <f t="shared" si="294"/>
        <v>贵阳归母净资产</v>
      </c>
      <c r="B1742" s="3" t="str">
        <f t="shared" si="299"/>
        <v>贵阳银行归母净资产</v>
      </c>
      <c r="C1742" s="5" t="s">
        <v>522</v>
      </c>
      <c r="D1742" s="4" t="s">
        <v>81</v>
      </c>
      <c r="E1742" s="5" t="s">
        <v>82</v>
      </c>
      <c r="F1742" s="5" t="s">
        <v>55</v>
      </c>
      <c r="G1742" s="5" t="str">
        <f t="shared" si="300"/>
        <v>归母净资产</v>
      </c>
      <c r="H1742" s="216">
        <v>36065.792999999998</v>
      </c>
      <c r="I1742" s="216">
        <v>37739.008999999998</v>
      </c>
      <c r="J1742" s="216">
        <v>39028.716999999997</v>
      </c>
      <c r="K1742" s="216">
        <v>40686.493999999999</v>
      </c>
      <c r="L1742" s="216">
        <v>40510.563000000002</v>
      </c>
      <c r="M1742" s="216">
        <v>41535.514000000003</v>
      </c>
      <c r="N1742" s="216">
        <v>42944.13</v>
      </c>
      <c r="O1742" s="216">
        <v>44443.298000000003</v>
      </c>
      <c r="P1742" s="216">
        <v>49373.035000000003</v>
      </c>
      <c r="Q1742" s="216">
        <v>50953.834000000003</v>
      </c>
      <c r="R1742" s="216">
        <v>52347.88</v>
      </c>
      <c r="S1742" s="216">
        <v>53930.243999999999</v>
      </c>
      <c r="T1742" s="216">
        <v>54192.031000000003</v>
      </c>
      <c r="U1742" s="216">
        <v>55546.671999999999</v>
      </c>
      <c r="V1742" s="216">
        <v>56667.171999999999</v>
      </c>
      <c r="W1742" s="216">
        <v>58363.086000000003</v>
      </c>
      <c r="X1742" s="216">
        <v>58739.927000000003</v>
      </c>
      <c r="Y1742" s="216">
        <v>60008.95</v>
      </c>
      <c r="Z1742" s="216">
        <v>61520.853999999999</v>
      </c>
      <c r="AA1742" s="216">
        <v>63418.951000000001</v>
      </c>
      <c r="AB1742" s="216">
        <v>63629.925000000003</v>
      </c>
      <c r="AC1742" s="216">
        <v>64936.749000000003</v>
      </c>
      <c r="AD1742" s="216">
        <v>66870.320999999996</v>
      </c>
      <c r="AE1742" s="216">
        <v>67084.222999999998</v>
      </c>
      <c r="AF1742" s="216">
        <v>67327.459000000003</v>
      </c>
      <c r="AG1742" s="216">
        <v>68168.065000000002</v>
      </c>
      <c r="AH1742" s="216">
        <v>0</v>
      </c>
    </row>
    <row r="1743" spans="1:34" ht="15" hidden="1" x14ac:dyDescent="0.25">
      <c r="A1743" t="str">
        <f t="shared" si="294"/>
        <v>郑州归母净资产</v>
      </c>
      <c r="B1743" s="3" t="str">
        <f t="shared" si="299"/>
        <v>郑州银行归母净资产</v>
      </c>
      <c r="C1743" s="5" t="s">
        <v>504</v>
      </c>
      <c r="D1743" s="4" t="s">
        <v>84</v>
      </c>
      <c r="E1743" s="5" t="s">
        <v>85</v>
      </c>
      <c r="F1743" s="5" t="s">
        <v>55</v>
      </c>
      <c r="G1743" s="5" t="str">
        <f t="shared" si="300"/>
        <v>归母净资产</v>
      </c>
      <c r="H1743" s="216">
        <v>38260.665000000001</v>
      </c>
      <c r="I1743" s="216">
        <v>39386.603999999999</v>
      </c>
      <c r="J1743" s="216">
        <v>38590.322</v>
      </c>
      <c r="K1743" s="216">
        <v>39905.618999999999</v>
      </c>
      <c r="L1743" s="216">
        <v>40275.962</v>
      </c>
      <c r="M1743" s="216">
        <v>40844.481</v>
      </c>
      <c r="N1743" s="216">
        <v>44494.896999999997</v>
      </c>
      <c r="O1743" s="216">
        <v>45655.864000000001</v>
      </c>
      <c r="P1743" s="216">
        <v>47380.529000000002</v>
      </c>
      <c r="Q1743" s="216">
        <v>48356.061999999998</v>
      </c>
      <c r="R1743" s="216">
        <v>57766.182000000001</v>
      </c>
      <c r="S1743" s="216">
        <v>58999.932000000001</v>
      </c>
      <c r="T1743" s="216">
        <v>60404.546000000002</v>
      </c>
      <c r="U1743" s="216">
        <v>61376.097999999998</v>
      </c>
      <c r="V1743" s="216">
        <v>50772.565999999999</v>
      </c>
      <c r="W1743" s="216">
        <v>51962.493000000002</v>
      </c>
      <c r="X1743" s="216">
        <v>52993.053</v>
      </c>
      <c r="Y1743" s="216">
        <v>53650.427000000003</v>
      </c>
      <c r="Z1743" s="216">
        <v>52452.824000000001</v>
      </c>
      <c r="AA1743" s="216">
        <v>53713.012999999999</v>
      </c>
      <c r="AB1743" s="216">
        <v>54407.057999999997</v>
      </c>
      <c r="AC1743" s="216">
        <v>54898.739000000001</v>
      </c>
      <c r="AD1743" s="216">
        <v>54445.031000000003</v>
      </c>
      <c r="AE1743" s="216">
        <v>54660.173000000003</v>
      </c>
      <c r="AF1743" s="216">
        <v>55485.934000000001</v>
      </c>
      <c r="AG1743" s="216">
        <v>55743.576000000001</v>
      </c>
      <c r="AH1743" s="216">
        <v>55061.252</v>
      </c>
    </row>
    <row r="1744" spans="1:34" ht="15" hidden="1" x14ac:dyDescent="0.25">
      <c r="A1744" t="str">
        <f t="shared" si="294"/>
        <v>青岛归母净资产</v>
      </c>
      <c r="B1744" s="3" t="str">
        <f t="shared" si="299"/>
        <v>青岛银行归母净资产</v>
      </c>
      <c r="C1744" s="5" t="s">
        <v>503</v>
      </c>
      <c r="D1744" s="4" t="s">
        <v>87</v>
      </c>
      <c r="E1744" s="5" t="s">
        <v>88</v>
      </c>
      <c r="F1744" s="5" t="s">
        <v>55</v>
      </c>
      <c r="G1744" s="5" t="str">
        <f t="shared" si="300"/>
        <v>归母净资产</v>
      </c>
      <c r="H1744" s="216">
        <v>29458.663</v>
      </c>
      <c r="I1744" s="216">
        <v>29585.078000000001</v>
      </c>
      <c r="J1744" s="216">
        <v>29915.46</v>
      </c>
      <c r="K1744" s="216">
        <v>30816.05</v>
      </c>
      <c r="L1744" s="216">
        <v>30328.718000000001</v>
      </c>
      <c r="M1744" s="216">
        <v>29843.814999999999</v>
      </c>
      <c r="N1744" s="216">
        <v>30285.173999999999</v>
      </c>
      <c r="O1744" s="216">
        <v>31130.513999999999</v>
      </c>
      <c r="P1744" s="216">
        <v>31633.059000000001</v>
      </c>
      <c r="Q1744" s="216">
        <v>32060.756000000001</v>
      </c>
      <c r="R1744" s="216">
        <v>32635.494999999999</v>
      </c>
      <c r="S1744" s="216">
        <v>37499.010999999999</v>
      </c>
      <c r="T1744" s="216">
        <v>37797.927000000003</v>
      </c>
      <c r="U1744" s="216">
        <v>36217.862000000001</v>
      </c>
      <c r="V1744" s="216">
        <v>35816.311999999998</v>
      </c>
      <c r="W1744" s="216">
        <v>36723.569000000003</v>
      </c>
      <c r="X1744" s="216">
        <v>37938.735999999997</v>
      </c>
      <c r="Y1744" s="216">
        <v>38328.856</v>
      </c>
      <c r="Z1744" s="216">
        <v>39063.938999999998</v>
      </c>
      <c r="AA1744" s="216">
        <v>40728.237000000001</v>
      </c>
      <c r="AB1744" s="216">
        <v>41958.423000000003</v>
      </c>
      <c r="AC1744" s="216">
        <v>42613.654999999999</v>
      </c>
      <c r="AD1744" s="216">
        <v>43932.381000000001</v>
      </c>
      <c r="AE1744" s="216">
        <v>44907.428999999996</v>
      </c>
      <c r="AF1744" s="216">
        <v>46078.063999999998</v>
      </c>
      <c r="AG1744" s="216">
        <v>46103.377</v>
      </c>
      <c r="AH1744" s="216">
        <v>49167.148000000001</v>
      </c>
    </row>
    <row r="1745" spans="1:34" ht="15" hidden="1" x14ac:dyDescent="0.25">
      <c r="A1745" t="str">
        <f t="shared" si="294"/>
        <v>苏州归母净资产</v>
      </c>
      <c r="B1745" s="3" t="str">
        <f t="shared" si="299"/>
        <v>苏州银行归母净资产</v>
      </c>
      <c r="C1745" s="5" t="s">
        <v>523</v>
      </c>
      <c r="D1745" s="4" t="s">
        <v>90</v>
      </c>
      <c r="E1745" s="5" t="s">
        <v>91</v>
      </c>
      <c r="F1745" s="5" t="s">
        <v>55</v>
      </c>
      <c r="G1745" s="5" t="str">
        <f t="shared" si="300"/>
        <v>归母净资产</v>
      </c>
      <c r="H1745" s="216">
        <v>24157.873699</v>
      </c>
      <c r="I1745" s="216">
        <v>27375.347184999999</v>
      </c>
      <c r="J1745" s="216">
        <v>27802.330623999998</v>
      </c>
      <c r="K1745" s="216">
        <v>28119.579449000001</v>
      </c>
      <c r="L1745" s="216">
        <v>28652.415864999999</v>
      </c>
      <c r="M1745" s="216">
        <v>29151.612297</v>
      </c>
      <c r="N1745" s="216">
        <v>29730.167963</v>
      </c>
      <c r="O1745" s="216">
        <v>30644.962261000001</v>
      </c>
      <c r="P1745" s="216">
        <v>31130.076840999998</v>
      </c>
      <c r="Q1745" s="216">
        <v>31920.650121999999</v>
      </c>
      <c r="R1745" s="216">
        <v>32645.950304999998</v>
      </c>
      <c r="S1745" s="216">
        <v>36740.963470000002</v>
      </c>
      <c r="T1745" s="216">
        <v>36994.452918000003</v>
      </c>
      <c r="U1745" s="216">
        <v>38024.427043000003</v>
      </c>
      <c r="V1745" s="216">
        <v>38529.224359</v>
      </c>
      <c r="W1745" s="216">
        <v>39935.176792999999</v>
      </c>
      <c r="X1745" s="216">
        <v>43274.982594000001</v>
      </c>
      <c r="Y1745" s="216">
        <v>44457.576566000003</v>
      </c>
      <c r="Z1745" s="216">
        <v>45479.985336999998</v>
      </c>
      <c r="AA1745" s="216">
        <v>46975.878535000003</v>
      </c>
      <c r="AB1745" s="216">
        <v>47256.650081</v>
      </c>
      <c r="AC1745" s="216">
        <v>48236.566676000002</v>
      </c>
      <c r="AD1745" s="216">
        <v>52911.051347000001</v>
      </c>
      <c r="AE1745" s="216">
        <v>57718.048623000002</v>
      </c>
      <c r="AF1745" s="216">
        <v>58590.028844</v>
      </c>
      <c r="AG1745" s="216">
        <v>59153.098573000003</v>
      </c>
      <c r="AH1745" s="216">
        <v>0</v>
      </c>
    </row>
    <row r="1746" spans="1:34" ht="15" hidden="1" x14ac:dyDescent="0.25">
      <c r="A1746" t="str">
        <f t="shared" si="294"/>
        <v>齐鲁归母净资产</v>
      </c>
      <c r="B1746" s="3" t="str">
        <f t="shared" si="299"/>
        <v>齐鲁银行归母净资产</v>
      </c>
      <c r="C1746" s="5" t="s">
        <v>524</v>
      </c>
      <c r="D1746" s="4" t="s">
        <v>93</v>
      </c>
      <c r="E1746" s="5" t="s">
        <v>94</v>
      </c>
      <c r="F1746" s="5" t="s">
        <v>55</v>
      </c>
      <c r="G1746" s="5" t="str">
        <f t="shared" si="300"/>
        <v>归母净资产</v>
      </c>
      <c r="H1746" s="216">
        <v>21421.618999999999</v>
      </c>
      <c r="I1746" s="216">
        <v>21930.248263000001</v>
      </c>
      <c r="J1746" s="216">
        <v>22460.628000000001</v>
      </c>
      <c r="K1746" s="216">
        <v>23443.975289999998</v>
      </c>
      <c r="L1746" s="216">
        <v>23054.465683999999</v>
      </c>
      <c r="M1746" s="216">
        <v>26108.864243</v>
      </c>
      <c r="N1746" s="216">
        <v>27082.210999999999</v>
      </c>
      <c r="O1746" s="216">
        <v>30370.423999999999</v>
      </c>
      <c r="P1746" s="216">
        <v>33628.832000000002</v>
      </c>
      <c r="Q1746" s="216">
        <v>31316.66</v>
      </c>
      <c r="R1746" s="216">
        <v>32356.625</v>
      </c>
      <c r="S1746" s="216">
        <v>33004.228000000003</v>
      </c>
      <c r="T1746" s="216">
        <v>32942.108</v>
      </c>
      <c r="U1746" s="216">
        <v>33724.116999999998</v>
      </c>
      <c r="V1746" s="216">
        <v>35302.409</v>
      </c>
      <c r="W1746" s="216">
        <v>36296.428</v>
      </c>
      <c r="X1746" s="216">
        <v>36889.512000000002</v>
      </c>
      <c r="Y1746" s="216">
        <v>37461.036999999997</v>
      </c>
      <c r="Z1746" s="216">
        <v>41554.347999999998</v>
      </c>
      <c r="AA1746" s="216">
        <v>43555.934999999998</v>
      </c>
      <c r="AB1746" s="216">
        <v>43980.072</v>
      </c>
      <c r="AC1746" s="216">
        <v>45148.525000000001</v>
      </c>
      <c r="AD1746" s="216">
        <v>48107.510999999999</v>
      </c>
      <c r="AE1746" s="216">
        <v>48073.004000000001</v>
      </c>
      <c r="AF1746" s="216">
        <v>50301.163999999997</v>
      </c>
      <c r="AG1746" s="216">
        <v>52609.642</v>
      </c>
      <c r="AH1746" s="216">
        <v>53512.805999999997</v>
      </c>
    </row>
    <row r="1747" spans="1:34" ht="15" hidden="1" x14ac:dyDescent="0.25">
      <c r="A1747" t="str">
        <f t="shared" si="294"/>
        <v>兰州归母净资产</v>
      </c>
      <c r="B1747" s="3" t="str">
        <f t="shared" si="299"/>
        <v>兰州银行归母净资产</v>
      </c>
      <c r="C1747" s="5" t="s">
        <v>527</v>
      </c>
      <c r="D1747" s="4" t="s">
        <v>96</v>
      </c>
      <c r="E1747" s="5" t="s">
        <v>97</v>
      </c>
      <c r="F1747" s="5" t="s">
        <v>55</v>
      </c>
      <c r="G1747" s="5" t="str">
        <f t="shared" si="300"/>
        <v>归母净资产</v>
      </c>
      <c r="H1747" s="216">
        <v>21338.521834790001</v>
      </c>
      <c r="I1747" s="216">
        <v>21804.449892709999</v>
      </c>
      <c r="J1747" s="216">
        <v>21462.684265870001</v>
      </c>
      <c r="K1747" s="216">
        <v>23816.592175669997</v>
      </c>
      <c r="L1747" s="216">
        <v>21868.552446740003</v>
      </c>
      <c r="M1747" s="216">
        <v>21802.708144929999</v>
      </c>
      <c r="N1747" s="216">
        <v>27152.247382000001</v>
      </c>
      <c r="O1747" s="216">
        <v>27785.95237237</v>
      </c>
      <c r="P1747" s="216">
        <v>27711.706142349998</v>
      </c>
      <c r="Q1747" s="216">
        <v>28457.037911630003</v>
      </c>
      <c r="R1747" s="216">
        <v>28711.660601709998</v>
      </c>
      <c r="S1747" s="216">
        <v>31107.64354388</v>
      </c>
      <c r="T1747" s="216">
        <v>30894.50318268</v>
      </c>
      <c r="U1747" s="216">
        <v>31677.428372720002</v>
      </c>
      <c r="V1747" s="216">
        <v>31613.37794437</v>
      </c>
      <c r="W1747" s="216">
        <v>32144.610264439998</v>
      </c>
      <c r="X1747" s="216">
        <v>32136.255237680001</v>
      </c>
      <c r="Y1747" s="216">
        <v>32629.33578587</v>
      </c>
      <c r="Z1747" s="216">
        <v>32956.632230290001</v>
      </c>
      <c r="AA1747" s="216">
        <v>33862.876252349997</v>
      </c>
      <c r="AB1747" s="216">
        <v>33989.885643840003</v>
      </c>
      <c r="AC1747" s="216">
        <v>34368.906132529999</v>
      </c>
      <c r="AD1747" s="216">
        <v>35540.000013660007</v>
      </c>
      <c r="AE1747" s="216">
        <v>35080.618463519997</v>
      </c>
      <c r="AF1747" s="216">
        <v>35648.00343397</v>
      </c>
      <c r="AG1747" s="216">
        <v>40428.891646769996</v>
      </c>
      <c r="AH1747" s="216">
        <v>0</v>
      </c>
    </row>
    <row r="1748" spans="1:34" ht="15" hidden="1" x14ac:dyDescent="0.25">
      <c r="A1748" t="str">
        <f t="shared" si="294"/>
        <v>西安归母净资产</v>
      </c>
      <c r="B1748" s="3" t="str">
        <f t="shared" si="299"/>
        <v>西安银行归母净资产</v>
      </c>
      <c r="C1748" s="5" t="s">
        <v>525</v>
      </c>
      <c r="D1748" s="4" t="s">
        <v>99</v>
      </c>
      <c r="E1748" s="5" t="s">
        <v>100</v>
      </c>
      <c r="F1748" s="5" t="s">
        <v>55</v>
      </c>
      <c r="G1748" s="5" t="str">
        <f t="shared" si="300"/>
        <v>归母净资产</v>
      </c>
      <c r="H1748" s="216">
        <v>22583.303</v>
      </c>
      <c r="I1748" s="216">
        <v>23154.59</v>
      </c>
      <c r="J1748" s="216">
        <v>23620.159</v>
      </c>
      <c r="K1748" s="216">
        <v>24459.476999999999</v>
      </c>
      <c r="L1748" s="216">
        <v>24043.434000000001</v>
      </c>
      <c r="M1748" s="216">
        <v>24736.636999999999</v>
      </c>
      <c r="N1748" s="216">
        <v>25565.385999999999</v>
      </c>
      <c r="O1748" s="216">
        <v>26277.381000000001</v>
      </c>
      <c r="P1748" s="216">
        <v>26098.145</v>
      </c>
      <c r="Q1748" s="216">
        <v>26732.297999999999</v>
      </c>
      <c r="R1748" s="216">
        <v>27540.861000000001</v>
      </c>
      <c r="S1748" s="216">
        <v>28289.734</v>
      </c>
      <c r="T1748" s="216">
        <v>28179.491999999998</v>
      </c>
      <c r="U1748" s="216">
        <v>28759.152999999998</v>
      </c>
      <c r="V1748" s="216">
        <v>29185.539000000001</v>
      </c>
      <c r="W1748" s="216">
        <v>29956.541000000001</v>
      </c>
      <c r="X1748" s="216">
        <v>29912.716</v>
      </c>
      <c r="Y1748" s="216">
        <v>30411.819</v>
      </c>
      <c r="Z1748" s="216">
        <v>30860.645</v>
      </c>
      <c r="AA1748" s="216">
        <v>31584.633999999998</v>
      </c>
      <c r="AB1748" s="216">
        <v>32005.127</v>
      </c>
      <c r="AC1748" s="216">
        <v>32635.768</v>
      </c>
      <c r="AD1748" s="216">
        <v>33404.156999999999</v>
      </c>
      <c r="AE1748" s="216">
        <v>33697.178</v>
      </c>
      <c r="AF1748" s="216">
        <v>39439.283000000003</v>
      </c>
      <c r="AG1748" s="216">
        <v>39504.65</v>
      </c>
      <c r="AH1748" s="216">
        <v>0</v>
      </c>
    </row>
    <row r="1749" spans="1:34" ht="15" hidden="1" x14ac:dyDescent="0.25">
      <c r="A1749" t="str">
        <f t="shared" si="294"/>
        <v>厦门归母净资产</v>
      </c>
      <c r="B1749" s="3" t="str">
        <f t="shared" si="299"/>
        <v>厦门银行归母净资产</v>
      </c>
      <c r="C1749" s="5" t="s">
        <v>528</v>
      </c>
      <c r="D1749" s="4" t="s">
        <v>102</v>
      </c>
      <c r="E1749" s="5" t="s">
        <v>103</v>
      </c>
      <c r="F1749" s="5" t="s">
        <v>55</v>
      </c>
      <c r="G1749" s="5" t="str">
        <f t="shared" si="300"/>
        <v>归母净资产</v>
      </c>
      <c r="H1749" s="216">
        <v>14417.400610590001</v>
      </c>
      <c r="I1749" s="216">
        <v>0</v>
      </c>
      <c r="J1749" s="216">
        <v>15295.48518039</v>
      </c>
      <c r="K1749" s="216">
        <v>16076.811498110001</v>
      </c>
      <c r="L1749" s="216">
        <v>15924.896997450001</v>
      </c>
      <c r="M1749" s="216">
        <v>15865.473</v>
      </c>
      <c r="N1749" s="216">
        <v>19363.264323799998</v>
      </c>
      <c r="O1749" s="216">
        <v>21345.041000000001</v>
      </c>
      <c r="P1749" s="216">
        <v>21504.902618730001</v>
      </c>
      <c r="Q1749" s="216">
        <v>22059.149000000001</v>
      </c>
      <c r="R1749" s="216">
        <v>22757.278677939998</v>
      </c>
      <c r="S1749" s="216">
        <v>23259.718000000001</v>
      </c>
      <c r="T1749" s="216">
        <v>23197.213997720002</v>
      </c>
      <c r="U1749" s="216">
        <v>23806.344000000001</v>
      </c>
      <c r="V1749" s="216">
        <v>24191.991535860001</v>
      </c>
      <c r="W1749" s="216">
        <v>25037.123</v>
      </c>
      <c r="X1749" s="216">
        <v>25138.814943429999</v>
      </c>
      <c r="Y1749" s="216">
        <v>29244.625</v>
      </c>
      <c r="Z1749" s="216">
        <v>29873.656088039999</v>
      </c>
      <c r="AA1749" s="216">
        <v>30787.035</v>
      </c>
      <c r="AB1749" s="216">
        <v>30570.291503259999</v>
      </c>
      <c r="AC1749" s="216">
        <v>31100.34</v>
      </c>
      <c r="AD1749" s="216">
        <v>31639.251563770002</v>
      </c>
      <c r="AE1749" s="216">
        <v>31732.744999999999</v>
      </c>
      <c r="AF1749" s="216">
        <v>31907.81578022</v>
      </c>
      <c r="AG1749" s="216">
        <v>32305.670999999998</v>
      </c>
      <c r="AH1749" s="216">
        <v>33456</v>
      </c>
    </row>
    <row r="1750" spans="1:34" ht="15" hidden="1" x14ac:dyDescent="0.25">
      <c r="A1750" t="str">
        <f t="shared" si="294"/>
        <v>渝农归母净资产</v>
      </c>
      <c r="B1750" s="3" t="str">
        <f t="shared" si="299"/>
        <v>渝农商行归母净资产</v>
      </c>
      <c r="C1750" s="5" t="s">
        <v>499</v>
      </c>
      <c r="D1750" s="4" t="s">
        <v>105</v>
      </c>
      <c r="E1750" s="5" t="s">
        <v>106</v>
      </c>
      <c r="F1750" s="5" t="s">
        <v>107</v>
      </c>
      <c r="G1750" s="5" t="str">
        <f t="shared" si="300"/>
        <v>归母净资产</v>
      </c>
      <c r="H1750" s="216">
        <v>74052.735000000001</v>
      </c>
      <c r="I1750" s="216">
        <v>76842.606</v>
      </c>
      <c r="J1750" s="216">
        <v>87773.373999999996</v>
      </c>
      <c r="K1750" s="216">
        <v>91102.426000000007</v>
      </c>
      <c r="L1750" s="216">
        <v>90313.520999999993</v>
      </c>
      <c r="M1750" s="216">
        <v>92466.323999999993</v>
      </c>
      <c r="N1750" s="216">
        <v>93228.604999999996</v>
      </c>
      <c r="O1750" s="216">
        <v>96537.777000000002</v>
      </c>
      <c r="P1750" s="216">
        <v>96550.100999999995</v>
      </c>
      <c r="Q1750" s="216">
        <v>103702.61900000001</v>
      </c>
      <c r="R1750" s="216">
        <v>104512.65</v>
      </c>
      <c r="S1750" s="216">
        <v>107790.402</v>
      </c>
      <c r="T1750" s="216">
        <v>109560.58900000001</v>
      </c>
      <c r="U1750" s="216">
        <v>112451.545</v>
      </c>
      <c r="V1750" s="216">
        <v>113283.393</v>
      </c>
      <c r="W1750" s="216">
        <v>117184.98299999999</v>
      </c>
      <c r="X1750" s="216">
        <v>117865.88800000001</v>
      </c>
      <c r="Y1750" s="216">
        <v>120532.871</v>
      </c>
      <c r="Z1750" s="216">
        <v>121733.64</v>
      </c>
      <c r="AA1750" s="216">
        <v>126234.871</v>
      </c>
      <c r="AB1750" s="216">
        <v>127371.648</v>
      </c>
      <c r="AC1750" s="216">
        <v>130162.052</v>
      </c>
      <c r="AD1750" s="216">
        <v>131693.584</v>
      </c>
      <c r="AE1750" s="216">
        <v>133386.891</v>
      </c>
      <c r="AF1750" s="216">
        <v>136830.10500000001</v>
      </c>
      <c r="AG1750" s="216">
        <v>137567.68700000001</v>
      </c>
      <c r="AH1750" s="216">
        <v>137126.745</v>
      </c>
    </row>
    <row r="1751" spans="1:34" ht="15" hidden="1" x14ac:dyDescent="0.25">
      <c r="A1751" t="str">
        <f t="shared" si="294"/>
        <v>沪农归母净资产</v>
      </c>
      <c r="B1751" s="3" t="str">
        <f t="shared" si="299"/>
        <v>沪农商行归母净资产</v>
      </c>
      <c r="C1751" s="5" t="s">
        <v>519</v>
      </c>
      <c r="D1751" s="4" t="s">
        <v>109</v>
      </c>
      <c r="E1751" s="5" t="s">
        <v>110</v>
      </c>
      <c r="F1751" s="5" t="s">
        <v>107</v>
      </c>
      <c r="G1751" s="5" t="str">
        <f t="shared" si="300"/>
        <v>归母净资产</v>
      </c>
      <c r="H1751" s="216">
        <v>66300.800000000003</v>
      </c>
      <c r="I1751" s="216">
        <v>0</v>
      </c>
      <c r="J1751" s="216">
        <v>71149.88</v>
      </c>
      <c r="K1751" s="216">
        <v>0</v>
      </c>
      <c r="L1751" s="216">
        <v>74041.945999999996</v>
      </c>
      <c r="M1751" s="216">
        <v>0</v>
      </c>
      <c r="N1751" s="216">
        <v>77210.843999999997</v>
      </c>
      <c r="O1751" s="216">
        <v>79535.214999999997</v>
      </c>
      <c r="P1751" s="216">
        <v>82450.553</v>
      </c>
      <c r="Q1751" s="216">
        <v>93996.03</v>
      </c>
      <c r="R1751" s="216">
        <v>93768.103000000003</v>
      </c>
      <c r="S1751" s="216">
        <v>96701.349000000002</v>
      </c>
      <c r="T1751" s="216">
        <v>96699.576000000001</v>
      </c>
      <c r="U1751" s="216">
        <v>100507.49099999999</v>
      </c>
      <c r="V1751" s="216">
        <v>101833.969</v>
      </c>
      <c r="W1751" s="216">
        <v>105438.151</v>
      </c>
      <c r="X1751" s="216">
        <v>106959.159</v>
      </c>
      <c r="Y1751" s="216">
        <v>109940.345</v>
      </c>
      <c r="Z1751" s="216">
        <v>112426.981</v>
      </c>
      <c r="AA1751" s="216">
        <v>117259.717</v>
      </c>
      <c r="AB1751" s="216">
        <v>118398.24800000001</v>
      </c>
      <c r="AC1751" s="216">
        <v>119574.23299999999</v>
      </c>
      <c r="AD1751" s="216">
        <v>123836.41</v>
      </c>
      <c r="AE1751" s="216">
        <v>124868.211</v>
      </c>
      <c r="AF1751" s="216">
        <v>126814.758</v>
      </c>
      <c r="AG1751" s="216">
        <v>125924.448</v>
      </c>
      <c r="AH1751" s="216">
        <v>0</v>
      </c>
    </row>
    <row r="1752" spans="1:34" ht="15" hidden="1" x14ac:dyDescent="0.25">
      <c r="A1752" t="str">
        <f t="shared" si="294"/>
        <v>青农归母净资产</v>
      </c>
      <c r="B1752" s="3" t="str">
        <f t="shared" si="299"/>
        <v>青农商行归母净资产</v>
      </c>
      <c r="C1752" s="5" t="s">
        <v>526</v>
      </c>
      <c r="D1752" s="4" t="s">
        <v>112</v>
      </c>
      <c r="E1752" s="5" t="s">
        <v>113</v>
      </c>
      <c r="F1752" s="5" t="s">
        <v>107</v>
      </c>
      <c r="G1752" s="5" t="str">
        <f t="shared" si="300"/>
        <v>归母净资产</v>
      </c>
      <c r="H1752" s="216">
        <v>22822.257000000001</v>
      </c>
      <c r="I1752" s="216">
        <v>23805.949000000001</v>
      </c>
      <c r="J1752" s="216">
        <v>24415.271000000001</v>
      </c>
      <c r="K1752" s="216">
        <v>25383.738000000001</v>
      </c>
      <c r="L1752" s="216">
        <v>25036.455999999998</v>
      </c>
      <c r="M1752" s="216">
        <v>26265.087</v>
      </c>
      <c r="N1752" s="216">
        <v>28841.682000000001</v>
      </c>
      <c r="O1752" s="216">
        <v>31790.16</v>
      </c>
      <c r="P1752" s="216">
        <v>32784.300999999999</v>
      </c>
      <c r="Q1752" s="216">
        <v>33931.544000000002</v>
      </c>
      <c r="R1752" s="216">
        <v>34164.413</v>
      </c>
      <c r="S1752" s="216">
        <v>34963.08</v>
      </c>
      <c r="T1752" s="216">
        <v>35206.68</v>
      </c>
      <c r="U1752" s="216">
        <v>36249.523000000001</v>
      </c>
      <c r="V1752" s="216">
        <v>35574.067000000003</v>
      </c>
      <c r="W1752" s="216">
        <v>36465.017</v>
      </c>
      <c r="X1752" s="216">
        <v>37416.430999999997</v>
      </c>
      <c r="Y1752" s="216">
        <v>38498.675999999999</v>
      </c>
      <c r="Z1752" s="216">
        <v>38110.214</v>
      </c>
      <c r="AA1752" s="216">
        <v>39187.184000000001</v>
      </c>
      <c r="AB1752" s="216">
        <v>39676.411</v>
      </c>
      <c r="AC1752" s="216">
        <v>40720.383000000002</v>
      </c>
      <c r="AD1752" s="216">
        <v>40747.14</v>
      </c>
      <c r="AE1752" s="216">
        <v>41210.783000000003</v>
      </c>
      <c r="AF1752" s="216">
        <v>41706.152000000002</v>
      </c>
      <c r="AG1752" s="216">
        <v>47155.803</v>
      </c>
      <c r="AH1752" s="216">
        <v>0</v>
      </c>
    </row>
    <row r="1753" spans="1:34" ht="15" hidden="1" x14ac:dyDescent="0.25">
      <c r="A1753" t="str">
        <f t="shared" si="294"/>
        <v>常熟归母净资产</v>
      </c>
      <c r="B1753" s="3" t="str">
        <f t="shared" si="299"/>
        <v>常熟银行归母净资产</v>
      </c>
      <c r="C1753" s="5" t="s">
        <v>529</v>
      </c>
      <c r="D1753" s="4" t="s">
        <v>115</v>
      </c>
      <c r="E1753" s="5" t="s">
        <v>116</v>
      </c>
      <c r="F1753" s="5" t="s">
        <v>107</v>
      </c>
      <c r="G1753" s="5" t="str">
        <f t="shared" si="300"/>
        <v>归母净资产</v>
      </c>
      <c r="H1753" s="216">
        <v>15670.633</v>
      </c>
      <c r="I1753" s="216">
        <v>16195.174000000001</v>
      </c>
      <c r="J1753" s="216">
        <v>16925.465</v>
      </c>
      <c r="K1753" s="216">
        <v>17630.752</v>
      </c>
      <c r="L1753" s="216">
        <v>17137.671999999999</v>
      </c>
      <c r="M1753" s="216">
        <v>17510.719000000001</v>
      </c>
      <c r="N1753" s="216">
        <v>17960.072</v>
      </c>
      <c r="O1753" s="216">
        <v>18586.448</v>
      </c>
      <c r="P1753" s="216">
        <v>18429.858</v>
      </c>
      <c r="Q1753" s="216">
        <v>19216.381000000001</v>
      </c>
      <c r="R1753" s="216">
        <v>19787.978999999999</v>
      </c>
      <c r="S1753" s="216">
        <v>20608.504000000001</v>
      </c>
      <c r="T1753" s="216">
        <v>20649.498</v>
      </c>
      <c r="U1753" s="216">
        <v>22184.607</v>
      </c>
      <c r="V1753" s="216">
        <v>22577.573</v>
      </c>
      <c r="W1753" s="216">
        <v>23411.235000000001</v>
      </c>
      <c r="X1753" s="216">
        <v>23533.165000000001</v>
      </c>
      <c r="Y1753" s="216">
        <v>24520.007000000001</v>
      </c>
      <c r="Z1753" s="216">
        <v>25356.406999999999</v>
      </c>
      <c r="AA1753" s="216">
        <v>26326.197</v>
      </c>
      <c r="AB1753" s="216">
        <v>26410.698</v>
      </c>
      <c r="AC1753" s="216">
        <v>27633.617999999999</v>
      </c>
      <c r="AD1753" s="216">
        <v>28647.828000000001</v>
      </c>
      <c r="AE1753" s="216">
        <v>29564.294999999998</v>
      </c>
      <c r="AF1753" s="216">
        <v>29873.922999999999</v>
      </c>
      <c r="AG1753" s="216">
        <v>30456.695</v>
      </c>
      <c r="AH1753" s="216">
        <v>0</v>
      </c>
    </row>
    <row r="1754" spans="1:34" ht="15" hidden="1" x14ac:dyDescent="0.25">
      <c r="A1754" t="str">
        <f t="shared" si="294"/>
        <v>紫金归母净资产</v>
      </c>
      <c r="B1754" s="3" t="str">
        <f t="shared" si="299"/>
        <v>紫金银行归母净资产</v>
      </c>
      <c r="C1754" s="5" t="s">
        <v>530</v>
      </c>
      <c r="D1754" s="4" t="s">
        <v>118</v>
      </c>
      <c r="E1754" s="5" t="s">
        <v>119</v>
      </c>
      <c r="F1754" s="5" t="s">
        <v>107</v>
      </c>
      <c r="G1754" s="5" t="str">
        <f>G1753</f>
        <v>归母净资产</v>
      </c>
      <c r="H1754" s="216">
        <v>12946.616</v>
      </c>
      <c r="I1754" s="216">
        <v>13376.496999999999</v>
      </c>
      <c r="J1754" s="216">
        <v>13749.16</v>
      </c>
      <c r="K1754" s="216">
        <v>14205.313</v>
      </c>
      <c r="L1754" s="216">
        <v>13803.093000000001</v>
      </c>
      <c r="M1754" s="216">
        <v>14594.745999999999</v>
      </c>
      <c r="N1754" s="216">
        <v>14815.1</v>
      </c>
      <c r="O1754" s="216">
        <v>15194.343000000001</v>
      </c>
      <c r="P1754" s="216">
        <v>15308.194</v>
      </c>
      <c r="Q1754" s="216">
        <v>15805.494000000001</v>
      </c>
      <c r="R1754" s="216">
        <v>15999.196</v>
      </c>
      <c r="S1754" s="216">
        <v>16255.94</v>
      </c>
      <c r="T1754" s="216">
        <v>16443.458999999999</v>
      </c>
      <c r="U1754" s="216">
        <v>16943.323</v>
      </c>
      <c r="V1754" s="216">
        <v>17097.151999999998</v>
      </c>
      <c r="W1754" s="216">
        <v>17491.334999999999</v>
      </c>
      <c r="X1754" s="216">
        <v>17751.259999999998</v>
      </c>
      <c r="Y1754" s="216">
        <v>18164.099999999999</v>
      </c>
      <c r="Z1754" s="216">
        <v>18471.919000000002</v>
      </c>
      <c r="AA1754" s="216">
        <v>18970.350999999999</v>
      </c>
      <c r="AB1754" s="216">
        <v>19162.882000000001</v>
      </c>
      <c r="AC1754" s="216">
        <v>19604.812999999998</v>
      </c>
      <c r="AD1754" s="216">
        <v>19936.16</v>
      </c>
      <c r="AE1754" s="216">
        <v>19997.239000000001</v>
      </c>
      <c r="AF1754" s="216">
        <v>20381.258000000002</v>
      </c>
      <c r="AG1754" s="216">
        <v>20428.468000000001</v>
      </c>
      <c r="AH1754" s="216">
        <v>0</v>
      </c>
    </row>
    <row r="1755" spans="1:34" ht="15" hidden="1" x14ac:dyDescent="0.25">
      <c r="A1755" t="str">
        <f t="shared" si="294"/>
        <v>无锡归母净资产</v>
      </c>
      <c r="B1755" s="3" t="str">
        <f t="shared" si="299"/>
        <v>无锡银行归母净资产</v>
      </c>
      <c r="C1755" s="5" t="s">
        <v>531</v>
      </c>
      <c r="D1755" s="4" t="s">
        <v>121</v>
      </c>
      <c r="E1755" s="5" t="s">
        <v>122</v>
      </c>
      <c r="F1755" s="5" t="s">
        <v>107</v>
      </c>
      <c r="G1755" s="5" t="str">
        <f t="shared" ref="G1755:G1759" si="301">G1754</f>
        <v>归母净资产</v>
      </c>
      <c r="H1755" s="216">
        <v>10973.525</v>
      </c>
      <c r="I1755" s="216">
        <v>11317.752</v>
      </c>
      <c r="J1755" s="216">
        <v>11649.445</v>
      </c>
      <c r="K1755" s="216">
        <v>12105.210999999999</v>
      </c>
      <c r="L1755" s="216">
        <v>11895.002</v>
      </c>
      <c r="M1755" s="216">
        <v>12051.415000000001</v>
      </c>
      <c r="N1755" s="216">
        <v>13979.138999999999</v>
      </c>
      <c r="O1755" s="216">
        <v>14405.775</v>
      </c>
      <c r="P1755" s="216">
        <v>15367.682000000001</v>
      </c>
      <c r="Q1755" s="216">
        <v>15434.459000000001</v>
      </c>
      <c r="R1755" s="216">
        <v>15795.162</v>
      </c>
      <c r="S1755" s="216">
        <v>16236.644</v>
      </c>
      <c r="T1755" s="216">
        <v>16787.845000000001</v>
      </c>
      <c r="U1755" s="216">
        <v>16873.843000000001</v>
      </c>
      <c r="V1755" s="216">
        <v>19382.455999999998</v>
      </c>
      <c r="W1755" s="216">
        <v>19927.919999999998</v>
      </c>
      <c r="X1755" s="216">
        <v>20683.251</v>
      </c>
      <c r="Y1755" s="216">
        <v>20669.878000000001</v>
      </c>
      <c r="Z1755" s="216">
        <v>21056.012999999999</v>
      </c>
      <c r="AA1755" s="216">
        <v>21921.278999999999</v>
      </c>
      <c r="AB1755" s="216">
        <v>22718.288</v>
      </c>
      <c r="AC1755" s="216">
        <v>22647.993999999999</v>
      </c>
      <c r="AD1755" s="216">
        <v>23238.147000000001</v>
      </c>
      <c r="AE1755" s="216">
        <v>23653.249</v>
      </c>
      <c r="AF1755" s="216">
        <v>24456.521000000001</v>
      </c>
      <c r="AG1755" s="216">
        <v>24339.611000000001</v>
      </c>
      <c r="AH1755" s="216">
        <v>22942.994999999999</v>
      </c>
    </row>
    <row r="1756" spans="1:34" ht="15" hidden="1" x14ac:dyDescent="0.25">
      <c r="A1756" t="str">
        <f t="shared" si="294"/>
        <v>张家港归母净资产</v>
      </c>
      <c r="B1756" s="3" t="str">
        <f t="shared" si="299"/>
        <v>张家港行归母净资产</v>
      </c>
      <c r="C1756" s="5" t="s">
        <v>533</v>
      </c>
      <c r="D1756" s="4" t="s">
        <v>124</v>
      </c>
      <c r="E1756" s="5" t="s">
        <v>125</v>
      </c>
      <c r="F1756" s="5" t="s">
        <v>107</v>
      </c>
      <c r="G1756" s="5" t="str">
        <f t="shared" si="301"/>
        <v>归母净资产</v>
      </c>
      <c r="H1756" s="216">
        <v>10042.60518835</v>
      </c>
      <c r="I1756" s="216">
        <v>10323.017893479999</v>
      </c>
      <c r="J1756" s="216">
        <v>10668.076062040001</v>
      </c>
      <c r="K1756" s="216">
        <v>11065.206115219999</v>
      </c>
      <c r="L1756" s="216">
        <v>10822.209428780001</v>
      </c>
      <c r="M1756" s="216">
        <v>10950.415342079999</v>
      </c>
      <c r="N1756" s="216">
        <v>11205.11180225</v>
      </c>
      <c r="O1756" s="216">
        <v>11590.431474139999</v>
      </c>
      <c r="P1756" s="216">
        <v>13593.19055238</v>
      </c>
      <c r="Q1756" s="216">
        <v>14021.594794569999</v>
      </c>
      <c r="R1756" s="216">
        <v>14417.30800126</v>
      </c>
      <c r="S1756" s="216">
        <v>14878.04324818</v>
      </c>
      <c r="T1756" s="216">
        <v>14878.09024469</v>
      </c>
      <c r="U1756" s="216">
        <v>15447.329003879999</v>
      </c>
      <c r="V1756" s="216">
        <v>15561.043341879998</v>
      </c>
      <c r="W1756" s="216">
        <v>16178.92812214</v>
      </c>
      <c r="X1756" s="216">
        <v>16147.334305799999</v>
      </c>
      <c r="Y1756" s="216">
        <v>16616.443037450001</v>
      </c>
      <c r="Z1756" s="216">
        <v>17036.00072937</v>
      </c>
      <c r="AA1756" s="216">
        <v>17578.63757513</v>
      </c>
      <c r="AB1756" s="216">
        <v>17555.612365069999</v>
      </c>
      <c r="AC1756" s="216">
        <v>18093.630442310001</v>
      </c>
      <c r="AD1756" s="216">
        <v>19723.048516990002</v>
      </c>
      <c r="AE1756" s="216">
        <v>20085.424309189999</v>
      </c>
      <c r="AF1756" s="216">
        <v>20021.3510293</v>
      </c>
      <c r="AG1756" s="216">
        <v>20349.510477439999</v>
      </c>
      <c r="AH1756" s="216">
        <v>20530.338768240003</v>
      </c>
    </row>
    <row r="1757" spans="1:34" ht="15" hidden="1" x14ac:dyDescent="0.25">
      <c r="A1757" t="str">
        <f t="shared" si="294"/>
        <v>苏农归母净资产</v>
      </c>
      <c r="B1757" s="3" t="str">
        <f t="shared" si="299"/>
        <v>苏农银行归母净资产</v>
      </c>
      <c r="C1757" s="5" t="s">
        <v>534</v>
      </c>
      <c r="D1757" s="4" t="s">
        <v>127</v>
      </c>
      <c r="E1757" s="5" t="s">
        <v>128</v>
      </c>
      <c r="F1757" s="5" t="s">
        <v>107</v>
      </c>
      <c r="G1757" s="5" t="str">
        <f t="shared" si="301"/>
        <v>归母净资产</v>
      </c>
      <c r="H1757" s="216">
        <v>11033.352000000001</v>
      </c>
      <c r="I1757" s="216">
        <v>11360.130999999999</v>
      </c>
      <c r="J1757" s="216">
        <v>11512.246999999999</v>
      </c>
      <c r="K1757" s="216">
        <v>11861.353999999999</v>
      </c>
      <c r="L1757" s="216">
        <v>11699.361000000001</v>
      </c>
      <c r="M1757" s="216">
        <v>11999.898999999999</v>
      </c>
      <c r="N1757" s="216">
        <v>12020.227999999999</v>
      </c>
      <c r="O1757" s="216">
        <v>12362.754999999999</v>
      </c>
      <c r="P1757" s="216">
        <v>12477</v>
      </c>
      <c r="Q1757" s="216">
        <v>13038.592000000001</v>
      </c>
      <c r="R1757" s="216">
        <v>13147.222</v>
      </c>
      <c r="S1757" s="216">
        <v>13516.897000000001</v>
      </c>
      <c r="T1757" s="216">
        <v>13676.805</v>
      </c>
      <c r="U1757" s="216">
        <v>14391.593000000001</v>
      </c>
      <c r="V1757" s="216">
        <v>14199.989</v>
      </c>
      <c r="W1757" s="216">
        <v>14697.891</v>
      </c>
      <c r="X1757" s="216">
        <v>15100.927</v>
      </c>
      <c r="Y1757" s="216">
        <v>15421.246999999999</v>
      </c>
      <c r="Z1757" s="216">
        <v>15782.790999999999</v>
      </c>
      <c r="AA1757" s="216">
        <v>16123.271000000001</v>
      </c>
      <c r="AB1757" s="216">
        <v>16703.287</v>
      </c>
      <c r="AC1757" s="216">
        <v>17120.433000000001</v>
      </c>
      <c r="AD1757" s="216">
        <v>18041.841</v>
      </c>
      <c r="AE1757" s="216">
        <v>18361.448</v>
      </c>
      <c r="AF1757" s="216">
        <v>18555.219000000001</v>
      </c>
      <c r="AG1757" s="216">
        <v>18687.702000000001</v>
      </c>
      <c r="AH1757" s="216">
        <v>18975</v>
      </c>
    </row>
    <row r="1758" spans="1:34" ht="15" hidden="1" x14ac:dyDescent="0.25">
      <c r="A1758" t="str">
        <f t="shared" si="294"/>
        <v>江阴归母净资产</v>
      </c>
      <c r="B1758" s="3" t="str">
        <f t="shared" si="299"/>
        <v>江阴银行归母净资产</v>
      </c>
      <c r="C1758" s="5" t="s">
        <v>535</v>
      </c>
      <c r="D1758" s="4" t="s">
        <v>130</v>
      </c>
      <c r="E1758" s="5" t="s">
        <v>131</v>
      </c>
      <c r="F1758" s="5" t="s">
        <v>107</v>
      </c>
      <c r="G1758" s="5" t="str">
        <f t="shared" si="301"/>
        <v>归母净资产</v>
      </c>
      <c r="H1758" s="216">
        <v>11089.194</v>
      </c>
      <c r="I1758" s="216">
        <v>11335.517</v>
      </c>
      <c r="J1758" s="216">
        <v>11757.457</v>
      </c>
      <c r="K1758" s="216">
        <v>11988.041999999999</v>
      </c>
      <c r="L1758" s="216">
        <v>11641.986000000001</v>
      </c>
      <c r="M1758" s="216">
        <v>11743.012000000001</v>
      </c>
      <c r="N1758" s="216">
        <v>12131.493</v>
      </c>
      <c r="O1758" s="216">
        <v>12321.124</v>
      </c>
      <c r="P1758" s="216">
        <v>12237.683999999999</v>
      </c>
      <c r="Q1758" s="216">
        <v>12456.302</v>
      </c>
      <c r="R1758" s="216">
        <v>13025.795</v>
      </c>
      <c r="S1758" s="216">
        <v>13247.138999999999</v>
      </c>
      <c r="T1758" s="216">
        <v>13170.143</v>
      </c>
      <c r="U1758" s="216">
        <v>13602.74</v>
      </c>
      <c r="V1758" s="216">
        <v>14274.964</v>
      </c>
      <c r="W1758" s="216">
        <v>14607.686</v>
      </c>
      <c r="X1758" s="216">
        <v>14609.512000000001</v>
      </c>
      <c r="Y1758" s="216">
        <v>14966.48</v>
      </c>
      <c r="Z1758" s="216">
        <v>15790.674000000001</v>
      </c>
      <c r="AA1758" s="216">
        <v>17305.620999999999</v>
      </c>
      <c r="AB1758" s="216">
        <v>17249.073</v>
      </c>
      <c r="AC1758" s="216">
        <v>17618.330000000002</v>
      </c>
      <c r="AD1758" s="216">
        <v>18589.689999999999</v>
      </c>
      <c r="AE1758" s="216">
        <v>18870.525000000001</v>
      </c>
      <c r="AF1758" s="216">
        <v>18954.475999999999</v>
      </c>
      <c r="AG1758" s="216">
        <v>19149.094000000001</v>
      </c>
      <c r="AH1758" s="216">
        <v>0</v>
      </c>
    </row>
    <row r="1759" spans="1:34" ht="15" hidden="1" x14ac:dyDescent="0.25">
      <c r="A1759" t="str">
        <f t="shared" si="294"/>
        <v>瑞丰归母净资产</v>
      </c>
      <c r="B1759" s="3" t="str">
        <f t="shared" si="299"/>
        <v>瑞丰银行归母净资产</v>
      </c>
      <c r="C1759" s="5" t="s">
        <v>532</v>
      </c>
      <c r="D1759" s="4" t="s">
        <v>133</v>
      </c>
      <c r="E1759" s="5" t="s">
        <v>134</v>
      </c>
      <c r="F1759" s="5" t="s">
        <v>107</v>
      </c>
      <c r="G1759" s="5" t="str">
        <f t="shared" si="301"/>
        <v>归母净资产</v>
      </c>
      <c r="H1759" s="216">
        <v>0</v>
      </c>
      <c r="I1759" s="216">
        <v>0</v>
      </c>
      <c r="J1759" s="216">
        <v>10232.20874631</v>
      </c>
      <c r="K1759" s="216">
        <v>0</v>
      </c>
      <c r="L1759" s="216">
        <v>0</v>
      </c>
      <c r="M1759" s="216">
        <v>0</v>
      </c>
      <c r="N1759" s="216">
        <v>11027.611998709999</v>
      </c>
      <c r="O1759" s="216">
        <v>11296.88394369</v>
      </c>
      <c r="P1759" s="216">
        <v>12778.536</v>
      </c>
      <c r="Q1759" s="216">
        <v>13188.748</v>
      </c>
      <c r="R1759" s="216">
        <v>13573.300999999999</v>
      </c>
      <c r="S1759" s="216">
        <v>13891.576999999999</v>
      </c>
      <c r="T1759" s="216">
        <v>14046.477999999999</v>
      </c>
      <c r="U1759" s="216">
        <v>14544.251</v>
      </c>
      <c r="V1759" s="216">
        <v>14916.127</v>
      </c>
      <c r="W1759" s="216">
        <v>15298.901</v>
      </c>
      <c r="X1759" s="216">
        <v>15568.993</v>
      </c>
      <c r="Y1759" s="216">
        <v>16048.395</v>
      </c>
      <c r="Z1759" s="216">
        <v>16628.304</v>
      </c>
      <c r="AA1759" s="216">
        <v>17140.535</v>
      </c>
      <c r="AB1759" s="216">
        <v>17398.344000000001</v>
      </c>
      <c r="AC1759" s="216">
        <v>17880.125</v>
      </c>
      <c r="AD1759" s="216">
        <v>18968.035</v>
      </c>
      <c r="AE1759" s="216">
        <v>18861.786</v>
      </c>
      <c r="AF1759" s="216">
        <v>19145.764999999999</v>
      </c>
      <c r="AG1759" s="216">
        <v>19304.2</v>
      </c>
      <c r="AH1759" s="216">
        <v>19689.991999999998</v>
      </c>
    </row>
    <row r="1760" spans="1:34" ht="15" hidden="1" x14ac:dyDescent="0.25">
      <c r="A1760" t="str">
        <f t="shared" si="294"/>
        <v>农业(H)归母净资产</v>
      </c>
      <c r="B1760" s="15" t="str">
        <f t="shared" si="299"/>
        <v>农业银行归母净资产</v>
      </c>
      <c r="C1760" s="5" t="s">
        <v>487</v>
      </c>
      <c r="D1760" s="16" t="s">
        <v>164</v>
      </c>
      <c r="E1760" s="17" t="s">
        <v>149</v>
      </c>
      <c r="F1760" s="17" t="s">
        <v>542</v>
      </c>
      <c r="G1760" s="17" t="str">
        <f>G1759</f>
        <v>归母净资产</v>
      </c>
      <c r="H1760" s="216">
        <v>1732667</v>
      </c>
      <c r="I1760" s="216">
        <v>1917649</v>
      </c>
      <c r="J1760" s="216">
        <v>1948355</v>
      </c>
      <c r="K1760" s="216">
        <v>2021002</v>
      </c>
      <c r="L1760" s="216">
        <v>2082127</v>
      </c>
      <c r="M1760" s="216">
        <v>2153348</v>
      </c>
      <c r="N1760" s="216">
        <v>2204789</v>
      </c>
      <c r="O1760" s="216">
        <v>2264143</v>
      </c>
      <c r="P1760" s="216">
        <v>2255845</v>
      </c>
      <c r="Q1760" s="216">
        <v>2320428</v>
      </c>
      <c r="R1760" s="216">
        <v>2414605</v>
      </c>
      <c r="S1760" s="216">
        <v>2527653</v>
      </c>
      <c r="T1760" s="216">
        <v>2519496</v>
      </c>
      <c r="U1760" s="216">
        <v>2625417</v>
      </c>
      <c r="V1760" s="216">
        <v>2668412</v>
      </c>
      <c r="W1760" s="216">
        <v>2726520</v>
      </c>
      <c r="X1760" s="216">
        <v>2714446</v>
      </c>
      <c r="Y1760" s="216">
        <v>2815621</v>
      </c>
      <c r="Z1760" s="216">
        <v>2889248</v>
      </c>
      <c r="AA1760" s="216">
        <v>2991892</v>
      </c>
      <c r="AB1760" s="216">
        <v>3049778</v>
      </c>
      <c r="AC1760" s="216">
        <v>3003722</v>
      </c>
      <c r="AD1760" s="216">
        <v>3090808</v>
      </c>
      <c r="AE1760" s="216">
        <v>3137261</v>
      </c>
      <c r="AF1760" s="216">
        <v>3143100</v>
      </c>
      <c r="AG1760" s="216">
        <v>3168502</v>
      </c>
      <c r="AH1760" s="216">
        <v>3237182</v>
      </c>
    </row>
    <row r="1761" spans="1:34" ht="15" hidden="1" x14ac:dyDescent="0.25">
      <c r="A1761" t="str">
        <f t="shared" si="294"/>
        <v>交通(H)归母净资产</v>
      </c>
      <c r="B1761" s="3" t="str">
        <f t="shared" si="299"/>
        <v>交通银行归母净资产</v>
      </c>
      <c r="C1761" s="5" t="s">
        <v>491</v>
      </c>
      <c r="D1761" s="4" t="s">
        <v>165</v>
      </c>
      <c r="E1761" s="5" t="s">
        <v>150</v>
      </c>
      <c r="F1761" s="5" t="s">
        <v>542</v>
      </c>
      <c r="G1761" s="5" t="str">
        <f t="shared" ref="G1761:G1787" si="302">G1760</f>
        <v>归母净资产</v>
      </c>
      <c r="H1761" s="216">
        <v>716490</v>
      </c>
      <c r="I1761" s="216">
        <v>775337</v>
      </c>
      <c r="J1761" s="216">
        <v>793247</v>
      </c>
      <c r="K1761" s="216">
        <v>810302</v>
      </c>
      <c r="L1761" s="216">
        <v>802543</v>
      </c>
      <c r="M1761" s="216">
        <v>825111</v>
      </c>
      <c r="N1761" s="216">
        <v>866607</v>
      </c>
      <c r="O1761" s="216">
        <v>889704</v>
      </c>
      <c r="P1761" s="216">
        <v>923608</v>
      </c>
      <c r="Q1761" s="216">
        <v>944346</v>
      </c>
      <c r="R1761" s="216">
        <v>964647</v>
      </c>
      <c r="S1761" s="216">
        <v>984172</v>
      </c>
      <c r="T1761" s="216">
        <v>976543</v>
      </c>
      <c r="U1761" s="216">
        <v>999797</v>
      </c>
      <c r="V1761" s="216">
        <v>1023409</v>
      </c>
      <c r="W1761" s="216">
        <v>1045920</v>
      </c>
      <c r="X1761" s="216">
        <v>1043083</v>
      </c>
      <c r="Y1761" s="216">
        <v>1061390</v>
      </c>
      <c r="Z1761" s="216">
        <v>1088030</v>
      </c>
      <c r="AA1761" s="216">
        <v>1114564</v>
      </c>
      <c r="AB1761" s="216">
        <v>1107374</v>
      </c>
      <c r="AC1761" s="216">
        <v>1127908</v>
      </c>
      <c r="AD1761" s="216">
        <v>1144306</v>
      </c>
      <c r="AE1761" s="216">
        <v>1165925</v>
      </c>
      <c r="AF1761" s="216">
        <v>1293989</v>
      </c>
      <c r="AG1761" s="216">
        <v>1280369</v>
      </c>
      <c r="AH1761" s="216">
        <v>1269232</v>
      </c>
    </row>
    <row r="1762" spans="1:34" ht="15" hidden="1" x14ac:dyDescent="0.25">
      <c r="A1762" t="str">
        <f t="shared" si="294"/>
        <v>中国(H)归母净资产</v>
      </c>
      <c r="B1762" s="3" t="str">
        <f t="shared" si="299"/>
        <v>中国银行归母净资产</v>
      </c>
      <c r="C1762" s="5" t="s">
        <v>489</v>
      </c>
      <c r="D1762" s="4" t="s">
        <v>166</v>
      </c>
      <c r="E1762" s="5" t="s">
        <v>151</v>
      </c>
      <c r="F1762" s="5" t="s">
        <v>542</v>
      </c>
      <c r="G1762" s="5" t="str">
        <f t="shared" si="302"/>
        <v>归母净资产</v>
      </c>
      <c r="H1762" s="216">
        <v>1790418</v>
      </c>
      <c r="I1762" s="216">
        <v>1866315</v>
      </c>
      <c r="J1762" s="216">
        <v>1851701</v>
      </c>
      <c r="K1762" s="216">
        <v>1929661</v>
      </c>
      <c r="L1762" s="216">
        <v>1958442</v>
      </c>
      <c r="M1762" s="216">
        <v>1979259</v>
      </c>
      <c r="N1762" s="216">
        <v>2038419</v>
      </c>
      <c r="O1762" s="216">
        <v>2059661</v>
      </c>
      <c r="P1762" s="216">
        <v>2105347</v>
      </c>
      <c r="Q1762" s="216">
        <v>2160500</v>
      </c>
      <c r="R1762" s="216">
        <v>2225153</v>
      </c>
      <c r="S1762" s="216">
        <v>2269549</v>
      </c>
      <c r="T1762" s="216">
        <v>2315234</v>
      </c>
      <c r="U1762" s="216">
        <v>2382270</v>
      </c>
      <c r="V1762" s="216">
        <v>2427589</v>
      </c>
      <c r="W1762" s="216">
        <v>2476898</v>
      </c>
      <c r="X1762" s="216">
        <v>2515464</v>
      </c>
      <c r="Y1762" s="216">
        <v>2565509</v>
      </c>
      <c r="Z1762" s="216">
        <v>2629510</v>
      </c>
      <c r="AA1762" s="216">
        <v>2653487</v>
      </c>
      <c r="AB1762" s="216">
        <v>2648821</v>
      </c>
      <c r="AC1762" s="216">
        <v>2742107</v>
      </c>
      <c r="AD1762" s="216">
        <v>2816231</v>
      </c>
      <c r="AE1762" s="216">
        <v>2826343</v>
      </c>
      <c r="AF1762" s="216">
        <v>2987590</v>
      </c>
      <c r="AG1762" s="216">
        <v>3093682</v>
      </c>
      <c r="AH1762" s="216">
        <v>3064044</v>
      </c>
    </row>
    <row r="1763" spans="1:34" ht="15" hidden="1" x14ac:dyDescent="0.25">
      <c r="A1763" t="str">
        <f t="shared" si="294"/>
        <v>建设(H)归母净资产</v>
      </c>
      <c r="B1763" s="3" t="str">
        <f t="shared" si="299"/>
        <v>建设银行归母净资产</v>
      </c>
      <c r="C1763" s="5" t="s">
        <v>488</v>
      </c>
      <c r="D1763" s="4" t="s">
        <v>167</v>
      </c>
      <c r="E1763" s="5" t="s">
        <v>152</v>
      </c>
      <c r="F1763" s="5" t="s">
        <v>542</v>
      </c>
      <c r="G1763" s="5" t="str">
        <f t="shared" si="302"/>
        <v>归母净资产</v>
      </c>
      <c r="H1763" s="216">
        <v>2055756</v>
      </c>
      <c r="I1763" s="216">
        <v>2136034</v>
      </c>
      <c r="J1763" s="216">
        <v>2216257</v>
      </c>
      <c r="K1763" s="216">
        <v>2316047</v>
      </c>
      <c r="L1763" s="216">
        <v>2281066</v>
      </c>
      <c r="M1763" s="216">
        <v>2322319</v>
      </c>
      <c r="N1763" s="216">
        <v>2364808</v>
      </c>
      <c r="O1763" s="216">
        <v>2444774</v>
      </c>
      <c r="P1763" s="216">
        <v>2436972</v>
      </c>
      <c r="Q1763" s="216">
        <v>2522495</v>
      </c>
      <c r="R1763" s="216">
        <v>2588231</v>
      </c>
      <c r="S1763" s="216">
        <v>2673273</v>
      </c>
      <c r="T1763" s="216">
        <v>2659227</v>
      </c>
      <c r="U1763" s="216">
        <v>2791212</v>
      </c>
      <c r="V1763" s="216">
        <v>2856733</v>
      </c>
      <c r="W1763" s="216">
        <v>2942274</v>
      </c>
      <c r="X1763" s="216">
        <v>2935258</v>
      </c>
      <c r="Y1763" s="216">
        <v>3076304</v>
      </c>
      <c r="Z1763" s="216">
        <v>3150145</v>
      </c>
      <c r="AA1763" s="216">
        <v>3242148</v>
      </c>
      <c r="AB1763" s="216">
        <v>3234661</v>
      </c>
      <c r="AC1763" s="216">
        <v>3320914</v>
      </c>
      <c r="AD1763" s="216">
        <v>3322127</v>
      </c>
      <c r="AE1763" s="216">
        <v>3388936</v>
      </c>
      <c r="AF1763" s="216">
        <v>3563298</v>
      </c>
      <c r="AG1763" s="216">
        <v>3633387</v>
      </c>
      <c r="AH1763" s="216">
        <v>3663411</v>
      </c>
    </row>
    <row r="1764" spans="1:34" ht="15" hidden="1" x14ac:dyDescent="0.25">
      <c r="A1764" t="str">
        <f t="shared" si="294"/>
        <v>工商(H)归母净资产</v>
      </c>
      <c r="B1764" s="3" t="str">
        <f t="shared" si="299"/>
        <v>工商银行归母净资产</v>
      </c>
      <c r="C1764" s="5" t="s">
        <v>486</v>
      </c>
      <c r="D1764" s="4" t="s">
        <v>168</v>
      </c>
      <c r="E1764" s="5" t="s">
        <v>153</v>
      </c>
      <c r="F1764" s="5" t="s">
        <v>542</v>
      </c>
      <c r="G1764" s="5" t="str">
        <f t="shared" si="302"/>
        <v>归母净资产</v>
      </c>
      <c r="H1764" s="216">
        <v>2413376</v>
      </c>
      <c r="I1764" s="216">
        <v>2654896</v>
      </c>
      <c r="J1764" s="216">
        <v>2676186</v>
      </c>
      <c r="K1764" s="216">
        <v>2763853</v>
      </c>
      <c r="L1764" s="216">
        <v>2730866</v>
      </c>
      <c r="M1764" s="216">
        <v>2806279</v>
      </c>
      <c r="N1764" s="216">
        <v>2893502</v>
      </c>
      <c r="O1764" s="216">
        <v>2977677</v>
      </c>
      <c r="P1764" s="216">
        <v>3029890</v>
      </c>
      <c r="Q1764" s="216">
        <v>3146096</v>
      </c>
      <c r="R1764" s="216">
        <v>3257755</v>
      </c>
      <c r="S1764" s="216">
        <v>3336786</v>
      </c>
      <c r="T1764" s="216">
        <v>3314198</v>
      </c>
      <c r="U1764" s="216">
        <v>3409851</v>
      </c>
      <c r="V1764" s="216">
        <v>3495171</v>
      </c>
      <c r="W1764" s="216">
        <v>3581383</v>
      </c>
      <c r="X1764" s="216">
        <v>3575999</v>
      </c>
      <c r="Y1764" s="216">
        <v>3656043</v>
      </c>
      <c r="Z1764" s="216">
        <v>3756887</v>
      </c>
      <c r="AA1764" s="216">
        <v>3857572</v>
      </c>
      <c r="AB1764" s="216">
        <v>3843526</v>
      </c>
      <c r="AC1764" s="216">
        <v>3901083</v>
      </c>
      <c r="AD1764" s="216">
        <v>3969841</v>
      </c>
      <c r="AE1764" s="216">
        <v>4036224</v>
      </c>
      <c r="AF1764" s="216">
        <v>4114692</v>
      </c>
      <c r="AG1764" s="216">
        <v>4168427</v>
      </c>
      <c r="AH1764" s="216">
        <v>4244259</v>
      </c>
    </row>
    <row r="1765" spans="1:34" ht="15" hidden="1" x14ac:dyDescent="0.25">
      <c r="A1765" t="str">
        <f t="shared" si="294"/>
        <v>邮储(H)归母净资产</v>
      </c>
      <c r="B1765" s="3" t="str">
        <f t="shared" si="299"/>
        <v>邮储银行归母净资产</v>
      </c>
      <c r="C1765" s="5" t="s">
        <v>490</v>
      </c>
      <c r="D1765" s="4" t="s">
        <v>169</v>
      </c>
      <c r="E1765" s="5" t="s">
        <v>154</v>
      </c>
      <c r="F1765" s="5" t="s">
        <v>542</v>
      </c>
      <c r="G1765" s="5" t="str">
        <f t="shared" si="302"/>
        <v>归母净资产</v>
      </c>
      <c r="H1765" s="216">
        <v>493109</v>
      </c>
      <c r="I1765" s="216">
        <v>510630</v>
      </c>
      <c r="J1765" s="216">
        <v>543867</v>
      </c>
      <c r="K1765" s="216">
        <v>650038</v>
      </c>
      <c r="L1765" s="216">
        <v>640689</v>
      </c>
      <c r="M1765" s="216">
        <v>657179</v>
      </c>
      <c r="N1765" s="216">
        <v>671799</v>
      </c>
      <c r="O1765" s="216">
        <v>749724</v>
      </c>
      <c r="P1765" s="216">
        <v>749055</v>
      </c>
      <c r="Q1765" s="216">
        <v>777706</v>
      </c>
      <c r="R1765" s="216">
        <v>794091</v>
      </c>
      <c r="S1765" s="216">
        <v>842022</v>
      </c>
      <c r="T1765" s="216">
        <v>839724</v>
      </c>
      <c r="U1765" s="216">
        <v>816463</v>
      </c>
      <c r="V1765" s="216">
        <v>824225</v>
      </c>
      <c r="W1765" s="216">
        <v>889917</v>
      </c>
      <c r="X1765" s="216">
        <v>889028</v>
      </c>
      <c r="Y1765" s="216">
        <v>913774</v>
      </c>
      <c r="Z1765" s="216">
        <v>954873</v>
      </c>
      <c r="AA1765" s="216">
        <v>1006927</v>
      </c>
      <c r="AB1765" s="216">
        <v>1004986</v>
      </c>
      <c r="AC1765" s="216">
        <v>1030960</v>
      </c>
      <c r="AD1765" s="216">
        <v>1029669</v>
      </c>
      <c r="AE1765" s="216">
        <v>994297</v>
      </c>
      <c r="AF1765" s="216">
        <v>1138639</v>
      </c>
      <c r="AG1765" s="216">
        <v>1163663</v>
      </c>
      <c r="AH1765" s="216">
        <v>1160146</v>
      </c>
    </row>
    <row r="1766" spans="1:34" ht="15" hidden="1" x14ac:dyDescent="0.25">
      <c r="A1766" t="str">
        <f t="shared" si="294"/>
        <v>光大(H)归母净资产</v>
      </c>
      <c r="B1766" s="3" t="str">
        <f t="shared" si="299"/>
        <v>光大银行归母净资产</v>
      </c>
      <c r="C1766" s="5" t="s">
        <v>495</v>
      </c>
      <c r="D1766" s="4" t="s">
        <v>170</v>
      </c>
      <c r="E1766" s="5" t="s">
        <v>155</v>
      </c>
      <c r="F1766" s="5" t="s">
        <v>542</v>
      </c>
      <c r="G1766" s="5" t="str">
        <f t="shared" si="302"/>
        <v>归母净资产</v>
      </c>
      <c r="H1766" s="216">
        <v>333061</v>
      </c>
      <c r="I1766" s="216">
        <v>379268</v>
      </c>
      <c r="J1766" s="216">
        <v>384982</v>
      </c>
      <c r="K1766" s="216">
        <v>397100</v>
      </c>
      <c r="L1766" s="216">
        <v>390312</v>
      </c>
      <c r="M1766" s="216">
        <v>439204</v>
      </c>
      <c r="N1766" s="216">
        <v>453449</v>
      </c>
      <c r="O1766" s="216">
        <v>462905</v>
      </c>
      <c r="P1766" s="216">
        <v>462539</v>
      </c>
      <c r="Q1766" s="216">
        <v>474140</v>
      </c>
      <c r="R1766" s="216">
        <v>482489</v>
      </c>
      <c r="S1766" s="216">
        <v>490333</v>
      </c>
      <c r="T1766" s="216">
        <v>490530</v>
      </c>
      <c r="U1766" s="216">
        <v>501932</v>
      </c>
      <c r="V1766" s="216">
        <v>507883</v>
      </c>
      <c r="W1766" s="216">
        <v>536164</v>
      </c>
      <c r="X1766" s="216">
        <v>538398</v>
      </c>
      <c r="Y1766" s="216">
        <v>548076</v>
      </c>
      <c r="Z1766" s="216">
        <v>552391</v>
      </c>
      <c r="AA1766" s="216">
        <v>565331</v>
      </c>
      <c r="AB1766" s="216">
        <v>568391</v>
      </c>
      <c r="AC1766" s="216">
        <v>580138</v>
      </c>
      <c r="AD1766" s="216">
        <v>587700</v>
      </c>
      <c r="AE1766" s="216">
        <v>586401</v>
      </c>
      <c r="AF1766" s="216">
        <v>594534</v>
      </c>
      <c r="AG1766" s="216">
        <v>602273</v>
      </c>
      <c r="AH1766" s="216">
        <v>604800</v>
      </c>
    </row>
    <row r="1767" spans="1:34" ht="15" hidden="1" x14ac:dyDescent="0.25">
      <c r="A1767" t="str">
        <f t="shared" si="294"/>
        <v>中信(H)归母净资产</v>
      </c>
      <c r="B1767" s="3" t="str">
        <f t="shared" si="299"/>
        <v>中信银行归母净资产</v>
      </c>
      <c r="C1767" s="5" t="s">
        <v>493</v>
      </c>
      <c r="D1767" s="4" t="s">
        <v>171</v>
      </c>
      <c r="E1767" s="5" t="s">
        <v>156</v>
      </c>
      <c r="F1767" s="5" t="s">
        <v>542</v>
      </c>
      <c r="G1767" s="5" t="str">
        <f t="shared" si="302"/>
        <v>归母净资产</v>
      </c>
      <c r="H1767" s="216">
        <v>457005</v>
      </c>
      <c r="I1767" s="216">
        <v>470808</v>
      </c>
      <c r="J1767" s="216">
        <v>517311</v>
      </c>
      <c r="K1767" s="216">
        <v>536970</v>
      </c>
      <c r="L1767" s="216">
        <v>530877</v>
      </c>
      <c r="M1767" s="216">
        <v>534064</v>
      </c>
      <c r="N1767" s="216">
        <v>544573</v>
      </c>
      <c r="O1767" s="216">
        <v>560116</v>
      </c>
      <c r="P1767" s="216">
        <v>600706</v>
      </c>
      <c r="Q1767" s="216">
        <v>613757</v>
      </c>
      <c r="R1767" s="216">
        <v>626303</v>
      </c>
      <c r="S1767" s="216">
        <v>640467</v>
      </c>
      <c r="T1767" s="216">
        <v>641020</v>
      </c>
      <c r="U1767" s="216">
        <v>657703</v>
      </c>
      <c r="V1767" s="216">
        <v>665418</v>
      </c>
      <c r="W1767" s="216">
        <v>685163</v>
      </c>
      <c r="X1767" s="216">
        <v>690336</v>
      </c>
      <c r="Y1767" s="216">
        <v>702654</v>
      </c>
      <c r="Z1767" s="216">
        <v>717222</v>
      </c>
      <c r="AA1767" s="216">
        <v>767099</v>
      </c>
      <c r="AB1767" s="216">
        <v>798077</v>
      </c>
      <c r="AC1767" s="216">
        <v>811795</v>
      </c>
      <c r="AD1767" s="216">
        <v>789264</v>
      </c>
      <c r="AE1767" s="216">
        <v>808432</v>
      </c>
      <c r="AF1767" s="216">
        <v>814301</v>
      </c>
      <c r="AG1767" s="216">
        <v>823315</v>
      </c>
      <c r="AH1767" s="216">
        <v>828813</v>
      </c>
    </row>
    <row r="1768" spans="1:34" ht="15" hidden="1" x14ac:dyDescent="0.25">
      <c r="A1768" t="str">
        <f t="shared" si="294"/>
        <v>浙商(H)归母净资产</v>
      </c>
      <c r="B1768" s="3" t="str">
        <f t="shared" si="299"/>
        <v>浙商银行归母净资产</v>
      </c>
      <c r="C1768" s="5" t="s">
        <v>496</v>
      </c>
      <c r="D1768" s="4" t="s">
        <v>172</v>
      </c>
      <c r="E1768" s="5" t="s">
        <v>157</v>
      </c>
      <c r="F1768" s="5" t="s">
        <v>542</v>
      </c>
      <c r="G1768" s="5" t="str">
        <f t="shared" si="302"/>
        <v>归母净资产</v>
      </c>
      <c r="H1768" s="216">
        <v>107427.802</v>
      </c>
      <c r="I1768" s="216">
        <v>112445.863</v>
      </c>
      <c r="J1768" s="216">
        <v>126246.41099999999</v>
      </c>
      <c r="K1768" s="216">
        <v>130986.59699999999</v>
      </c>
      <c r="L1768" s="216">
        <v>127003</v>
      </c>
      <c r="M1768" s="216">
        <v>128408</v>
      </c>
      <c r="N1768" s="216">
        <v>130512</v>
      </c>
      <c r="O1768" s="216">
        <v>134201</v>
      </c>
      <c r="P1768" s="216">
        <v>133024</v>
      </c>
      <c r="Q1768" s="216">
        <v>137149</v>
      </c>
      <c r="R1768" s="216">
        <v>164169</v>
      </c>
      <c r="S1768" s="216">
        <v>153483</v>
      </c>
      <c r="T1768" s="216">
        <v>155527</v>
      </c>
      <c r="U1768" s="216">
        <v>159892</v>
      </c>
      <c r="V1768" s="216">
        <v>162933</v>
      </c>
      <c r="W1768" s="216">
        <v>167943</v>
      </c>
      <c r="X1768" s="216">
        <v>176355</v>
      </c>
      <c r="Y1768" s="216">
        <v>183515</v>
      </c>
      <c r="Z1768" s="216">
        <v>186245</v>
      </c>
      <c r="AA1768" s="216">
        <v>192425</v>
      </c>
      <c r="AB1768" s="216">
        <v>190798</v>
      </c>
      <c r="AC1768" s="216">
        <v>195386</v>
      </c>
      <c r="AD1768" s="216">
        <v>198903</v>
      </c>
      <c r="AE1768" s="216">
        <v>201780</v>
      </c>
      <c r="AF1768" s="216">
        <v>200238</v>
      </c>
      <c r="AG1768" s="216">
        <v>202407</v>
      </c>
      <c r="AH1768" s="216">
        <v>202868</v>
      </c>
    </row>
    <row r="1769" spans="1:34" ht="15" hidden="1" x14ac:dyDescent="0.25">
      <c r="A1769" t="str">
        <f t="shared" si="294"/>
        <v>民生(H)归母净资产</v>
      </c>
      <c r="B1769" s="3" t="str">
        <f t="shared" si="299"/>
        <v>民生银行归母净资产</v>
      </c>
      <c r="C1769" s="5" t="s">
        <v>494</v>
      </c>
      <c r="D1769" s="4" t="s">
        <v>173</v>
      </c>
      <c r="E1769" s="5" t="s">
        <v>158</v>
      </c>
      <c r="F1769" s="5" t="s">
        <v>542</v>
      </c>
      <c r="G1769" s="5" t="str">
        <f t="shared" si="302"/>
        <v>归母净资产</v>
      </c>
      <c r="H1769" s="216">
        <v>477333</v>
      </c>
      <c r="I1769" s="216">
        <v>491441</v>
      </c>
      <c r="J1769" s="216">
        <v>518845</v>
      </c>
      <c r="K1769" s="216">
        <v>537380</v>
      </c>
      <c r="L1769" s="216">
        <v>527417</v>
      </c>
      <c r="M1769" s="216">
        <v>532769</v>
      </c>
      <c r="N1769" s="216">
        <v>529537</v>
      </c>
      <c r="O1769" s="216">
        <v>545165</v>
      </c>
      <c r="P1769" s="216">
        <v>575436</v>
      </c>
      <c r="Q1769" s="216">
        <v>586466</v>
      </c>
      <c r="R1769" s="216">
        <v>574280</v>
      </c>
      <c r="S1769" s="216">
        <v>586407</v>
      </c>
      <c r="T1769" s="216">
        <v>590160</v>
      </c>
      <c r="U1769" s="216">
        <v>598542</v>
      </c>
      <c r="V1769" s="216">
        <v>599928</v>
      </c>
      <c r="W1769" s="216">
        <v>615340</v>
      </c>
      <c r="X1769" s="216">
        <v>613419</v>
      </c>
      <c r="Y1769" s="216">
        <v>621065</v>
      </c>
      <c r="Z1769" s="216">
        <v>624602</v>
      </c>
      <c r="AA1769" s="216">
        <v>639200</v>
      </c>
      <c r="AB1769" s="216">
        <v>596141</v>
      </c>
      <c r="AC1769" s="216">
        <v>632889</v>
      </c>
      <c r="AD1769" s="216">
        <v>642859</v>
      </c>
      <c r="AE1769" s="216">
        <v>652214</v>
      </c>
      <c r="AF1769" s="216">
        <v>688544</v>
      </c>
      <c r="AG1769" s="216">
        <v>686922</v>
      </c>
      <c r="AH1769" s="216">
        <v>689637</v>
      </c>
    </row>
    <row r="1770" spans="1:34" ht="15" hidden="1" x14ac:dyDescent="0.25">
      <c r="A1770" t="str">
        <f t="shared" si="294"/>
        <v>招商(H)归母净资产</v>
      </c>
      <c r="B1770" s="3" t="str">
        <f t="shared" si="299"/>
        <v>招商银行归母净资产</v>
      </c>
      <c r="C1770" s="5" t="s">
        <v>492</v>
      </c>
      <c r="D1770" s="4" t="s">
        <v>174</v>
      </c>
      <c r="E1770" s="5" t="s">
        <v>159</v>
      </c>
      <c r="F1770" s="5" t="s">
        <v>542</v>
      </c>
      <c r="G1770" s="5" t="str">
        <f t="shared" si="302"/>
        <v>归母净资产</v>
      </c>
      <c r="H1770" s="216">
        <v>567886</v>
      </c>
      <c r="I1770" s="216">
        <v>596425</v>
      </c>
      <c r="J1770" s="216">
        <v>611301</v>
      </c>
      <c r="K1770" s="216">
        <v>642031</v>
      </c>
      <c r="L1770" s="216">
        <v>632530</v>
      </c>
      <c r="M1770" s="216">
        <v>703306</v>
      </c>
      <c r="N1770" s="216">
        <v>723750</v>
      </c>
      <c r="O1770" s="216">
        <v>755107</v>
      </c>
      <c r="P1770" s="216">
        <v>754875</v>
      </c>
      <c r="Q1770" s="216">
        <v>788967</v>
      </c>
      <c r="R1770" s="216">
        <v>858745</v>
      </c>
      <c r="S1770" s="216">
        <v>893494</v>
      </c>
      <c r="T1770" s="216">
        <v>888032</v>
      </c>
      <c r="U1770" s="216">
        <v>919582</v>
      </c>
      <c r="V1770" s="216">
        <v>945503</v>
      </c>
      <c r="W1770" s="216">
        <v>981087</v>
      </c>
      <c r="X1770" s="216">
        <v>977126</v>
      </c>
      <c r="Y1770" s="216">
        <v>1012235</v>
      </c>
      <c r="Z1770" s="216">
        <v>1076370</v>
      </c>
      <c r="AA1770" s="216">
        <v>1118965</v>
      </c>
      <c r="AB1770" s="216">
        <v>1110213</v>
      </c>
      <c r="AC1770" s="216">
        <v>1152527</v>
      </c>
      <c r="AD1770" s="216">
        <v>1226014</v>
      </c>
      <c r="AE1770" s="216">
        <v>1246207</v>
      </c>
      <c r="AF1770" s="216">
        <v>1289233</v>
      </c>
      <c r="AG1770" s="216">
        <v>1267285</v>
      </c>
      <c r="AH1770" s="216">
        <v>1272875</v>
      </c>
    </row>
    <row r="1771" spans="1:34" ht="15" hidden="1" x14ac:dyDescent="0.25">
      <c r="A1771" t="str">
        <f t="shared" si="294"/>
        <v>重庆(H)归母净资产</v>
      </c>
      <c r="B1771" s="3" t="str">
        <f t="shared" si="299"/>
        <v>重庆银行归母净资产</v>
      </c>
      <c r="C1771" s="5" t="s">
        <v>500</v>
      </c>
      <c r="D1771" s="4" t="s">
        <v>175</v>
      </c>
      <c r="E1771" s="5" t="s">
        <v>160</v>
      </c>
      <c r="F1771" s="5" t="s">
        <v>542</v>
      </c>
      <c r="G1771" s="5" t="str">
        <f t="shared" si="302"/>
        <v>归母净资产</v>
      </c>
      <c r="H1771" s="216">
        <v>35384.964999999997</v>
      </c>
      <c r="I1771" s="216">
        <v>36735.493000000002</v>
      </c>
      <c r="J1771" s="216">
        <v>36949.428999999996</v>
      </c>
      <c r="K1771" s="216">
        <v>38539.048999999999</v>
      </c>
      <c r="L1771" s="216">
        <v>38758.142999999996</v>
      </c>
      <c r="M1771" s="216">
        <v>40039.758000000002</v>
      </c>
      <c r="N1771" s="216">
        <v>40174.997000000003</v>
      </c>
      <c r="O1771" s="216">
        <v>45076.182000000001</v>
      </c>
      <c r="P1771" s="216">
        <v>45135.77</v>
      </c>
      <c r="Q1771" s="216">
        <v>46815.447999999997</v>
      </c>
      <c r="R1771" s="216">
        <v>47273.188000000002</v>
      </c>
      <c r="S1771" s="216">
        <v>49622.266000000003</v>
      </c>
      <c r="T1771" s="216">
        <v>49476.913</v>
      </c>
      <c r="U1771" s="216">
        <v>50997.108999999997</v>
      </c>
      <c r="V1771" s="216">
        <v>49336.512000000002</v>
      </c>
      <c r="W1771" s="216">
        <v>51286.743000000002</v>
      </c>
      <c r="X1771" s="216">
        <v>51738.55</v>
      </c>
      <c r="Y1771" s="216">
        <v>53210.345999999998</v>
      </c>
      <c r="Z1771" s="216">
        <v>56917.733999999997</v>
      </c>
      <c r="AA1771" s="216">
        <v>58921.894</v>
      </c>
      <c r="AB1771" s="216">
        <v>59352.093000000001</v>
      </c>
      <c r="AC1771" s="216">
        <v>60407.017</v>
      </c>
      <c r="AD1771" s="216">
        <v>61070.972999999998</v>
      </c>
      <c r="AE1771" s="216">
        <v>61688.209000000003</v>
      </c>
      <c r="AF1771" s="216">
        <v>62715.881000000001</v>
      </c>
      <c r="AG1771" s="216">
        <v>63113.582999999999</v>
      </c>
      <c r="AH1771" s="216">
        <v>62972.107000000004</v>
      </c>
    </row>
    <row r="1772" spans="1:34" ht="15" hidden="1" x14ac:dyDescent="0.25">
      <c r="A1772" t="str">
        <f t="shared" si="294"/>
        <v>青岛(H)归母净资产</v>
      </c>
      <c r="B1772" s="3" t="str">
        <f t="shared" si="299"/>
        <v>青岛银行归母净资产</v>
      </c>
      <c r="C1772" s="5" t="s">
        <v>503</v>
      </c>
      <c r="D1772" s="4" t="s">
        <v>176</v>
      </c>
      <c r="E1772" s="5" t="s">
        <v>161</v>
      </c>
      <c r="F1772" s="5" t="s">
        <v>542</v>
      </c>
      <c r="G1772" s="5" t="str">
        <f t="shared" si="302"/>
        <v>归母净资产</v>
      </c>
      <c r="H1772" s="216">
        <v>29458.663</v>
      </c>
      <c r="I1772" s="216">
        <v>29585.078000000001</v>
      </c>
      <c r="J1772" s="216">
        <v>29915.46</v>
      </c>
      <c r="K1772" s="216">
        <v>30816.05</v>
      </c>
      <c r="L1772" s="216">
        <v>30328.718000000001</v>
      </c>
      <c r="M1772" s="216">
        <v>29843.814999999999</v>
      </c>
      <c r="N1772" s="216">
        <v>30285.173999999999</v>
      </c>
      <c r="O1772" s="216">
        <v>31130.513999999999</v>
      </c>
      <c r="P1772" s="216">
        <v>31633.059000000001</v>
      </c>
      <c r="Q1772" s="216">
        <v>32060.756000000001</v>
      </c>
      <c r="R1772" s="216">
        <v>32635.494999999999</v>
      </c>
      <c r="S1772" s="216">
        <v>37499.010999999999</v>
      </c>
      <c r="T1772" s="216">
        <v>37797.927000000003</v>
      </c>
      <c r="U1772" s="216">
        <v>36217.862000000001</v>
      </c>
      <c r="V1772" s="216">
        <v>35816.311999999998</v>
      </c>
      <c r="W1772" s="216">
        <v>36723.569000000003</v>
      </c>
      <c r="X1772" s="216">
        <v>37938.735999999997</v>
      </c>
      <c r="Y1772" s="216">
        <v>38328.856</v>
      </c>
      <c r="Z1772" s="216">
        <v>39063.938999999998</v>
      </c>
      <c r="AA1772" s="216">
        <v>40728.237000000001</v>
      </c>
      <c r="AB1772" s="216">
        <v>41958.423000000003</v>
      </c>
      <c r="AC1772" s="216">
        <v>42613.654999999999</v>
      </c>
      <c r="AD1772" s="216">
        <v>43932.381000000001</v>
      </c>
      <c r="AE1772" s="216">
        <v>44907.428999999996</v>
      </c>
      <c r="AF1772" s="216">
        <v>46078.063999999998</v>
      </c>
      <c r="AG1772" s="216">
        <v>46103.377</v>
      </c>
      <c r="AH1772" s="216">
        <v>49167.148000000001</v>
      </c>
    </row>
    <row r="1773" spans="1:34" ht="15" hidden="1" x14ac:dyDescent="0.25">
      <c r="A1773" t="str">
        <f t="shared" ref="A1773:A1835" si="303">E1773&amp;G1773</f>
        <v>郑州(H)归母净资产</v>
      </c>
      <c r="B1773" s="3" t="str">
        <f t="shared" si="299"/>
        <v>郑州银行归母净资产</v>
      </c>
      <c r="C1773" s="5" t="s">
        <v>504</v>
      </c>
      <c r="D1773" s="4" t="s">
        <v>177</v>
      </c>
      <c r="E1773" s="5" t="s">
        <v>162</v>
      </c>
      <c r="F1773" s="5" t="s">
        <v>542</v>
      </c>
      <c r="G1773" s="5" t="str">
        <f t="shared" si="302"/>
        <v>归母净资产</v>
      </c>
      <c r="H1773" s="216">
        <v>38260.665000000001</v>
      </c>
      <c r="I1773" s="216">
        <v>39386.603999999999</v>
      </c>
      <c r="J1773" s="216">
        <v>38590.322</v>
      </c>
      <c r="K1773" s="216">
        <v>39905.618999999999</v>
      </c>
      <c r="L1773" s="216">
        <v>40275.962</v>
      </c>
      <c r="M1773" s="216">
        <v>40844.481</v>
      </c>
      <c r="N1773" s="216">
        <v>44494.896999999997</v>
      </c>
      <c r="O1773" s="216">
        <v>45655.864000000001</v>
      </c>
      <c r="P1773" s="216">
        <v>47380.529000000002</v>
      </c>
      <c r="Q1773" s="216">
        <v>48356.061999999998</v>
      </c>
      <c r="R1773" s="216">
        <v>57766.182000000001</v>
      </c>
      <c r="S1773" s="216">
        <v>58999.932000000001</v>
      </c>
      <c r="T1773" s="216">
        <v>60404.546000000002</v>
      </c>
      <c r="U1773" s="216">
        <v>61376.097999999998</v>
      </c>
      <c r="V1773" s="216">
        <v>50772.565999999999</v>
      </c>
      <c r="W1773" s="216">
        <v>51962.493000000002</v>
      </c>
      <c r="X1773" s="216">
        <v>52993.053</v>
      </c>
      <c r="Y1773" s="216">
        <v>53650.427000000003</v>
      </c>
      <c r="Z1773" s="216">
        <v>52452.824000000001</v>
      </c>
      <c r="AA1773" s="216">
        <v>53713.012999999999</v>
      </c>
      <c r="AB1773" s="216">
        <v>54407.057999999997</v>
      </c>
      <c r="AC1773" s="216">
        <v>54898.739000000001</v>
      </c>
      <c r="AD1773" s="216">
        <v>54445.031000000003</v>
      </c>
      <c r="AE1773" s="216">
        <v>54660.173000000003</v>
      </c>
      <c r="AF1773" s="216">
        <v>55485.934000000001</v>
      </c>
      <c r="AG1773" s="216">
        <v>55743.576000000001</v>
      </c>
      <c r="AH1773" s="216">
        <v>55061.252</v>
      </c>
    </row>
    <row r="1774" spans="1:34" ht="15" hidden="1" x14ac:dyDescent="0.25">
      <c r="A1774" t="str">
        <f t="shared" si="303"/>
        <v>渝农(H)归母净资产</v>
      </c>
      <c r="B1774" s="3" t="str">
        <f t="shared" si="299"/>
        <v>渝农商行归母净资产</v>
      </c>
      <c r="C1774" s="5" t="s">
        <v>499</v>
      </c>
      <c r="D1774" s="4" t="s">
        <v>178</v>
      </c>
      <c r="E1774" s="5" t="s">
        <v>163</v>
      </c>
      <c r="F1774" s="5" t="s">
        <v>542</v>
      </c>
      <c r="G1774" s="5" t="str">
        <f t="shared" si="302"/>
        <v>归母净资产</v>
      </c>
      <c r="H1774" s="216">
        <v>74052.735000000001</v>
      </c>
      <c r="I1774" s="216">
        <v>76842.606</v>
      </c>
      <c r="J1774" s="216">
        <v>87773.373999999996</v>
      </c>
      <c r="K1774" s="216">
        <v>91102.426000000007</v>
      </c>
      <c r="L1774" s="216">
        <v>90313.520999999993</v>
      </c>
      <c r="M1774" s="216">
        <v>92466.323999999993</v>
      </c>
      <c r="N1774" s="216">
        <v>93228.604999999996</v>
      </c>
      <c r="O1774" s="216">
        <v>96537.777000000002</v>
      </c>
      <c r="P1774" s="216">
        <v>96550.100999999995</v>
      </c>
      <c r="Q1774" s="216">
        <v>103702.61900000001</v>
      </c>
      <c r="R1774" s="216">
        <v>104512.65</v>
      </c>
      <c r="S1774" s="216">
        <v>107790.402</v>
      </c>
      <c r="T1774" s="216">
        <v>109560.58900000001</v>
      </c>
      <c r="U1774" s="216">
        <v>112451.545</v>
      </c>
      <c r="V1774" s="216">
        <v>113283.393</v>
      </c>
      <c r="W1774" s="216">
        <v>117184.98299999999</v>
      </c>
      <c r="X1774" s="216">
        <v>117865.88800000001</v>
      </c>
      <c r="Y1774" s="216">
        <v>120532.871</v>
      </c>
      <c r="Z1774" s="216">
        <v>121733.64</v>
      </c>
      <c r="AA1774" s="216">
        <v>126234.871</v>
      </c>
      <c r="AB1774" s="216">
        <v>127371.648</v>
      </c>
      <c r="AC1774" s="216">
        <v>130162.052</v>
      </c>
      <c r="AD1774" s="216">
        <v>131693.584</v>
      </c>
      <c r="AE1774" s="216">
        <v>133386.891</v>
      </c>
      <c r="AF1774" s="216">
        <v>136830.10500000001</v>
      </c>
      <c r="AG1774" s="216">
        <v>137567.68700000001</v>
      </c>
      <c r="AH1774" s="216">
        <v>137126.745</v>
      </c>
    </row>
    <row r="1775" spans="1:34" ht="15" hidden="1" x14ac:dyDescent="0.25">
      <c r="A1775" t="str">
        <f t="shared" si="303"/>
        <v>中原归母净资产</v>
      </c>
      <c r="B1775" s="15" t="str">
        <f t="shared" si="299"/>
        <v>中原银行归母净资产</v>
      </c>
      <c r="C1775" s="5" t="s">
        <v>481</v>
      </c>
      <c r="D1775" s="16" t="s">
        <v>194</v>
      </c>
      <c r="E1775" s="17" t="s">
        <v>208</v>
      </c>
      <c r="F1775" s="17" t="s">
        <v>236</v>
      </c>
      <c r="G1775" s="17" t="str">
        <f t="shared" si="302"/>
        <v>归母净资产</v>
      </c>
      <c r="H1775" s="216">
        <v>56089.675000000003</v>
      </c>
      <c r="I1775" s="216">
        <v>56468.025999999998</v>
      </c>
      <c r="J1775" s="216">
        <v>56276.336000000003</v>
      </c>
      <c r="K1775" s="216">
        <v>57400.296999999999</v>
      </c>
      <c r="L1775" s="216">
        <v>57756.891000000003</v>
      </c>
      <c r="M1775" s="216">
        <v>57197.665000000001</v>
      </c>
      <c r="N1775" s="216">
        <v>57793.146999999997</v>
      </c>
      <c r="O1775" s="216">
        <v>58346.213000000003</v>
      </c>
      <c r="P1775" s="216">
        <v>60250.775999999998</v>
      </c>
      <c r="Q1775" s="216">
        <v>60676.474999999999</v>
      </c>
      <c r="R1775" s="216">
        <v>60741.745000000003</v>
      </c>
      <c r="S1775" s="216">
        <v>0</v>
      </c>
      <c r="T1775" s="216">
        <v>88346.819000000003</v>
      </c>
      <c r="U1775" s="216">
        <v>88038.512000000002</v>
      </c>
      <c r="V1775" s="216">
        <v>88760.040999999997</v>
      </c>
      <c r="W1775" s="216">
        <v>0</v>
      </c>
      <c r="X1775" s="216">
        <v>91502.572</v>
      </c>
      <c r="Y1775" s="216">
        <v>106052</v>
      </c>
      <c r="Z1775" s="216">
        <v>92036.180999999997</v>
      </c>
      <c r="AA1775" s="216">
        <v>97965</v>
      </c>
      <c r="AB1775" s="216">
        <v>94919.243000000002</v>
      </c>
      <c r="AC1775" s="216">
        <v>99427</v>
      </c>
      <c r="AD1775" s="216">
        <v>96089.361000000004</v>
      </c>
      <c r="AE1775" s="216">
        <v>0</v>
      </c>
      <c r="AF1775" s="216">
        <v>96878.93</v>
      </c>
      <c r="AG1775" s="216">
        <v>0</v>
      </c>
      <c r="AH1775" s="216">
        <v>96236.691999999995</v>
      </c>
    </row>
    <row r="1776" spans="1:34" ht="15" hidden="1" x14ac:dyDescent="0.25">
      <c r="A1776" t="str">
        <f t="shared" si="303"/>
        <v>广州农商归母净资产</v>
      </c>
      <c r="B1776" s="3" t="str">
        <f t="shared" si="299"/>
        <v>广州农商银行归母净资产</v>
      </c>
      <c r="C1776" s="5" t="s">
        <v>482</v>
      </c>
      <c r="D1776" s="4" t="s">
        <v>195</v>
      </c>
      <c r="E1776" s="5" t="s">
        <v>209</v>
      </c>
      <c r="F1776" s="5" t="s">
        <v>236</v>
      </c>
      <c r="G1776" s="5" t="str">
        <f t="shared" si="302"/>
        <v>归母净资产</v>
      </c>
      <c r="H1776" s="216">
        <v>64967.292999999998</v>
      </c>
      <c r="I1776" s="216">
        <v>0</v>
      </c>
      <c r="J1776" s="216">
        <v>68346.691999999995</v>
      </c>
      <c r="K1776" s="216">
        <v>0</v>
      </c>
      <c r="L1776" s="216">
        <v>68856.490999999995</v>
      </c>
      <c r="M1776" s="216">
        <v>0</v>
      </c>
      <c r="N1776" s="216">
        <v>69487.076000000001</v>
      </c>
      <c r="O1776" s="216">
        <v>0</v>
      </c>
      <c r="P1776" s="216">
        <v>70248.292000000001</v>
      </c>
      <c r="Q1776" s="216">
        <v>71178.950156360006</v>
      </c>
      <c r="R1776" s="216">
        <v>80027.304000000004</v>
      </c>
      <c r="S1776" s="216">
        <v>89815.252699999997</v>
      </c>
      <c r="T1776" s="216">
        <v>80420.350999999995</v>
      </c>
      <c r="U1776" s="216">
        <v>88034.589699999997</v>
      </c>
      <c r="V1776" s="216">
        <v>81078.573999999993</v>
      </c>
      <c r="W1776" s="216">
        <v>91144.571400000001</v>
      </c>
      <c r="X1776" s="216">
        <v>81992.956000000006</v>
      </c>
      <c r="Y1776" s="216">
        <v>90202.232300000003</v>
      </c>
      <c r="Z1776" s="216">
        <v>88826.175000000003</v>
      </c>
      <c r="AA1776" s="216">
        <v>99154.919200000004</v>
      </c>
      <c r="AB1776" s="216">
        <v>92285.350999999995</v>
      </c>
      <c r="AC1776" s="216">
        <v>100005.17509999999</v>
      </c>
      <c r="AD1776" s="216">
        <v>94857.907000000007</v>
      </c>
      <c r="AE1776" s="216">
        <v>100963.7199</v>
      </c>
      <c r="AF1776" s="216">
        <v>94736.925000000003</v>
      </c>
      <c r="AG1776" s="216">
        <v>98604.704299999998</v>
      </c>
      <c r="AH1776" s="216">
        <v>93730.125</v>
      </c>
    </row>
    <row r="1777" spans="1:34" ht="15" hidden="1" x14ac:dyDescent="0.25">
      <c r="A1777" t="str">
        <f t="shared" si="303"/>
        <v>天津归母净资产</v>
      </c>
      <c r="B1777" s="3" t="str">
        <f t="shared" si="299"/>
        <v>天津银行归母净资产</v>
      </c>
      <c r="C1777" s="5" t="s">
        <v>483</v>
      </c>
      <c r="D1777" s="4" t="s">
        <v>196</v>
      </c>
      <c r="E1777" s="5" t="s">
        <v>210</v>
      </c>
      <c r="F1777" s="5" t="s">
        <v>236</v>
      </c>
      <c r="G1777" s="5" t="str">
        <f t="shared" si="302"/>
        <v>归母净资产</v>
      </c>
      <c r="H1777" s="216">
        <v>48940.599000000002</v>
      </c>
      <c r="I1777" s="216">
        <v>0</v>
      </c>
      <c r="J1777" s="216">
        <v>50394.845000000001</v>
      </c>
      <c r="K1777" s="216">
        <v>0</v>
      </c>
      <c r="L1777" s="216">
        <v>51877.961000000003</v>
      </c>
      <c r="M1777" s="216">
        <v>0</v>
      </c>
      <c r="N1777" s="216">
        <v>53130.224000000002</v>
      </c>
      <c r="O1777" s="216">
        <v>0</v>
      </c>
      <c r="P1777" s="216">
        <v>55926.84</v>
      </c>
      <c r="Q1777" s="216">
        <v>0</v>
      </c>
      <c r="R1777" s="216">
        <v>56704.790999999997</v>
      </c>
      <c r="S1777" s="216">
        <v>0</v>
      </c>
      <c r="T1777" s="216">
        <v>59622.584318730005</v>
      </c>
      <c r="U1777" s="216">
        <v>0</v>
      </c>
      <c r="V1777" s="216">
        <v>59784.981</v>
      </c>
      <c r="W1777" s="216">
        <v>61772</v>
      </c>
      <c r="X1777" s="216">
        <v>61029.81</v>
      </c>
      <c r="Y1777" s="216">
        <v>63569.921000000002</v>
      </c>
      <c r="Z1777" s="216">
        <v>64188.508999999998</v>
      </c>
      <c r="AA1777" s="216">
        <v>65617.135999999999</v>
      </c>
      <c r="AB1777" s="216">
        <v>66066.754000000001</v>
      </c>
      <c r="AC1777" s="216">
        <v>66964.442999999999</v>
      </c>
      <c r="AD1777" s="216">
        <v>68547.410999999993</v>
      </c>
      <c r="AE1777" s="216">
        <v>68705.625</v>
      </c>
      <c r="AF1777" s="216">
        <v>69043.442999999999</v>
      </c>
      <c r="AG1777" s="216">
        <v>69710.202999999994</v>
      </c>
      <c r="AH1777" s="216">
        <v>70241.255000000005</v>
      </c>
    </row>
    <row r="1778" spans="1:34" ht="15" hidden="1" x14ac:dyDescent="0.25">
      <c r="A1778" t="str">
        <f t="shared" si="303"/>
        <v>江西归母净资产</v>
      </c>
      <c r="B1778" s="3" t="str">
        <f t="shared" si="299"/>
        <v>江西银行归母净资产</v>
      </c>
      <c r="C1778" s="5" t="s">
        <v>484</v>
      </c>
      <c r="D1778" s="4" t="s">
        <v>197</v>
      </c>
      <c r="E1778" s="5" t="s">
        <v>211</v>
      </c>
      <c r="F1778" s="5" t="s">
        <v>236</v>
      </c>
      <c r="G1778" s="5" t="str">
        <f t="shared" si="302"/>
        <v>归母净资产</v>
      </c>
      <c r="H1778" s="216">
        <v>33972.029000000002</v>
      </c>
      <c r="I1778" s="216">
        <v>33275.4087</v>
      </c>
      <c r="J1778" s="216">
        <v>34456.254999999997</v>
      </c>
      <c r="K1778" s="216">
        <v>34643.003700000001</v>
      </c>
      <c r="L1778" s="216">
        <v>34983.667999999998</v>
      </c>
      <c r="M1778" s="216">
        <v>34598.754800000002</v>
      </c>
      <c r="N1778" s="216">
        <v>35267.576999999997</v>
      </c>
      <c r="O1778" s="216">
        <v>35294.999000000003</v>
      </c>
      <c r="P1778" s="216">
        <v>36397.218999999997</v>
      </c>
      <c r="Q1778" s="216">
        <v>40813.842499999999</v>
      </c>
      <c r="R1778" s="216">
        <v>40917.317000000003</v>
      </c>
      <c r="S1778" s="216">
        <v>41905.797500000001</v>
      </c>
      <c r="T1778" s="216">
        <v>42473.356</v>
      </c>
      <c r="U1778" s="216">
        <v>44242</v>
      </c>
      <c r="V1778" s="216">
        <v>46047.951999999997</v>
      </c>
      <c r="W1778" s="216">
        <v>46699</v>
      </c>
      <c r="X1778" s="216">
        <v>47141.08</v>
      </c>
      <c r="Y1778" s="216">
        <v>46468</v>
      </c>
      <c r="Z1778" s="216">
        <v>46776.726000000002</v>
      </c>
      <c r="AA1778" s="216">
        <v>46493</v>
      </c>
      <c r="AB1778" s="216">
        <v>47433.243999999999</v>
      </c>
      <c r="AC1778" s="216">
        <v>46479</v>
      </c>
      <c r="AD1778" s="216">
        <v>47784.453000000001</v>
      </c>
      <c r="AE1778" s="216">
        <v>0</v>
      </c>
      <c r="AF1778" s="216">
        <v>47594.885000000002</v>
      </c>
      <c r="AG1778" s="216">
        <v>45629</v>
      </c>
      <c r="AH1778" s="216">
        <v>47458.504999999997</v>
      </c>
    </row>
    <row r="1779" spans="1:34" ht="15" hidden="1" x14ac:dyDescent="0.25">
      <c r="A1779" t="str">
        <f t="shared" si="303"/>
        <v>泸州归母净资产</v>
      </c>
      <c r="B1779" s="3" t="str">
        <f t="shared" si="299"/>
        <v>泸州银行归母净资产</v>
      </c>
      <c r="C1779" s="5" t="s">
        <v>485</v>
      </c>
      <c r="D1779" s="4" t="s">
        <v>198</v>
      </c>
      <c r="E1779" s="5" t="s">
        <v>212</v>
      </c>
      <c r="F1779" s="5" t="s">
        <v>236</v>
      </c>
      <c r="G1779" s="5" t="str">
        <f t="shared" si="302"/>
        <v>归母净资产</v>
      </c>
      <c r="H1779" s="216">
        <v>6736.99</v>
      </c>
      <c r="I1779" s="216">
        <v>7025</v>
      </c>
      <c r="J1779" s="216">
        <v>6889.509</v>
      </c>
      <c r="K1779" s="216">
        <v>8269.3130000000001</v>
      </c>
      <c r="L1779" s="216">
        <v>8771.5300000000007</v>
      </c>
      <c r="M1779" s="216">
        <v>8941</v>
      </c>
      <c r="N1779" s="216">
        <v>8948.9490000000005</v>
      </c>
      <c r="O1779" s="216">
        <v>9325</v>
      </c>
      <c r="P1779" s="216">
        <v>9462.9220000000005</v>
      </c>
      <c r="Q1779" s="216">
        <v>9831.75</v>
      </c>
      <c r="R1779" s="216">
        <v>9702.1569999999992</v>
      </c>
      <c r="S1779" s="216">
        <v>10077.799000000001</v>
      </c>
      <c r="T1779" s="216">
        <v>10297.085999999999</v>
      </c>
      <c r="U1779" s="216">
        <v>10690.821</v>
      </c>
      <c r="V1779" s="216">
        <v>10195.616</v>
      </c>
      <c r="W1779" s="216">
        <v>10638.491</v>
      </c>
      <c r="X1779" s="216">
        <v>10852.146000000001</v>
      </c>
      <c r="Y1779" s="216">
        <v>11050.732</v>
      </c>
      <c r="Z1779" s="216">
        <v>10926.999</v>
      </c>
      <c r="AA1779" s="216">
        <v>11471.89</v>
      </c>
      <c r="AB1779" s="216">
        <v>11353.648999999999</v>
      </c>
      <c r="AC1779" s="216">
        <v>11596.954</v>
      </c>
      <c r="AD1779" s="216">
        <v>12440.404</v>
      </c>
      <c r="AE1779" s="216">
        <v>11814.772000000001</v>
      </c>
      <c r="AF1779" s="216">
        <v>12993.011</v>
      </c>
      <c r="AG1779" s="216">
        <v>13311.013999999999</v>
      </c>
      <c r="AH1779" s="216">
        <v>13633.627</v>
      </c>
    </row>
    <row r="1780" spans="1:34" ht="15" hidden="1" x14ac:dyDescent="0.25">
      <c r="A1780" t="str">
        <f t="shared" si="303"/>
        <v>甘肃归母净资产</v>
      </c>
      <c r="B1780" s="3" t="str">
        <f t="shared" si="299"/>
        <v>甘肃银行归母净资产</v>
      </c>
      <c r="C1780" s="5" t="s">
        <v>507</v>
      </c>
      <c r="D1780" s="4" t="s">
        <v>200</v>
      </c>
      <c r="E1780" s="5" t="s">
        <v>214</v>
      </c>
      <c r="F1780" s="5" t="s">
        <v>236</v>
      </c>
      <c r="G1780" s="5" t="str">
        <f t="shared" si="302"/>
        <v>归母净资产</v>
      </c>
      <c r="H1780" s="216">
        <v>24672.826951130002</v>
      </c>
      <c r="I1780" s="216">
        <v>24875.455518070001</v>
      </c>
      <c r="J1780" s="216">
        <v>24656.973000000002</v>
      </c>
      <c r="K1780" s="216">
        <v>25248.824136220002</v>
      </c>
      <c r="L1780" s="216">
        <v>25034.078911240002</v>
      </c>
      <c r="M1780" s="216">
        <v>25156.646978749999</v>
      </c>
      <c r="N1780" s="216">
        <v>31428.523000000001</v>
      </c>
      <c r="O1780" s="216">
        <v>0</v>
      </c>
      <c r="P1780" s="216">
        <v>31802.381000000001</v>
      </c>
      <c r="Q1780" s="216">
        <v>0</v>
      </c>
      <c r="R1780" s="216">
        <v>32018.877</v>
      </c>
      <c r="S1780" s="216">
        <v>0</v>
      </c>
      <c r="T1780" s="216">
        <v>32389.156999999999</v>
      </c>
      <c r="U1780" s="216">
        <v>0</v>
      </c>
      <c r="V1780" s="216">
        <v>32564.671999999999</v>
      </c>
      <c r="W1780" s="216">
        <v>0</v>
      </c>
      <c r="X1780" s="216">
        <v>32956.985000000001</v>
      </c>
      <c r="Y1780" s="216">
        <v>0</v>
      </c>
      <c r="Z1780" s="216">
        <v>33137.637000000002</v>
      </c>
      <c r="AA1780" s="216">
        <v>0</v>
      </c>
      <c r="AB1780" s="216">
        <v>33559.862999999998</v>
      </c>
      <c r="AC1780" s="216">
        <v>0</v>
      </c>
      <c r="AD1780" s="216">
        <v>33793.063000000002</v>
      </c>
      <c r="AE1780" s="216">
        <v>0</v>
      </c>
      <c r="AF1780" s="216">
        <v>34075.627</v>
      </c>
      <c r="AG1780" s="216">
        <v>0</v>
      </c>
      <c r="AH1780" s="216">
        <v>34327.716999999997</v>
      </c>
    </row>
    <row r="1781" spans="1:34" ht="15" hidden="1" x14ac:dyDescent="0.25">
      <c r="A1781" t="str">
        <f t="shared" si="303"/>
        <v>晋商归母净资产</v>
      </c>
      <c r="B1781" s="3" t="str">
        <f t="shared" si="299"/>
        <v>晋商银行归母净资产</v>
      </c>
      <c r="C1781" s="5" t="s">
        <v>508</v>
      </c>
      <c r="D1781" s="4" t="s">
        <v>201</v>
      </c>
      <c r="E1781" s="5" t="s">
        <v>215</v>
      </c>
      <c r="F1781" s="5" t="s">
        <v>236</v>
      </c>
      <c r="G1781" s="5" t="str">
        <f t="shared" si="302"/>
        <v>归母净资产</v>
      </c>
      <c r="H1781" s="216">
        <v>16298.819</v>
      </c>
      <c r="I1781" s="216">
        <v>20064.580000000002</v>
      </c>
      <c r="J1781" s="216">
        <v>20135.169000000002</v>
      </c>
      <c r="K1781" s="216">
        <v>0</v>
      </c>
      <c r="L1781" s="216">
        <v>20264.756000000001</v>
      </c>
      <c r="M1781" s="216">
        <v>0</v>
      </c>
      <c r="N1781" s="216">
        <v>21013.527999999998</v>
      </c>
      <c r="O1781" s="216">
        <v>0</v>
      </c>
      <c r="P1781" s="216">
        <v>21322.129000000001</v>
      </c>
      <c r="Q1781" s="216">
        <v>21945</v>
      </c>
      <c r="R1781" s="216">
        <v>22136.002</v>
      </c>
      <c r="S1781" s="216">
        <v>22655</v>
      </c>
      <c r="T1781" s="216">
        <v>22543.284</v>
      </c>
      <c r="U1781" s="216">
        <v>23146</v>
      </c>
      <c r="V1781" s="216">
        <v>23335.091</v>
      </c>
      <c r="W1781" s="216">
        <v>23850</v>
      </c>
      <c r="X1781" s="216">
        <v>23845.067999999999</v>
      </c>
      <c r="Y1781" s="216">
        <v>24364</v>
      </c>
      <c r="Z1781" s="216">
        <v>24796.618999999999</v>
      </c>
      <c r="AA1781" s="216">
        <v>25376</v>
      </c>
      <c r="AB1781" s="216">
        <v>25290.781999999999</v>
      </c>
      <c r="AC1781" s="216">
        <v>27818</v>
      </c>
      <c r="AD1781" s="216">
        <v>28017.753000000001</v>
      </c>
      <c r="AE1781" s="216">
        <v>28427</v>
      </c>
      <c r="AF1781" s="216">
        <v>28571.853999999999</v>
      </c>
      <c r="AG1781" s="216">
        <v>0</v>
      </c>
      <c r="AH1781" s="216">
        <v>29086.911</v>
      </c>
    </row>
    <row r="1782" spans="1:34" ht="15" hidden="1" x14ac:dyDescent="0.25">
      <c r="A1782" t="str">
        <f t="shared" si="303"/>
        <v>徽商归母净资产</v>
      </c>
      <c r="B1782" s="3" t="str">
        <f t="shared" si="299"/>
        <v>徽商银行归母净资产</v>
      </c>
      <c r="C1782" s="5" t="s">
        <v>497</v>
      </c>
      <c r="D1782" s="4" t="s">
        <v>202</v>
      </c>
      <c r="E1782" s="5" t="s">
        <v>216</v>
      </c>
      <c r="F1782" s="5" t="s">
        <v>236</v>
      </c>
      <c r="G1782" s="5" t="str">
        <f t="shared" si="302"/>
        <v>归母净资产</v>
      </c>
      <c r="H1782" s="216">
        <v>72254.744999999995</v>
      </c>
      <c r="I1782" s="216">
        <v>77742</v>
      </c>
      <c r="J1782" s="216">
        <v>87208.997000000003</v>
      </c>
      <c r="K1782" s="216">
        <v>93705</v>
      </c>
      <c r="L1782" s="216">
        <v>90900.968999999997</v>
      </c>
      <c r="M1782" s="216">
        <v>94743</v>
      </c>
      <c r="N1782" s="216">
        <v>103041.067</v>
      </c>
      <c r="O1782" s="216">
        <v>109645</v>
      </c>
      <c r="P1782" s="216">
        <v>109464.95</v>
      </c>
      <c r="Q1782" s="216">
        <v>116114</v>
      </c>
      <c r="R1782" s="216">
        <v>108563.985</v>
      </c>
      <c r="S1782" s="216">
        <v>115636</v>
      </c>
      <c r="T1782" s="216">
        <v>114939.65</v>
      </c>
      <c r="U1782" s="216">
        <v>122754</v>
      </c>
      <c r="V1782" s="216">
        <v>119607.64200000001</v>
      </c>
      <c r="W1782" s="216">
        <v>128134</v>
      </c>
      <c r="X1782" s="216">
        <v>127282.37</v>
      </c>
      <c r="Y1782" s="216">
        <v>134749</v>
      </c>
      <c r="Z1782" s="216">
        <v>142983.07699999999</v>
      </c>
      <c r="AA1782" s="216">
        <v>152228</v>
      </c>
      <c r="AB1782" s="216">
        <v>150556.497</v>
      </c>
      <c r="AC1782" s="216">
        <v>158615</v>
      </c>
      <c r="AD1782" s="216">
        <v>157450.264</v>
      </c>
      <c r="AE1782" s="216">
        <v>164902</v>
      </c>
      <c r="AF1782" s="216">
        <v>162123.45000000001</v>
      </c>
      <c r="AG1782" s="216">
        <v>169827</v>
      </c>
      <c r="AH1782" s="216">
        <v>167882.11600000001</v>
      </c>
    </row>
    <row r="1783" spans="1:34" ht="15" hidden="1" x14ac:dyDescent="0.25">
      <c r="A1783" t="str">
        <f t="shared" si="303"/>
        <v>哈尔滨归母净资产</v>
      </c>
      <c r="B1783" s="3" t="str">
        <f t="shared" si="299"/>
        <v>哈尔滨银行归母净资产</v>
      </c>
      <c r="C1783" s="5" t="s">
        <v>501</v>
      </c>
      <c r="D1783" s="4" t="s">
        <v>203</v>
      </c>
      <c r="E1783" s="5" t="s">
        <v>217</v>
      </c>
      <c r="F1783" s="5" t="s">
        <v>236</v>
      </c>
      <c r="G1783" s="5" t="str">
        <f t="shared" si="302"/>
        <v>归母净资产</v>
      </c>
      <c r="H1783" s="216">
        <v>48318.027000000002</v>
      </c>
      <c r="I1783" s="216">
        <v>0</v>
      </c>
      <c r="J1783" s="216">
        <v>49826.671000000002</v>
      </c>
      <c r="K1783" s="216">
        <v>0</v>
      </c>
      <c r="L1783" s="216">
        <v>50487.711000000003</v>
      </c>
      <c r="M1783" s="216">
        <v>0</v>
      </c>
      <c r="N1783" s="216">
        <v>49247.127</v>
      </c>
      <c r="O1783" s="216">
        <v>0</v>
      </c>
      <c r="P1783" s="216">
        <v>58056.226999999999</v>
      </c>
      <c r="Q1783" s="216">
        <v>58254.885000000002</v>
      </c>
      <c r="R1783" s="216">
        <v>60794.171999999999</v>
      </c>
      <c r="S1783" s="216">
        <v>61050.983999999997</v>
      </c>
      <c r="T1783" s="216">
        <v>60753.538999999997</v>
      </c>
      <c r="U1783" s="216">
        <v>0</v>
      </c>
      <c r="V1783" s="216">
        <v>61174.499000000003</v>
      </c>
      <c r="W1783" s="216">
        <v>61602.468999999997</v>
      </c>
      <c r="X1783" s="216">
        <v>61702.156999999999</v>
      </c>
      <c r="Y1783" s="216">
        <v>61681.999000000003</v>
      </c>
      <c r="Z1783" s="216">
        <v>61604.256999999998</v>
      </c>
      <c r="AA1783" s="216">
        <v>62327.072</v>
      </c>
      <c r="AB1783" s="216">
        <v>62595.593999999997</v>
      </c>
      <c r="AC1783" s="216">
        <v>62626.559999999998</v>
      </c>
      <c r="AD1783" s="216">
        <v>63161.934999999998</v>
      </c>
      <c r="AE1783" s="216">
        <v>63113.042999999998</v>
      </c>
      <c r="AF1783" s="216">
        <v>63094.563000000002</v>
      </c>
      <c r="AG1783" s="216">
        <v>62834.701000000001</v>
      </c>
      <c r="AH1783" s="216">
        <v>62290.917999999998</v>
      </c>
    </row>
    <row r="1784" spans="1:34" ht="15" hidden="1" x14ac:dyDescent="0.25">
      <c r="A1784" t="str">
        <f t="shared" si="303"/>
        <v>贵州归母净资产</v>
      </c>
      <c r="B1784" s="3" t="str">
        <f t="shared" si="299"/>
        <v>贵州银行归母净资产</v>
      </c>
      <c r="C1784" s="5" t="s">
        <v>505</v>
      </c>
      <c r="D1784" s="4" t="s">
        <v>204</v>
      </c>
      <c r="E1784" s="5" t="s">
        <v>218</v>
      </c>
      <c r="F1784" s="5" t="s">
        <v>236</v>
      </c>
      <c r="G1784" s="5" t="str">
        <f t="shared" si="302"/>
        <v>归母净资产</v>
      </c>
      <c r="H1784" s="216">
        <v>0</v>
      </c>
      <c r="I1784" s="216">
        <v>0</v>
      </c>
      <c r="J1784" s="216">
        <v>33889.241999999998</v>
      </c>
      <c r="K1784" s="216">
        <v>0</v>
      </c>
      <c r="L1784" s="216">
        <v>34614.478000000003</v>
      </c>
      <c r="M1784" s="216">
        <v>0</v>
      </c>
      <c r="N1784" s="216">
        <v>36027.822</v>
      </c>
      <c r="O1784" s="216">
        <v>0</v>
      </c>
      <c r="P1784" s="216">
        <v>37281.898999999998</v>
      </c>
      <c r="Q1784" s="216">
        <v>38677.542200000004</v>
      </c>
      <c r="R1784" s="216">
        <v>38987.83</v>
      </c>
      <c r="S1784" s="216">
        <v>0</v>
      </c>
      <c r="T1784" s="216">
        <v>40366.392</v>
      </c>
      <c r="U1784" s="216">
        <v>0</v>
      </c>
      <c r="V1784" s="216">
        <v>43970.521999999997</v>
      </c>
      <c r="W1784" s="216">
        <v>0</v>
      </c>
      <c r="X1784" s="216">
        <v>46921.245000000003</v>
      </c>
      <c r="Y1784" s="216">
        <v>0</v>
      </c>
      <c r="Z1784" s="216">
        <v>48417.906999999999</v>
      </c>
      <c r="AA1784" s="216">
        <v>0</v>
      </c>
      <c r="AB1784" s="216">
        <v>46808.341999999997</v>
      </c>
      <c r="AC1784" s="216">
        <v>0</v>
      </c>
      <c r="AD1784" s="216">
        <v>52306.963000000003</v>
      </c>
      <c r="AE1784" s="216">
        <v>0</v>
      </c>
      <c r="AF1784" s="216">
        <v>53042.355000000003</v>
      </c>
      <c r="AG1784" s="216">
        <v>52663</v>
      </c>
      <c r="AH1784" s="275">
        <v>49992.394999999997</v>
      </c>
    </row>
    <row r="1785" spans="1:34" ht="15" hidden="1" x14ac:dyDescent="0.25">
      <c r="A1785" t="str">
        <f t="shared" si="303"/>
        <v>渤海归母净资产</v>
      </c>
      <c r="B1785" s="3" t="str">
        <f t="shared" si="299"/>
        <v>渤海银行归母净资产</v>
      </c>
      <c r="C1785" s="5" t="s">
        <v>498</v>
      </c>
      <c r="D1785" s="4" t="s">
        <v>205</v>
      </c>
      <c r="E1785" s="5" t="s">
        <v>219</v>
      </c>
      <c r="F1785" s="5" t="s">
        <v>236</v>
      </c>
      <c r="G1785" s="5" t="str">
        <f t="shared" si="302"/>
        <v>归母净资产</v>
      </c>
      <c r="H1785" s="216">
        <v>61869.431499999999</v>
      </c>
      <c r="I1785" s="216">
        <v>80870.442800000004</v>
      </c>
      <c r="J1785" s="216">
        <v>82781.377999999997</v>
      </c>
      <c r="K1785" s="216">
        <v>0</v>
      </c>
      <c r="L1785" s="216">
        <v>87743.118645320006</v>
      </c>
      <c r="M1785" s="216">
        <v>0</v>
      </c>
      <c r="N1785" s="216">
        <v>103534.29300000001</v>
      </c>
      <c r="O1785" s="216">
        <v>106953</v>
      </c>
      <c r="P1785" s="216">
        <v>107416.92050659</v>
      </c>
      <c r="Q1785" s="216">
        <v>107212.27</v>
      </c>
      <c r="R1785" s="216">
        <v>106564.077</v>
      </c>
      <c r="S1785" s="216">
        <v>110217</v>
      </c>
      <c r="T1785" s="216">
        <v>109423.24601871001</v>
      </c>
      <c r="U1785" s="216">
        <v>109613</v>
      </c>
      <c r="V1785" s="216">
        <v>109951.034</v>
      </c>
      <c r="W1785" s="216">
        <v>113563</v>
      </c>
      <c r="X1785" s="216">
        <v>114222.379</v>
      </c>
      <c r="Y1785" s="216">
        <v>114106</v>
      </c>
      <c r="Z1785" s="216">
        <v>114402.701</v>
      </c>
      <c r="AA1785" s="216">
        <v>117583</v>
      </c>
      <c r="AB1785" s="216">
        <v>118570.372</v>
      </c>
      <c r="AC1785" s="216">
        <v>109492</v>
      </c>
      <c r="AD1785" s="216">
        <v>110124.82799999999</v>
      </c>
      <c r="AE1785" s="216">
        <v>111723</v>
      </c>
      <c r="AF1785" s="216">
        <v>113315.675</v>
      </c>
      <c r="AG1785" s="216">
        <v>113133</v>
      </c>
      <c r="AH1785" s="216">
        <v>125226.95299999999</v>
      </c>
    </row>
    <row r="1786" spans="1:34" ht="15" hidden="1" x14ac:dyDescent="0.25">
      <c r="A1786" t="str">
        <f t="shared" si="303"/>
        <v>威海归母净资产</v>
      </c>
      <c r="B1786" s="3" t="str">
        <f t="shared" si="299"/>
        <v>威海银行归母净资产</v>
      </c>
      <c r="C1786" s="5" t="s">
        <v>506</v>
      </c>
      <c r="D1786" s="4" t="s">
        <v>206</v>
      </c>
      <c r="E1786" s="5" t="s">
        <v>220</v>
      </c>
      <c r="F1786" s="5" t="s">
        <v>236</v>
      </c>
      <c r="G1786" s="5" t="str">
        <f t="shared" si="302"/>
        <v>归母净资产</v>
      </c>
      <c r="H1786" s="216">
        <v>14181.184323459998</v>
      </c>
      <c r="I1786" s="216">
        <v>15068.6499</v>
      </c>
      <c r="J1786" s="216">
        <v>17705.97425268</v>
      </c>
      <c r="K1786" s="216">
        <v>17863.280783369999</v>
      </c>
      <c r="L1786" s="216">
        <v>17779.911244819999</v>
      </c>
      <c r="M1786" s="216">
        <v>0</v>
      </c>
      <c r="N1786" s="216">
        <v>20905.66383093</v>
      </c>
      <c r="O1786" s="216">
        <v>0</v>
      </c>
      <c r="P1786" s="216">
        <v>21216.179448089999</v>
      </c>
      <c r="Q1786" s="216">
        <v>0</v>
      </c>
      <c r="R1786" s="216">
        <v>23255.864047380001</v>
      </c>
      <c r="S1786" s="216">
        <v>0</v>
      </c>
      <c r="T1786" s="216">
        <v>23525.093212799999</v>
      </c>
      <c r="U1786" s="216">
        <v>0</v>
      </c>
      <c r="V1786" s="216">
        <v>24147.144165270001</v>
      </c>
      <c r="W1786" s="216">
        <v>26194.276699999999</v>
      </c>
      <c r="X1786" s="216">
        <v>21349.272000000001</v>
      </c>
      <c r="Y1786" s="216">
        <v>27379.252899999999</v>
      </c>
      <c r="Z1786" s="216">
        <v>26239.94752953</v>
      </c>
      <c r="AA1786" s="216">
        <v>28986.781999999999</v>
      </c>
      <c r="AB1786" s="216">
        <v>27515.798712509997</v>
      </c>
      <c r="AC1786" s="216">
        <v>29656.636500000001</v>
      </c>
      <c r="AD1786" s="216">
        <v>28898.112020189998</v>
      </c>
      <c r="AE1786" s="216">
        <v>29986.52</v>
      </c>
      <c r="AF1786" s="216">
        <v>30547.372107560001</v>
      </c>
      <c r="AG1786" s="216">
        <v>32293.016100000001</v>
      </c>
      <c r="AH1786" s="216">
        <v>33300.163999999997</v>
      </c>
    </row>
    <row r="1787" spans="1:34" ht="15" hidden="1" x14ac:dyDescent="0.25">
      <c r="A1787" t="str">
        <f t="shared" si="303"/>
        <v>东莞农商归母净资产</v>
      </c>
      <c r="B1787" s="3" t="str">
        <f t="shared" si="299"/>
        <v>东莞农商银行归母净资产</v>
      </c>
      <c r="C1787" s="5" t="s">
        <v>502</v>
      </c>
      <c r="D1787" s="4" t="s">
        <v>207</v>
      </c>
      <c r="E1787" s="5" t="s">
        <v>221</v>
      </c>
      <c r="F1787" s="5" t="s">
        <v>236</v>
      </c>
      <c r="G1787" s="5" t="str">
        <f t="shared" si="302"/>
        <v>归母净资产</v>
      </c>
      <c r="H1787" s="216">
        <v>31585.312761130001</v>
      </c>
      <c r="I1787" s="216">
        <v>32994.220625599999</v>
      </c>
      <c r="J1787" s="216">
        <v>33814.404999999999</v>
      </c>
      <c r="K1787" s="216">
        <v>37132.481</v>
      </c>
      <c r="L1787" s="216">
        <v>34796.675000000003</v>
      </c>
      <c r="M1787" s="216">
        <v>37722.167000000001</v>
      </c>
      <c r="N1787" s="216">
        <v>36145.627999999997</v>
      </c>
      <c r="O1787" s="216">
        <v>37976.805</v>
      </c>
      <c r="P1787" s="216">
        <v>37746.248</v>
      </c>
      <c r="Q1787" s="216">
        <v>46764.408000000003</v>
      </c>
      <c r="R1787" s="216">
        <v>47378.631999999998</v>
      </c>
      <c r="S1787" s="216">
        <v>49142.491000000002</v>
      </c>
      <c r="T1787" s="216">
        <v>48870.625</v>
      </c>
      <c r="U1787" s="216">
        <v>0</v>
      </c>
      <c r="V1787" s="216">
        <v>51127.716</v>
      </c>
      <c r="W1787" s="216">
        <v>52983.235000000001</v>
      </c>
      <c r="X1787" s="216">
        <v>52830.635000000002</v>
      </c>
      <c r="Y1787" s="216">
        <v>54090.025999999998</v>
      </c>
      <c r="Z1787" s="216">
        <v>54649.387999999999</v>
      </c>
      <c r="AA1787" s="216">
        <v>57038.802000000003</v>
      </c>
      <c r="AB1787" s="216">
        <v>56866.493999999999</v>
      </c>
      <c r="AC1787" s="216">
        <v>58496.27</v>
      </c>
      <c r="AD1787" s="216">
        <v>59551.453000000001</v>
      </c>
      <c r="AE1787" s="216">
        <v>60173.04</v>
      </c>
      <c r="AF1787" s="216">
        <v>59827.029000000002</v>
      </c>
      <c r="AG1787" s="216">
        <v>59858.563999999998</v>
      </c>
      <c r="AH1787" s="216">
        <v>60294.841</v>
      </c>
    </row>
    <row r="1788" spans="1:34" ht="15" hidden="1" x14ac:dyDescent="0.25">
      <c r="A1788" t="str">
        <f t="shared" si="303"/>
        <v>国有行归母净资产</v>
      </c>
      <c r="B1788" s="15" t="str">
        <f t="shared" si="299"/>
        <v>国有行归母净资产</v>
      </c>
      <c r="C1788" s="16"/>
      <c r="D1788" s="17" t="s">
        <v>8</v>
      </c>
      <c r="E1788" s="17" t="s">
        <v>8</v>
      </c>
      <c r="F1788" s="17"/>
      <c r="G1788" s="17" t="str">
        <f>G1787</f>
        <v>归母净资产</v>
      </c>
      <c r="H1788" s="23">
        <f>IFERROR(SUMIF($F1718:$F1787,$E1788,H1718:H1787),"")</f>
        <v>9201816</v>
      </c>
      <c r="I1788" s="23">
        <f>IFERROR(SUMIF($F1718:$F1787,$E1788,I1718:I1787),"")</f>
        <v>9860861</v>
      </c>
      <c r="J1788" s="23">
        <f>IFERROR(SUMIF($F1718:$F1787,$E1788,J1718:J1787),"")</f>
        <v>10029613</v>
      </c>
      <c r="K1788" s="23">
        <f>IFERROR(SUMIF($F1718:$F1787,$E1788,K1718:K1787),"")</f>
        <v>10490903</v>
      </c>
      <c r="L1788" s="23">
        <f>IFERROR(SUMIF($F1718:$F1787,$E1788,L1718:L1787),"")</f>
        <v>10495733</v>
      </c>
      <c r="M1788" s="23">
        <f>IFERROR(SUMIF($F1718:$F1787,$E1788,M1718:M1787),"")</f>
        <v>10743495</v>
      </c>
      <c r="N1788" s="23">
        <f>IFERROR(SUMIF($F1718:$F1787,$E1788,N1718:N1787),"")</f>
        <v>11039924</v>
      </c>
      <c r="O1788" s="23">
        <f>IFERROR(SUMIF($F1718:$F1787,$E1788,O1718:O1787),"")</f>
        <v>11385683</v>
      </c>
      <c r="P1788" s="23">
        <f>IFERROR(SUMIF($F1718:$F1787,$E1788,P1718:P1787),"")</f>
        <v>11500717</v>
      </c>
      <c r="Q1788" s="23">
        <f>IFERROR(SUMIF($F1718:$F1787,$E1788,Q1718:Q1787),"")</f>
        <v>11871571</v>
      </c>
      <c r="R1788" s="23">
        <f>IFERROR(SUMIF($F1718:$F1787,$E1788,R1718:R1787),"")</f>
        <v>12244482</v>
      </c>
      <c r="S1788" s="23">
        <f>IFERROR(SUMIF($F1718:$F1787,$E1788,S1718:S1787),"")</f>
        <v>12633455</v>
      </c>
      <c r="T1788" s="23">
        <f>IFERROR(SUMIF($F1718:$F1787,$E1788,T1718:T1787),"")</f>
        <v>12624422</v>
      </c>
      <c r="U1788" s="23">
        <f>IFERROR(SUMIF($F1718:$F1787,$E1788,U1718:U1787),"")</f>
        <v>13025010</v>
      </c>
      <c r="V1788" s="23">
        <f>IFERROR(SUMIF($F1718:$F1787,$E1788,V1718:V1787),"")</f>
        <v>13295539</v>
      </c>
      <c r="W1788" s="23">
        <f>IFERROR(SUMIF($F1718:$F1787,$E1788,W1718:W1787),"")</f>
        <v>13662912</v>
      </c>
      <c r="X1788" s="23">
        <f>IFERROR(SUMIF($F1718:$F1787,$E1788,X1718:X1787),"")</f>
        <v>13673278</v>
      </c>
      <c r="Y1788" s="23">
        <f>IFERROR(SUMIF($F1718:$F1787,$E1788,Y1718:Y1787),"")</f>
        <v>14088641</v>
      </c>
      <c r="Z1788" s="23">
        <f>IFERROR(SUMIF($F1718:$F1787,$E1788,Z1718:Z1787),"")</f>
        <v>14468693</v>
      </c>
      <c r="AA1788" s="23">
        <f>IFERROR(SUMIF($F1718:$F1787,$E1788,AA1718:AA1787),"")</f>
        <v>14866590</v>
      </c>
      <c r="AB1788" s="23">
        <f>IFERROR(SUMIF($F1718:$F1787,$E1788,AB1718:AB1787),"")</f>
        <v>14889146</v>
      </c>
      <c r="AC1788" s="23">
        <f>IFERROR(SUMIF($F1718:$F1787,$E1788,AC1718:AC1787),"")</f>
        <v>15126694</v>
      </c>
      <c r="AD1788" s="23">
        <f>IFERROR(SUMIF($F1718:$F1787,$E1788,AD1718:AD1787),"")</f>
        <v>15372982</v>
      </c>
      <c r="AE1788" s="23">
        <f>IFERROR(SUMIF($F1718:$F1787,$E1788,AE1718:AE1787),"")</f>
        <v>15548986</v>
      </c>
      <c r="AF1788" s="23">
        <f>IFERROR(SUMIF($F1718:$F1787,$E1788,AF1718:AF1787),"")</f>
        <v>16241308</v>
      </c>
      <c r="AG1788" s="23">
        <f>IFERROR(SUMIF($F1718:$F1787,$E1788,AG1718:AG1787),"")</f>
        <v>16508030</v>
      </c>
      <c r="AH1788" s="23">
        <f>IFERROR(SUMIF($F1718:$F1787,$E1788,AH1718:AH1787),"")</f>
        <v>16638274</v>
      </c>
    </row>
    <row r="1789" spans="1:34" ht="15" hidden="1" x14ac:dyDescent="0.25">
      <c r="A1789" t="str">
        <f t="shared" si="303"/>
        <v>股份行归母净资产</v>
      </c>
      <c r="B1789" s="3" t="str">
        <f t="shared" si="299"/>
        <v>股份行归母净资产</v>
      </c>
      <c r="C1789" s="4"/>
      <c r="D1789" s="5" t="s">
        <v>27</v>
      </c>
      <c r="E1789" s="5" t="s">
        <v>27</v>
      </c>
      <c r="F1789" s="5"/>
      <c r="G1789" s="5" t="str">
        <f t="shared" ref="G1789:G1794" si="304">G1788</f>
        <v>归母净资产</v>
      </c>
      <c r="H1789" s="23">
        <f>IFERROR(SUMIF($F1718:$F1787,$E1789,H1718:H1787),"")</f>
        <v>3458848.8020000001</v>
      </c>
      <c r="I1789" s="23">
        <f>IFERROR(SUMIF($F1718:$F1787,$E1789,I1718:I1787),"")</f>
        <v>3670529.8629999999</v>
      </c>
      <c r="J1789" s="23">
        <f>IFERROR(SUMIF($F1718:$F1787,$E1789,J1718:J1787),"")</f>
        <v>3834477.4109999998</v>
      </c>
      <c r="K1789" s="23">
        <f>IFERROR(SUMIF($F1718:$F1787,$E1789,K1718:K1787),"")</f>
        <v>4008262.5970000001</v>
      </c>
      <c r="L1789" s="23">
        <f>IFERROR(SUMIF($F1718:$F1787,$E1789,L1718:L1787),"")</f>
        <v>3947869</v>
      </c>
      <c r="M1789" s="23">
        <f>IFERROR(SUMIF($F1718:$F1787,$E1789,M1718:M1787),"")</f>
        <v>4111199</v>
      </c>
      <c r="N1789" s="23">
        <f>IFERROR(SUMIF($F1718:$F1787,$E1789,N1718:N1787),"")</f>
        <v>4280348</v>
      </c>
      <c r="O1789" s="23">
        <f>IFERROR(SUMIF($F1718:$F1787,$E1789,O1718:O1787),"")</f>
        <v>4411428</v>
      </c>
      <c r="P1789" s="23">
        <f>IFERROR(SUMIF($F1718:$F1787,$E1789,P1718:P1787),"")</f>
        <v>4479115</v>
      </c>
      <c r="Q1789" s="23">
        <f>IFERROR(SUMIF($F1718:$F1787,$E1789,Q1718:Q1787),"")</f>
        <v>4606607</v>
      </c>
      <c r="R1789" s="23">
        <f>IFERROR(SUMIF($F1718:$F1787,$E1789,R1718:R1787),"")</f>
        <v>4753844</v>
      </c>
      <c r="S1789" s="23">
        <f>IFERROR(SUMIF($F1718:$F1787,$E1789,S1718:S1787),"")</f>
        <v>4871031</v>
      </c>
      <c r="T1789" s="23">
        <f>IFERROR(SUMIF($F1718:$F1787,$E1789,T1718:T1787),"")</f>
        <v>4867906</v>
      </c>
      <c r="U1789" s="23">
        <f>IFERROR(SUMIF($F1718:$F1787,$E1789,U1718:U1787),"")</f>
        <v>4991471</v>
      </c>
      <c r="V1789" s="23">
        <f>IFERROR(SUMIF($F1718:$F1787,$E1789,V1718:V1787),"")</f>
        <v>5080861</v>
      </c>
      <c r="W1789" s="23">
        <f>IFERROR(SUMIF($F1718:$F1787,$E1789,W1718:W1787),"")</f>
        <v>5224200</v>
      </c>
      <c r="X1789" s="23">
        <f>IFERROR(SUMIF($F1718:$F1787,$E1789,X1718:X1787),"")</f>
        <v>5228336</v>
      </c>
      <c r="Y1789" s="23">
        <f>IFERROR(SUMIF($F1718:$F1787,$E1789,Y1718:Y1787),"")</f>
        <v>5342370</v>
      </c>
      <c r="Z1789" s="23">
        <f>IFERROR(SUMIF($F1718:$F1787,$E1789,Z1718:Z1787),"")</f>
        <v>5468710</v>
      </c>
      <c r="AA1789" s="23">
        <f>IFERROR(SUMIF($F1718:$F1787,$E1789,AA1718:AA1787),"")</f>
        <v>5659387</v>
      </c>
      <c r="AB1789" s="23">
        <f>IFERROR(SUMIF($F1718:$F1787,$E1789,AB1718:AB1787),"")</f>
        <v>5664225</v>
      </c>
      <c r="AC1789" s="23">
        <f>IFERROR(SUMIF($F1718:$F1787,$E1789,AC1718:AC1787),"")</f>
        <v>5805820</v>
      </c>
      <c r="AD1789" s="23">
        <f>IFERROR(SUMIF($F1718:$F1787,$E1789,AD1718:AD1787),"")</f>
        <v>5919801</v>
      </c>
      <c r="AE1789" s="23">
        <f>IFERROR(SUMIF($F1718:$F1787,$E1789,AE1718:AE1787),"")</f>
        <v>6017196</v>
      </c>
      <c r="AF1789" s="23">
        <f>IFERROR(SUMIF($F1718:$F1787,$E1789,AF1718:AF1787),"")</f>
        <v>6137181</v>
      </c>
      <c r="AG1789" s="23">
        <f>IFERROR(SUMIF($F1718:$F1787,$E1789,AG1718:AG1787),"")</f>
        <v>6191652</v>
      </c>
      <c r="AH1789" s="23">
        <f>IFERROR(SUMIF($F1718:$F1787,$E1789,AH1718:AH1787),"")</f>
        <v>6264553</v>
      </c>
    </row>
    <row r="1790" spans="1:34" ht="15" hidden="1" x14ac:dyDescent="0.25">
      <c r="A1790" t="str">
        <f t="shared" si="303"/>
        <v>城商行归母净资产</v>
      </c>
      <c r="B1790" s="3" t="str">
        <f t="shared" si="299"/>
        <v>城商行归母净资产</v>
      </c>
      <c r="C1790" s="4"/>
      <c r="D1790" s="5" t="s">
        <v>55</v>
      </c>
      <c r="E1790" s="5" t="s">
        <v>55</v>
      </c>
      <c r="F1790" s="5"/>
      <c r="G1790" s="5" t="str">
        <f t="shared" si="304"/>
        <v>归母净资产</v>
      </c>
      <c r="H1790" s="23">
        <f>IFERROR(SUMIF($F1718:$F1787,$E1790,H1718:H1787),"")</f>
        <v>1032312.9351443799</v>
      </c>
      <c r="I1790" s="23">
        <f>IFERROR(SUMIF($F1718:$F1787,$E1790,I1718:I1787),"")</f>
        <v>1056490.1803407101</v>
      </c>
      <c r="J1790" s="23">
        <f>IFERROR(SUMIF($F1718:$F1787,$E1790,J1718:J1787),"")</f>
        <v>1097672.79307026</v>
      </c>
      <c r="K1790" s="23">
        <f>IFERROR(SUMIF($F1718:$F1787,$E1790,K1718:K1787),"")</f>
        <v>1149921.1464127798</v>
      </c>
      <c r="L1790" s="23">
        <f>IFERROR(SUMIF($F1718:$F1787,$E1790,L1718:L1787),"")</f>
        <v>1191435.4159931899</v>
      </c>
      <c r="M1790" s="23">
        <f>IFERROR(SUMIF($F1718:$F1787,$E1790,M1718:M1787),"")</f>
        <v>1211620.1446849299</v>
      </c>
      <c r="N1790" s="23">
        <f>IFERROR(SUMIF($F1718:$F1787,$E1790,N1718:N1787),"")</f>
        <v>1271031.7116688001</v>
      </c>
      <c r="O1790" s="23">
        <f>IFERROR(SUMIF($F1718:$F1787,$E1790,O1718:O1787),"")</f>
        <v>1323138.8996333699</v>
      </c>
      <c r="P1790" s="23">
        <f>IFERROR(SUMIF($F1718:$F1787,$E1790,P1718:P1787),"")</f>
        <v>1346088.4686020799</v>
      </c>
      <c r="Q1790" s="23">
        <f>IFERROR(SUMIF($F1718:$F1787,$E1790,Q1718:Q1787),"")</f>
        <v>1381445.6220336298</v>
      </c>
      <c r="R1790" s="23">
        <f>IFERROR(SUMIF($F1718:$F1787,$E1790,R1718:R1787),"")</f>
        <v>1494335.4395846499</v>
      </c>
      <c r="S1790" s="23">
        <f>IFERROR(SUMIF($F1718:$F1787,$E1790,S1718:S1787),"")</f>
        <v>1549064.16501388</v>
      </c>
      <c r="T1790" s="23">
        <f>IFERROR(SUMIF($F1718:$F1787,$E1790,T1718:T1787),"")</f>
        <v>1562522.2270984005</v>
      </c>
      <c r="U1790" s="23">
        <f>IFERROR(SUMIF($F1718:$F1787,$E1790,U1718:U1787),"")</f>
        <v>1603251.8144157201</v>
      </c>
      <c r="V1790" s="23">
        <f>IFERROR(SUMIF($F1718:$F1787,$E1790,V1718:V1787),"")</f>
        <v>1633616.1598392306</v>
      </c>
      <c r="W1790" s="23">
        <f>IFERROR(SUMIF($F1718:$F1787,$E1790,W1718:W1787),"")</f>
        <v>1686060.2020574398</v>
      </c>
      <c r="X1790" s="23">
        <f>IFERROR(SUMIF($F1718:$F1787,$E1790,X1718:X1787),"")</f>
        <v>1727205.5367751101</v>
      </c>
      <c r="Y1790" s="23">
        <f>IFERROR(SUMIF($F1718:$F1787,$E1790,Y1718:Y1787),"")</f>
        <v>1783099.7033518695</v>
      </c>
      <c r="Z1790" s="23">
        <f>IFERROR(SUMIF($F1718:$F1787,$E1790,Z1718:Z1787),"")</f>
        <v>1825978.1626553298</v>
      </c>
      <c r="AA1790" s="23">
        <f>IFERROR(SUMIF($F1718:$F1787,$E1790,AA1718:AA1787),"")</f>
        <v>1891146.51578735</v>
      </c>
      <c r="AB1790" s="23">
        <f>IFERROR(SUMIF($F1718:$F1787,$E1790,AB1718:AB1787),"")</f>
        <v>1941265.2162281002</v>
      </c>
      <c r="AC1790" s="23">
        <f>IFERROR(SUMIF($F1718:$F1787,$E1790,AC1718:AC1787),"")</f>
        <v>2004278.3808085299</v>
      </c>
      <c r="AD1790" s="23">
        <f>IFERROR(SUMIF($F1718:$F1787,$E1790,AD1718:AD1787),"")</f>
        <v>2064372.2609244301</v>
      </c>
      <c r="AE1790" s="23">
        <f>IFERROR(SUMIF($F1718:$F1787,$E1790,AE1718:AE1787),"")</f>
        <v>2106668.7630865197</v>
      </c>
      <c r="AF1790" s="23">
        <f>IFERROR(SUMIF($F1718:$F1787,$E1790,AF1718:AF1787),"")</f>
        <v>2204066.2150581903</v>
      </c>
      <c r="AG1790" s="23">
        <f>IFERROR(SUMIF($F1718:$F1787,$E1790,AG1718:AG1787),"")</f>
        <v>2248337.2302197702</v>
      </c>
      <c r="AH1790" s="23">
        <f>IFERROR(SUMIF($F1718:$F1787,$E1790,AH1718:AH1787),"")</f>
        <v>1127412.3130000001</v>
      </c>
    </row>
    <row r="1791" spans="1:34" ht="15" hidden="1" x14ac:dyDescent="0.25">
      <c r="A1791" t="str">
        <f t="shared" si="303"/>
        <v>农商行归母净资产</v>
      </c>
      <c r="B1791" s="3" t="str">
        <f t="shared" si="299"/>
        <v>农商行归母净资产</v>
      </c>
      <c r="C1791" s="4"/>
      <c r="D1791" s="5" t="s">
        <v>107</v>
      </c>
      <c r="E1791" s="5" t="s">
        <v>107</v>
      </c>
      <c r="F1791" s="5"/>
      <c r="G1791" s="5" t="str">
        <f t="shared" si="304"/>
        <v>归母净资产</v>
      </c>
      <c r="H1791" s="23">
        <f>IFERROR(SUMIF($F1718:$F1787,$E1791,H1718:H1787),"")</f>
        <v>234931.71718835001</v>
      </c>
      <c r="I1791" s="23">
        <f>IFERROR(SUMIF($F1718:$F1787,$E1791,I1718:I1787),"")</f>
        <v>174556.64389347998</v>
      </c>
      <c r="J1791" s="23">
        <f>IFERROR(SUMIF($F1718:$F1787,$E1791,J1718:J1787),"")</f>
        <v>269832.58380835003</v>
      </c>
      <c r="K1791" s="23">
        <f>IFERROR(SUMIF($F1718:$F1787,$E1791,K1718:K1787),"")</f>
        <v>195342.04211521999</v>
      </c>
      <c r="L1791" s="23">
        <f>IFERROR(SUMIF($F1718:$F1787,$E1791,L1718:L1787),"")</f>
        <v>266391.24642878002</v>
      </c>
      <c r="M1791" s="23">
        <f>IFERROR(SUMIF($F1718:$F1787,$E1791,M1718:M1787),"")</f>
        <v>197581.61734207999</v>
      </c>
      <c r="N1791" s="23">
        <f>IFERROR(SUMIF($F1718:$F1787,$E1791,N1718:N1787),"")</f>
        <v>292419.88680096</v>
      </c>
      <c r="O1791" s="23">
        <f>IFERROR(SUMIF($F1718:$F1787,$E1791,O1718:O1787),"")</f>
        <v>303620.91241782997</v>
      </c>
      <c r="P1791" s="23">
        <f>IFERROR(SUMIF($F1718:$F1787,$E1791,P1718:P1787),"")</f>
        <v>311977.09955238004</v>
      </c>
      <c r="Q1791" s="23">
        <f>IFERROR(SUMIF($F1718:$F1787,$E1791,Q1718:Q1787),"")</f>
        <v>334791.76379457</v>
      </c>
      <c r="R1791" s="23">
        <f>IFERROR(SUMIF($F1718:$F1787,$E1791,R1718:R1787),"")</f>
        <v>338191.12900125998</v>
      </c>
      <c r="S1791" s="23">
        <f>IFERROR(SUMIF($F1718:$F1787,$E1791,S1718:S1787),"")</f>
        <v>348089.57524818002</v>
      </c>
      <c r="T1791" s="23">
        <f>IFERROR(SUMIF($F1718:$F1787,$E1791,T1718:T1787),"")</f>
        <v>351119.16324468999</v>
      </c>
      <c r="U1791" s="23">
        <f>IFERROR(SUMIF($F1718:$F1787,$E1791,U1718:U1787),"")</f>
        <v>363196.24500387994</v>
      </c>
      <c r="V1791" s="23">
        <f>IFERROR(SUMIF($F1718:$F1787,$E1791,V1718:V1787),"")</f>
        <v>368700.73334187997</v>
      </c>
      <c r="W1791" s="23">
        <f>IFERROR(SUMIF($F1718:$F1787,$E1791,W1718:W1787),"")</f>
        <v>380702.04712214001</v>
      </c>
      <c r="X1791" s="23">
        <f>IFERROR(SUMIF($F1718:$F1787,$E1791,X1718:X1787),"")</f>
        <v>385635.92030579998</v>
      </c>
      <c r="Y1791" s="23">
        <f>IFERROR(SUMIF($F1718:$F1787,$E1791,Y1718:Y1787),"")</f>
        <v>395378.44203744998</v>
      </c>
      <c r="Z1791" s="23">
        <f>IFERROR(SUMIF($F1718:$F1787,$E1791,Z1718:Z1787),"")</f>
        <v>402392.94372936996</v>
      </c>
      <c r="AA1791" s="23">
        <f>IFERROR(SUMIF($F1718:$F1787,$E1791,AA1718:AA1787),"")</f>
        <v>418047.66357512993</v>
      </c>
      <c r="AB1791" s="23">
        <f>IFERROR(SUMIF($F1718:$F1787,$E1791,AB1718:AB1787),"")</f>
        <v>422644.49136506993</v>
      </c>
      <c r="AC1791" s="23">
        <f>IFERROR(SUMIF($F1718:$F1787,$E1791,AC1718:AC1787),"")</f>
        <v>431055.61144231004</v>
      </c>
      <c r="AD1791" s="23">
        <f>IFERROR(SUMIF($F1718:$F1787,$E1791,AD1718:AD1787),"")</f>
        <v>443421.88351698994</v>
      </c>
      <c r="AE1791" s="23">
        <f>IFERROR(SUMIF($F1718:$F1787,$E1791,AE1718:AE1787),"")</f>
        <v>448859.85130919004</v>
      </c>
      <c r="AF1791" s="23">
        <f>IFERROR(SUMIF($F1718:$F1787,$E1791,AF1718:AF1787),"")</f>
        <v>456739.52802930004</v>
      </c>
      <c r="AG1791" s="23">
        <f>IFERROR(SUMIF($F1718:$F1787,$E1791,AG1718:AG1787),"")</f>
        <v>463363.21847744001</v>
      </c>
      <c r="AH1791" s="23">
        <f>IFERROR(SUMIF($F1718:$F1787,$E1791,AH1718:AH1787),"")</f>
        <v>219265.07076824</v>
      </c>
    </row>
    <row r="1792" spans="1:34" ht="15" hidden="1" x14ac:dyDescent="0.25">
      <c r="A1792" t="str">
        <f t="shared" si="303"/>
        <v>上市银行归母净资产</v>
      </c>
      <c r="B1792" s="3" t="str">
        <f t="shared" si="299"/>
        <v>上市银行归母净资产</v>
      </c>
      <c r="C1792" s="4"/>
      <c r="D1792" s="5" t="s">
        <v>135</v>
      </c>
      <c r="E1792" s="5" t="s">
        <v>135</v>
      </c>
      <c r="F1792" s="5"/>
      <c r="G1792" s="5" t="str">
        <f t="shared" si="304"/>
        <v>归母净资产</v>
      </c>
      <c r="H1792" s="23">
        <f t="shared" ref="H1792:AG1792" si="305">IFERROR(SUM(H1788:H1791),"")</f>
        <v>13927909.454332732</v>
      </c>
      <c r="I1792" s="23">
        <f t="shared" si="305"/>
        <v>14762437.687234189</v>
      </c>
      <c r="J1792" s="23">
        <f t="shared" si="305"/>
        <v>15231595.78787861</v>
      </c>
      <c r="K1792" s="23">
        <f t="shared" si="305"/>
        <v>15844428.785528</v>
      </c>
      <c r="L1792" s="23">
        <f t="shared" si="305"/>
        <v>15901428.66242197</v>
      </c>
      <c r="M1792" s="23">
        <f t="shared" si="305"/>
        <v>16263895.76202701</v>
      </c>
      <c r="N1792" s="23">
        <f t="shared" si="305"/>
        <v>16883723.59846976</v>
      </c>
      <c r="O1792" s="23">
        <f t="shared" si="305"/>
        <v>17423870.812051199</v>
      </c>
      <c r="P1792" s="23">
        <f t="shared" si="305"/>
        <v>17637897.568154462</v>
      </c>
      <c r="Q1792" s="23">
        <f t="shared" si="305"/>
        <v>18194415.385828201</v>
      </c>
      <c r="R1792" s="23">
        <f t="shared" si="305"/>
        <v>18830852.56858591</v>
      </c>
      <c r="S1792" s="23">
        <f t="shared" si="305"/>
        <v>19401639.740262061</v>
      </c>
      <c r="T1792" s="23">
        <f t="shared" si="305"/>
        <v>19405969.390343092</v>
      </c>
      <c r="U1792" s="23">
        <f t="shared" si="305"/>
        <v>19982929.059419598</v>
      </c>
      <c r="V1792" s="23">
        <f t="shared" si="305"/>
        <v>20378716.893181112</v>
      </c>
      <c r="W1792" s="23">
        <f t="shared" si="305"/>
        <v>20953874.249179579</v>
      </c>
      <c r="X1792" s="23">
        <f t="shared" si="305"/>
        <v>21014455.457080908</v>
      </c>
      <c r="Y1792" s="23">
        <f t="shared" si="305"/>
        <v>21609489.145389318</v>
      </c>
      <c r="Z1792" s="23">
        <f t="shared" si="305"/>
        <v>22165774.106384702</v>
      </c>
      <c r="AA1792" s="23">
        <f t="shared" si="305"/>
        <v>22835171.17936248</v>
      </c>
      <c r="AB1792" s="23">
        <f t="shared" si="305"/>
        <v>22917280.707593173</v>
      </c>
      <c r="AC1792" s="23">
        <f t="shared" si="305"/>
        <v>23367847.992250837</v>
      </c>
      <c r="AD1792" s="23">
        <f t="shared" si="305"/>
        <v>23800577.144441418</v>
      </c>
      <c r="AE1792" s="23">
        <f t="shared" si="305"/>
        <v>24121710.614395712</v>
      </c>
      <c r="AF1792" s="23">
        <f t="shared" si="305"/>
        <v>25039294.743087489</v>
      </c>
      <c r="AG1792" s="23">
        <f t="shared" si="305"/>
        <v>25411382.448697209</v>
      </c>
      <c r="AH1792" s="23">
        <f t="shared" ref="AH1792" si="306">IFERROR(SUM(AH1788:AH1791),"")</f>
        <v>24249504.383768242</v>
      </c>
    </row>
    <row r="1793" spans="1:34" ht="15" hidden="1" x14ac:dyDescent="0.25">
      <c r="A1793" t="str">
        <f t="shared" si="303"/>
        <v>A+H股归母净资产</v>
      </c>
      <c r="B1793" s="3" t="str">
        <f t="shared" si="299"/>
        <v>A+H股归母净资产</v>
      </c>
      <c r="C1793" s="3"/>
      <c r="D1793" s="5" t="s">
        <v>542</v>
      </c>
      <c r="E1793" s="5" t="s">
        <v>542</v>
      </c>
      <c r="F1793" s="3"/>
      <c r="G1793" s="5" t="str">
        <f t="shared" si="304"/>
        <v>归母净资产</v>
      </c>
      <c r="H1793" s="23">
        <f>IFERROR(SUMIF($F1718:$F1787,$E1793,H1718:H1787),"")</f>
        <v>11321685.829999998</v>
      </c>
      <c r="I1793" s="23">
        <f>IFERROR(SUMIF($F1718:$F1787,$E1793,I1718:I1787),"")</f>
        <v>12093798.644000001</v>
      </c>
      <c r="J1793" s="23">
        <f>IFERROR(SUMIF($F1718:$F1787,$E1793,J1718:J1787),"")</f>
        <v>12381526.996000001</v>
      </c>
      <c r="K1793" s="23">
        <f>IFERROR(SUMIF($F1718:$F1787,$E1793,K1718:K1787),"")</f>
        <v>12935733.741000002</v>
      </c>
      <c r="L1793" s="23">
        <f>IFERROR(SUMIF($F1718:$F1787,$E1793,L1718:L1787),"")</f>
        <v>12903548.343999999</v>
      </c>
      <c r="M1793" s="23">
        <f>IFERROR(SUMIF($F1718:$F1787,$E1793,M1718:M1787),"")</f>
        <v>13284440.377999999</v>
      </c>
      <c r="N1793" s="23">
        <f>IFERROR(SUMIF($F1718:$F1787,$E1793,N1718:N1787),"")</f>
        <v>13629928.673</v>
      </c>
      <c r="O1793" s="23">
        <f>IFERROR(SUMIF($F1718:$F1787,$E1793,O1718:O1787),"")</f>
        <v>14061577.337000001</v>
      </c>
      <c r="P1793" s="23">
        <f>IFERROR(SUMIF($F1718:$F1787,$E1793,P1718:P1787),"")</f>
        <v>14247996.458999999</v>
      </c>
      <c r="Q1793" s="23">
        <f>IFERROR(SUMIF($F1718:$F1787,$E1793,Q1718:Q1787),"")</f>
        <v>14702984.885000002</v>
      </c>
      <c r="R1793" s="23">
        <f>IFERROR(SUMIF($F1718:$F1787,$E1793,R1718:R1787),"")</f>
        <v>15192655.514999999</v>
      </c>
      <c r="S1793" s="23">
        <f>IFERROR(SUMIF($F1718:$F1787,$E1793,S1718:S1787),"")</f>
        <v>15651550.611000001</v>
      </c>
      <c r="T1793" s="23">
        <f>IFERROR(SUMIF($F1718:$F1787,$E1793,T1718:T1787),"")</f>
        <v>15646930.975</v>
      </c>
      <c r="U1793" s="23">
        <f>IFERROR(SUMIF($F1718:$F1787,$E1793,U1718:U1787),"")</f>
        <v>16123703.613999998</v>
      </c>
      <c r="V1793" s="23">
        <f>IFERROR(SUMIF($F1718:$F1787,$E1793,V1718:V1787),"")</f>
        <v>16426412.783</v>
      </c>
      <c r="W1793" s="23">
        <f>IFERROR(SUMIF($F1718:$F1787,$E1793,W1718:W1787),"")</f>
        <v>16905766.787999999</v>
      </c>
      <c r="X1793" s="23">
        <f>IFERROR(SUMIF($F1718:$F1787,$E1793,X1718:X1787),"")</f>
        <v>16929448.227000002</v>
      </c>
      <c r="Y1793" s="23">
        <f>IFERROR(SUMIF($F1718:$F1787,$E1793,Y1718:Y1787),"")</f>
        <v>17421908.5</v>
      </c>
      <c r="Z1793" s="23">
        <f>IFERROR(SUMIF($F1718:$F1787,$E1793,Z1718:Z1787),"")</f>
        <v>17895691.137000002</v>
      </c>
      <c r="AA1793" s="23">
        <f>IFERROR(SUMIF($F1718:$F1787,$E1793,AA1718:AA1787),"")</f>
        <v>18429208.015000001</v>
      </c>
      <c r="AB1793" s="23">
        <f>IFERROR(SUMIF($F1718:$F1787,$E1793,AB1718:AB1787),"")</f>
        <v>18435855.221999995</v>
      </c>
      <c r="AC1793" s="23">
        <f>IFERROR(SUMIF($F1718:$F1787,$E1793,AC1718:AC1787),"")</f>
        <v>18787510.463000003</v>
      </c>
      <c r="AD1793" s="23">
        <f>IFERROR(SUMIF($F1718:$F1787,$E1793,AD1718:AD1787),"")</f>
        <v>19108863.969000001</v>
      </c>
      <c r="AE1793" s="23">
        <f>IFERROR(SUMIF($F1718:$F1787,$E1793,AE1718:AE1787),"")</f>
        <v>19338662.702</v>
      </c>
      <c r="AF1793" s="23">
        <f>IFERROR(SUMIF($F1718:$F1787,$E1793,AF1718:AF1787),"")</f>
        <v>20129267.984000001</v>
      </c>
      <c r="AG1793" s="23">
        <f>IFERROR(SUMIF($F1718:$F1787,$E1793,AG1718:AG1787),"")</f>
        <v>20392760.223000001</v>
      </c>
      <c r="AH1793" s="23">
        <f>IFERROR(SUMIF($F1718:$F1787,$E1793,AH1718:AH1787),"")</f>
        <v>20541594.252</v>
      </c>
    </row>
    <row r="1794" spans="1:34" ht="15" hidden="1" x14ac:dyDescent="0.25">
      <c r="A1794" t="str">
        <f t="shared" si="303"/>
        <v>纯H股归母净资产</v>
      </c>
      <c r="B1794" s="3" t="str">
        <f t="shared" ref="B1794" si="307">D1794&amp;G1794</f>
        <v>纯H股归母净资产</v>
      </c>
      <c r="C1794" s="3"/>
      <c r="D1794" s="5" t="s">
        <v>236</v>
      </c>
      <c r="E1794" s="5" t="s">
        <v>236</v>
      </c>
      <c r="F1794" s="3"/>
      <c r="G1794" s="5" t="str">
        <f t="shared" si="304"/>
        <v>归母净资产</v>
      </c>
      <c r="H1794" s="23">
        <f>IFERROR(SUMIF($F1718:$F1787,$E1794,H1718:H1787),"")</f>
        <v>479886.93253571994</v>
      </c>
      <c r="I1794" s="23">
        <f>IFERROR(SUMIF($F1718:$F1787,$E1794,I1718:I1787),"")</f>
        <v>348383.78354367003</v>
      </c>
      <c r="J1794" s="23">
        <f>IFERROR(SUMIF($F1718:$F1787,$E1794,J1718:J1787),"")</f>
        <v>566382.44625267992</v>
      </c>
      <c r="K1794" s="23">
        <f>IFERROR(SUMIF($F1718:$F1787,$E1794,K1718:K1787),"")</f>
        <v>274262.19961958996</v>
      </c>
      <c r="L1794" s="23">
        <f>IFERROR(SUMIF($F1718:$F1787,$E1794,L1718:L1787),"")</f>
        <v>583868.23880138004</v>
      </c>
      <c r="M1794" s="23">
        <f>IFERROR(SUMIF($F1718:$F1787,$E1794,M1718:M1787),"")</f>
        <v>258359.23377875</v>
      </c>
      <c r="N1794" s="23">
        <f>IFERROR(SUMIF($F1718:$F1787,$E1794,N1718:N1787),"")</f>
        <v>625970.62483092991</v>
      </c>
      <c r="O1794" s="23">
        <f>IFERROR(SUMIF($F1718:$F1787,$E1794,O1718:O1787),"")</f>
        <v>357541.01699999999</v>
      </c>
      <c r="P1794" s="23">
        <f>IFERROR(SUMIF($F1718:$F1787,$E1794,P1718:P1787),"")</f>
        <v>656592.9829546801</v>
      </c>
      <c r="Q1794" s="23">
        <f>IFERROR(SUMIF($F1718:$F1787,$E1794,Q1718:Q1787),"")</f>
        <v>571469.12285636005</v>
      </c>
      <c r="R1794" s="23">
        <f>IFERROR(SUMIF($F1718:$F1787,$E1794,R1718:R1787),"")</f>
        <v>687792.75304738001</v>
      </c>
      <c r="S1794" s="23">
        <f>IFERROR(SUMIF($F1718:$F1787,$E1794,S1718:S1787),"")</f>
        <v>500500.32419999997</v>
      </c>
      <c r="T1794" s="23">
        <f>IFERROR(SUMIF($F1718:$F1787,$E1794,T1718:T1787),"")</f>
        <v>733971.18255023996</v>
      </c>
      <c r="U1794" s="23">
        <f>IFERROR(SUMIF($F1718:$F1787,$E1794,U1718:U1787),"")</f>
        <v>486518.9227</v>
      </c>
      <c r="V1794" s="23">
        <f>IFERROR(SUMIF($F1718:$F1787,$E1794,V1718:V1787),"")</f>
        <v>751745.48416527011</v>
      </c>
      <c r="W1794" s="23">
        <f>IFERROR(SUMIF($F1718:$F1787,$E1794,W1718:W1787),"")</f>
        <v>616581.04310000001</v>
      </c>
      <c r="X1794" s="23">
        <f>IFERROR(SUMIF($F1718:$F1787,$E1794,X1718:X1787),"")</f>
        <v>773628.67499999993</v>
      </c>
      <c r="Y1794" s="23">
        <f>IFERROR(SUMIF($F1718:$F1787,$E1794,Y1718:Y1787),"")</f>
        <v>733713.16319999995</v>
      </c>
      <c r="Z1794" s="23">
        <f>IFERROR(SUMIF($F1718:$F1787,$E1794,Z1718:Z1787),"")</f>
        <v>808986.12352953013</v>
      </c>
      <c r="AA1794" s="23">
        <f>IFERROR(SUMIF($F1718:$F1787,$E1794,AA1718:AA1787),"")</f>
        <v>764241.60120000003</v>
      </c>
      <c r="AB1794" s="23">
        <f>IFERROR(SUMIF($F1718:$F1787,$E1794,AB1718:AB1787),"")</f>
        <v>833821.98371250997</v>
      </c>
      <c r="AC1794" s="23">
        <f>IFERROR(SUMIF($F1718:$F1787,$E1794,AC1718:AC1787),"")</f>
        <v>771177.03860000009</v>
      </c>
      <c r="AD1794" s="23">
        <f>IFERROR(SUMIF($F1718:$F1787,$E1794,AD1718:AD1787),"")</f>
        <v>853023.90702018992</v>
      </c>
      <c r="AE1794" s="23">
        <f>IFERROR(SUMIF($F1718:$F1787,$E1794,AE1718:AE1787),"")</f>
        <v>639808.71990000014</v>
      </c>
      <c r="AF1794" s="23">
        <f>IFERROR(SUMIF($F1718:$F1787,$E1794,AF1718:AF1787),"")</f>
        <v>865845.11910756002</v>
      </c>
      <c r="AG1794" s="23">
        <f>IFERROR(SUMIF($F1718:$F1787,$E1794,AG1718:AG1787),"")</f>
        <v>717864.20239999995</v>
      </c>
      <c r="AH1794" s="23">
        <f>IFERROR(SUMIF($F1718:$F1787,$E1794,AH1718:AH1787),"")</f>
        <v>883702.21899999992</v>
      </c>
    </row>
    <row r="1795" spans="1:34" ht="15.6" hidden="1" x14ac:dyDescent="0.25">
      <c r="A1795" t="str">
        <f t="shared" si="303"/>
        <v>超额拨备/归母净资产</v>
      </c>
      <c r="B1795" s="3"/>
      <c r="C1795" s="3"/>
      <c r="D1795" s="3"/>
      <c r="E1795" s="3"/>
      <c r="F1795" s="1" t="s">
        <v>138</v>
      </c>
      <c r="G1795" s="3" t="s">
        <v>269</v>
      </c>
    </row>
    <row r="1796" spans="1:34" ht="15" hidden="1" x14ac:dyDescent="0.25">
      <c r="A1796" t="str">
        <f t="shared" si="303"/>
        <v>工商超额拨备/归母净资产</v>
      </c>
      <c r="B1796" s="3" t="str">
        <f>D1796&amp;G1796</f>
        <v>工商银行超额拨备/归母净资产</v>
      </c>
      <c r="C1796" s="4" t="s">
        <v>5</v>
      </c>
      <c r="D1796" s="4" t="s">
        <v>6</v>
      </c>
      <c r="E1796" s="5" t="s">
        <v>7</v>
      </c>
      <c r="F1796" s="5" t="s">
        <v>8</v>
      </c>
      <c r="G1796" s="5" t="str">
        <f>G1795</f>
        <v>超额拨备/归母净资产</v>
      </c>
      <c r="H1796" s="14">
        <f>IFERROR(H1562/H1718,"")</f>
        <v>-7.231451510249548E-2</v>
      </c>
      <c r="I1796" s="14">
        <f>IFERROR(I1562/I1718,"")</f>
        <v>-6.0064458984457343E-2</v>
      </c>
      <c r="J1796" s="14">
        <f>IFERROR(J1562/J1718,"")</f>
        <v>-6.406163910131811E-2</v>
      </c>
      <c r="K1796" s="14">
        <f>IFERROR(K1562/K1718,"")</f>
        <v>-5.8649761474289686E-2</v>
      </c>
      <c r="L1796" s="14">
        <f>IFERROR(L1562/L1718,"")</f>
        <v>-4.7513418820256982E-2</v>
      </c>
      <c r="M1796" s="14">
        <f>IFERROR(M1562/M1718,"")</f>
        <v>-4.5753819417100008E-2</v>
      </c>
      <c r="N1796" s="14">
        <f>IFERROR(N1562/N1718,"")</f>
        <v>-4.4966641253401593E-2</v>
      </c>
      <c r="O1796" s="14">
        <f>IFERROR(O1562/O1718,"")</f>
        <v>-3.7413357258023604E-2</v>
      </c>
      <c r="P1796" s="14">
        <f>IFERROR(P1562/P1718,"")</f>
        <v>-1.7715894570429928E-2</v>
      </c>
      <c r="Q1796" s="14">
        <f>IFERROR(Q1562/Q1718,"")</f>
        <v>-1.0687974174977506E-2</v>
      </c>
      <c r="R1796" s="14">
        <f>IFERROR(R1562/R1718,"")</f>
        <v>-1.4919746573944313E-2</v>
      </c>
      <c r="S1796" s="14">
        <f>IFERROR(S1562/S1718,"")</f>
        <v>-6.4340285831935252E-3</v>
      </c>
      <c r="T1796" s="14">
        <f>IFERROR(T1562/T1718,"")</f>
        <v>1.3580431826945832E-3</v>
      </c>
      <c r="U1796" s="14">
        <f>IFERROR(U1562/U1718,"")</f>
        <v>3.0780734993992396E-3</v>
      </c>
      <c r="V1796" s="14">
        <f>IFERROR(V1562/V1718,"")</f>
        <v>6.4403413738555121E-3</v>
      </c>
      <c r="W1796" s="14">
        <f>IFERROR(W1562/W1718,"")</f>
        <v>1.4693561034940988E-2</v>
      </c>
      <c r="X1796" s="14">
        <f>IFERROR(X1562/X1718,"")</f>
        <v>2.4135598024496118E-2</v>
      </c>
      <c r="Y1796" s="14">
        <f>IFERROR(Y1562/Y1718,"")</f>
        <v>2.3304850243829191E-2</v>
      </c>
      <c r="Z1796" s="14">
        <f>IFERROR(Z1562/Z1718,"")</f>
        <v>1.1497775897970837E-2</v>
      </c>
      <c r="AA1796" s="14">
        <f>IFERROR(AA1562/AA1718,"")</f>
        <v>1.8564697379595246E-2</v>
      </c>
      <c r="AB1796" s="14">
        <f>IFERROR(AB1562/AB1718,"")</f>
        <v>1.0575985436289509E-2</v>
      </c>
      <c r="AC1796" s="14">
        <f>IFERROR(AC1562/AC1718,"")</f>
        <v>1.2793920944517222E-2</v>
      </c>
      <c r="AD1796" s="14">
        <f>IFERROR(AD1562/AD1718,"")</f>
        <v>-9.0386160554037417E-3</v>
      </c>
      <c r="AE1796" s="14">
        <f>IFERROR(AE1562/AE1718,"")</f>
        <v>-3.2455587945565204E-3</v>
      </c>
      <c r="AF1796" s="14">
        <f>IFERROR(AF1562/AF1718,"")</f>
        <v>-8.9490652034221311E-4</v>
      </c>
      <c r="AG1796" s="14">
        <f>IFERROR(AG1562/AG1718,"")</f>
        <v>2.545238527626528E-4</v>
      </c>
      <c r="AH1796" s="14">
        <f>IFERROR(AH1562/AH1718,"")</f>
        <v>-1.1212344345620759E-2</v>
      </c>
    </row>
    <row r="1797" spans="1:34" ht="15" hidden="1" x14ac:dyDescent="0.25">
      <c r="A1797" t="str">
        <f t="shared" si="303"/>
        <v>建设超额拨备/归母净资产</v>
      </c>
      <c r="B1797" s="3" t="str">
        <f t="shared" ref="B1797:B1871" si="308">D1797&amp;G1797</f>
        <v>建设银行超额拨备/归母净资产</v>
      </c>
      <c r="C1797" s="4" t="s">
        <v>9</v>
      </c>
      <c r="D1797" s="4" t="s">
        <v>10</v>
      </c>
      <c r="E1797" s="5" t="s">
        <v>11</v>
      </c>
      <c r="F1797" s="5" t="s">
        <v>8</v>
      </c>
      <c r="G1797" s="5" t="str">
        <f>G1796</f>
        <v>超额拨备/归母净资产</v>
      </c>
      <c r="H1797" s="14">
        <f>IFERROR(H1563/H1719,"")</f>
        <v>-5.6117394525420333E-2</v>
      </c>
      <c r="I1797" s="14">
        <f>IFERROR(I1563/I1719,"")</f>
        <v>-5.2056769742429183E-2</v>
      </c>
      <c r="J1797" s="14">
        <f>IFERROR(J1563/J1719,"")</f>
        <v>-5.2238646149792206E-2</v>
      </c>
      <c r="K1797" s="14">
        <f>IFERROR(K1563/K1719,"")</f>
        <v>-3.9312795811138515E-2</v>
      </c>
      <c r="L1797" s="14">
        <f>IFERROR(L1563/L1719,"")</f>
        <v>-5.7521726245536101E-2</v>
      </c>
      <c r="M1797" s="14">
        <f>IFERROR(M1563/M1719,"")</f>
        <v>-5.6784340437295674E-2</v>
      </c>
      <c r="N1797" s="14">
        <f>IFERROR(N1563/N1719,"")</f>
        <v>-5.9415386280831262E-2</v>
      </c>
      <c r="O1797" s="14">
        <f>IFERROR(O1563/O1719,"")</f>
        <v>-4.942511225986531E-2</v>
      </c>
      <c r="P1797" s="14">
        <f>IFERROR(P1563/P1719,"")</f>
        <v>-4.2922326025904241E-2</v>
      </c>
      <c r="Q1797" s="14">
        <f>IFERROR(Q1563/Q1719,"")</f>
        <v>-3.3365495432101974E-2</v>
      </c>
      <c r="R1797" s="14">
        <f>IFERROR(R1563/R1719,"")</f>
        <v>-2.9079658345796858E-2</v>
      </c>
      <c r="S1797" s="14">
        <f>IFERROR(S1563/S1719,"")</f>
        <v>-1.5196270190137697E-2</v>
      </c>
      <c r="T1797" s="14">
        <f>IFERROR(T1563/T1719,"")</f>
        <v>-2.1483510809720271E-2</v>
      </c>
      <c r="U1797" s="14">
        <f>IFERROR(U1563/U1719,"")</f>
        <v>-1.5843217928269163E-2</v>
      </c>
      <c r="V1797" s="14">
        <f>IFERROR(V1563/V1719,"")</f>
        <v>-1.7913576312522043E-2</v>
      </c>
      <c r="W1797" s="14">
        <f>IFERROR(W1563/W1719,"")</f>
        <v>-8.5774086301955259E-3</v>
      </c>
      <c r="X1797" s="14">
        <f>IFERROR(X1563/X1719,"")</f>
        <v>-1.676384253104839E-2</v>
      </c>
      <c r="Y1797" s="14">
        <f>IFERROR(Y1563/Y1719,"")</f>
        <v>-1.3732240864361867E-2</v>
      </c>
      <c r="Z1797" s="14">
        <f>IFERROR(Z1563/Z1719,"")</f>
        <v>-2.1741047920016379E-2</v>
      </c>
      <c r="AA1797" s="14">
        <f>IFERROR(AA1563/AA1719,"")</f>
        <v>-1.6042592164207163E-2</v>
      </c>
      <c r="AB1797" s="14">
        <f>IFERROR(AB1563/AB1719,"")</f>
        <v>9.6257737673279605E-4</v>
      </c>
      <c r="AC1797" s="14">
        <f>IFERROR(AC1563/AC1719,"")</f>
        <v>1.8571218044188499E-3</v>
      </c>
      <c r="AD1797" s="14">
        <f>IFERROR(AD1563/AD1719,"")</f>
        <v>-1.621875984873756E-4</v>
      </c>
      <c r="AE1797" s="14">
        <f>IFERROR(AE1563/AE1719,"")</f>
        <v>1.3064520840759578E-3</v>
      </c>
      <c r="AF1797" s="14">
        <f>IFERROR(AF1563/AF1719,"")</f>
        <v>1.1659251794264802E-2</v>
      </c>
      <c r="AG1797" s="14">
        <f>IFERROR(AG1563/AG1719,"")</f>
        <v>7.7272414416631064E-3</v>
      </c>
      <c r="AH1797" s="14">
        <f>IFERROR(AH1563/AH1719,"")</f>
        <v>4.8517532703810659E-3</v>
      </c>
    </row>
    <row r="1798" spans="1:34" ht="15" hidden="1" x14ac:dyDescent="0.25">
      <c r="A1798" t="str">
        <f t="shared" si="303"/>
        <v>农业超额拨备/归母净资产</v>
      </c>
      <c r="B1798" s="3" t="str">
        <f t="shared" si="308"/>
        <v>农业银行超额拨备/归母净资产</v>
      </c>
      <c r="C1798" s="4" t="s">
        <v>12</v>
      </c>
      <c r="D1798" s="4" t="s">
        <v>13</v>
      </c>
      <c r="E1798" s="5" t="s">
        <v>14</v>
      </c>
      <c r="F1798" s="5" t="s">
        <v>8</v>
      </c>
      <c r="G1798" s="5" t="str">
        <f t="shared" ref="G1798:G1831" si="309">G1797</f>
        <v>超额拨备/归母净资产</v>
      </c>
      <c r="H1798" s="14">
        <f>IFERROR(H1564/H1720,"")</f>
        <v>2.8133554456799784E-2</v>
      </c>
      <c r="I1798" s="14">
        <f>IFERROR(I1564/I1720,"")</f>
        <v>2.5662216182419158E-2</v>
      </c>
      <c r="J1798" s="14">
        <f>IFERROR(J1564/J1720,"")</f>
        <v>4.7273395248812446E-2</v>
      </c>
      <c r="K1798" s="14">
        <f>IFERROR(K1564/K1720,"")</f>
        <v>4.8442945776401972E-2</v>
      </c>
      <c r="L1798" s="14">
        <f>IFERROR(L1564/L1720,"")</f>
        <v>6.2070470677341033E-2</v>
      </c>
      <c r="M1798" s="14">
        <f>IFERROR(M1564/M1720,"")</f>
        <v>5.5264149594027583E-2</v>
      </c>
      <c r="N1798" s="14">
        <f>IFERROR(N1564/N1720,"")</f>
        <v>5.6986813840235948E-2</v>
      </c>
      <c r="O1798" s="14">
        <f>IFERROR(O1564/O1720,"")</f>
        <v>5.9181997206006885E-2</v>
      </c>
      <c r="P1798" s="14">
        <f>IFERROR(P1564/P1720,"")</f>
        <v>9.6780290755792184E-2</v>
      </c>
      <c r="Q1798" s="14">
        <f>IFERROR(Q1564/Q1720,"")</f>
        <v>0.10653410198463389</v>
      </c>
      <c r="R1798" s="14">
        <f>IFERROR(R1564/R1720,"")</f>
        <v>0.11525187200390954</v>
      </c>
      <c r="S1798" s="14">
        <f>IFERROR(S1564/S1720,"")</f>
        <v>0.12388305700980318</v>
      </c>
      <c r="T1798" s="14">
        <f>IFERROR(T1564/T1720,"")</f>
        <v>0.12341414540844678</v>
      </c>
      <c r="U1798" s="14">
        <f>IFERROR(U1564/U1720,"")</f>
        <v>0.11970825853569164</v>
      </c>
      <c r="V1798" s="14">
        <f>IFERROR(V1564/V1720,"")</f>
        <v>0.11156587599666015</v>
      </c>
      <c r="W1798" s="14">
        <f>IFERROR(W1564/W1720,"")</f>
        <v>0.12080249625896747</v>
      </c>
      <c r="X1798" s="14">
        <f>IFERROR(X1564/X1720,"")</f>
        <v>0.12288906465628713</v>
      </c>
      <c r="Y1798" s="14">
        <f>IFERROR(Y1564/Y1720,"")</f>
        <v>0.12093263553581959</v>
      </c>
      <c r="Z1798" s="14">
        <f>IFERROR(Z1564/Z1720,"")</f>
        <v>0.12128492337798626</v>
      </c>
      <c r="AA1798" s="14">
        <f>IFERROR(AA1564/AA1720,"")</f>
        <v>0.12650188676596616</v>
      </c>
      <c r="AB1798" s="14">
        <f>IFERROR(AB1564/AB1720,"")</f>
        <v>0.11965132609652242</v>
      </c>
      <c r="AC1798" s="14">
        <f>IFERROR(AC1564/AC1720,"")</f>
        <v>0.12267466256863983</v>
      </c>
      <c r="AD1798" s="14">
        <f>IFERROR(AD1564/AD1720,"")</f>
        <v>9.5606630046253263E-2</v>
      </c>
      <c r="AE1798" s="14">
        <f>IFERROR(AE1564/AE1720,"")</f>
        <v>0.11204838118345907</v>
      </c>
      <c r="AF1798" s="14">
        <f>IFERROR(AF1564/AF1720,"")</f>
        <v>0.10685344227037007</v>
      </c>
      <c r="AG1798" s="14">
        <f>IFERROR(AG1564/AG1720,"")</f>
        <v>0.10579722954254089</v>
      </c>
      <c r="AH1798" s="14">
        <f>IFERROR(AH1564/AH1720,"")</f>
        <v>9.6882908715049079E-2</v>
      </c>
    </row>
    <row r="1799" spans="1:34" ht="15" hidden="1" x14ac:dyDescent="0.25">
      <c r="A1799" t="str">
        <f t="shared" si="303"/>
        <v>中国超额拨备/归母净资产</v>
      </c>
      <c r="B1799" s="3" t="str">
        <f t="shared" si="308"/>
        <v>中国银行超额拨备/归母净资产</v>
      </c>
      <c r="C1799" s="4" t="s">
        <v>15</v>
      </c>
      <c r="D1799" s="4" t="s">
        <v>16</v>
      </c>
      <c r="E1799" s="5" t="s">
        <v>17</v>
      </c>
      <c r="F1799" s="5" t="s">
        <v>8</v>
      </c>
      <c r="G1799" s="5" t="str">
        <f t="shared" si="309"/>
        <v>超额拨备/归母净资产</v>
      </c>
      <c r="H1799" s="14">
        <f>IFERROR(H1565/H1721,"")</f>
        <v>-9.8364583019160873E-2</v>
      </c>
      <c r="I1799" s="14">
        <f>IFERROR(I1565/I1721,"")</f>
        <v>-8.9894363706019664E-2</v>
      </c>
      <c r="J1799" s="14">
        <f>IFERROR(J1565/J1721,"")</f>
        <v>-5.8360604276824352E-2</v>
      </c>
      <c r="K1799" s="14">
        <f>IFERROR(K1565/K1721,"")</f>
        <v>-4.9291799440419837E-2</v>
      </c>
      <c r="L1799" s="14">
        <f>IFERROR(L1565/L1721,"")</f>
        <v>-3.154688747483974E-2</v>
      </c>
      <c r="M1799" s="14">
        <f>IFERROR(M1565/M1721,"")</f>
        <v>-3.5081656215785809E-2</v>
      </c>
      <c r="N1799" s="14">
        <f>IFERROR(N1565/N1721,"")</f>
        <v>-3.0220686227905073E-2</v>
      </c>
      <c r="O1799" s="14">
        <f>IFERROR(O1565/O1721,"")</f>
        <v>-2.3219736354671956E-2</v>
      </c>
      <c r="P1799" s="14">
        <f>IFERROR(P1565/P1721,"")</f>
        <v>-1.0118210442269128E-2</v>
      </c>
      <c r="Q1799" s="14">
        <f>IFERROR(Q1565/Q1721,"")</f>
        <v>-2.4442999768571724E-3</v>
      </c>
      <c r="R1799" s="14">
        <f>IFERROR(R1565/R1721,"")</f>
        <v>7.3323406525304131E-3</v>
      </c>
      <c r="S1799" s="14">
        <f>IFERROR(S1565/S1721,"")</f>
        <v>9.9644530697508525E-3</v>
      </c>
      <c r="T1799" s="14">
        <f>IFERROR(T1565/T1721,"")</f>
        <v>7.6655230529613944E-3</v>
      </c>
      <c r="U1799" s="14">
        <f>IFERROR(U1565/U1721,"")</f>
        <v>1.2559244040348081E-2</v>
      </c>
      <c r="V1799" s="14">
        <f>IFERROR(V1565/V1721,"")</f>
        <v>8.6266634096628259E-3</v>
      </c>
      <c r="W1799" s="14">
        <f>IFERROR(W1565/W1721,"")</f>
        <v>1.5312161986484692E-2</v>
      </c>
      <c r="X1799" s="14">
        <f>IFERROR(X1565/X1721,"")</f>
        <v>1.4391917515019096E-2</v>
      </c>
      <c r="Y1799" s="14">
        <f>IFERROR(Y1565/Y1721,"")</f>
        <v>2.1259247190323627E-2</v>
      </c>
      <c r="Z1799" s="14">
        <f>IFERROR(Z1565/Z1721,"")</f>
        <v>-2.1576015683530364E-3</v>
      </c>
      <c r="AA1799" s="14">
        <f>IFERROR(AA1565/AA1721,"")</f>
        <v>7.5049024170836861E-3</v>
      </c>
      <c r="AB1799" s="14">
        <f>IFERROR(AB1565/AB1721,"")</f>
        <v>1.174738798884463E-3</v>
      </c>
      <c r="AC1799" s="14">
        <f>IFERROR(AC1565/AC1721,"")</f>
        <v>1.6632776912060792E-3</v>
      </c>
      <c r="AD1799" s="14">
        <f>IFERROR(AD1565/AD1721,"")</f>
        <v>-3.4424777299873481E-3</v>
      </c>
      <c r="AE1799" s="14">
        <f>IFERROR(AE1565/AE1721,"")</f>
        <v>-1.9385022978457001E-3</v>
      </c>
      <c r="AF1799" s="14">
        <f>IFERROR(AF1565/AF1721,"")</f>
        <v>-1.6346016153488237E-2</v>
      </c>
      <c r="AG1799" s="14">
        <f>IFERROR(AG1565/AG1721,"")</f>
        <v>-1.5347663140555494E-2</v>
      </c>
      <c r="AH1799" s="14">
        <f>IFERROR(AH1565/AH1721,"")</f>
        <v>-7.6387356708976862E-3</v>
      </c>
    </row>
    <row r="1800" spans="1:34" ht="15" hidden="1" x14ac:dyDescent="0.25">
      <c r="A1800" t="str">
        <f t="shared" si="303"/>
        <v>邮储超额拨备/归母净资产</v>
      </c>
      <c r="B1800" s="3" t="str">
        <f t="shared" si="308"/>
        <v>邮储银行超额拨备/归母净资产</v>
      </c>
      <c r="C1800" s="4" t="s">
        <v>18</v>
      </c>
      <c r="D1800" s="4" t="s">
        <v>19</v>
      </c>
      <c r="E1800" s="5" t="s">
        <v>20</v>
      </c>
      <c r="F1800" s="5" t="s">
        <v>8</v>
      </c>
      <c r="G1800" s="5" t="str">
        <f t="shared" si="309"/>
        <v>超额拨备/归母净资产</v>
      </c>
      <c r="H1800" s="14">
        <f>IFERROR(H1566/H1722,"")</f>
        <v>0.16208304979223662</v>
      </c>
      <c r="I1800" s="14">
        <f>IFERROR(I1566/I1722,"")</f>
        <v>0.1624279409748742</v>
      </c>
      <c r="J1800" s="14">
        <f>IFERROR(J1566/J1722,"")</f>
        <v>0.19911301917564406</v>
      </c>
      <c r="K1800" s="14">
        <f>IFERROR(K1566/K1722,"")</f>
        <v>0.17518003747473224</v>
      </c>
      <c r="L1800" s="14">
        <f>IFERROR(L1566/L1722,"")</f>
        <v>0.22354398842496129</v>
      </c>
      <c r="M1800" s="14">
        <f>IFERROR(M1566/M1722,"")</f>
        <v>0.22951718085940057</v>
      </c>
      <c r="N1800" s="14">
        <f>IFERROR(N1566/N1722,"")</f>
        <v>0.22418153286920642</v>
      </c>
      <c r="O1800" s="14">
        <f>IFERROR(O1566/O1722,"")</f>
        <v>0.2057310026089601</v>
      </c>
      <c r="P1800" s="14">
        <f>IFERROR(P1566/P1722,"")</f>
        <v>0.21763165588641686</v>
      </c>
      <c r="Q1800" s="14">
        <f>IFERROR(Q1566/Q1722,"")</f>
        <v>0.21536326632429223</v>
      </c>
      <c r="R1800" s="14">
        <f>IFERROR(R1566/R1722,"")</f>
        <v>0.20294952115059858</v>
      </c>
      <c r="S1800" s="14">
        <f>IFERROR(S1566/S1722,"")</f>
        <v>0.19772920826296697</v>
      </c>
      <c r="T1800" s="14">
        <f>IFERROR(T1566/T1722,"")</f>
        <v>0.1997991825885648</v>
      </c>
      <c r="U1800" s="14">
        <f>IFERROR(U1566/U1722,"")</f>
        <v>0.20084593251623162</v>
      </c>
      <c r="V1800" s="14">
        <f>IFERROR(V1566/V1722,"")</f>
        <v>0.18803283423822378</v>
      </c>
      <c r="W1800" s="14">
        <f>IFERROR(W1566/W1722,"")</f>
        <v>0.17504278219204711</v>
      </c>
      <c r="X1800" s="14">
        <f>IFERROR(X1566/X1722,"")</f>
        <v>0.17027629872175007</v>
      </c>
      <c r="Y1800" s="14">
        <f>IFERROR(Y1566/Y1722,"")</f>
        <v>0.15786488508099378</v>
      </c>
      <c r="Z1800" s="14">
        <f>IFERROR(Z1566/Z1722,"")</f>
        <v>0.13721635034187793</v>
      </c>
      <c r="AA1800" s="14">
        <f>IFERROR(AA1566/AA1722,"")</f>
        <v>0.12011867454145136</v>
      </c>
      <c r="AB1800" s="14">
        <f>IFERROR(AB1566/AB1722,"")</f>
        <v>0.10943475749910943</v>
      </c>
      <c r="AC1800" s="14">
        <f>IFERROR(AC1566/AC1722,"")</f>
        <v>8.8268255024443285E-2</v>
      </c>
      <c r="AD1800" s="14">
        <f>IFERROR(AD1566/AD1722,"")</f>
        <v>7.3340250119213038E-2</v>
      </c>
      <c r="AE1800" s="14">
        <f>IFERROR(AE1566/AE1722,"")</f>
        <v>5.2178183580962219E-2</v>
      </c>
      <c r="AF1800" s="14">
        <f>IFERROR(AF1566/AF1722,"")</f>
        <v>3.0183497315654916E-2</v>
      </c>
      <c r="AG1800" s="14">
        <f>IFERROR(AG1566/AG1722,"")</f>
        <v>3.4909965342199518E-3</v>
      </c>
      <c r="AH1800" s="14">
        <f>IFERROR(AH1566/AH1722,"")</f>
        <v>-2.0412949749428071E-2</v>
      </c>
    </row>
    <row r="1801" spans="1:34" ht="15" hidden="1" x14ac:dyDescent="0.25">
      <c r="A1801" t="str">
        <f t="shared" si="303"/>
        <v>交通超额拨备/归母净资产</v>
      </c>
      <c r="B1801" s="3" t="str">
        <f t="shared" si="308"/>
        <v>交通银行超额拨备/归母净资产</v>
      </c>
      <c r="C1801" s="4" t="s">
        <v>21</v>
      </c>
      <c r="D1801" s="4" t="s">
        <v>22</v>
      </c>
      <c r="E1801" s="5" t="s">
        <v>23</v>
      </c>
      <c r="F1801" s="5" t="s">
        <v>8</v>
      </c>
      <c r="G1801" s="5" t="str">
        <f t="shared" si="309"/>
        <v>超额拨备/归母净资产</v>
      </c>
      <c r="H1801" s="14">
        <f>IFERROR(H1567/H1723,"")</f>
        <v>-6.9339413529846891E-2</v>
      </c>
      <c r="I1801" s="14">
        <f>IFERROR(I1567/I1723,"")</f>
        <v>-6.496980861225507E-2</v>
      </c>
      <c r="J1801" s="14">
        <f>IFERROR(J1567/J1723,"")</f>
        <v>-5.5681070965285719E-2</v>
      </c>
      <c r="K1801" s="14">
        <f>IFERROR(K1567/K1723,"")</f>
        <v>-6.465660161273204E-2</v>
      </c>
      <c r="L1801" s="14">
        <f>IFERROR(L1567/L1723,"")</f>
        <v>-4.8930485220106575E-2</v>
      </c>
      <c r="M1801" s="14">
        <f>IFERROR(M1567/M1723,"")</f>
        <v>-4.4916392824722942E-2</v>
      </c>
      <c r="N1801" s="14">
        <f>IFERROR(N1567/N1723,"")</f>
        <v>-2.0622589939845861E-2</v>
      </c>
      <c r="O1801" s="14">
        <f>IFERROR(O1567/O1723,"")</f>
        <v>-2.1827974247614956E-2</v>
      </c>
      <c r="P1801" s="14">
        <f>IFERROR(P1567/P1723,"")</f>
        <v>-2.0622653766532981E-2</v>
      </c>
      <c r="Q1801" s="14">
        <f>IFERROR(Q1567/Q1723,"")</f>
        <v>-1.4020867351585106E-2</v>
      </c>
      <c r="R1801" s="14">
        <f>IFERROR(R1567/R1723,"")</f>
        <v>-3.9661347622498315E-3</v>
      </c>
      <c r="S1801" s="14">
        <f>IFERROR(S1567/S1723,"")</f>
        <v>-8.6068588620688644E-3</v>
      </c>
      <c r="T1801" s="14">
        <f>IFERROR(T1567/T1723,"")</f>
        <v>-2.5343051970061516E-3</v>
      </c>
      <c r="U1801" s="14">
        <f>IFERROR(U1567/U1723,"")</f>
        <v>-5.6157119895339192E-4</v>
      </c>
      <c r="V1801" s="14">
        <f>IFERROR(V1567/V1723,"")</f>
        <v>-1.0876321197097426E-3</v>
      </c>
      <c r="W1801" s="14">
        <f>IFERROR(W1567/W1723,"")</f>
        <v>-2.6408468142878959E-3</v>
      </c>
      <c r="X1801" s="14">
        <f>IFERROR(X1567/X1723,"")</f>
        <v>6.891093517965477E-3</v>
      </c>
      <c r="Y1801" s="14">
        <f>IFERROR(Y1567/Y1723,"")</f>
        <v>9.5628613422021856E-3</v>
      </c>
      <c r="Z1801" s="14">
        <f>IFERROR(Z1567/Z1723,"")</f>
        <v>6.5832463259285082E-3</v>
      </c>
      <c r="AA1801" s="14">
        <f>IFERROR(AA1567/AA1723,"")</f>
        <v>3.4545660006962508E-3</v>
      </c>
      <c r="AB1801" s="14">
        <f>IFERROR(AB1567/AB1723,"")</f>
        <v>4.0139205002104094E-3</v>
      </c>
      <c r="AC1801" s="14">
        <f>IFERROR(AC1567/AC1723,"")</f>
        <v>7.1243200686580731E-3</v>
      </c>
      <c r="AD1801" s="14">
        <f>IFERROR(AD1567/AD1723,"")</f>
        <v>-1.7461222784814364E-3</v>
      </c>
      <c r="AE1801" s="14">
        <f>IFERROR(AE1567/AE1723,"")</f>
        <v>-3.0399836181572624E-3</v>
      </c>
      <c r="AF1801" s="14">
        <f>IFERROR(AF1567/AF1723,"")</f>
        <v>-6.6521987435750349E-4</v>
      </c>
      <c r="AG1801" s="14">
        <f>IFERROR(AG1567/AG1723,"")</f>
        <v>2.6690891453949817E-4</v>
      </c>
      <c r="AH1801" s="14">
        <f>IFERROR(AH1567/AH1723,"")</f>
        <v>-1.1300305066370817E-2</v>
      </c>
    </row>
    <row r="1802" spans="1:34" ht="15" hidden="1" x14ac:dyDescent="0.25">
      <c r="A1802" t="str">
        <f t="shared" si="303"/>
        <v>招商超额拨备/归母净资产</v>
      </c>
      <c r="B1802" s="3" t="str">
        <f t="shared" si="308"/>
        <v>招商银行超额拨备/归母净资产</v>
      </c>
      <c r="C1802" s="4" t="s">
        <v>24</v>
      </c>
      <c r="D1802" s="4" t="s">
        <v>25</v>
      </c>
      <c r="E1802" s="5" t="s">
        <v>26</v>
      </c>
      <c r="F1802" s="5" t="s">
        <v>27</v>
      </c>
      <c r="G1802" s="5" t="str">
        <f t="shared" si="309"/>
        <v>超额拨备/归母净资产</v>
      </c>
      <c r="H1802" s="14">
        <f>IFERROR(H1568/H1724,"")</f>
        <v>0.20383242587420713</v>
      </c>
      <c r="I1802" s="14">
        <f>IFERROR(I1568/I1724,"")</f>
        <v>0.20812504170683657</v>
      </c>
      <c r="J1802" s="14">
        <f>IFERROR(J1568/J1724,"")</f>
        <v>0.22870805053484294</v>
      </c>
      <c r="K1802" s="14">
        <f>IFERROR(K1568/K1724,"")</f>
        <v>0.233353666100235</v>
      </c>
      <c r="L1802" s="14">
        <f>IFERROR(L1568/L1724,"")</f>
        <v>0.26545689374417025</v>
      </c>
      <c r="M1802" s="14">
        <f>IFERROR(M1568/M1724,"")</f>
        <v>0.24341026381120029</v>
      </c>
      <c r="N1802" s="14">
        <f>IFERROR(N1568/N1724,"")</f>
        <v>0.23184847032815201</v>
      </c>
      <c r="O1802" s="14">
        <f>IFERROR(O1568/O1724,"")</f>
        <v>0.23107131280732396</v>
      </c>
      <c r="P1802" s="14">
        <f>IFERROR(P1568/P1724,"")</f>
        <v>0.27072789561185623</v>
      </c>
      <c r="Q1802" s="14">
        <f>IFERROR(Q1568/Q1724,"")</f>
        <v>0.23808820482985982</v>
      </c>
      <c r="R1802" s="14">
        <f>IFERROR(R1568/R1724,"")</f>
        <v>0.22795089415367772</v>
      </c>
      <c r="S1802" s="14">
        <f>IFERROR(S1568/S1724,"")</f>
        <v>0.21056494100687864</v>
      </c>
      <c r="T1802" s="14">
        <f>IFERROR(T1568/T1724,"")</f>
        <v>0.23250719962794134</v>
      </c>
      <c r="U1802" s="14">
        <f>IFERROR(U1568/U1724,"")</f>
        <v>0.21907163972326563</v>
      </c>
      <c r="V1802" s="14">
        <f>IFERROR(V1568/V1724,"")</f>
        <v>0.18898934598832579</v>
      </c>
      <c r="W1802" s="14">
        <f>IFERROR(W1568/W1724,"")</f>
        <v>0.19181190241028573</v>
      </c>
      <c r="X1802" s="14">
        <f>IFERROR(X1568/X1724,"")</f>
        <v>0.20345516289608503</v>
      </c>
      <c r="Y1802" s="14">
        <f>IFERROR(Y1568/Y1724,"")</f>
        <v>0.19877645685043493</v>
      </c>
      <c r="Z1802" s="14">
        <f>IFERROR(Z1568/Z1724,"")</f>
        <v>0.16966357525757872</v>
      </c>
      <c r="AA1802" s="14">
        <f>IFERROR(AA1568/AA1724,"")</f>
        <v>0.16006466475716399</v>
      </c>
      <c r="AB1802" s="14">
        <f>IFERROR(AB1568/AB1724,"")</f>
        <v>0.15955644763662469</v>
      </c>
      <c r="AC1802" s="14">
        <f>IFERROR(AC1568/AC1724,"")</f>
        <v>0.14868833103259185</v>
      </c>
      <c r="AD1802" s="14">
        <f>IFERROR(AD1568/AD1724,"")</f>
        <v>0.11911283843414514</v>
      </c>
      <c r="AE1802" s="14">
        <f>IFERROR(AE1568/AE1724,"")</f>
        <v>0.11213531965395794</v>
      </c>
      <c r="AF1802" s="14">
        <f>IFERROR(AF1568/AF1724,"")</f>
        <v>0.10448264293576102</v>
      </c>
      <c r="AG1802" s="14">
        <f>IFERROR(AG1568/AG1724,"")</f>
        <v>0.10588726924093637</v>
      </c>
      <c r="AH1802" s="14">
        <f>IFERROR(AH1568/AH1724,"")</f>
        <v>9.6605915584798183E-2</v>
      </c>
    </row>
    <row r="1803" spans="1:34" ht="15" hidden="1" x14ac:dyDescent="0.25">
      <c r="A1803" t="str">
        <f t="shared" si="303"/>
        <v>兴业超额拨备/归母净资产</v>
      </c>
      <c r="B1803" s="3" t="str">
        <f t="shared" si="308"/>
        <v>兴业银行超额拨备/归母净资产</v>
      </c>
      <c r="C1803" s="4" t="s">
        <v>28</v>
      </c>
      <c r="D1803" s="4" t="s">
        <v>29</v>
      </c>
      <c r="E1803" s="5" t="s">
        <v>30</v>
      </c>
      <c r="F1803" s="5" t="s">
        <v>27</v>
      </c>
      <c r="G1803" s="5" t="str">
        <f t="shared" si="309"/>
        <v>超额拨备/归母净资产</v>
      </c>
      <c r="H1803" s="14">
        <f>IFERROR(H1569/H1725,"")</f>
        <v>3.6148958272083755E-3</v>
      </c>
      <c r="I1803" s="14">
        <f>IFERROR(I1569/I1725,"")</f>
        <v>8.2890086032245264E-3</v>
      </c>
      <c r="J1803" s="14">
        <f>IFERROR(J1569/J1725,"")</f>
        <v>2.4264176518398125E-2</v>
      </c>
      <c r="K1803" s="14">
        <f>IFERROR(K1569/K1725,"")</f>
        <v>2.6403118202239237E-3</v>
      </c>
      <c r="L1803" s="14">
        <f>IFERROR(L1569/L1725,"")</f>
        <v>3.0200935516566659E-2</v>
      </c>
      <c r="M1803" s="14">
        <f>IFERROR(M1569/M1725,"")</f>
        <v>2.4501349610777139E-2</v>
      </c>
      <c r="N1803" s="14">
        <f>IFERROR(N1569/N1725,"")</f>
        <v>4.1583263751937168E-2</v>
      </c>
      <c r="O1803" s="14">
        <f>IFERROR(O1569/O1725,"")</f>
        <v>6.2904538021450782E-2</v>
      </c>
      <c r="P1803" s="14">
        <f>IFERROR(P1569/P1725,"")</f>
        <v>5.9846576409658341E-2</v>
      </c>
      <c r="Q1803" s="14">
        <f>IFERROR(Q1569/Q1725,"")</f>
        <v>5.1850282519066829E-2</v>
      </c>
      <c r="R1803" s="14">
        <f>IFERROR(R1569/R1725,"")</f>
        <v>4.6216165212955199E-2</v>
      </c>
      <c r="S1803" s="14">
        <f>IFERROR(S1569/S1725,"")</f>
        <v>4.6963696569263892E-2</v>
      </c>
      <c r="T1803" s="14">
        <f>IFERROR(T1569/T1725,"")</f>
        <v>2.8027601578693332E-2</v>
      </c>
      <c r="U1803" s="14">
        <f>IFERROR(U1569/U1725,"")</f>
        <v>2.5069946848961456E-2</v>
      </c>
      <c r="V1803" s="14">
        <f>IFERROR(V1569/V1725,"")</f>
        <v>2.9993194333323963E-2</v>
      </c>
      <c r="W1803" s="14">
        <f>IFERROR(W1569/W1725,"")</f>
        <v>2.8448205966214415E-2</v>
      </c>
      <c r="X1803" s="14">
        <f>IFERROR(X1569/X1725,"")</f>
        <v>3.8663160875093382E-2</v>
      </c>
      <c r="Y1803" s="14">
        <f>IFERROR(Y1569/Y1725,"")</f>
        <v>2.0014726856620649E-2</v>
      </c>
      <c r="Z1803" s="14">
        <f>IFERROR(Z1569/Z1725,"")</f>
        <v>2.278127197873964E-2</v>
      </c>
      <c r="AA1803" s="14">
        <f>IFERROR(AA1569/AA1725,"")</f>
        <v>1.1831707815724884E-2</v>
      </c>
      <c r="AB1803" s="14">
        <f>IFERROR(AB1569/AB1725,"")</f>
        <v>3.6128959022399599E-3</v>
      </c>
      <c r="AC1803" s="14">
        <f>IFERROR(AC1569/AC1725,"")</f>
        <v>-1.640189229317882E-3</v>
      </c>
      <c r="AD1803" s="14">
        <f>IFERROR(AD1569/AD1725,"")</f>
        <v>-1.4800554026043548E-2</v>
      </c>
      <c r="AE1803" s="14">
        <f>IFERROR(AE1569/AE1725,"")</f>
        <v>-1.6937217147137144E-2</v>
      </c>
      <c r="AF1803" s="14">
        <f>IFERROR(AF1569/AF1725,"")</f>
        <v>-1.4477028444667257E-2</v>
      </c>
      <c r="AG1803" s="14">
        <f>IFERROR(AG1569/AG1725,"")</f>
        <v>-1.5286293504352925E-2</v>
      </c>
      <c r="AH1803" s="14">
        <f>IFERROR(AH1569/AH1725,"")</f>
        <v>-1.0971891815161302E-2</v>
      </c>
    </row>
    <row r="1804" spans="1:34" ht="15" hidden="1" x14ac:dyDescent="0.25">
      <c r="A1804" t="str">
        <f t="shared" si="303"/>
        <v>浦发超额拨备/归母净资产</v>
      </c>
      <c r="B1804" s="3" t="str">
        <f t="shared" si="308"/>
        <v>浦发银行超额拨备/归母净资产</v>
      </c>
      <c r="C1804" s="4" t="s">
        <v>31</v>
      </c>
      <c r="D1804" s="4" t="s">
        <v>32</v>
      </c>
      <c r="E1804" s="5" t="s">
        <v>33</v>
      </c>
      <c r="F1804" s="5" t="s">
        <v>27</v>
      </c>
      <c r="G1804" s="5" t="str">
        <f t="shared" si="309"/>
        <v>超额拨备/归母净资产</v>
      </c>
      <c r="H1804" s="14">
        <f>IFERROR(H1570/H1726,"")</f>
        <v>-0.11909039501587979</v>
      </c>
      <c r="I1804" s="14">
        <f>IFERROR(I1570/I1726,"")</f>
        <v>-0.10969466763195751</v>
      </c>
      <c r="J1804" s="14">
        <f>IFERROR(J1570/J1726,"")</f>
        <v>-0.10919845051375703</v>
      </c>
      <c r="K1804" s="14">
        <f>IFERROR(K1570/K1726,"")</f>
        <v>-0.114288714725371</v>
      </c>
      <c r="L1804" s="14">
        <f>IFERROR(L1570/L1726,"")</f>
        <v>-0.11486520019685104</v>
      </c>
      <c r="M1804" s="14">
        <f>IFERROR(M1570/M1726,"")</f>
        <v>-0.10483910875450082</v>
      </c>
      <c r="N1804" s="14">
        <f>IFERROR(N1570/N1726,"")</f>
        <v>-0.14475582445545812</v>
      </c>
      <c r="O1804" s="14">
        <f>IFERROR(O1570/O1726,"")</f>
        <v>-0.1409665850731063</v>
      </c>
      <c r="P1804" s="14">
        <f>IFERROR(P1570/P1726,"")</f>
        <v>-0.15384272406728339</v>
      </c>
      <c r="Q1804" s="14">
        <f>IFERROR(Q1570/Q1726,"")</f>
        <v>-0.14763858885964068</v>
      </c>
      <c r="R1804" s="14">
        <f>IFERROR(R1570/R1726,"")</f>
        <v>-0.16090614575668616</v>
      </c>
      <c r="S1804" s="14">
        <f>IFERROR(S1570/S1726,"")</f>
        <v>-0.15582804748173393</v>
      </c>
      <c r="T1804" s="14">
        <f>IFERROR(T1570/T1726,"")</f>
        <v>-0.13087982220743538</v>
      </c>
      <c r="U1804" s="14">
        <f>IFERROR(U1570/U1726,"")</f>
        <v>-0.12221221024917016</v>
      </c>
      <c r="V1804" s="14">
        <f>IFERROR(V1570/V1726,"")</f>
        <v>-0.14377144003484879</v>
      </c>
      <c r="W1804" s="14">
        <f>IFERROR(W1570/W1726,"")</f>
        <v>-0.13773405036799621</v>
      </c>
      <c r="X1804" s="14">
        <f>IFERROR(X1570/X1726,"")</f>
        <v>-0.14794425704669753</v>
      </c>
      <c r="Y1804" s="14">
        <f>IFERROR(Y1570/Y1726,"")</f>
        <v>-0.15206440732434903</v>
      </c>
      <c r="Z1804" s="14">
        <f>IFERROR(Z1570/Z1726,"")</f>
        <v>-0.13127822073573059</v>
      </c>
      <c r="AA1804" s="14">
        <f>IFERROR(AA1570/AA1726,"")</f>
        <v>-0.13473034509954876</v>
      </c>
      <c r="AB1804" s="14">
        <f>IFERROR(AB1570/AB1726,"")</f>
        <v>-0.12027658225131455</v>
      </c>
      <c r="AC1804" s="14">
        <f>IFERROR(AC1570/AC1726,"")</f>
        <v>-0.12043931745506831</v>
      </c>
      <c r="AD1804" s="14">
        <f>IFERROR(AD1570/AD1726,"")</f>
        <v>-0.1245405355486474</v>
      </c>
      <c r="AE1804" s="14">
        <f>IFERROR(AE1570/AE1726,"")</f>
        <v>-0.12047085570121725</v>
      </c>
      <c r="AF1804" s="14">
        <f>IFERROR(AF1570/AF1726,"")</f>
        <v>-8.3356472621097202E-2</v>
      </c>
      <c r="AG1804" s="14">
        <f>IFERROR(AG1570/AG1726,"")</f>
        <v>-8.4302919524734649E-2</v>
      </c>
      <c r="AH1804" s="14">
        <f>IFERROR(AH1570/AH1726,"")</f>
        <v>-4.156503597685924E-2</v>
      </c>
    </row>
    <row r="1805" spans="1:34" ht="15" hidden="1" x14ac:dyDescent="0.25">
      <c r="A1805" t="str">
        <f t="shared" si="303"/>
        <v>中信超额拨备/归母净资产</v>
      </c>
      <c r="B1805" s="3" t="str">
        <f t="shared" si="308"/>
        <v>中信银行超额拨备/归母净资产</v>
      </c>
      <c r="C1805" s="4" t="s">
        <v>34</v>
      </c>
      <c r="D1805" s="4" t="s">
        <v>35</v>
      </c>
      <c r="E1805" s="5" t="s">
        <v>36</v>
      </c>
      <c r="F1805" s="5" t="s">
        <v>27</v>
      </c>
      <c r="G1805" s="5" t="str">
        <f t="shared" si="309"/>
        <v>超额拨备/归母净资产</v>
      </c>
      <c r="H1805" s="14">
        <f>IFERROR(H1571/H1727,"")</f>
        <v>-6.7167902320543524E-2</v>
      </c>
      <c r="I1805" s="14">
        <f>IFERROR(I1571/I1727,"")</f>
        <v>-4.8493718883281488E-2</v>
      </c>
      <c r="J1805" s="14">
        <f>IFERROR(J1571/J1727,"")</f>
        <v>-5.467269302218588E-2</v>
      </c>
      <c r="K1805" s="14">
        <f>IFERROR(K1571/K1727,"")</f>
        <v>-3.7783799094921508E-2</v>
      </c>
      <c r="L1805" s="14">
        <f>IFERROR(L1571/L1727,"")</f>
        <v>-7.3227453628618308E-2</v>
      </c>
      <c r="M1805" s="14">
        <f>IFERROR(M1571/M1727,"")</f>
        <v>-6.9063760897570409E-2</v>
      </c>
      <c r="N1805" s="14">
        <f>IFERROR(N1571/N1727,"")</f>
        <v>-6.6109107135315259E-2</v>
      </c>
      <c r="O1805" s="14">
        <f>IFERROR(O1571/O1727,"")</f>
        <v>-4.8779900770554649E-2</v>
      </c>
      <c r="P1805" s="14">
        <f>IFERROR(P1571/P1727,"")</f>
        <v>-7.3086193578888847E-2</v>
      </c>
      <c r="Q1805" s="14">
        <f>IFERROR(Q1571/Q1727,"")</f>
        <v>-7.7473612520916252E-2</v>
      </c>
      <c r="R1805" s="14">
        <f>IFERROR(R1571/R1727,"")</f>
        <v>-5.6689763740553671E-2</v>
      </c>
      <c r="S1805" s="14">
        <f>IFERROR(S1571/S1727,"")</f>
        <v>-5.1257614209631437E-2</v>
      </c>
      <c r="T1805" s="14">
        <f>IFERROR(T1571/T1727,"")</f>
        <v>-6.1128040310754722E-2</v>
      </c>
      <c r="U1805" s="14">
        <f>IFERROR(U1571/U1727,"")</f>
        <v>-5.5862926579322209E-2</v>
      </c>
      <c r="V1805" s="14">
        <f>IFERROR(V1571/V1727,"")</f>
        <v>-3.7582698995218024E-2</v>
      </c>
      <c r="W1805" s="14">
        <f>IFERROR(W1571/W1727,"")</f>
        <v>-2.9012648523052173E-2</v>
      </c>
      <c r="X1805" s="14">
        <f>IFERROR(X1571/X1727,"")</f>
        <v>-2.2667544644926506E-2</v>
      </c>
      <c r="Y1805" s="14">
        <f>IFERROR(Y1571/Y1727,"")</f>
        <v>-1.4546286650328595E-2</v>
      </c>
      <c r="Z1805" s="14">
        <f>IFERROR(Z1571/Z1727,"")</f>
        <v>-1.9960987253597885E-2</v>
      </c>
      <c r="AA1805" s="14">
        <f>IFERROR(AA1571/AA1727,"")</f>
        <v>-2.1193054742608162E-2</v>
      </c>
      <c r="AB1805" s="14">
        <f>IFERROR(AB1571/AB1727,"")</f>
        <v>-1.8207121493289485E-2</v>
      </c>
      <c r="AC1805" s="14">
        <f>IFERROR(AC1571/AC1727,"")</f>
        <v>-1.7195480755609449E-2</v>
      </c>
      <c r="AD1805" s="14">
        <f>IFERROR(AD1571/AD1727,"")</f>
        <v>-3.0654489245676993E-2</v>
      </c>
      <c r="AE1805" s="14">
        <f>IFERROR(AE1571/AE1727,"")</f>
        <v>-3.6676013072218822E-2</v>
      </c>
      <c r="AF1805" s="14">
        <f>IFERROR(AF1571/AF1727,"")</f>
        <v>-2.6081313912177446E-2</v>
      </c>
      <c r="AG1805" s="14">
        <f>IFERROR(AG1571/AG1727,"")</f>
        <v>-3.0300817062728091E-2</v>
      </c>
      <c r="AH1805" s="14">
        <f>IFERROR(AH1571/AH1727,"")</f>
        <v>-2.040023262183388E-2</v>
      </c>
    </row>
    <row r="1806" spans="1:34" ht="15" hidden="1" x14ac:dyDescent="0.25">
      <c r="A1806" t="str">
        <f t="shared" si="303"/>
        <v>民生超额拨备/归母净资产</v>
      </c>
      <c r="B1806" s="3" t="str">
        <f t="shared" si="308"/>
        <v>民生银行超额拨备/归母净资产</v>
      </c>
      <c r="C1806" s="4" t="s">
        <v>37</v>
      </c>
      <c r="D1806" s="4" t="s">
        <v>38</v>
      </c>
      <c r="E1806" s="5" t="s">
        <v>39</v>
      </c>
      <c r="F1806" s="5" t="s">
        <v>27</v>
      </c>
      <c r="G1806" s="5" t="str">
        <f t="shared" si="309"/>
        <v>超额拨备/归母净资产</v>
      </c>
      <c r="H1806" s="14">
        <f>IFERROR(H1572/H1728,"")</f>
        <v>-0.17315022740937669</v>
      </c>
      <c r="I1806" s="14">
        <f>IFERROR(I1572/I1728,"")</f>
        <v>-0.1624312214487599</v>
      </c>
      <c r="J1806" s="14">
        <f>IFERROR(J1572/J1728,"")</f>
        <v>-0.14434865056037932</v>
      </c>
      <c r="K1806" s="14">
        <f>IFERROR(K1572/K1728,"")</f>
        <v>-0.13151832651010453</v>
      </c>
      <c r="L1806" s="14">
        <f>IFERROR(L1572/L1728,"")</f>
        <v>-0.16186804198575322</v>
      </c>
      <c r="M1806" s="14">
        <f>IFERROR(M1572/M1728,"")</f>
        <v>-0.15994284633678013</v>
      </c>
      <c r="N1806" s="14">
        <f>IFERROR(N1572/N1728,"")</f>
        <v>-0.17344499855534176</v>
      </c>
      <c r="O1806" s="14">
        <f>IFERROR(O1572/O1728,"")</f>
        <v>-0.16317103519118065</v>
      </c>
      <c r="P1806" s="14">
        <f>IFERROR(P1572/P1728,"")</f>
        <v>-0.16726134617924493</v>
      </c>
      <c r="Q1806" s="14">
        <f>IFERROR(Q1572/Q1728,"")</f>
        <v>-0.18302619776764553</v>
      </c>
      <c r="R1806" s="14">
        <f>IFERROR(R1572/R1728,"")</f>
        <v>-0.17483786097374104</v>
      </c>
      <c r="S1806" s="14">
        <f>IFERROR(S1572/S1728,"")</f>
        <v>-0.16916363668919371</v>
      </c>
      <c r="T1806" s="14">
        <f>IFERROR(T1572/T1728,"")</f>
        <v>-0.16450076724955945</v>
      </c>
      <c r="U1806" s="14">
        <f>IFERROR(U1572/U1728,"")</f>
        <v>-0.16822488380096967</v>
      </c>
      <c r="V1806" s="14">
        <f>IFERROR(V1572/V1728,"")</f>
        <v>-0.17242772332679926</v>
      </c>
      <c r="W1806" s="14">
        <f>IFERROR(W1572/W1728,"")</f>
        <v>-0.16615135242305065</v>
      </c>
      <c r="X1806" s="14">
        <f>IFERROR(X1572/X1728,"")</f>
        <v>-0.15616208399152942</v>
      </c>
      <c r="Y1806" s="14">
        <f>IFERROR(Y1572/Y1728,"")</f>
        <v>-0.15141397438271356</v>
      </c>
      <c r="Z1806" s="14">
        <f>IFERROR(Z1572/Z1728,"")</f>
        <v>-0.15972760189688795</v>
      </c>
      <c r="AA1806" s="14">
        <f>IFERROR(AA1572/AA1728,"")</f>
        <v>-0.1561647183979975</v>
      </c>
      <c r="AB1806" s="14">
        <f>IFERROR(AB1572/AB1728,"")</f>
        <v>-0.17126726210745444</v>
      </c>
      <c r="AC1806" s="14">
        <f>IFERROR(AC1572/AC1728,"")</f>
        <v>-0.16438257640755333</v>
      </c>
      <c r="AD1806" s="14">
        <f>IFERROR(AD1572/AD1728,"")</f>
        <v>-0.17418602835147368</v>
      </c>
      <c r="AE1806" s="14">
        <f>IFERROR(AE1572/AE1728,"")</f>
        <v>-0.17135433569349937</v>
      </c>
      <c r="AF1806" s="14">
        <f>IFERROR(AF1572/AF1728,"")</f>
        <v>-0.15023896105405024</v>
      </c>
      <c r="AG1806" s="14">
        <f>IFERROR(AG1572/AG1728,"")</f>
        <v>-0.15191757317424687</v>
      </c>
      <c r="AH1806" s="14">
        <f>IFERROR(AH1572/AH1728,"")</f>
        <v>-0.14642353731020813</v>
      </c>
    </row>
    <row r="1807" spans="1:34" ht="15" hidden="1" x14ac:dyDescent="0.25">
      <c r="A1807" t="str">
        <f t="shared" si="303"/>
        <v>光大超额拨备/归母净资产</v>
      </c>
      <c r="B1807" s="3" t="str">
        <f t="shared" si="308"/>
        <v>光大银行超额拨备/归母净资产</v>
      </c>
      <c r="C1807" s="4" t="s">
        <v>40</v>
      </c>
      <c r="D1807" s="4" t="s">
        <v>41</v>
      </c>
      <c r="E1807" s="5" t="s">
        <v>42</v>
      </c>
      <c r="F1807" s="5" t="s">
        <v>27</v>
      </c>
      <c r="G1807" s="5" t="str">
        <f t="shared" si="309"/>
        <v>超额拨备/归母净资产</v>
      </c>
      <c r="H1807" s="14">
        <f>IFERROR(H1573/H1729,"")</f>
        <v>-4.5020668886480215E-2</v>
      </c>
      <c r="I1807" s="14">
        <f>IFERROR(I1573/I1729,"")</f>
        <v>-3.7428059314258015E-2</v>
      </c>
      <c r="J1807" s="14">
        <f>IFERROR(J1573/J1729,"")</f>
        <v>-4.1301625530544291E-2</v>
      </c>
      <c r="K1807" s="14">
        <f>IFERROR(K1573/K1729,"")</f>
        <v>-3.3046158902039803E-2</v>
      </c>
      <c r="L1807" s="14">
        <f>IFERROR(L1573/L1729,"")</f>
        <v>-3.5497783824222702E-2</v>
      </c>
      <c r="M1807" s="14">
        <f>IFERROR(M1573/M1729,"")</f>
        <v>-3.7262037686359863E-2</v>
      </c>
      <c r="N1807" s="14">
        <f>IFERROR(N1573/N1729,"")</f>
        <v>-4.5268269640025657E-2</v>
      </c>
      <c r="O1807" s="14">
        <f>IFERROR(O1573/O1729,"")</f>
        <v>-4.0859830202741358E-2</v>
      </c>
      <c r="P1807" s="14">
        <f>IFERROR(P1573/P1729,"")</f>
        <v>-4.2459682751076123E-2</v>
      </c>
      <c r="Q1807" s="14">
        <f>IFERROR(Q1573/Q1729,"")</f>
        <v>-4.0645424769055527E-2</v>
      </c>
      <c r="R1807" s="14">
        <f>IFERROR(R1573/R1729,"")</f>
        <v>-4.2598484110518586E-2</v>
      </c>
      <c r="S1807" s="14">
        <f>IFERROR(S1573/S1729,"")</f>
        <v>-3.833460036342648E-2</v>
      </c>
      <c r="T1807" s="14">
        <f>IFERROR(T1573/T1729,"")</f>
        <v>-5.6737374676370453E-2</v>
      </c>
      <c r="U1807" s="14">
        <f>IFERROR(U1573/U1729,"")</f>
        <v>-5.444258345752017E-2</v>
      </c>
      <c r="V1807" s="14">
        <f>IFERROR(V1573/V1729,"")</f>
        <v>-5.6702921735911613E-2</v>
      </c>
      <c r="W1807" s="14">
        <f>IFERROR(W1573/W1729,"")</f>
        <v>-5.0680660581463893E-2</v>
      </c>
      <c r="X1807" s="14">
        <f>IFERROR(X1573/X1729,"")</f>
        <v>-4.7044585975430805E-2</v>
      </c>
      <c r="Y1807" s="14">
        <f>IFERROR(Y1573/Y1729,"")</f>
        <v>-5.5112438785861827E-2</v>
      </c>
      <c r="Z1807" s="14">
        <f>IFERROR(Z1573/Z1729,"")</f>
        <v>-4.9531808085215005E-2</v>
      </c>
      <c r="AA1807" s="14">
        <f>IFERROR(AA1573/AA1729,"")</f>
        <v>-4.3878334108690312E-2</v>
      </c>
      <c r="AB1807" s="14">
        <f>IFERROR(AB1573/AB1729,"")</f>
        <v>-6.4309691743887551E-2</v>
      </c>
      <c r="AC1807" s="14">
        <f>IFERROR(AC1573/AC1729,"")</f>
        <v>-6.5265207416166551E-2</v>
      </c>
      <c r="AD1807" s="14">
        <f>IFERROR(AD1573/AD1729,"")</f>
        <v>-4.8410370937553189E-2</v>
      </c>
      <c r="AE1807" s="14">
        <f>IFERROR(AE1573/AE1729,"")</f>
        <v>-5.1380140552284188E-2</v>
      </c>
      <c r="AF1807" s="14">
        <f>IFERROR(AF1573/AF1729,"")</f>
        <v>-5.6512958047815573E-2</v>
      </c>
      <c r="AG1807" s="14">
        <f>IFERROR(AG1573/AG1729,"")</f>
        <v>-5.8840046623375136E-2</v>
      </c>
      <c r="AH1807" s="14">
        <f>IFERROR(AH1573/AH1729,"")</f>
        <v>-5.1036323743386236E-2</v>
      </c>
    </row>
    <row r="1808" spans="1:34" ht="15" hidden="1" x14ac:dyDescent="0.25">
      <c r="A1808" t="str">
        <f t="shared" si="303"/>
        <v>平安超额拨备/归母净资产</v>
      </c>
      <c r="B1808" s="3" t="str">
        <f t="shared" si="308"/>
        <v>平安银行超额拨备/归母净资产</v>
      </c>
      <c r="C1808" s="4" t="s">
        <v>43</v>
      </c>
      <c r="D1808" s="4" t="s">
        <v>44</v>
      </c>
      <c r="E1808" s="5" t="s">
        <v>45</v>
      </c>
      <c r="F1808" s="5" t="s">
        <v>27</v>
      </c>
      <c r="G1808" s="5" t="str">
        <f t="shared" si="309"/>
        <v>超额拨备/归母净资产</v>
      </c>
      <c r="H1808" s="14">
        <f>IFERROR(H1574/H1730,"")</f>
        <v>-3.6316227012154936E-2</v>
      </c>
      <c r="I1808" s="14">
        <f>IFERROR(I1574/I1730,"")</f>
        <v>-2.3533468947107221E-2</v>
      </c>
      <c r="J1808" s="14">
        <f>IFERROR(J1574/J1730,"")</f>
        <v>-5.9108266263662855E-2</v>
      </c>
      <c r="K1808" s="14">
        <f>IFERROR(K1574/K1730,"")</f>
        <v>-2.8913199755927974E-2</v>
      </c>
      <c r="L1808" s="14">
        <f>IFERROR(L1574/L1730,"")</f>
        <v>7.9348087775365488E-3</v>
      </c>
      <c r="M1808" s="14">
        <f>IFERROR(M1574/M1730,"")</f>
        <v>3.4913490778239928E-3</v>
      </c>
      <c r="N1808" s="14">
        <f>IFERROR(N1574/N1730,"")</f>
        <v>1.2107443200386685E-2</v>
      </c>
      <c r="O1808" s="14">
        <f>IFERROR(O1574/O1730,"")</f>
        <v>4.6243529414922012E-2</v>
      </c>
      <c r="P1808" s="14">
        <f>IFERROR(P1574/P1730,"")</f>
        <v>0.10394984954651861</v>
      </c>
      <c r="Q1808" s="14">
        <f>IFERROR(Q1574/Q1730,"")</f>
        <v>7.491875440392122E-2</v>
      </c>
      <c r="R1808" s="14">
        <f>IFERROR(R1574/R1730,"")</f>
        <v>4.9738095527098396E-2</v>
      </c>
      <c r="S1808" s="14">
        <f>IFERROR(S1574/S1730,"")</f>
        <v>4.9802698344309733E-2</v>
      </c>
      <c r="T1808" s="14">
        <f>IFERROR(T1574/T1730,"")</f>
        <v>9.5499204072817603E-2</v>
      </c>
      <c r="U1808" s="14">
        <f>IFERROR(U1574/U1730,"")</f>
        <v>8.3126214432136608E-2</v>
      </c>
      <c r="V1808" s="14">
        <f>IFERROR(V1574/V1730,"")</f>
        <v>5.3765550519922711E-2</v>
      </c>
      <c r="W1808" s="14">
        <f>IFERROR(W1574/W1730,"")</f>
        <v>5.8379599100157831E-2</v>
      </c>
      <c r="X1808" s="14">
        <f>IFERROR(X1574/X1730,"")</f>
        <v>9.1343545622056613E-2</v>
      </c>
      <c r="Y1808" s="14">
        <f>IFERROR(Y1574/Y1730,"")</f>
        <v>8.1440155411497017E-2</v>
      </c>
      <c r="Z1808" s="14">
        <f>IFERROR(Z1574/Z1730,"")</f>
        <v>4.9843338950898514E-2</v>
      </c>
      <c r="AA1808" s="14">
        <f>IFERROR(AA1574/AA1730,"")</f>
        <v>3.5980121752310655E-2</v>
      </c>
      <c r="AB1808" s="14">
        <f>IFERROR(AB1574/AB1730,"")</f>
        <v>3.1794591891157117E-2</v>
      </c>
      <c r="AC1808" s="14">
        <f>IFERROR(AC1574/AC1730,"")</f>
        <v>1.3529351294373352E-2</v>
      </c>
      <c r="AD1808" s="14">
        <f>IFERROR(AD1574/AD1730,"")</f>
        <v>-3.2929537104772907E-3</v>
      </c>
      <c r="AE1808" s="14">
        <f>IFERROR(AE1574/AE1730,"")</f>
        <v>-8.0011778025417066E-3</v>
      </c>
      <c r="AF1808" s="14">
        <f>IFERROR(AF1574/AF1730,"")</f>
        <v>-1.6984658727762492E-2</v>
      </c>
      <c r="AG1808" s="14">
        <f>IFERROR(AG1574/AG1730,"")</f>
        <v>-2.1762922595717583E-2</v>
      </c>
      <c r="AH1808" s="14">
        <f>IFERROR(AH1574/AH1730,"")</f>
        <v>-2.55413800110308E-2</v>
      </c>
    </row>
    <row r="1809" spans="1:34" ht="15" hidden="1" x14ac:dyDescent="0.25">
      <c r="A1809" t="str">
        <f t="shared" si="303"/>
        <v>华夏超额拨备/归母净资产</v>
      </c>
      <c r="B1809" s="3" t="str">
        <f t="shared" si="308"/>
        <v>华夏银行超额拨备/归母净资产</v>
      </c>
      <c r="C1809" s="4" t="s">
        <v>46</v>
      </c>
      <c r="D1809" s="4" t="s">
        <v>47</v>
      </c>
      <c r="E1809" s="5" t="s">
        <v>48</v>
      </c>
      <c r="F1809" s="5" t="s">
        <v>27</v>
      </c>
      <c r="G1809" s="5" t="str">
        <f t="shared" si="309"/>
        <v>超额拨备/归母净资产</v>
      </c>
      <c r="H1809" s="14">
        <f>IFERROR(H1575/H1731,"")</f>
        <v>-0.19463985531536726</v>
      </c>
      <c r="I1809" s="14">
        <f>IFERROR(I1575/I1731,"")</f>
        <v>-0.18899010119560017</v>
      </c>
      <c r="J1809" s="14">
        <f>IFERROR(J1575/J1731,"")</f>
        <v>-0.18122866720480743</v>
      </c>
      <c r="K1809" s="14">
        <f>IFERROR(K1575/K1731,"")</f>
        <v>-0.17163021777852713</v>
      </c>
      <c r="L1809" s="14">
        <f>IFERROR(L1575/L1731,"")</f>
        <v>-0.18804680753330275</v>
      </c>
      <c r="M1809" s="14">
        <f>IFERROR(M1575/M1731,"")</f>
        <v>-0.17133680572318902</v>
      </c>
      <c r="N1809" s="14">
        <f>IFERROR(N1575/N1731,"")</f>
        <v>-0.17127814463335625</v>
      </c>
      <c r="O1809" s="14">
        <f>IFERROR(O1575/O1731,"")</f>
        <v>-0.14607148063398176</v>
      </c>
      <c r="P1809" s="14">
        <f>IFERROR(P1575/P1731,"")</f>
        <v>-0.14575181090086831</v>
      </c>
      <c r="Q1809" s="14">
        <f>IFERROR(Q1575/Q1731,"")</f>
        <v>-0.14671168917780758</v>
      </c>
      <c r="R1809" s="14">
        <f>IFERROR(R1575/R1731,"")</f>
        <v>-0.19038882470867474</v>
      </c>
      <c r="S1809" s="14">
        <f>IFERROR(S1575/S1731,"")</f>
        <v>-0.18191118084096852</v>
      </c>
      <c r="T1809" s="14">
        <f>IFERROR(T1575/T1731,"")</f>
        <v>-0.15455184401029029</v>
      </c>
      <c r="U1809" s="14">
        <f>IFERROR(U1575/U1731,"")</f>
        <v>-0.1393286609786962</v>
      </c>
      <c r="V1809" s="14">
        <f>IFERROR(V1575/V1731,"")</f>
        <v>-0.12196340694695391</v>
      </c>
      <c r="W1809" s="14">
        <f>IFERROR(W1575/W1731,"")</f>
        <v>-0.12930977913026404</v>
      </c>
      <c r="X1809" s="14">
        <f>IFERROR(X1575/X1731,"")</f>
        <v>-0.14339526061994692</v>
      </c>
      <c r="Y1809" s="14">
        <f>IFERROR(Y1575/Y1731,"")</f>
        <v>-0.14045648560279136</v>
      </c>
      <c r="Z1809" s="14">
        <f>IFERROR(Z1575/Z1731,"")</f>
        <v>-0.14622444071957033</v>
      </c>
      <c r="AA1809" s="14">
        <f>IFERROR(AA1575/AA1731,"")</f>
        <v>-0.14755271667791206</v>
      </c>
      <c r="AB1809" s="14">
        <f>IFERROR(AB1575/AB1731,"")</f>
        <v>-0.12271656592571673</v>
      </c>
      <c r="AC1809" s="14">
        <f>IFERROR(AC1575/AC1731,"")</f>
        <v>-0.11325332730642837</v>
      </c>
      <c r="AD1809" s="14">
        <f>IFERROR(AD1575/AD1731,"")</f>
        <v>-0.11773257233785106</v>
      </c>
      <c r="AE1809" s="14">
        <f>IFERROR(AE1575/AE1731,"")</f>
        <v>-0.12597736744344046</v>
      </c>
      <c r="AF1809" s="14">
        <f>IFERROR(AF1575/AF1731,"")</f>
        <v>-0.11475610323053492</v>
      </c>
      <c r="AG1809" s="14">
        <f>IFERROR(AG1575/AG1731,"")</f>
        <v>-0.10964850652116695</v>
      </c>
      <c r="AH1809" s="14">
        <f>IFERROR(AH1575/AH1731,"")</f>
        <v>-0.13309628650700198</v>
      </c>
    </row>
    <row r="1810" spans="1:34" ht="15" hidden="1" x14ac:dyDescent="0.25">
      <c r="A1810" t="str">
        <f t="shared" si="303"/>
        <v>浙商超额拨备/归母净资产</v>
      </c>
      <c r="B1810" s="3" t="str">
        <f t="shared" si="308"/>
        <v>浙商银行超额拨备/归母净资产</v>
      </c>
      <c r="C1810" s="4" t="s">
        <v>49</v>
      </c>
      <c r="D1810" s="4" t="s">
        <v>50</v>
      </c>
      <c r="E1810" s="5" t="s">
        <v>51</v>
      </c>
      <c r="F1810" s="5" t="s">
        <v>27</v>
      </c>
      <c r="G1810" s="5" t="str">
        <f t="shared" si="309"/>
        <v>超额拨备/归母净资产</v>
      </c>
      <c r="H1810" s="14">
        <f>IFERROR(H1576/H1732,"")</f>
        <v>-4.2306118028924734E-3</v>
      </c>
      <c r="I1810" s="14" t="str">
        <f>IFERROR(I1576/I1732,"")</f>
        <v/>
      </c>
      <c r="J1810" s="14">
        <f>IFERROR(J1576/J1732,"")</f>
        <v>-6.1228748277047701E-4</v>
      </c>
      <c r="K1810" s="14">
        <f>IFERROR(K1576/K1732,"")</f>
        <v>2.5911106950889328E-3</v>
      </c>
      <c r="L1810" s="14">
        <f>IFERROR(L1576/L1732,"")</f>
        <v>-1.3888963252836708E-3</v>
      </c>
      <c r="M1810" s="14">
        <f>IFERROR(M1576/M1732,"")</f>
        <v>-1.0518070525201022E-2</v>
      </c>
      <c r="N1810" s="14">
        <f>IFERROR(N1576/N1732,"")</f>
        <v>2.5527445752114741E-2</v>
      </c>
      <c r="O1810" s="14">
        <f>IFERROR(O1576/O1732,"")</f>
        <v>1.576666120222658E-2</v>
      </c>
      <c r="P1810" s="14">
        <f>IFERROR(P1576/P1732,"")</f>
        <v>2.3957669292759144E-2</v>
      </c>
      <c r="Q1810" s="14">
        <f>IFERROR(Q1576/Q1732,"")</f>
        <v>3.5314481330523707E-2</v>
      </c>
      <c r="R1810" s="14">
        <f>IFERROR(R1576/R1732,"")</f>
        <v>-9.5954340344401201E-2</v>
      </c>
      <c r="S1810" s="14">
        <f>IFERROR(S1576/S1732,"")</f>
        <v>-9.418625580683207E-2</v>
      </c>
      <c r="T1810" s="14">
        <f>IFERROR(T1576/T1732,"")</f>
        <v>-0.17085743182855714</v>
      </c>
      <c r="U1810" s="14">
        <f>IFERROR(U1576/U1732,"")</f>
        <v>-0.17199881232331829</v>
      </c>
      <c r="V1810" s="14">
        <f>IFERROR(V1576/V1732,"")</f>
        <v>-0.15538352144746612</v>
      </c>
      <c r="W1810" s="14">
        <f>IFERROR(W1576/W1732,"")</f>
        <v>-0.14751727312242841</v>
      </c>
      <c r="X1810" s="14">
        <f>IFERROR(X1576/X1732,"")</f>
        <v>-0.17504896373791498</v>
      </c>
      <c r="Y1810" s="14">
        <f>IFERROR(Y1576/Y1732,"")</f>
        <v>-0.16502407596109303</v>
      </c>
      <c r="Z1810" s="14">
        <f>IFERROR(Z1576/Z1732,"")</f>
        <v>-0.1936536583532443</v>
      </c>
      <c r="AA1810" s="14">
        <f>IFERROR(AA1576/AA1732,"")</f>
        <v>-0.1917896531116019</v>
      </c>
      <c r="AB1810" s="14">
        <f>IFERROR(AB1576/AB1732,"")</f>
        <v>-0.23035707869055225</v>
      </c>
      <c r="AC1810" s="14">
        <f>IFERROR(AC1576/AC1732,"")</f>
        <v>-0.22850915111625186</v>
      </c>
      <c r="AD1810" s="14">
        <f>IFERROR(AD1576/AD1732,"")</f>
        <v>-0.24657732563108653</v>
      </c>
      <c r="AE1810" s="14">
        <f>IFERROR(AE1576/AE1732,"")</f>
        <v>-0.25145741351967488</v>
      </c>
      <c r="AF1810" s="14">
        <f>IFERROR(AF1576/AF1732,"")</f>
        <v>-0.25946502062545568</v>
      </c>
      <c r="AG1810" s="14">
        <f>IFERROR(AG1576/AG1732,"")</f>
        <v>-0.26978122100520235</v>
      </c>
      <c r="AH1810" s="14">
        <f>IFERROR(AH1576/AH1732,"")</f>
        <v>-0.25357597255358166</v>
      </c>
    </row>
    <row r="1811" spans="1:34" ht="15" hidden="1" x14ac:dyDescent="0.25">
      <c r="A1811" t="str">
        <f t="shared" si="303"/>
        <v>北京超额拨备/归母净资产</v>
      </c>
      <c r="B1811" s="3" t="str">
        <f t="shared" si="308"/>
        <v>北京银行超额拨备/归母净资产</v>
      </c>
      <c r="C1811" s="4" t="s">
        <v>52</v>
      </c>
      <c r="D1811" s="4" t="s">
        <v>53</v>
      </c>
      <c r="E1811" s="5" t="s">
        <v>54</v>
      </c>
      <c r="F1811" s="5" t="s">
        <v>55</v>
      </c>
      <c r="G1811" s="5" t="str">
        <f t="shared" si="309"/>
        <v>超额拨备/归母净资产</v>
      </c>
      <c r="H1811" s="14">
        <f>IFERROR(H1577/H1733,"")</f>
        <v>0.12300915329493332</v>
      </c>
      <c r="I1811" s="14" t="str">
        <f>IFERROR(I1577/I1733,"")</f>
        <v/>
      </c>
      <c r="J1811" s="14">
        <f>IFERROR(J1577/J1733,"")</f>
        <v>0.11319722491780485</v>
      </c>
      <c r="K1811" s="14" t="str">
        <f>IFERROR(K1577/K1733,"")</f>
        <v/>
      </c>
      <c r="L1811" s="14">
        <f>IFERROR(L1577/L1733,"")</f>
        <v>0.13153772656286972</v>
      </c>
      <c r="M1811" s="14" t="str">
        <f>IFERROR(M1577/M1733,"")</f>
        <v/>
      </c>
      <c r="N1811" s="14">
        <f>IFERROR(N1577/N1733,"")</f>
        <v>0.13061723801312841</v>
      </c>
      <c r="O1811" s="14" t="str">
        <f>IFERROR(O1577/O1733,"")</f>
        <v/>
      </c>
      <c r="P1811" s="14">
        <f>IFERROR(P1577/P1733,"")</f>
        <v>0.15518167136141892</v>
      </c>
      <c r="Q1811" s="14" t="str">
        <f>IFERROR(Q1577/Q1733,"")</f>
        <v/>
      </c>
      <c r="R1811" s="14">
        <f>IFERROR(R1577/R1733,"")</f>
        <v>5.9451398049170677E-2</v>
      </c>
      <c r="S1811" s="14" t="str">
        <f>IFERROR(S1577/S1733,"")</f>
        <v/>
      </c>
      <c r="T1811" s="14">
        <f>IFERROR(T1577/T1733,"")</f>
        <v>2.5668841294677724E-2</v>
      </c>
      <c r="U1811" s="14">
        <f>IFERROR(U1577/U1733,"")</f>
        <v>2.6128668538832195E-2</v>
      </c>
      <c r="V1811" s="14">
        <f>IFERROR(V1577/V1733,"")</f>
        <v>4.4089234065866394E-2</v>
      </c>
      <c r="W1811" s="14">
        <f>IFERROR(W1577/W1733,"")</f>
        <v>4.9019607496564623E-2</v>
      </c>
      <c r="X1811" s="14">
        <f>IFERROR(X1577/X1733,"")</f>
        <v>5.1580500258124648E-2</v>
      </c>
      <c r="Y1811" s="14">
        <f>IFERROR(Y1577/Y1733,"")</f>
        <v>4.9359660155291321E-2</v>
      </c>
      <c r="Z1811" s="14">
        <f>IFERROR(Z1577/Z1733,"")</f>
        <v>2.8434649985470205E-2</v>
      </c>
      <c r="AA1811" s="14">
        <f>IFERROR(AA1577/AA1733,"")</f>
        <v>2.8891839440622638E-2</v>
      </c>
      <c r="AB1811" s="14">
        <f>IFERROR(AB1577/AB1733,"")</f>
        <v>1.0611590838428853E-2</v>
      </c>
      <c r="AC1811" s="14">
        <f>IFERROR(AC1577/AC1733,"")</f>
        <v>1.1717526133156929E-2</v>
      </c>
      <c r="AD1811" s="14">
        <f>IFERROR(AD1577/AD1733,"")</f>
        <v>-2.6568028487331651E-2</v>
      </c>
      <c r="AE1811" s="14">
        <f>IFERROR(AE1577/AE1733,"")</f>
        <v>-3.056403625456848E-2</v>
      </c>
      <c r="AF1811" s="14">
        <f>IFERROR(AF1577/AF1733,"")</f>
        <v>-2.1553160507100797E-2</v>
      </c>
      <c r="AG1811" s="14">
        <f>IFERROR(AG1577/AG1733,"")</f>
        <v>-2.2504450479074366E-2</v>
      </c>
      <c r="AH1811" s="14" t="str">
        <f>IFERROR(AH1577/AH1733,"")</f>
        <v/>
      </c>
    </row>
    <row r="1812" spans="1:34" ht="15" hidden="1" x14ac:dyDescent="0.25">
      <c r="A1812" t="str">
        <f t="shared" si="303"/>
        <v>江苏超额拨备/归母净资产</v>
      </c>
      <c r="B1812" s="3" t="str">
        <f t="shared" si="308"/>
        <v>江苏银行超额拨备/归母净资产</v>
      </c>
      <c r="C1812" s="4" t="s">
        <v>56</v>
      </c>
      <c r="D1812" s="4" t="s">
        <v>57</v>
      </c>
      <c r="E1812" s="5" t="s">
        <v>58</v>
      </c>
      <c r="F1812" s="5" t="s">
        <v>55</v>
      </c>
      <c r="G1812" s="5" t="str">
        <f t="shared" si="309"/>
        <v>超额拨备/归母净资产</v>
      </c>
      <c r="H1812" s="14">
        <f>IFERROR(H1578/H1734,"")</f>
        <v>6.3310526876161248E-3</v>
      </c>
      <c r="I1812" s="14">
        <f>IFERROR(I1578/I1734,"")</f>
        <v>2.9225545525111224E-2</v>
      </c>
      <c r="J1812" s="14">
        <f>IFERROR(J1578/J1734,"")</f>
        <v>6.7358407363494521E-2</v>
      </c>
      <c r="K1812" s="14">
        <f>IFERROR(K1578/K1734,"")</f>
        <v>6.7549411699043035E-2</v>
      </c>
      <c r="L1812" s="14">
        <f>IFERROR(L1578/L1734,"")</f>
        <v>8.4858525741584159E-2</v>
      </c>
      <c r="M1812" s="14">
        <f>IFERROR(M1578/M1734,"")</f>
        <v>9.1412515906591205E-2</v>
      </c>
      <c r="N1812" s="14">
        <f>IFERROR(N1578/N1734,"")</f>
        <v>0.12640153522282152</v>
      </c>
      <c r="O1812" s="14">
        <f>IFERROR(O1578/O1734,"")</f>
        <v>0.13102950380508463</v>
      </c>
      <c r="P1812" s="14">
        <f>IFERROR(P1578/P1734,"")</f>
        <v>0.15454424589158403</v>
      </c>
      <c r="Q1812" s="14">
        <f>IFERROR(Q1578/Q1734,"")</f>
        <v>0.1481768662649719</v>
      </c>
      <c r="R1812" s="14">
        <f>IFERROR(R1578/R1734,"")</f>
        <v>0.16957395074589868</v>
      </c>
      <c r="S1812" s="14">
        <f>IFERROR(S1578/S1734,"")</f>
        <v>0.16817250059312719</v>
      </c>
      <c r="T1812" s="14">
        <f>IFERROR(T1578/T1734,"")</f>
        <v>0.16763256150028874</v>
      </c>
      <c r="U1812" s="14">
        <f>IFERROR(U1578/U1734,"")</f>
        <v>0.16681596649942684</v>
      </c>
      <c r="V1812" s="14">
        <f>IFERROR(V1578/V1734,"")</f>
        <v>0.17480697561691316</v>
      </c>
      <c r="W1812" s="14">
        <f>IFERROR(W1578/W1734,"")</f>
        <v>0.17060716957927097</v>
      </c>
      <c r="X1812" s="14">
        <f>IFERROR(X1578/X1734,"")</f>
        <v>0.13268585868086386</v>
      </c>
      <c r="Y1812" s="14">
        <f>IFERROR(Y1578/Y1734,"")</f>
        <v>0.12600649256975396</v>
      </c>
      <c r="Z1812" s="14">
        <f>IFERROR(Z1578/Z1734,"")</f>
        <v>0.12879470348602864</v>
      </c>
      <c r="AA1812" s="14">
        <f>IFERROR(AA1578/AA1734,"")</f>
        <v>0.10755517633894991</v>
      </c>
      <c r="AB1812" s="14">
        <f>IFERROR(AB1578/AB1734,"")</f>
        <v>8.4100587062975282E-2</v>
      </c>
      <c r="AC1812" s="14">
        <f>IFERROR(AC1578/AC1734,"")</f>
        <v>7.2586416448441798E-2</v>
      </c>
      <c r="AD1812" s="14">
        <f>IFERROR(AD1578/AD1734,"")</f>
        <v>6.6931447619667697E-2</v>
      </c>
      <c r="AE1812" s="14">
        <f>IFERROR(AE1578/AE1734,"")</f>
        <v>6.4680184577070379E-2</v>
      </c>
      <c r="AF1812" s="14">
        <f>IFERROR(AF1578/AF1734,"")</f>
        <v>5.2411907587897814E-2</v>
      </c>
      <c r="AG1812" s="14">
        <f>IFERROR(AG1578/AG1734,"")</f>
        <v>4.8954004739282582E-2</v>
      </c>
      <c r="AH1812" s="14" t="str">
        <f>IFERROR(AH1578/AH1734,"")</f>
        <v/>
      </c>
    </row>
    <row r="1813" spans="1:34" ht="15" hidden="1" x14ac:dyDescent="0.25">
      <c r="A1813" t="str">
        <f t="shared" si="303"/>
        <v>上海超额拨备/归母净资产</v>
      </c>
      <c r="B1813" s="3" t="str">
        <f t="shared" si="308"/>
        <v>上海银行超额拨备/归母净资产</v>
      </c>
      <c r="C1813" s="4" t="s">
        <v>59</v>
      </c>
      <c r="D1813" s="4" t="s">
        <v>60</v>
      </c>
      <c r="E1813" s="5" t="s">
        <v>61</v>
      </c>
      <c r="F1813" s="5" t="s">
        <v>55</v>
      </c>
      <c r="G1813" s="5" t="str">
        <f t="shared" si="309"/>
        <v>超额拨备/归母净资产</v>
      </c>
      <c r="H1813" s="14">
        <f>IFERROR(H1579/H1735,"")</f>
        <v>6.7890563583386215E-2</v>
      </c>
      <c r="I1813" s="14">
        <f>IFERROR(I1579/I1735,"")</f>
        <v>6.5424526248547971E-2</v>
      </c>
      <c r="J1813" s="14">
        <f>IFERROR(J1579/J1735,"")</f>
        <v>0.10632079287227954</v>
      </c>
      <c r="K1813" s="14">
        <f>IFERROR(K1579/K1735,"")</f>
        <v>0.10778523192663328</v>
      </c>
      <c r="L1813" s="14">
        <f>IFERROR(L1579/L1735,"")</f>
        <v>9.5672013083158661E-2</v>
      </c>
      <c r="M1813" s="14">
        <f>IFERROR(M1579/M1735,"")</f>
        <v>0.10714815203488119</v>
      </c>
      <c r="N1813" s="14">
        <f>IFERROR(N1579/N1735,"")</f>
        <v>9.6599512324427525E-2</v>
      </c>
      <c r="O1813" s="14">
        <f>IFERROR(O1579/O1735,"")</f>
        <v>9.5676509952464781E-2</v>
      </c>
      <c r="P1813" s="14">
        <f>IFERROR(P1579/P1735,"")</f>
        <v>9.9242118958640754E-2</v>
      </c>
      <c r="Q1813" s="14">
        <f>IFERROR(Q1579/Q1735,"")</f>
        <v>0.11334843471404728</v>
      </c>
      <c r="R1813" s="14">
        <f>IFERROR(R1579/R1735,"")</f>
        <v>6.2063418667950294E-2</v>
      </c>
      <c r="S1813" s="14">
        <f>IFERROR(S1579/S1735,"")</f>
        <v>6.659690375241481E-2</v>
      </c>
      <c r="T1813" s="14">
        <f>IFERROR(T1579/T1735,"")</f>
        <v>7.2218926106428952E-2</v>
      </c>
      <c r="U1813" s="14">
        <f>IFERROR(U1579/U1735,"")</f>
        <v>6.400624203332593E-2</v>
      </c>
      <c r="V1813" s="14">
        <f>IFERROR(V1579/V1735,"")</f>
        <v>7.5338275625149206E-2</v>
      </c>
      <c r="W1813" s="14">
        <f>IFERROR(W1579/W1735,"")</f>
        <v>6.3169709345710659E-2</v>
      </c>
      <c r="X1813" s="14">
        <f>IFERROR(X1579/X1735,"")</f>
        <v>6.1832333058154866E-2</v>
      </c>
      <c r="Y1813" s="14">
        <f>IFERROR(Y1579/Y1735,"")</f>
        <v>6.4965519198701874E-2</v>
      </c>
      <c r="Z1813" s="14">
        <f>IFERROR(Z1579/Z1735,"")</f>
        <v>2.8317684347769378E-4</v>
      </c>
      <c r="AA1813" s="14">
        <f>IFERROR(AA1579/AA1735,"")</f>
        <v>5.7821412107793178E-3</v>
      </c>
      <c r="AB1813" s="14">
        <f>IFERROR(AB1579/AB1735,"")</f>
        <v>1.7801372559914923E-2</v>
      </c>
      <c r="AC1813" s="14">
        <f>IFERROR(AC1579/AC1735,"")</f>
        <v>2.3156509671063384E-2</v>
      </c>
      <c r="AD1813" s="14">
        <f>IFERROR(AD1579/AD1735,"")</f>
        <v>3.6553272222889666E-3</v>
      </c>
      <c r="AE1813" s="14">
        <f>IFERROR(AE1579/AE1735,"")</f>
        <v>4.8609698713921994E-3</v>
      </c>
      <c r="AF1813" s="14">
        <f>IFERROR(AF1579/AF1735,"")</f>
        <v>-5.9524824897350505E-3</v>
      </c>
      <c r="AG1813" s="14">
        <f>IFERROR(AG1579/AG1735,"")</f>
        <v>-1.1199728269861784E-3</v>
      </c>
      <c r="AH1813" s="14" t="str">
        <f>IFERROR(AH1579/AH1735,"")</f>
        <v/>
      </c>
    </row>
    <row r="1814" spans="1:34" ht="15" hidden="1" x14ac:dyDescent="0.25">
      <c r="A1814" t="str">
        <f t="shared" si="303"/>
        <v>宁波超额拨备/归母净资产</v>
      </c>
      <c r="B1814" s="3" t="str">
        <f t="shared" si="308"/>
        <v>宁波银行超额拨备/归母净资产</v>
      </c>
      <c r="C1814" s="4" t="s">
        <v>62</v>
      </c>
      <c r="D1814" s="4" t="s">
        <v>63</v>
      </c>
      <c r="E1814" s="5" t="s">
        <v>64</v>
      </c>
      <c r="F1814" s="5" t="s">
        <v>55</v>
      </c>
      <c r="G1814" s="5" t="str">
        <f t="shared" si="309"/>
        <v>超额拨备/归母净资产</v>
      </c>
      <c r="H1814" s="14">
        <f>IFERROR(H1580/H1736,"")</f>
        <v>0.16273051005363148</v>
      </c>
      <c r="I1814" s="14">
        <f>IFERROR(I1580/I1736,"")</f>
        <v>0.16468198073598489</v>
      </c>
      <c r="J1814" s="14">
        <f>IFERROR(J1580/J1736,"")</f>
        <v>0.18723390353993408</v>
      </c>
      <c r="K1814" s="14">
        <f>IFERROR(K1580/K1736,"")</f>
        <v>0.19041891525229257</v>
      </c>
      <c r="L1814" s="14">
        <f>IFERROR(L1580/L1736,"")</f>
        <v>0.19112275694979775</v>
      </c>
      <c r="M1814" s="14">
        <f>IFERROR(M1580/M1736,"")</f>
        <v>0.20807334460225152</v>
      </c>
      <c r="N1814" s="14">
        <f>IFERROR(N1580/N1736,"")</f>
        <v>0.20584952312626606</v>
      </c>
      <c r="O1814" s="14">
        <f>IFERROR(O1580/O1736,"")</f>
        <v>0.21695950222756005</v>
      </c>
      <c r="P1814" s="14">
        <f>IFERROR(P1580/P1736,"")</f>
        <v>0.22123463550154429</v>
      </c>
      <c r="Q1814" s="14">
        <f>IFERROR(Q1580/Q1736,"")</f>
        <v>0.2256273075325656</v>
      </c>
      <c r="R1814" s="14">
        <f>IFERROR(R1580/R1736,"")</f>
        <v>0.2060588707302709</v>
      </c>
      <c r="S1814" s="14">
        <f>IFERROR(S1580/S1736,"")</f>
        <v>0.20986570696470649</v>
      </c>
      <c r="T1814" s="14">
        <f>IFERROR(T1580/T1736,"")</f>
        <v>0.20639429761143829</v>
      </c>
      <c r="U1814" s="14">
        <f>IFERROR(U1580/U1736,"")</f>
        <v>0.20820583710187804</v>
      </c>
      <c r="V1814" s="14">
        <f>IFERROR(V1580/V1736,"")</f>
        <v>0.19232687649887251</v>
      </c>
      <c r="W1814" s="14">
        <f>IFERROR(W1580/W1736,"")</f>
        <v>0.19424401291528789</v>
      </c>
      <c r="X1814" s="14">
        <f>IFERROR(X1580/X1736,"")</f>
        <v>0.19234850799805048</v>
      </c>
      <c r="Y1814" s="14">
        <f>IFERROR(Y1580/Y1736,"")</f>
        <v>0.1832395204735861</v>
      </c>
      <c r="Z1814" s="14">
        <f>IFERROR(Z1580/Z1736,"")</f>
        <v>0.15706823330599667</v>
      </c>
      <c r="AA1814" s="14">
        <f>IFERROR(AA1580/AA1736,"")</f>
        <v>0.14052738432258832</v>
      </c>
      <c r="AB1814" s="14">
        <f>IFERROR(AB1580/AB1736,"")</f>
        <v>0.11827539059286007</v>
      </c>
      <c r="AC1814" s="14">
        <f>IFERROR(AC1580/AC1736,"")</f>
        <v>0.10737084629198718</v>
      </c>
      <c r="AD1814" s="14">
        <f>IFERROR(AD1580/AD1736,"")</f>
        <v>8.7848309464681668E-2</v>
      </c>
      <c r="AE1814" s="14">
        <f>IFERROR(AE1580/AE1736,"")</f>
        <v>8.6673195788541907E-2</v>
      </c>
      <c r="AF1814" s="14">
        <f>IFERROR(AF1580/AF1736,"")</f>
        <v>8.2510166715007618E-2</v>
      </c>
      <c r="AG1814" s="14">
        <f>IFERROR(AG1580/AG1736,"")</f>
        <v>7.8269925481520786E-2</v>
      </c>
      <c r="AH1814" s="14" t="str">
        <f>IFERROR(AH1580/AH1736,"")</f>
        <v/>
      </c>
    </row>
    <row r="1815" spans="1:34" ht="15" hidden="1" x14ac:dyDescent="0.25">
      <c r="A1815" t="str">
        <f t="shared" si="303"/>
        <v>南京超额拨备/归母净资产</v>
      </c>
      <c r="B1815" s="3" t="str">
        <f t="shared" si="308"/>
        <v>南京银行超额拨备/归母净资产</v>
      </c>
      <c r="C1815" s="4" t="s">
        <v>65</v>
      </c>
      <c r="D1815" s="4" t="s">
        <v>66</v>
      </c>
      <c r="E1815" s="5" t="s">
        <v>67</v>
      </c>
      <c r="F1815" s="5" t="s">
        <v>55</v>
      </c>
      <c r="G1815" s="5" t="str">
        <f t="shared" si="309"/>
        <v>超额拨备/归母净资产</v>
      </c>
      <c r="H1815" s="14">
        <f>IFERROR(H1581/H1737,"")</f>
        <v>0.16846595098639794</v>
      </c>
      <c r="I1815" s="14">
        <f>IFERROR(I1581/I1737,"")</f>
        <v>0.16156924212787321</v>
      </c>
      <c r="J1815" s="14">
        <f>IFERROR(J1581/J1737,"")</f>
        <v>0.15908029523780243</v>
      </c>
      <c r="K1815" s="14">
        <f>IFERROR(K1581/K1737,"")</f>
        <v>0.14588894598386482</v>
      </c>
      <c r="L1815" s="14">
        <f>IFERROR(L1581/L1737,"")</f>
        <v>0.1381023399127117</v>
      </c>
      <c r="M1815" s="14">
        <f>IFERROR(M1581/M1737,"")</f>
        <v>0.1362148537112621</v>
      </c>
      <c r="N1815" s="14">
        <f>IFERROR(N1581/N1737,"")</f>
        <v>0.14638284003966573</v>
      </c>
      <c r="O1815" s="14">
        <f>IFERROR(O1581/O1737,"")</f>
        <v>0.14396223023155133</v>
      </c>
      <c r="P1815" s="14">
        <f>IFERROR(P1581/P1737,"")</f>
        <v>0.15345213630192217</v>
      </c>
      <c r="Q1815" s="14">
        <f>IFERROR(Q1581/Q1737,"")</f>
        <v>0.14779560051631416</v>
      </c>
      <c r="R1815" s="14">
        <f>IFERROR(R1581/R1737,"")</f>
        <v>0.15422481598661375</v>
      </c>
      <c r="S1815" s="14">
        <f>IFERROR(S1581/S1737,"")</f>
        <v>0.16996342627284858</v>
      </c>
      <c r="T1815" s="14">
        <f>IFERROR(T1581/T1737,"")</f>
        <v>8.3495327208508024E-2</v>
      </c>
      <c r="U1815" s="14">
        <f>IFERROR(U1581/U1737,"")</f>
        <v>8.518677801498109E-2</v>
      </c>
      <c r="V1815" s="14">
        <f>IFERROR(V1581/V1737,"")</f>
        <v>0.14500413449215516</v>
      </c>
      <c r="W1815" s="14">
        <f>IFERROR(W1581/W1737,"")</f>
        <v>0.14453561696544015</v>
      </c>
      <c r="X1815" s="14">
        <f>IFERROR(X1581/X1737,"")</f>
        <v>0.14852234039281662</v>
      </c>
      <c r="Y1815" s="14">
        <f>IFERROR(Y1581/Y1737,"")</f>
        <v>0.14061378641398009</v>
      </c>
      <c r="Z1815" s="14">
        <f>IFERROR(Z1581/Z1737,"")</f>
        <v>0.11720978303232082</v>
      </c>
      <c r="AA1815" s="14">
        <f>IFERROR(AA1581/AA1737,"")</f>
        <v>0.1135392477101224</v>
      </c>
      <c r="AB1815" s="14">
        <f>IFERROR(AB1581/AB1737,"")</f>
        <v>0.10340374236352994</v>
      </c>
      <c r="AC1815" s="14">
        <f>IFERROR(AC1581/AC1737,"")</f>
        <v>9.5438132672312548E-2</v>
      </c>
      <c r="AD1815" s="14">
        <f>IFERROR(AD1581/AD1737,"")</f>
        <v>6.2042399509789056E-2</v>
      </c>
      <c r="AE1815" s="14">
        <f>IFERROR(AE1581/AE1737,"")</f>
        <v>3.8736805434377235E-2</v>
      </c>
      <c r="AF1815" s="14">
        <f>IFERROR(AF1581/AF1737,"")</f>
        <v>6.0354005770064167E-2</v>
      </c>
      <c r="AG1815" s="14">
        <f>IFERROR(AG1581/AG1737,"")</f>
        <v>5.9973755332670464E-2</v>
      </c>
      <c r="AH1815" s="14" t="str">
        <f>IFERROR(AH1581/AH1737,"")</f>
        <v/>
      </c>
    </row>
    <row r="1816" spans="1:34" ht="15" hidden="1" x14ac:dyDescent="0.25">
      <c r="A1816" t="str">
        <f t="shared" si="303"/>
        <v>杭州超额拨备/归母净资产</v>
      </c>
      <c r="B1816" s="3" t="str">
        <f t="shared" si="308"/>
        <v>杭州银行超额拨备/归母净资产</v>
      </c>
      <c r="C1816" s="4" t="s">
        <v>68</v>
      </c>
      <c r="D1816" s="4" t="s">
        <v>69</v>
      </c>
      <c r="E1816" s="5" t="s">
        <v>70</v>
      </c>
      <c r="F1816" s="5" t="s">
        <v>55</v>
      </c>
      <c r="G1816" s="5" t="str">
        <f t="shared" si="309"/>
        <v>超额拨备/归母净资产</v>
      </c>
      <c r="H1816" s="14">
        <f>IFERROR(H1582/H1738,"")</f>
        <v>0.11560479546825544</v>
      </c>
      <c r="I1816" s="14">
        <f>IFERROR(I1582/I1738,"")</f>
        <v>0.12314026176228583</v>
      </c>
      <c r="J1816" s="14">
        <f>IFERROR(J1582/J1738,"")</f>
        <v>0.16185054376159791</v>
      </c>
      <c r="K1816" s="14">
        <f>IFERROR(K1582/K1738,"")</f>
        <v>0.17186526677288816</v>
      </c>
      <c r="L1816" s="14">
        <f>IFERROR(L1582/L1738,"")</f>
        <v>0.1848741721237338</v>
      </c>
      <c r="M1816" s="14">
        <f>IFERROR(M1582/M1738,"")</f>
        <v>0.22438595307163009</v>
      </c>
      <c r="N1816" s="14">
        <f>IFERROR(N1582/N1738,"")</f>
        <v>0.24671366174863016</v>
      </c>
      <c r="O1816" s="14">
        <f>IFERROR(O1582/O1738,"")</f>
        <v>0.27385992675658977</v>
      </c>
      <c r="P1816" s="14">
        <f>IFERROR(P1582/P1738,"")</f>
        <v>0.29168619393701206</v>
      </c>
      <c r="Q1816" s="14">
        <f>IFERROR(Q1582/Q1738,"")</f>
        <v>0.28503178534844509</v>
      </c>
      <c r="R1816" s="14">
        <f>IFERROR(R1582/R1738,"")</f>
        <v>0.33621587219194538</v>
      </c>
      <c r="S1816" s="14">
        <f>IFERROR(S1582/S1738,"")</f>
        <v>0.33874683495021513</v>
      </c>
      <c r="T1816" s="14">
        <f>IFERROR(T1582/T1738,"")</f>
        <v>0.37082869122548395</v>
      </c>
      <c r="U1816" s="14">
        <f>IFERROR(U1582/U1738,"")</f>
        <v>0.3583399738890708</v>
      </c>
      <c r="V1816" s="14">
        <f>IFERROR(V1582/V1738,"")</f>
        <v>0.39289699538388845</v>
      </c>
      <c r="W1816" s="14">
        <f>IFERROR(W1582/W1738,"")</f>
        <v>0.39630717129150866</v>
      </c>
      <c r="X1816" s="14">
        <f>IFERROR(X1582/X1738,"")</f>
        <v>0.39906753685230151</v>
      </c>
      <c r="Y1816" s="14">
        <f>IFERROR(Y1582/Y1738,"")</f>
        <v>0.39557221633295075</v>
      </c>
      <c r="Z1816" s="14">
        <f>IFERROR(Z1582/Z1738,"")</f>
        <v>0.40140369437452661</v>
      </c>
      <c r="AA1816" s="14">
        <f>IFERROR(AA1582/AA1738,"")</f>
        <v>0.38628897292364978</v>
      </c>
      <c r="AB1816" s="14">
        <f>IFERROR(AB1582/AB1738,"")</f>
        <v>0.34068503445025372</v>
      </c>
      <c r="AC1816" s="14">
        <f>IFERROR(AC1582/AC1738,"")</f>
        <v>0.32623211966647642</v>
      </c>
      <c r="AD1816" s="14">
        <f>IFERROR(AD1582/AD1738,"")</f>
        <v>0.30024216535224452</v>
      </c>
      <c r="AE1816" s="14">
        <f>IFERROR(AE1582/AE1738,"")</f>
        <v>0.28628800121851056</v>
      </c>
      <c r="AF1816" s="14">
        <f>IFERROR(AF1582/AF1738,"")</f>
        <v>0.24754023484379356</v>
      </c>
      <c r="AG1816" s="14">
        <f>IFERROR(AG1582/AG1738,"")</f>
        <v>0.24178551963867634</v>
      </c>
      <c r="AH1816" s="14" t="str">
        <f>IFERROR(AH1582/AH1738,"")</f>
        <v/>
      </c>
    </row>
    <row r="1817" spans="1:34" ht="15" hidden="1" x14ac:dyDescent="0.25">
      <c r="A1817" t="str">
        <f t="shared" si="303"/>
        <v>成都超额拨备/归母净资产</v>
      </c>
      <c r="B1817" s="3" t="str">
        <f t="shared" si="308"/>
        <v>成都银行超额拨备/归母净资产</v>
      </c>
      <c r="C1817" s="4" t="s">
        <v>71</v>
      </c>
      <c r="D1817" s="4" t="s">
        <v>72</v>
      </c>
      <c r="E1817" s="5" t="s">
        <v>73</v>
      </c>
      <c r="F1817" s="5" t="s">
        <v>55</v>
      </c>
      <c r="G1817" s="5" t="str">
        <f t="shared" si="309"/>
        <v>超额拨备/归母净资产</v>
      </c>
      <c r="H1817" s="14">
        <f>IFERROR(H1583/H1739,"")</f>
        <v>0.11643099811309007</v>
      </c>
      <c r="I1817" s="14">
        <f>IFERROR(I1583/I1739,"")</f>
        <v>0.14245808505580182</v>
      </c>
      <c r="J1817" s="14">
        <f>IFERROR(J1583/J1739,"")</f>
        <v>0.14580042804545845</v>
      </c>
      <c r="K1817" s="14">
        <f>IFERROR(K1583/K1739,"")</f>
        <v>0.15892800560663348</v>
      </c>
      <c r="L1817" s="14">
        <f>IFERROR(L1583/L1739,"")</f>
        <v>0.19699865337401562</v>
      </c>
      <c r="M1817" s="14">
        <f>IFERROR(M1583/M1739,"")</f>
        <v>0.21114264131658866</v>
      </c>
      <c r="N1817" s="14">
        <f>IFERROR(N1583/N1739,"")</f>
        <v>0.19282458327480601</v>
      </c>
      <c r="O1817" s="14">
        <f>IFERROR(O1583/O1739,"")</f>
        <v>0.20710651553144316</v>
      </c>
      <c r="P1817" s="14">
        <f>IFERROR(P1583/P1739,"")</f>
        <v>0.24324981894133421</v>
      </c>
      <c r="Q1817" s="14">
        <f>IFERROR(Q1583/Q1739,"")</f>
        <v>0.25150547973442128</v>
      </c>
      <c r="R1817" s="14">
        <f>IFERROR(R1583/R1739,"")</f>
        <v>0.25554627127900964</v>
      </c>
      <c r="S1817" s="14">
        <f>IFERROR(S1583/S1739,"")</f>
        <v>0.27435624566270683</v>
      </c>
      <c r="T1817" s="14">
        <f>IFERROR(T1583/T1739,"")</f>
        <v>0.29221981088664323</v>
      </c>
      <c r="U1817" s="14">
        <f>IFERROR(U1583/U1739,"")</f>
        <v>0.29677079717355054</v>
      </c>
      <c r="V1817" s="14">
        <f>IFERROR(V1583/V1739,"")</f>
        <v>0.27148579107350534</v>
      </c>
      <c r="W1817" s="14">
        <f>IFERROR(W1583/W1739,"")</f>
        <v>0.27102116304823665</v>
      </c>
      <c r="X1817" s="14">
        <f>IFERROR(X1583/X1739,"")</f>
        <v>0.2568961270520288</v>
      </c>
      <c r="Y1817" s="14">
        <f>IFERROR(Y1583/Y1739,"")</f>
        <v>0.26607714369350238</v>
      </c>
      <c r="Z1817" s="14">
        <f>IFERROR(Z1583/Z1739,"")</f>
        <v>0.24811735287654801</v>
      </c>
      <c r="AA1817" s="14">
        <f>IFERROR(AA1583/AA1739,"")</f>
        <v>0.25133667949103827</v>
      </c>
      <c r="AB1817" s="14">
        <f>IFERROR(AB1583/AB1739,"")</f>
        <v>0.23126667396045128</v>
      </c>
      <c r="AC1817" s="14">
        <f>IFERROR(AC1583/AC1739,"")</f>
        <v>0.22973103143382256</v>
      </c>
      <c r="AD1817" s="14">
        <f>IFERROR(AD1583/AD1739,"")</f>
        <v>0.20084174789039608</v>
      </c>
      <c r="AE1817" s="14">
        <f>IFERROR(AE1583/AE1739,"")</f>
        <v>0.19689600421710649</v>
      </c>
      <c r="AF1817" s="14">
        <f>IFERROR(AF1583/AF1739,"")</f>
        <v>0.19742717841676169</v>
      </c>
      <c r="AG1817" s="14">
        <f>IFERROR(AG1583/AG1739,"")</f>
        <v>0.17516736755183623</v>
      </c>
      <c r="AH1817" s="14" t="str">
        <f>IFERROR(AH1583/AH1739,"")</f>
        <v/>
      </c>
    </row>
    <row r="1818" spans="1:34" ht="15" hidden="1" x14ac:dyDescent="0.25">
      <c r="A1818" t="str">
        <f t="shared" si="303"/>
        <v>长沙超额拨备/归母净资产</v>
      </c>
      <c r="B1818" s="3" t="str">
        <f t="shared" si="308"/>
        <v>长沙银行超额拨备/归母净资产</v>
      </c>
      <c r="C1818" s="4" t="s">
        <v>74</v>
      </c>
      <c r="D1818" s="4" t="s">
        <v>75</v>
      </c>
      <c r="E1818" s="5" t="s">
        <v>76</v>
      </c>
      <c r="F1818" s="5" t="s">
        <v>55</v>
      </c>
      <c r="G1818" s="5" t="str">
        <f t="shared" si="309"/>
        <v>超额拨备/归母净资产</v>
      </c>
      <c r="H1818" s="14">
        <f>IFERROR(H1584/H1740,"")</f>
        <v>4.6499112729115839E-2</v>
      </c>
      <c r="I1818" s="14">
        <f>IFERROR(I1584/I1740,"")</f>
        <v>5.5099647119544987E-2</v>
      </c>
      <c r="J1818" s="14">
        <f>IFERROR(J1584/J1740,"")</f>
        <v>3.5308126984132352E-3</v>
      </c>
      <c r="K1818" s="14">
        <f>IFERROR(K1584/K1740,"")</f>
        <v>1.8494927985340436E-2</v>
      </c>
      <c r="L1818" s="14">
        <f>IFERROR(L1584/L1740,"")</f>
        <v>-3.4678545328943405E-2</v>
      </c>
      <c r="M1818" s="14">
        <f>IFERROR(M1584/M1740,"")</f>
        <v>-2.2588610017952204E-2</v>
      </c>
      <c r="N1818" s="14">
        <f>IFERROR(N1584/N1740,"")</f>
        <v>-2.9576196585537973E-3</v>
      </c>
      <c r="O1818" s="14">
        <f>IFERROR(O1584/O1740,"")</f>
        <v>1.5557712562664087E-2</v>
      </c>
      <c r="P1818" s="14">
        <f>IFERROR(P1584/P1740,"")</f>
        <v>1.9190525527679095E-2</v>
      </c>
      <c r="Q1818" s="14">
        <f>IFERROR(Q1584/Q1740,"")</f>
        <v>2.5512500597684486E-2</v>
      </c>
      <c r="R1818" s="14">
        <f>IFERROR(R1584/R1740,"")</f>
        <v>3.4978284654927028E-2</v>
      </c>
      <c r="S1818" s="14">
        <f>IFERROR(S1584/S1740,"")</f>
        <v>3.3738408005023826E-2</v>
      </c>
      <c r="T1818" s="14">
        <f>IFERROR(T1584/T1740,"")</f>
        <v>7.4477506512445113E-2</v>
      </c>
      <c r="U1818" s="14">
        <f>IFERROR(U1584/U1740,"")</f>
        <v>7.8978910054073231E-2</v>
      </c>
      <c r="V1818" s="14">
        <f>IFERROR(V1584/V1740,"")</f>
        <v>8.7930607810147776E-2</v>
      </c>
      <c r="W1818" s="14">
        <f>IFERROR(W1584/W1740,"")</f>
        <v>8.515146082534103E-2</v>
      </c>
      <c r="X1818" s="14">
        <f>IFERROR(X1584/X1740,"")</f>
        <v>0.16333912836688375</v>
      </c>
      <c r="Y1818" s="14">
        <f>IFERROR(Y1584/Y1740,"")</f>
        <v>0.15441578598906294</v>
      </c>
      <c r="Z1818" s="14">
        <f>IFERROR(Z1584/Z1740,"")</f>
        <v>0.14586664723764228</v>
      </c>
      <c r="AA1818" s="14">
        <f>IFERROR(AA1584/AA1740,"")</f>
        <v>0.12264085250905125</v>
      </c>
      <c r="AB1818" s="14">
        <f>IFERROR(AB1584/AB1740,"")</f>
        <v>0.10492420503481169</v>
      </c>
      <c r="AC1818" s="14">
        <f>IFERROR(AC1584/AC1740,"")</f>
        <v>7.1976138197127185E-2</v>
      </c>
      <c r="AD1818" s="14">
        <f>IFERROR(AD1584/AD1740,"")</f>
        <v>2.3207322722839093E-2</v>
      </c>
      <c r="AE1818" s="14">
        <f>IFERROR(AE1584/AE1740,"")</f>
        <v>1.139329314418263E-2</v>
      </c>
      <c r="AF1818" s="14">
        <f>IFERROR(AF1584/AF1740,"")</f>
        <v>-2.6780060150539946E-2</v>
      </c>
      <c r="AG1818" s="14">
        <f>IFERROR(AG1584/AG1740,"")</f>
        <v>-2.7176846563547796E-2</v>
      </c>
      <c r="AH1818" s="14" t="str">
        <f>IFERROR(AH1584/AH1740,"")</f>
        <v/>
      </c>
    </row>
    <row r="1819" spans="1:34" ht="15" hidden="1" x14ac:dyDescent="0.25">
      <c r="A1819" t="str">
        <f t="shared" si="303"/>
        <v>重庆超额拨备/归母净资产</v>
      </c>
      <c r="B1819" s="3" t="str">
        <f t="shared" si="308"/>
        <v>重庆银行超额拨备/归母净资产</v>
      </c>
      <c r="C1819" s="4" t="s">
        <v>77</v>
      </c>
      <c r="D1819" s="4" t="s">
        <v>78</v>
      </c>
      <c r="E1819" s="5" t="s">
        <v>79</v>
      </c>
      <c r="F1819" s="5" t="s">
        <v>55</v>
      </c>
      <c r="G1819" s="5" t="str">
        <f t="shared" si="309"/>
        <v>超额拨备/归母净资产</v>
      </c>
      <c r="H1819" s="14">
        <f>IFERROR(H1585/H1741,"")</f>
        <v>0.10111615362909079</v>
      </c>
      <c r="I1819" s="14" t="str">
        <f>IFERROR(I1585/I1741,"")</f>
        <v/>
      </c>
      <c r="J1819" s="14">
        <f>IFERROR(J1585/J1741,"")</f>
        <v>-7.6220832292158036E-2</v>
      </c>
      <c r="K1819" s="14">
        <f>IFERROR(K1585/K1741,"")</f>
        <v>-1.2999956703654022E-2</v>
      </c>
      <c r="L1819" s="14">
        <f>IFERROR(L1585/L1741,"")</f>
        <v>-5.5887365705317701E-2</v>
      </c>
      <c r="M1819" s="14" t="str">
        <f>IFERROR(M1585/M1741,"")</f>
        <v/>
      </c>
      <c r="N1819" s="14">
        <f>IFERROR(N1585/N1741,"")</f>
        <v>9.6037601396709825E-3</v>
      </c>
      <c r="O1819" s="14">
        <f>IFERROR(O1585/O1741,"")</f>
        <v>1.6127470385579733E-2</v>
      </c>
      <c r="P1819" s="14">
        <f>IFERROR(P1585/P1741,"")</f>
        <v>-4.2936210271808828E-2</v>
      </c>
      <c r="Q1819" s="14">
        <f>IFERROR(Q1585/Q1741,"")</f>
        <v>5.7431320533341736E-3</v>
      </c>
      <c r="R1819" s="14">
        <f>IFERROR(R1585/R1741,"")</f>
        <v>-3.8183151705359776E-2</v>
      </c>
      <c r="S1819" s="14">
        <f>IFERROR(S1585/S1741,"")</f>
        <v>-3.2605560576374981E-2</v>
      </c>
      <c r="T1819" s="14">
        <f>IFERROR(T1585/T1741,"")</f>
        <v>-9.7927813556193469E-2</v>
      </c>
      <c r="U1819" s="14">
        <f>IFERROR(U1585/U1741,"")</f>
        <v>-6.1199700555574686E-2</v>
      </c>
      <c r="V1819" s="14">
        <f>IFERROR(V1585/V1741,"")</f>
        <v>-9.9984081764839763E-2</v>
      </c>
      <c r="W1819" s="14">
        <f>IFERROR(W1585/W1741,"")</f>
        <v>-8.2355291900676877E-2</v>
      </c>
      <c r="X1819" s="14">
        <f>IFERROR(X1585/X1741,"")</f>
        <v>-7.4799485534480556E-2</v>
      </c>
      <c r="Y1819" s="14">
        <f>IFERROR(Y1585/Y1741,"")</f>
        <v>-8.2748815427736586E-2</v>
      </c>
      <c r="Z1819" s="14">
        <f>IFERROR(Z1585/Z1741,"")</f>
        <v>-6.4381978379532828E-2</v>
      </c>
      <c r="AA1819" s="14">
        <f>IFERROR(AA1585/AA1741,"")</f>
        <v>-5.9173448791377946E-2</v>
      </c>
      <c r="AB1819" s="14">
        <f>IFERROR(AB1585/AB1741,"")</f>
        <v>-5.1763716866732944E-2</v>
      </c>
      <c r="AC1819" s="14">
        <f>IFERROR(AC1585/AC1741,"")</f>
        <v>-4.4483976091717954E-2</v>
      </c>
      <c r="AD1819" s="14">
        <f>IFERROR(AD1585/AD1741,"")</f>
        <v>-4.5040047298738776E-2</v>
      </c>
      <c r="AE1819" s="14">
        <f>IFERROR(AE1585/AE1741,"")</f>
        <v>-3.6589115994597875E-2</v>
      </c>
      <c r="AF1819" s="14">
        <f>IFERROR(AF1585/AF1741,"")</f>
        <v>-6.9925587555726039E-3</v>
      </c>
      <c r="AG1819" s="14">
        <f>IFERROR(AG1585/AG1741,"")</f>
        <v>-6.187593564447114E-3</v>
      </c>
      <c r="AH1819" s="14">
        <f>IFERROR(AH1585/AH1741,"")</f>
        <v>-1.6150146645085264E-2</v>
      </c>
    </row>
    <row r="1820" spans="1:34" ht="15" hidden="1" x14ac:dyDescent="0.25">
      <c r="A1820" t="str">
        <f t="shared" si="303"/>
        <v>贵阳超额拨备/归母净资产</v>
      </c>
      <c r="B1820" s="3" t="str">
        <f t="shared" si="308"/>
        <v>贵阳银行超额拨备/归母净资产</v>
      </c>
      <c r="C1820" s="4" t="s">
        <v>80</v>
      </c>
      <c r="D1820" s="4" t="s">
        <v>81</v>
      </c>
      <c r="E1820" s="5" t="s">
        <v>82</v>
      </c>
      <c r="F1820" s="5" t="s">
        <v>55</v>
      </c>
      <c r="G1820" s="5" t="str">
        <f t="shared" si="309"/>
        <v>超额拨备/归母净资产</v>
      </c>
      <c r="H1820" s="14">
        <f>IFERROR(H1586/H1742,"")</f>
        <v>-1.4007150764714985E-2</v>
      </c>
      <c r="I1820" s="14">
        <f>IFERROR(I1586/I1742,"")</f>
        <v>-5.3923547965979025E-3</v>
      </c>
      <c r="J1820" s="14">
        <f>IFERROR(J1586/J1742,"")</f>
        <v>5.4995633087298157E-2</v>
      </c>
      <c r="K1820" s="14">
        <f>IFERROR(K1586/K1742,"")</f>
        <v>7.2389201360038527E-2</v>
      </c>
      <c r="L1820" s="14">
        <f>IFERROR(L1586/L1742,"")</f>
        <v>6.4904059714006018E-3</v>
      </c>
      <c r="M1820" s="14">
        <f>IFERROR(M1586/M1742,"")</f>
        <v>1.87998786243503E-2</v>
      </c>
      <c r="N1820" s="14">
        <f>IFERROR(N1586/N1742,"")</f>
        <v>7.1370708872202107E-2</v>
      </c>
      <c r="O1820" s="14">
        <f>IFERROR(O1586/O1742,"")</f>
        <v>4.3462314056891146E-2</v>
      </c>
      <c r="P1820" s="14">
        <f>IFERROR(P1586/P1742,"")</f>
        <v>1.5075232867495429E-2</v>
      </c>
      <c r="Q1820" s="14">
        <f>IFERROR(Q1586/Q1742,"")</f>
        <v>5.2372927619146374E-3</v>
      </c>
      <c r="R1820" s="14">
        <f>IFERROR(R1586/R1742,"")</f>
        <v>3.1250796546106532E-2</v>
      </c>
      <c r="S1820" s="14">
        <f>IFERROR(S1586/S1742,"")</f>
        <v>4.1447656717443718E-3</v>
      </c>
      <c r="T1820" s="14">
        <f>IFERROR(T1586/T1742,"")</f>
        <v>-0.18703823814981213</v>
      </c>
      <c r="U1820" s="14">
        <f>IFERROR(U1586/U1742,"")</f>
        <v>-0.18981549252851723</v>
      </c>
      <c r="V1820" s="14">
        <f>IFERROR(V1586/V1742,"")</f>
        <v>3.4395960398376675E-2</v>
      </c>
      <c r="W1820" s="14">
        <f>IFERROR(W1586/W1742,"")</f>
        <v>1.4575332599787416E-2</v>
      </c>
      <c r="X1820" s="14">
        <f>IFERROR(X1586/X1742,"")</f>
        <v>2.0957967154096032E-2</v>
      </c>
      <c r="Y1820" s="14">
        <f>IFERROR(Y1586/Y1742,"")</f>
        <v>3.7735798093450998E-2</v>
      </c>
      <c r="Z1820" s="14">
        <f>IFERROR(Z1586/Z1742,"")</f>
        <v>5.6079085337469525E-2</v>
      </c>
      <c r="AA1820" s="14">
        <f>IFERROR(AA1586/AA1742,"")</f>
        <v>8.7756606475562823E-3</v>
      </c>
      <c r="AB1820" s="14">
        <f>IFERROR(AB1586/AB1742,"")</f>
        <v>4.7793605455294888E-2</v>
      </c>
      <c r="AC1820" s="14">
        <f>IFERROR(AC1586/AC1742,"")</f>
        <v>2.4826047371111933E-2</v>
      </c>
      <c r="AD1820" s="14">
        <f>IFERROR(AD1586/AD1742,"")</f>
        <v>8.2834341172072102E-3</v>
      </c>
      <c r="AE1820" s="14">
        <f>IFERROR(AE1586/AE1742,"")</f>
        <v>-1.5670256695080188E-2</v>
      </c>
      <c r="AF1820" s="14">
        <f>IFERROR(AF1586/AF1742,"")</f>
        <v>8.7630498575627354E-4</v>
      </c>
      <c r="AG1820" s="14">
        <f>IFERROR(AG1586/AG1742,"")</f>
        <v>-5.1317596047357238E-3</v>
      </c>
      <c r="AH1820" s="14" t="str">
        <f>IFERROR(AH1586/AH1742,"")</f>
        <v/>
      </c>
    </row>
    <row r="1821" spans="1:34" ht="15" hidden="1" x14ac:dyDescent="0.25">
      <c r="A1821" t="str">
        <f t="shared" si="303"/>
        <v>郑州超额拨备/归母净资产</v>
      </c>
      <c r="B1821" s="3" t="str">
        <f t="shared" si="308"/>
        <v>郑州银行超额拨备/归母净资产</v>
      </c>
      <c r="C1821" s="4" t="s">
        <v>83</v>
      </c>
      <c r="D1821" s="4" t="s">
        <v>84</v>
      </c>
      <c r="E1821" s="5" t="s">
        <v>85</v>
      </c>
      <c r="F1821" s="5" t="s">
        <v>55</v>
      </c>
      <c r="G1821" s="5" t="str">
        <f t="shared" si="309"/>
        <v>超额拨备/归母净资产</v>
      </c>
      <c r="H1821" s="14">
        <f>IFERROR(H1587/H1743,"")</f>
        <v>-1.9519601470596427E-2</v>
      </c>
      <c r="I1821" s="14">
        <f>IFERROR(I1587/I1743,"")</f>
        <v>-9.7761104968581806E-3</v>
      </c>
      <c r="J1821" s="14">
        <f>IFERROR(J1587/J1743,"")</f>
        <v>-0.13582624318345926</v>
      </c>
      <c r="K1821" s="14">
        <f>IFERROR(K1587/K1743,"")</f>
        <v>-0.14197419305536893</v>
      </c>
      <c r="L1821" s="14">
        <f>IFERROR(L1587/L1743,"")</f>
        <v>-0.16577002340006178</v>
      </c>
      <c r="M1821" s="14">
        <f>IFERROR(M1587/M1743,"")</f>
        <v>-0.16670302772362322</v>
      </c>
      <c r="N1821" s="14">
        <f>IFERROR(N1587/N1743,"")</f>
        <v>-0.19716757973391871</v>
      </c>
      <c r="O1821" s="14">
        <f>IFERROR(O1587/O1743,"")</f>
        <v>-0.19679408179418095</v>
      </c>
      <c r="P1821" s="14">
        <f>IFERROR(P1587/P1743,"")</f>
        <v>-0.2212670941284762</v>
      </c>
      <c r="Q1821" s="14">
        <f>IFERROR(Q1587/Q1743,"")</f>
        <v>-0.21975889993482101</v>
      </c>
      <c r="R1821" s="14">
        <f>IFERROR(R1587/R1743,"")</f>
        <v>-0.17978201948676478</v>
      </c>
      <c r="S1821" s="14">
        <f>IFERROR(S1587/S1743,"")</f>
        <v>-0.1627566259195011</v>
      </c>
      <c r="T1821" s="14">
        <f>IFERROR(T1587/T1743,"")</f>
        <v>-0.17494868161743987</v>
      </c>
      <c r="U1821" s="14">
        <f>IFERROR(U1587/U1743,"")</f>
        <v>-0.16965697297993759</v>
      </c>
      <c r="V1821" s="14">
        <f>IFERROR(V1587/V1743,"")</f>
        <v>-0.19212538171893848</v>
      </c>
      <c r="W1821" s="14">
        <f>IFERROR(W1587/W1743,"")</f>
        <v>-0.19953133905834727</v>
      </c>
      <c r="X1821" s="14">
        <f>IFERROR(X1587/X1743,"")</f>
        <v>3.6756505431004276E-2</v>
      </c>
      <c r="Y1821" s="14">
        <f>IFERROR(Y1587/Y1743,"")</f>
        <v>2.732938795063081E-2</v>
      </c>
      <c r="Z1821" s="14">
        <f>IFERROR(Z1587/Z1743,"")</f>
        <v>6.6156372206003691E-2</v>
      </c>
      <c r="AA1821" s="14">
        <f>IFERROR(AA1587/AA1743,"")</f>
        <v>7.2723967810184184E-2</v>
      </c>
      <c r="AB1821" s="14">
        <f>IFERROR(AB1587/AB1743,"")</f>
        <v>9.2875697596072851E-2</v>
      </c>
      <c r="AC1821" s="14">
        <f>IFERROR(AC1587/AC1743,"")</f>
        <v>7.3605961666988323E-2</v>
      </c>
      <c r="AD1821" s="14">
        <f>IFERROR(AD1587/AD1743,"")</f>
        <v>-0.21866550302450938</v>
      </c>
      <c r="AE1821" s="14">
        <f>IFERROR(AE1587/AE1743,"")</f>
        <v>-0.20846201011657986</v>
      </c>
      <c r="AF1821" s="14">
        <f>IFERROR(AF1587/AF1743,"")</f>
        <v>-0.2217798216895836</v>
      </c>
      <c r="AG1821" s="14">
        <f>IFERROR(AG1587/AG1743,"")</f>
        <v>-0.21324054317397942</v>
      </c>
      <c r="AH1821" s="14">
        <f>IFERROR(AH1587/AH1743,"")</f>
        <v>-0.17497584474105315</v>
      </c>
    </row>
    <row r="1822" spans="1:34" ht="15" hidden="1" x14ac:dyDescent="0.25">
      <c r="A1822" t="str">
        <f t="shared" si="303"/>
        <v>青岛超额拨备/归母净资产</v>
      </c>
      <c r="B1822" s="3" t="str">
        <f t="shared" si="308"/>
        <v>青岛银行超额拨备/归母净资产</v>
      </c>
      <c r="C1822" s="4" t="s">
        <v>86</v>
      </c>
      <c r="D1822" s="4" t="s">
        <v>87</v>
      </c>
      <c r="E1822" s="5" t="s">
        <v>88</v>
      </c>
      <c r="F1822" s="5" t="s">
        <v>55</v>
      </c>
      <c r="G1822" s="5" t="str">
        <f t="shared" si="309"/>
        <v>超额拨备/归母净资产</v>
      </c>
      <c r="H1822" s="14">
        <f>IFERROR(H1588/H1744,"")</f>
        <v>-0.15725243927058055</v>
      </c>
      <c r="I1822" s="14">
        <f>IFERROR(I1588/I1744,"")</f>
        <v>-0.11865443342755426</v>
      </c>
      <c r="J1822" s="14">
        <f>IFERROR(J1588/J1744,"")</f>
        <v>-0.10444364918674157</v>
      </c>
      <c r="K1822" s="14">
        <f>IFERROR(K1588/K1744,"")</f>
        <v>-7.4711126309179726E-2</v>
      </c>
      <c r="L1822" s="14">
        <f>IFERROR(L1588/L1744,"")</f>
        <v>-7.6589223487784672E-2</v>
      </c>
      <c r="M1822" s="14">
        <f>IFERROR(M1588/M1744,"")</f>
        <v>-1.5898657380097006E-2</v>
      </c>
      <c r="N1822" s="14">
        <f>IFERROR(N1588/N1744,"")</f>
        <v>1.2988565391765659E-2</v>
      </c>
      <c r="O1822" s="14">
        <f>IFERROR(O1588/O1744,"")</f>
        <v>3.8480033349272684E-2</v>
      </c>
      <c r="P1822" s="14">
        <f>IFERROR(P1588/P1744,"")</f>
        <v>3.1722860615535156E-2</v>
      </c>
      <c r="Q1822" s="14">
        <f>IFERROR(Q1588/Q1744,"")</f>
        <v>3.9151657166162875E-2</v>
      </c>
      <c r="R1822" s="14">
        <f>IFERROR(R1588/R1744,"")</f>
        <v>5.7622155508902144E-2</v>
      </c>
      <c r="S1822" s="14">
        <f>IFERROR(S1588/S1744,"")</f>
        <v>5.9605025055194098E-2</v>
      </c>
      <c r="T1822" s="14">
        <f>IFERROR(T1588/T1744,"")</f>
        <v>5.7845344830683432E-2</v>
      </c>
      <c r="U1822" s="14">
        <f>IFERROR(U1588/U1744,"")</f>
        <v>7.3297397035749917E-2</v>
      </c>
      <c r="V1822" s="14">
        <f>IFERROR(V1588/V1744,"")</f>
        <v>3.1615305082220713E-2</v>
      </c>
      <c r="W1822" s="14">
        <f>IFERROR(W1588/W1744,"")</f>
        <v>4.008994971049798E-2</v>
      </c>
      <c r="X1822" s="14">
        <f>IFERROR(X1588/X1744,"")</f>
        <v>0.17899526574633379</v>
      </c>
      <c r="Y1822" s="14">
        <f>IFERROR(Y1588/Y1744,"")</f>
        <v>0.2000190115666379</v>
      </c>
      <c r="Z1822" s="14">
        <f>IFERROR(Z1588/Z1744,"")</f>
        <v>0.22456394927813081</v>
      </c>
      <c r="AA1822" s="14">
        <f>IFERROR(AA1588/AA1744,"")</f>
        <v>0.22901367411263093</v>
      </c>
      <c r="AB1822" s="14">
        <f>IFERROR(AB1588/AB1744,"")</f>
        <v>0.23110941242000443</v>
      </c>
      <c r="AC1822" s="14">
        <f>IFERROR(AC1588/AC1744,"")</f>
        <v>0.23964987105424307</v>
      </c>
      <c r="AD1822" s="14">
        <f>IFERROR(AD1588/AD1744,"")</f>
        <v>0.12914458551654642</v>
      </c>
      <c r="AE1822" s="14">
        <f>IFERROR(AE1588/AE1744,"")</f>
        <v>0.14623342920833876</v>
      </c>
      <c r="AF1822" s="14">
        <f>IFERROR(AF1588/AF1744,"")</f>
        <v>0.15493645170508902</v>
      </c>
      <c r="AG1822" s="14">
        <f>IFERROR(AG1588/AG1744,"")</f>
        <v>0.16869744747548537</v>
      </c>
      <c r="AH1822" s="14">
        <f>IFERROR(AH1588/AH1744,"")</f>
        <v>0.13579653974641764</v>
      </c>
    </row>
    <row r="1823" spans="1:34" ht="15" hidden="1" x14ac:dyDescent="0.25">
      <c r="A1823" t="str">
        <f t="shared" si="303"/>
        <v>苏州超额拨备/归母净资产</v>
      </c>
      <c r="B1823" s="3" t="str">
        <f t="shared" si="308"/>
        <v>苏州银行超额拨备/归母净资产</v>
      </c>
      <c r="C1823" s="4" t="s">
        <v>89</v>
      </c>
      <c r="D1823" s="4" t="s">
        <v>90</v>
      </c>
      <c r="E1823" s="5" t="s">
        <v>91</v>
      </c>
      <c r="F1823" s="5" t="s">
        <v>55</v>
      </c>
      <c r="G1823" s="5" t="str">
        <f t="shared" si="309"/>
        <v>超额拨备/归母净资产</v>
      </c>
      <c r="H1823" s="14">
        <f>IFERROR(H1589/H1745,"")</f>
        <v>-3.5675074874539782E-2</v>
      </c>
      <c r="I1823" s="14">
        <f>IFERROR(I1589/I1745,"")</f>
        <v>-1.8491059272386777E-2</v>
      </c>
      <c r="J1823" s="14">
        <f>IFERROR(J1589/J1745,"")</f>
        <v>2.4141141686413615E-2</v>
      </c>
      <c r="K1823" s="14">
        <f>IFERROR(K1589/K1745,"")</f>
        <v>5.0179782352690189E-2</v>
      </c>
      <c r="L1823" s="14">
        <f>IFERROR(L1589/L1745,"")</f>
        <v>0.10041333065880717</v>
      </c>
      <c r="M1823" s="14">
        <f>IFERROR(M1589/M1745,"")</f>
        <v>0.12707717409445754</v>
      </c>
      <c r="N1823" s="14">
        <f>IFERROR(N1589/N1745,"")</f>
        <v>9.8183838228865686E-2</v>
      </c>
      <c r="O1823" s="14">
        <f>IFERROR(O1589/O1745,"")</f>
        <v>0.12700781408542647</v>
      </c>
      <c r="P1823" s="14">
        <f>IFERROR(P1589/P1745,"")</f>
        <v>0.23689677284568825</v>
      </c>
      <c r="Q1823" s="14">
        <f>IFERROR(Q1589/Q1745,"")</f>
        <v>0.25922652772028021</v>
      </c>
      <c r="R1823" s="14">
        <f>IFERROR(R1589/R1745,"")</f>
        <v>0.25586413104452899</v>
      </c>
      <c r="S1823" s="14">
        <f>IFERROR(S1589/S1745,"")</f>
        <v>0.24872602185192505</v>
      </c>
      <c r="T1823" s="14">
        <f>IFERROR(T1589/T1745,"")</f>
        <v>0.26604455223724083</v>
      </c>
      <c r="U1823" s="14">
        <f>IFERROR(U1589/U1745,"")</f>
        <v>0.2739433064072323</v>
      </c>
      <c r="V1823" s="14">
        <f>IFERROR(V1589/V1745,"")</f>
        <v>0.28791643400397587</v>
      </c>
      <c r="W1823" s="14">
        <f>IFERROR(W1589/W1745,"")</f>
        <v>0.28102068039591471</v>
      </c>
      <c r="X1823" s="14">
        <f>IFERROR(X1589/X1745,"")</f>
        <v>0.27812385800164696</v>
      </c>
      <c r="Y1823" s="14">
        <f>IFERROR(Y1589/Y1745,"")</f>
        <v>0.26959033045822989</v>
      </c>
      <c r="Z1823" s="14">
        <f>IFERROR(Z1589/Z1745,"")</f>
        <v>0.26256326467648083</v>
      </c>
      <c r="AA1823" s="14">
        <f>IFERROR(AA1589/AA1745,"")</f>
        <v>0.25639515231261012</v>
      </c>
      <c r="AB1823" s="14">
        <f>IFERROR(AB1589/AB1745,"")</f>
        <v>0.23965248911443668</v>
      </c>
      <c r="AC1823" s="14">
        <f>IFERROR(AC1589/AC1745,"")</f>
        <v>0.23296433758398358</v>
      </c>
      <c r="AD1823" s="14">
        <f>IFERROR(AD1589/AD1745,"")</f>
        <v>0.200832836454585</v>
      </c>
      <c r="AE1823" s="14">
        <f>IFERROR(AE1589/AE1745,"")</f>
        <v>0.19034781358186803</v>
      </c>
      <c r="AF1823" s="14">
        <f>IFERROR(AF1589/AF1745,"")</f>
        <v>0.17534661881512245</v>
      </c>
      <c r="AG1823" s="14">
        <f>IFERROR(AG1589/AG1745,"")</f>
        <v>0.16353647619932937</v>
      </c>
      <c r="AH1823" s="14" t="str">
        <f>IFERROR(AH1589/AH1745,"")</f>
        <v/>
      </c>
    </row>
    <row r="1824" spans="1:34" ht="15" hidden="1" x14ac:dyDescent="0.25">
      <c r="A1824" t="str">
        <f t="shared" si="303"/>
        <v>齐鲁超额拨备/归母净资产</v>
      </c>
      <c r="B1824" s="3" t="str">
        <f t="shared" si="308"/>
        <v>齐鲁银行超额拨备/归母净资产</v>
      </c>
      <c r="C1824" s="4" t="s">
        <v>92</v>
      </c>
      <c r="D1824" s="4" t="s">
        <v>93</v>
      </c>
      <c r="E1824" s="5" t="s">
        <v>94</v>
      </c>
      <c r="F1824" s="5" t="s">
        <v>55</v>
      </c>
      <c r="G1824" s="5" t="str">
        <f t="shared" si="309"/>
        <v>超额拨备/归母净资产</v>
      </c>
      <c r="H1824" s="14">
        <f>IFERROR(H1590/H1746,"")</f>
        <v>-0.12815532006707811</v>
      </c>
      <c r="I1824" s="14" t="str">
        <f>IFERROR(I1590/I1746,"")</f>
        <v/>
      </c>
      <c r="J1824" s="14">
        <f>IFERROR(J1590/J1746,"")</f>
        <v>1.3199194857775157E-2</v>
      </c>
      <c r="K1824" s="14" t="str">
        <f>IFERROR(K1590/K1746,"")</f>
        <v/>
      </c>
      <c r="L1824" s="14" t="str">
        <f>IFERROR(L1590/L1746,"")</f>
        <v/>
      </c>
      <c r="M1824" s="14" t="str">
        <f>IFERROR(M1590/M1746,"")</f>
        <v/>
      </c>
      <c r="N1824" s="14">
        <f>IFERROR(N1590/N1746,"")</f>
        <v>3.6927137090099461E-2</v>
      </c>
      <c r="O1824" s="14">
        <f>IFERROR(O1590/O1746,"")</f>
        <v>3.2501050247833216E-2</v>
      </c>
      <c r="P1824" s="14">
        <f>IFERROR(P1590/P1746,"")</f>
        <v>5.256782688438303E-2</v>
      </c>
      <c r="Q1824" s="14">
        <f>IFERROR(Q1590/Q1746,"")</f>
        <v>0.13122450179552991</v>
      </c>
      <c r="R1824" s="14">
        <f>IFERROR(R1590/R1746,"")</f>
        <v>0.1041230160747606</v>
      </c>
      <c r="S1824" s="14">
        <f>IFERROR(S1590/S1746,"")</f>
        <v>0.10710479507049828</v>
      </c>
      <c r="T1824" s="14">
        <f>IFERROR(T1590/T1746,"")</f>
        <v>0.11255757071162531</v>
      </c>
      <c r="U1824" s="14">
        <f>IFERROR(U1590/U1746,"")</f>
        <v>0.12068982659501498</v>
      </c>
      <c r="V1824" s="14">
        <f>IFERROR(V1590/V1746,"")</f>
        <v>0.13863848661999242</v>
      </c>
      <c r="W1824" s="14">
        <f>IFERROR(W1590/W1746,"")</f>
        <v>0.14508594306304731</v>
      </c>
      <c r="X1824" s="14">
        <f>IFERROR(X1590/X1746,"")</f>
        <v>0.1527513752906246</v>
      </c>
      <c r="Y1824" s="14">
        <f>IFERROR(Y1590/Y1746,"")</f>
        <v>0.17484854724656984</v>
      </c>
      <c r="Z1824" s="14">
        <f>IFERROR(Z1590/Z1746,"")</f>
        <v>0.15825498636628829</v>
      </c>
      <c r="AA1824" s="14">
        <f>IFERROR(AA1590/AA1746,"")</f>
        <v>0.15939915479945491</v>
      </c>
      <c r="AB1824" s="14">
        <f>IFERROR(AB1590/AB1746,"")</f>
        <v>0.18271519448171886</v>
      </c>
      <c r="AC1824" s="14">
        <f>IFERROR(AC1590/AC1746,"")</f>
        <v>0.18217612716473014</v>
      </c>
      <c r="AD1824" s="14">
        <f>IFERROR(AD1590/AD1746,"")</f>
        <v>0.13285189320229018</v>
      </c>
      <c r="AE1824" s="14">
        <f>IFERROR(AE1590/AE1746,"")</f>
        <v>0.14034392136592919</v>
      </c>
      <c r="AF1824" s="14">
        <f>IFERROR(AF1590/AF1746,"")</f>
        <v>0.15129745274880718</v>
      </c>
      <c r="AG1824" s="14">
        <f>IFERROR(AG1590/AG1746,"")</f>
        <v>0.15490642407716823</v>
      </c>
      <c r="AH1824" s="14" t="str">
        <f>IFERROR(AH1590/AH1746,"")</f>
        <v/>
      </c>
    </row>
    <row r="1825" spans="1:34" ht="15" hidden="1" x14ac:dyDescent="0.25">
      <c r="A1825" t="str">
        <f t="shared" si="303"/>
        <v>兰州超额拨备/归母净资产</v>
      </c>
      <c r="B1825" s="3" t="str">
        <f t="shared" si="308"/>
        <v>兰州银行超额拨备/归母净资产</v>
      </c>
      <c r="C1825" s="4" t="s">
        <v>95</v>
      </c>
      <c r="D1825" s="4" t="s">
        <v>96</v>
      </c>
      <c r="E1825" s="5" t="s">
        <v>97</v>
      </c>
      <c r="F1825" s="5" t="s">
        <v>55</v>
      </c>
      <c r="G1825" s="5" t="str">
        <f t="shared" si="309"/>
        <v>超额拨备/归母净资产</v>
      </c>
      <c r="H1825" s="14" t="str">
        <f>IFERROR(H1591/H1747,"")</f>
        <v/>
      </c>
      <c r="I1825" s="14" t="str">
        <f>IFERROR(I1591/I1747,"")</f>
        <v/>
      </c>
      <c r="J1825" s="14">
        <f>IFERROR(J1591/J1747,"")</f>
        <v>-0.32688218546941461</v>
      </c>
      <c r="K1825" s="14" t="str">
        <f>IFERROR(K1591/K1747,"")</f>
        <v/>
      </c>
      <c r="L1825" s="14" t="str">
        <f>IFERROR(L1591/L1747,"")</f>
        <v/>
      </c>
      <c r="M1825" s="14" t="str">
        <f>IFERROR(M1591/M1747,"")</f>
        <v/>
      </c>
      <c r="N1825" s="14">
        <f>IFERROR(N1591/N1747,"")</f>
        <v>-0.33626976239941858</v>
      </c>
      <c r="O1825" s="14" t="str">
        <f>IFERROR(O1591/O1747,"")</f>
        <v/>
      </c>
      <c r="P1825" s="14">
        <f>IFERROR(P1591/P1747,"")</f>
        <v>-0.27231388315427002</v>
      </c>
      <c r="Q1825" s="14" t="str">
        <f>IFERROR(Q1591/Q1747,"")</f>
        <v/>
      </c>
      <c r="R1825" s="14">
        <f>IFERROR(R1591/R1747,"")</f>
        <v>-0.29556613289265776</v>
      </c>
      <c r="S1825" s="14">
        <f>IFERROR(S1591/S1747,"")</f>
        <v>-0.236030409895336</v>
      </c>
      <c r="T1825" s="14">
        <f>IFERROR(T1591/T1747,"")</f>
        <v>-0.17566695299355337</v>
      </c>
      <c r="U1825" s="14">
        <f>IFERROR(U1591/U1747,"")</f>
        <v>-8.769466530661657E-2</v>
      </c>
      <c r="V1825" s="14">
        <f>IFERROR(V1591/V1747,"")</f>
        <v>-0.25208564964253205</v>
      </c>
      <c r="W1825" s="14">
        <f>IFERROR(W1591/W1747,"")</f>
        <v>-0.24607138181483254</v>
      </c>
      <c r="X1825" s="14">
        <f>IFERROR(X1591/X1747,"")</f>
        <v>-0.28038786471168253</v>
      </c>
      <c r="Y1825" s="14">
        <f>IFERROR(Y1591/Y1747,"")</f>
        <v>-0.25485046139955569</v>
      </c>
      <c r="Z1825" s="14">
        <f>IFERROR(Z1591/Z1747,"")</f>
        <v>-0.34241205719758339</v>
      </c>
      <c r="AA1825" s="14">
        <f>IFERROR(AA1591/AA1747,"")</f>
        <v>-0.30507886219213476</v>
      </c>
      <c r="AB1825" s="14">
        <f>IFERROR(AB1591/AB1747,"")</f>
        <v>-0.2854604613995203</v>
      </c>
      <c r="AC1825" s="14">
        <f>IFERROR(AC1591/AC1747,"")</f>
        <v>-0.22519610205180124</v>
      </c>
      <c r="AD1825" s="14">
        <f>IFERROR(AD1591/AD1747,"")</f>
        <v>-0.20678877223260944</v>
      </c>
      <c r="AE1825" s="14">
        <f>IFERROR(AE1591/AE1747,"")</f>
        <v>-0.21016188595667745</v>
      </c>
      <c r="AF1825" s="14">
        <f>IFERROR(AF1591/AF1747,"")</f>
        <v>-0.20611148542421798</v>
      </c>
      <c r="AG1825" s="14">
        <f>IFERROR(AG1591/AG1747,"")</f>
        <v>-0.19256417470009929</v>
      </c>
      <c r="AH1825" s="14" t="str">
        <f>IFERROR(AH1591/AH1747,"")</f>
        <v/>
      </c>
    </row>
    <row r="1826" spans="1:34" ht="15" hidden="1" x14ac:dyDescent="0.25">
      <c r="A1826" t="str">
        <f t="shared" si="303"/>
        <v>西安超额拨备/归母净资产</v>
      </c>
      <c r="B1826" s="3" t="str">
        <f t="shared" si="308"/>
        <v>西安银行超额拨备/归母净资产</v>
      </c>
      <c r="C1826" s="4" t="s">
        <v>98</v>
      </c>
      <c r="D1826" s="4" t="s">
        <v>99</v>
      </c>
      <c r="E1826" s="5" t="s">
        <v>100</v>
      </c>
      <c r="F1826" s="5" t="s">
        <v>55</v>
      </c>
      <c r="G1826" s="5" t="str">
        <f t="shared" si="309"/>
        <v>超额拨备/归母净资产</v>
      </c>
      <c r="H1826" s="14">
        <f>IFERROR(H1592/H1748,"")</f>
        <v>-8.7952958254158536E-3</v>
      </c>
      <c r="I1826" s="14">
        <f>IFERROR(I1592/I1748,"")</f>
        <v>-1.1378572080093007E-2</v>
      </c>
      <c r="J1826" s="14">
        <f>IFERROR(J1592/J1748,"")</f>
        <v>7.4432325032189979E-3</v>
      </c>
      <c r="K1826" s="14">
        <f>IFERROR(K1592/K1748,"")</f>
        <v>-6.5593909591771318E-3</v>
      </c>
      <c r="L1826" s="14">
        <f>IFERROR(L1592/L1748,"")</f>
        <v>-2.4335462945933636E-2</v>
      </c>
      <c r="M1826" s="14">
        <f>IFERROR(M1592/M1748,"")</f>
        <v>-4.0702053597665669E-2</v>
      </c>
      <c r="N1826" s="14">
        <f>IFERROR(N1592/N1748,"")</f>
        <v>-4.0571075922733998E-2</v>
      </c>
      <c r="O1826" s="14">
        <f>IFERROR(O1592/O1748,"")</f>
        <v>-6.8045028231694893E-2</v>
      </c>
      <c r="P1826" s="14">
        <f>IFERROR(P1592/P1748,"")</f>
        <v>-7.7900528217618517E-2</v>
      </c>
      <c r="Q1826" s="14">
        <f>IFERROR(Q1592/Q1748,"")</f>
        <v>-6.1489432135613621E-2</v>
      </c>
      <c r="R1826" s="14">
        <f>IFERROR(R1592/R1748,"")</f>
        <v>-8.5797080229263745E-2</v>
      </c>
      <c r="S1826" s="14">
        <f>IFERROR(S1592/S1748,"")</f>
        <v>-7.1797871952419226E-2</v>
      </c>
      <c r="T1826" s="14">
        <f>IFERROR(T1592/T1748,"")</f>
        <v>-8.9073607146644113E-2</v>
      </c>
      <c r="U1826" s="14">
        <f>IFERROR(U1592/U1748,"")</f>
        <v>-8.1281093000200769E-2</v>
      </c>
      <c r="V1826" s="14">
        <f>IFERROR(V1592/V1748,"")</f>
        <v>-0.13677366040764222</v>
      </c>
      <c r="W1826" s="14">
        <f>IFERROR(W1592/W1748,"")</f>
        <v>-0.12128490518982149</v>
      </c>
      <c r="X1826" s="14">
        <f>IFERROR(X1592/X1748,"")</f>
        <v>-0.12709252300593504</v>
      </c>
      <c r="Y1826" s="14">
        <f>IFERROR(Y1592/Y1748,"")</f>
        <v>-0.11646663202224111</v>
      </c>
      <c r="Z1826" s="14">
        <f>IFERROR(Z1592/Z1748,"")</f>
        <v>-0.11937051655919706</v>
      </c>
      <c r="AA1826" s="14">
        <f>IFERROR(AA1592/AA1748,"")</f>
        <v>-0.11980310541512063</v>
      </c>
      <c r="AB1826" s="14">
        <f>IFERROR(AB1592/AB1748,"")</f>
        <v>-0.31483040201652684</v>
      </c>
      <c r="AC1826" s="14">
        <f>IFERROR(AC1592/AC1748,"")</f>
        <v>-0.2953090199072379</v>
      </c>
      <c r="AD1826" s="14">
        <f>IFERROR(AD1592/AD1748,"")</f>
        <v>-0.15785906526543986</v>
      </c>
      <c r="AE1826" s="14">
        <f>IFERROR(AE1592/AE1748,"")</f>
        <v>-0.13624228251991902</v>
      </c>
      <c r="AF1826" s="14">
        <f>IFERROR(AF1592/AF1748,"")</f>
        <v>-0.14407569224825914</v>
      </c>
      <c r="AG1826" s="14">
        <f>IFERROR(AG1592/AG1748,"")</f>
        <v>-0.13132611168558639</v>
      </c>
      <c r="AH1826" s="14" t="str">
        <f>IFERROR(AH1592/AH1748,"")</f>
        <v/>
      </c>
    </row>
    <row r="1827" spans="1:34" ht="15" hidden="1" x14ac:dyDescent="0.25">
      <c r="A1827" t="str">
        <f t="shared" si="303"/>
        <v>厦门超额拨备/归母净资产</v>
      </c>
      <c r="B1827" s="3" t="str">
        <f t="shared" si="308"/>
        <v>厦门银行超额拨备/归母净资产</v>
      </c>
      <c r="C1827" s="4" t="s">
        <v>101</v>
      </c>
      <c r="D1827" s="4" t="s">
        <v>102</v>
      </c>
      <c r="E1827" s="5" t="s">
        <v>103</v>
      </c>
      <c r="F1827" s="5" t="s">
        <v>55</v>
      </c>
      <c r="G1827" s="5" t="str">
        <f t="shared" si="309"/>
        <v>超额拨备/归母净资产</v>
      </c>
      <c r="H1827" s="14">
        <f>IFERROR(H1593/H1749,"")</f>
        <v>1.4881777341628547E-2</v>
      </c>
      <c r="I1827" s="14" t="str">
        <f>IFERROR(I1593/I1749,"")</f>
        <v/>
      </c>
      <c r="J1827" s="14">
        <f>IFERROR(J1593/J1749,"")</f>
        <v>0.1088544311426935</v>
      </c>
      <c r="K1827" s="14" t="str">
        <f>IFERROR(K1593/K1749,"")</f>
        <v/>
      </c>
      <c r="L1827" s="14">
        <f>IFERROR(L1593/L1749,"")</f>
        <v>0.12182712643576731</v>
      </c>
      <c r="M1827" s="14" t="str">
        <f>IFERROR(M1593/M1749,"")</f>
        <v/>
      </c>
      <c r="N1827" s="14">
        <f>IFERROR(N1593/N1749,"")</f>
        <v>0.18202886955249739</v>
      </c>
      <c r="O1827" s="14">
        <f>IFERROR(O1593/O1749,"")</f>
        <v>0.17498084249545365</v>
      </c>
      <c r="P1827" s="14">
        <f>IFERROR(P1593/P1749,"")</f>
        <v>0.19194521074550888</v>
      </c>
      <c r="Q1827" s="14">
        <f>IFERROR(Q1593/Q1749,"")</f>
        <v>0.18538078276637054</v>
      </c>
      <c r="R1827" s="14">
        <f>IFERROR(R1593/R1749,"")</f>
        <v>0.17796456117855405</v>
      </c>
      <c r="S1827" s="14">
        <f>IFERROR(S1593/S1749,"")</f>
        <v>0.18278780908951683</v>
      </c>
      <c r="T1827" s="14">
        <f>IFERROR(T1593/T1749,"")</f>
        <v>0.17502519294495134</v>
      </c>
      <c r="U1827" s="14">
        <f>IFERROR(U1593/U1749,"")</f>
        <v>0.19318738385028789</v>
      </c>
      <c r="V1827" s="14">
        <f>IFERROR(V1593/V1749,"")</f>
        <v>0.15556584005689841</v>
      </c>
      <c r="W1827" s="14">
        <f>IFERROR(W1593/W1749,"")</f>
        <v>0.13827566985152406</v>
      </c>
      <c r="X1827" s="14">
        <f>IFERROR(X1593/X1749,"")</f>
        <v>0.12582460721031979</v>
      </c>
      <c r="Y1827" s="14">
        <f>IFERROR(Y1593/Y1749,"")</f>
        <v>0.10248046282385222</v>
      </c>
      <c r="Z1827" s="14">
        <f>IFERROR(Z1593/Z1749,"")</f>
        <v>0.10047464746992735</v>
      </c>
      <c r="AA1827" s="14">
        <f>IFERROR(AA1593/AA1749,"")</f>
        <v>8.3194458289016809E-2</v>
      </c>
      <c r="AB1827" s="14">
        <f>IFERROR(AB1593/AB1749,"")</f>
        <v>2.8608395032714281E-2</v>
      </c>
      <c r="AC1827" s="14">
        <f>IFERROR(AC1593/AC1749,"")</f>
        <v>-1.8347450431410093E-2</v>
      </c>
      <c r="AD1827" s="14">
        <f>IFERROR(AD1593/AD1749,"")</f>
        <v>-3.4820634449339694E-2</v>
      </c>
      <c r="AE1827" s="14">
        <f>IFERROR(AE1593/AE1749,"")</f>
        <v>-5.8447271985137106E-2</v>
      </c>
      <c r="AF1827" s="14">
        <f>IFERROR(AF1593/AF1749,"")</f>
        <v>-7.59672683039819E-2</v>
      </c>
      <c r="AG1827" s="14">
        <f>IFERROR(AG1593/AG1749,"")</f>
        <v>-8.012946308497973E-2</v>
      </c>
      <c r="AH1827" s="14" t="str">
        <f>IFERROR(AH1593/AH1749,"")</f>
        <v/>
      </c>
    </row>
    <row r="1828" spans="1:34" ht="15" hidden="1" x14ac:dyDescent="0.25">
      <c r="A1828" t="str">
        <f t="shared" si="303"/>
        <v>渝农超额拨备/归母净资产</v>
      </c>
      <c r="B1828" s="3" t="str">
        <f t="shared" si="308"/>
        <v>渝农商行超额拨备/归母净资产</v>
      </c>
      <c r="C1828" s="4" t="s">
        <v>104</v>
      </c>
      <c r="D1828" s="4" t="s">
        <v>105</v>
      </c>
      <c r="E1828" s="5" t="s">
        <v>106</v>
      </c>
      <c r="F1828" s="5" t="s">
        <v>107</v>
      </c>
      <c r="G1828" s="5" t="str">
        <f t="shared" si="309"/>
        <v>超额拨备/归母净资产</v>
      </c>
      <c r="H1828" s="14">
        <f>IFERROR(H1594/H1750,"")</f>
        <v>5.2080770311859481E-2</v>
      </c>
      <c r="I1828" s="14" t="str">
        <f>IFERROR(I1594/I1750,"")</f>
        <v/>
      </c>
      <c r="J1828" s="14">
        <f>IFERROR(J1594/J1750,"")</f>
        <v>0.10771825747521106</v>
      </c>
      <c r="K1828" s="14">
        <f>IFERROR(K1594/K1750,"")</f>
        <v>0.11399643759212291</v>
      </c>
      <c r="L1828" s="14">
        <f>IFERROR(L1594/L1750,"")</f>
        <v>0.10826318335213614</v>
      </c>
      <c r="M1828" s="14">
        <f>IFERROR(M1594/M1750,"")</f>
        <v>0.10786117765425599</v>
      </c>
      <c r="N1828" s="14">
        <f>IFERROR(N1594/N1750,"")</f>
        <v>3.1749870149832216E-2</v>
      </c>
      <c r="O1828" s="14">
        <f>IFERROR(O1594/O1750,"")</f>
        <v>3.0902560559272027E-2</v>
      </c>
      <c r="P1828" s="14">
        <f>IFERROR(P1594/P1750,"")</f>
        <v>2.5533143071492046E-2</v>
      </c>
      <c r="Q1828" s="14">
        <f>IFERROR(Q1594/Q1750,"")</f>
        <v>2.647848353762406E-2</v>
      </c>
      <c r="R1828" s="14">
        <f>IFERROR(R1594/R1750,"")</f>
        <v>6.71329142931502E-2</v>
      </c>
      <c r="S1828" s="14">
        <f>IFERROR(S1594/S1750,"")</f>
        <v>7.544483784372559E-2</v>
      </c>
      <c r="T1828" s="14">
        <f>IFERROR(T1594/T1750,"")</f>
        <v>9.5178235139827538E-2</v>
      </c>
      <c r="U1828" s="14">
        <f>IFERROR(U1594/U1750,"")</f>
        <v>8.558272071762113E-2</v>
      </c>
      <c r="V1828" s="14">
        <f>IFERROR(V1594/V1750,"")</f>
        <v>9.7303684885215291E-2</v>
      </c>
      <c r="W1828" s="14">
        <f>IFERROR(W1594/W1750,"")</f>
        <v>9.6588889380135046E-2</v>
      </c>
      <c r="X1828" s="14">
        <f>IFERROR(X1594/X1750,"")</f>
        <v>0.13520926871818928</v>
      </c>
      <c r="Y1828" s="14">
        <f>IFERROR(Y1594/Y1750,"")</f>
        <v>0.13519195688950275</v>
      </c>
      <c r="Z1828" s="14">
        <f>IFERROR(Z1594/Z1750,"")</f>
        <v>0.14705678229863167</v>
      </c>
      <c r="AA1828" s="14">
        <f>IFERROR(AA1594/AA1750,"")</f>
        <v>0.14669439690717473</v>
      </c>
      <c r="AB1828" s="14">
        <f>IFERROR(AB1594/AB1750,"")</f>
        <v>0.12503522405237308</v>
      </c>
      <c r="AC1828" s="14">
        <f>IFERROR(AC1594/AC1750,"")</f>
        <v>0.1209492028444665</v>
      </c>
      <c r="AD1828" s="14">
        <f>IFERROR(AD1594/AD1750,"")</f>
        <v>0.10086973882493772</v>
      </c>
      <c r="AE1828" s="14">
        <f>IFERROR(AE1594/AE1750,"")</f>
        <v>0.10634264854407618</v>
      </c>
      <c r="AF1828" s="14">
        <f>IFERROR(AF1594/AF1750,"")</f>
        <v>9.87824489552208E-2</v>
      </c>
      <c r="AG1828" s="14">
        <f>IFERROR(AG1594/AG1750,"")</f>
        <v>9.9723049352425319E-2</v>
      </c>
      <c r="AH1828" s="14">
        <f>IFERROR(AH1594/AH1750,"")</f>
        <v>0.1007290440358662</v>
      </c>
    </row>
    <row r="1829" spans="1:34" ht="15" hidden="1" x14ac:dyDescent="0.25">
      <c r="A1829" t="str">
        <f t="shared" si="303"/>
        <v>沪农超额拨备/归母净资产</v>
      </c>
      <c r="B1829" s="3" t="str">
        <f t="shared" si="308"/>
        <v>沪农商行超额拨备/归母净资产</v>
      </c>
      <c r="C1829" s="4" t="s">
        <v>108</v>
      </c>
      <c r="D1829" s="4" t="s">
        <v>109</v>
      </c>
      <c r="E1829" s="5" t="s">
        <v>110</v>
      </c>
      <c r="F1829" s="5" t="s">
        <v>107</v>
      </c>
      <c r="G1829" s="5" t="str">
        <f t="shared" si="309"/>
        <v>超额拨备/归母净资产</v>
      </c>
      <c r="H1829" s="14" t="str">
        <f>IFERROR(H1595/H1751,"")</f>
        <v/>
      </c>
      <c r="I1829" s="14" t="str">
        <f>IFERROR(I1595/I1751,"")</f>
        <v/>
      </c>
      <c r="J1829" s="14">
        <f>IFERROR(J1595/J1751,"")</f>
        <v>0.17696980030043616</v>
      </c>
      <c r="K1829" s="14" t="str">
        <f>IFERROR(K1595/K1751,"")</f>
        <v/>
      </c>
      <c r="L1829" s="14" t="str">
        <f>IFERROR(L1595/L1751,"")</f>
        <v/>
      </c>
      <c r="M1829" s="14" t="str">
        <f>IFERROR(M1595/M1751,"")</f>
        <v/>
      </c>
      <c r="N1829" s="14">
        <f>IFERROR(N1595/N1751,"")</f>
        <v>0.18680293034356676</v>
      </c>
      <c r="O1829" s="14" t="str">
        <f>IFERROR(O1595/O1751,"")</f>
        <v/>
      </c>
      <c r="P1829" s="14" t="str">
        <f>IFERROR(P1595/P1751,"")</f>
        <v/>
      </c>
      <c r="Q1829" s="14">
        <f>IFERROR(Q1595/Q1751,"")</f>
        <v>0.15987406754306535</v>
      </c>
      <c r="R1829" s="14">
        <f>IFERROR(R1595/R1751,"")</f>
        <v>0.21176762659899392</v>
      </c>
      <c r="S1829" s="14">
        <f>IFERROR(S1595/S1751,"")</f>
        <v>0.20101677762013434</v>
      </c>
      <c r="T1829" s="14">
        <f>IFERROR(T1595/T1751,"")</f>
        <v>0.19553652025940629</v>
      </c>
      <c r="U1829" s="14">
        <f>IFERROR(U1595/U1751,"")</f>
        <v>0.19644224785991321</v>
      </c>
      <c r="V1829" s="14">
        <f>IFERROR(V1595/V1751,"")</f>
        <v>0.19800502395227276</v>
      </c>
      <c r="W1829" s="14">
        <f>IFERROR(W1595/W1751,"")</f>
        <v>0.19627994402993659</v>
      </c>
      <c r="X1829" s="14">
        <f>IFERROR(X1595/X1751,"")</f>
        <v>0.17881736616683758</v>
      </c>
      <c r="Y1829" s="14">
        <f>IFERROR(Y1595/Y1751,"")</f>
        <v>0.14120600844667167</v>
      </c>
      <c r="Z1829" s="14">
        <f>IFERROR(Z1595/Z1751,"")</f>
        <v>0.14602588033205308</v>
      </c>
      <c r="AA1829" s="14">
        <f>IFERROR(AA1595/AA1751,"")</f>
        <v>0.12934268224014217</v>
      </c>
      <c r="AB1829" s="14">
        <f>IFERROR(AB1595/AB1751,"")</f>
        <v>0.12377588760012731</v>
      </c>
      <c r="AC1829" s="14">
        <f>IFERROR(AC1595/AC1751,"")</f>
        <v>0.11081651587595802</v>
      </c>
      <c r="AD1829" s="14">
        <f>IFERROR(AD1595/AD1751,"")</f>
        <v>9.667103558638368E-2</v>
      </c>
      <c r="AE1829" s="14">
        <f>IFERROR(AE1595/AE1751,"")</f>
        <v>7.6991417673149778E-2</v>
      </c>
      <c r="AF1829" s="14">
        <f>IFERROR(AF1595/AF1751,"")</f>
        <v>5.7751582037478641E-2</v>
      </c>
      <c r="AG1829" s="14">
        <f>IFERROR(AG1595/AG1751,"")</f>
        <v>5.885640424645739E-2</v>
      </c>
      <c r="AH1829" s="14" t="str">
        <f>IFERROR(AH1595/AH1751,"")</f>
        <v/>
      </c>
    </row>
    <row r="1830" spans="1:34" ht="15" hidden="1" x14ac:dyDescent="0.25">
      <c r="A1830" t="str">
        <f t="shared" si="303"/>
        <v>青农超额拨备/归母净资产</v>
      </c>
      <c r="B1830" s="3" t="str">
        <f t="shared" si="308"/>
        <v>青农商行超额拨备/归母净资产</v>
      </c>
      <c r="C1830" s="4" t="s">
        <v>111</v>
      </c>
      <c r="D1830" s="4" t="s">
        <v>112</v>
      </c>
      <c r="E1830" s="5" t="s">
        <v>113</v>
      </c>
      <c r="F1830" s="5" t="s">
        <v>107</v>
      </c>
      <c r="G1830" s="5" t="str">
        <f t="shared" si="309"/>
        <v>超额拨备/归母净资产</v>
      </c>
      <c r="H1830" s="14">
        <f>IFERROR(H1596/H1752,"")</f>
        <v>-0.16882779626922964</v>
      </c>
      <c r="I1830" s="14">
        <f>IFERROR(I1596/I1752,"")</f>
        <v>-0.16683250172467395</v>
      </c>
      <c r="J1830" s="14">
        <f>IFERROR(J1596/J1752,"")</f>
        <v>-0.19709187285285507</v>
      </c>
      <c r="K1830" s="14">
        <f>IFERROR(K1596/K1752,"")</f>
        <v>-0.12074466518682159</v>
      </c>
      <c r="L1830" s="14">
        <f>IFERROR(L1596/L1752,"")</f>
        <v>-0.16927085515617701</v>
      </c>
      <c r="M1830" s="14">
        <f>IFERROR(M1596/M1752,"")</f>
        <v>-0.20944489506164593</v>
      </c>
      <c r="N1830" s="14">
        <f>IFERROR(N1596/N1752,"")</f>
        <v>-0.16197796952341398</v>
      </c>
      <c r="O1830" s="14">
        <f>IFERROR(O1596/O1752,"")</f>
        <v>-0.12586944090246782</v>
      </c>
      <c r="P1830" s="14">
        <f>IFERROR(P1596/P1752,"")</f>
        <v>-6.1456931212289623E-2</v>
      </c>
      <c r="Q1830" s="14">
        <f>IFERROR(Q1596/Q1752,"")</f>
        <v>-5.2119821370344925E-2</v>
      </c>
      <c r="R1830" s="14">
        <f>IFERROR(R1596/R1752,"")</f>
        <v>-0.22936990024678594</v>
      </c>
      <c r="S1830" s="14">
        <f>IFERROR(S1596/S1752,"")</f>
        <v>-0.20884610232851339</v>
      </c>
      <c r="T1830" s="14">
        <f>IFERROR(T1596/T1752,"")</f>
        <v>-0.21081189544711398</v>
      </c>
      <c r="U1830" s="14">
        <f>IFERROR(U1596/U1752,"")</f>
        <v>-0.16588704814957153</v>
      </c>
      <c r="V1830" s="14">
        <f>IFERROR(V1596/V1752,"")</f>
        <v>-0.21439764906272865</v>
      </c>
      <c r="W1830" s="14">
        <f>IFERROR(W1596/W1752,"")</f>
        <v>-0.14482694904543714</v>
      </c>
      <c r="X1830" s="14">
        <f>IFERROR(X1596/X1752,"")</f>
        <v>-0.15908507714164399</v>
      </c>
      <c r="Y1830" s="14">
        <f>IFERROR(Y1596/Y1752,"")</f>
        <v>-0.12089986468365829</v>
      </c>
      <c r="Z1830" s="14">
        <f>IFERROR(Z1596/Z1752,"")</f>
        <v>-0.18504820884238549</v>
      </c>
      <c r="AA1830" s="14">
        <f>IFERROR(AA1596/AA1752,"")</f>
        <v>-0.11682038714494015</v>
      </c>
      <c r="AB1830" s="14">
        <f>IFERROR(AB1596/AB1752,"")</f>
        <v>-0.1328558577034602</v>
      </c>
      <c r="AC1830" s="14">
        <f>IFERROR(AC1596/AC1752,"")</f>
        <v>-0.18114580887414544</v>
      </c>
      <c r="AD1830" s="14">
        <f>IFERROR(AD1596/AD1752,"")</f>
        <v>-0.13256451950492729</v>
      </c>
      <c r="AE1830" s="14">
        <f>IFERROR(AE1596/AE1752,"")</f>
        <v>-0.1429427461084638</v>
      </c>
      <c r="AF1830" s="14">
        <f>IFERROR(AF1596/AF1752,"")</f>
        <v>-0.13532848067594436</v>
      </c>
      <c r="AG1830" s="14">
        <f>IFERROR(AG1596/AG1752,"")</f>
        <v>-0.1251731722223032</v>
      </c>
      <c r="AH1830" s="14" t="str">
        <f>IFERROR(AH1596/AH1752,"")</f>
        <v/>
      </c>
    </row>
    <row r="1831" spans="1:34" ht="15" hidden="1" x14ac:dyDescent="0.25">
      <c r="A1831" t="str">
        <f t="shared" si="303"/>
        <v>常熟超额拨备/归母净资产</v>
      </c>
      <c r="B1831" s="3" t="str">
        <f t="shared" si="308"/>
        <v>常熟银行超额拨备/归母净资产</v>
      </c>
      <c r="C1831" s="4" t="s">
        <v>114</v>
      </c>
      <c r="D1831" s="4" t="s">
        <v>115</v>
      </c>
      <c r="E1831" s="5" t="s">
        <v>116</v>
      </c>
      <c r="F1831" s="5" t="s">
        <v>107</v>
      </c>
      <c r="G1831" s="5" t="str">
        <f t="shared" si="309"/>
        <v>超额拨备/归母净资产</v>
      </c>
      <c r="H1831" s="14">
        <f>IFERROR(H1597/H1753,"")</f>
        <v>0.15311682115202366</v>
      </c>
      <c r="I1831" s="14">
        <f>IFERROR(I1597/I1753,"")</f>
        <v>0.16579008247148189</v>
      </c>
      <c r="J1831" s="14">
        <f>IFERROR(J1597/J1753,"")</f>
        <v>0.18062443817053178</v>
      </c>
      <c r="K1831" s="14">
        <f>IFERROR(K1597/K1753,"")</f>
        <v>0.19193928983857297</v>
      </c>
      <c r="L1831" s="14">
        <f>IFERROR(L1597/L1753,"")</f>
        <v>0.19234887912430582</v>
      </c>
      <c r="M1831" s="14">
        <f>IFERROR(M1597/M1753,"")</f>
        <v>0.20180414686569986</v>
      </c>
      <c r="N1831" s="14">
        <f>IFERROR(N1597/N1753,"")</f>
        <v>0.22098553279741864</v>
      </c>
      <c r="O1831" s="14">
        <f>IFERROR(O1597/O1753,"")</f>
        <v>0.22759442041857594</v>
      </c>
      <c r="P1831" s="14">
        <f>IFERROR(P1597/P1753,"")</f>
        <v>0.25221838388554052</v>
      </c>
      <c r="Q1831" s="14">
        <f>IFERROR(Q1597/Q1753,"")</f>
        <v>0.22932384759128163</v>
      </c>
      <c r="R1831" s="14">
        <f>IFERROR(R1597/R1753,"")</f>
        <v>0.27315164423815091</v>
      </c>
      <c r="S1831" s="14">
        <f>IFERROR(S1597/S1753,"")</f>
        <v>0.28155126053788287</v>
      </c>
      <c r="T1831" s="14">
        <f>IFERROR(T1597/T1753,"")</f>
        <v>0.30018444031908187</v>
      </c>
      <c r="U1831" s="14">
        <f>IFERROR(U1597/U1753,"")</f>
        <v>0.27541175616949182</v>
      </c>
      <c r="V1831" s="14">
        <f>IFERROR(V1597/V1753,"")</f>
        <v>0.27400655508898136</v>
      </c>
      <c r="W1831" s="14">
        <f>IFERROR(W1597/W1753,"")</f>
        <v>0.26473186121962383</v>
      </c>
      <c r="X1831" s="14">
        <f>IFERROR(X1597/X1753,"")</f>
        <v>0.28494917704439671</v>
      </c>
      <c r="Y1831" s="14">
        <f>IFERROR(Y1597/Y1753,"")</f>
        <v>0.26658810355559853</v>
      </c>
      <c r="Z1831" s="14">
        <f>IFERROR(Z1597/Z1753,"")</f>
        <v>0.24064229604770115</v>
      </c>
      <c r="AA1831" s="14">
        <f>IFERROR(AA1597/AA1753,"")</f>
        <v>0.25705178366628501</v>
      </c>
      <c r="AB1831" s="14">
        <f>IFERROR(AB1597/AB1753,"")</f>
        <v>0.18717998289935406</v>
      </c>
      <c r="AC1831" s="14">
        <f>IFERROR(AC1597/AC1753,"")</f>
        <v>0.17817860520471845</v>
      </c>
      <c r="AD1831" s="14">
        <f>IFERROR(AD1597/AD1753,"")</f>
        <v>0.16558842836531965</v>
      </c>
      <c r="AE1831" s="14">
        <f>IFERROR(AE1597/AE1753,"")</f>
        <v>0.15870759137707158</v>
      </c>
      <c r="AF1831" s="14">
        <f>IFERROR(AF1597/AF1753,"")</f>
        <v>0.15330892250073755</v>
      </c>
      <c r="AG1831" s="14">
        <f>IFERROR(AG1597/AG1753,"")</f>
        <v>0.1371987396968844</v>
      </c>
      <c r="AH1831" s="14" t="str">
        <f>IFERROR(AH1597/AH1753,"")</f>
        <v/>
      </c>
    </row>
    <row r="1832" spans="1:34" ht="15" hidden="1" x14ac:dyDescent="0.25">
      <c r="A1832" t="str">
        <f t="shared" si="303"/>
        <v>紫金超额拨备/归母净资产</v>
      </c>
      <c r="B1832" s="3" t="str">
        <f t="shared" si="308"/>
        <v>紫金银行超额拨备/归母净资产</v>
      </c>
      <c r="C1832" s="4" t="s">
        <v>117</v>
      </c>
      <c r="D1832" s="4" t="s">
        <v>118</v>
      </c>
      <c r="E1832" s="5" t="s">
        <v>119</v>
      </c>
      <c r="F1832" s="5" t="s">
        <v>107</v>
      </c>
      <c r="G1832" s="5" t="str">
        <f>G1831</f>
        <v>超额拨备/归母净资产</v>
      </c>
      <c r="H1832" s="14">
        <f>IFERROR(H1598/H1754,"")</f>
        <v>0.15629670151644257</v>
      </c>
      <c r="I1832" s="14">
        <f>IFERROR(I1598/I1754,"")</f>
        <v>0.14612029251754022</v>
      </c>
      <c r="J1832" s="14">
        <f>IFERROR(J1598/J1754,"")</f>
        <v>8.805199735838401E-2</v>
      </c>
      <c r="K1832" s="14">
        <f>IFERROR(K1598/K1754,"")</f>
        <v>0.10521949111575352</v>
      </c>
      <c r="L1832" s="14">
        <f>IFERROR(L1598/L1754,"")</f>
        <v>8.4332402889700064E-2</v>
      </c>
      <c r="M1832" s="14">
        <f>IFERROR(M1598/M1754,"")</f>
        <v>8.2393465244273434E-2</v>
      </c>
      <c r="N1832" s="14">
        <f>IFERROR(N1598/N1754,"")</f>
        <v>6.0721866204075568E-2</v>
      </c>
      <c r="O1832" s="14">
        <f>IFERROR(O1598/O1754,"")</f>
        <v>6.4918697912769233E-2</v>
      </c>
      <c r="P1832" s="14">
        <f>IFERROR(P1598/P1754,"")</f>
        <v>5.1955704245713011E-2</v>
      </c>
      <c r="Q1832" s="14">
        <f>IFERROR(Q1598/Q1754,"")</f>
        <v>2.9248828811551154E-2</v>
      </c>
      <c r="R1832" s="14">
        <f>IFERROR(R1598/R1754,"")</f>
        <v>7.5854467937013864E-2</v>
      </c>
      <c r="S1832" s="14">
        <f>IFERROR(S1598/S1754,"")</f>
        <v>8.5761981331131831E-2</v>
      </c>
      <c r="T1832" s="14">
        <f>IFERROR(T1598/T1754,"")</f>
        <v>5.4528004113976208E-2</v>
      </c>
      <c r="U1832" s="14">
        <f>IFERROR(U1598/U1754,"")</f>
        <v>5.4504532298652375E-2</v>
      </c>
      <c r="V1832" s="14">
        <f>IFERROR(V1598/V1754,"")</f>
        <v>-9.4366593921600976E-4</v>
      </c>
      <c r="W1832" s="14" t="str">
        <f>IFERROR(W1598/W1754,"")</f>
        <v/>
      </c>
      <c r="X1832" s="14">
        <f>IFERROR(X1598/X1754,"")</f>
        <v>8.7725327914750836E-2</v>
      </c>
      <c r="Y1832" s="14">
        <f>IFERROR(Y1598/Y1754,"")</f>
        <v>8.8296423032244928E-2</v>
      </c>
      <c r="Z1832" s="14">
        <f>IFERROR(Z1598/Z1754,"")</f>
        <v>3.7343331789187723E-2</v>
      </c>
      <c r="AA1832" s="14">
        <f>IFERROR(AA1598/AA1754,"")</f>
        <v>5.1510243753528896E-2</v>
      </c>
      <c r="AB1832" s="14">
        <f>IFERROR(AB1598/AB1754,"")</f>
        <v>2.0844307239380886E-2</v>
      </c>
      <c r="AC1832" s="14">
        <f>IFERROR(AC1598/AC1754,"")</f>
        <v>1.6997491279309808E-2</v>
      </c>
      <c r="AD1832" s="14">
        <f>IFERROR(AD1598/AD1754,"")</f>
        <v>-3.2149521271899947E-2</v>
      </c>
      <c r="AE1832" s="14">
        <f>IFERROR(AE1598/AE1754,"")</f>
        <v>-3.6228186501146502E-2</v>
      </c>
      <c r="AF1832" s="14">
        <f>IFERROR(AF1598/AF1754,"")</f>
        <v>-4.5864440752381407E-2</v>
      </c>
      <c r="AG1832" s="14">
        <f>IFERROR(AG1598/AG1754,"")</f>
        <v>-5.7108986327315391E-2</v>
      </c>
      <c r="AH1832" s="14" t="str">
        <f>IFERROR(AH1598/AH1754,"")</f>
        <v/>
      </c>
    </row>
    <row r="1833" spans="1:34" ht="15" hidden="1" x14ac:dyDescent="0.25">
      <c r="A1833" t="str">
        <f t="shared" si="303"/>
        <v>无锡超额拨备/归母净资产</v>
      </c>
      <c r="B1833" s="3" t="str">
        <f t="shared" si="308"/>
        <v>无锡银行超额拨备/归母净资产</v>
      </c>
      <c r="C1833" s="4" t="s">
        <v>120</v>
      </c>
      <c r="D1833" s="4" t="s">
        <v>121</v>
      </c>
      <c r="E1833" s="5" t="s">
        <v>122</v>
      </c>
      <c r="F1833" s="5" t="s">
        <v>107</v>
      </c>
      <c r="G1833" s="5" t="str">
        <f t="shared" ref="G1833:G1837" si="310">G1832</f>
        <v>超额拨备/归母净资产</v>
      </c>
      <c r="H1833" s="14">
        <f>IFERROR(H1599/H1755,"")</f>
        <v>0.17700040707976708</v>
      </c>
      <c r="I1833" s="14">
        <f>IFERROR(I1599/I1755,"")</f>
        <v>0.19748594800451541</v>
      </c>
      <c r="J1833" s="14">
        <f>IFERROR(J1599/J1755,"")</f>
        <v>0.20803084965850305</v>
      </c>
      <c r="K1833" s="14">
        <f>IFERROR(K1599/K1755,"")</f>
        <v>0.22586824641883566</v>
      </c>
      <c r="L1833" s="14">
        <f>IFERROR(L1599/L1755,"")</f>
        <v>0.21972661968446916</v>
      </c>
      <c r="M1833" s="14">
        <f>IFERROR(M1599/M1755,"")</f>
        <v>0.22192559790696778</v>
      </c>
      <c r="N1833" s="14">
        <f>IFERROR(N1599/N1755,"")</f>
        <v>0.23065492524253453</v>
      </c>
      <c r="O1833" s="14">
        <f>IFERROR(O1599/O1755,"")</f>
        <v>0.25257332458684101</v>
      </c>
      <c r="P1833" s="14">
        <f>IFERROR(P1599/P1755,"")</f>
        <v>0.25689218055787461</v>
      </c>
      <c r="Q1833" s="14">
        <f>IFERROR(Q1599/Q1755,"")</f>
        <v>0.28504976473098281</v>
      </c>
      <c r="R1833" s="14">
        <f>IFERROR(R1599/R1755,"")</f>
        <v>0.28452990858846522</v>
      </c>
      <c r="S1833" s="14">
        <f>IFERROR(S1599/S1755,"")</f>
        <v>0.29596773349221672</v>
      </c>
      <c r="T1833" s="14">
        <f>IFERROR(T1599/T1755,"")</f>
        <v>0.29737968154935901</v>
      </c>
      <c r="U1833" s="14">
        <f>IFERROR(U1599/U1755,"")</f>
        <v>0.30477217872063878</v>
      </c>
      <c r="V1833" s="14">
        <f>IFERROR(V1599/V1755,"")</f>
        <v>0.2563920448781104</v>
      </c>
      <c r="W1833" s="14">
        <f>IFERROR(W1599/W1755,"")</f>
        <v>0.25332276169314216</v>
      </c>
      <c r="X1833" s="14">
        <f>IFERROR(X1599/X1755,"")</f>
        <v>0.25488439526745582</v>
      </c>
      <c r="Y1833" s="14">
        <f>IFERROR(Y1599/Y1755,"")</f>
        <v>0.24892644638734682</v>
      </c>
      <c r="Z1833" s="14">
        <f>IFERROR(Z1599/Z1755,"")</f>
        <v>0.24046506321970829</v>
      </c>
      <c r="AA1833" s="14">
        <f>IFERROR(AA1599/AA1755,"")</f>
        <v>0.2310723909083954</v>
      </c>
      <c r="AB1833" s="14">
        <f>IFERROR(AB1599/AB1755,"")</f>
        <v>0.2206442114300162</v>
      </c>
      <c r="AC1833" s="14">
        <f>IFERROR(AC1599/AC1755,"")</f>
        <v>0.21252272013141651</v>
      </c>
      <c r="AD1833" s="14">
        <f>IFERROR(AD1599/AD1755,"")</f>
        <v>0.18172826752494503</v>
      </c>
      <c r="AE1833" s="14">
        <f>IFERROR(AE1599/AE1755,"")</f>
        <v>0.17511081719893956</v>
      </c>
      <c r="AF1833" s="14">
        <f>IFERROR(AF1599/AF1755,"")</f>
        <v>0.16876788880151838</v>
      </c>
      <c r="AG1833" s="14">
        <f>IFERROR(AG1599/AG1755,"")</f>
        <v>0.16539780830104472</v>
      </c>
      <c r="AH1833" s="14">
        <f>IFERROR(AH1599/AH1755,"")</f>
        <v>0.16052964055041638</v>
      </c>
    </row>
    <row r="1834" spans="1:34" ht="15" hidden="1" x14ac:dyDescent="0.25">
      <c r="A1834" t="str">
        <f t="shared" si="303"/>
        <v>张家港超额拨备/归母净资产</v>
      </c>
      <c r="B1834" s="3" t="str">
        <f t="shared" si="308"/>
        <v>张家港行超额拨备/归母净资产</v>
      </c>
      <c r="C1834" s="4" t="s">
        <v>123</v>
      </c>
      <c r="D1834" s="4" t="s">
        <v>124</v>
      </c>
      <c r="E1834" s="5" t="s">
        <v>125</v>
      </c>
      <c r="F1834" s="5" t="s">
        <v>107</v>
      </c>
      <c r="G1834" s="5" t="str">
        <f t="shared" si="310"/>
        <v>超额拨备/归母净资产</v>
      </c>
      <c r="H1834" s="14">
        <f>IFERROR(H1600/H1756,"")</f>
        <v>-6.8709192193626423E-2</v>
      </c>
      <c r="I1834" s="14">
        <f>IFERROR(I1600/I1756,"")</f>
        <v>-2.5779315539054069E-2</v>
      </c>
      <c r="J1834" s="14">
        <f>IFERROR(J1600/J1756,"")</f>
        <v>-5.914994630934943E-3</v>
      </c>
      <c r="K1834" s="14">
        <f>IFERROR(K1600/K1756,"")</f>
        <v>-1.1696492386425122E-2</v>
      </c>
      <c r="L1834" s="14">
        <f>IFERROR(L1600/L1756,"")</f>
        <v>6.3059392732834799E-2</v>
      </c>
      <c r="M1834" s="14">
        <f>IFERROR(M1600/M1756,"")</f>
        <v>8.3280878051464252E-2</v>
      </c>
      <c r="N1834" s="14">
        <f>IFERROR(N1600/N1756,"")</f>
        <v>0.10860138731096537</v>
      </c>
      <c r="O1834" s="14">
        <f>IFERROR(O1600/O1756,"")</f>
        <v>0.12847939690303301</v>
      </c>
      <c r="P1834" s="14">
        <f>IFERROR(P1600/P1756,"")</f>
        <v>0.14912270263374264</v>
      </c>
      <c r="Q1834" s="14">
        <f>IFERROR(Q1600/Q1756,"")</f>
        <v>0.15976746663136776</v>
      </c>
      <c r="R1834" s="14">
        <f>IFERROR(R1600/R1756,"")</f>
        <v>0.17689654222284951</v>
      </c>
      <c r="S1834" s="14">
        <f>IFERROR(S1600/S1756,"")</f>
        <v>0.18935170529920653</v>
      </c>
      <c r="T1834" s="14">
        <f>IFERROR(T1600/T1756,"")</f>
        <v>0.20289193275980802</v>
      </c>
      <c r="U1834" s="14">
        <f>IFERROR(U1600/U1756,"")</f>
        <v>0.20611395998521442</v>
      </c>
      <c r="V1834" s="14">
        <f>IFERROR(V1600/V1756,"")</f>
        <v>0.20114387966769046</v>
      </c>
      <c r="W1834" s="14">
        <f>IFERROR(W1600/W1756,"")</f>
        <v>0.19039630597325732</v>
      </c>
      <c r="X1834" s="14">
        <f>IFERROR(X1600/X1756,"")</f>
        <v>0.19154389724576329</v>
      </c>
      <c r="Y1834" s="14">
        <f>IFERROR(Y1600/Y1756,"")</f>
        <v>0.17409752636826051</v>
      </c>
      <c r="Z1834" s="14">
        <f>IFERROR(Z1600/Z1756,"")</f>
        <v>0.14116015696525633</v>
      </c>
      <c r="AA1834" s="14">
        <f>IFERROR(AA1600/AA1756,"")</f>
        <v>0.13588195810646064</v>
      </c>
      <c r="AB1834" s="14">
        <f>IFERROR(AB1600/AB1756,"")</f>
        <v>0.14086682443733767</v>
      </c>
      <c r="AC1834" s="14">
        <f>IFERROR(AC1600/AC1756,"")</f>
        <v>0.10604909025231572</v>
      </c>
      <c r="AD1834" s="14">
        <f>IFERROR(AD1600/AD1756,"")</f>
        <v>0.10746973248224763</v>
      </c>
      <c r="AE1834" s="14">
        <f>IFERROR(AE1600/AE1756,"")</f>
        <v>0.13574877471061139</v>
      </c>
      <c r="AF1834" s="14">
        <f>IFERROR(AF1600/AF1756,"")</f>
        <v>0.13138621046818721</v>
      </c>
      <c r="AG1834" s="14">
        <f>IFERROR(AG1600/AG1756,"")</f>
        <v>0.11335292658295566</v>
      </c>
      <c r="AH1834" s="14">
        <f>IFERROR(AH1600/AH1756,"")</f>
        <v>7.3547027150056191E-2</v>
      </c>
    </row>
    <row r="1835" spans="1:34" ht="15" hidden="1" x14ac:dyDescent="0.25">
      <c r="A1835" t="str">
        <f t="shared" si="303"/>
        <v>苏农超额拨备/归母净资产</v>
      </c>
      <c r="B1835" s="3" t="str">
        <f t="shared" si="308"/>
        <v>苏农银行超额拨备/归母净资产</v>
      </c>
      <c r="C1835" s="4" t="s">
        <v>126</v>
      </c>
      <c r="D1835" s="4" t="s">
        <v>127</v>
      </c>
      <c r="E1835" s="5" t="s">
        <v>128</v>
      </c>
      <c r="F1835" s="5" t="s">
        <v>107</v>
      </c>
      <c r="G1835" s="5" t="str">
        <f t="shared" si="310"/>
        <v>超额拨备/归母净资产</v>
      </c>
      <c r="H1835" s="14">
        <f>IFERROR(H1601/H1757,"")</f>
        <v>-0.12067462825440536</v>
      </c>
      <c r="I1835" s="14">
        <f>IFERROR(I1601/I1757,"")</f>
        <v>-0.12970340133401628</v>
      </c>
      <c r="J1835" s="14">
        <f>IFERROR(J1601/J1757,"")</f>
        <v>-9.5698644791064671E-2</v>
      </c>
      <c r="K1835" s="14">
        <f>IFERROR(K1601/K1757,"")</f>
        <v>-7.9397066076942024E-2</v>
      </c>
      <c r="L1835" s="14">
        <f>IFERROR(L1601/L1757,"")</f>
        <v>-9.7287398243374096E-2</v>
      </c>
      <c r="M1835" s="14">
        <f>IFERROR(M1601/M1757,"")</f>
        <v>-8.1276216641490096E-2</v>
      </c>
      <c r="N1835" s="14">
        <f>IFERROR(N1601/N1757,"")</f>
        <v>-2.6273439738414496E-3</v>
      </c>
      <c r="O1835" s="14">
        <f>IFERROR(O1601/O1757,"")</f>
        <v>8.5003785159537895E-3</v>
      </c>
      <c r="P1835" s="14">
        <f>IFERROR(P1601/P1757,"")</f>
        <v>4.4962448152600802E-2</v>
      </c>
      <c r="Q1835" s="14">
        <f>IFERROR(Q1601/Q1757,"")</f>
        <v>4.9737489807181692E-2</v>
      </c>
      <c r="R1835" s="14">
        <f>IFERROR(R1601/R1757,"")</f>
        <v>4.5891471977882445E-2</v>
      </c>
      <c r="S1835" s="14">
        <f>IFERROR(S1601/S1757,"")</f>
        <v>5.9664891587174113E-2</v>
      </c>
      <c r="T1835" s="14">
        <f>IFERROR(T1601/T1757,"")</f>
        <v>0.10609361952590528</v>
      </c>
      <c r="U1835" s="14">
        <f>IFERROR(U1601/U1757,"")</f>
        <v>0.10900818497299077</v>
      </c>
      <c r="V1835" s="14">
        <f>IFERROR(V1601/V1757,"")</f>
        <v>0.15982011419163775</v>
      </c>
      <c r="W1835" s="14">
        <f>IFERROR(W1601/W1757,"")</f>
        <v>0.16562452805644018</v>
      </c>
      <c r="X1835" s="14">
        <f>IFERROR(X1601/X1757,"")</f>
        <v>0.16501963154977176</v>
      </c>
      <c r="Y1835" s="14">
        <f>IFERROR(Y1601/Y1757,"")</f>
        <v>0.15174911040592248</v>
      </c>
      <c r="Z1835" s="14">
        <f>IFERROR(Z1601/Z1757,"")</f>
        <v>0.17901629064213037</v>
      </c>
      <c r="AA1835" s="14">
        <f>IFERROR(AA1601/AA1757,"")</f>
        <v>0.19718755080157116</v>
      </c>
      <c r="AB1835" s="14">
        <f>IFERROR(AB1601/AB1757,"")</f>
        <v>0.16475500690971781</v>
      </c>
      <c r="AC1835" s="14">
        <f>IFERROR(AC1601/AC1757,"")</f>
        <v>0.14702800312936007</v>
      </c>
      <c r="AD1835" s="14">
        <f>IFERROR(AD1601/AD1757,"")</f>
        <v>0.12865371377566182</v>
      </c>
      <c r="AE1835" s="14">
        <f>IFERROR(AE1601/AE1757,"")</f>
        <v>0.12342185128863471</v>
      </c>
      <c r="AF1835" s="14">
        <f>IFERROR(AF1601/AF1757,"")</f>
        <v>8.5927305250344935E-2</v>
      </c>
      <c r="AG1835" s="14">
        <f>IFERROR(AG1601/AG1757,"")</f>
        <v>8.0714720836194867E-2</v>
      </c>
      <c r="AH1835" s="14" t="str">
        <f>IFERROR(AH1601/AH1757,"")</f>
        <v/>
      </c>
    </row>
    <row r="1836" spans="1:34" ht="15" hidden="1" x14ac:dyDescent="0.25">
      <c r="A1836" t="str">
        <f t="shared" ref="A1836:A1898" si="311">E1836&amp;G1836</f>
        <v>江阴超额拨备/归母净资产</v>
      </c>
      <c r="B1836" s="3" t="str">
        <f t="shared" si="308"/>
        <v>江阴银行超额拨备/归母净资产</v>
      </c>
      <c r="C1836" s="4" t="s">
        <v>129</v>
      </c>
      <c r="D1836" s="4" t="s">
        <v>130</v>
      </c>
      <c r="E1836" s="5" t="s">
        <v>131</v>
      </c>
      <c r="F1836" s="5" t="s">
        <v>107</v>
      </c>
      <c r="G1836" s="5" t="str">
        <f t="shared" si="310"/>
        <v>超额拨备/归母净资产</v>
      </c>
      <c r="H1836" s="14">
        <f>IFERROR(H1602/H1758,"")</f>
        <v>0.13851952452991634</v>
      </c>
      <c r="I1836" s="14">
        <f>IFERROR(I1602/I1758,"")</f>
        <v>0.12796881818447278</v>
      </c>
      <c r="J1836" s="14">
        <f>IFERROR(J1602/J1758,"")</f>
        <v>6.0754432910109603E-2</v>
      </c>
      <c r="K1836" s="14">
        <f>IFERROR(K1602/K1758,"")</f>
        <v>3.5926366932982012E-2</v>
      </c>
      <c r="L1836" s="14">
        <f>IFERROR(L1602/L1758,"")</f>
        <v>4.4089310964641235E-2</v>
      </c>
      <c r="M1836" s="14">
        <f>IFERROR(M1602/M1758,"")</f>
        <v>7.2412422766833615E-2</v>
      </c>
      <c r="N1836" s="14">
        <f>IFERROR(N1602/N1758,"")</f>
        <v>9.4209584352066084E-2</v>
      </c>
      <c r="O1836" s="14">
        <f>IFERROR(O1602/O1758,"")</f>
        <v>0.12435750233501419</v>
      </c>
      <c r="P1836" s="14">
        <f>IFERROR(P1602/P1758,"")</f>
        <v>0.14462208391718565</v>
      </c>
      <c r="Q1836" s="14">
        <f>IFERROR(Q1602/Q1758,"")</f>
        <v>0.17422178889850293</v>
      </c>
      <c r="R1836" s="14">
        <f>IFERROR(R1602/R1758,"")</f>
        <v>0.18837077939580649</v>
      </c>
      <c r="S1836" s="14">
        <f>IFERROR(S1602/S1758,"")</f>
        <v>0.23310646917798625</v>
      </c>
      <c r="T1836" s="14">
        <f>IFERROR(T1602/T1758,"")</f>
        <v>0.27595158008534904</v>
      </c>
      <c r="U1836" s="14">
        <f>IFERROR(U1602/U1758,"")</f>
        <v>0.23897783008423296</v>
      </c>
      <c r="V1836" s="14">
        <f>IFERROR(V1602/V1758,"")</f>
        <v>0.21071387609804124</v>
      </c>
      <c r="W1836" s="14">
        <f>IFERROR(W1602/W1758,"")</f>
        <v>0.22450460528108282</v>
      </c>
      <c r="X1836" s="14">
        <f>IFERROR(X1602/X1758,"")</f>
        <v>0.21778847060052381</v>
      </c>
      <c r="Y1836" s="14">
        <f>IFERROR(Y1602/Y1758,"")</f>
        <v>0.20706173151602786</v>
      </c>
      <c r="Z1836" s="14">
        <f>IFERROR(Z1602/Z1758,"")</f>
        <v>0.15593536971252772</v>
      </c>
      <c r="AA1836" s="14">
        <f>IFERROR(AA1602/AA1758,"")</f>
        <v>0.16373063810885494</v>
      </c>
      <c r="AB1836" s="14">
        <f>IFERROR(AB1602/AB1758,"")</f>
        <v>0.14613212165082726</v>
      </c>
      <c r="AC1836" s="14">
        <f>IFERROR(AC1602/AC1758,"")</f>
        <v>0.12892584874956933</v>
      </c>
      <c r="AD1836" s="14">
        <f>IFERROR(AD1602/AD1758,"")</f>
        <v>8.0007549055417293E-2</v>
      </c>
      <c r="AE1836" s="14">
        <f>IFERROR(AE1602/AE1758,"")</f>
        <v>8.1651123961839947E-2</v>
      </c>
      <c r="AF1836" s="14">
        <f>IFERROR(AF1602/AF1758,"")</f>
        <v>9.8845445424078207E-2</v>
      </c>
      <c r="AG1836" s="14">
        <f>IFERROR(AG1602/AG1758,"")</f>
        <v>8.6340662393740428E-2</v>
      </c>
      <c r="AH1836" s="14" t="str">
        <f>IFERROR(AH1602/AH1758,"")</f>
        <v/>
      </c>
    </row>
    <row r="1837" spans="1:34" ht="15" hidden="1" x14ac:dyDescent="0.25">
      <c r="A1837" t="str">
        <f t="shared" si="311"/>
        <v>瑞丰超额拨备/归母净资产</v>
      </c>
      <c r="B1837" s="3" t="str">
        <f t="shared" si="308"/>
        <v>瑞丰银行超额拨备/归母净资产</v>
      </c>
      <c r="C1837" s="4" t="s">
        <v>132</v>
      </c>
      <c r="D1837" s="4" t="s">
        <v>133</v>
      </c>
      <c r="E1837" s="5" t="s">
        <v>134</v>
      </c>
      <c r="F1837" s="5" t="s">
        <v>107</v>
      </c>
      <c r="G1837" s="5" t="str">
        <f t="shared" si="310"/>
        <v>超额拨备/归母净资产</v>
      </c>
      <c r="H1837" s="14" t="str">
        <f>IFERROR(H1603/H1759,"")</f>
        <v/>
      </c>
      <c r="I1837" s="14" t="str">
        <f>IFERROR(I1603/I1759,"")</f>
        <v/>
      </c>
      <c r="J1837" s="14">
        <f>IFERROR(J1603/J1759,"")</f>
        <v>5.2557733418874243E-2</v>
      </c>
      <c r="K1837" s="14" t="str">
        <f>IFERROR(K1603/K1759,"")</f>
        <v/>
      </c>
      <c r="L1837" s="14" t="str">
        <f>IFERROR(L1603/L1759,"")</f>
        <v/>
      </c>
      <c r="M1837" s="14" t="str">
        <f>IFERROR(M1603/M1759,"")</f>
        <v/>
      </c>
      <c r="N1837" s="14">
        <f>IFERROR(N1603/N1759,"")</f>
        <v>6.1672743795553708E-2</v>
      </c>
      <c r="O1837" s="14" t="str">
        <f>IFERROR(O1603/O1759,"")</f>
        <v/>
      </c>
      <c r="P1837" s="14">
        <f>IFERROR(P1603/P1759,"")</f>
        <v>7.8719762733383443E-3</v>
      </c>
      <c r="Q1837" s="14">
        <f>IFERROR(Q1603/Q1759,"")</f>
        <v>4.0152832846605278E-2</v>
      </c>
      <c r="R1837" s="14">
        <f>IFERROR(R1603/R1759,"")</f>
        <v>4.5065014030117156E-3</v>
      </c>
      <c r="S1837" s="14">
        <f>IFERROR(S1603/S1759,"")</f>
        <v>4.0810226052808818E-2</v>
      </c>
      <c r="T1837" s="14">
        <f>IFERROR(T1603/T1759,"")</f>
        <v>-5.4224368557014985E-3</v>
      </c>
      <c r="U1837" s="14">
        <f>IFERROR(U1603/U1759,"")</f>
        <v>4.9892398996689456E-3</v>
      </c>
      <c r="V1837" s="14">
        <f>IFERROR(V1603/V1759,"")</f>
        <v>2.4743417376374313E-3</v>
      </c>
      <c r="W1837" s="14">
        <f>IFERROR(W1603/W1759,"")</f>
        <v>5.0787899862872864E-3</v>
      </c>
      <c r="X1837" s="14">
        <f>IFERROR(X1603/X1759,"")</f>
        <v>0.10155336018199765</v>
      </c>
      <c r="Y1837" s="14">
        <f>IFERROR(Y1603/Y1759,"")</f>
        <v>9.9254643252487298E-2</v>
      </c>
      <c r="Z1837" s="14">
        <f>IFERROR(Z1603/Z1759,"")</f>
        <v>8.9403840704379747E-2</v>
      </c>
      <c r="AA1837" s="14">
        <f>IFERROR(AA1603/AA1759,"")</f>
        <v>8.5019452251636263E-2</v>
      </c>
      <c r="AB1837" s="14">
        <f>IFERROR(AB1603/AB1759,"")</f>
        <v>7.3682047831678574E-2</v>
      </c>
      <c r="AC1837" s="14">
        <f>IFERROR(AC1603/AC1759,"")</f>
        <v>7.7904101229717235E-2</v>
      </c>
      <c r="AD1837" s="14">
        <f>IFERROR(AD1603/AD1759,"")</f>
        <v>2.9621339711783493E-2</v>
      </c>
      <c r="AE1837" s="14">
        <f>IFERROR(AE1603/AE1759,"")</f>
        <v>2.9893821560694159E-2</v>
      </c>
      <c r="AF1837" s="14">
        <f>IFERROR(AF1603/AF1759,"")</f>
        <v>5.0207226673888508E-2</v>
      </c>
      <c r="AG1837" s="14">
        <f>IFERROR(AG1603/AG1759,"")</f>
        <v>3.4331274137234413E-2</v>
      </c>
      <c r="AH1837" s="14">
        <f>IFERROR(AH1603/AH1759,"")</f>
        <v>1.7283740831382757E-2</v>
      </c>
    </row>
    <row r="1838" spans="1:34" ht="15" hidden="1" x14ac:dyDescent="0.25">
      <c r="A1838" t="str">
        <f t="shared" si="311"/>
        <v>农业(H)超额拨备/归母净资产</v>
      </c>
      <c r="B1838" s="15" t="str">
        <f t="shared" si="308"/>
        <v>农业银行超额拨备/归母净资产</v>
      </c>
      <c r="C1838" s="16" t="s">
        <v>179</v>
      </c>
      <c r="D1838" s="16" t="s">
        <v>164</v>
      </c>
      <c r="E1838" s="17" t="s">
        <v>149</v>
      </c>
      <c r="F1838" s="17" t="s">
        <v>542</v>
      </c>
      <c r="G1838" s="17" t="str">
        <f>G1837</f>
        <v>超额拨备/归母净资产</v>
      </c>
      <c r="H1838" s="14">
        <f>IFERROR(H1604/H1760,"")</f>
        <v>2.8133554456799784E-2</v>
      </c>
      <c r="I1838" s="14">
        <f>IFERROR(I1604/I1760,"")</f>
        <v>2.5662216182419158E-2</v>
      </c>
      <c r="J1838" s="14">
        <f>IFERROR(J1604/J1760,"")</f>
        <v>4.7273395248812446E-2</v>
      </c>
      <c r="K1838" s="14">
        <f>IFERROR(K1604/K1760,"")</f>
        <v>4.8442945776401972E-2</v>
      </c>
      <c r="L1838" s="14">
        <f>IFERROR(L1604/L1760,"")</f>
        <v>6.2070470677341033E-2</v>
      </c>
      <c r="M1838" s="14">
        <f>IFERROR(M1604/M1760,"")</f>
        <v>5.5264149594027583E-2</v>
      </c>
      <c r="N1838" s="14">
        <f>IFERROR(N1604/N1760,"")</f>
        <v>5.6986813840235948E-2</v>
      </c>
      <c r="O1838" s="14">
        <f>IFERROR(O1604/O1760,"")</f>
        <v>5.9181997206006885E-2</v>
      </c>
      <c r="P1838" s="14">
        <f>IFERROR(P1604/P1760,"")</f>
        <v>9.6780290755792184E-2</v>
      </c>
      <c r="Q1838" s="14">
        <f>IFERROR(Q1604/Q1760,"")</f>
        <v>0.10653410198463389</v>
      </c>
      <c r="R1838" s="14">
        <f>IFERROR(R1604/R1760,"")</f>
        <v>0.11525187200390954</v>
      </c>
      <c r="S1838" s="14">
        <f>IFERROR(S1604/S1760,"")</f>
        <v>0.12388305700980318</v>
      </c>
      <c r="T1838" s="14">
        <f>IFERROR(T1604/T1760,"")</f>
        <v>0.12341414540844678</v>
      </c>
      <c r="U1838" s="14">
        <f>IFERROR(U1604/U1760,"")</f>
        <v>0.11970825853569164</v>
      </c>
      <c r="V1838" s="14">
        <f>IFERROR(V1604/V1760,"")</f>
        <v>0.11156587599666015</v>
      </c>
      <c r="W1838" s="14">
        <f>IFERROR(W1604/W1760,"")</f>
        <v>0.12080249625896747</v>
      </c>
      <c r="X1838" s="14">
        <f>IFERROR(X1604/X1760,"")</f>
        <v>0.12288906465628713</v>
      </c>
      <c r="Y1838" s="14">
        <f>IFERROR(Y1604/Y1760,"")</f>
        <v>0.12093263553581959</v>
      </c>
      <c r="Z1838" s="14">
        <f>IFERROR(Z1604/Z1760,"")</f>
        <v>0.12128492337798626</v>
      </c>
      <c r="AA1838" s="14">
        <f>IFERROR(AA1604/AA1760,"")</f>
        <v>0.12650188676596616</v>
      </c>
      <c r="AB1838" s="14">
        <f>IFERROR(AB1604/AB1760,"")</f>
        <v>0.11965132609652242</v>
      </c>
      <c r="AC1838" s="14">
        <f>IFERROR(AC1604/AC1760,"")</f>
        <v>0.12267466256863983</v>
      </c>
      <c r="AD1838" s="14">
        <f>IFERROR(AD1604/AD1760,"")</f>
        <v>9.5606630046253263E-2</v>
      </c>
      <c r="AE1838" s="14">
        <f>IFERROR(AE1604/AE1760,"")</f>
        <v>0.11204838118345907</v>
      </c>
      <c r="AF1838" s="14">
        <f>IFERROR(AF1604/AF1760,"")</f>
        <v>0.10685344227037007</v>
      </c>
      <c r="AG1838" s="14">
        <f>IFERROR(AG1604/AG1760,"")</f>
        <v>0.10579722954254089</v>
      </c>
      <c r="AH1838" s="14">
        <f>IFERROR(AH1604/AH1760,"")</f>
        <v>9.6882908715049079E-2</v>
      </c>
    </row>
    <row r="1839" spans="1:34" ht="15" hidden="1" x14ac:dyDescent="0.25">
      <c r="A1839" t="str">
        <f t="shared" si="311"/>
        <v>交通(H)超额拨备/归母净资产</v>
      </c>
      <c r="B1839" s="3" t="str">
        <f t="shared" si="308"/>
        <v>交通银行超额拨备/归母净资产</v>
      </c>
      <c r="C1839" s="4" t="s">
        <v>180</v>
      </c>
      <c r="D1839" s="4" t="s">
        <v>165</v>
      </c>
      <c r="E1839" s="5" t="s">
        <v>150</v>
      </c>
      <c r="F1839" s="5" t="s">
        <v>542</v>
      </c>
      <c r="G1839" s="5" t="str">
        <f t="shared" ref="G1839:G1865" si="312">G1838</f>
        <v>超额拨备/归母净资产</v>
      </c>
      <c r="H1839" s="14">
        <f>IFERROR(H1605/H1761,"")</f>
        <v>-6.9339413529846891E-2</v>
      </c>
      <c r="I1839" s="14">
        <f>IFERROR(I1605/I1761,"")</f>
        <v>-6.496980861225507E-2</v>
      </c>
      <c r="J1839" s="14">
        <f>IFERROR(J1605/J1761,"")</f>
        <v>-5.5681070965285719E-2</v>
      </c>
      <c r="K1839" s="14">
        <f>IFERROR(K1605/K1761,"")</f>
        <v>-6.465660161273204E-2</v>
      </c>
      <c r="L1839" s="14">
        <f>IFERROR(L1605/L1761,"")</f>
        <v>-4.8930485220106575E-2</v>
      </c>
      <c r="M1839" s="14">
        <f>IFERROR(M1605/M1761,"")</f>
        <v>-4.4916392824722942E-2</v>
      </c>
      <c r="N1839" s="14">
        <f>IFERROR(N1605/N1761,"")</f>
        <v>-2.0622589939845861E-2</v>
      </c>
      <c r="O1839" s="14">
        <f>IFERROR(O1605/O1761,"")</f>
        <v>-2.1827974247614956E-2</v>
      </c>
      <c r="P1839" s="14">
        <f>IFERROR(P1605/P1761,"")</f>
        <v>-2.0622653766532981E-2</v>
      </c>
      <c r="Q1839" s="14">
        <f>IFERROR(Q1605/Q1761,"")</f>
        <v>-1.4020867351585106E-2</v>
      </c>
      <c r="R1839" s="14">
        <f>IFERROR(R1605/R1761,"")</f>
        <v>-3.9661347622498315E-3</v>
      </c>
      <c r="S1839" s="14">
        <f>IFERROR(S1605/S1761,"")</f>
        <v>-8.6068588620688644E-3</v>
      </c>
      <c r="T1839" s="14">
        <f>IFERROR(T1605/T1761,"")</f>
        <v>-2.5343051970061516E-3</v>
      </c>
      <c r="U1839" s="14">
        <f>IFERROR(U1605/U1761,"")</f>
        <v>-5.6157119895339192E-4</v>
      </c>
      <c r="V1839" s="14">
        <f>IFERROR(V1605/V1761,"")</f>
        <v>-1.0876321197097426E-3</v>
      </c>
      <c r="W1839" s="14">
        <f>IFERROR(W1605/W1761,"")</f>
        <v>-2.6408468142878959E-3</v>
      </c>
      <c r="X1839" s="14">
        <f>IFERROR(X1605/X1761,"")</f>
        <v>6.891093517965477E-3</v>
      </c>
      <c r="Y1839" s="14">
        <f>IFERROR(Y1605/Y1761,"")</f>
        <v>9.5628613422021856E-3</v>
      </c>
      <c r="Z1839" s="14">
        <f>IFERROR(Z1605/Z1761,"")</f>
        <v>6.5832463259285082E-3</v>
      </c>
      <c r="AA1839" s="14">
        <f>IFERROR(AA1605/AA1761,"")</f>
        <v>3.4545660006962508E-3</v>
      </c>
      <c r="AB1839" s="14">
        <f>IFERROR(AB1605/AB1761,"")</f>
        <v>4.0139205002104094E-3</v>
      </c>
      <c r="AC1839" s="14">
        <f>IFERROR(AC1605/AC1761,"")</f>
        <v>7.1243200686580731E-3</v>
      </c>
      <c r="AD1839" s="14">
        <f>IFERROR(AD1605/AD1761,"")</f>
        <v>-1.7461222784814364E-3</v>
      </c>
      <c r="AE1839" s="14">
        <f>IFERROR(AE1605/AE1761,"")</f>
        <v>-3.0399836181572624E-3</v>
      </c>
      <c r="AF1839" s="14">
        <f>IFERROR(AF1605/AF1761,"")</f>
        <v>-6.6521987435750349E-4</v>
      </c>
      <c r="AG1839" s="14">
        <f>IFERROR(AG1605/AG1761,"")</f>
        <v>2.6690891453949817E-4</v>
      </c>
      <c r="AH1839" s="14">
        <f>IFERROR(AH1605/AH1761,"")</f>
        <v>-1.1300305066370817E-2</v>
      </c>
    </row>
    <row r="1840" spans="1:34" ht="15" hidden="1" x14ac:dyDescent="0.25">
      <c r="A1840" t="str">
        <f t="shared" si="311"/>
        <v>中国(H)超额拨备/归母净资产</v>
      </c>
      <c r="B1840" s="3" t="str">
        <f t="shared" si="308"/>
        <v>中国银行超额拨备/归母净资产</v>
      </c>
      <c r="C1840" s="4" t="s">
        <v>181</v>
      </c>
      <c r="D1840" s="4" t="s">
        <v>166</v>
      </c>
      <c r="E1840" s="5" t="s">
        <v>151</v>
      </c>
      <c r="F1840" s="5" t="s">
        <v>542</v>
      </c>
      <c r="G1840" s="5" t="str">
        <f t="shared" si="312"/>
        <v>超额拨备/归母净资产</v>
      </c>
      <c r="H1840" s="14">
        <f>IFERROR(H1606/H1762,"")</f>
        <v>-9.8364583019160873E-2</v>
      </c>
      <c r="I1840" s="14">
        <f>IFERROR(I1606/I1762,"")</f>
        <v>-8.9894363706019664E-2</v>
      </c>
      <c r="J1840" s="14">
        <f>IFERROR(J1606/J1762,"")</f>
        <v>-5.8360604276824352E-2</v>
      </c>
      <c r="K1840" s="14">
        <f>IFERROR(K1606/K1762,"")</f>
        <v>-4.9291799440419837E-2</v>
      </c>
      <c r="L1840" s="14">
        <f>IFERROR(L1606/L1762,"")</f>
        <v>-3.154688747483974E-2</v>
      </c>
      <c r="M1840" s="14">
        <f>IFERROR(M1606/M1762,"")</f>
        <v>-3.5081656215785809E-2</v>
      </c>
      <c r="N1840" s="14">
        <f>IFERROR(N1606/N1762,"")</f>
        <v>-3.0220686227905073E-2</v>
      </c>
      <c r="O1840" s="14">
        <f>IFERROR(O1606/O1762,"")</f>
        <v>-2.3219736354671956E-2</v>
      </c>
      <c r="P1840" s="14">
        <f>IFERROR(P1606/P1762,"")</f>
        <v>-1.0118210442269128E-2</v>
      </c>
      <c r="Q1840" s="14">
        <f>IFERROR(Q1606/Q1762,"")</f>
        <v>-2.4442999768571724E-3</v>
      </c>
      <c r="R1840" s="14">
        <f>IFERROR(R1606/R1762,"")</f>
        <v>7.3323406525304131E-3</v>
      </c>
      <c r="S1840" s="14">
        <f>IFERROR(S1606/S1762,"")</f>
        <v>9.9644530697508525E-3</v>
      </c>
      <c r="T1840" s="14">
        <f>IFERROR(T1606/T1762,"")</f>
        <v>7.6655230529613944E-3</v>
      </c>
      <c r="U1840" s="14">
        <f>IFERROR(U1606/U1762,"")</f>
        <v>1.2559244040348081E-2</v>
      </c>
      <c r="V1840" s="14">
        <f>IFERROR(V1606/V1762,"")</f>
        <v>8.6266634096628259E-3</v>
      </c>
      <c r="W1840" s="14">
        <f>IFERROR(W1606/W1762,"")</f>
        <v>1.5312161986484692E-2</v>
      </c>
      <c r="X1840" s="14">
        <f>IFERROR(X1606/X1762,"")</f>
        <v>1.4391917515019096E-2</v>
      </c>
      <c r="Y1840" s="14">
        <f>IFERROR(Y1606/Y1762,"")</f>
        <v>2.1259247190323627E-2</v>
      </c>
      <c r="Z1840" s="14">
        <f>IFERROR(Z1606/Z1762,"")</f>
        <v>-2.1576015683530364E-3</v>
      </c>
      <c r="AA1840" s="14">
        <f>IFERROR(AA1606/AA1762,"")</f>
        <v>7.5049024170836861E-3</v>
      </c>
      <c r="AB1840" s="14">
        <f>IFERROR(AB1606/AB1762,"")</f>
        <v>1.174738798884463E-3</v>
      </c>
      <c r="AC1840" s="14">
        <f>IFERROR(AC1606/AC1762,"")</f>
        <v>1.6632776912060792E-3</v>
      </c>
      <c r="AD1840" s="14">
        <f>IFERROR(AD1606/AD1762,"")</f>
        <v>-3.4424777299873481E-3</v>
      </c>
      <c r="AE1840" s="14">
        <f>IFERROR(AE1606/AE1762,"")</f>
        <v>-1.9385022978457001E-3</v>
      </c>
      <c r="AF1840" s="14">
        <f>IFERROR(AF1606/AF1762,"")</f>
        <v>-1.6346016153488237E-2</v>
      </c>
      <c r="AG1840" s="14">
        <f>IFERROR(AG1606/AG1762,"")</f>
        <v>-1.5347663140555494E-2</v>
      </c>
      <c r="AH1840" s="14">
        <f>IFERROR(AH1606/AH1762,"")</f>
        <v>-7.6387356708976862E-3</v>
      </c>
    </row>
    <row r="1841" spans="1:34" ht="15" hidden="1" x14ac:dyDescent="0.25">
      <c r="A1841" t="str">
        <f t="shared" si="311"/>
        <v>建设(H)超额拨备/归母净资产</v>
      </c>
      <c r="B1841" s="3" t="str">
        <f t="shared" si="308"/>
        <v>建设银行超额拨备/归母净资产</v>
      </c>
      <c r="C1841" s="4" t="s">
        <v>182</v>
      </c>
      <c r="D1841" s="4" t="s">
        <v>167</v>
      </c>
      <c r="E1841" s="5" t="s">
        <v>152</v>
      </c>
      <c r="F1841" s="5" t="s">
        <v>542</v>
      </c>
      <c r="G1841" s="5" t="str">
        <f t="shared" si="312"/>
        <v>超额拨备/归母净资产</v>
      </c>
      <c r="H1841" s="14">
        <f>IFERROR(H1607/H1763,"")</f>
        <v>-5.6117394525420333E-2</v>
      </c>
      <c r="I1841" s="14">
        <f>IFERROR(I1607/I1763,"")</f>
        <v>-5.2056769742429183E-2</v>
      </c>
      <c r="J1841" s="14">
        <f>IFERROR(J1607/J1763,"")</f>
        <v>-5.2238646149792206E-2</v>
      </c>
      <c r="K1841" s="14">
        <f>IFERROR(K1607/K1763,"")</f>
        <v>-3.9312795811138515E-2</v>
      </c>
      <c r="L1841" s="14">
        <f>IFERROR(L1607/L1763,"")</f>
        <v>-5.7521726245536101E-2</v>
      </c>
      <c r="M1841" s="14">
        <f>IFERROR(M1607/M1763,"")</f>
        <v>-5.6784340437295674E-2</v>
      </c>
      <c r="N1841" s="14">
        <f>IFERROR(N1607/N1763,"")</f>
        <v>-5.9415386280831262E-2</v>
      </c>
      <c r="O1841" s="14">
        <f>IFERROR(O1607/O1763,"")</f>
        <v>-4.942511225986531E-2</v>
      </c>
      <c r="P1841" s="14">
        <f>IFERROR(P1607/P1763,"")</f>
        <v>-4.2922326025904241E-2</v>
      </c>
      <c r="Q1841" s="14">
        <f>IFERROR(Q1607/Q1763,"")</f>
        <v>-3.3365495432101974E-2</v>
      </c>
      <c r="R1841" s="14">
        <f>IFERROR(R1607/R1763,"")</f>
        <v>-2.9079658345796858E-2</v>
      </c>
      <c r="S1841" s="14">
        <f>IFERROR(S1607/S1763,"")</f>
        <v>-1.5196270190137697E-2</v>
      </c>
      <c r="T1841" s="14">
        <f>IFERROR(T1607/T1763,"")</f>
        <v>-2.1483510809720271E-2</v>
      </c>
      <c r="U1841" s="14">
        <f>IFERROR(U1607/U1763,"")</f>
        <v>-1.5843217928269163E-2</v>
      </c>
      <c r="V1841" s="14">
        <f>IFERROR(V1607/V1763,"")</f>
        <v>-1.7913576312522043E-2</v>
      </c>
      <c r="W1841" s="14">
        <f>IFERROR(W1607/W1763,"")</f>
        <v>-8.5774086301955259E-3</v>
      </c>
      <c r="X1841" s="14">
        <f>IFERROR(X1607/X1763,"")</f>
        <v>-1.676384253104839E-2</v>
      </c>
      <c r="Y1841" s="14">
        <f>IFERROR(Y1607/Y1763,"")</f>
        <v>-1.3732240864361867E-2</v>
      </c>
      <c r="Z1841" s="14">
        <f>IFERROR(Z1607/Z1763,"")</f>
        <v>-2.1741047920016379E-2</v>
      </c>
      <c r="AA1841" s="14">
        <f>IFERROR(AA1607/AA1763,"")</f>
        <v>-1.6042592164207163E-2</v>
      </c>
      <c r="AB1841" s="14">
        <f>IFERROR(AB1607/AB1763,"")</f>
        <v>9.6257737673279605E-4</v>
      </c>
      <c r="AC1841" s="14">
        <f>IFERROR(AC1607/AC1763,"")</f>
        <v>1.8571218044188499E-3</v>
      </c>
      <c r="AD1841" s="14">
        <f>IFERROR(AD1607/AD1763,"")</f>
        <v>-1.621875984873756E-4</v>
      </c>
      <c r="AE1841" s="14">
        <f>IFERROR(AE1607/AE1763,"")</f>
        <v>1.3064520840759578E-3</v>
      </c>
      <c r="AF1841" s="14">
        <f>IFERROR(AF1607/AF1763,"")</f>
        <v>1.1659251794264802E-2</v>
      </c>
      <c r="AG1841" s="14">
        <f>IFERROR(AG1607/AG1763,"")</f>
        <v>7.7272414416631064E-3</v>
      </c>
      <c r="AH1841" s="14">
        <f>IFERROR(AH1607/AH1763,"")</f>
        <v>4.8517532703810659E-3</v>
      </c>
    </row>
    <row r="1842" spans="1:34" ht="15" hidden="1" x14ac:dyDescent="0.25">
      <c r="A1842" t="str">
        <f t="shared" si="311"/>
        <v>工商(H)超额拨备/归母净资产</v>
      </c>
      <c r="B1842" s="3" t="str">
        <f t="shared" si="308"/>
        <v>工商银行超额拨备/归母净资产</v>
      </c>
      <c r="C1842" s="4" t="s">
        <v>183</v>
      </c>
      <c r="D1842" s="4" t="s">
        <v>168</v>
      </c>
      <c r="E1842" s="5" t="s">
        <v>153</v>
      </c>
      <c r="F1842" s="5" t="s">
        <v>542</v>
      </c>
      <c r="G1842" s="5" t="str">
        <f t="shared" si="312"/>
        <v>超额拨备/归母净资产</v>
      </c>
      <c r="H1842" s="14">
        <f>IFERROR(H1608/H1764,"")</f>
        <v>-7.231451510249548E-2</v>
      </c>
      <c r="I1842" s="14">
        <f>IFERROR(I1608/I1764,"")</f>
        <v>-6.0064458984457343E-2</v>
      </c>
      <c r="J1842" s="14">
        <f>IFERROR(J1608/J1764,"")</f>
        <v>-6.406163910131811E-2</v>
      </c>
      <c r="K1842" s="14">
        <f>IFERROR(K1608/K1764,"")</f>
        <v>-5.8649761474289686E-2</v>
      </c>
      <c r="L1842" s="14">
        <f>IFERROR(L1608/L1764,"")</f>
        <v>-4.7513418820256982E-2</v>
      </c>
      <c r="M1842" s="14">
        <f>IFERROR(M1608/M1764,"")</f>
        <v>-4.5753819417100008E-2</v>
      </c>
      <c r="N1842" s="14">
        <f>IFERROR(N1608/N1764,"")</f>
        <v>-4.4966641253401593E-2</v>
      </c>
      <c r="O1842" s="14">
        <f>IFERROR(O1608/O1764,"")</f>
        <v>-3.7413357258023604E-2</v>
      </c>
      <c r="P1842" s="14">
        <f>IFERROR(P1608/P1764,"")</f>
        <v>-1.7715894570429928E-2</v>
      </c>
      <c r="Q1842" s="14">
        <f>IFERROR(Q1608/Q1764,"")</f>
        <v>-1.0687974174977506E-2</v>
      </c>
      <c r="R1842" s="14">
        <f>IFERROR(R1608/R1764,"")</f>
        <v>-1.4919746573944313E-2</v>
      </c>
      <c r="S1842" s="14">
        <f>IFERROR(S1608/S1764,"")</f>
        <v>-6.4340285831935252E-3</v>
      </c>
      <c r="T1842" s="14">
        <f>IFERROR(T1608/T1764,"")</f>
        <v>1.3580431826945832E-3</v>
      </c>
      <c r="U1842" s="14">
        <f>IFERROR(U1608/U1764,"")</f>
        <v>3.0780734993992396E-3</v>
      </c>
      <c r="V1842" s="14">
        <f>IFERROR(V1608/V1764,"")</f>
        <v>6.4403413738555121E-3</v>
      </c>
      <c r="W1842" s="14">
        <f>IFERROR(W1608/W1764,"")</f>
        <v>1.4693561034940988E-2</v>
      </c>
      <c r="X1842" s="14">
        <f>IFERROR(X1608/X1764,"")</f>
        <v>2.4135598024496118E-2</v>
      </c>
      <c r="Y1842" s="14">
        <f>IFERROR(Y1608/Y1764,"")</f>
        <v>2.3304850243829191E-2</v>
      </c>
      <c r="Z1842" s="14">
        <f>IFERROR(Z1608/Z1764,"")</f>
        <v>1.1497775897970837E-2</v>
      </c>
      <c r="AA1842" s="14">
        <f>IFERROR(AA1608/AA1764,"")</f>
        <v>1.8564697379595246E-2</v>
      </c>
      <c r="AB1842" s="14">
        <f>IFERROR(AB1608/AB1764,"")</f>
        <v>1.0575985436289509E-2</v>
      </c>
      <c r="AC1842" s="14">
        <f>IFERROR(AC1608/AC1764,"")</f>
        <v>1.2793920944517222E-2</v>
      </c>
      <c r="AD1842" s="14">
        <f>IFERROR(AD1608/AD1764,"")</f>
        <v>-9.0386160554037417E-3</v>
      </c>
      <c r="AE1842" s="14">
        <f>IFERROR(AE1608/AE1764,"")</f>
        <v>-3.2455587945565204E-3</v>
      </c>
      <c r="AF1842" s="14">
        <f>IFERROR(AF1608/AF1764,"")</f>
        <v>-8.9490652034221311E-4</v>
      </c>
      <c r="AG1842" s="14">
        <f>IFERROR(AG1608/AG1764,"")</f>
        <v>2.545238527626528E-4</v>
      </c>
      <c r="AH1842" s="14">
        <f>IFERROR(AH1608/AH1764,"")</f>
        <v>-1.1212344345620759E-2</v>
      </c>
    </row>
    <row r="1843" spans="1:34" ht="15" hidden="1" x14ac:dyDescent="0.25">
      <c r="A1843" t="str">
        <f t="shared" si="311"/>
        <v>邮储(H)超额拨备/归母净资产</v>
      </c>
      <c r="B1843" s="3" t="str">
        <f t="shared" si="308"/>
        <v>邮储银行超额拨备/归母净资产</v>
      </c>
      <c r="C1843" s="4" t="s">
        <v>184</v>
      </c>
      <c r="D1843" s="4" t="s">
        <v>169</v>
      </c>
      <c r="E1843" s="5" t="s">
        <v>154</v>
      </c>
      <c r="F1843" s="5" t="s">
        <v>542</v>
      </c>
      <c r="G1843" s="5" t="str">
        <f t="shared" si="312"/>
        <v>超额拨备/归母净资产</v>
      </c>
      <c r="H1843" s="14">
        <f>IFERROR(H1609/H1765,"")</f>
        <v>0.16208304979223662</v>
      </c>
      <c r="I1843" s="14">
        <f>IFERROR(I1609/I1765,"")</f>
        <v>0.1624279409748742</v>
      </c>
      <c r="J1843" s="14">
        <f>IFERROR(J1609/J1765,"")</f>
        <v>0.19911301917564406</v>
      </c>
      <c r="K1843" s="14">
        <f>IFERROR(K1609/K1765,"")</f>
        <v>0.17518003747473224</v>
      </c>
      <c r="L1843" s="14">
        <f>IFERROR(L1609/L1765,"")</f>
        <v>0.22354398842496129</v>
      </c>
      <c r="M1843" s="14">
        <f>IFERROR(M1609/M1765,"")</f>
        <v>0.22951718085940057</v>
      </c>
      <c r="N1843" s="14">
        <f>IFERROR(N1609/N1765,"")</f>
        <v>0.22418153286920642</v>
      </c>
      <c r="O1843" s="14">
        <f>IFERROR(O1609/O1765,"")</f>
        <v>0.2057310026089601</v>
      </c>
      <c r="P1843" s="14">
        <f>IFERROR(P1609/P1765,"")</f>
        <v>0.21763165588641686</v>
      </c>
      <c r="Q1843" s="14">
        <f>IFERROR(Q1609/Q1765,"")</f>
        <v>0.21536326632429223</v>
      </c>
      <c r="R1843" s="14">
        <f>IFERROR(R1609/R1765,"")</f>
        <v>0.20294952115059858</v>
      </c>
      <c r="S1843" s="14">
        <f>IFERROR(S1609/S1765,"")</f>
        <v>0.19772920826296697</v>
      </c>
      <c r="T1843" s="14">
        <f>IFERROR(T1609/T1765,"")</f>
        <v>0.1997991825885648</v>
      </c>
      <c r="U1843" s="14">
        <f>IFERROR(U1609/U1765,"")</f>
        <v>0.20084593251623162</v>
      </c>
      <c r="V1843" s="14">
        <f>IFERROR(V1609/V1765,"")</f>
        <v>0.18803283423822378</v>
      </c>
      <c r="W1843" s="14">
        <f>IFERROR(W1609/W1765,"")</f>
        <v>0.17504278219204711</v>
      </c>
      <c r="X1843" s="14">
        <f>IFERROR(X1609/X1765,"")</f>
        <v>0.17027629872175007</v>
      </c>
      <c r="Y1843" s="14">
        <f>IFERROR(Y1609/Y1765,"")</f>
        <v>0.15786488508099378</v>
      </c>
      <c r="Z1843" s="14">
        <f>IFERROR(Z1609/Z1765,"")</f>
        <v>0.13721635034187793</v>
      </c>
      <c r="AA1843" s="14">
        <f>IFERROR(AA1609/AA1765,"")</f>
        <v>0.12011867454145136</v>
      </c>
      <c r="AB1843" s="14">
        <f>IFERROR(AB1609/AB1765,"")</f>
        <v>0.10943475749910943</v>
      </c>
      <c r="AC1843" s="14">
        <f>IFERROR(AC1609/AC1765,"")</f>
        <v>8.8268255024443285E-2</v>
      </c>
      <c r="AD1843" s="14">
        <f>IFERROR(AD1609/AD1765,"")</f>
        <v>7.3340250119213038E-2</v>
      </c>
      <c r="AE1843" s="14">
        <f>IFERROR(AE1609/AE1765,"")</f>
        <v>5.2178183580962219E-2</v>
      </c>
      <c r="AF1843" s="14">
        <f>IFERROR(AF1609/AF1765,"")</f>
        <v>3.0183497315654916E-2</v>
      </c>
      <c r="AG1843" s="14">
        <f>IFERROR(AG1609/AG1765,"")</f>
        <v>3.4909965342199518E-3</v>
      </c>
      <c r="AH1843" s="14">
        <f>IFERROR(AH1609/AH1765,"")</f>
        <v>-2.0412949749428071E-2</v>
      </c>
    </row>
    <row r="1844" spans="1:34" ht="15" hidden="1" x14ac:dyDescent="0.25">
      <c r="A1844" t="str">
        <f t="shared" si="311"/>
        <v>光大(H)超额拨备/归母净资产</v>
      </c>
      <c r="B1844" s="3" t="str">
        <f t="shared" si="308"/>
        <v>光大银行超额拨备/归母净资产</v>
      </c>
      <c r="C1844" s="4" t="s">
        <v>185</v>
      </c>
      <c r="D1844" s="4" t="s">
        <v>170</v>
      </c>
      <c r="E1844" s="5" t="s">
        <v>155</v>
      </c>
      <c r="F1844" s="5" t="s">
        <v>542</v>
      </c>
      <c r="G1844" s="5" t="str">
        <f t="shared" si="312"/>
        <v>超额拨备/归母净资产</v>
      </c>
      <c r="H1844" s="14">
        <f>IFERROR(H1610/H1766,"")</f>
        <v>-4.5020668886480215E-2</v>
      </c>
      <c r="I1844" s="14">
        <f>IFERROR(I1610/I1766,"")</f>
        <v>-3.7428059314258015E-2</v>
      </c>
      <c r="J1844" s="14">
        <f>IFERROR(J1610/J1766,"")</f>
        <v>-4.1301625530544291E-2</v>
      </c>
      <c r="K1844" s="14">
        <f>IFERROR(K1610/K1766,"")</f>
        <v>-3.3046158902039803E-2</v>
      </c>
      <c r="L1844" s="14">
        <f>IFERROR(L1610/L1766,"")</f>
        <v>-3.5497783824222702E-2</v>
      </c>
      <c r="M1844" s="14">
        <f>IFERROR(M1610/M1766,"")</f>
        <v>-3.7262037686359863E-2</v>
      </c>
      <c r="N1844" s="14">
        <f>IFERROR(N1610/N1766,"")</f>
        <v>-4.5268269640025657E-2</v>
      </c>
      <c r="O1844" s="14">
        <f>IFERROR(O1610/O1766,"")</f>
        <v>-4.0859830202741358E-2</v>
      </c>
      <c r="P1844" s="14">
        <f>IFERROR(P1610/P1766,"")</f>
        <v>-4.2459682751076123E-2</v>
      </c>
      <c r="Q1844" s="14">
        <f>IFERROR(Q1610/Q1766,"")</f>
        <v>-4.0645424769055527E-2</v>
      </c>
      <c r="R1844" s="14">
        <f>IFERROR(R1610/R1766,"")</f>
        <v>-4.2598484110518586E-2</v>
      </c>
      <c r="S1844" s="14">
        <f>IFERROR(S1610/S1766,"")</f>
        <v>-3.833460036342648E-2</v>
      </c>
      <c r="T1844" s="14">
        <f>IFERROR(T1610/T1766,"")</f>
        <v>-5.6737374676370453E-2</v>
      </c>
      <c r="U1844" s="14">
        <f>IFERROR(U1610/U1766,"")</f>
        <v>-5.444258345752017E-2</v>
      </c>
      <c r="V1844" s="14">
        <f>IFERROR(V1610/V1766,"")</f>
        <v>-5.6702921735911613E-2</v>
      </c>
      <c r="W1844" s="14">
        <f>IFERROR(W1610/W1766,"")</f>
        <v>-5.0680660581463893E-2</v>
      </c>
      <c r="X1844" s="14">
        <f>IFERROR(X1610/X1766,"")</f>
        <v>-4.7044585975430805E-2</v>
      </c>
      <c r="Y1844" s="14">
        <f>IFERROR(Y1610/Y1766,"")</f>
        <v>-5.5112438785861827E-2</v>
      </c>
      <c r="Z1844" s="14">
        <f>IFERROR(Z1610/Z1766,"")</f>
        <v>-4.9531808085215005E-2</v>
      </c>
      <c r="AA1844" s="14">
        <f>IFERROR(AA1610/AA1766,"")</f>
        <v>-4.3878334108690312E-2</v>
      </c>
      <c r="AB1844" s="14">
        <f>IFERROR(AB1610/AB1766,"")</f>
        <v>-6.4309691743887551E-2</v>
      </c>
      <c r="AC1844" s="14">
        <f>IFERROR(AC1610/AC1766,"")</f>
        <v>-6.5265207416166551E-2</v>
      </c>
      <c r="AD1844" s="14">
        <f>IFERROR(AD1610/AD1766,"")</f>
        <v>-4.8410370937553189E-2</v>
      </c>
      <c r="AE1844" s="14">
        <f>IFERROR(AE1610/AE1766,"")</f>
        <v>-5.1380140552284188E-2</v>
      </c>
      <c r="AF1844" s="14">
        <f>IFERROR(AF1610/AF1766,"")</f>
        <v>-5.6512958047815573E-2</v>
      </c>
      <c r="AG1844" s="14">
        <f>IFERROR(AG1610/AG1766,"")</f>
        <v>-5.8840046623375136E-2</v>
      </c>
      <c r="AH1844" s="14">
        <f>IFERROR(AH1610/AH1766,"")</f>
        <v>-5.1036323743386236E-2</v>
      </c>
    </row>
    <row r="1845" spans="1:34" ht="15" hidden="1" x14ac:dyDescent="0.25">
      <c r="A1845" t="str">
        <f t="shared" si="311"/>
        <v>中信(H)超额拨备/归母净资产</v>
      </c>
      <c r="B1845" s="3" t="str">
        <f t="shared" si="308"/>
        <v>中信银行超额拨备/归母净资产</v>
      </c>
      <c r="C1845" s="4" t="s">
        <v>186</v>
      </c>
      <c r="D1845" s="4" t="s">
        <v>171</v>
      </c>
      <c r="E1845" s="5" t="s">
        <v>156</v>
      </c>
      <c r="F1845" s="5" t="s">
        <v>542</v>
      </c>
      <c r="G1845" s="5" t="str">
        <f t="shared" si="312"/>
        <v>超额拨备/归母净资产</v>
      </c>
      <c r="H1845" s="14">
        <f>IFERROR(H1611/H1767,"")</f>
        <v>-6.7167902320543524E-2</v>
      </c>
      <c r="I1845" s="14">
        <f>IFERROR(I1611/I1767,"")</f>
        <v>-4.8493718883281488E-2</v>
      </c>
      <c r="J1845" s="14">
        <f>IFERROR(J1611/J1767,"")</f>
        <v>-5.467269302218588E-2</v>
      </c>
      <c r="K1845" s="14">
        <f>IFERROR(K1611/K1767,"")</f>
        <v>-3.7783799094921508E-2</v>
      </c>
      <c r="L1845" s="14">
        <f>IFERROR(L1611/L1767,"")</f>
        <v>-7.3227453628618308E-2</v>
      </c>
      <c r="M1845" s="14">
        <f>IFERROR(M1611/M1767,"")</f>
        <v>-6.9063760897570409E-2</v>
      </c>
      <c r="N1845" s="14">
        <f>IFERROR(N1611/N1767,"")</f>
        <v>-6.6109107135315259E-2</v>
      </c>
      <c r="O1845" s="14">
        <f>IFERROR(O1611/O1767,"")</f>
        <v>-4.8779900770554649E-2</v>
      </c>
      <c r="P1845" s="14">
        <f>IFERROR(P1611/P1767,"")</f>
        <v>-7.3086193578888847E-2</v>
      </c>
      <c r="Q1845" s="14">
        <f>IFERROR(Q1611/Q1767,"")</f>
        <v>-7.7473612520916252E-2</v>
      </c>
      <c r="R1845" s="14">
        <f>IFERROR(R1611/R1767,"")</f>
        <v>-5.6689763740553671E-2</v>
      </c>
      <c r="S1845" s="14">
        <f>IFERROR(S1611/S1767,"")</f>
        <v>-5.1257614209631437E-2</v>
      </c>
      <c r="T1845" s="14">
        <f>IFERROR(T1611/T1767,"")</f>
        <v>-6.1128040310754722E-2</v>
      </c>
      <c r="U1845" s="14">
        <f>IFERROR(U1611/U1767,"")</f>
        <v>-5.5862926579322209E-2</v>
      </c>
      <c r="V1845" s="14">
        <f>IFERROR(V1611/V1767,"")</f>
        <v>-3.7582698995218024E-2</v>
      </c>
      <c r="W1845" s="14">
        <f>IFERROR(W1611/W1767,"")</f>
        <v>-2.9012648523052173E-2</v>
      </c>
      <c r="X1845" s="14">
        <f>IFERROR(X1611/X1767,"")</f>
        <v>-2.2667544644926506E-2</v>
      </c>
      <c r="Y1845" s="14">
        <f>IFERROR(Y1611/Y1767,"")</f>
        <v>-1.4546286650328595E-2</v>
      </c>
      <c r="Z1845" s="14">
        <f>IFERROR(Z1611/Z1767,"")</f>
        <v>-1.9960987253597885E-2</v>
      </c>
      <c r="AA1845" s="14">
        <f>IFERROR(AA1611/AA1767,"")</f>
        <v>-2.1193054742608162E-2</v>
      </c>
      <c r="AB1845" s="14">
        <f>IFERROR(AB1611/AB1767,"")</f>
        <v>-1.8207121493289485E-2</v>
      </c>
      <c r="AC1845" s="14">
        <f>IFERROR(AC1611/AC1767,"")</f>
        <v>-1.7195480755609449E-2</v>
      </c>
      <c r="AD1845" s="14">
        <f>IFERROR(AD1611/AD1767,"")</f>
        <v>-3.0654489245676993E-2</v>
      </c>
      <c r="AE1845" s="14">
        <f>IFERROR(AE1611/AE1767,"")</f>
        <v>-3.6676013072218822E-2</v>
      </c>
      <c r="AF1845" s="14">
        <f>IFERROR(AF1611/AF1767,"")</f>
        <v>-2.6081313912177446E-2</v>
      </c>
      <c r="AG1845" s="14">
        <f>IFERROR(AG1611/AG1767,"")</f>
        <v>-3.0300817062728091E-2</v>
      </c>
      <c r="AH1845" s="14">
        <f>IFERROR(AH1611/AH1767,"")</f>
        <v>-2.040023262183388E-2</v>
      </c>
    </row>
    <row r="1846" spans="1:34" ht="15" hidden="1" x14ac:dyDescent="0.25">
      <c r="A1846" t="str">
        <f t="shared" si="311"/>
        <v>浙商(H)超额拨备/归母净资产</v>
      </c>
      <c r="B1846" s="3" t="str">
        <f t="shared" si="308"/>
        <v>浙商银行超额拨备/归母净资产</v>
      </c>
      <c r="C1846" s="4" t="s">
        <v>187</v>
      </c>
      <c r="D1846" s="4" t="s">
        <v>172</v>
      </c>
      <c r="E1846" s="5" t="s">
        <v>157</v>
      </c>
      <c r="F1846" s="5" t="s">
        <v>542</v>
      </c>
      <c r="G1846" s="5" t="str">
        <f t="shared" si="312"/>
        <v>超额拨备/归母净资产</v>
      </c>
      <c r="H1846" s="14">
        <f>IFERROR(H1612/H1768,"")</f>
        <v>-4.2306118028924734E-3</v>
      </c>
      <c r="I1846" s="14" t="str">
        <f>IFERROR(I1612/I1768,"")</f>
        <v/>
      </c>
      <c r="J1846" s="14">
        <f>IFERROR(J1612/J1768,"")</f>
        <v>-6.1228748277047701E-4</v>
      </c>
      <c r="K1846" s="14">
        <f>IFERROR(K1612/K1768,"")</f>
        <v>2.5911106950889328E-3</v>
      </c>
      <c r="L1846" s="14">
        <f>IFERROR(L1612/L1768,"")</f>
        <v>-1.3888963252836708E-3</v>
      </c>
      <c r="M1846" s="14">
        <f>IFERROR(M1612/M1768,"")</f>
        <v>-1.0518070525201022E-2</v>
      </c>
      <c r="N1846" s="14">
        <f>IFERROR(N1612/N1768,"")</f>
        <v>2.5527445752114741E-2</v>
      </c>
      <c r="O1846" s="14">
        <f>IFERROR(O1612/O1768,"")</f>
        <v>1.576666120222658E-2</v>
      </c>
      <c r="P1846" s="14">
        <f>IFERROR(P1612/P1768,"")</f>
        <v>2.3957669292759144E-2</v>
      </c>
      <c r="Q1846" s="14">
        <f>IFERROR(Q1612/Q1768,"")</f>
        <v>3.5314481330523707E-2</v>
      </c>
      <c r="R1846" s="14">
        <f>IFERROR(R1612/R1768,"")</f>
        <v>-9.5954340344401201E-2</v>
      </c>
      <c r="S1846" s="14">
        <f>IFERROR(S1612/S1768,"")</f>
        <v>-9.418625580683207E-2</v>
      </c>
      <c r="T1846" s="14">
        <f>IFERROR(T1612/T1768,"")</f>
        <v>-0.17085743182855714</v>
      </c>
      <c r="U1846" s="14">
        <f>IFERROR(U1612/U1768,"")</f>
        <v>-0.17199881232331829</v>
      </c>
      <c r="V1846" s="14">
        <f>IFERROR(V1612/V1768,"")</f>
        <v>-0.15538352144746612</v>
      </c>
      <c r="W1846" s="14">
        <f>IFERROR(W1612/W1768,"")</f>
        <v>-0.14751727312242841</v>
      </c>
      <c r="X1846" s="14">
        <f>IFERROR(X1612/X1768,"")</f>
        <v>-0.17504896373791498</v>
      </c>
      <c r="Y1846" s="14">
        <f>IFERROR(Y1612/Y1768,"")</f>
        <v>-0.16502407596109303</v>
      </c>
      <c r="Z1846" s="14">
        <f>IFERROR(Z1612/Z1768,"")</f>
        <v>-0.1936536583532443</v>
      </c>
      <c r="AA1846" s="14">
        <f>IFERROR(AA1612/AA1768,"")</f>
        <v>-0.1917896531116019</v>
      </c>
      <c r="AB1846" s="14">
        <f>IFERROR(AB1612/AB1768,"")</f>
        <v>-0.23035707869055225</v>
      </c>
      <c r="AC1846" s="14">
        <f>IFERROR(AC1612/AC1768,"")</f>
        <v>-0.22850915111625186</v>
      </c>
      <c r="AD1846" s="14">
        <f>IFERROR(AD1612/AD1768,"")</f>
        <v>-0.24657732563108653</v>
      </c>
      <c r="AE1846" s="14">
        <f>IFERROR(AE1612/AE1768,"")</f>
        <v>-0.25145741351967488</v>
      </c>
      <c r="AF1846" s="14">
        <f>IFERROR(AF1612/AF1768,"")</f>
        <v>-0.25946502062545568</v>
      </c>
      <c r="AG1846" s="14">
        <f>IFERROR(AG1612/AG1768,"")</f>
        <v>-0.26978122100520235</v>
      </c>
      <c r="AH1846" s="14">
        <f>IFERROR(AH1612/AH1768,"")</f>
        <v>-0.25357597255358166</v>
      </c>
    </row>
    <row r="1847" spans="1:34" ht="15" hidden="1" x14ac:dyDescent="0.25">
      <c r="A1847" t="str">
        <f t="shared" si="311"/>
        <v>民生(H)超额拨备/归母净资产</v>
      </c>
      <c r="B1847" s="3" t="str">
        <f t="shared" si="308"/>
        <v>民生银行超额拨备/归母净资产</v>
      </c>
      <c r="C1847" s="4" t="s">
        <v>188</v>
      </c>
      <c r="D1847" s="4" t="s">
        <v>173</v>
      </c>
      <c r="E1847" s="5" t="s">
        <v>158</v>
      </c>
      <c r="F1847" s="5" t="s">
        <v>542</v>
      </c>
      <c r="G1847" s="5" t="str">
        <f t="shared" si="312"/>
        <v>超额拨备/归母净资产</v>
      </c>
      <c r="H1847" s="14">
        <f>IFERROR(H1613/H1769,"")</f>
        <v>-0.17315022740937669</v>
      </c>
      <c r="I1847" s="14">
        <f>IFERROR(I1613/I1769,"")</f>
        <v>-0.1624312214487599</v>
      </c>
      <c r="J1847" s="14">
        <f>IFERROR(J1613/J1769,"")</f>
        <v>-0.14434865056037932</v>
      </c>
      <c r="K1847" s="14">
        <f>IFERROR(K1613/K1769,"")</f>
        <v>-0.13151832651010453</v>
      </c>
      <c r="L1847" s="14">
        <f>IFERROR(L1613/L1769,"")</f>
        <v>-0.16186804198575322</v>
      </c>
      <c r="M1847" s="14">
        <f>IFERROR(M1613/M1769,"")</f>
        <v>-0.15994284633678013</v>
      </c>
      <c r="N1847" s="14">
        <f>IFERROR(N1613/N1769,"")</f>
        <v>-0.17344499855534176</v>
      </c>
      <c r="O1847" s="14">
        <f>IFERROR(O1613/O1769,"")</f>
        <v>-0.16317103519118065</v>
      </c>
      <c r="P1847" s="14">
        <f>IFERROR(P1613/P1769,"")</f>
        <v>-0.16726134617924493</v>
      </c>
      <c r="Q1847" s="14">
        <f>IFERROR(Q1613/Q1769,"")</f>
        <v>-0.18302619776764553</v>
      </c>
      <c r="R1847" s="14">
        <f>IFERROR(R1613/R1769,"")</f>
        <v>-0.17483786097374104</v>
      </c>
      <c r="S1847" s="14">
        <f>IFERROR(S1613/S1769,"")</f>
        <v>-0.16916363668919371</v>
      </c>
      <c r="T1847" s="14">
        <f>IFERROR(T1613/T1769,"")</f>
        <v>-0.16450076724955945</v>
      </c>
      <c r="U1847" s="14">
        <f>IFERROR(U1613/U1769,"")</f>
        <v>-0.16822488380096967</v>
      </c>
      <c r="V1847" s="14">
        <f>IFERROR(V1613/V1769,"")</f>
        <v>-0.17242772332679926</v>
      </c>
      <c r="W1847" s="14">
        <f>IFERROR(W1613/W1769,"")</f>
        <v>-0.16615135242305065</v>
      </c>
      <c r="X1847" s="14">
        <f>IFERROR(X1613/X1769,"")</f>
        <v>-0.15616208399152942</v>
      </c>
      <c r="Y1847" s="14">
        <f>IFERROR(Y1613/Y1769,"")</f>
        <v>-0.15141397438271356</v>
      </c>
      <c r="Z1847" s="14">
        <f>IFERROR(Z1613/Z1769,"")</f>
        <v>-0.15972760189688795</v>
      </c>
      <c r="AA1847" s="14">
        <f>IFERROR(AA1613/AA1769,"")</f>
        <v>-0.1561647183979975</v>
      </c>
      <c r="AB1847" s="14">
        <f>IFERROR(AB1613/AB1769,"")</f>
        <v>-0.17126726210745444</v>
      </c>
      <c r="AC1847" s="14">
        <f>IFERROR(AC1613/AC1769,"")</f>
        <v>-0.16438257640755333</v>
      </c>
      <c r="AD1847" s="14">
        <f>IFERROR(AD1613/AD1769,"")</f>
        <v>-0.17418602835147368</v>
      </c>
      <c r="AE1847" s="14">
        <f>IFERROR(AE1613/AE1769,"")</f>
        <v>-0.17135433569349937</v>
      </c>
      <c r="AF1847" s="14">
        <f>IFERROR(AF1613/AF1769,"")</f>
        <v>-0.15023896105405024</v>
      </c>
      <c r="AG1847" s="14">
        <f>IFERROR(AG1613/AG1769,"")</f>
        <v>-0.15191757317424687</v>
      </c>
      <c r="AH1847" s="14">
        <f>IFERROR(AH1613/AH1769,"")</f>
        <v>-0.14642353731020813</v>
      </c>
    </row>
    <row r="1848" spans="1:34" ht="15" hidden="1" x14ac:dyDescent="0.25">
      <c r="A1848" t="str">
        <f t="shared" si="311"/>
        <v>招商(H)超额拨备/归母净资产</v>
      </c>
      <c r="B1848" s="3" t="str">
        <f t="shared" si="308"/>
        <v>招商银行超额拨备/归母净资产</v>
      </c>
      <c r="C1848" s="4" t="s">
        <v>189</v>
      </c>
      <c r="D1848" s="4" t="s">
        <v>174</v>
      </c>
      <c r="E1848" s="5" t="s">
        <v>159</v>
      </c>
      <c r="F1848" s="5" t="s">
        <v>542</v>
      </c>
      <c r="G1848" s="5" t="str">
        <f t="shared" si="312"/>
        <v>超额拨备/归母净资产</v>
      </c>
      <c r="H1848" s="14">
        <f>IFERROR(H1614/H1770,"")</f>
        <v>0.20383242587420713</v>
      </c>
      <c r="I1848" s="14">
        <f>IFERROR(I1614/I1770,"")</f>
        <v>0.20812504170683657</v>
      </c>
      <c r="J1848" s="14">
        <f>IFERROR(J1614/J1770,"")</f>
        <v>0.22870805053484294</v>
      </c>
      <c r="K1848" s="14">
        <f>IFERROR(K1614/K1770,"")</f>
        <v>0.233353666100235</v>
      </c>
      <c r="L1848" s="14">
        <f>IFERROR(L1614/L1770,"")</f>
        <v>0.26545689374417025</v>
      </c>
      <c r="M1848" s="14">
        <f>IFERROR(M1614/M1770,"")</f>
        <v>0.24341026381120029</v>
      </c>
      <c r="N1848" s="14">
        <f>IFERROR(N1614/N1770,"")</f>
        <v>0.23184847032815201</v>
      </c>
      <c r="O1848" s="14">
        <f>IFERROR(O1614/O1770,"")</f>
        <v>0.23107131280732396</v>
      </c>
      <c r="P1848" s="14">
        <f>IFERROR(P1614/P1770,"")</f>
        <v>0.27072789561185623</v>
      </c>
      <c r="Q1848" s="14">
        <f>IFERROR(Q1614/Q1770,"")</f>
        <v>0.23808820482985982</v>
      </c>
      <c r="R1848" s="14">
        <f>IFERROR(R1614/R1770,"")</f>
        <v>0.22795089415367772</v>
      </c>
      <c r="S1848" s="14">
        <f>IFERROR(S1614/S1770,"")</f>
        <v>0.21056494100687864</v>
      </c>
      <c r="T1848" s="14">
        <f>IFERROR(T1614/T1770,"")</f>
        <v>0.23250719962794134</v>
      </c>
      <c r="U1848" s="14">
        <f>IFERROR(U1614/U1770,"")</f>
        <v>0.21907163972326563</v>
      </c>
      <c r="V1848" s="14">
        <f>IFERROR(V1614/V1770,"")</f>
        <v>0.18898934598832579</v>
      </c>
      <c r="W1848" s="14">
        <f>IFERROR(W1614/W1770,"")</f>
        <v>0.19181190241028573</v>
      </c>
      <c r="X1848" s="14">
        <f>IFERROR(X1614/X1770,"")</f>
        <v>0.20345516289608503</v>
      </c>
      <c r="Y1848" s="14">
        <f>IFERROR(Y1614/Y1770,"")</f>
        <v>0.19877645685043493</v>
      </c>
      <c r="Z1848" s="14">
        <f>IFERROR(Z1614/Z1770,"")</f>
        <v>0.16966357525757872</v>
      </c>
      <c r="AA1848" s="14">
        <f>IFERROR(AA1614/AA1770,"")</f>
        <v>0.16006466475716399</v>
      </c>
      <c r="AB1848" s="14">
        <f>IFERROR(AB1614/AB1770,"")</f>
        <v>0.15955644763662469</v>
      </c>
      <c r="AC1848" s="14">
        <f>IFERROR(AC1614/AC1770,"")</f>
        <v>0.14868833103259185</v>
      </c>
      <c r="AD1848" s="14">
        <f>IFERROR(AD1614/AD1770,"")</f>
        <v>0.11911283843414514</v>
      </c>
      <c r="AE1848" s="14">
        <f>IFERROR(AE1614/AE1770,"")</f>
        <v>0.11213531965395794</v>
      </c>
      <c r="AF1848" s="14">
        <f>IFERROR(AF1614/AF1770,"")</f>
        <v>0.10448264293576102</v>
      </c>
      <c r="AG1848" s="14">
        <f>IFERROR(AG1614/AG1770,"")</f>
        <v>0.10588726924093637</v>
      </c>
      <c r="AH1848" s="14">
        <f>IFERROR(AH1614/AH1770,"")</f>
        <v>9.6605915584798183E-2</v>
      </c>
    </row>
    <row r="1849" spans="1:34" ht="15" hidden="1" x14ac:dyDescent="0.25">
      <c r="A1849" t="str">
        <f t="shared" si="311"/>
        <v>重庆(H)超额拨备/归母净资产</v>
      </c>
      <c r="B1849" s="3" t="str">
        <f t="shared" si="308"/>
        <v>重庆银行超额拨备/归母净资产</v>
      </c>
      <c r="C1849" s="4" t="s">
        <v>190</v>
      </c>
      <c r="D1849" s="4" t="s">
        <v>175</v>
      </c>
      <c r="E1849" s="5" t="s">
        <v>160</v>
      </c>
      <c r="F1849" s="5" t="s">
        <v>542</v>
      </c>
      <c r="G1849" s="5" t="str">
        <f t="shared" si="312"/>
        <v>超额拨备/归母净资产</v>
      </c>
      <c r="H1849" s="14">
        <f>IFERROR(H1615/H1771,"")</f>
        <v>0.10111615362909079</v>
      </c>
      <c r="I1849" s="14" t="str">
        <f>IFERROR(I1615/I1771,"")</f>
        <v/>
      </c>
      <c r="J1849" s="14">
        <f>IFERROR(J1615/J1771,"")</f>
        <v>-7.6220832292158036E-2</v>
      </c>
      <c r="K1849" s="14">
        <f>IFERROR(K1615/K1771,"")</f>
        <v>-1.2999956703654022E-2</v>
      </c>
      <c r="L1849" s="14">
        <f>IFERROR(L1615/L1771,"")</f>
        <v>-5.5887365705317701E-2</v>
      </c>
      <c r="M1849" s="14" t="str">
        <f>IFERROR(M1615/M1771,"")</f>
        <v/>
      </c>
      <c r="N1849" s="14">
        <f>IFERROR(N1615/N1771,"")</f>
        <v>9.6037601396709825E-3</v>
      </c>
      <c r="O1849" s="14">
        <f>IFERROR(O1615/O1771,"")</f>
        <v>1.6127470385579733E-2</v>
      </c>
      <c r="P1849" s="14">
        <f>IFERROR(P1615/P1771,"")</f>
        <v>-4.2936210271808828E-2</v>
      </c>
      <c r="Q1849" s="14">
        <f>IFERROR(Q1615/Q1771,"")</f>
        <v>5.7431320533341736E-3</v>
      </c>
      <c r="R1849" s="14">
        <f>IFERROR(R1615/R1771,"")</f>
        <v>-3.8183151705359776E-2</v>
      </c>
      <c r="S1849" s="14">
        <f>IFERROR(S1615/S1771,"")</f>
        <v>-3.2605560576374981E-2</v>
      </c>
      <c r="T1849" s="14">
        <f>IFERROR(T1615/T1771,"")</f>
        <v>-9.7927813556193469E-2</v>
      </c>
      <c r="U1849" s="14">
        <f>IFERROR(U1615/U1771,"")</f>
        <v>-6.1199700555574686E-2</v>
      </c>
      <c r="V1849" s="14">
        <f>IFERROR(V1615/V1771,"")</f>
        <v>-9.9984081764839763E-2</v>
      </c>
      <c r="W1849" s="14">
        <f>IFERROR(W1615/W1771,"")</f>
        <v>-8.2355291900676877E-2</v>
      </c>
      <c r="X1849" s="14">
        <f>IFERROR(X1615/X1771,"")</f>
        <v>-7.4799485534480556E-2</v>
      </c>
      <c r="Y1849" s="14">
        <f>IFERROR(Y1615/Y1771,"")</f>
        <v>-8.2748815427736586E-2</v>
      </c>
      <c r="Z1849" s="14">
        <f>IFERROR(Z1615/Z1771,"")</f>
        <v>-6.4381978379532828E-2</v>
      </c>
      <c r="AA1849" s="14">
        <f>IFERROR(AA1615/AA1771,"")</f>
        <v>-5.9173448791377946E-2</v>
      </c>
      <c r="AB1849" s="14">
        <f>IFERROR(AB1615/AB1771,"")</f>
        <v>-5.1763716866732944E-2</v>
      </c>
      <c r="AC1849" s="14">
        <f>IFERROR(AC1615/AC1771,"")</f>
        <v>-4.4483976091717954E-2</v>
      </c>
      <c r="AD1849" s="14">
        <f>IFERROR(AD1615/AD1771,"")</f>
        <v>-4.5040047298738776E-2</v>
      </c>
      <c r="AE1849" s="14">
        <f>IFERROR(AE1615/AE1771,"")</f>
        <v>-3.6589115994597875E-2</v>
      </c>
      <c r="AF1849" s="14">
        <f>IFERROR(AF1615/AF1771,"")</f>
        <v>-6.9925587555726039E-3</v>
      </c>
      <c r="AG1849" s="14">
        <f>IFERROR(AG1615/AG1771,"")</f>
        <v>-6.187593564447114E-3</v>
      </c>
      <c r="AH1849" s="14">
        <f>IFERROR(AH1615/AH1771,"")</f>
        <v>-1.6150146645085264E-2</v>
      </c>
    </row>
    <row r="1850" spans="1:34" ht="15" hidden="1" x14ac:dyDescent="0.25">
      <c r="A1850" t="str">
        <f t="shared" si="311"/>
        <v>青岛(H)超额拨备/归母净资产</v>
      </c>
      <c r="B1850" s="3" t="str">
        <f t="shared" si="308"/>
        <v>青岛银行超额拨备/归母净资产</v>
      </c>
      <c r="C1850" s="4" t="s">
        <v>191</v>
      </c>
      <c r="D1850" s="4" t="s">
        <v>176</v>
      </c>
      <c r="E1850" s="5" t="s">
        <v>161</v>
      </c>
      <c r="F1850" s="5" t="s">
        <v>542</v>
      </c>
      <c r="G1850" s="5" t="str">
        <f t="shared" si="312"/>
        <v>超额拨备/归母净资产</v>
      </c>
      <c r="H1850" s="14">
        <f>IFERROR(H1616/H1772,"")</f>
        <v>-0.15725243927058055</v>
      </c>
      <c r="I1850" s="14">
        <f>IFERROR(I1616/I1772,"")</f>
        <v>-0.11865443342755426</v>
      </c>
      <c r="J1850" s="14">
        <f>IFERROR(J1616/J1772,"")</f>
        <v>-0.10444364918674157</v>
      </c>
      <c r="K1850" s="14">
        <f>IFERROR(K1616/K1772,"")</f>
        <v>-7.4711126309179726E-2</v>
      </c>
      <c r="L1850" s="14">
        <f>IFERROR(L1616/L1772,"")</f>
        <v>-7.6589223487784672E-2</v>
      </c>
      <c r="M1850" s="14">
        <f>IFERROR(M1616/M1772,"")</f>
        <v>-1.5898657380097006E-2</v>
      </c>
      <c r="N1850" s="14">
        <f>IFERROR(N1616/N1772,"")</f>
        <v>1.2988565391765659E-2</v>
      </c>
      <c r="O1850" s="14">
        <f>IFERROR(O1616/O1772,"")</f>
        <v>3.8480033349272684E-2</v>
      </c>
      <c r="P1850" s="14">
        <f>IFERROR(P1616/P1772,"")</f>
        <v>3.1722860615535156E-2</v>
      </c>
      <c r="Q1850" s="14">
        <f>IFERROR(Q1616/Q1772,"")</f>
        <v>3.9151657166162875E-2</v>
      </c>
      <c r="R1850" s="14">
        <f>IFERROR(R1616/R1772,"")</f>
        <v>5.7622155508902144E-2</v>
      </c>
      <c r="S1850" s="14">
        <f>IFERROR(S1616/S1772,"")</f>
        <v>5.9605025055194098E-2</v>
      </c>
      <c r="T1850" s="14">
        <f>IFERROR(T1616/T1772,"")</f>
        <v>5.7845344830683432E-2</v>
      </c>
      <c r="U1850" s="14">
        <f>IFERROR(U1616/U1772,"")</f>
        <v>7.3297397035749917E-2</v>
      </c>
      <c r="V1850" s="14">
        <f>IFERROR(V1616/V1772,"")</f>
        <v>3.1615305082220713E-2</v>
      </c>
      <c r="W1850" s="14">
        <f>IFERROR(W1616/W1772,"")</f>
        <v>4.008994971049798E-2</v>
      </c>
      <c r="X1850" s="14">
        <f>IFERROR(X1616/X1772,"")</f>
        <v>0.17899526574633379</v>
      </c>
      <c r="Y1850" s="14">
        <f>IFERROR(Y1616/Y1772,"")</f>
        <v>0.2000190115666379</v>
      </c>
      <c r="Z1850" s="14">
        <f>IFERROR(Z1616/Z1772,"")</f>
        <v>0.22456394927813081</v>
      </c>
      <c r="AA1850" s="14">
        <f>IFERROR(AA1616/AA1772,"")</f>
        <v>0.22901367411263093</v>
      </c>
      <c r="AB1850" s="14">
        <f>IFERROR(AB1616/AB1772,"")</f>
        <v>0.23110941242000443</v>
      </c>
      <c r="AC1850" s="14">
        <f>IFERROR(AC1616/AC1772,"")</f>
        <v>0.23964987105424307</v>
      </c>
      <c r="AD1850" s="14">
        <f>IFERROR(AD1616/AD1772,"")</f>
        <v>0.12914458551654642</v>
      </c>
      <c r="AE1850" s="14">
        <f>IFERROR(AE1616/AE1772,"")</f>
        <v>0.14623342920833876</v>
      </c>
      <c r="AF1850" s="14">
        <f>IFERROR(AF1616/AF1772,"")</f>
        <v>0.15493645170508902</v>
      </c>
      <c r="AG1850" s="14">
        <f>IFERROR(AG1616/AG1772,"")</f>
        <v>0.16869744747548537</v>
      </c>
      <c r="AH1850" s="14">
        <f>IFERROR(AH1616/AH1772,"")</f>
        <v>0.13579653974641764</v>
      </c>
    </row>
    <row r="1851" spans="1:34" ht="15" hidden="1" x14ac:dyDescent="0.25">
      <c r="A1851" t="str">
        <f t="shared" si="311"/>
        <v>郑州(H)超额拨备/归母净资产</v>
      </c>
      <c r="B1851" s="3" t="str">
        <f t="shared" si="308"/>
        <v>郑州银行超额拨备/归母净资产</v>
      </c>
      <c r="C1851" s="4" t="s">
        <v>192</v>
      </c>
      <c r="D1851" s="4" t="s">
        <v>177</v>
      </c>
      <c r="E1851" s="5" t="s">
        <v>162</v>
      </c>
      <c r="F1851" s="5" t="s">
        <v>542</v>
      </c>
      <c r="G1851" s="5" t="str">
        <f t="shared" si="312"/>
        <v>超额拨备/归母净资产</v>
      </c>
      <c r="H1851" s="14">
        <f>IFERROR(H1617/H1773,"")</f>
        <v>-1.9519601470596427E-2</v>
      </c>
      <c r="I1851" s="14">
        <f>IFERROR(I1617/I1773,"")</f>
        <v>-9.7761104968581806E-3</v>
      </c>
      <c r="J1851" s="14">
        <f>IFERROR(J1617/J1773,"")</f>
        <v>-0.13582624318345926</v>
      </c>
      <c r="K1851" s="14">
        <f>IFERROR(K1617/K1773,"")</f>
        <v>-0.14197419305536893</v>
      </c>
      <c r="L1851" s="14">
        <f>IFERROR(L1617/L1773,"")</f>
        <v>-0.16577002340006178</v>
      </c>
      <c r="M1851" s="14">
        <f>IFERROR(M1617/M1773,"")</f>
        <v>-0.16670302772362322</v>
      </c>
      <c r="N1851" s="14">
        <f>IFERROR(N1617/N1773,"")</f>
        <v>-0.19716757973391871</v>
      </c>
      <c r="O1851" s="14">
        <f>IFERROR(O1617/O1773,"")</f>
        <v>-0.19679408179418095</v>
      </c>
      <c r="P1851" s="14">
        <f>IFERROR(P1617/P1773,"")</f>
        <v>-0.2212670941284762</v>
      </c>
      <c r="Q1851" s="14">
        <f>IFERROR(Q1617/Q1773,"")</f>
        <v>-0.21975889993482101</v>
      </c>
      <c r="R1851" s="14">
        <f>IFERROR(R1617/R1773,"")</f>
        <v>-0.17978201948676478</v>
      </c>
      <c r="S1851" s="14">
        <f>IFERROR(S1617/S1773,"")</f>
        <v>-0.1627566259195011</v>
      </c>
      <c r="T1851" s="14">
        <f>IFERROR(T1617/T1773,"")</f>
        <v>-0.17494868161743987</v>
      </c>
      <c r="U1851" s="14">
        <f>IFERROR(U1617/U1773,"")</f>
        <v>-0.16965697297993759</v>
      </c>
      <c r="V1851" s="14">
        <f>IFERROR(V1617/V1773,"")</f>
        <v>-0.19212538171893848</v>
      </c>
      <c r="W1851" s="14">
        <f>IFERROR(W1617/W1773,"")</f>
        <v>-0.19953133905834727</v>
      </c>
      <c r="X1851" s="14">
        <f>IFERROR(X1617/X1773,"")</f>
        <v>3.6756505431004276E-2</v>
      </c>
      <c r="Y1851" s="14">
        <f>IFERROR(Y1617/Y1773,"")</f>
        <v>2.732938795063081E-2</v>
      </c>
      <c r="Z1851" s="14">
        <f>IFERROR(Z1617/Z1773,"")</f>
        <v>6.6156372206003691E-2</v>
      </c>
      <c r="AA1851" s="14">
        <f>IFERROR(AA1617/AA1773,"")</f>
        <v>7.2723967810184184E-2</v>
      </c>
      <c r="AB1851" s="14">
        <f>IFERROR(AB1617/AB1773,"")</f>
        <v>9.2875697596072851E-2</v>
      </c>
      <c r="AC1851" s="14">
        <f>IFERROR(AC1617/AC1773,"")</f>
        <v>7.3605961666988323E-2</v>
      </c>
      <c r="AD1851" s="14">
        <f>IFERROR(AD1617/AD1773,"")</f>
        <v>-0.21866550302450938</v>
      </c>
      <c r="AE1851" s="14">
        <f>IFERROR(AE1617/AE1773,"")</f>
        <v>-0.20846201011657986</v>
      </c>
      <c r="AF1851" s="14">
        <f>IFERROR(AF1617/AF1773,"")</f>
        <v>-0.2217798216895836</v>
      </c>
      <c r="AG1851" s="14">
        <f>IFERROR(AG1617/AG1773,"")</f>
        <v>-0.21324054317397942</v>
      </c>
      <c r="AH1851" s="14">
        <f>IFERROR(AH1617/AH1773,"")</f>
        <v>-0.17497584474105315</v>
      </c>
    </row>
    <row r="1852" spans="1:34" ht="15" hidden="1" x14ac:dyDescent="0.25">
      <c r="A1852" t="str">
        <f t="shared" si="311"/>
        <v>渝农(H)超额拨备/归母净资产</v>
      </c>
      <c r="B1852" s="3" t="str">
        <f t="shared" si="308"/>
        <v>渝农商行超额拨备/归母净资产</v>
      </c>
      <c r="C1852" s="4" t="s">
        <v>193</v>
      </c>
      <c r="D1852" s="4" t="s">
        <v>178</v>
      </c>
      <c r="E1852" s="5" t="s">
        <v>163</v>
      </c>
      <c r="F1852" s="5" t="s">
        <v>542</v>
      </c>
      <c r="G1852" s="5" t="str">
        <f t="shared" si="312"/>
        <v>超额拨备/归母净资产</v>
      </c>
      <c r="H1852" s="14">
        <f>IFERROR(H1618/H1774,"")</f>
        <v>5.2080770311859481E-2</v>
      </c>
      <c r="I1852" s="14" t="str">
        <f>IFERROR(I1618/I1774,"")</f>
        <v/>
      </c>
      <c r="J1852" s="14">
        <f>IFERROR(J1618/J1774,"")</f>
        <v>0.10771825747521106</v>
      </c>
      <c r="K1852" s="14">
        <f>IFERROR(K1618/K1774,"")</f>
        <v>0.11399643759212291</v>
      </c>
      <c r="L1852" s="14">
        <f>IFERROR(L1618/L1774,"")</f>
        <v>0.10826318335213614</v>
      </c>
      <c r="M1852" s="14">
        <f>IFERROR(M1618/M1774,"")</f>
        <v>0.10786117765425599</v>
      </c>
      <c r="N1852" s="14">
        <f>IFERROR(N1618/N1774,"")</f>
        <v>3.1749870149832216E-2</v>
      </c>
      <c r="O1852" s="14">
        <f>IFERROR(O1618/O1774,"")</f>
        <v>3.0902560559272027E-2</v>
      </c>
      <c r="P1852" s="14">
        <f>IFERROR(P1618/P1774,"")</f>
        <v>2.5533143071492046E-2</v>
      </c>
      <c r="Q1852" s="14">
        <f>IFERROR(Q1618/Q1774,"")</f>
        <v>2.647848353762406E-2</v>
      </c>
      <c r="R1852" s="14">
        <f>IFERROR(R1618/R1774,"")</f>
        <v>6.71329142931502E-2</v>
      </c>
      <c r="S1852" s="14">
        <f>IFERROR(S1618/S1774,"")</f>
        <v>7.544483784372559E-2</v>
      </c>
      <c r="T1852" s="14">
        <f>IFERROR(T1618/T1774,"")</f>
        <v>9.5178235139827538E-2</v>
      </c>
      <c r="U1852" s="14">
        <f>IFERROR(U1618/U1774,"")</f>
        <v>8.558272071762113E-2</v>
      </c>
      <c r="V1852" s="14">
        <f>IFERROR(V1618/V1774,"")</f>
        <v>9.7303684885215291E-2</v>
      </c>
      <c r="W1852" s="14">
        <f>IFERROR(W1618/W1774,"")</f>
        <v>9.6588889380135046E-2</v>
      </c>
      <c r="X1852" s="14">
        <f>IFERROR(X1618/X1774,"")</f>
        <v>0.13520926871818928</v>
      </c>
      <c r="Y1852" s="14">
        <f>IFERROR(Y1618/Y1774,"")</f>
        <v>0.13519195688950275</v>
      </c>
      <c r="Z1852" s="14">
        <f>IFERROR(Z1618/Z1774,"")</f>
        <v>0.14705678229863167</v>
      </c>
      <c r="AA1852" s="14">
        <f>IFERROR(AA1618/AA1774,"")</f>
        <v>0.14669439690717473</v>
      </c>
      <c r="AB1852" s="14">
        <f>IFERROR(AB1618/AB1774,"")</f>
        <v>0.12503522405237308</v>
      </c>
      <c r="AC1852" s="14">
        <f>IFERROR(AC1618/AC1774,"")</f>
        <v>0.1209492028444665</v>
      </c>
      <c r="AD1852" s="14">
        <f>IFERROR(AD1618/AD1774,"")</f>
        <v>0.10086973882493772</v>
      </c>
      <c r="AE1852" s="14">
        <f>IFERROR(AE1618/AE1774,"")</f>
        <v>0.10634264854407618</v>
      </c>
      <c r="AF1852" s="14">
        <f>IFERROR(AF1618/AF1774,"")</f>
        <v>9.87824489552208E-2</v>
      </c>
      <c r="AG1852" s="14">
        <f>IFERROR(AG1618/AG1774,"")</f>
        <v>9.9723049352425319E-2</v>
      </c>
      <c r="AH1852" s="14">
        <f>IFERROR(AH1618/AH1774,"")</f>
        <v>0.1007290440358662</v>
      </c>
    </row>
    <row r="1853" spans="1:34" ht="15" hidden="1" x14ac:dyDescent="0.25">
      <c r="A1853" t="str">
        <f t="shared" si="311"/>
        <v>中原超额拨备/归母净资产</v>
      </c>
      <c r="B1853" s="15" t="str">
        <f t="shared" si="308"/>
        <v>中原银行超额拨备/归母净资产</v>
      </c>
      <c r="C1853" s="16" t="s">
        <v>222</v>
      </c>
      <c r="D1853" s="16" t="s">
        <v>194</v>
      </c>
      <c r="E1853" s="17" t="s">
        <v>208</v>
      </c>
      <c r="F1853" s="17" t="s">
        <v>236</v>
      </c>
      <c r="G1853" s="17" t="str">
        <f t="shared" si="312"/>
        <v>超额拨备/归母净资产</v>
      </c>
      <c r="H1853" s="14">
        <f>IFERROR(H1619/H1775,"")</f>
        <v>-0.17211419320935625</v>
      </c>
      <c r="I1853" s="14">
        <f>IFERROR(I1619/I1775,"")</f>
        <v>-0.17086104205803118</v>
      </c>
      <c r="J1853" s="14">
        <f>IFERROR(J1619/J1775,"")</f>
        <v>-0.15380882194960244</v>
      </c>
      <c r="K1853" s="14">
        <f>IFERROR(K1619/K1775,"")</f>
        <v>-0.15096264116185223</v>
      </c>
      <c r="L1853" s="14">
        <f>IFERROR(L1619/L1775,"")</f>
        <v>-0.13585862688488548</v>
      </c>
      <c r="M1853" s="14">
        <f>IFERROR(M1619/M1775,"")</f>
        <v>-0.13686956294857214</v>
      </c>
      <c r="N1853" s="14">
        <f>IFERROR(N1619/N1775,"")</f>
        <v>-0.22283418470532501</v>
      </c>
      <c r="O1853" s="14">
        <f>IFERROR(O1619/O1775,"")</f>
        <v>-0.22054067342796987</v>
      </c>
      <c r="P1853" s="14">
        <f>IFERROR(P1619/P1775,"")</f>
        <v>-0.2675454102234302</v>
      </c>
      <c r="Q1853" s="14">
        <f>IFERROR(Q1619/Q1775,"")</f>
        <v>-0.26606706601942781</v>
      </c>
      <c r="R1853" s="14">
        <f>IFERROR(R1619/R1775,"")</f>
        <v>-0.46008855038985136</v>
      </c>
      <c r="S1853" s="14" t="str">
        <f>IFERROR(S1619/S1775,"")</f>
        <v/>
      </c>
      <c r="T1853" s="14">
        <f>IFERROR(T1619/T1775,"")</f>
        <v>-0.17951417053510441</v>
      </c>
      <c r="U1853" s="14">
        <f>IFERROR(U1619/U1775,"")</f>
        <v>-0.17961007648586977</v>
      </c>
      <c r="V1853" s="14">
        <f>IFERROR(V1619/V1775,"")</f>
        <v>-0.41575369957862013</v>
      </c>
      <c r="W1853" s="14" t="str">
        <f>IFERROR(W1619/W1775,"")</f>
        <v/>
      </c>
      <c r="X1853" s="14">
        <f>IFERROR(X1619/X1775,"")</f>
        <v>-6.7071505443584882E-3</v>
      </c>
      <c r="Y1853" s="14">
        <f>IFERROR(Y1619/Y1775,"")</f>
        <v>-9.4499585504280934E-3</v>
      </c>
      <c r="Z1853" s="14">
        <f>IFERROR(Z1619/Z1775,"")</f>
        <v>-3.4596484271767022E-2</v>
      </c>
      <c r="AA1853" s="14">
        <f>IFERROR(AA1619/AA1775,"")</f>
        <v>-3.3885423331189747E-2</v>
      </c>
      <c r="AB1853" s="14">
        <f>IFERROR(AB1619/AB1775,"")</f>
        <v>3.2308396728364157E-2</v>
      </c>
      <c r="AC1853" s="14">
        <f>IFERROR(AC1619/AC1775,"")</f>
        <v>2.7683307669747609E-2</v>
      </c>
      <c r="AD1853" s="14">
        <f>IFERROR(AD1619/AD1775,"")</f>
        <v>-0.2625259852773919</v>
      </c>
      <c r="AE1853" s="14" t="str">
        <f>IFERROR(AE1619/AE1775,"")</f>
        <v/>
      </c>
      <c r="AF1853" s="14">
        <f>IFERROR(AF1619/AF1775,"")</f>
        <v>-0.22472217214620349</v>
      </c>
      <c r="AG1853" s="14" t="str">
        <f>IFERROR(AG1619/AG1775,"")</f>
        <v/>
      </c>
      <c r="AH1853" s="14">
        <f>IFERROR(AH1619/AH1775,"")</f>
        <v>-5.6105492487210591E-2</v>
      </c>
    </row>
    <row r="1854" spans="1:34" ht="15" hidden="1" x14ac:dyDescent="0.25">
      <c r="A1854" t="str">
        <f t="shared" si="311"/>
        <v>广州农商超额拨备/归母净资产</v>
      </c>
      <c r="B1854" s="3" t="str">
        <f t="shared" si="308"/>
        <v>广州农商银行超额拨备/归母净资产</v>
      </c>
      <c r="C1854" s="4" t="s">
        <v>223</v>
      </c>
      <c r="D1854" s="4" t="s">
        <v>195</v>
      </c>
      <c r="E1854" s="5" t="s">
        <v>209</v>
      </c>
      <c r="F1854" s="5" t="s">
        <v>236</v>
      </c>
      <c r="G1854" s="5" t="str">
        <f t="shared" si="312"/>
        <v>超额拨备/归母净资产</v>
      </c>
      <c r="H1854" s="14">
        <f>IFERROR(H1620/H1776,"")</f>
        <v>-0.18934763749507003</v>
      </c>
      <c r="I1854" s="14" t="str">
        <f>IFERROR(I1620/I1776,"")</f>
        <v/>
      </c>
      <c r="J1854" s="14">
        <f>IFERROR(J1620/J1776,"")</f>
        <v>-8.0894332091449292E-2</v>
      </c>
      <c r="K1854" s="14" t="str">
        <f>IFERROR(K1620/K1776,"")</f>
        <v/>
      </c>
      <c r="L1854" s="14">
        <f>IFERROR(L1620/L1776,"")</f>
        <v>-0.16841148744567888</v>
      </c>
      <c r="M1854" s="14" t="str">
        <f>IFERROR(M1620/M1776,"")</f>
        <v/>
      </c>
      <c r="N1854" s="14">
        <f>IFERROR(N1620/N1776,"")</f>
        <v>-0.23162168569303448</v>
      </c>
      <c r="O1854" s="14" t="str">
        <f>IFERROR(O1620/O1776,"")</f>
        <v/>
      </c>
      <c r="P1854" s="14">
        <f>IFERROR(P1620/P1776,"")</f>
        <v>-0.19323135035083841</v>
      </c>
      <c r="Q1854" s="14">
        <f>IFERROR(Q1620/Q1776,"")</f>
        <v>-0.19133410670572543</v>
      </c>
      <c r="R1854" s="14">
        <f>IFERROR(R1620/R1776,"")</f>
        <v>-0.33256605770450542</v>
      </c>
      <c r="S1854" s="14">
        <f>IFERROR(S1620/S1776,"")</f>
        <v>-0.29660568002412796</v>
      </c>
      <c r="T1854" s="14">
        <f>IFERROR(T1620/T1776,"")</f>
        <v>-0.2892157785235232</v>
      </c>
      <c r="U1854" s="14">
        <f>IFERROR(U1620/U1776,"")</f>
        <v>-0.26391341493550552</v>
      </c>
      <c r="V1854" s="14">
        <f>IFERROR(V1620/V1776,"")</f>
        <v>-0.59787744204282633</v>
      </c>
      <c r="W1854" s="14">
        <f>IFERROR(W1620/W1776,"")</f>
        <v>-0.53178501414805401</v>
      </c>
      <c r="X1854" s="14">
        <f>IFERROR(X1620/X1776,"")</f>
        <v>-0.39415913136489422</v>
      </c>
      <c r="Y1854" s="14">
        <f>IFERROR(Y1620/Y1776,"")</f>
        <v>-0.35806627383882927</v>
      </c>
      <c r="Z1854" s="14">
        <f>IFERROR(Z1620/Z1776,"")</f>
        <v>-0.46675119130143783</v>
      </c>
      <c r="AA1854" s="14">
        <f>IFERROR(AA1620/AA1776,"")</f>
        <v>-0.41773518350604555</v>
      </c>
      <c r="AB1854" s="14">
        <f>IFERROR(AB1620/AB1776,"")</f>
        <v>-0.5742033640853792</v>
      </c>
      <c r="AC1854" s="14">
        <f>IFERROR(AC1620/AC1776,"")</f>
        <v>-0.53027033226922082</v>
      </c>
      <c r="AD1854" s="14">
        <f>IFERROR(AD1620/AD1776,"")</f>
        <v>-0.42540566491731679</v>
      </c>
      <c r="AE1854" s="14">
        <f>IFERROR(AE1620/AE1776,"")</f>
        <v>-0.39957528131192166</v>
      </c>
      <c r="AF1854" s="14">
        <f>IFERROR(AF1620/AF1776,"")</f>
        <v>-0.66203715182860312</v>
      </c>
      <c r="AG1854" s="14">
        <f>IFERROR(AG1620/AG1776,"")</f>
        <v>-0.63633472843334205</v>
      </c>
      <c r="AH1854" s="14">
        <f>IFERROR(AH1620/AH1776,"")</f>
        <v>-0.40589516977599255</v>
      </c>
    </row>
    <row r="1855" spans="1:34" ht="15" hidden="1" x14ac:dyDescent="0.25">
      <c r="A1855" t="str">
        <f t="shared" si="311"/>
        <v>天津超额拨备/归母净资产</v>
      </c>
      <c r="B1855" s="3" t="str">
        <f t="shared" si="308"/>
        <v>天津银行超额拨备/归母净资产</v>
      </c>
      <c r="C1855" s="4" t="s">
        <v>224</v>
      </c>
      <c r="D1855" s="4" t="s">
        <v>196</v>
      </c>
      <c r="E1855" s="5" t="s">
        <v>210</v>
      </c>
      <c r="F1855" s="5" t="s">
        <v>236</v>
      </c>
      <c r="G1855" s="5" t="str">
        <f t="shared" si="312"/>
        <v>超额拨备/归母净资产</v>
      </c>
      <c r="H1855" s="14">
        <f>IFERROR(H1621/H1777,"")</f>
        <v>-9.1743161337277473E-2</v>
      </c>
      <c r="I1855" s="14" t="str">
        <f>IFERROR(I1621/I1777,"")</f>
        <v/>
      </c>
      <c r="J1855" s="14">
        <f>IFERROR(J1621/J1777,"")</f>
        <v>-0.16356873406397018</v>
      </c>
      <c r="K1855" s="14" t="str">
        <f>IFERROR(K1621/K1777,"")</f>
        <v/>
      </c>
      <c r="L1855" s="14">
        <f>IFERROR(L1621/L1777,"")</f>
        <v>-0.1220423269758039</v>
      </c>
      <c r="M1855" s="14" t="str">
        <f>IFERROR(M1621/M1777,"")</f>
        <v/>
      </c>
      <c r="N1855" s="14">
        <f>IFERROR(N1621/N1777,"")</f>
        <v>-0.11645711237731658</v>
      </c>
      <c r="O1855" s="14" t="str">
        <f>IFERROR(O1621/O1777,"")</f>
        <v/>
      </c>
      <c r="P1855" s="14">
        <f>IFERROR(P1621/P1777,"")</f>
        <v>-0.18335427318976014</v>
      </c>
      <c r="Q1855" s="14" t="str">
        <f>IFERROR(Q1621/Q1777,"")</f>
        <v/>
      </c>
      <c r="R1855" s="14">
        <f>IFERROR(R1621/R1777,"")</f>
        <v>-0.53535417410144415</v>
      </c>
      <c r="S1855" s="14" t="str">
        <f>IFERROR(S1621/S1777,"")</f>
        <v/>
      </c>
      <c r="T1855" s="14">
        <f>IFERROR(T1621/T1777,"")</f>
        <v>-0.55360368016840567</v>
      </c>
      <c r="U1855" s="14" t="str">
        <f>IFERROR(U1621/U1777,"")</f>
        <v/>
      </c>
      <c r="V1855" s="14">
        <f>IFERROR(V1621/V1777,"")</f>
        <v>-0.47865398543490389</v>
      </c>
      <c r="W1855" s="14">
        <f>IFERROR(W1621/W1777,"")</f>
        <v>-0.46425058138834818</v>
      </c>
      <c r="X1855" s="14">
        <f>IFERROR(X1621/X1777,"")</f>
        <v>-0.13720058077355962</v>
      </c>
      <c r="Y1855" s="14">
        <f>IFERROR(Y1621/Y1777,"")</f>
        <v>-0.13196007018812791</v>
      </c>
      <c r="Z1855" s="14">
        <f>IFERROR(Z1621/Z1777,"")</f>
        <v>-7.772043497692091E-2</v>
      </c>
      <c r="AA1855" s="14">
        <f>IFERROR(AA1621/AA1777,"")</f>
        <v>-6.7875522191569004E-2</v>
      </c>
      <c r="AB1855" s="14">
        <f>IFERROR(AB1621/AB1777,"")</f>
        <v>-4.2600499755141567E-2</v>
      </c>
      <c r="AC1855" s="14">
        <f>IFERROR(AC1621/AC1777,"")</f>
        <v>-4.1856985526913131E-2</v>
      </c>
      <c r="AD1855" s="14">
        <f>IFERROR(AD1621/AD1777,"")</f>
        <v>-0.13428540285788479</v>
      </c>
      <c r="AE1855" s="14">
        <f>IFERROR(AE1621/AE1777,"")</f>
        <v>-0.13144775317359972</v>
      </c>
      <c r="AF1855" s="14">
        <f>IFERROR(AF1621/AF1777,"")</f>
        <v>-0.11505083565429954</v>
      </c>
      <c r="AG1855" s="14">
        <f>IFERROR(AG1621/AG1777,"")</f>
        <v>-0.11445795608692405</v>
      </c>
      <c r="AH1855" s="14">
        <f>IFERROR(AH1621/AH1777,"")</f>
        <v>-0.12707027250580871</v>
      </c>
    </row>
    <row r="1856" spans="1:34" ht="15" hidden="1" x14ac:dyDescent="0.25">
      <c r="A1856" t="str">
        <f t="shared" si="311"/>
        <v>江西超额拨备/归母净资产</v>
      </c>
      <c r="B1856" s="3" t="str">
        <f t="shared" si="308"/>
        <v>江西银行超额拨备/归母净资产</v>
      </c>
      <c r="C1856" s="4" t="s">
        <v>225</v>
      </c>
      <c r="D1856" s="4" t="s">
        <v>197</v>
      </c>
      <c r="E1856" s="5" t="s">
        <v>211</v>
      </c>
      <c r="F1856" s="5" t="s">
        <v>236</v>
      </c>
      <c r="G1856" s="5" t="str">
        <f t="shared" si="312"/>
        <v>超额拨备/归母净资产</v>
      </c>
      <c r="H1856" s="14">
        <f>IFERROR(H1622/H1778,"")</f>
        <v>-0.41805438148837087</v>
      </c>
      <c r="I1856" s="14">
        <f>IFERROR(I1622/I1778,"")</f>
        <v>-0.42630921625566537</v>
      </c>
      <c r="J1856" s="14">
        <f>IFERROR(J1622/J1778,"")</f>
        <v>-0.26445094266338592</v>
      </c>
      <c r="K1856" s="14">
        <f>IFERROR(K1622/K1778,"")</f>
        <v>-0.26258112424414004</v>
      </c>
      <c r="L1856" s="14">
        <f>IFERROR(L1622/L1778,"")</f>
        <v>-0.27549808779056562</v>
      </c>
      <c r="M1856" s="14">
        <f>IFERROR(M1622/M1778,"")</f>
        <v>-0.27854367354678033</v>
      </c>
      <c r="N1856" s="14">
        <f>IFERROR(N1622/N1778,"")</f>
        <v>-0.12405302477683684</v>
      </c>
      <c r="O1856" s="14">
        <f>IFERROR(O1622/O1778,"")</f>
        <v>-0.1241793414587421</v>
      </c>
      <c r="P1856" s="14">
        <f>IFERROR(P1622/P1778,"")</f>
        <v>-0.18192366820113373</v>
      </c>
      <c r="Q1856" s="14">
        <f>IFERROR(Q1622/Q1778,"")</f>
        <v>-0.1626394284575034</v>
      </c>
      <c r="R1856" s="14">
        <f>IFERROR(R1622/R1778,"")</f>
        <v>-0.18710255089306074</v>
      </c>
      <c r="S1856" s="14">
        <f>IFERROR(S1622/S1778,"")</f>
        <v>-0.18229476288963026</v>
      </c>
      <c r="T1856" s="14">
        <f>IFERROR(T1622/T1778,"")</f>
        <v>-0.24232561773550457</v>
      </c>
      <c r="U1856" s="14">
        <f>IFERROR(U1622/U1778,"")</f>
        <v>-0.23280141082835315</v>
      </c>
      <c r="V1856" s="14">
        <f>IFERROR(V1622/V1778,"")</f>
        <v>-0.66416166530489784</v>
      </c>
      <c r="W1856" s="14">
        <f>IFERROR(W1622/W1778,"")</f>
        <v>-0.65455735792162351</v>
      </c>
      <c r="X1856" s="14">
        <f>IFERROR(X1622/X1778,"")</f>
        <v>-0.16158246240434035</v>
      </c>
      <c r="Y1856" s="14">
        <f>IFERROR(Y1622/Y1778,"")</f>
        <v>-0.16447470261258929</v>
      </c>
      <c r="Z1856" s="14">
        <f>IFERROR(Z1622/Z1778,"")</f>
        <v>-0.15813659539575309</v>
      </c>
      <c r="AA1856" s="14">
        <f>IFERROR(AA1622/AA1778,"")</f>
        <v>-0.15866531537161649</v>
      </c>
      <c r="AB1856" s="14">
        <f>IFERROR(AB1622/AB1778,"")</f>
        <v>-0.25569596593266947</v>
      </c>
      <c r="AC1856" s="14">
        <f>IFERROR(AC1622/AC1778,"")</f>
        <v>-0.26083629277362458</v>
      </c>
      <c r="AD1856" s="14">
        <f>IFERROR(AD1622/AD1778,"")</f>
        <v>-0.23832585263663053</v>
      </c>
      <c r="AE1856" s="14" t="str">
        <f>IFERROR(AE1622/AE1778,"")</f>
        <v/>
      </c>
      <c r="AF1856" s="14">
        <f>IFERROR(AF1622/AF1778,"")</f>
        <v>-0.23013566576324326</v>
      </c>
      <c r="AG1856" s="14">
        <f>IFERROR(AG1622/AG1778,"")</f>
        <v>-0.24023591725217736</v>
      </c>
      <c r="AH1856" s="14">
        <f>IFERROR(AH1622/AH1778,"")</f>
        <v>-0.20109576945165042</v>
      </c>
    </row>
    <row r="1857" spans="1:34" ht="15" hidden="1" x14ac:dyDescent="0.25">
      <c r="A1857" t="str">
        <f t="shared" si="311"/>
        <v>泸州超额拨备/归母净资产</v>
      </c>
      <c r="B1857" s="3" t="str">
        <f t="shared" si="308"/>
        <v>泸州银行超额拨备/归母净资产</v>
      </c>
      <c r="C1857" s="4" t="s">
        <v>226</v>
      </c>
      <c r="D1857" s="4" t="s">
        <v>198</v>
      </c>
      <c r="E1857" s="5" t="s">
        <v>212</v>
      </c>
      <c r="F1857" s="5" t="s">
        <v>236</v>
      </c>
      <c r="G1857" s="5" t="str">
        <f t="shared" si="312"/>
        <v>超额拨备/归母净资产</v>
      </c>
      <c r="H1857" s="14">
        <f>IFERROR(H1623/H1779,"")</f>
        <v>-5.5792275244582516E-2</v>
      </c>
      <c r="I1857" s="14">
        <f>IFERROR(I1623/I1779,"")</f>
        <v>-5.2847189586277557E-2</v>
      </c>
      <c r="J1857" s="14">
        <f>IFERROR(J1623/J1779,"")</f>
        <v>-3.8602249536215161E-2</v>
      </c>
      <c r="K1857" s="14">
        <f>IFERROR(K1623/K1779,"")</f>
        <v>-2.9124033563610385E-2</v>
      </c>
      <c r="L1857" s="14">
        <f>IFERROR(L1623/L1779,"")</f>
        <v>1.2971184627995331E-2</v>
      </c>
      <c r="M1857" s="14">
        <f>IFERROR(M1623/M1779,"")</f>
        <v>1.324821387777092E-2</v>
      </c>
      <c r="N1857" s="14">
        <f>IFERROR(N1623/N1779,"")</f>
        <v>5.847930867635965E-2</v>
      </c>
      <c r="O1857" s="14">
        <f>IFERROR(O1623/O1779,"")</f>
        <v>9.4973718305630034E-2</v>
      </c>
      <c r="P1857" s="14">
        <f>IFERROR(P1623/P1779,"")</f>
        <v>0.13576787402453494</v>
      </c>
      <c r="Q1857" s="14">
        <f>IFERROR(Q1623/Q1779,"")</f>
        <v>0.13516553933595751</v>
      </c>
      <c r="R1857" s="14">
        <f>IFERROR(R1623/R1779,"")</f>
        <v>0.14933163831506743</v>
      </c>
      <c r="S1857" s="14">
        <f>IFERROR(S1623/S1779,"")</f>
        <v>0.13398945806734183</v>
      </c>
      <c r="T1857" s="14">
        <f>IFERROR(T1623/T1779,"")</f>
        <v>9.3780094601521286E-2</v>
      </c>
      <c r="U1857" s="14">
        <f>IFERROR(U1623/U1779,"")</f>
        <v>0.10150556916683948</v>
      </c>
      <c r="V1857" s="14">
        <f>IFERROR(V1623/V1779,"")</f>
        <v>9.4025073757191338E-2</v>
      </c>
      <c r="W1857" s="14">
        <f>IFERROR(W1623/W1779,"")</f>
        <v>9.3631700020794281E-2</v>
      </c>
      <c r="X1857" s="14">
        <f>IFERROR(X1623/X1779,"")</f>
        <v>0.21323595581924532</v>
      </c>
      <c r="Y1857" s="14">
        <f>IFERROR(Y1623/Y1779,"")</f>
        <v>0.21294777021467903</v>
      </c>
      <c r="Z1857" s="14">
        <f>IFERROR(Z1623/Z1779,"")</f>
        <v>0.27569362772889427</v>
      </c>
      <c r="AA1857" s="14">
        <f>IFERROR(AA1623/AA1779,"")</f>
        <v>0.23871270873403597</v>
      </c>
      <c r="AB1857" s="14">
        <f>IFERROR(AB1623/AB1779,"")</f>
        <v>0.30854096529670771</v>
      </c>
      <c r="AC1857" s="14">
        <f>IFERROR(AC1623/AC1779,"")</f>
        <v>0.2994928135750129</v>
      </c>
      <c r="AD1857" s="14">
        <f>IFERROR(AD1623/AD1779,"")</f>
        <v>9.6113038370779627E-2</v>
      </c>
      <c r="AE1857" s="14">
        <f>IFERROR(AE1623/AE1779,"")</f>
        <v>8.8438724579018593E-2</v>
      </c>
      <c r="AF1857" s="14">
        <f>IFERROR(AF1623/AF1779,"")</f>
        <v>0.18537665818954516</v>
      </c>
      <c r="AG1857" s="14">
        <f>IFERROR(AG1623/AG1779,"")</f>
        <v>0.16437192013493859</v>
      </c>
      <c r="AH1857" s="14">
        <f>IFERROR(AH1623/AH1779,"")</f>
        <v>0.19251737931513016</v>
      </c>
    </row>
    <row r="1858" spans="1:34" ht="15" hidden="1" x14ac:dyDescent="0.25">
      <c r="A1858" t="str">
        <f t="shared" si="311"/>
        <v>甘肃超额拨备/归母净资产</v>
      </c>
      <c r="B1858" s="3" t="str">
        <f t="shared" si="308"/>
        <v>甘肃银行超额拨备/归母净资产</v>
      </c>
      <c r="C1858" s="4" t="s">
        <v>228</v>
      </c>
      <c r="D1858" s="4" t="s">
        <v>200</v>
      </c>
      <c r="E1858" s="5" t="s">
        <v>214</v>
      </c>
      <c r="F1858" s="5" t="s">
        <v>236</v>
      </c>
      <c r="G1858" s="5" t="str">
        <f t="shared" si="312"/>
        <v>超额拨备/归母净资产</v>
      </c>
      <c r="H1858" s="14">
        <f>IFERROR(H1624/H1780,"")</f>
        <v>-0.28013146542510209</v>
      </c>
      <c r="I1858" s="14">
        <f>IFERROR(I1624/I1780,"")</f>
        <v>-0.27747566611055691</v>
      </c>
      <c r="J1858" s="14">
        <f>IFERROR(J1624/J1780,"")</f>
        <v>-0.57193857494186329</v>
      </c>
      <c r="K1858" s="14">
        <f>IFERROR(K1624/K1780,"")</f>
        <v>-0.55885113753652982</v>
      </c>
      <c r="L1858" s="14">
        <f>IFERROR(L1624/L1780,"")</f>
        <v>-0.27944820900378237</v>
      </c>
      <c r="M1858" s="14">
        <f>IFERROR(M1624/M1780,"")</f>
        <v>-0.27825539345452721</v>
      </c>
      <c r="N1858" s="14">
        <f>IFERROR(N1624/N1780,"")</f>
        <v>-0.27085918035664608</v>
      </c>
      <c r="O1858" s="14" t="str">
        <f>IFERROR(O1624/O1780,"")</f>
        <v/>
      </c>
      <c r="P1858" s="14">
        <f>IFERROR(P1624/P1780,"")</f>
        <v>-0.28504297998316547</v>
      </c>
      <c r="Q1858" s="14" t="str">
        <f>IFERROR(Q1624/Q1780,"")</f>
        <v/>
      </c>
      <c r="R1858" s="14">
        <f>IFERROR(R1624/R1780,"")</f>
        <v>-0.56217471903215088</v>
      </c>
      <c r="S1858" s="14" t="str">
        <f>IFERROR(S1624/S1780,"")</f>
        <v/>
      </c>
      <c r="T1858" s="14">
        <f>IFERROR(T1624/T1780,"")</f>
        <v>-0.56772503493375892</v>
      </c>
      <c r="U1858" s="14" t="str">
        <f>IFERROR(U1624/U1780,"")</f>
        <v/>
      </c>
      <c r="V1858" s="14">
        <f>IFERROR(V1624/V1780,"")</f>
        <v>-0.565826013540072</v>
      </c>
      <c r="W1858" s="14" t="str">
        <f>IFERROR(W1624/W1780,"")</f>
        <v/>
      </c>
      <c r="X1858" s="14">
        <f>IFERROR(X1624/X1780,"")</f>
        <v>-0.14344416676464794</v>
      </c>
      <c r="Y1858" s="14" t="str">
        <f>IFERROR(Y1624/Y1780,"")</f>
        <v/>
      </c>
      <c r="Z1858" s="14">
        <f>IFERROR(Z1624/Z1780,"")</f>
        <v>-0.13023965046149788</v>
      </c>
      <c r="AA1858" s="14" t="str">
        <f>IFERROR(AA1624/AA1780,"")</f>
        <v/>
      </c>
      <c r="AB1858" s="14">
        <f>IFERROR(AB1624/AB1780,"")</f>
        <v>-0.10976142934790881</v>
      </c>
      <c r="AC1858" s="14" t="str">
        <f>IFERROR(AC1624/AC1780,"")</f>
        <v/>
      </c>
      <c r="AD1858" s="14">
        <f>IFERROR(AD1624/AD1780,"")</f>
        <v>-0.38179839726573472</v>
      </c>
      <c r="AE1858" s="14" t="str">
        <f>IFERROR(AE1624/AE1780,"")</f>
        <v/>
      </c>
      <c r="AF1858" s="14">
        <f>IFERROR(AF1624/AF1780,"")</f>
        <v>-0.41266255755176567</v>
      </c>
      <c r="AG1858" s="14" t="str">
        <f>IFERROR(AG1624/AG1780,"")</f>
        <v/>
      </c>
      <c r="AH1858" s="14">
        <f>IFERROR(AH1624/AH1780,"")</f>
        <v>-0.22500981698841205</v>
      </c>
    </row>
    <row r="1859" spans="1:34" ht="15" hidden="1" x14ac:dyDescent="0.25">
      <c r="A1859" t="str">
        <f t="shared" si="311"/>
        <v>晋商超额拨备/归母净资产</v>
      </c>
      <c r="B1859" s="3" t="str">
        <f t="shared" si="308"/>
        <v>晋商银行超额拨备/归母净资产</v>
      </c>
      <c r="C1859" s="4" t="s">
        <v>229</v>
      </c>
      <c r="D1859" s="4" t="s">
        <v>201</v>
      </c>
      <c r="E1859" s="5" t="s">
        <v>215</v>
      </c>
      <c r="F1859" s="5" t="s">
        <v>236</v>
      </c>
      <c r="G1859" s="5" t="str">
        <f t="shared" si="312"/>
        <v>超额拨备/归母净资产</v>
      </c>
      <c r="H1859" s="14">
        <f>IFERROR(H1625/H1781,"")</f>
        <v>-7.114941626138678E-2</v>
      </c>
      <c r="I1859" s="14">
        <f>IFERROR(I1625/I1781,"")</f>
        <v>-5.8130518579881545E-2</v>
      </c>
      <c r="J1859" s="14">
        <f>IFERROR(J1625/J1781,"")</f>
        <v>-6.5050921370463768E-2</v>
      </c>
      <c r="K1859" s="14" t="str">
        <f>IFERROR(K1625/K1781,"")</f>
        <v/>
      </c>
      <c r="L1859" s="14">
        <f>IFERROR(L1625/L1781,"")</f>
        <v>-5.6207999094585716E-2</v>
      </c>
      <c r="M1859" s="14" t="str">
        <f>IFERROR(M1625/M1781,"")</f>
        <v/>
      </c>
      <c r="N1859" s="14">
        <f>IFERROR(N1625/N1781,"")</f>
        <v>-3.9036140794634785E-2</v>
      </c>
      <c r="O1859" s="14" t="str">
        <f>IFERROR(O1625/O1781,"")</f>
        <v/>
      </c>
      <c r="P1859" s="14">
        <f>IFERROR(P1625/P1781,"")</f>
        <v>-3.0989822826791857E-2</v>
      </c>
      <c r="Q1859" s="14">
        <f>IFERROR(Q1625/Q1781,"")</f>
        <v>-3.0348639761301456E-2</v>
      </c>
      <c r="R1859" s="14">
        <f>IFERROR(R1625/R1781,"")</f>
        <v>-0.29500545386651111</v>
      </c>
      <c r="S1859" s="14">
        <f>IFERROR(S1625/S1781,"")</f>
        <v>-0.28765880673796684</v>
      </c>
      <c r="T1859" s="14">
        <f>IFERROR(T1625/T1781,"")</f>
        <v>-0.32287941604248965</v>
      </c>
      <c r="U1859" s="14">
        <f>IFERROR(U1625/U1781,"")</f>
        <v>-0.31473052219954378</v>
      </c>
      <c r="V1859" s="14">
        <f>IFERROR(V1625/V1781,"")</f>
        <v>-0.36859460192377225</v>
      </c>
      <c r="W1859" s="14">
        <f>IFERROR(W1625/W1781,"")</f>
        <v>-0.36101236063349262</v>
      </c>
      <c r="X1859" s="14">
        <f>IFERROR(X1625/X1781,"")</f>
        <v>-0.10674488882984105</v>
      </c>
      <c r="Y1859" s="14">
        <f>IFERROR(Y1625/Y1781,"")</f>
        <v>-0.10431498953269412</v>
      </c>
      <c r="Z1859" s="14">
        <f>IFERROR(Z1625/Z1781,"")</f>
        <v>-7.552230668221338E-2</v>
      </c>
      <c r="AA1859" s="14">
        <f>IFERROR(AA1625/AA1781,"")</f>
        <v>-7.4171882729977878E-2</v>
      </c>
      <c r="AB1859" s="14">
        <f>IFERROR(AB1625/AB1781,"")</f>
        <v>-0.18735722974085975</v>
      </c>
      <c r="AC1859" s="14">
        <f>IFERROR(AC1625/AC1781,"")</f>
        <v>-0.17100679284614997</v>
      </c>
      <c r="AD1859" s="14">
        <f>IFERROR(AD1625/AD1781,"")</f>
        <v>-0.21705424124125874</v>
      </c>
      <c r="AE1859" s="14">
        <f>IFERROR(AE1625/AE1781,"")</f>
        <v>-0.21397862021384531</v>
      </c>
      <c r="AF1859" s="14">
        <f>IFERROR(AF1625/AF1781,"")</f>
        <v>-0.19780974885283964</v>
      </c>
      <c r="AG1859" s="14" t="str">
        <f>IFERROR(AG1625/AG1781,"")</f>
        <v/>
      </c>
      <c r="AH1859" s="14">
        <f>IFERROR(AH1625/AH1781,"")</f>
        <v>-0.17368203644931562</v>
      </c>
    </row>
    <row r="1860" spans="1:34" ht="15" hidden="1" x14ac:dyDescent="0.25">
      <c r="A1860" t="str">
        <f t="shared" si="311"/>
        <v>徽商超额拨备/归母净资产</v>
      </c>
      <c r="B1860" s="3" t="str">
        <f t="shared" si="308"/>
        <v>徽商银行超额拨备/归母净资产</v>
      </c>
      <c r="C1860" s="4" t="s">
        <v>230</v>
      </c>
      <c r="D1860" s="4" t="s">
        <v>202</v>
      </c>
      <c r="E1860" s="5" t="s">
        <v>216</v>
      </c>
      <c r="F1860" s="5" t="s">
        <v>236</v>
      </c>
      <c r="G1860" s="5" t="str">
        <f t="shared" si="312"/>
        <v>超额拨备/归母净资产</v>
      </c>
      <c r="H1860" s="14">
        <f>IFERROR(H1626/H1782,"")</f>
        <v>0.13821820102056967</v>
      </c>
      <c r="I1860" s="14">
        <f>IFERROR(I1626/I1782,"")</f>
        <v>0.12832136554878099</v>
      </c>
      <c r="J1860" s="14">
        <f>IFERROR(J1626/J1782,"")</f>
        <v>0.11105128020678874</v>
      </c>
      <c r="K1860" s="14">
        <f>IFERROR(K1626/K1782,"")</f>
        <v>0.10370226414141571</v>
      </c>
      <c r="L1860" s="14">
        <f>IFERROR(L1626/L1782,"")</f>
        <v>0.11240229397664621</v>
      </c>
      <c r="M1860" s="14">
        <f>IFERROR(M1626/M1782,"")</f>
        <v>0.10727230291365748</v>
      </c>
      <c r="N1860" s="14">
        <f>IFERROR(N1626/N1782,"")</f>
        <v>5.8111150073785672E-2</v>
      </c>
      <c r="O1860" s="14">
        <f>IFERROR(O1626/O1782,"")</f>
        <v>5.4386992869571806E-2</v>
      </c>
      <c r="P1860" s="14">
        <f>IFERROR(P1626/P1782,"")</f>
        <v>8.2300646385897944E-2</v>
      </c>
      <c r="Q1860" s="14">
        <f>IFERROR(Q1626/Q1782,"")</f>
        <v>7.7704367111434622E-2</v>
      </c>
      <c r="R1860" s="14">
        <f>IFERROR(R1626/R1782,"")</f>
        <v>6.5471397777080512E-2</v>
      </c>
      <c r="S1860" s="14">
        <f>IFERROR(S1626/S1782,"")</f>
        <v>6.1373313649037711E-2</v>
      </c>
      <c r="T1860" s="14">
        <f>IFERROR(T1626/T1782,"")</f>
        <v>0.12798565238018389</v>
      </c>
      <c r="U1860" s="14">
        <f>IFERROR(U1626/U1782,"")</f>
        <v>0.12036908808852574</v>
      </c>
      <c r="V1860" s="14">
        <f>IFERROR(V1626/V1782,"")</f>
        <v>7.3017283422408721E-2</v>
      </c>
      <c r="W1860" s="14">
        <f>IFERROR(W1626/W1782,"")</f>
        <v>6.8744590819393867E-2</v>
      </c>
      <c r="X1860" s="14">
        <f>IFERROR(X1626/X1782,"")</f>
        <v>0.18486854555269519</v>
      </c>
      <c r="Y1860" s="14">
        <f>IFERROR(Y1626/Y1782,"")</f>
        <v>0.18228503256121034</v>
      </c>
      <c r="Z1860" s="14">
        <f>IFERROR(Z1626/Z1782,"")</f>
        <v>0.15721878263257685</v>
      </c>
      <c r="AA1860" s="14">
        <f>IFERROR(AA1626/AA1782,"")</f>
        <v>0.14755548227672829</v>
      </c>
      <c r="AB1860" s="14">
        <f>IFERROR(AB1626/AB1782,"")</f>
        <v>0.15775611394837383</v>
      </c>
      <c r="AC1860" s="14">
        <f>IFERROR(AC1626/AC1782,"")</f>
        <v>0.15134711425804614</v>
      </c>
      <c r="AD1860" s="14">
        <f>IFERROR(AD1626/AD1782,"")</f>
        <v>6.7921127284994595E-2</v>
      </c>
      <c r="AE1860" s="14">
        <f>IFERROR(AE1626/AE1782,"")</f>
        <v>6.5635991669741225E-2</v>
      </c>
      <c r="AF1860" s="14">
        <f>IFERROR(AF1626/AF1782,"")</f>
        <v>6.7668788643468911E-2</v>
      </c>
      <c r="AG1860" s="14">
        <f>IFERROR(AG1626/AG1782,"")</f>
        <v>6.4125402140433052E-2</v>
      </c>
      <c r="AH1860" s="14">
        <f>IFERROR(AH1626/AH1782,"")</f>
        <v>8.7698226355450506E-2</v>
      </c>
    </row>
    <row r="1861" spans="1:34" ht="15" hidden="1" x14ac:dyDescent="0.25">
      <c r="A1861" t="str">
        <f t="shared" si="311"/>
        <v>哈尔滨超额拨备/归母净资产</v>
      </c>
      <c r="B1861" s="3" t="str">
        <f t="shared" si="308"/>
        <v>哈尔滨银行超额拨备/归母净资产</v>
      </c>
      <c r="C1861" s="4" t="s">
        <v>231</v>
      </c>
      <c r="D1861" s="4" t="s">
        <v>203</v>
      </c>
      <c r="E1861" s="5" t="s">
        <v>217</v>
      </c>
      <c r="F1861" s="5" t="s">
        <v>236</v>
      </c>
      <c r="G1861" s="5" t="str">
        <f t="shared" si="312"/>
        <v>超额拨备/归母净资产</v>
      </c>
      <c r="H1861" s="14">
        <f>IFERROR(H1627/H1783,"")</f>
        <v>-0.29855033194960551</v>
      </c>
      <c r="I1861" s="14" t="str">
        <f>IFERROR(I1627/I1783,"")</f>
        <v/>
      </c>
      <c r="J1861" s="14">
        <f>IFERROR(J1627/J1783,"")</f>
        <v>-0.29913122231264466</v>
      </c>
      <c r="K1861" s="14" t="str">
        <f>IFERROR(K1627/K1783,"")</f>
        <v/>
      </c>
      <c r="L1861" s="14">
        <f>IFERROR(L1627/L1783,"")</f>
        <v>-0.40581027727717739</v>
      </c>
      <c r="M1861" s="14" t="str">
        <f>IFERROR(M1627/M1783,"")</f>
        <v/>
      </c>
      <c r="N1861" s="14">
        <f>IFERROR(N1627/N1783,"")</f>
        <v>-0.61503717770175703</v>
      </c>
      <c r="O1861" s="14" t="str">
        <f>IFERROR(O1627/O1783,"")</f>
        <v/>
      </c>
      <c r="P1861" s="14">
        <f>IFERROR(P1627/P1783,"")</f>
        <v>-0.58552847397403207</v>
      </c>
      <c r="Q1861" s="14">
        <f>IFERROR(Q1627/Q1783,"")</f>
        <v>-0.58374821894353912</v>
      </c>
      <c r="R1861" s="14">
        <f>IFERROR(R1627/R1783,"")</f>
        <v>-0.91598400254550749</v>
      </c>
      <c r="S1861" s="14">
        <f>IFERROR(S1627/S1783,"")</f>
        <v>-0.91227897769913779</v>
      </c>
      <c r="T1861" s="14">
        <f>IFERROR(T1627/T1783,"")</f>
        <v>-1.0036517543447141</v>
      </c>
      <c r="U1861" s="14" t="str">
        <f>IFERROR(U1627/U1783,"")</f>
        <v/>
      </c>
      <c r="V1861" s="14">
        <f>IFERROR(V1627/V1783,"")</f>
        <v>-1.1793162866769045</v>
      </c>
      <c r="W1861" s="14">
        <f>IFERROR(W1627/W1783,"")</f>
        <v>-1.1776029436908262</v>
      </c>
      <c r="X1861" s="14">
        <f>IFERROR(X1627/X1783,"")</f>
        <v>-0.65474451727838323</v>
      </c>
      <c r="Y1861" s="14">
        <f>IFERROR(Y1627/Y1783,"")</f>
        <v>-0.68431966051910875</v>
      </c>
      <c r="Z1861" s="14">
        <f>IFERROR(Z1627/Z1783,"")</f>
        <v>-0.65307692940765427</v>
      </c>
      <c r="AA1861" s="14">
        <f>IFERROR(AA1627/AA1783,"")</f>
        <v>-0.64516494201501651</v>
      </c>
      <c r="AB1861" s="14">
        <f>IFERROR(AB1627/AB1783,"")</f>
        <v>-0.60479429271012264</v>
      </c>
      <c r="AC1861" s="14">
        <f>IFERROR(AC1627/AC1783,"")</f>
        <v>-0.60487634093257969</v>
      </c>
      <c r="AD1861" s="14">
        <f>IFERROR(AD1627/AD1783,"")</f>
        <v>-1.0112936850335572</v>
      </c>
      <c r="AE1861" s="14">
        <f>IFERROR(AE1627/AE1783,"")</f>
        <v>-1.0119369330823742</v>
      </c>
      <c r="AF1861" s="14">
        <f>IFERROR(AF1627/AF1783,"")</f>
        <v>-1.0710011257229881</v>
      </c>
      <c r="AG1861" s="14">
        <f>IFERROR(AG1627/AG1783,"")</f>
        <v>-1.0763578958151079</v>
      </c>
      <c r="AH1861" s="14">
        <f>IFERROR(AH1627/AH1783,"")</f>
        <v>-1.0589620464415053</v>
      </c>
    </row>
    <row r="1862" spans="1:34" ht="15" hidden="1" x14ac:dyDescent="0.25">
      <c r="A1862" t="str">
        <f t="shared" si="311"/>
        <v>贵州超额拨备/归母净资产</v>
      </c>
      <c r="B1862" s="3" t="str">
        <f t="shared" si="308"/>
        <v>贵州银行超额拨备/归母净资产</v>
      </c>
      <c r="C1862" s="4" t="s">
        <v>232</v>
      </c>
      <c r="D1862" s="4" t="s">
        <v>204</v>
      </c>
      <c r="E1862" s="5" t="s">
        <v>218</v>
      </c>
      <c r="F1862" s="5" t="s">
        <v>236</v>
      </c>
      <c r="G1862" s="5" t="str">
        <f t="shared" si="312"/>
        <v>超额拨备/归母净资产</v>
      </c>
      <c r="H1862" s="14" t="str">
        <f>IFERROR(H1628/H1784,"")</f>
        <v/>
      </c>
      <c r="I1862" s="14" t="str">
        <f>IFERROR(I1628/I1784,"")</f>
        <v/>
      </c>
      <c r="J1862" s="14">
        <f>IFERROR(J1628/J1784,"")</f>
        <v>0.16430207863604623</v>
      </c>
      <c r="K1862" s="14" t="str">
        <f>IFERROR(K1628/K1784,"")</f>
        <v/>
      </c>
      <c r="L1862" s="14">
        <f>IFERROR(L1628/L1784,"")</f>
        <v>0.19408603439289188</v>
      </c>
      <c r="M1862" s="14" t="str">
        <f>IFERROR(M1628/M1784,"")</f>
        <v/>
      </c>
      <c r="N1862" s="14">
        <f>IFERROR(N1628/N1784,"")</f>
        <v>0.1978036752818419</v>
      </c>
      <c r="O1862" s="14" t="str">
        <f>IFERROR(O1628/O1784,"")</f>
        <v/>
      </c>
      <c r="P1862" s="14">
        <f>IFERROR(P1628/P1784,"")</f>
        <v>0.22735150910633609</v>
      </c>
      <c r="Q1862" s="14">
        <f>IFERROR(Q1628/Q1784,"")</f>
        <v>0.23921910783811387</v>
      </c>
      <c r="R1862" s="14">
        <f>IFERROR(R1628/R1784,"")</f>
        <v>0.16685263943902492</v>
      </c>
      <c r="S1862" s="14" t="str">
        <f>IFERROR(S1628/S1784,"")</f>
        <v/>
      </c>
      <c r="T1862" s="14">
        <f>IFERROR(T1628/T1784,"")</f>
        <v>0.19299608316492595</v>
      </c>
      <c r="U1862" s="14" t="str">
        <f>IFERROR(U1628/U1784,"")</f>
        <v/>
      </c>
      <c r="V1862" s="14">
        <f>IFERROR(V1628/V1784,"")</f>
        <v>-1.1722269487726393E-2</v>
      </c>
      <c r="W1862" s="14" t="str">
        <f>IFERROR(W1628/W1784,"")</f>
        <v/>
      </c>
      <c r="X1862" s="14">
        <f>IFERROR(X1628/X1784,"")</f>
        <v>0.13649099328033604</v>
      </c>
      <c r="Y1862" s="14" t="str">
        <f>IFERROR(Y1628/Y1784,"")</f>
        <v/>
      </c>
      <c r="Z1862" s="14">
        <f>IFERROR(Z1628/Z1784,"")</f>
        <v>7.4773690552133912E-2</v>
      </c>
      <c r="AA1862" s="14" t="str">
        <f>IFERROR(AA1628/AA1784,"")</f>
        <v/>
      </c>
      <c r="AB1862" s="14">
        <f>IFERROR(AB1628/AB1784,"")</f>
        <v>8.3955782358195855E-2</v>
      </c>
      <c r="AC1862" s="14" t="str">
        <f>IFERROR(AC1628/AC1784,"")</f>
        <v/>
      </c>
      <c r="AD1862" s="14">
        <f>IFERROR(AD1628/AD1784,"")</f>
        <v>5.8223146421251822E-2</v>
      </c>
      <c r="AE1862" s="14" t="str">
        <f>IFERROR(AE1628/AE1784,"")</f>
        <v/>
      </c>
      <c r="AF1862" s="14">
        <f>IFERROR(AF1628/AF1784,"")</f>
        <v>7.8858749529503391E-2</v>
      </c>
      <c r="AG1862" s="14">
        <f>IFERROR(AG1628/AG1784,"")</f>
        <v>7.934714293632375E-2</v>
      </c>
      <c r="AH1862" s="276">
        <f>IFERROR(AH1628/AH1784,"")</f>
        <v>7.3337350711043164E-2</v>
      </c>
    </row>
    <row r="1863" spans="1:34" ht="15" hidden="1" x14ac:dyDescent="0.25">
      <c r="A1863" t="str">
        <f t="shared" si="311"/>
        <v>渤海超额拨备/归母净资产</v>
      </c>
      <c r="B1863" s="3" t="str">
        <f t="shared" si="308"/>
        <v>渤海银行超额拨备/归母净资产</v>
      </c>
      <c r="C1863" s="4" t="s">
        <v>233</v>
      </c>
      <c r="D1863" s="4" t="s">
        <v>205</v>
      </c>
      <c r="E1863" s="5" t="s">
        <v>219</v>
      </c>
      <c r="F1863" s="5" t="s">
        <v>236</v>
      </c>
      <c r="G1863" s="5" t="str">
        <f t="shared" si="312"/>
        <v>超额拨备/归母净资产</v>
      </c>
      <c r="H1863" s="14">
        <f>IFERROR(H1629/H1785,"")</f>
        <v>-0.12082476754061468</v>
      </c>
      <c r="I1863" s="14">
        <f>IFERROR(I1629/I1785,"")</f>
        <v>-9.243624023853475E-2</v>
      </c>
      <c r="J1863" s="14">
        <f>IFERROR(J1629/J1785,"")</f>
        <v>-0.10529091499298306</v>
      </c>
      <c r="K1863" s="14" t="str">
        <f>IFERROR(K1629/K1785,"")</f>
        <v/>
      </c>
      <c r="L1863" s="14">
        <f>IFERROR(L1629/L1785,"")</f>
        <v>-0.12304452891903042</v>
      </c>
      <c r="M1863" s="14" t="str">
        <f>IFERROR(M1629/M1785,"")</f>
        <v/>
      </c>
      <c r="N1863" s="14">
        <f>IFERROR(N1629/N1785,"")</f>
        <v>-0.17528628457915874</v>
      </c>
      <c r="O1863" s="14">
        <f>IFERROR(O1629/O1785,"")</f>
        <v>-0.16974393655772158</v>
      </c>
      <c r="P1863" s="14">
        <f>IFERROR(P1629/P1785,"")</f>
        <v>-0.17559076167001883</v>
      </c>
      <c r="Q1863" s="14">
        <f>IFERROR(Q1629/Q1785,"")</f>
        <v>-0.18189374674947187</v>
      </c>
      <c r="R1863" s="14">
        <f>IFERROR(R1629/R1785,"")</f>
        <v>-0.50744437402859499</v>
      </c>
      <c r="S1863" s="14">
        <f>IFERROR(S1629/S1785,"")</f>
        <v>-0.49087090819649087</v>
      </c>
      <c r="T1863" s="14">
        <f>IFERROR(T1629/T1785,"")</f>
        <v>-0.26258864531113402</v>
      </c>
      <c r="U1863" s="14">
        <f>IFERROR(U1629/U1785,"")</f>
        <v>-0.26174484353727384</v>
      </c>
      <c r="V1863" s="14">
        <f>IFERROR(V1629/V1785,"")</f>
        <v>-0.58706031643867951</v>
      </c>
      <c r="W1863" s="14">
        <f>IFERROR(W1629/W1785,"")</f>
        <v>-0.56784710614265566</v>
      </c>
      <c r="X1863" s="14">
        <f>IFERROR(X1629/X1785,"")</f>
        <v>-6.6667990923214765E-2</v>
      </c>
      <c r="Y1863" s="14">
        <f>IFERROR(Y1629/Y1785,"")</f>
        <v>-6.6484342833620633E-2</v>
      </c>
      <c r="Z1863" s="14">
        <f>IFERROR(Z1629/Z1785,"")</f>
        <v>-9.1839929050276561E-2</v>
      </c>
      <c r="AA1863" s="14">
        <f>IFERROR(AA1629/AA1785,"")</f>
        <v>-8.8785404395667761E-2</v>
      </c>
      <c r="AB1863" s="14">
        <f>IFERROR(AB1629/AB1785,"")</f>
        <v>-7.7444660840736937E-2</v>
      </c>
      <c r="AC1863" s="14">
        <f>IFERROR(AC1629/AC1785,"")</f>
        <v>-8.3225088704382777E-2</v>
      </c>
      <c r="AD1863" s="14">
        <f>IFERROR(AD1629/AD1785,"")</f>
        <v>-0.3783658864066512</v>
      </c>
      <c r="AE1863" s="14">
        <f>IFERROR(AE1629/AE1785,"")</f>
        <v>-0.37291368708692879</v>
      </c>
      <c r="AF1863" s="14">
        <f>IFERROR(AF1629/AF1785,"")</f>
        <v>-0.39553840015337693</v>
      </c>
      <c r="AG1863" s="14">
        <f>IFERROR(AG1629/AG1785,"")</f>
        <v>-0.39609936475056268</v>
      </c>
      <c r="AH1863" s="14">
        <f>IFERROR(AH1629/AH1785,"")</f>
        <v>-0.20877761196185943</v>
      </c>
    </row>
    <row r="1864" spans="1:34" ht="15" hidden="1" x14ac:dyDescent="0.25">
      <c r="A1864" t="str">
        <f t="shared" si="311"/>
        <v>威海超额拨备/归母净资产</v>
      </c>
      <c r="B1864" s="3" t="str">
        <f t="shared" si="308"/>
        <v>威海银行超额拨备/归母净资产</v>
      </c>
      <c r="C1864" s="4" t="s">
        <v>234</v>
      </c>
      <c r="D1864" s="4" t="s">
        <v>206</v>
      </c>
      <c r="E1864" s="5" t="s">
        <v>220</v>
      </c>
      <c r="F1864" s="5" t="s">
        <v>236</v>
      </c>
      <c r="G1864" s="5" t="str">
        <f t="shared" si="312"/>
        <v>超额拨备/归母净资产</v>
      </c>
      <c r="H1864" s="14">
        <f>IFERROR(H1630/H1786,"")</f>
        <v>6.275888618040433E-2</v>
      </c>
      <c r="I1864" s="14">
        <f>IFERROR(I1630/I1786,"")</f>
        <v>5.9062712238032694E-2</v>
      </c>
      <c r="J1864" s="14">
        <f>IFERROR(J1630/J1786,"")</f>
        <v>-5.8231475166860079E-2</v>
      </c>
      <c r="K1864" s="14">
        <f>IFERROR(K1630/K1786,"")</f>
        <v>-7.3585619858314091E-2</v>
      </c>
      <c r="L1864" s="14">
        <f>IFERROR(L1630/L1786,"")</f>
        <v>5.6643950804241255E-2</v>
      </c>
      <c r="M1864" s="14" t="str">
        <f>IFERROR(M1630/M1786,"")</f>
        <v/>
      </c>
      <c r="N1864" s="14">
        <f>IFERROR(N1630/N1786,"")</f>
        <v>-0.24691755192049031</v>
      </c>
      <c r="O1864" s="14" t="str">
        <f>IFERROR(O1630/O1786,"")</f>
        <v/>
      </c>
      <c r="P1864" s="14">
        <f>IFERROR(P1630/P1786,"")</f>
        <v>-0.22040989904621974</v>
      </c>
      <c r="Q1864" s="14" t="str">
        <f>IFERROR(Q1630/Q1786,"")</f>
        <v/>
      </c>
      <c r="R1864" s="14">
        <f>IFERROR(R1630/R1786,"")</f>
        <v>-0.23250095832470608</v>
      </c>
      <c r="S1864" s="14" t="str">
        <f>IFERROR(S1630/S1786,"")</f>
        <v/>
      </c>
      <c r="T1864" s="14">
        <f>IFERROR(T1630/T1786,"")</f>
        <v>-0.2149568809040277</v>
      </c>
      <c r="U1864" s="14" t="str">
        <f>IFERROR(U1630/U1786,"")</f>
        <v/>
      </c>
      <c r="V1864" s="14">
        <f>IFERROR(V1630/V1786,"")</f>
        <v>-0.40161662682249927</v>
      </c>
      <c r="W1864" s="14">
        <f>IFERROR(W1630/W1786,"")</f>
        <v>-0.37008309726659788</v>
      </c>
      <c r="X1864" s="14">
        <f>IFERROR(X1630/X1786,"")</f>
        <v>-3.9987118155598043E-2</v>
      </c>
      <c r="Y1864" s="14">
        <f>IFERROR(Y1630/Y1786,"")</f>
        <v>-3.1311880597961854E-2</v>
      </c>
      <c r="Z1864" s="14">
        <f>IFERROR(Z1630/Z1786,"")</f>
        <v>-3.7737665419265112E-2</v>
      </c>
      <c r="AA1864" s="14">
        <f>IFERROR(AA1630/AA1786,"")</f>
        <v>-3.4450238019294706E-2</v>
      </c>
      <c r="AB1864" s="14">
        <f>IFERROR(AB1630/AB1786,"")</f>
        <v>-8.9672653110309156E-2</v>
      </c>
      <c r="AC1864" s="14">
        <f>IFERROR(AC1630/AC1786,"")</f>
        <v>-8.2942052718675635E-2</v>
      </c>
      <c r="AD1864" s="14">
        <f>IFERROR(AD1630/AD1786,"")</f>
        <v>-0.16457105097612704</v>
      </c>
      <c r="AE1864" s="14">
        <f>IFERROR(AE1630/AE1786,"")</f>
        <v>-0.15831186873488348</v>
      </c>
      <c r="AF1864" s="14">
        <f>IFERROR(AF1630/AF1786,"")</f>
        <v>-0.1097965300023284</v>
      </c>
      <c r="AG1864" s="14">
        <f>IFERROR(AG1630/AG1786,"")</f>
        <v>-0.10365992351943128</v>
      </c>
      <c r="AH1864" s="14">
        <f>IFERROR(AH1630/AH1786,"")</f>
        <v>-4.3519280850989224E-2</v>
      </c>
    </row>
    <row r="1865" spans="1:34" ht="15" hidden="1" x14ac:dyDescent="0.25">
      <c r="A1865" t="str">
        <f t="shared" si="311"/>
        <v>东莞农商超额拨备/归母净资产</v>
      </c>
      <c r="B1865" s="3" t="str">
        <f t="shared" si="308"/>
        <v>东莞农商银行超额拨备/归母净资产</v>
      </c>
      <c r="C1865" s="4" t="s">
        <v>235</v>
      </c>
      <c r="D1865" s="4" t="s">
        <v>207</v>
      </c>
      <c r="E1865" s="5" t="s">
        <v>221</v>
      </c>
      <c r="F1865" s="5" t="s">
        <v>236</v>
      </c>
      <c r="G1865" s="5" t="str">
        <f t="shared" si="312"/>
        <v>超额拨备/归母净资产</v>
      </c>
      <c r="H1865" s="14">
        <f>IFERROR(H1631/H1787,"")</f>
        <v>0</v>
      </c>
      <c r="I1865" s="14">
        <f>IFERROR(I1631/I1787,"")</f>
        <v>0.15196611356807541</v>
      </c>
      <c r="J1865" s="14">
        <f>IFERROR(J1631/J1787,"")</f>
        <v>5.4351819463347044E-2</v>
      </c>
      <c r="K1865" s="14">
        <f>IFERROR(K1631/K1787,"")</f>
        <v>3.522406316835467E-2</v>
      </c>
      <c r="L1865" s="14">
        <f>IFERROR(L1631/L1787,"")</f>
        <v>0.19214995308686819</v>
      </c>
      <c r="M1865" s="14">
        <f>IFERROR(M1631/M1787,"")</f>
        <v>0.16680804923341672</v>
      </c>
      <c r="N1865" s="14">
        <f>IFERROR(N1631/N1787,"")</f>
        <v>6.4894431763642346E-2</v>
      </c>
      <c r="O1865" s="14">
        <f>IFERROR(O1631/O1787,"")</f>
        <v>5.5450467319723175E-2</v>
      </c>
      <c r="P1865" s="14" t="str">
        <f>IFERROR(P1631/P1787,"")</f>
        <v/>
      </c>
      <c r="Q1865" s="14" t="str">
        <f>IFERROR(Q1631/Q1787,"")</f>
        <v/>
      </c>
      <c r="R1865" s="14">
        <f>IFERROR(R1631/R1787,"")</f>
        <v>2.3419212171427825E-2</v>
      </c>
      <c r="S1865" s="14">
        <f>IFERROR(S1631/S1787,"")</f>
        <v>3.8464185683072499E-2</v>
      </c>
      <c r="T1865" s="14">
        <f>IFERROR(T1631/T1787,"")</f>
        <v>9.7524560416405573E-2</v>
      </c>
      <c r="U1865" s="14" t="str">
        <f>IFERROR(U1631/U1787,"")</f>
        <v/>
      </c>
      <c r="V1865" s="14">
        <f>IFERROR(V1631/V1787,"")</f>
        <v>7.4378692977405819E-2</v>
      </c>
      <c r="W1865" s="14">
        <f>IFERROR(W1631/W1787,"")</f>
        <v>7.8207524933113823E-2</v>
      </c>
      <c r="X1865" s="14">
        <f>IFERROR(X1631/X1787,"")</f>
        <v>9.9921369875641264E-2</v>
      </c>
      <c r="Y1865" s="14">
        <f>IFERROR(Y1631/Y1787,"")</f>
        <v>0.14415411167001507</v>
      </c>
      <c r="Z1865" s="14">
        <f>IFERROR(Z1631/Z1787,"")</f>
        <v>5.4512594322190772E-2</v>
      </c>
      <c r="AA1865" s="14">
        <f>IFERROR(AA1631/AA1787,"")</f>
        <v>5.5259164398403789E-2</v>
      </c>
      <c r="AB1865" s="14">
        <f>IFERROR(AB1631/AB1787,"")</f>
        <v>-1.4669020893041156E-2</v>
      </c>
      <c r="AC1865" s="14">
        <f>IFERROR(AC1631/AC1787,"")</f>
        <v>-1.0959517674496823E-2</v>
      </c>
      <c r="AD1865" s="14">
        <f>IFERROR(AD1631/AD1787,"")</f>
        <v>-4.1325613197044858E-3</v>
      </c>
      <c r="AE1865" s="14">
        <f>IFERROR(AE1631/AE1787,"")</f>
        <v>-1.6167592528374838E-3</v>
      </c>
      <c r="AF1865" s="14">
        <f>IFERROR(AF1631/AF1787,"")</f>
        <v>5.5738721172331872E-3</v>
      </c>
      <c r="AG1865" s="14">
        <f>IFERROR(AG1631/AG1787,"")</f>
        <v>7.7681377273053128E-3</v>
      </c>
      <c r="AH1865" s="14">
        <f>IFERROR(AH1631/AH1787,"")</f>
        <v>-6.9942953742924427E-3</v>
      </c>
    </row>
    <row r="1866" spans="1:34" ht="15" hidden="1" x14ac:dyDescent="0.25">
      <c r="A1866" t="str">
        <f t="shared" si="311"/>
        <v>国有行超额拨备/归母净资产</v>
      </c>
      <c r="B1866" s="15" t="str">
        <f t="shared" si="308"/>
        <v>国有行超额拨备/归母净资产</v>
      </c>
      <c r="C1866" s="16"/>
      <c r="D1866" s="17" t="s">
        <v>8</v>
      </c>
      <c r="E1866" s="17" t="s">
        <v>8</v>
      </c>
      <c r="F1866" s="17"/>
      <c r="G1866" s="17" t="str">
        <f>G1865</f>
        <v>超额拨备/归母净资产</v>
      </c>
      <c r="H1866" s="14">
        <f>H1632/H1788</f>
        <v>-4.2057981826630758E-2</v>
      </c>
      <c r="I1866" s="14">
        <f>I1632/I1788</f>
        <v>-3.6168536925933754E-2</v>
      </c>
      <c r="J1866" s="14">
        <f>J1632/J1788</f>
        <v>-2.3834818182914941E-2</v>
      </c>
      <c r="K1866" s="14">
        <f>K1632/K1788</f>
        <v>-1.8004214422724141E-2</v>
      </c>
      <c r="L1866" s="14">
        <f>L1632/L1788</f>
        <v>-8.53246023884182E-3</v>
      </c>
      <c r="M1866" s="14">
        <f>M1632/M1788</f>
        <v>-9.0221302751106475E-3</v>
      </c>
      <c r="N1866" s="14">
        <f>N1632/N1788</f>
        <v>-6.6886619056435604E-3</v>
      </c>
      <c r="O1866" s="14">
        <f>O1632/O1788</f>
        <v>-9.8767630365256495E-4</v>
      </c>
      <c r="P1866" s="14">
        <f>P1632/P1788</f>
        <v>1.5887018565885952E-2</v>
      </c>
      <c r="Q1866" s="14">
        <f>Q1632/Q1788</f>
        <v>2.3449539180618983E-2</v>
      </c>
      <c r="R1866" s="14">
        <f>R1632/R1788</f>
        <v>2.6793133609082028E-2</v>
      </c>
      <c r="S1866" s="14">
        <f>S1632/S1788</f>
        <v>3.4169366479715961E-2</v>
      </c>
      <c r="T1866" s="14">
        <f>T1632/T1788</f>
        <v>3.4960929545922982E-2</v>
      </c>
      <c r="U1866" s="14">
        <f>U1632/U1788</f>
        <v>3.6383804288825879E-2</v>
      </c>
      <c r="V1866" s="14">
        <f>V1632/V1788</f>
        <v>3.3383360809967899E-2</v>
      </c>
      <c r="W1866" s="14">
        <f>W1632/W1788</f>
        <v>4.0086235050039123E-2</v>
      </c>
      <c r="X1866" s="14">
        <f>X1632/X1788</f>
        <v>4.1354321304664474E-2</v>
      </c>
      <c r="Y1866" s="14">
        <f>Y1632/Y1788</f>
        <v>4.2048271242059475E-2</v>
      </c>
      <c r="Z1866" s="14">
        <f>Z1632/Z1788</f>
        <v>3.1629956928383232E-2</v>
      </c>
      <c r="AA1866" s="14">
        <f>AA1632/AA1788</f>
        <v>3.6511225116183349E-2</v>
      </c>
      <c r="AB1866" s="14">
        <f>AB1632/AB1788</f>
        <v>3.5341828987371059E-2</v>
      </c>
      <c r="AC1866" s="14">
        <f>AC1632/AC1788</f>
        <v>3.491546634710796E-2</v>
      </c>
      <c r="AD1866" s="14">
        <f>AD1632/AD1788</f>
        <v>2.1004664670784098E-2</v>
      </c>
      <c r="AE1866" s="14">
        <f>AE1632/AE1788</f>
        <v>2.4806121936182833E-2</v>
      </c>
      <c r="AF1866" s="14">
        <f>AF1632/AF1788</f>
        <v>2.2066344896605646E-2</v>
      </c>
      <c r="AG1866" s="14">
        <f>AG1632/AG1788</f>
        <v>1.946198621519344E-2</v>
      </c>
      <c r="AH1866" s="14">
        <f>AH1632/AH1788</f>
        <v>1.3365770277614132E-2</v>
      </c>
    </row>
    <row r="1867" spans="1:34" ht="15" hidden="1" x14ac:dyDescent="0.25">
      <c r="A1867" t="str">
        <f t="shared" si="311"/>
        <v>股份行超额拨备/归母净资产</v>
      </c>
      <c r="B1867" s="3" t="str">
        <f t="shared" si="308"/>
        <v>股份行超额拨备/归母净资产</v>
      </c>
      <c r="C1867" s="4"/>
      <c r="D1867" s="5" t="s">
        <v>27</v>
      </c>
      <c r="E1867" s="5" t="s">
        <v>27</v>
      </c>
      <c r="F1867" s="5"/>
      <c r="G1867" s="5" t="str">
        <f t="shared" ref="G1867:G1872" si="313">G1866</f>
        <v>超额拨备/归母净资产</v>
      </c>
      <c r="H1867" s="14">
        <f>H1633/H1789</f>
        <v>-3.7335082485371957E-2</v>
      </c>
      <c r="I1867" s="14">
        <f>I1633/I1789</f>
        <v>-2.8263777321568692E-2</v>
      </c>
      <c r="J1867" s="14">
        <f>J1633/J1789</f>
        <v>-2.443232285798436E-2</v>
      </c>
      <c r="K1867" s="14">
        <f>K1633/K1789</f>
        <v>-1.8767184411495792E-2</v>
      </c>
      <c r="L1867" s="14">
        <f>L1633/L1789</f>
        <v>-1.6848125406390132E-2</v>
      </c>
      <c r="M1867" s="14">
        <f>M1633/M1789</f>
        <v>-1.468134913926572E-2</v>
      </c>
      <c r="N1867" s="14">
        <f>N1633/N1789</f>
        <v>-2.0484432270460259E-2</v>
      </c>
      <c r="O1867" s="14">
        <f>O1633/O1789</f>
        <v>-7.979479705891147E-3</v>
      </c>
      <c r="P1867" s="14">
        <f>P1633/P1789</f>
        <v>-3.740732332168306E-3</v>
      </c>
      <c r="Q1867" s="14">
        <f>Q1633/Q1789</f>
        <v>-1.2679992128696891E-2</v>
      </c>
      <c r="R1867" s="14">
        <f>R1633/R1789</f>
        <v>-1.8885576241037785E-2</v>
      </c>
      <c r="S1867" s="14">
        <f>S1633/S1789</f>
        <v>-1.7583545803752848E-2</v>
      </c>
      <c r="T1867" s="14">
        <f>T1633/T1789</f>
        <v>-1.2590603023147944E-2</v>
      </c>
      <c r="U1867" s="14">
        <f>U1633/U1789</f>
        <v>-1.2910067453061409E-2</v>
      </c>
      <c r="V1867" s="14">
        <f>V1633/V1789</f>
        <v>-1.9198464984576436E-2</v>
      </c>
      <c r="W1867" s="14">
        <f>W1633/W1789</f>
        <v>-1.4485017323226514E-2</v>
      </c>
      <c r="X1867" s="14">
        <f>X1633/X1789</f>
        <v>-9.0339071551637038E-3</v>
      </c>
      <c r="Y1867" s="14">
        <f>Y1633/Y1789</f>
        <v>-1.1655477325606414E-2</v>
      </c>
      <c r="Z1867" s="14">
        <f>Z1633/Z1789</f>
        <v>-1.7359889644907117E-2</v>
      </c>
      <c r="AA1867" s="14">
        <f>AA1633/AA1789</f>
        <v>-2.1151472447457652E-2</v>
      </c>
      <c r="AB1867" s="14">
        <f>AB1633/AB1789</f>
        <v>-2.3172536860735577E-2</v>
      </c>
      <c r="AC1867" s="14">
        <f>AC1633/AC1789</f>
        <v>-2.5975006545156425E-2</v>
      </c>
      <c r="AD1867" s="14">
        <f>AD1633/AD1789</f>
        <v>-3.6595043802992708E-2</v>
      </c>
      <c r="AE1867" s="14">
        <f>AE1633/AE1789</f>
        <v>-3.9534700697800108E-2</v>
      </c>
      <c r="AF1867" s="14">
        <f>AF1633/AF1789</f>
        <v>-3.3405525647687437E-2</v>
      </c>
      <c r="AG1867" s="14">
        <f>AG1633/AG1789</f>
        <v>-3.5632004463429123E-2</v>
      </c>
      <c r="AH1867" s="14">
        <f>AH1633/AH1789</f>
        <v>-2.9982657086626927E-2</v>
      </c>
    </row>
    <row r="1868" spans="1:34" ht="15" hidden="1" x14ac:dyDescent="0.25">
      <c r="A1868" t="str">
        <f t="shared" si="311"/>
        <v>城商行超额拨备/归母净资产</v>
      </c>
      <c r="B1868" s="3" t="str">
        <f t="shared" si="308"/>
        <v>城商行超额拨备/归母净资产</v>
      </c>
      <c r="C1868" s="4"/>
      <c r="D1868" s="5" t="s">
        <v>55</v>
      </c>
      <c r="E1868" s="5" t="s">
        <v>55</v>
      </c>
      <c r="F1868" s="5"/>
      <c r="G1868" s="5" t="str">
        <f t="shared" si="313"/>
        <v>超额拨备/归母净资产</v>
      </c>
      <c r="H1868" s="14">
        <f>H1634/H1790</f>
        <v>6.9176741904646025E-2</v>
      </c>
      <c r="I1868" s="14">
        <f>I1634/I1790</f>
        <v>6.6242638288630806E-2</v>
      </c>
      <c r="J1868" s="14">
        <f>J1634/J1790</f>
        <v>7.8336176010876016E-2</v>
      </c>
      <c r="K1868" s="14">
        <f>K1634/K1790</f>
        <v>8.4146720551902893E-2</v>
      </c>
      <c r="L1868" s="14">
        <f>L1634/L1790</f>
        <v>9.1189217337007383E-2</v>
      </c>
      <c r="M1868" s="14">
        <f>M1634/M1790</f>
        <v>9.2697077973811701E-2</v>
      </c>
      <c r="N1868" s="14">
        <f>N1634/N1790</f>
        <v>0.10275629359260331</v>
      </c>
      <c r="O1868" s="14">
        <f>O1634/O1790</f>
        <v>0.10524245185107706</v>
      </c>
      <c r="P1868" s="14">
        <f>P1634/P1790</f>
        <v>0.11824884929943281</v>
      </c>
      <c r="Q1868" s="14">
        <f>Q1634/Q1790</f>
        <v>0.11806782064209941</v>
      </c>
      <c r="R1868" s="14">
        <f>R1634/R1790</f>
        <v>0.10312953316990192</v>
      </c>
      <c r="S1868" s="14">
        <f>S1634/S1790</f>
        <v>0.10601781905693267</v>
      </c>
      <c r="T1868" s="14">
        <f>T1634/T1790</f>
        <v>9.0856281957949966E-2</v>
      </c>
      <c r="U1868" s="14">
        <f>U1634/U1790</f>
        <v>9.434194224645559E-2</v>
      </c>
      <c r="V1868" s="14">
        <f>V1634/V1790</f>
        <v>0.1092577009556344</v>
      </c>
      <c r="W1868" s="14">
        <f>W1634/W1790</f>
        <v>0.10884707844944314</v>
      </c>
      <c r="X1868" s="14">
        <f>X1634/X1790</f>
        <v>0.11830873480008486</v>
      </c>
      <c r="Y1868" s="14">
        <f>Y1634/Y1790</f>
        <v>0.11707965960496446</v>
      </c>
      <c r="Z1868" s="14">
        <f>Z1634/Z1790</f>
        <v>0.10058178252780922</v>
      </c>
      <c r="AA1868" s="14">
        <f>AA1634/AA1790</f>
        <v>9.4433146965441764E-2</v>
      </c>
      <c r="AB1868" s="14">
        <f>AB1634/AB1790</f>
        <v>8.2113098653272612E-2</v>
      </c>
      <c r="AC1868" s="14">
        <f>AC1634/AC1790</f>
        <v>7.678866864257354E-2</v>
      </c>
      <c r="AD1868" s="14">
        <f>AD1634/AD1790</f>
        <v>4.7814589260217311E-2</v>
      </c>
      <c r="AE1868" s="14">
        <f>AE1634/AE1790</f>
        <v>4.463408909253775E-2</v>
      </c>
      <c r="AF1868" s="14">
        <f>AF1634/AF1790</f>
        <v>4.1772623576915552E-2</v>
      </c>
      <c r="AG1868" s="14">
        <f>AG1634/AG1790</f>
        <v>4.1083078869267833E-2</v>
      </c>
      <c r="AH1868" s="14" t="e">
        <f>AH1634/AH1790</f>
        <v>#VALUE!</v>
      </c>
    </row>
    <row r="1869" spans="1:34" ht="15" hidden="1" x14ac:dyDescent="0.25">
      <c r="A1869" t="str">
        <f t="shared" si="311"/>
        <v>农商行超额拨备/归母净资产</v>
      </c>
      <c r="B1869" s="3" t="str">
        <f t="shared" si="308"/>
        <v>农商行超额拨备/归母净资产</v>
      </c>
      <c r="C1869" s="4"/>
      <c r="D1869" s="5" t="s">
        <v>107</v>
      </c>
      <c r="E1869" s="5" t="s">
        <v>107</v>
      </c>
      <c r="F1869" s="5"/>
      <c r="G1869" s="5" t="str">
        <f t="shared" si="313"/>
        <v>超额拨备/归母净资产</v>
      </c>
      <c r="H1869" s="14">
        <f>H1635/H1791</f>
        <v>2.5043729369976734E-2</v>
      </c>
      <c r="I1869" s="14">
        <f>I1635/I1791</f>
        <v>1.4975612115365137E-2</v>
      </c>
      <c r="J1869" s="14">
        <f>J1635/J1791</f>
        <v>8.8990928965423113E-2</v>
      </c>
      <c r="K1869" s="14">
        <f>K1635/K1791</f>
        <v>8.7425090281107939E-2</v>
      </c>
      <c r="L1869" s="14">
        <f>L1635/L1791</f>
        <v>4.6679098566892688E-2</v>
      </c>
      <c r="M1869" s="14">
        <f>M1635/M1791</f>
        <v>6.2929821234278135E-2</v>
      </c>
      <c r="N1869" s="14">
        <f>N1635/N1791</f>
        <v>8.1433176333114754E-2</v>
      </c>
      <c r="O1869" s="14">
        <f>O1635/O1791</f>
        <v>4.5080350306725629E-2</v>
      </c>
      <c r="P1869" s="14">
        <f>P1635/P1791</f>
        <v>4.5080231347317416E-2</v>
      </c>
      <c r="Q1869" s="14">
        <f>Q1635/Q1791</f>
        <v>9.2182648779511503E-2</v>
      </c>
      <c r="R1869" s="14">
        <f>R1635/R1791</f>
        <v>0.10591197220921569</v>
      </c>
      <c r="S1869" s="14">
        <f>S1635/S1791</f>
        <v>0.11361878284680119</v>
      </c>
      <c r="T1869" s="14">
        <f>T1635/T1791</f>
        <v>0.11970172073271373</v>
      </c>
      <c r="U1869" s="14">
        <f>U1635/U1791</f>
        <v>0.12006345840612506</v>
      </c>
      <c r="V1869" s="14">
        <f>V1635/V1791</f>
        <v>0.11701523329099989</v>
      </c>
      <c r="W1869" s="14">
        <f>W1635/W1791</f>
        <v>0.12128150233284399</v>
      </c>
      <c r="X1869" s="14">
        <f>X1635/X1791</f>
        <v>0.13741688890895087</v>
      </c>
      <c r="Y1869" s="14">
        <f>Y1635/Y1791</f>
        <v>0.12741104101267009</v>
      </c>
      <c r="Z1869" s="14">
        <f>Z1635/Z1791</f>
        <v>0.12003386925170058</v>
      </c>
      <c r="AA1869" s="14">
        <f>AA1635/AA1791</f>
        <v>0.12385000568421456</v>
      </c>
      <c r="AB1869" s="14">
        <f>AB1635/AB1791</f>
        <v>0.10574546835656204</v>
      </c>
      <c r="AC1869" s="14">
        <f>AC1635/AC1791</f>
        <v>9.230369198057306E-2</v>
      </c>
      <c r="AD1869" s="14">
        <f>AD1635/AD1791</f>
        <v>7.8186173084141261E-2</v>
      </c>
      <c r="AE1869" s="14">
        <f>AE1635/AE1791</f>
        <v>7.3775129279976356E-2</v>
      </c>
      <c r="AF1869" s="14">
        <f>AF1635/AF1791</f>
        <v>6.5745401681035875E-2</v>
      </c>
      <c r="AG1869" s="14">
        <f>AG1635/AG1791</f>
        <v>6.1283046899121306E-2</v>
      </c>
      <c r="AH1869" s="14" t="e">
        <f>AH1635/AH1791</f>
        <v>#VALUE!</v>
      </c>
    </row>
    <row r="1870" spans="1:34" ht="15" hidden="1" x14ac:dyDescent="0.25">
      <c r="A1870" t="str">
        <f t="shared" si="311"/>
        <v>上市银行超额拨备/归母净资产</v>
      </c>
      <c r="B1870" s="3" t="str">
        <f t="shared" si="308"/>
        <v>上市银行超额拨备/归母净资产</v>
      </c>
      <c r="C1870" s="4"/>
      <c r="D1870" s="5" t="s">
        <v>135</v>
      </c>
      <c r="E1870" s="5" t="s">
        <v>135</v>
      </c>
      <c r="F1870" s="5"/>
      <c r="G1870" s="5" t="str">
        <f t="shared" si="313"/>
        <v>超额拨备/归母净资产</v>
      </c>
      <c r="H1870" s="14">
        <f>H1636/H1792</f>
        <v>-3.1508720317361197E-2</v>
      </c>
      <c r="I1870" s="14">
        <f>I1636/I1792</f>
        <v>-2.6269182140049866E-2</v>
      </c>
      <c r="J1870" s="14">
        <f>J1636/J1792</f>
        <v>-1.4623487524262553E-2</v>
      </c>
      <c r="K1870" s="14">
        <f>K1636/K1792</f>
        <v>-9.4837361087645872E-3</v>
      </c>
      <c r="L1870" s="14">
        <f>L1636/L1792</f>
        <v>-2.2002834400197697E-3</v>
      </c>
      <c r="M1870" s="14">
        <f>M1636/M1792</f>
        <v>-2.0007344483206268E-3</v>
      </c>
      <c r="N1870" s="14">
        <f>N1636/N1792</f>
        <v>-4.2073834149496993E-4</v>
      </c>
      <c r="O1870" s="14">
        <f>O1636/O1792</f>
        <v>6.1118135389032473E-3</v>
      </c>
      <c r="P1870" s="14">
        <f>P1636/P1792</f>
        <v>1.9230996505090237E-2</v>
      </c>
      <c r="Q1870" s="14">
        <f>Q1636/Q1792</f>
        <v>2.2750793885229628E-2</v>
      </c>
      <c r="R1870" s="14">
        <f>R1636/R1792</f>
        <v>2.2740211208182506E-2</v>
      </c>
      <c r="S1870" s="14">
        <f>S1636/S1792</f>
        <v>2.8338072589525972E-2</v>
      </c>
      <c r="T1870" s="14">
        <f>T1636/T1792</f>
        <v>2.9066632684380613E-2</v>
      </c>
      <c r="U1870" s="14">
        <f>U1636/U1792</f>
        <v>3.0241796532453361E-2</v>
      </c>
      <c r="V1870" s="14">
        <f>V1636/V1792</f>
        <v>2.7868967156838245E-2</v>
      </c>
      <c r="W1870" s="14">
        <f>W1636/W1792</f>
        <v>3.3488647939531622E-2</v>
      </c>
      <c r="X1870" s="14">
        <f>X1636/X1792</f>
        <v>3.690570148246225E-2</v>
      </c>
      <c r="Y1870" s="14">
        <f>Y1636/Y1792</f>
        <v>3.6524482633246889E-2</v>
      </c>
      <c r="Z1870" s="14">
        <f>Z1636/Z1792</f>
        <v>2.6828246642685707E-2</v>
      </c>
      <c r="AA1870" s="14">
        <f>AA1636/AA1792</f>
        <v>2.861617122271233E-2</v>
      </c>
      <c r="AB1870" s="14">
        <f>AB1636/AB1792</f>
        <v>2.6139716951738581E-2</v>
      </c>
      <c r="AC1870" s="14">
        <f>AC1636/AC1792</f>
        <v>2.4437134982468897E-2</v>
      </c>
      <c r="AD1870" s="14">
        <f>AD1636/AD1792</f>
        <v>1.0068895616096927E-2</v>
      </c>
      <c r="AE1870" s="14">
        <f>AE1636/AE1792</f>
        <v>1.1399105934671899E-2</v>
      </c>
      <c r="AF1870" s="14">
        <f>AF1636/AF1792</f>
        <v>1.1001455971525076E-2</v>
      </c>
      <c r="AG1870" s="14">
        <f>AG1636/AG1792</f>
        <v>8.7135364103129546E-3</v>
      </c>
      <c r="AH1870" s="14">
        <f>AH1636/AH1792</f>
        <v>-1.6540796019848124E-3</v>
      </c>
    </row>
    <row r="1871" spans="1:34" ht="15" hidden="1" x14ac:dyDescent="0.25">
      <c r="A1871" t="str">
        <f t="shared" si="311"/>
        <v>A+H股超额拨备/归母净资产</v>
      </c>
      <c r="B1871" s="3" t="str">
        <f t="shared" si="308"/>
        <v>A+H股超额拨备/归母净资产</v>
      </c>
      <c r="C1871" s="3"/>
      <c r="D1871" s="5" t="s">
        <v>542</v>
      </c>
      <c r="E1871" s="5" t="s">
        <v>542</v>
      </c>
      <c r="F1871" s="3"/>
      <c r="G1871" s="5" t="str">
        <f t="shared" si="313"/>
        <v>超额拨备/归母净资产</v>
      </c>
      <c r="H1871" s="14">
        <f>H1637/H1793</f>
        <v>-3.5153447870819442E-2</v>
      </c>
      <c r="I1871" s="14">
        <f>I1637/I1793</f>
        <v>-2.9210776031570917E-2</v>
      </c>
      <c r="J1871" s="14">
        <f>J1637/J1793</f>
        <v>-1.7778676617949855E-2</v>
      </c>
      <c r="K1871" s="14">
        <f>K1637/K1793</f>
        <v>-1.0891613878016347E-2</v>
      </c>
      <c r="L1871" s="14">
        <f>L1637/L1793</f>
        <v>-4.7514968920474377E-3</v>
      </c>
      <c r="M1871" s="14">
        <f>M1637/M1793</f>
        <v>-4.7820586664158718E-3</v>
      </c>
      <c r="N1871" s="14">
        <f>N1637/N1793</f>
        <v>-4.1172441688903079E-3</v>
      </c>
      <c r="O1871" s="14">
        <f>O1637/O1793</f>
        <v>1.8551024716239571E-3</v>
      </c>
      <c r="P1871" s="14">
        <f>P1637/P1793</f>
        <v>1.5547519535097341E-2</v>
      </c>
      <c r="Q1871" s="14">
        <f>Q1637/Q1793</f>
        <v>1.9761499477804846E-2</v>
      </c>
      <c r="R1871" s="14">
        <f>R1637/R1793</f>
        <v>2.2926160251057325E-2</v>
      </c>
      <c r="S1871" s="14">
        <f>S1637/S1793</f>
        <v>2.8986404216688244E-2</v>
      </c>
      <c r="T1871" s="14">
        <f>T1637/T1793</f>
        <v>2.9038686305389038E-2</v>
      </c>
      <c r="U1871" s="14">
        <f>U1637/U1793</f>
        <v>2.9883944440806071E-2</v>
      </c>
      <c r="V1871" s="14">
        <f>V1637/V1793</f>
        <v>2.6630249027061709E-2</v>
      </c>
      <c r="W1871" s="14">
        <f>W1637/W1793</f>
        <v>3.3125524569072279E-2</v>
      </c>
      <c r="X1871" s="14">
        <f>X1637/X1793</f>
        <v>3.6469895982145055E-2</v>
      </c>
      <c r="Y1871" s="14">
        <f>Y1637/Y1793</f>
        <v>3.7302863519504764E-2</v>
      </c>
      <c r="Z1871" s="14">
        <f>Z1637/Z1793</f>
        <v>2.7338092046559216E-2</v>
      </c>
      <c r="AA1871" s="14">
        <f>AA1637/AA1793</f>
        <v>3.1058333540471477E-2</v>
      </c>
      <c r="AB1871" s="14">
        <f>AB1637/AB1793</f>
        <v>2.8955542530111546E-2</v>
      </c>
      <c r="AC1871" s="14">
        <f>AC1637/AC1793</f>
        <v>2.8014703191827566E-2</v>
      </c>
      <c r="AD1871" s="14">
        <f>AD1637/AD1793</f>
        <v>1.358388919277464E-2</v>
      </c>
      <c r="AE1871" s="14">
        <f>AE1637/AE1793</f>
        <v>1.6044318152672012E-2</v>
      </c>
      <c r="AF1871" s="14">
        <f>AF1637/AF1793</f>
        <v>1.444475516446085E-2</v>
      </c>
      <c r="AG1871" s="14">
        <f>AG1637/AG1793</f>
        <v>1.2030802002883914E-2</v>
      </c>
      <c r="AH1871" s="14">
        <f>AH1637/AH1793</f>
        <v>7.5452903829170588E-3</v>
      </c>
    </row>
    <row r="1872" spans="1:34" ht="15" hidden="1" x14ac:dyDescent="0.25">
      <c r="A1872" t="str">
        <f t="shared" si="311"/>
        <v>纯H股超额拨备/归母净资产</v>
      </c>
      <c r="B1872" s="3" t="str">
        <f t="shared" ref="B1872" si="314">D1872&amp;G1872</f>
        <v>纯H股超额拨备/归母净资产</v>
      </c>
      <c r="C1872" s="3"/>
      <c r="D1872" s="5" t="s">
        <v>236</v>
      </c>
      <c r="E1872" s="5" t="s">
        <v>236</v>
      </c>
      <c r="F1872" s="3"/>
      <c r="G1872" s="5" t="str">
        <f t="shared" si="313"/>
        <v>超额拨备/归母净资产</v>
      </c>
      <c r="H1872" s="14">
        <f>H1638/H1794</f>
        <v>-0.12527600664751021</v>
      </c>
      <c r="I1872" s="14">
        <f>I1638/I1794</f>
        <v>-0.130344417958525</v>
      </c>
      <c r="J1872" s="14">
        <f>J1638/J1794</f>
        <v>-9.6717280336652556E-2</v>
      </c>
      <c r="K1872" s="14">
        <f>K1638/K1794</f>
        <v>-0.20269324453046211</v>
      </c>
      <c r="L1872" s="14">
        <f>L1638/L1794</f>
        <v>-8.5788197978620084E-2</v>
      </c>
      <c r="M1872" s="14">
        <f>M1638/M1794</f>
        <v>-0.19541648090686933</v>
      </c>
      <c r="N1872" s="14">
        <f>N1638/N1794</f>
        <v>-0.13816002565498134</v>
      </c>
      <c r="O1872" s="14">
        <f>O1638/O1794</f>
        <v>-0.24239187727062389</v>
      </c>
      <c r="P1872" s="14">
        <f>P1638/P1794</f>
        <v>-0.14119710287689607</v>
      </c>
      <c r="Q1872" s="14">
        <f>Q1638/Q1794</f>
        <v>-0.16212440021462407</v>
      </c>
      <c r="R1872" s="14">
        <f>R1638/R1794</f>
        <v>-0.31419587439313768</v>
      </c>
      <c r="S1872" s="14">
        <f>S1638/S1794</f>
        <v>-0.43041482166525447</v>
      </c>
      <c r="T1872" s="14">
        <f>T1638/T1794</f>
        <v>-0.23790791183773416</v>
      </c>
      <c r="U1872" s="14">
        <f>U1638/U1794</f>
        <v>-0.35772384798009921</v>
      </c>
      <c r="V1872" s="14">
        <f>V1638/V1794</f>
        <v>-0.40574173397162089</v>
      </c>
      <c r="W1872" s="14">
        <f>W1638/W1794</f>
        <v>-0.49459275166830363</v>
      </c>
      <c r="X1872" s="14">
        <f>X1638/X1794</f>
        <v>-8.7296825805351683E-2</v>
      </c>
      <c r="Y1872" s="14">
        <f>Y1638/Y1794</f>
        <v>-9.0071357898987056E-2</v>
      </c>
      <c r="Z1872" s="14">
        <f>Z1638/Z1794</f>
        <v>-0.10241949339983214</v>
      </c>
      <c r="AA1872" s="14">
        <f>AA1638/AA1794</f>
        <v>-0.10784423229373268</v>
      </c>
      <c r="AB1872" s="14">
        <f>AB1638/AB1794</f>
        <v>-0.11087068166263919</v>
      </c>
      <c r="AC1872" s="14">
        <f>AC1638/AC1794</f>
        <v>-0.11974305297362262</v>
      </c>
      <c r="AD1872" s="14">
        <f>AD1638/AD1794</f>
        <v>-0.23535684824204664</v>
      </c>
      <c r="AE1872" s="14">
        <f>AE1638/AE1794</f>
        <v>-0.31328817299174405</v>
      </c>
      <c r="AF1872" s="14">
        <f>AF1638/AF1794</f>
        <v>-0.25518876246255295</v>
      </c>
      <c r="AG1872" s="14">
        <f>AG1638/AG1794</f>
        <v>-0.30812547688505687</v>
      </c>
      <c r="AH1872" s="14">
        <f>AH1638/AH1794</f>
        <v>-0.16708623520192833</v>
      </c>
    </row>
    <row r="1873" spans="1:34" ht="15.6" hidden="1" x14ac:dyDescent="0.25">
      <c r="A1873" t="str">
        <f t="shared" si="311"/>
        <v>超额拨备/归母净利润(TTM)</v>
      </c>
      <c r="B1873" s="3"/>
      <c r="C1873" s="3"/>
      <c r="D1873" s="3"/>
      <c r="E1873" s="3"/>
      <c r="F1873" s="1" t="s">
        <v>138</v>
      </c>
      <c r="G1873" s="3" t="s">
        <v>271</v>
      </c>
    </row>
    <row r="1874" spans="1:34" ht="15" hidden="1" x14ac:dyDescent="0.25">
      <c r="A1874" t="str">
        <f t="shared" si="311"/>
        <v>工商超额拨备/归母净利润(TTM)</v>
      </c>
      <c r="B1874" s="3" t="str">
        <f>D1874&amp;G1874</f>
        <v>工商银行超额拨备/归母净利润(TTM)</v>
      </c>
      <c r="C1874" s="4" t="s">
        <v>5</v>
      </c>
      <c r="D1874" s="4" t="s">
        <v>6</v>
      </c>
      <c r="E1874" s="5" t="s">
        <v>7</v>
      </c>
      <c r="F1874" s="5" t="s">
        <v>8</v>
      </c>
      <c r="G1874" s="5" t="str">
        <f>G1873</f>
        <v>超额拨备/归母净利润(TTM)</v>
      </c>
      <c r="H1874" s="14">
        <f>IFERROR(H1562/H1640,"")</f>
        <v>-0.57189427096816503</v>
      </c>
      <c r="I1874" s="14">
        <f>IFERROR(I1562/I1640,"")</f>
        <v>-0.51479977111385833</v>
      </c>
      <c r="J1874" s="14">
        <f>IFERROR(J1562/J1640,"")</f>
        <v>-0.5490957187788259</v>
      </c>
      <c r="K1874" s="14">
        <f>IFERROR(K1562/K1640,"")</f>
        <v>-0.51507029960630801</v>
      </c>
      <c r="L1874" s="14">
        <f>IFERROR(L1562/L1640,"")</f>
        <v>-0.44271684130434008</v>
      </c>
      <c r="M1874" s="14">
        <f>IFERROR(M1562/M1640,"")</f>
        <v>-0.44399638503805494</v>
      </c>
      <c r="N1874" s="14">
        <f>IFERROR(N1562/N1640,"")</f>
        <v>-0.41186639823238563</v>
      </c>
      <c r="O1874" s="14">
        <f>IFERROR(O1562/O1640,"")</f>
        <v>-0.35127764029992858</v>
      </c>
      <c r="P1874" s="14">
        <f>IFERROR(P1562/P1640,"")</f>
        <v>-0.16236841455704795</v>
      </c>
      <c r="Q1874" s="14">
        <f>IFERROR(Q1562/Q1640,"")</f>
        <v>-9.9174736618571874E-2</v>
      </c>
      <c r="R1874" s="14">
        <f>IFERROR(R1562/R1640,"")</f>
        <v>-0.13953366844846085</v>
      </c>
      <c r="S1874" s="14">
        <f>IFERROR(S1562/S1640,"")</f>
        <v>-6.0777136572481648E-2</v>
      </c>
      <c r="T1874" s="14">
        <f>IFERROR(T1562/T1640,"")</f>
        <v>1.2629602296483222E-2</v>
      </c>
      <c r="U1874" s="14">
        <f>IFERROR(U1562/U1640,"")</f>
        <v>2.8966719011754179E-2</v>
      </c>
      <c r="V1874" s="14">
        <f>IFERROR(V1562/V1640,"")</f>
        <v>6.2444260617005358E-2</v>
      </c>
      <c r="W1874" s="14">
        <f>IFERROR(W1562/W1640,"")</f>
        <v>0.1461700647752589</v>
      </c>
      <c r="X1874" s="14">
        <f>IFERROR(X1562/X1640,"")</f>
        <v>0.2379483801599579</v>
      </c>
      <c r="Y1874" s="14">
        <f>IFERROR(Y1562/Y1640,"")</f>
        <v>0.23450471081704441</v>
      </c>
      <c r="Z1874" s="14">
        <f>IFERROR(Z1562/Z1640,"")</f>
        <v>0.11867218545411577</v>
      </c>
      <c r="AA1874" s="14">
        <f>IFERROR(AA1562/AA1640,"")</f>
        <v>0.19811403278724804</v>
      </c>
      <c r="AB1874" s="14">
        <f>IFERROR(AB1562/AB1640,"")</f>
        <v>0.11268996939420506</v>
      </c>
      <c r="AC1874" s="14">
        <f>IFERROR(AC1562/AC1640,"")</f>
        <v>0.13698595424666205</v>
      </c>
      <c r="AD1874" s="14">
        <f>IFERROR(AD1562/AD1640,"")</f>
        <v>-9.8074603335128296E-2</v>
      </c>
      <c r="AE1874" s="14">
        <f>IFERROR(AE1562/AE1640,"")</f>
        <v>-3.6150748966514781E-2</v>
      </c>
      <c r="AF1874" s="14">
        <f>IFERROR(AF1562/AF1640,"")</f>
        <v>-1.0130054553107275E-2</v>
      </c>
      <c r="AG1874" s="14">
        <f>IFERROR(AG1562/AG1640,"")</f>
        <v>2.892912533469667E-3</v>
      </c>
      <c r="AH1874" s="14">
        <f>IFERROR(AH1562/AH1640,"")</f>
        <v>-0.12911828511892168</v>
      </c>
    </row>
    <row r="1875" spans="1:34" ht="15" hidden="1" x14ac:dyDescent="0.25">
      <c r="A1875" t="str">
        <f t="shared" si="311"/>
        <v>建设超额拨备/归母净利润(TTM)</v>
      </c>
      <c r="B1875" s="3" t="str">
        <f t="shared" ref="B1875:B1949" si="315">D1875&amp;G1875</f>
        <v>建设银行超额拨备/归母净利润(TTM)</v>
      </c>
      <c r="C1875" s="4" t="s">
        <v>9</v>
      </c>
      <c r="D1875" s="4" t="s">
        <v>10</v>
      </c>
      <c r="E1875" s="5" t="s">
        <v>11</v>
      </c>
      <c r="F1875" s="5" t="s">
        <v>8</v>
      </c>
      <c r="G1875" s="5" t="str">
        <f>G1874</f>
        <v>超额拨备/归母净利润(TTM)</v>
      </c>
      <c r="H1875" s="14">
        <f>IFERROR(H1563/H1641,"")</f>
        <v>-0.44062543637183077</v>
      </c>
      <c r="I1875" s="14">
        <f>IFERROR(I1563/I1641,"")</f>
        <v>-0.41819779571328081</v>
      </c>
      <c r="J1875" s="14">
        <f>IFERROR(J1563/J1641,"")</f>
        <v>-0.43404552567548832</v>
      </c>
      <c r="K1875" s="14">
        <f>IFERROR(K1563/K1641,"")</f>
        <v>-0.3363860421469525</v>
      </c>
      <c r="L1875" s="14">
        <f>IFERROR(L1563/L1641,"")</f>
        <v>-0.52448886152960628</v>
      </c>
      <c r="M1875" s="14">
        <f>IFERROR(M1563/M1641,"")</f>
        <v>-0.53341485027566449</v>
      </c>
      <c r="N1875" s="14">
        <f>IFERROR(N1563/N1641,"")</f>
        <v>-0.51837661243313049</v>
      </c>
      <c r="O1875" s="14">
        <f>IFERROR(O1563/O1641,"")</f>
        <v>-0.44211053163074882</v>
      </c>
      <c r="P1875" s="14">
        <f>IFERROR(P1563/P1641,"")</f>
        <v>-0.36481252598317515</v>
      </c>
      <c r="Q1875" s="14">
        <f>IFERROR(Q1563/Q1641,"")</f>
        <v>-0.28302791933308918</v>
      </c>
      <c r="R1875" s="14">
        <f>IFERROR(R1563/R1641,"")</f>
        <v>-0.24879880600172602</v>
      </c>
      <c r="S1875" s="14">
        <f>IFERROR(S1563/S1641,"")</f>
        <v>-0.1318358883490891</v>
      </c>
      <c r="T1875" s="14">
        <f>IFERROR(T1563/T1641,"")</f>
        <v>-0.18378193048205757</v>
      </c>
      <c r="U1875" s="14">
        <f>IFERROR(U1563/U1641,"")</f>
        <v>-0.13921893200521351</v>
      </c>
      <c r="V1875" s="14">
        <f>IFERROR(V1563/V1641,"")</f>
        <v>-0.15801317417040037</v>
      </c>
      <c r="W1875" s="14">
        <f>IFERROR(W1563/W1641,"")</f>
        <v>-7.7925191824938053E-2</v>
      </c>
      <c r="X1875" s="14">
        <f>IFERROR(X1563/X1641,"")</f>
        <v>-0.14930742498399405</v>
      </c>
      <c r="Y1875" s="14">
        <f>IFERROR(Y1563/Y1641,"")</f>
        <v>-0.12722996659970506</v>
      </c>
      <c r="Z1875" s="14">
        <f>IFERROR(Z1563/Z1641,"")</f>
        <v>-0.20588256651826378</v>
      </c>
      <c r="AA1875" s="14">
        <f>IFERROR(AA1563/AA1641,"")</f>
        <v>-0.15726704532741481</v>
      </c>
      <c r="AB1875" s="14">
        <f>IFERROR(AB1563/AB1641,"")</f>
        <v>9.4456338070893018E-3</v>
      </c>
      <c r="AC1875" s="14">
        <f>IFERROR(AC1563/AC1641,"")</f>
        <v>1.8521936481717301E-2</v>
      </c>
      <c r="AD1875" s="14">
        <f>IFERROR(AD1563/AD1641,"")</f>
        <v>-1.6056159987128725E-3</v>
      </c>
      <c r="AE1875" s="14">
        <f>IFERROR(AE1563/AE1641,"")</f>
        <v>1.3331333499944418E-2</v>
      </c>
      <c r="AF1875" s="14">
        <f>IFERROR(AF1563/AF1641,"")</f>
        <v>0.12463853393214525</v>
      </c>
      <c r="AG1875" s="14">
        <f>IFERROR(AG1563/AG1641,"")</f>
        <v>8.3271963839234062E-2</v>
      </c>
      <c r="AH1875" s="14">
        <f>IFERROR(AH1563/AH1641,"")</f>
        <v>5.2445121361085291E-2</v>
      </c>
    </row>
    <row r="1876" spans="1:34" ht="15" hidden="1" x14ac:dyDescent="0.25">
      <c r="A1876" t="str">
        <f t="shared" si="311"/>
        <v>农业超额拨备/归母净利润(TTM)</v>
      </c>
      <c r="B1876" s="3" t="str">
        <f t="shared" si="315"/>
        <v>农业银行超额拨备/归母净利润(TTM)</v>
      </c>
      <c r="C1876" s="4" t="s">
        <v>12</v>
      </c>
      <c r="D1876" s="4" t="s">
        <v>13</v>
      </c>
      <c r="E1876" s="5" t="s">
        <v>14</v>
      </c>
      <c r="F1876" s="5" t="s">
        <v>8</v>
      </c>
      <c r="G1876" s="5" t="str">
        <f t="shared" ref="G1876:G1909" si="316">G1875</f>
        <v>超额拨备/归母净利润(TTM)</v>
      </c>
      <c r="H1876" s="14">
        <f>IFERROR(H1564/H1642,"")</f>
        <v>0.23386257562164425</v>
      </c>
      <c r="I1876" s="14">
        <f>IFERROR(I1564/I1642,"")</f>
        <v>0.2322999730932809</v>
      </c>
      <c r="J1876" s="14">
        <f>IFERROR(J1564/J1642,"")</f>
        <v>0.43425848428556596</v>
      </c>
      <c r="K1876" s="14">
        <f>IFERROR(K1564/K1642,"")</f>
        <v>0.45529214124277989</v>
      </c>
      <c r="L1876" s="14">
        <f>IFERROR(L1564/L1642,"")</f>
        <v>0.64785476196443903</v>
      </c>
      <c r="M1876" s="14">
        <f>IFERROR(M1564/M1642,"")</f>
        <v>0.60480654801232003</v>
      </c>
      <c r="N1876" s="14">
        <f>IFERROR(N1564/N1642,"")</f>
        <v>0.58188676762764835</v>
      </c>
      <c r="O1876" s="14">
        <f>IFERROR(O1564/O1642,"")</f>
        <v>0.61579559051282418</v>
      </c>
      <c r="P1876" s="14">
        <f>IFERROR(P1564/P1642,"")</f>
        <v>0.9518345330014083</v>
      </c>
      <c r="Q1876" s="14">
        <f>IFERROR(Q1564/Q1642,"")</f>
        <v>1.0417435943682865</v>
      </c>
      <c r="R1876" s="14">
        <f>IFERROR(R1564/R1642,"")</f>
        <v>1.1538447834217171</v>
      </c>
      <c r="S1876" s="14">
        <f>IFERROR(S1564/S1642,"")</f>
        <v>1.2725274744790143</v>
      </c>
      <c r="T1876" s="14">
        <f>IFERROR(T1564/T1642,"")</f>
        <v>1.2545549554165827</v>
      </c>
      <c r="U1876" s="14">
        <f>IFERROR(U1564/U1642,"")</f>
        <v>1.2472630536671705</v>
      </c>
      <c r="V1876" s="14">
        <f>IFERROR(V1564/V1642,"")</f>
        <v>1.1488142405649453</v>
      </c>
      <c r="W1876" s="14">
        <f>IFERROR(W1564/W1642,"")</f>
        <v>1.2670822257870924</v>
      </c>
      <c r="X1876" s="14">
        <f>IFERROR(X1564/X1642,"")</f>
        <v>1.2662832489968834</v>
      </c>
      <c r="Y1876" s="14">
        <f>IFERROR(Y1564/Y1642,"")</f>
        <v>1.2658433486622225</v>
      </c>
      <c r="Z1876" s="14">
        <f>IFERROR(Z1564/Z1642,"")</f>
        <v>1.3009631205542109</v>
      </c>
      <c r="AA1876" s="14">
        <f>IFERROR(AA1564/AA1642,"")</f>
        <v>1.4112487620624339</v>
      </c>
      <c r="AB1876" s="14">
        <f>IFERROR(AB1564/AB1642,"")</f>
        <v>1.3415117677766584</v>
      </c>
      <c r="AC1876" s="14">
        <f>IFERROR(AC1564/AC1642,"")</f>
        <v>1.3332775491004876</v>
      </c>
      <c r="AD1876" s="14">
        <f>IFERROR(AD1564/AD1642,"")</f>
        <v>1.0475701726087709</v>
      </c>
      <c r="AE1876" s="14">
        <f>IFERROR(AE1564/AE1642,"")</f>
        <v>1.2393875654025694</v>
      </c>
      <c r="AF1876" s="14">
        <f>IFERROR(AF1564/AF1642,"")</f>
        <v>1.1755333527009011</v>
      </c>
      <c r="AG1876" s="14">
        <f>IFERROR(AG1564/AG1642,"")</f>
        <v>1.1616548269050835</v>
      </c>
      <c r="AH1876" s="14">
        <f>IFERROR(AH1564/AH1642,"")</f>
        <v>1.0776062760916847</v>
      </c>
    </row>
    <row r="1877" spans="1:34" ht="15" hidden="1" x14ac:dyDescent="0.25">
      <c r="A1877" t="str">
        <f t="shared" si="311"/>
        <v>中国超额拨备/归母净利润(TTM)</v>
      </c>
      <c r="B1877" s="3" t="str">
        <f t="shared" si="315"/>
        <v>中国银行超额拨备/归母净利润(TTM)</v>
      </c>
      <c r="C1877" s="4" t="s">
        <v>15</v>
      </c>
      <c r="D1877" s="4" t="s">
        <v>16</v>
      </c>
      <c r="E1877" s="5" t="s">
        <v>17</v>
      </c>
      <c r="F1877" s="5" t="s">
        <v>8</v>
      </c>
      <c r="G1877" s="5" t="str">
        <f t="shared" si="316"/>
        <v>超额拨备/归母净利润(TTM)</v>
      </c>
      <c r="H1877" s="14">
        <f>IFERROR(H1565/H1643,"")</f>
        <v>-0.9517294078229197</v>
      </c>
      <c r="I1877" s="14">
        <f>IFERROR(I1565/I1643,"")</f>
        <v>-0.90010354255302083</v>
      </c>
      <c r="J1877" s="14">
        <f>IFERROR(J1565/J1643,"")</f>
        <v>-0.57664624369680595</v>
      </c>
      <c r="K1877" s="14">
        <f>IFERROR(K1565/K1643,"")</f>
        <v>-0.50320047295831716</v>
      </c>
      <c r="L1877" s="14">
        <f>IFERROR(L1565/L1643,"")</f>
        <v>-0.35451501314022799</v>
      </c>
      <c r="M1877" s="14">
        <f>IFERROR(M1565/M1643,"")</f>
        <v>-0.40012034205961838</v>
      </c>
      <c r="N1877" s="14">
        <f>IFERROR(N1565/N1643,"")</f>
        <v>-0.31939866749624113</v>
      </c>
      <c r="O1877" s="14">
        <f>IFERROR(O1565/O1643,"")</f>
        <v>-0.24616929214107763</v>
      </c>
      <c r="P1877" s="14">
        <f>IFERROR(P1565/P1643,"")</f>
        <v>-0.10403262260336178</v>
      </c>
      <c r="Q1877" s="14">
        <f>IFERROR(Q1565/Q1643,"")</f>
        <v>-2.5065786825642058E-2</v>
      </c>
      <c r="R1877" s="14">
        <f>IFERROR(R1565/R1643,"")</f>
        <v>7.5340114241384593E-2</v>
      </c>
      <c r="S1877" s="14">
        <f>IFERROR(S1565/S1643,"")</f>
        <v>0.10264484320604926</v>
      </c>
      <c r="T1877" s="14">
        <f>IFERROR(T1565/T1643,"")</f>
        <v>7.9346714355970946E-2</v>
      </c>
      <c r="U1877" s="14">
        <f>IFERROR(U1565/U1643,"")</f>
        <v>0.13231871243648211</v>
      </c>
      <c r="V1877" s="14">
        <f>IFERROR(V1565/V1643,"")</f>
        <v>9.2077406249587657E-2</v>
      </c>
      <c r="W1877" s="14">
        <f>IFERROR(W1565/W1643,"")</f>
        <v>0.16681986619808123</v>
      </c>
      <c r="X1877" s="14">
        <f>IFERROR(X1565/X1643,"")</f>
        <v>0.15905430517112604</v>
      </c>
      <c r="Y1877" s="14">
        <f>IFERROR(Y1565/Y1643,"")</f>
        <v>0.23794495148680711</v>
      </c>
      <c r="Z1877" s="14">
        <f>IFERROR(Z1565/Z1643,"")</f>
        <v>-2.4464584052021496E-2</v>
      </c>
      <c r="AA1877" s="14">
        <f>IFERROR(AA1565/AA1643,"")</f>
        <v>8.6496811883769023E-2</v>
      </c>
      <c r="AB1877" s="14">
        <f>IFERROR(AB1565/AB1643,"")</f>
        <v>1.3504938153725716E-2</v>
      </c>
      <c r="AC1877" s="14">
        <f>IFERROR(AC1565/AC1643,"")</f>
        <v>1.9590674759137439E-2</v>
      </c>
      <c r="AD1877" s="14">
        <f>IFERROR(AD1565/AD1643,"")</f>
        <v>-4.0761737883712228E-2</v>
      </c>
      <c r="AE1877" s="14">
        <f>IFERROR(AE1565/AE1643,"")</f>
        <v>-2.3194332306025457E-2</v>
      </c>
      <c r="AF1877" s="14">
        <f>IFERROR(AF1565/AF1643,"")</f>
        <v>-0.20620271163825649</v>
      </c>
      <c r="AG1877" s="14">
        <f>IFERROR(AG1565/AG1643,"")</f>
        <v>-0.19805282933869481</v>
      </c>
      <c r="AH1877" s="14">
        <f>IFERROR(AH1565/AH1643,"")</f>
        <v>-9.6310286765341396E-2</v>
      </c>
    </row>
    <row r="1878" spans="1:34" ht="15" hidden="1" x14ac:dyDescent="0.25">
      <c r="A1878" t="str">
        <f t="shared" si="311"/>
        <v>邮储超额拨备/归母净利润(TTM)</v>
      </c>
      <c r="B1878" s="3" t="str">
        <f t="shared" si="315"/>
        <v>邮储银行超额拨备/归母净利润(TTM)</v>
      </c>
      <c r="C1878" s="4" t="s">
        <v>18</v>
      </c>
      <c r="D1878" s="4" t="s">
        <v>19</v>
      </c>
      <c r="E1878" s="5" t="s">
        <v>20</v>
      </c>
      <c r="F1878" s="5" t="s">
        <v>8</v>
      </c>
      <c r="G1878" s="5" t="str">
        <f t="shared" si="316"/>
        <v>超额拨备/归母净利润(TTM)</v>
      </c>
      <c r="H1878" s="14">
        <f>IFERROR(H1566/H1644,"")</f>
        <v>1.3980410817051196</v>
      </c>
      <c r="I1878" s="14">
        <f>IFERROR(I1566/I1644,"")</f>
        <v>1.3849050660388387</v>
      </c>
      <c r="J1878" s="14">
        <f>IFERROR(J1566/J1644,"")</f>
        <v>1.7772143239295619</v>
      </c>
      <c r="K1878" s="14">
        <f>IFERROR(K1566/K1644,"")</f>
        <v>1.8217748604156332</v>
      </c>
      <c r="L1878" s="14">
        <f>IFERROR(L1566/L1644,"")</f>
        <v>2.5034465023597274</v>
      </c>
      <c r="M1878" s="14">
        <f>IFERROR(M1566/M1644,"")</f>
        <v>2.535491795121787</v>
      </c>
      <c r="N1878" s="14">
        <f>IFERROR(N1566/N1644,"")</f>
        <v>2.3459077181887569</v>
      </c>
      <c r="O1878" s="14">
        <f>IFERROR(O1566/O1644,"")</f>
        <v>2.3618269408630144</v>
      </c>
      <c r="P1878" s="14">
        <f>IFERROR(P1566/P1644,"")</f>
        <v>2.278348031474053</v>
      </c>
      <c r="Q1878" s="14">
        <f>IFERROR(Q1566/Q1644,"")</f>
        <v>2.2078155651050593</v>
      </c>
      <c r="R1878" s="14">
        <f>IFERROR(R1566/R1644,"")</f>
        <v>2.115798716029933</v>
      </c>
      <c r="S1878" s="14">
        <f>IFERROR(S1566/S1644,"")</f>
        <v>2.0825600205138466</v>
      </c>
      <c r="T1878" s="14">
        <f>IFERROR(T1566/T1644,"")</f>
        <v>2.0392368038505482</v>
      </c>
      <c r="U1878" s="14">
        <f>IFERROR(U1566/U1644,"")</f>
        <v>1.9176638670595942</v>
      </c>
      <c r="V1878" s="14">
        <f>IFERROR(V1566/V1644,"")</f>
        <v>1.8185178212710036</v>
      </c>
      <c r="W1878" s="14">
        <f>IFERROR(W1566/W1644,"")</f>
        <v>1.800288321564367</v>
      </c>
      <c r="X1878" s="14">
        <f>IFERROR(X1566/X1644,"")</f>
        <v>1.7266281600018252</v>
      </c>
      <c r="Y1878" s="14">
        <f>IFERROR(Y1566/Y1644,"")</f>
        <v>1.6575069229001496</v>
      </c>
      <c r="Z1878" s="14">
        <f>IFERROR(Z1566/Z1644,"")</f>
        <v>1.5187688431668018</v>
      </c>
      <c r="AA1878" s="14">
        <f>IFERROR(AA1566/AA1644,"")</f>
        <v>1.4077789538619114</v>
      </c>
      <c r="AB1878" s="14">
        <f>IFERROR(AB1566/AB1644,"")</f>
        <v>1.2860045977011492</v>
      </c>
      <c r="AC1878" s="14">
        <f>IFERROR(AC1566/AC1644,"")</f>
        <v>1.0528506496361349</v>
      </c>
      <c r="AD1878" s="14">
        <f>IFERROR(AD1566/AD1644,"")</f>
        <v>0.87323144347182524</v>
      </c>
      <c r="AE1878" s="14">
        <f>IFERROR(AE1566/AE1644,"")</f>
        <v>0.60467617804403306</v>
      </c>
      <c r="AF1878" s="14">
        <f>IFERROR(AF1566/AF1644,"")</f>
        <v>0.39552671362150715</v>
      </c>
      <c r="AG1878" s="14">
        <f>IFERROR(AG1566/AG1644,"")</f>
        <v>4.6574223541955583E-2</v>
      </c>
      <c r="AH1878" s="14">
        <f>IFERROR(AH1566/AH1644,"")</f>
        <v>-0.27094872088233923</v>
      </c>
    </row>
    <row r="1879" spans="1:34" ht="15" hidden="1" x14ac:dyDescent="0.25">
      <c r="A1879" t="str">
        <f t="shared" si="311"/>
        <v>交通超额拨备/归母净利润(TTM)</v>
      </c>
      <c r="B1879" s="3" t="str">
        <f t="shared" si="315"/>
        <v>交通银行超额拨备/归母净利润(TTM)</v>
      </c>
      <c r="C1879" s="4" t="s">
        <v>21</v>
      </c>
      <c r="D1879" s="4" t="s">
        <v>22</v>
      </c>
      <c r="E1879" s="5" t="s">
        <v>23</v>
      </c>
      <c r="F1879" s="5" t="s">
        <v>8</v>
      </c>
      <c r="G1879" s="5" t="str">
        <f t="shared" si="316"/>
        <v>超额拨备/归母净利润(TTM)</v>
      </c>
      <c r="H1879" s="14">
        <f>IFERROR(H1567/H1645,"")</f>
        <v>-0.657086504073643</v>
      </c>
      <c r="I1879" s="14">
        <f>IFERROR(I1567/I1645,"")</f>
        <v>-0.65870956415989967</v>
      </c>
      <c r="J1879" s="14">
        <f>IFERROR(J1567/J1645,"")</f>
        <v>-0.57153559736545856</v>
      </c>
      <c r="K1879" s="14">
        <f>IFERROR(K1567/K1645,"")</f>
        <v>-0.67461626298914512</v>
      </c>
      <c r="L1879" s="14">
        <f>IFERROR(L1567/L1645,"")</f>
        <v>-0.5527938736151583</v>
      </c>
      <c r="M1879" s="14">
        <f>IFERROR(M1567/M1645,"")</f>
        <v>-0.53061033989061623</v>
      </c>
      <c r="N1879" s="14">
        <f>IFERROR(N1567/N1645,"")</f>
        <v>-0.22832205841020009</v>
      </c>
      <c r="O1879" s="14">
        <f>IFERROR(O1567/O1645,"")</f>
        <v>-0.24654922621843639</v>
      </c>
      <c r="P1879" s="14">
        <f>IFERROR(P1567/P1645,"")</f>
        <v>-0.22732668162505362</v>
      </c>
      <c r="Q1879" s="14">
        <f>IFERROR(Q1567/Q1645,"")</f>
        <v>-0.14724483441204586</v>
      </c>
      <c r="R1879" s="14">
        <f>IFERROR(R1567/R1645,"")</f>
        <v>-4.3684360763179372E-2</v>
      </c>
      <c r="S1879" s="14">
        <f>IFERROR(S1567/S1645,"")</f>
        <v>-9.5206634746153693E-2</v>
      </c>
      <c r="T1879" s="14">
        <f>IFERROR(T1567/T1645,"")</f>
        <v>-2.7620566505211695E-2</v>
      </c>
      <c r="U1879" s="14">
        <f>IFERROR(U1567/U1645,"")</f>
        <v>-6.1628161222339788E-3</v>
      </c>
      <c r="V1879" s="14">
        <f>IFERROR(V1567/V1645,"")</f>
        <v>-1.2079268358853899E-2</v>
      </c>
      <c r="W1879" s="14">
        <f>IFERROR(W1567/W1645,"")</f>
        <v>-2.955840271386679E-2</v>
      </c>
      <c r="X1879" s="14">
        <f>IFERROR(X1567/X1645,"")</f>
        <v>7.6347691931851799E-2</v>
      </c>
      <c r="Y1879" s="14">
        <f>IFERROR(Y1567/Y1645,"")</f>
        <v>0.10863435867796876</v>
      </c>
      <c r="Z1879" s="14">
        <f>IFERROR(Z1567/Z1645,"")</f>
        <v>7.7244947588646307E-2</v>
      </c>
      <c r="AA1879" s="14">
        <f>IFERROR(AA1567/AA1645,"")</f>
        <v>4.1364533803165092E-2</v>
      </c>
      <c r="AB1879" s="14">
        <f>IFERROR(AB1567/AB1645,"")</f>
        <v>4.8326859180655851E-2</v>
      </c>
      <c r="AC1879" s="14">
        <f>IFERROR(AC1567/AC1645,"")</f>
        <v>8.7104643801760279E-2</v>
      </c>
      <c r="AD1879" s="14">
        <f>IFERROR(AD1567/AD1645,"")</f>
        <v>-2.1350396426815747E-2</v>
      </c>
      <c r="AE1879" s="14">
        <f>IFERROR(AE1567/AE1645,"")</f>
        <v>-3.7718345216558542E-2</v>
      </c>
      <c r="AF1879" s="14">
        <f>IFERROR(AF1567/AF1645,"")</f>
        <v>-9.1267263955891586E-3</v>
      </c>
      <c r="AG1879" s="14">
        <f>IFERROR(AG1567/AG1645,"")</f>
        <v>3.601453261671648E-3</v>
      </c>
      <c r="AH1879" s="14">
        <f>IFERROR(AH1567/AH1645,"")</f>
        <v>-0.14999381732237313</v>
      </c>
    </row>
    <row r="1880" spans="1:34" ht="15" hidden="1" x14ac:dyDescent="0.25">
      <c r="A1880" t="str">
        <f t="shared" si="311"/>
        <v>招商超额拨备/归母净利润(TTM)</v>
      </c>
      <c r="B1880" s="3" t="str">
        <f t="shared" si="315"/>
        <v>招商银行超额拨备/归母净利润(TTM)</v>
      </c>
      <c r="C1880" s="4" t="s">
        <v>24</v>
      </c>
      <c r="D1880" s="4" t="s">
        <v>25</v>
      </c>
      <c r="E1880" s="5" t="s">
        <v>26</v>
      </c>
      <c r="F1880" s="5" t="s">
        <v>27</v>
      </c>
      <c r="G1880" s="5" t="str">
        <f t="shared" si="316"/>
        <v>超额拨备/归母净利润(TTM)</v>
      </c>
      <c r="H1880" s="14">
        <f>IFERROR(H1568/H1646,"")</f>
        <v>1.3394924666728381</v>
      </c>
      <c r="I1880" s="14">
        <f>IFERROR(I1568/I1646,"")</f>
        <v>1.3728417478627279</v>
      </c>
      <c r="J1880" s="14">
        <f>IFERROR(J1568/J1646,"")</f>
        <v>1.5054805259134032</v>
      </c>
      <c r="K1880" s="14">
        <f>IFERROR(K1568/K1646,"")</f>
        <v>1.5700811930162855</v>
      </c>
      <c r="L1880" s="14">
        <f>IFERROR(L1568/L1646,"")</f>
        <v>1.8242500679030453</v>
      </c>
      <c r="M1880" s="14">
        <f>IFERROR(M1568/M1646,"")</f>
        <v>1.8561210330582996</v>
      </c>
      <c r="N1880" s="14">
        <f>IFERROR(N1568/N1646,"")</f>
        <v>1.7238225062152002</v>
      </c>
      <c r="O1880" s="14">
        <f>IFERROR(O1568/O1646,"")</f>
        <v>1.7180004903408754</v>
      </c>
      <c r="P1880" s="14">
        <f>IFERROR(P1568/P1646,"")</f>
        <v>1.8800202402855459</v>
      </c>
      <c r="Q1880" s="14">
        <f>IFERROR(Q1568/Q1646,"")</f>
        <v>1.6426512120258145</v>
      </c>
      <c r="R1880" s="14">
        <f>IFERROR(R1568/R1646,"")</f>
        <v>1.6323250996481045</v>
      </c>
      <c r="S1880" s="14">
        <f>IFERROR(S1568/S1646,"")</f>
        <v>1.5181153031171075</v>
      </c>
      <c r="T1880" s="14">
        <f>IFERROR(T1568/T1646,"")</f>
        <v>1.6106608329692962</v>
      </c>
      <c r="U1880" s="14">
        <f>IFERROR(U1568/U1646,"")</f>
        <v>1.5120907355005295</v>
      </c>
      <c r="V1880" s="14">
        <f>IFERROR(V1568/V1646,"")</f>
        <v>1.2947424397878444</v>
      </c>
      <c r="W1880" s="14">
        <f>IFERROR(W1568/W1646,"")</f>
        <v>1.3362600309595323</v>
      </c>
      <c r="X1880" s="14">
        <f>IFERROR(X1568/X1646,"")</f>
        <v>1.3772746321288034</v>
      </c>
      <c r="Y1880" s="14">
        <f>IFERROR(Y1568/Y1646,"")</f>
        <v>1.3878361622292732</v>
      </c>
      <c r="Z1880" s="14">
        <f>IFERROR(Z1568/Z1646,"")</f>
        <v>1.2456909353214827</v>
      </c>
      <c r="AA1880" s="14">
        <f>IFERROR(AA1568/AA1646,"")</f>
        <v>1.2281044816236972</v>
      </c>
      <c r="AB1880" s="14">
        <f>IFERROR(AB1568/AB1646,"")</f>
        <v>1.2166906540836444</v>
      </c>
      <c r="AC1880" s="14">
        <f>IFERROR(AC1568/AC1646,"")</f>
        <v>1.1745854314031916</v>
      </c>
      <c r="AD1880" s="14">
        <f>IFERROR(AD1568/AD1646,"")</f>
        <v>0.98411633791806785</v>
      </c>
      <c r="AE1880" s="14">
        <f>IFERROR(AE1568/AE1646,"")</f>
        <v>0.94677385027100247</v>
      </c>
      <c r="AF1880" s="14">
        <f>IFERROR(AF1568/AF1646,"")</f>
        <v>0.90661114835305345</v>
      </c>
      <c r="AG1880" s="14">
        <f>IFERROR(AG1568/AG1646,"")</f>
        <v>0.90072659905087316</v>
      </c>
      <c r="AH1880" s="14">
        <f>IFERROR(AH1568/AH1646,"")</f>
        <v>0.81879368761694216</v>
      </c>
    </row>
    <row r="1881" spans="1:34" ht="15" hidden="1" x14ac:dyDescent="0.25">
      <c r="A1881" t="str">
        <f t="shared" si="311"/>
        <v>兴业超额拨备/归母净利润(TTM)</v>
      </c>
      <c r="B1881" s="3" t="str">
        <f t="shared" si="315"/>
        <v>兴业银行超额拨备/归母净利润(TTM)</v>
      </c>
      <c r="C1881" s="4" t="s">
        <v>28</v>
      </c>
      <c r="D1881" s="4" t="s">
        <v>29</v>
      </c>
      <c r="E1881" s="5" t="s">
        <v>30</v>
      </c>
      <c r="F1881" s="5" t="s">
        <v>27</v>
      </c>
      <c r="G1881" s="5" t="str">
        <f t="shared" si="316"/>
        <v>超额拨备/归母净利润(TTM)</v>
      </c>
      <c r="H1881" s="14">
        <f>IFERROR(H1569/H1647,"")</f>
        <v>2.93490977371819E-2</v>
      </c>
      <c r="I1881" s="14">
        <f>IFERROR(I1569/I1647,"")</f>
        <v>6.7739720309876642E-2</v>
      </c>
      <c r="J1881" s="14">
        <f>IFERROR(J1569/J1647,"")</f>
        <v>0.1994239175320339</v>
      </c>
      <c r="K1881" s="14">
        <f>IFERROR(K1569/K1647,"")</f>
        <v>2.2127813081330477E-2</v>
      </c>
      <c r="L1881" s="14">
        <f>IFERROR(L1569/L1647,"")</f>
        <v>0.26711749948065644</v>
      </c>
      <c r="M1881" s="14">
        <f>IFERROR(M1569/M1647,"")</f>
        <v>0.22160983877898524</v>
      </c>
      <c r="N1881" s="14">
        <f>IFERROR(N1569/N1647,"")</f>
        <v>0.38420549034911289</v>
      </c>
      <c r="O1881" s="14">
        <f>IFERROR(O1569/O1647,"")</f>
        <v>0.57954745445650002</v>
      </c>
      <c r="P1881" s="14">
        <f>IFERROR(P1569/P1647,"")</f>
        <v>0.51490913443383501</v>
      </c>
      <c r="Q1881" s="14">
        <f>IFERROR(Q1569/Q1647,"")</f>
        <v>0.43687263704324203</v>
      </c>
      <c r="R1881" s="14">
        <f>IFERROR(R1569/R1647,"")</f>
        <v>0.38240187469762932</v>
      </c>
      <c r="S1881" s="14">
        <f>IFERROR(S1569/S1647,"")</f>
        <v>0.3863937387882645</v>
      </c>
      <c r="T1881" s="14">
        <f>IFERROR(T1569/T1647,"")</f>
        <v>0.22573988908581566</v>
      </c>
      <c r="U1881" s="14">
        <f>IFERROR(U1569/U1647,"")</f>
        <v>0.2022799635157547</v>
      </c>
      <c r="V1881" s="14">
        <f>IFERROR(V1569/V1647,"")</f>
        <v>0.24492521859986657</v>
      </c>
      <c r="W1881" s="14">
        <f>IFERROR(W1569/W1647,"")</f>
        <v>0.2470931169444632</v>
      </c>
      <c r="X1881" s="14">
        <f>IFERROR(X1569/X1647,"")</f>
        <v>0.3307809666928338</v>
      </c>
      <c r="Y1881" s="14">
        <f>IFERROR(Y1569/Y1647,"")</f>
        <v>0.18549456786618426</v>
      </c>
      <c r="Z1881" s="14">
        <f>IFERROR(Z1569/Z1647,"")</f>
        <v>0.23521701722081007</v>
      </c>
      <c r="AA1881" s="14">
        <f>IFERROR(AA1569/AA1647,"")</f>
        <v>0.12736216513617221</v>
      </c>
      <c r="AB1881" s="14">
        <f>IFERROR(AB1569/AB1647,"")</f>
        <v>3.9514688004129613E-2</v>
      </c>
      <c r="AC1881" s="14">
        <f>IFERROR(AC1569/AC1647,"")</f>
        <v>-1.8946142075921168E-2</v>
      </c>
      <c r="AD1881" s="14">
        <f>IFERROR(AD1569/AD1647,"")</f>
        <v>-0.16906582475228304</v>
      </c>
      <c r="AE1881" s="14">
        <f>IFERROR(AE1569/AE1647,"")</f>
        <v>-0.19968772451575031</v>
      </c>
      <c r="AF1881" s="14">
        <f>IFERROR(AF1569/AF1647,"")</f>
        <v>-0.16514323194949376</v>
      </c>
      <c r="AG1881" s="14">
        <f>IFERROR(AG1569/AG1647,"")</f>
        <v>-0.1761711601666619</v>
      </c>
      <c r="AH1881" s="14">
        <f>IFERROR(AH1569/AH1647,"")</f>
        <v>-0.12770954059042958</v>
      </c>
    </row>
    <row r="1882" spans="1:34" ht="15" hidden="1" x14ac:dyDescent="0.25">
      <c r="A1882" t="str">
        <f t="shared" si="311"/>
        <v>浦发超额拨备/归母净利润(TTM)</v>
      </c>
      <c r="B1882" s="3" t="str">
        <f t="shared" si="315"/>
        <v>浦发银行超额拨备/归母净利润(TTM)</v>
      </c>
      <c r="C1882" s="4" t="s">
        <v>31</v>
      </c>
      <c r="D1882" s="4" t="s">
        <v>32</v>
      </c>
      <c r="E1882" s="5" t="s">
        <v>33</v>
      </c>
      <c r="F1882" s="5" t="s">
        <v>27</v>
      </c>
      <c r="G1882" s="5" t="str">
        <f t="shared" si="316"/>
        <v>超额拨备/归母净利润(TTM)</v>
      </c>
      <c r="H1882" s="14">
        <f>IFERROR(H1570/H1648,"")</f>
        <v>-0.98709152915846665</v>
      </c>
      <c r="I1882" s="14">
        <f>IFERROR(I1570/I1648,"")</f>
        <v>-0.97030293660022582</v>
      </c>
      <c r="J1882" s="14">
        <f>IFERROR(J1570/J1648,"")</f>
        <v>-1.0266463478807011</v>
      </c>
      <c r="K1882" s="14">
        <f>IFERROR(K1570/K1648,"")</f>
        <v>-1.0995490378345847</v>
      </c>
      <c r="L1882" s="14">
        <f>IFERROR(L1570/L1648,"")</f>
        <v>-1.1636775896700138</v>
      </c>
      <c r="M1882" s="14">
        <f>IFERROR(M1570/M1648,"")</f>
        <v>-1.0861557637017882</v>
      </c>
      <c r="N1882" s="14">
        <f>IFERROR(N1570/N1648,"")</f>
        <v>-1.5839302683240464</v>
      </c>
      <c r="O1882" s="14">
        <f>IFERROR(O1570/O1648,"")</f>
        <v>-1.5492572903571846</v>
      </c>
      <c r="P1882" s="14">
        <f>IFERROR(P1570/P1648,"")</f>
        <v>-1.6956348196189706</v>
      </c>
      <c r="Q1882" s="14">
        <f>IFERROR(Q1570/Q1648,"")</f>
        <v>-1.7746094631615239</v>
      </c>
      <c r="R1882" s="14">
        <f>IFERROR(R1570/R1648,"")</f>
        <v>-2.0340026790936365</v>
      </c>
      <c r="S1882" s="14">
        <f>IFERROR(S1570/S1648,"")</f>
        <v>-1.9947580455916871</v>
      </c>
      <c r="T1882" s="14">
        <f>IFERROR(T1570/T1648,"")</f>
        <v>-1.6815280751420163</v>
      </c>
      <c r="U1882" s="14">
        <f>IFERROR(U1570/U1648,"")</f>
        <v>-1.6286261453137936</v>
      </c>
      <c r="V1882" s="14">
        <f>IFERROR(V1570/V1648,"")</f>
        <v>-1.9607602431064468</v>
      </c>
      <c r="W1882" s="14">
        <f>IFERROR(W1570/W1648,"")</f>
        <v>-2.0650156592598812</v>
      </c>
      <c r="X1882" s="14">
        <f>IFERROR(X1570/X1648,"")</f>
        <v>-2.3903715803783845</v>
      </c>
      <c r="Y1882" s="14">
        <f>IFERROR(Y1570/Y1648,"")</f>
        <v>-2.8125529396562858</v>
      </c>
      <c r="Z1882" s="14">
        <f>IFERROR(Z1570/Z1648,"")</f>
        <v>-2.5923317312408045</v>
      </c>
      <c r="AA1882" s="14">
        <f>IFERROR(AA1570/AA1648,"")</f>
        <v>-2.6142549514258864</v>
      </c>
      <c r="AB1882" s="14">
        <f>IFERROR(AB1570/AB1648,"")</f>
        <v>-2.2112003748273827</v>
      </c>
      <c r="AC1882" s="14">
        <f>IFERROR(AC1570/AC1648,"")</f>
        <v>-1.9809813104531293</v>
      </c>
      <c r="AD1882" s="14">
        <f>IFERROR(AD1570/AD1648,"")</f>
        <v>-2.0262679364518195</v>
      </c>
      <c r="AE1882" s="14">
        <f>IFERROR(AE1570/AE1648,"")</f>
        <v>-1.9811508319760529</v>
      </c>
      <c r="AF1882" s="14">
        <f>IFERROR(AF1570/AF1648,"")</f>
        <v>-1.3766944986043419</v>
      </c>
      <c r="AG1882" s="14">
        <f>IFERROR(AG1570/AG1648,"")</f>
        <v>-1.4362419871860477</v>
      </c>
      <c r="AH1882" s="14">
        <f>IFERROR(AH1570/AH1648,"")</f>
        <v>-0.67887038007077571</v>
      </c>
    </row>
    <row r="1883" spans="1:34" ht="15" hidden="1" x14ac:dyDescent="0.25">
      <c r="A1883" t="str">
        <f t="shared" si="311"/>
        <v>中信超额拨备/归母净利润(TTM)</v>
      </c>
      <c r="B1883" s="3" t="str">
        <f t="shared" si="315"/>
        <v>中信银行超额拨备/归母净利润(TTM)</v>
      </c>
      <c r="C1883" s="4" t="s">
        <v>34</v>
      </c>
      <c r="D1883" s="4" t="s">
        <v>35</v>
      </c>
      <c r="E1883" s="5" t="s">
        <v>36</v>
      </c>
      <c r="F1883" s="5" t="s">
        <v>27</v>
      </c>
      <c r="G1883" s="5" t="str">
        <f t="shared" si="316"/>
        <v>超额拨备/归母净利润(TTM)</v>
      </c>
      <c r="H1883" s="14">
        <f>IFERROR(H1571/H1649,"")</f>
        <v>-0.65173500923586469</v>
      </c>
      <c r="I1883" s="14">
        <f>IFERROR(I1571/I1649,"")</f>
        <v>-0.4710772665373662</v>
      </c>
      <c r="J1883" s="14">
        <f>IFERROR(J1571/J1649,"")</f>
        <v>-0.58904062272206603</v>
      </c>
      <c r="K1883" s="14">
        <f>IFERROR(K1571/K1649,"")</f>
        <v>-0.41193792333306267</v>
      </c>
      <c r="L1883" s="14">
        <f>IFERROR(L1571/L1649,"")</f>
        <v>-0.85912994541315835</v>
      </c>
      <c r="M1883" s="14">
        <f>IFERROR(M1571/M1649,"")</f>
        <v>-0.83484910708223103</v>
      </c>
      <c r="N1883" s="14">
        <f>IFERROR(N1571/N1649,"")</f>
        <v>-0.73501908534095617</v>
      </c>
      <c r="O1883" s="14">
        <f>IFERROR(O1571/O1649,"")</f>
        <v>-0.54461814104608497</v>
      </c>
      <c r="P1883" s="14">
        <f>IFERROR(P1571/P1649,"")</f>
        <v>-0.83673175147703438</v>
      </c>
      <c r="Q1883" s="14">
        <f>IFERROR(Q1571/Q1649,"")</f>
        <v>-0.88353287004347991</v>
      </c>
      <c r="R1883" s="14">
        <f>IFERROR(R1571/R1649,"")</f>
        <v>-0.63810803364425495</v>
      </c>
      <c r="S1883" s="14">
        <f>IFERROR(S1571/S1649,"")</f>
        <v>-0.5724291264167396</v>
      </c>
      <c r="T1883" s="14">
        <f>IFERROR(T1571/T1649,"")</f>
        <v>-0.66263564785064422</v>
      </c>
      <c r="U1883" s="14">
        <f>IFERROR(U1571/U1649,"")</f>
        <v>-0.60243350167245957</v>
      </c>
      <c r="V1883" s="14">
        <f>IFERROR(V1571/V1649,"")</f>
        <v>-0.40268915189282301</v>
      </c>
      <c r="W1883" s="14">
        <f>IFERROR(W1571/W1649,"")</f>
        <v>-0.31110057279684489</v>
      </c>
      <c r="X1883" s="14">
        <f>IFERROR(X1571/X1649,"")</f>
        <v>-0.2383728193644698</v>
      </c>
      <c r="Y1883" s="14">
        <f>IFERROR(Y1571/Y1649,"")</f>
        <v>-0.15385435702135969</v>
      </c>
      <c r="Z1883" s="14">
        <f>IFERROR(Z1571/Z1649,"")</f>
        <v>-0.21362748000477472</v>
      </c>
      <c r="AA1883" s="14">
        <f>IFERROR(AA1571/AA1649,"")</f>
        <v>-0.24241640099607797</v>
      </c>
      <c r="AB1883" s="14">
        <f>IFERROR(AB1571/AB1649,"")</f>
        <v>-0.21870715844609331</v>
      </c>
      <c r="AC1883" s="14">
        <f>IFERROR(AC1571/AC1649,"")</f>
        <v>-0.20708221899152895</v>
      </c>
      <c r="AD1883" s="14">
        <f>IFERROR(AD1571/AD1649,"")</f>
        <v>-0.35281271581894547</v>
      </c>
      <c r="AE1883" s="14">
        <f>IFERROR(AE1571/AE1649,"")</f>
        <v>-0.43037220367521128</v>
      </c>
      <c r="AF1883" s="14">
        <f>IFERROR(AF1571/AF1649,"")</f>
        <v>-0.3053021677879364</v>
      </c>
      <c r="AG1883" s="14">
        <f>IFERROR(AG1571/AG1649,"")</f>
        <v>-0.35567096562638084</v>
      </c>
      <c r="AH1883" s="14">
        <f>IFERROR(AH1571/AH1649,"")</f>
        <v>-0.23942872921917929</v>
      </c>
    </row>
    <row r="1884" spans="1:34" ht="15" hidden="1" x14ac:dyDescent="0.25">
      <c r="A1884" t="str">
        <f t="shared" si="311"/>
        <v>民生超额拨备/归母净利润(TTM)</v>
      </c>
      <c r="B1884" s="3" t="str">
        <f t="shared" si="315"/>
        <v>民生银行超额拨备/归母净利润(TTM)</v>
      </c>
      <c r="C1884" s="4" t="s">
        <v>37</v>
      </c>
      <c r="D1884" s="4" t="s">
        <v>38</v>
      </c>
      <c r="E1884" s="5" t="s">
        <v>39</v>
      </c>
      <c r="F1884" s="5" t="s">
        <v>27</v>
      </c>
      <c r="G1884" s="5" t="str">
        <f t="shared" si="316"/>
        <v>超额拨备/归母净利润(TTM)</v>
      </c>
      <c r="H1884" s="14">
        <f>IFERROR(H1572/H1650,"")</f>
        <v>-1.5793456680424978</v>
      </c>
      <c r="I1884" s="14">
        <f>IFERROR(I1572/I1650,"")</f>
        <v>-1.5012951025935193</v>
      </c>
      <c r="J1884" s="14">
        <f>IFERROR(J1572/J1650,"")</f>
        <v>-1.3916010256600828</v>
      </c>
      <c r="K1884" s="14">
        <f>IFERROR(K1572/K1650,"")</f>
        <v>-1.2925968560820815</v>
      </c>
      <c r="L1884" s="14">
        <f>IFERROR(L1572/L1650,"")</f>
        <v>-1.6855605658551995</v>
      </c>
      <c r="M1884" s="14">
        <f>IFERROR(M1572/M1650,"")</f>
        <v>-1.8679188561783466</v>
      </c>
      <c r="N1884" s="14">
        <f>IFERROR(N1572/N1650,"")</f>
        <v>-2.6770102363811246</v>
      </c>
      <c r="O1884" s="14">
        <f>IFERROR(O1572/O1650,"")</f>
        <v>-2.7450205949515527</v>
      </c>
      <c r="P1884" s="14">
        <f>IFERROR(P1572/P1650,"")</f>
        <v>-2.9695236332222628</v>
      </c>
      <c r="Q1884" s="14">
        <f>IFERROR(Q1572/Q1650,"")</f>
        <v>-3.3060843964641027</v>
      </c>
      <c r="R1884" s="14">
        <f>IFERROR(R1572/R1650,"")</f>
        <v>-2.9203887845030687</v>
      </c>
      <c r="S1884" s="14">
        <f>IFERROR(S1572/S1650,"")</f>
        <v>-2.9737616373883324</v>
      </c>
      <c r="T1884" s="14">
        <f>IFERROR(T1572/T1650,"")</f>
        <v>-2.9905360810769186</v>
      </c>
      <c r="U1884" s="14">
        <f>IFERROR(U1572/U1650,"")</f>
        <v>-3.0818333251714005</v>
      </c>
      <c r="V1884" s="14">
        <f>IFERROR(V1572/V1650,"")</f>
        <v>-2.9330068672205059</v>
      </c>
      <c r="W1884" s="14">
        <f>IFERROR(W1572/W1650,"")</f>
        <v>-2.8576899460547276</v>
      </c>
      <c r="X1884" s="14">
        <f>IFERROR(X1572/X1650,"")</f>
        <v>-2.784026662404091</v>
      </c>
      <c r="Y1884" s="14">
        <f>IFERROR(Y1572/Y1650,"")</f>
        <v>-2.6815877723280481</v>
      </c>
      <c r="Z1884" s="14">
        <f>IFERROR(Z1572/Z1650,"")</f>
        <v>-2.7849755631856628</v>
      </c>
      <c r="AA1884" s="14">
        <f>IFERROR(AA1572/AA1650,"")</f>
        <v>-2.8502223745074522</v>
      </c>
      <c r="AB1884" s="14">
        <f>IFERROR(AB1572/AB1650,"")</f>
        <v>-2.9576893655851673</v>
      </c>
      <c r="AC1884" s="14">
        <f>IFERROR(AC1572/AC1650,"")</f>
        <v>-3.1784163631919835</v>
      </c>
      <c r="AD1884" s="14">
        <f>IFERROR(AD1572/AD1650,"")</f>
        <v>-3.4672112955164733</v>
      </c>
      <c r="AE1884" s="14">
        <f>IFERROR(AE1572/AE1650,"")</f>
        <v>-3.5359159901287689</v>
      </c>
      <c r="AF1884" s="14">
        <f>IFERROR(AF1572/AF1650,"")</f>
        <v>-3.3153687327735395</v>
      </c>
      <c r="AG1884" s="14">
        <f>IFERROR(AG1572/AG1650,"")</f>
        <v>-3.4381761729045865</v>
      </c>
      <c r="AH1884" s="14">
        <f>IFERROR(AH1572/AH1650,"")</f>
        <v>-3.3039652193829143</v>
      </c>
    </row>
    <row r="1885" spans="1:34" ht="15" hidden="1" x14ac:dyDescent="0.25">
      <c r="A1885" t="str">
        <f t="shared" si="311"/>
        <v>光大超额拨备/归母净利润(TTM)</v>
      </c>
      <c r="B1885" s="3" t="str">
        <f t="shared" si="315"/>
        <v>光大银行超额拨备/归母净利润(TTM)</v>
      </c>
      <c r="C1885" s="4" t="s">
        <v>40</v>
      </c>
      <c r="D1885" s="4" t="s">
        <v>41</v>
      </c>
      <c r="E1885" s="5" t="s">
        <v>42</v>
      </c>
      <c r="F1885" s="5" t="s">
        <v>27</v>
      </c>
      <c r="G1885" s="5" t="str">
        <f t="shared" si="316"/>
        <v>超额拨备/归母净利润(TTM)</v>
      </c>
      <c r="H1885" s="14">
        <f>IFERROR(H1573/H1651,"")</f>
        <v>-0.41619376595980867</v>
      </c>
      <c r="I1885" s="14">
        <f>IFERROR(I1573/I1651,"")</f>
        <v>-0.38059051959890644</v>
      </c>
      <c r="J1885" s="14">
        <f>IFERROR(J1573/J1651,"")</f>
        <v>-0.42566746265460198</v>
      </c>
      <c r="K1885" s="14">
        <f>IFERROR(K1573/K1651,"")</f>
        <v>-0.34127300790596077</v>
      </c>
      <c r="L1885" s="14">
        <f>IFERROR(L1573/L1651,"")</f>
        <v>-0.39279933660306782</v>
      </c>
      <c r="M1885" s="14">
        <f>IFERROR(M1573/M1651,"")</f>
        <v>-0.46022598425196848</v>
      </c>
      <c r="N1885" s="14">
        <f>IFERROR(N1573/N1651,"")</f>
        <v>-0.54269383460236875</v>
      </c>
      <c r="O1885" s="14">
        <f>IFERROR(O1573/O1651,"")</f>
        <v>-0.49117637114365803</v>
      </c>
      <c r="P1885" s="14">
        <f>IFERROR(P1573/P1651,"")</f>
        <v>-0.468750965462921</v>
      </c>
      <c r="Q1885" s="14">
        <f>IFERROR(Q1573/Q1651,"")</f>
        <v>-0.44503098328098994</v>
      </c>
      <c r="R1885" s="14">
        <f>IFERROR(R1573/R1651,"")</f>
        <v>-0.47350196972838487</v>
      </c>
      <c r="S1885" s="14">
        <f>IFERROR(S1573/S1651,"")</f>
        <v>-0.43070252509050916</v>
      </c>
      <c r="T1885" s="14">
        <f>IFERROR(T1573/T1651,"")</f>
        <v>-0.62867369324599054</v>
      </c>
      <c r="U1885" s="14">
        <f>IFERROR(U1573/U1651,"")</f>
        <v>-0.60843129606127433</v>
      </c>
      <c r="V1885" s="14">
        <f>IFERROR(V1573/V1651,"")</f>
        <v>-0.64272211931171463</v>
      </c>
      <c r="W1885" s="14">
        <f>IFERROR(W1573/W1651,"")</f>
        <v>-0.59806637394079476</v>
      </c>
      <c r="X1885" s="14">
        <f>IFERROR(X1573/X1651,"")</f>
        <v>-0.55569791575252292</v>
      </c>
      <c r="Y1885" s="14">
        <f>IFERROR(Y1573/Y1651,"")</f>
        <v>-0.65799252820982035</v>
      </c>
      <c r="Z1885" s="14">
        <f>IFERROR(Z1573/Z1651,"")</f>
        <v>-0.67074242498529135</v>
      </c>
      <c r="AA1885" s="14">
        <f>IFERROR(AA1573/AA1651,"")</f>
        <v>-0.60738938540646426</v>
      </c>
      <c r="AB1885" s="14">
        <f>IFERROR(AB1573/AB1651,"")</f>
        <v>-0.88705923750818994</v>
      </c>
      <c r="AC1885" s="14">
        <f>IFERROR(AC1573/AC1651,"")</f>
        <v>-0.91200565805954403</v>
      </c>
      <c r="AD1885" s="14">
        <f>IFERROR(AD1573/AD1651,"")</f>
        <v>-0.68233823388334636</v>
      </c>
      <c r="AE1885" s="14">
        <f>IFERROR(AE1573/AE1651,"")</f>
        <v>-0.72193812718646666</v>
      </c>
      <c r="AF1885" s="14">
        <f>IFERROR(AF1573/AF1651,"")</f>
        <v>-0.80320515885348165</v>
      </c>
      <c r="AG1885" s="14">
        <f>IFERROR(AG1573/AG1651,"")</f>
        <v>-0.879349166253102</v>
      </c>
      <c r="AH1885" s="14">
        <f>IFERROR(AH1573/AH1651,"")</f>
        <v>-0.79500253953536282</v>
      </c>
    </row>
    <row r="1886" spans="1:34" ht="15" hidden="1" x14ac:dyDescent="0.25">
      <c r="A1886" t="str">
        <f t="shared" si="311"/>
        <v>平安超额拨备/归母净利润(TTM)</v>
      </c>
      <c r="B1886" s="3" t="str">
        <f t="shared" si="315"/>
        <v>平安银行超额拨备/归母净利润(TTM)</v>
      </c>
      <c r="C1886" s="4" t="s">
        <v>43</v>
      </c>
      <c r="D1886" s="4" t="s">
        <v>44</v>
      </c>
      <c r="E1886" s="5" t="s">
        <v>45</v>
      </c>
      <c r="F1886" s="5" t="s">
        <v>27</v>
      </c>
      <c r="G1886" s="5" t="str">
        <f t="shared" si="316"/>
        <v>超额拨备/归母净利润(TTM)</v>
      </c>
      <c r="H1886" s="14">
        <f>IFERROR(H1574/H1652,"")</f>
        <v>-0.34708379455473176</v>
      </c>
      <c r="I1886" s="14">
        <f>IFERROR(I1574/I1652,"")</f>
        <v>-0.24226698352571266</v>
      </c>
      <c r="J1886" s="14">
        <f>IFERROR(J1574/J1652,"")</f>
        <v>-0.65614053910267756</v>
      </c>
      <c r="K1886" s="14">
        <f>IFERROR(K1574/K1652,"")</f>
        <v>-0.34773903471345197</v>
      </c>
      <c r="L1886" s="14">
        <f>IFERROR(L1574/L1652,"")</f>
        <v>0.10533690970910506</v>
      </c>
      <c r="M1886" s="14">
        <f>IFERROR(M1574/M1652,"")</f>
        <v>4.6440560581343313E-2</v>
      </c>
      <c r="N1886" s="14">
        <f>IFERROR(N1574/N1652,"")</f>
        <v>0.15240235757743378</v>
      </c>
      <c r="O1886" s="14">
        <f>IFERROR(O1574/O1652,"")</f>
        <v>0.56473273466177221</v>
      </c>
      <c r="P1886" s="14">
        <f>IFERROR(P1574/P1652,"")</f>
        <v>1.1941996040568936</v>
      </c>
      <c r="Q1886" s="14">
        <f>IFERROR(Q1574/Q1652,"")</f>
        <v>0.816844441329034</v>
      </c>
      <c r="R1886" s="14">
        <f>IFERROR(R1574/R1652,"")</f>
        <v>0.54130422721268179</v>
      </c>
      <c r="S1886" s="14">
        <f>IFERROR(S1574/S1652,"")</f>
        <v>0.51796515081681782</v>
      </c>
      <c r="T1886" s="14">
        <f>IFERROR(T1574/T1652,"")</f>
        <v>0.96361575377684161</v>
      </c>
      <c r="U1886" s="14">
        <f>IFERROR(U1574/U1652,"")</f>
        <v>0.8062143547651619</v>
      </c>
      <c r="V1886" s="14">
        <f>IFERROR(V1574/V1652,"")</f>
        <v>0.51346360620441167</v>
      </c>
      <c r="W1886" s="14">
        <f>IFERROR(W1574/W1652,"")</f>
        <v>0.55176428027418134</v>
      </c>
      <c r="X1886" s="14">
        <f>IFERROR(X1574/X1652,"")</f>
        <v>0.84592749564682979</v>
      </c>
      <c r="Y1886" s="14">
        <f>IFERROR(Y1574/Y1652,"")</f>
        <v>0.78239113255794757</v>
      </c>
      <c r="Z1886" s="14">
        <f>IFERROR(Z1574/Z1652,"")</f>
        <v>0.50677870196964792</v>
      </c>
      <c r="AA1886" s="14">
        <f>IFERROR(AA1574/AA1652,"")</f>
        <v>0.37343344234263115</v>
      </c>
      <c r="AB1886" s="14">
        <f>IFERROR(AB1574/AB1652,"")</f>
        <v>0.32634307197477985</v>
      </c>
      <c r="AC1886" s="14">
        <f>IFERROR(AC1574/AC1652,"")</f>
        <v>0.14255359728458192</v>
      </c>
      <c r="AD1886" s="14">
        <f>IFERROR(AD1574/AD1652,"")</f>
        <v>-3.6611211467601407E-2</v>
      </c>
      <c r="AE1886" s="14">
        <f>IFERROR(AE1574/AE1652,"")</f>
        <v>-9.2725135098003036E-2</v>
      </c>
      <c r="AF1886" s="14">
        <f>IFERROR(AF1574/AF1652,"")</f>
        <v>-0.19915926802914991</v>
      </c>
      <c r="AG1886" s="14">
        <f>IFERROR(AG1574/AG1652,"")</f>
        <v>-0.26141450206410338</v>
      </c>
      <c r="AH1886" s="14">
        <f>IFERROR(AH1574/AH1652,"")</f>
        <v>-0.33021368423521685</v>
      </c>
    </row>
    <row r="1887" spans="1:34" ht="15" hidden="1" x14ac:dyDescent="0.25">
      <c r="A1887" t="str">
        <f t="shared" si="311"/>
        <v>华夏超额拨备/归母净利润(TTM)</v>
      </c>
      <c r="B1887" s="3" t="str">
        <f t="shared" si="315"/>
        <v>华夏银行超额拨备/归母净利润(TTM)</v>
      </c>
      <c r="C1887" s="4" t="s">
        <v>46</v>
      </c>
      <c r="D1887" s="4" t="s">
        <v>47</v>
      </c>
      <c r="E1887" s="5" t="s">
        <v>48</v>
      </c>
      <c r="F1887" s="5" t="s">
        <v>27</v>
      </c>
      <c r="G1887" s="5" t="str">
        <f t="shared" si="316"/>
        <v>超额拨备/归母净利润(TTM)</v>
      </c>
      <c r="H1887" s="14">
        <f>IFERROR(H1575/H1653,"")</f>
        <v>-2.3376281247074244</v>
      </c>
      <c r="I1887" s="14">
        <f>IFERROR(I1575/I1653,"")</f>
        <v>-2.2885007041927263</v>
      </c>
      <c r="J1887" s="14">
        <f>IFERROR(J1575/J1653,"")</f>
        <v>-2.2138606071673137</v>
      </c>
      <c r="K1887" s="14">
        <f>IFERROR(K1575/K1653,"")</f>
        <v>-2.1150182195926113</v>
      </c>
      <c r="L1887" s="14">
        <f>IFERROR(L1575/L1653,"")</f>
        <v>-2.4524305328759848</v>
      </c>
      <c r="M1887" s="14">
        <f>IFERROR(M1575/M1653,"")</f>
        <v>-2.254265020932583</v>
      </c>
      <c r="N1887" s="14">
        <f>IFERROR(N1575/N1653,"")</f>
        <v>-2.2591245123384254</v>
      </c>
      <c r="O1887" s="14">
        <f>IFERROR(O1575/O1653,"")</f>
        <v>-1.9130135153740255</v>
      </c>
      <c r="P1887" s="14">
        <f>IFERROR(P1575/P1653,"")</f>
        <v>-1.8112642028100183</v>
      </c>
      <c r="Q1887" s="14">
        <f>IFERROR(Q1575/Q1653,"")</f>
        <v>-1.8277260556745174</v>
      </c>
      <c r="R1887" s="14">
        <f>IFERROR(R1575/R1653,"")</f>
        <v>-2.4130640875292118</v>
      </c>
      <c r="S1887" s="14">
        <f>IFERROR(S1575/S1653,"")</f>
        <v>-2.3110422498529779</v>
      </c>
      <c r="T1887" s="14">
        <f>IFERROR(T1575/T1653,"")</f>
        <v>-1.9306371226904711</v>
      </c>
      <c r="U1887" s="14">
        <f>IFERROR(U1575/U1653,"")</f>
        <v>-1.7496657683486241</v>
      </c>
      <c r="V1887" s="14">
        <f>IFERROR(V1575/V1653,"")</f>
        <v>-1.5611754543638909</v>
      </c>
      <c r="W1887" s="14">
        <f>IFERROR(W1575/W1653,"")</f>
        <v>-1.5642782567391043</v>
      </c>
      <c r="X1887" s="14">
        <f>IFERROR(X1575/X1653,"")</f>
        <v>-1.7051324719934426</v>
      </c>
      <c r="Y1887" s="14">
        <f>IFERROR(Y1575/Y1653,"")</f>
        <v>-1.679239291502663</v>
      </c>
      <c r="Z1887" s="14">
        <f>IFERROR(Z1575/Z1653,"")</f>
        <v>-1.7670233319424951</v>
      </c>
      <c r="AA1887" s="14">
        <f>IFERROR(AA1575/AA1653,"")</f>
        <v>-1.822456865790371</v>
      </c>
      <c r="AB1887" s="14">
        <f>IFERROR(AB1575/AB1653,"")</f>
        <v>-1.4966973492081319</v>
      </c>
      <c r="AC1887" s="14">
        <f>IFERROR(AC1575/AC1653,"")</f>
        <v>-1.4799040603291362</v>
      </c>
      <c r="AD1887" s="14">
        <f>IFERROR(AD1575/AD1653,"")</f>
        <v>-1.5398566266801561</v>
      </c>
      <c r="AE1887" s="14">
        <f>IFERROR(AE1575/AE1653,"")</f>
        <v>-1.7126709672613498</v>
      </c>
      <c r="AF1887" s="14">
        <f>IFERROR(AF1575/AF1653,"")</f>
        <v>-1.5724544705088814</v>
      </c>
      <c r="AG1887" s="14">
        <f>IFERROR(AG1575/AG1653,"")</f>
        <v>-1.488674269716727</v>
      </c>
      <c r="AH1887" s="14">
        <f>IFERROR(AH1575/AH1653,"")</f>
        <v>-1.9364824632352942</v>
      </c>
    </row>
    <row r="1888" spans="1:34" ht="15" hidden="1" x14ac:dyDescent="0.25">
      <c r="A1888" t="str">
        <f t="shared" si="311"/>
        <v>浙商超额拨备/归母净利润(TTM)</v>
      </c>
      <c r="B1888" s="3" t="str">
        <f t="shared" si="315"/>
        <v>浙商银行超额拨备/归母净利润(TTM)</v>
      </c>
      <c r="C1888" s="4" t="s">
        <v>49</v>
      </c>
      <c r="D1888" s="4" t="s">
        <v>50</v>
      </c>
      <c r="E1888" s="5" t="s">
        <v>51</v>
      </c>
      <c r="F1888" s="5" t="s">
        <v>27</v>
      </c>
      <c r="G1888" s="5" t="str">
        <f t="shared" si="316"/>
        <v>超额拨备/归母净利润(TTM)</v>
      </c>
      <c r="H1888" s="14">
        <f>IFERROR(H1576/H1654,"")</f>
        <v>-3.6264269261755779E-2</v>
      </c>
      <c r="I1888" s="14" t="str">
        <f>IFERROR(I1576/I1654,"")</f>
        <v/>
      </c>
      <c r="J1888" s="14">
        <f>IFERROR(J1576/J1654,"")</f>
        <v>-5.9806969937707998E-3</v>
      </c>
      <c r="K1888" s="14">
        <f>IFERROR(K1576/K1654,"")</f>
        <v>2.6074753120128587E-2</v>
      </c>
      <c r="L1888" s="14">
        <f>IFERROR(L1576/L1654,"")</f>
        <v>-1.4492067787720633E-2</v>
      </c>
      <c r="M1888" s="14">
        <f>IFERROR(M1576/M1654,"")</f>
        <v>-0.11416894937605115</v>
      </c>
      <c r="N1888" s="14">
        <f>IFERROR(N1576/N1654,"")</f>
        <v>0.27066682914940282</v>
      </c>
      <c r="O1888" s="14">
        <f>IFERROR(O1576/O1654,"")</f>
        <v>0.17122709741291911</v>
      </c>
      <c r="P1888" s="14">
        <f>IFERROR(P1576/P1654,"")</f>
        <v>0.25732297133629328</v>
      </c>
      <c r="Q1888" s="14">
        <f>IFERROR(Q1576/Q1654,"")</f>
        <v>0.38007892960841211</v>
      </c>
      <c r="R1888" s="14">
        <f>IFERROR(R1576/R1654,"")</f>
        <v>-1.2454718611638205</v>
      </c>
      <c r="S1888" s="14">
        <f>IFERROR(S1576/S1654,"")</f>
        <v>-1.0959809780136471</v>
      </c>
      <c r="T1888" s="14">
        <f>IFERROR(T1576/T1654,"")</f>
        <v>-2.0807253778090993</v>
      </c>
      <c r="U1888" s="14">
        <f>IFERROR(U1576/U1654,"")</f>
        <v>-2.0211092893363718</v>
      </c>
      <c r="V1888" s="14">
        <f>IFERROR(V1576/V1654,"")</f>
        <v>-1.8590911514172415</v>
      </c>
      <c r="W1888" s="14">
        <f>IFERROR(W1576/W1654,"")</f>
        <v>-1.7539464353982295</v>
      </c>
      <c r="X1888" s="14">
        <f>IFERROR(X1576/X1654,"")</f>
        <v>-2.145739904080072</v>
      </c>
      <c r="Y1888" s="14">
        <f>IFERROR(Y1576/Y1654,"")</f>
        <v>-2.0415527369556417</v>
      </c>
      <c r="Z1888" s="14">
        <f>IFERROR(Z1576/Z1654,"")</f>
        <v>-2.3967986177565117</v>
      </c>
      <c r="AA1888" s="14">
        <f>IFERROR(AA1576/AA1654,"")</f>
        <v>-2.4064374021909232</v>
      </c>
      <c r="AB1888" s="14">
        <f>IFERROR(AB1576/AB1654,"")</f>
        <v>-2.8719073379508622</v>
      </c>
      <c r="AC1888" s="14">
        <f>IFERROR(AC1576/AC1654,"")</f>
        <v>-2.937334802631578</v>
      </c>
      <c r="AD1888" s="14">
        <f>IFERROR(AD1576/AD1654,"")</f>
        <v>-3.2296173976030556</v>
      </c>
      <c r="AE1888" s="14">
        <f>IFERROR(AE1576/AE1654,"")</f>
        <v>-3.3332726908422012</v>
      </c>
      <c r="AF1888" s="14">
        <f>IFERROR(AF1576/AF1654,"")</f>
        <v>-3.4976946815672538</v>
      </c>
      <c r="AG1888" s="14">
        <f>IFERROR(AG1576/AG1654,"")</f>
        <v>-3.9146610939852318</v>
      </c>
      <c r="AH1888" s="14">
        <f>IFERROR(AH1576/AH1654,"")</f>
        <v>-3.9782267728713951</v>
      </c>
    </row>
    <row r="1889" spans="1:34" ht="15" hidden="1" x14ac:dyDescent="0.25">
      <c r="A1889" t="str">
        <f t="shared" si="311"/>
        <v>北京超额拨备/归母净利润(TTM)</v>
      </c>
      <c r="B1889" s="3" t="str">
        <f t="shared" si="315"/>
        <v>北京银行超额拨备/归母净利润(TTM)</v>
      </c>
      <c r="C1889" s="4" t="s">
        <v>52</v>
      </c>
      <c r="D1889" s="4" t="s">
        <v>53</v>
      </c>
      <c r="E1889" s="5" t="s">
        <v>54</v>
      </c>
      <c r="F1889" s="5" t="s">
        <v>55</v>
      </c>
      <c r="G1889" s="5" t="str">
        <f t="shared" si="316"/>
        <v>超额拨备/归母净利润(TTM)</v>
      </c>
      <c r="H1889" s="14">
        <f>IFERROR(H1577/H1655,"")</f>
        <v>1.1573582813912546</v>
      </c>
      <c r="I1889" s="14" t="str">
        <f>IFERROR(I1577/I1655,"")</f>
        <v/>
      </c>
      <c r="J1889" s="14">
        <f>IFERROR(J1577/J1655,"")</f>
        <v>1.0935323912130963</v>
      </c>
      <c r="K1889" s="14" t="str">
        <f>IFERROR(K1577/K1655,"")</f>
        <v/>
      </c>
      <c r="L1889" s="14">
        <f>IFERROR(L1577/L1655,"")</f>
        <v>1.3838114607189087</v>
      </c>
      <c r="M1889" s="14" t="str">
        <f>IFERROR(M1577/M1655,"")</f>
        <v/>
      </c>
      <c r="N1889" s="14">
        <f>IFERROR(N1577/N1655,"")</f>
        <v>1.3327955827592626</v>
      </c>
      <c r="O1889" s="14" t="str">
        <f>IFERROR(O1577/O1655,"")</f>
        <v/>
      </c>
      <c r="P1889" s="14">
        <f>IFERROR(P1577/P1655,"")</f>
        <v>1.5486790892564182</v>
      </c>
      <c r="Q1889" s="14" t="str">
        <f>IFERROR(Q1577/Q1655,"")</f>
        <v/>
      </c>
      <c r="R1889" s="14">
        <f>IFERROR(R1577/R1655,"")</f>
        <v>0.78922760730675801</v>
      </c>
      <c r="S1889" s="14" t="str">
        <f>IFERROR(S1577/S1655,"")</f>
        <v/>
      </c>
      <c r="T1889" s="14">
        <f>IFERROR(T1577/T1655,"")</f>
        <v>0.33280603006417731</v>
      </c>
      <c r="U1889" s="14">
        <f>IFERROR(U1577/U1655,"")</f>
        <v>0.34308558366091191</v>
      </c>
      <c r="V1889" s="14">
        <f>IFERROR(V1577/V1655,"")</f>
        <v>0.54928668416801307</v>
      </c>
      <c r="W1889" s="14">
        <f>IFERROR(W1577/W1655,"")</f>
        <v>0.62320064131405595</v>
      </c>
      <c r="X1889" s="14">
        <f>IFERROR(X1577/X1655,"")</f>
        <v>0.64450468061674038</v>
      </c>
      <c r="Y1889" s="14">
        <f>IFERROR(Y1577/Y1655,"")</f>
        <v>0.62238579909995317</v>
      </c>
      <c r="Z1889" s="14">
        <f>IFERROR(Z1577/Z1655,"")</f>
        <v>0.36277371214486387</v>
      </c>
      <c r="AA1889" s="14">
        <f>IFERROR(AA1577/AA1655,"")</f>
        <v>0.37385895749182529</v>
      </c>
      <c r="AB1889" s="14">
        <f>IFERROR(AB1577/AB1655,"")</f>
        <v>0.13802015790487196</v>
      </c>
      <c r="AC1889" s="14">
        <f>IFERROR(AC1577/AC1655,"")</f>
        <v>0.15936313090314888</v>
      </c>
      <c r="AD1889" s="14">
        <f>IFERROR(AD1577/AD1655,"")</f>
        <v>-0.36725920405714069</v>
      </c>
      <c r="AE1889" s="14">
        <f>IFERROR(AE1577/AE1655,"")</f>
        <v>-0.43087316026210054</v>
      </c>
      <c r="AF1889" s="14">
        <f>IFERROR(AF1577/AF1655,"")</f>
        <v>-0.3139755939935378</v>
      </c>
      <c r="AG1889" s="14">
        <f>IFERROR(AG1577/AG1655,"")</f>
        <v>-0.33034532679301293</v>
      </c>
      <c r="AH1889" s="14" t="str">
        <f>IFERROR(AH1577/AH1655,"")</f>
        <v/>
      </c>
    </row>
    <row r="1890" spans="1:34" ht="15" hidden="1" x14ac:dyDescent="0.25">
      <c r="A1890" t="str">
        <f t="shared" si="311"/>
        <v>江苏超额拨备/归母净利润(TTM)</v>
      </c>
      <c r="B1890" s="3" t="str">
        <f t="shared" si="315"/>
        <v>江苏银行超额拨备/归母净利润(TTM)</v>
      </c>
      <c r="C1890" s="4" t="s">
        <v>56</v>
      </c>
      <c r="D1890" s="4" t="s">
        <v>57</v>
      </c>
      <c r="E1890" s="5" t="s">
        <v>58</v>
      </c>
      <c r="F1890" s="5" t="s">
        <v>55</v>
      </c>
      <c r="G1890" s="5" t="str">
        <f t="shared" si="316"/>
        <v>超额拨备/归母净利润(TTM)</v>
      </c>
      <c r="H1890" s="14">
        <f>IFERROR(H1578/H1656,"")</f>
        <v>5.6957339581737799E-2</v>
      </c>
      <c r="I1890" s="14">
        <f>IFERROR(I1578/I1656,"")</f>
        <v>0.26070458320990036</v>
      </c>
      <c r="J1890" s="14">
        <f>IFERROR(J1578/J1656,"")</f>
        <v>0.61186967676609993</v>
      </c>
      <c r="K1890" s="14">
        <f>IFERROR(K1578/K1656,"")</f>
        <v>0.61687029976383645</v>
      </c>
      <c r="L1890" s="14">
        <f>IFERROR(L1578/L1656,"")</f>
        <v>0.89914188491051072</v>
      </c>
      <c r="M1890" s="14">
        <f>IFERROR(M1578/M1656,"")</f>
        <v>1.0015206943590185</v>
      </c>
      <c r="N1890" s="14">
        <f>IFERROR(N1578/N1656,"")</f>
        <v>1.4937358582134508</v>
      </c>
      <c r="O1890" s="14">
        <f>IFERROR(O1578/O1656,"")</f>
        <v>1.4929492623098701</v>
      </c>
      <c r="P1890" s="14">
        <f>IFERROR(P1578/P1656,"")</f>
        <v>1.654954964800615</v>
      </c>
      <c r="Q1890" s="14">
        <f>IFERROR(Q1578/Q1656,"")</f>
        <v>1.4979753383923271</v>
      </c>
      <c r="R1890" s="14">
        <f>IFERROR(R1578/R1656,"")</f>
        <v>1.655128512993439</v>
      </c>
      <c r="S1890" s="14">
        <f>IFERROR(S1578/S1656,"")</f>
        <v>1.5812346681709282</v>
      </c>
      <c r="T1890" s="14">
        <f>IFERROR(T1578/T1656,"")</f>
        <v>1.462023512782054</v>
      </c>
      <c r="U1890" s="14">
        <f>IFERROR(U1578/U1656,"")</f>
        <v>1.3998317749509708</v>
      </c>
      <c r="V1890" s="14">
        <f>IFERROR(V1578/V1656,"")</f>
        <v>1.4366369889883777</v>
      </c>
      <c r="W1890" s="14">
        <f>IFERROR(W1578/W1656,"")</f>
        <v>1.3660260614540087</v>
      </c>
      <c r="X1890" s="14">
        <f>IFERROR(X1578/X1656,"")</f>
        <v>1.0553552147696035</v>
      </c>
      <c r="Y1890" s="14">
        <f>IFERROR(Y1578/Y1656,"")</f>
        <v>1.0126140855099313</v>
      </c>
      <c r="Z1890" s="14">
        <f>IFERROR(Z1578/Z1656,"")</f>
        <v>1.1217768796152474</v>
      </c>
      <c r="AA1890" s="14">
        <f>IFERROR(AA1578/AA1656,"")</f>
        <v>0.94647650114508397</v>
      </c>
      <c r="AB1890" s="14">
        <f>IFERROR(AB1578/AB1656,"")</f>
        <v>0.78094464990190582</v>
      </c>
      <c r="AC1890" s="14">
        <f>IFERROR(AC1578/AC1656,"")</f>
        <v>0.70070687399158693</v>
      </c>
      <c r="AD1890" s="14">
        <f>IFERROR(AD1578/AD1656,"")</f>
        <v>0.63811732611278904</v>
      </c>
      <c r="AE1890" s="14">
        <f>IFERROR(AE1578/AE1656,"")</f>
        <v>0.61634512885672887</v>
      </c>
      <c r="AF1890" s="14">
        <f>IFERROR(AF1578/AF1656,"")</f>
        <v>0.51774969076920463</v>
      </c>
      <c r="AG1890" s="14">
        <f>IFERROR(AG1578/AG1656,"")</f>
        <v>0.47976969169203765</v>
      </c>
      <c r="AH1890" s="14" t="str">
        <f>IFERROR(AH1578/AH1656,"")</f>
        <v/>
      </c>
    </row>
    <row r="1891" spans="1:34" ht="15" hidden="1" x14ac:dyDescent="0.25">
      <c r="A1891" t="str">
        <f t="shared" si="311"/>
        <v>上海超额拨备/归母净利润(TTM)</v>
      </c>
      <c r="B1891" s="3" t="str">
        <f t="shared" si="315"/>
        <v>上海银行超额拨备/归母净利润(TTM)</v>
      </c>
      <c r="C1891" s="4" t="s">
        <v>59</v>
      </c>
      <c r="D1891" s="4" t="s">
        <v>60</v>
      </c>
      <c r="E1891" s="5" t="s">
        <v>61</v>
      </c>
      <c r="F1891" s="5" t="s">
        <v>55</v>
      </c>
      <c r="G1891" s="5" t="str">
        <f t="shared" si="316"/>
        <v>超额拨备/归母净利润(TTM)</v>
      </c>
      <c r="H1891" s="14">
        <f>IFERROR(H1579/H1657,"")</f>
        <v>0.58602906200808702</v>
      </c>
      <c r="I1891" s="14">
        <f>IFERROR(I1579/I1657,"")</f>
        <v>0.56356207595985786</v>
      </c>
      <c r="J1891" s="14">
        <f>IFERROR(J1579/J1657,"")</f>
        <v>0.92561735587499405</v>
      </c>
      <c r="K1891" s="14">
        <f>IFERROR(K1579/K1657,"")</f>
        <v>0.95778250003144039</v>
      </c>
      <c r="L1891" s="14">
        <f>IFERROR(L1579/L1657,"")</f>
        <v>0.84354832842817373</v>
      </c>
      <c r="M1891" s="14">
        <f>IFERROR(M1579/M1657,"")</f>
        <v>1.0540615091454144</v>
      </c>
      <c r="N1891" s="14">
        <f>IFERROR(N1579/N1657,"")</f>
        <v>0.88064585690959396</v>
      </c>
      <c r="O1891" s="14">
        <f>IFERROR(O1579/O1657,"")</f>
        <v>0.87944064413817657</v>
      </c>
      <c r="P1891" s="14">
        <f>IFERROR(P1579/P1657,"")</f>
        <v>0.8840552407865282</v>
      </c>
      <c r="Q1891" s="14">
        <f>IFERROR(Q1579/Q1657,"")</f>
        <v>1.0126048439496933</v>
      </c>
      <c r="R1891" s="14">
        <f>IFERROR(R1579/R1657,"")</f>
        <v>0.57777777739971947</v>
      </c>
      <c r="S1891" s="14">
        <f>IFERROR(S1579/S1657,"")</f>
        <v>0.62933015562225669</v>
      </c>
      <c r="T1891" s="14">
        <f>IFERROR(T1579/T1657,"")</f>
        <v>0.68102774292720536</v>
      </c>
      <c r="U1891" s="14">
        <f>IFERROR(U1579/U1657,"")</f>
        <v>0.61433965706532689</v>
      </c>
      <c r="V1891" s="14">
        <f>IFERROR(V1579/V1657,"")</f>
        <v>0.74747176474733279</v>
      </c>
      <c r="W1891" s="14">
        <f>IFERROR(W1579/W1657,"")</f>
        <v>0.63619761550261744</v>
      </c>
      <c r="X1891" s="14">
        <f>IFERROR(X1579/X1657,"")</f>
        <v>0.62925937762954853</v>
      </c>
      <c r="Y1891" s="14">
        <f>IFERROR(Y1579/Y1657,"")</f>
        <v>0.6716417389410948</v>
      </c>
      <c r="Z1891" s="14">
        <f>IFERROR(Z1579/Z1657,"")</f>
        <v>2.9967013663335373E-3</v>
      </c>
      <c r="AA1891" s="14">
        <f>IFERROR(AA1579/AA1657,"")</f>
        <v>6.2593465133731388E-2</v>
      </c>
      <c r="AB1891" s="14">
        <f>IFERROR(AB1579/AB1657,"")</f>
        <v>0.19289527970221063</v>
      </c>
      <c r="AC1891" s="14">
        <f>IFERROR(AC1579/AC1657,"")</f>
        <v>0.25065487892154287</v>
      </c>
      <c r="AD1891" s="14">
        <f>IFERROR(AD1579/AD1657,"")</f>
        <v>3.9438188005122166E-2</v>
      </c>
      <c r="AE1891" s="14">
        <f>IFERROR(AE1579/AE1657,"")</f>
        <v>5.3061869803284138E-2</v>
      </c>
      <c r="AF1891" s="14">
        <f>IFERROR(AF1579/AF1657,"")</f>
        <v>-6.583907369200144E-2</v>
      </c>
      <c r="AG1891" s="14">
        <f>IFERROR(AG1579/AG1657,"")</f>
        <v>-1.2117670563374152E-2</v>
      </c>
      <c r="AH1891" s="14" t="str">
        <f>IFERROR(AH1579/AH1657,"")</f>
        <v/>
      </c>
    </row>
    <row r="1892" spans="1:34" ht="15" hidden="1" x14ac:dyDescent="0.25">
      <c r="A1892" t="str">
        <f t="shared" si="311"/>
        <v>宁波超额拨备/归母净利润(TTM)</v>
      </c>
      <c r="B1892" s="3" t="str">
        <f t="shared" si="315"/>
        <v>宁波银行超额拨备/归母净利润(TTM)</v>
      </c>
      <c r="C1892" s="4" t="s">
        <v>62</v>
      </c>
      <c r="D1892" s="4" t="s">
        <v>63</v>
      </c>
      <c r="E1892" s="5" t="s">
        <v>64</v>
      </c>
      <c r="F1892" s="5" t="s">
        <v>55</v>
      </c>
      <c r="G1892" s="5" t="str">
        <f t="shared" si="316"/>
        <v>超额拨备/归母净利润(TTM)</v>
      </c>
      <c r="H1892" s="14">
        <f>IFERROR(H1580/H1658,"")</f>
        <v>1.2080946774549408</v>
      </c>
      <c r="I1892" s="14">
        <f>IFERROR(I1580/I1658,"")</f>
        <v>1.2358687256670524</v>
      </c>
      <c r="J1892" s="14">
        <f>IFERROR(J1580/J1658,"")</f>
        <v>1.3694686028395169</v>
      </c>
      <c r="K1892" s="14">
        <f>IFERROR(K1580/K1658,"")</f>
        <v>1.4084108037835761</v>
      </c>
      <c r="L1892" s="14">
        <f>IFERROR(L1580/L1658,"")</f>
        <v>1.518444623565733</v>
      </c>
      <c r="M1892" s="14">
        <f>IFERROR(M1580/M1658,"")</f>
        <v>1.6807548837080579</v>
      </c>
      <c r="N1892" s="14">
        <f>IFERROR(N1580/N1658,"")</f>
        <v>1.6205349833887044</v>
      </c>
      <c r="O1892" s="14">
        <f>IFERROR(O1580/O1658,"")</f>
        <v>1.693927882701538</v>
      </c>
      <c r="P1892" s="14">
        <f>IFERROR(P1580/P1658,"")</f>
        <v>1.7044075803401302</v>
      </c>
      <c r="Q1892" s="14">
        <f>IFERROR(Q1580/Q1658,"")</f>
        <v>1.6520172491838938</v>
      </c>
      <c r="R1892" s="14">
        <f>IFERROR(R1580/R1658,"")</f>
        <v>1.5752655632866059</v>
      </c>
      <c r="S1892" s="14">
        <f>IFERROR(S1580/S1658,"")</f>
        <v>1.587725916906142</v>
      </c>
      <c r="T1892" s="14">
        <f>IFERROR(T1580/T1658,"")</f>
        <v>1.5618218501995771</v>
      </c>
      <c r="U1892" s="14">
        <f>IFERROR(U1580/U1658,"")</f>
        <v>1.5312550735621937</v>
      </c>
      <c r="V1892" s="14">
        <f>IFERROR(V1580/V1658,"")</f>
        <v>1.3971391115926328</v>
      </c>
      <c r="W1892" s="14">
        <f>IFERROR(W1580/W1658,"")</f>
        <v>1.4140085083288105</v>
      </c>
      <c r="X1892" s="14">
        <f>IFERROR(X1580/X1658,"")</f>
        <v>1.4189296275349437</v>
      </c>
      <c r="Y1892" s="14">
        <f>IFERROR(Y1580/Y1658,"")</f>
        <v>1.4180747671699758</v>
      </c>
      <c r="Z1892" s="14">
        <f>IFERROR(Z1580/Z1658,"")</f>
        <v>1.2375697356569415</v>
      </c>
      <c r="AA1892" s="14">
        <f>IFERROR(AA1580/AA1658,"")</f>
        <v>1.1381635067437379</v>
      </c>
      <c r="AB1892" s="14">
        <f>IFERROR(AB1580/AB1658,"")</f>
        <v>0.98620677668940804</v>
      </c>
      <c r="AC1892" s="14">
        <f>IFERROR(AC1580/AC1658,"")</f>
        <v>0.8870621351281005</v>
      </c>
      <c r="AD1892" s="14">
        <f>IFERROR(AD1580/AD1658,"")</f>
        <v>0.75503819810520867</v>
      </c>
      <c r="AE1892" s="14">
        <f>IFERROR(AE1580/AE1658,"")</f>
        <v>0.73975860666158155</v>
      </c>
      <c r="AF1892" s="14">
        <f>IFERROR(AF1580/AF1658,"")</f>
        <v>0.71495862654867259</v>
      </c>
      <c r="AG1892" s="14">
        <f>IFERROR(AG1580/AG1658,"")</f>
        <v>0.68518791616144148</v>
      </c>
      <c r="AH1892" s="14" t="str">
        <f>IFERROR(AH1580/AH1658,"")</f>
        <v/>
      </c>
    </row>
    <row r="1893" spans="1:34" ht="15" hidden="1" x14ac:dyDescent="0.25">
      <c r="A1893" t="str">
        <f t="shared" si="311"/>
        <v>南京超额拨备/归母净利润(TTM)</v>
      </c>
      <c r="B1893" s="3" t="str">
        <f t="shared" si="315"/>
        <v>南京银行超额拨备/归母净利润(TTM)</v>
      </c>
      <c r="C1893" s="4" t="s">
        <v>65</v>
      </c>
      <c r="D1893" s="4" t="s">
        <v>66</v>
      </c>
      <c r="E1893" s="5" t="s">
        <v>67</v>
      </c>
      <c r="F1893" s="5" t="s">
        <v>55</v>
      </c>
      <c r="G1893" s="5" t="str">
        <f t="shared" si="316"/>
        <v>超额拨备/归母净利润(TTM)</v>
      </c>
      <c r="H1893" s="14">
        <f>IFERROR(H1581/H1659,"")</f>
        <v>1.148998049900317</v>
      </c>
      <c r="I1893" s="14">
        <f>IFERROR(I1581/I1659,"")</f>
        <v>1.1016386001894467</v>
      </c>
      <c r="J1893" s="14">
        <f>IFERROR(J1581/J1659,"")</f>
        <v>1.1098091009201687</v>
      </c>
      <c r="K1893" s="14">
        <f>IFERROR(K1581/K1659,"")</f>
        <v>1.0303776049176558</v>
      </c>
      <c r="L1893" s="14">
        <f>IFERROR(L1581/L1659,"")</f>
        <v>1.0955092698081155</v>
      </c>
      <c r="M1893" s="14">
        <f>IFERROR(M1581/M1659,"")</f>
        <v>1.1161983440791079</v>
      </c>
      <c r="N1893" s="14">
        <f>IFERROR(N1581/N1659,"")</f>
        <v>1.1941814153061288</v>
      </c>
      <c r="O1893" s="14">
        <f>IFERROR(O1581/O1659,"")</f>
        <v>1.1868855079659766</v>
      </c>
      <c r="P1893" s="14">
        <f>IFERROR(P1581/P1659,"")</f>
        <v>1.2163120590912098</v>
      </c>
      <c r="Q1893" s="14">
        <f>IFERROR(Q1581/Q1659,"")</f>
        <v>1.1335336904685092</v>
      </c>
      <c r="R1893" s="14">
        <f>IFERROR(R1581/R1659,"")</f>
        <v>1.180360556058216</v>
      </c>
      <c r="S1893" s="14">
        <f>IFERROR(S1581/S1659,"")</f>
        <v>1.2789875470840453</v>
      </c>
      <c r="T1893" s="14">
        <f>IFERROR(T1581/T1659,"")</f>
        <v>0.61442389882868964</v>
      </c>
      <c r="U1893" s="14">
        <f>IFERROR(U1581/U1659,"")</f>
        <v>0.61653888228997433</v>
      </c>
      <c r="V1893" s="14">
        <f>IFERROR(V1581/V1659,"")</f>
        <v>1.2308640741145767</v>
      </c>
      <c r="W1893" s="14">
        <f>IFERROR(W1581/W1659,"")</f>
        <v>1.2426299547737365</v>
      </c>
      <c r="X1893" s="14">
        <f>IFERROR(X1581/X1659,"")</f>
        <v>1.2738072760303263</v>
      </c>
      <c r="Y1893" s="14">
        <f>IFERROR(Y1581/Y1659,"")</f>
        <v>1.2508757384829325</v>
      </c>
      <c r="Z1893" s="14">
        <f>IFERROR(Z1581/Z1659,"")</f>
        <v>1.0741623617101725</v>
      </c>
      <c r="AA1893" s="14">
        <f>IFERROR(AA1581/AA1659,"")</f>
        <v>1.0641968515691997</v>
      </c>
      <c r="AB1893" s="14">
        <f>IFERROR(AB1581/AB1659,"")</f>
        <v>0.9431267398498816</v>
      </c>
      <c r="AC1893" s="14">
        <f>IFERROR(AC1581/AC1659,"")</f>
        <v>0.86016164007202334</v>
      </c>
      <c r="AD1893" s="14">
        <f>IFERROR(AD1581/AD1659,"")</f>
        <v>0.57971837418832217</v>
      </c>
      <c r="AE1893" s="14">
        <f>IFERROR(AE1581/AE1659,"")</f>
        <v>0.36242443025505522</v>
      </c>
      <c r="AF1893" s="14">
        <f>IFERROR(AF1581/AF1659,"")</f>
        <v>0.58820421476538087</v>
      </c>
      <c r="AG1893" s="14">
        <f>IFERROR(AG1581/AG1659,"")</f>
        <v>0.59065620791530082</v>
      </c>
      <c r="AH1893" s="14" t="str">
        <f>IFERROR(AH1581/AH1659,"")</f>
        <v/>
      </c>
    </row>
    <row r="1894" spans="1:34" ht="15" hidden="1" x14ac:dyDescent="0.25">
      <c r="A1894" t="str">
        <f t="shared" si="311"/>
        <v>杭州超额拨备/归母净利润(TTM)</v>
      </c>
      <c r="B1894" s="3" t="str">
        <f t="shared" si="315"/>
        <v>杭州银行超额拨备/归母净利润(TTM)</v>
      </c>
      <c r="C1894" s="4" t="s">
        <v>68</v>
      </c>
      <c r="D1894" s="4" t="s">
        <v>69</v>
      </c>
      <c r="E1894" s="5" t="s">
        <v>70</v>
      </c>
      <c r="F1894" s="5" t="s">
        <v>55</v>
      </c>
      <c r="G1894" s="5" t="str">
        <f t="shared" si="316"/>
        <v>超额拨备/归母净利润(TTM)</v>
      </c>
      <c r="H1894" s="14">
        <f>IFERROR(H1582/H1660,"")</f>
        <v>1.1466898558805441</v>
      </c>
      <c r="I1894" s="14">
        <f>IFERROR(I1582/I1660,"")</f>
        <v>1.2008771663183329</v>
      </c>
      <c r="J1894" s="14">
        <f>IFERROR(J1582/J1660,"")</f>
        <v>1.5332760437513817</v>
      </c>
      <c r="K1894" s="14">
        <f>IFERROR(K1582/K1660,"")</f>
        <v>1.7923169347628791</v>
      </c>
      <c r="L1894" s="14">
        <f>IFERROR(L1582/L1660,"")</f>
        <v>2.0651744364212381</v>
      </c>
      <c r="M1894" s="14">
        <f>IFERROR(M1582/M1660,"")</f>
        <v>2.5944561591723194</v>
      </c>
      <c r="N1894" s="14">
        <f>IFERROR(N1582/N1660,"")</f>
        <v>2.795493143285527</v>
      </c>
      <c r="O1894" s="14">
        <f>IFERROR(O1582/O1660,"")</f>
        <v>3.0341927835842966</v>
      </c>
      <c r="P1894" s="14">
        <f>IFERROR(P1582/P1660,"")</f>
        <v>3.0799745106751533</v>
      </c>
      <c r="Q1894" s="14">
        <f>IFERROR(Q1582/Q1660,"")</f>
        <v>2.9129720006156883</v>
      </c>
      <c r="R1894" s="14">
        <f>IFERROR(R1582/R1660,"")</f>
        <v>3.2699598857134</v>
      </c>
      <c r="S1894" s="14">
        <f>IFERROR(S1582/S1660,"")</f>
        <v>3.132776315355652</v>
      </c>
      <c r="T1894" s="14">
        <f>IFERROR(T1582/T1660,"")</f>
        <v>3.2231138937407584</v>
      </c>
      <c r="U1894" s="14">
        <f>IFERROR(U1582/U1660,"")</f>
        <v>3.0286352249860613</v>
      </c>
      <c r="V1894" s="14">
        <f>IFERROR(V1582/V1660,"")</f>
        <v>3.316039869393193</v>
      </c>
      <c r="W1894" s="14">
        <f>IFERROR(W1582/W1660,"")</f>
        <v>3.2349931940397365</v>
      </c>
      <c r="X1894" s="14">
        <f>IFERROR(X1582/X1660,"")</f>
        <v>3.133144152442298</v>
      </c>
      <c r="Y1894" s="14">
        <f>IFERROR(Y1582/Y1660,"")</f>
        <v>3.0416191916438069</v>
      </c>
      <c r="Z1894" s="14">
        <f>IFERROR(Z1582/Z1660,"")</f>
        <v>3.1059143281819903</v>
      </c>
      <c r="AA1894" s="14">
        <f>IFERROR(AA1582/AA1660,"")</f>
        <v>2.9517422642215094</v>
      </c>
      <c r="AB1894" s="14">
        <f>IFERROR(AB1582/AB1660,"")</f>
        <v>2.7359276218757627</v>
      </c>
      <c r="AC1894" s="14">
        <f>IFERROR(AC1582/AC1660,"")</f>
        <v>2.6137024276250642</v>
      </c>
      <c r="AD1894" s="14">
        <f>IFERROR(AD1582/AD1660,"")</f>
        <v>2.4052521289984323</v>
      </c>
      <c r="AE1894" s="14">
        <f>IFERROR(AE1582/AE1660,"")</f>
        <v>2.3377048223914239</v>
      </c>
      <c r="AF1894" s="14">
        <f>IFERROR(AF1582/AF1660,"")</f>
        <v>2.1309686853827605</v>
      </c>
      <c r="AG1894" s="14">
        <f>IFERROR(AG1582/AG1660,"")</f>
        <v>2.0739005326059687</v>
      </c>
      <c r="AH1894" s="14" t="str">
        <f>IFERROR(AH1582/AH1660,"")</f>
        <v/>
      </c>
    </row>
    <row r="1895" spans="1:34" ht="15" hidden="1" x14ac:dyDescent="0.25">
      <c r="A1895" t="str">
        <f t="shared" si="311"/>
        <v>成都超额拨备/归母净利润(TTM)</v>
      </c>
      <c r="B1895" s="3" t="str">
        <f t="shared" si="315"/>
        <v>成都银行超额拨备/归母净利润(TTM)</v>
      </c>
      <c r="C1895" s="4" t="s">
        <v>71</v>
      </c>
      <c r="D1895" s="4" t="s">
        <v>72</v>
      </c>
      <c r="E1895" s="5" t="s">
        <v>73</v>
      </c>
      <c r="F1895" s="5" t="s">
        <v>55</v>
      </c>
      <c r="G1895" s="5" t="str">
        <f t="shared" si="316"/>
        <v>超额拨备/归母净利润(TTM)</v>
      </c>
      <c r="H1895" s="14">
        <f>IFERROR(H1583/H1661,"")</f>
        <v>0.75037294083996553</v>
      </c>
      <c r="I1895" s="14">
        <f>IFERROR(I1583/I1661,"")</f>
        <v>0.91946256568457574</v>
      </c>
      <c r="J1895" s="14">
        <f>IFERROR(J1583/J1661,"")</f>
        <v>0.93378299014574306</v>
      </c>
      <c r="K1895" s="14">
        <f>IFERROR(K1583/K1661,"")</f>
        <v>1.034830463308368</v>
      </c>
      <c r="L1895" s="14">
        <f>IFERROR(L1583/L1661,"")</f>
        <v>1.2508669603086673</v>
      </c>
      <c r="M1895" s="14">
        <f>IFERROR(M1583/M1661,"")</f>
        <v>1.4015565022075656</v>
      </c>
      <c r="N1895" s="14">
        <f>IFERROR(N1583/N1661,"")</f>
        <v>1.4733327089363486</v>
      </c>
      <c r="O1895" s="14">
        <f>IFERROR(O1583/O1661,"")</f>
        <v>1.5725999246541211</v>
      </c>
      <c r="P1895" s="14">
        <f>IFERROR(P1583/P1661,"")</f>
        <v>1.7417910930157803</v>
      </c>
      <c r="Q1895" s="14">
        <f>IFERROR(Q1583/Q1661,"")</f>
        <v>1.7910279177170021</v>
      </c>
      <c r="R1895" s="14">
        <f>IFERROR(R1583/R1661,"")</f>
        <v>1.6949731209173695</v>
      </c>
      <c r="S1895" s="14">
        <f>IFERROR(S1583/S1661,"")</f>
        <v>1.8023187013269188</v>
      </c>
      <c r="T1895" s="14">
        <f>IFERROR(T1583/T1661,"")</f>
        <v>1.7909039057106935</v>
      </c>
      <c r="U1895" s="14">
        <f>IFERROR(U1583/U1661,"")</f>
        <v>1.8153957424547773</v>
      </c>
      <c r="V1895" s="14">
        <f>IFERROR(V1583/V1661,"")</f>
        <v>1.6583399493366959</v>
      </c>
      <c r="W1895" s="14">
        <f>IFERROR(W1583/W1661,"")</f>
        <v>1.6626713885486895</v>
      </c>
      <c r="X1895" s="14">
        <f>IFERROR(X1583/X1661,"")</f>
        <v>1.570394861889135</v>
      </c>
      <c r="Y1895" s="14">
        <f>IFERROR(Y1583/Y1661,"")</f>
        <v>1.576249199026917</v>
      </c>
      <c r="Z1895" s="14">
        <f>IFERROR(Z1583/Z1661,"")</f>
        <v>1.5143961319558248</v>
      </c>
      <c r="AA1895" s="14">
        <f>IFERROR(AA1583/AA1661,"")</f>
        <v>1.5612367553218582</v>
      </c>
      <c r="AB1895" s="14">
        <f>IFERROR(AB1583/AB1661,"")</f>
        <v>1.3982351562940256</v>
      </c>
      <c r="AC1895" s="14">
        <f>IFERROR(AC1583/AC1661,"")</f>
        <v>1.4088045792869537</v>
      </c>
      <c r="AD1895" s="14">
        <f>IFERROR(AD1583/AD1661,"")</f>
        <v>1.3410211119596718</v>
      </c>
      <c r="AE1895" s="14">
        <f>IFERROR(AE1583/AE1661,"")</f>
        <v>1.3406651810265737</v>
      </c>
      <c r="AF1895" s="14">
        <f>IFERROR(AF1583/AF1661,"")</f>
        <v>1.3134038008428504</v>
      </c>
      <c r="AG1895" s="14">
        <f>IFERROR(AG1583/AG1661,"")</f>
        <v>1.3396339066294778</v>
      </c>
      <c r="AH1895" s="14" t="str">
        <f>IFERROR(AH1583/AH1661,"")</f>
        <v/>
      </c>
    </row>
    <row r="1896" spans="1:34" ht="15" hidden="1" x14ac:dyDescent="0.25">
      <c r="A1896" t="str">
        <f t="shared" si="311"/>
        <v>长沙超额拨备/归母净利润(TTM)</v>
      </c>
      <c r="B1896" s="3" t="str">
        <f t="shared" si="315"/>
        <v>长沙银行超额拨备/归母净利润(TTM)</v>
      </c>
      <c r="C1896" s="4" t="s">
        <v>74</v>
      </c>
      <c r="D1896" s="4" t="s">
        <v>75</v>
      </c>
      <c r="E1896" s="5" t="s">
        <v>76</v>
      </c>
      <c r="F1896" s="5" t="s">
        <v>55</v>
      </c>
      <c r="G1896" s="5" t="str">
        <f t="shared" si="316"/>
        <v>超额拨备/归母净利润(TTM)</v>
      </c>
      <c r="H1896" s="14">
        <f>IFERROR(H1584/H1662,"")</f>
        <v>0.31388529663335984</v>
      </c>
      <c r="I1896" s="14">
        <f>IFERROR(I1584/I1662,"")</f>
        <v>0.37888625949740401</v>
      </c>
      <c r="J1896" s="14">
        <f>IFERROR(J1584/J1662,"")</f>
        <v>2.8240048438580703E-2</v>
      </c>
      <c r="K1896" s="14">
        <f>IFERROR(K1584/K1662,"")</f>
        <v>0.14940700288887249</v>
      </c>
      <c r="L1896" s="14">
        <f>IFERROR(L1584/L1662,"")</f>
        <v>-0.27825441814948282</v>
      </c>
      <c r="M1896" s="14">
        <f>IFERROR(M1584/M1662,"")</f>
        <v>-0.18976041439133384</v>
      </c>
      <c r="N1896" s="14">
        <f>IFERROR(N1584/N1662,"")</f>
        <v>-2.4561863205854888E-2</v>
      </c>
      <c r="O1896" s="14">
        <f>IFERROR(O1584/O1662,"")</f>
        <v>0.1487479679094327</v>
      </c>
      <c r="P1896" s="14">
        <f>IFERROR(P1584/P1662,"")</f>
        <v>0.16911583417245399</v>
      </c>
      <c r="Q1896" s="14">
        <f>IFERROR(Q1584/Q1662,"")</f>
        <v>0.22499789565722469</v>
      </c>
      <c r="R1896" s="14">
        <f>IFERROR(R1584/R1662,"")</f>
        <v>0.30527589471186384</v>
      </c>
      <c r="S1896" s="14">
        <f>IFERROR(S1584/S1662,"")</f>
        <v>0.29424031500343956</v>
      </c>
      <c r="T1896" s="14">
        <f>IFERROR(T1584/T1662,"")</f>
        <v>0.66483201999382158</v>
      </c>
      <c r="U1896" s="14">
        <f>IFERROR(U1584/U1662,"")</f>
        <v>0.70690738198735315</v>
      </c>
      <c r="V1896" s="14">
        <f>IFERROR(V1584/V1662,"")</f>
        <v>0.77771506907317411</v>
      </c>
      <c r="W1896" s="14">
        <f>IFERROR(W1584/W1662,"")</f>
        <v>0.75901122685422706</v>
      </c>
      <c r="X1896" s="14">
        <f>IFERROR(X1584/X1662,"")</f>
        <v>1.4292284630003713</v>
      </c>
      <c r="Y1896" s="14">
        <f>IFERROR(Y1584/Y1662,"")</f>
        <v>1.3696090614707728</v>
      </c>
      <c r="Z1896" s="14">
        <f>IFERROR(Z1584/Z1662,"")</f>
        <v>1.2921293320162495</v>
      </c>
      <c r="AA1896" s="14">
        <f>IFERROR(AA1584/AA1662,"")</f>
        <v>1.1055192833412699</v>
      </c>
      <c r="AB1896" s="14">
        <f>IFERROR(AB1584/AB1662,"")</f>
        <v>0.94883046167139851</v>
      </c>
      <c r="AC1896" s="14">
        <f>IFERROR(AC1584/AC1662,"")</f>
        <v>0.70141083953410133</v>
      </c>
      <c r="AD1896" s="14">
        <f>IFERROR(AD1584/AD1662,"")</f>
        <v>0.23132568668926096</v>
      </c>
      <c r="AE1896" s="14">
        <f>IFERROR(AE1584/AE1662,"")</f>
        <v>0.114274242523318</v>
      </c>
      <c r="AF1896" s="14">
        <f>IFERROR(AF1584/AF1662,"")</f>
        <v>-0.26645502456652759</v>
      </c>
      <c r="AG1896" s="14">
        <f>IFERROR(AG1584/AG1662,"")</f>
        <v>-0.26795890085634572</v>
      </c>
      <c r="AH1896" s="14" t="str">
        <f>IFERROR(AH1584/AH1662,"")</f>
        <v/>
      </c>
    </row>
    <row r="1897" spans="1:34" ht="15" hidden="1" x14ac:dyDescent="0.25">
      <c r="A1897" t="str">
        <f t="shared" si="311"/>
        <v>重庆超额拨备/归母净利润(TTM)</v>
      </c>
      <c r="B1897" s="3" t="str">
        <f t="shared" si="315"/>
        <v>重庆银行超额拨备/归母净利润(TTM)</v>
      </c>
      <c r="C1897" s="4" t="s">
        <v>77</v>
      </c>
      <c r="D1897" s="4" t="s">
        <v>78</v>
      </c>
      <c r="E1897" s="5" t="s">
        <v>79</v>
      </c>
      <c r="F1897" s="5" t="s">
        <v>55</v>
      </c>
      <c r="G1897" s="5" t="str">
        <f t="shared" si="316"/>
        <v>超额拨备/归母净利润(TTM)</v>
      </c>
      <c r="H1897" s="14">
        <f>IFERROR(H1585/H1663,"")</f>
        <v>0.91287823612016139</v>
      </c>
      <c r="I1897" s="14" t="str">
        <f>IFERROR(I1585/I1663,"")</f>
        <v/>
      </c>
      <c r="J1897" s="14">
        <f>IFERROR(J1585/J1663,"")</f>
        <v>-0.66935811370109677</v>
      </c>
      <c r="K1897" s="14">
        <f>IFERROR(K1585/K1663,"")</f>
        <v>-0.11456401557411798</v>
      </c>
      <c r="L1897" s="14">
        <f>IFERROR(L1585/L1663,"")</f>
        <v>-0.5001110569333943</v>
      </c>
      <c r="M1897" s="14" t="str">
        <f>IFERROR(M1585/M1663,"")</f>
        <v/>
      </c>
      <c r="N1897" s="14">
        <f>IFERROR(N1585/N1663,"")</f>
        <v>8.7220398889329517E-2</v>
      </c>
      <c r="O1897" s="14">
        <f>IFERROR(O1585/O1663,"")</f>
        <v>0.16225769875298857</v>
      </c>
      <c r="P1897" s="14">
        <f>IFERROR(P1585/P1663,"")</f>
        <v>-0.42710685424063521</v>
      </c>
      <c r="Q1897" s="14">
        <f>IFERROR(Q1585/Q1663,"")</f>
        <v>5.846278322781627E-2</v>
      </c>
      <c r="R1897" s="14">
        <f>IFERROR(R1585/R1663,"")</f>
        <v>-0.38703661608283157</v>
      </c>
      <c r="S1897" s="14">
        <f>IFERROR(S1585/S1663,"")</f>
        <v>-0.34623702302744408</v>
      </c>
      <c r="T1897" s="14">
        <f>IFERROR(T1585/T1663,"")</f>
        <v>-1.0117329675210391</v>
      </c>
      <c r="U1897" s="14">
        <f>IFERROR(U1585/U1663,"")</f>
        <v>-0.64536167872193528</v>
      </c>
      <c r="V1897" s="14">
        <f>IFERROR(V1585/V1663,"")</f>
        <v>-1.0133547164183332</v>
      </c>
      <c r="W1897" s="14">
        <f>IFERROR(W1585/W1663,"")</f>
        <v>-0.86080333044206936</v>
      </c>
      <c r="X1897" s="14">
        <f>IFERROR(X1585/X1663,"")</f>
        <v>-0.77560189997585005</v>
      </c>
      <c r="Y1897" s="14">
        <f>IFERROR(Y1585/Y1663,"")</f>
        <v>-0.89916901630784096</v>
      </c>
      <c r="Z1897" s="14">
        <f>IFERROR(Z1585/Z1663,"")</f>
        <v>-0.74333360037664908</v>
      </c>
      <c r="AA1897" s="14">
        <f>IFERROR(AA1585/AA1663,"")</f>
        <v>-0.69877438863959285</v>
      </c>
      <c r="AB1897" s="14">
        <f>IFERROR(AB1585/AB1663,"")</f>
        <v>-0.60842168772642935</v>
      </c>
      <c r="AC1897" s="14">
        <f>IFERROR(AC1585/AC1663,"")</f>
        <v>-0.52817720248581779</v>
      </c>
      <c r="AD1897" s="14">
        <f>IFERROR(AD1585/AD1663,"")</f>
        <v>-0.53751878679926257</v>
      </c>
      <c r="AE1897" s="14">
        <f>IFERROR(AE1585/AE1663,"")</f>
        <v>-0.43410588145465762</v>
      </c>
      <c r="AF1897" s="14">
        <f>IFERROR(AF1585/AF1663,"")</f>
        <v>-8.3049598173510722E-2</v>
      </c>
      <c r="AG1897" s="14">
        <f>IFERROR(AG1585/AG1663,"")</f>
        <v>-7.013168416990212E-2</v>
      </c>
      <c r="AH1897" s="14">
        <f>IFERROR(AH1585/AH1663,"")</f>
        <v>-0.17986727123008001</v>
      </c>
    </row>
    <row r="1898" spans="1:34" ht="15" hidden="1" x14ac:dyDescent="0.25">
      <c r="A1898" t="str">
        <f t="shared" si="311"/>
        <v>贵阳超额拨备/归母净利润(TTM)</v>
      </c>
      <c r="B1898" s="3" t="str">
        <f t="shared" si="315"/>
        <v>贵阳银行超额拨备/归母净利润(TTM)</v>
      </c>
      <c r="C1898" s="4" t="s">
        <v>80</v>
      </c>
      <c r="D1898" s="4" t="s">
        <v>81</v>
      </c>
      <c r="E1898" s="5" t="s">
        <v>82</v>
      </c>
      <c r="F1898" s="5" t="s">
        <v>55</v>
      </c>
      <c r="G1898" s="5" t="str">
        <f t="shared" si="316"/>
        <v>超额拨备/归母净利润(TTM)</v>
      </c>
      <c r="H1898" s="14">
        <f>IFERROR(H1586/H1664,"")</f>
        <v>-9.1654403540344265E-2</v>
      </c>
      <c r="I1898" s="14">
        <f>IFERROR(I1586/I1664,"")</f>
        <v>-3.5638834084660058E-2</v>
      </c>
      <c r="J1898" s="14">
        <f>IFERROR(J1586/J1664,"")</f>
        <v>0.3700430192170196</v>
      </c>
      <c r="K1898" s="14">
        <f>IFERROR(K1586/K1664,"")</f>
        <v>0.49068355980232464</v>
      </c>
      <c r="L1898" s="14">
        <f>IFERROR(L1586/L1664,"")</f>
        <v>4.3984806313282686E-2</v>
      </c>
      <c r="M1898" s="14">
        <f>IFERROR(M1586/M1664,"")</f>
        <v>0.13559060301203057</v>
      </c>
      <c r="N1898" s="14">
        <f>IFERROR(N1586/N1664,"")</f>
        <v>0.51752800519528419</v>
      </c>
      <c r="O1898" s="14">
        <f>IFERROR(O1586/O1664,"")</f>
        <v>0.32256279232332052</v>
      </c>
      <c r="P1898" s="14">
        <f>IFERROR(P1586/P1664,"")</f>
        <v>0.12376901948250879</v>
      </c>
      <c r="Q1898" s="14">
        <f>IFERROR(Q1586/Q1664,"")</f>
        <v>4.441652141898441E-2</v>
      </c>
      <c r="R1898" s="14">
        <f>IFERROR(R1586/R1664,"")</f>
        <v>0.27063005524885625</v>
      </c>
      <c r="S1898" s="14">
        <f>IFERROR(S1586/S1664,"")</f>
        <v>3.6865186440073826E-2</v>
      </c>
      <c r="T1898" s="14">
        <f>IFERROR(T1586/T1664,"")</f>
        <v>-1.672589110164842</v>
      </c>
      <c r="U1898" s="14">
        <f>IFERROR(U1586/U1664,"")</f>
        <v>-1.7332846246967792</v>
      </c>
      <c r="V1898" s="14">
        <f>IFERROR(V1586/V1664,"")</f>
        <v>0.31918062398286973</v>
      </c>
      <c r="W1898" s="14">
        <f>IFERROR(W1586/W1664,"")</f>
        <v>0.1389150401340119</v>
      </c>
      <c r="X1898" s="14">
        <f>IFERROR(X1586/X1664,"")</f>
        <v>0.2038443876990908</v>
      </c>
      <c r="Y1898" s="14">
        <f>IFERROR(Y1586/Y1664,"")</f>
        <v>0.37880194796939387</v>
      </c>
      <c r="Z1898" s="14">
        <f>IFERROR(Z1586/Z1664,"")</f>
        <v>0.6202952579693245</v>
      </c>
      <c r="AA1898" s="14">
        <f>IFERROR(AA1586/AA1664,"")</f>
        <v>0.10112895723331196</v>
      </c>
      <c r="AB1898" s="14">
        <f>IFERROR(AB1586/AB1664,"")</f>
        <v>0.56751321053370263</v>
      </c>
      <c r="AC1898" s="14">
        <f>IFERROR(AC1586/AC1664,"")</f>
        <v>0.30580770462895485</v>
      </c>
      <c r="AD1898" s="14">
        <f>IFERROR(AD1586/AD1664,"")</f>
        <v>0.10727347063194594</v>
      </c>
      <c r="AE1898" s="14">
        <f>IFERROR(AE1586/AE1664,"")</f>
        <v>-0.20783377888334964</v>
      </c>
      <c r="AF1898" s="14">
        <f>IFERROR(AF1586/AF1664,"")</f>
        <v>1.1866930504120701E-2</v>
      </c>
      <c r="AG1898" s="14">
        <f>IFERROR(AG1586/AG1664,"")</f>
        <v>-6.8479863201624441E-2</v>
      </c>
      <c r="AH1898" s="14" t="str">
        <f>IFERROR(AH1586/AH1664,"")</f>
        <v/>
      </c>
    </row>
    <row r="1899" spans="1:34" ht="15" hidden="1" x14ac:dyDescent="0.25">
      <c r="A1899" t="str">
        <f t="shared" ref="A1899:A1961" si="317">E1899&amp;G1899</f>
        <v>郑州超额拨备/归母净利润(TTM)</v>
      </c>
      <c r="B1899" s="3" t="str">
        <f t="shared" si="315"/>
        <v>郑州银行超额拨备/归母净利润(TTM)</v>
      </c>
      <c r="C1899" s="4" t="s">
        <v>83</v>
      </c>
      <c r="D1899" s="4" t="s">
        <v>84</v>
      </c>
      <c r="E1899" s="5" t="s">
        <v>85</v>
      </c>
      <c r="F1899" s="5" t="s">
        <v>55</v>
      </c>
      <c r="G1899" s="5" t="str">
        <f t="shared" si="316"/>
        <v>超额拨备/归母净利润(TTM)</v>
      </c>
      <c r="H1899" s="14">
        <f>IFERROR(H1587/H1665,"")</f>
        <v>-0.23622030424516655</v>
      </c>
      <c r="I1899" s="14">
        <f>IFERROR(I1587/I1665,"")</f>
        <v>-0.11984125426161626</v>
      </c>
      <c r="J1899" s="14">
        <f>IFERROR(J1587/J1665,"")</f>
        <v>-1.5955506250604996</v>
      </c>
      <c r="K1899" s="14">
        <f>IFERROR(K1587/K1665,"")</f>
        <v>-1.6998327507977009</v>
      </c>
      <c r="L1899" s="14">
        <f>IFERROR(L1587/L1665,"")</f>
        <v>-2.0647041719316017</v>
      </c>
      <c r="M1899" s="14">
        <f>IFERROR(M1587/M1665,"")</f>
        <v>-2.2788592242124284</v>
      </c>
      <c r="N1899" s="14">
        <f>IFERROR(N1587/N1665,"")</f>
        <v>-2.7696181807677624</v>
      </c>
      <c r="O1899" s="14">
        <f>IFERROR(O1587/O1665,"")</f>
        <v>-2.8097215154627189</v>
      </c>
      <c r="P1899" s="14">
        <f>IFERROR(P1587/P1665,"")</f>
        <v>-3.2725062609857378</v>
      </c>
      <c r="Q1899" s="14">
        <f>IFERROR(Q1587/Q1665,"")</f>
        <v>-3.3138902276696931</v>
      </c>
      <c r="R1899" s="14">
        <f>IFERROR(R1587/R1665,"")</f>
        <v>-3.2190647233642635</v>
      </c>
      <c r="S1899" s="14">
        <f>IFERROR(S1587/S1665,"")</f>
        <v>-2.9389549923761131</v>
      </c>
      <c r="T1899" s="14">
        <f>IFERROR(T1587/T1665,"")</f>
        <v>-3.1990486389878026</v>
      </c>
      <c r="U1899" s="14">
        <f>IFERROR(U1587/U1665,"")</f>
        <v>-3.1575020854666853</v>
      </c>
      <c r="V1899" s="14">
        <f>IFERROR(V1587/V1665,"")</f>
        <v>-4.0270331979801037</v>
      </c>
      <c r="W1899" s="14">
        <f>IFERROR(W1587/W1665,"")</f>
        <v>-4.2423792543288581</v>
      </c>
      <c r="X1899" s="14">
        <f>IFERROR(X1587/X1665,"")</f>
        <v>1.0051440165005809</v>
      </c>
      <c r="Y1899" s="14">
        <f>IFERROR(Y1587/Y1665,"")</f>
        <v>0.82861261302602196</v>
      </c>
      <c r="Z1899" s="14">
        <f>IFERROR(Z1587/Z1665,"")</f>
        <v>1.875604920013169</v>
      </c>
      <c r="AA1899" s="14">
        <f>IFERROR(AA1587/AA1665,"")</f>
        <v>2.3972002525937528</v>
      </c>
      <c r="AB1899" s="14">
        <f>IFERROR(AB1587/AB1665,"")</f>
        <v>3.6162103602904048</v>
      </c>
      <c r="AC1899" s="14">
        <f>IFERROR(AC1587/AC1665,"")</f>
        <v>3.0074891697256021</v>
      </c>
      <c r="AD1899" s="14">
        <f>IFERROR(AD1587/AD1665,"")</f>
        <v>-6.3468873400783297</v>
      </c>
      <c r="AE1899" s="14">
        <f>IFERROR(AE1587/AE1665,"")</f>
        <v>-5.9226166411803502</v>
      </c>
      <c r="AF1899" s="14">
        <f>IFERROR(AF1587/AF1665,"")</f>
        <v>-6.4452513271110305</v>
      </c>
      <c r="AG1899" s="14">
        <f>IFERROR(AG1587/AG1665,"")</f>
        <v>-6.2212323379465237</v>
      </c>
      <c r="AH1899" s="14">
        <f>IFERROR(AH1587/AH1665,"")</f>
        <v>-5.0840969185833291</v>
      </c>
    </row>
    <row r="1900" spans="1:34" ht="15" hidden="1" x14ac:dyDescent="0.25">
      <c r="A1900" t="str">
        <f t="shared" si="317"/>
        <v>青岛超额拨备/归母净利润(TTM)</v>
      </c>
      <c r="B1900" s="3" t="str">
        <f t="shared" si="315"/>
        <v>青岛银行超额拨备/归母净利润(TTM)</v>
      </c>
      <c r="C1900" s="4" t="s">
        <v>86</v>
      </c>
      <c r="D1900" s="4" t="s">
        <v>87</v>
      </c>
      <c r="E1900" s="5" t="s">
        <v>88</v>
      </c>
      <c r="F1900" s="5" t="s">
        <v>55</v>
      </c>
      <c r="G1900" s="5" t="str">
        <f t="shared" si="316"/>
        <v>超额拨备/归母净利润(TTM)</v>
      </c>
      <c r="H1900" s="14">
        <f>IFERROR(H1588/H1666,"")</f>
        <v>-2.1643204746842826</v>
      </c>
      <c r="I1900" s="14">
        <f>IFERROR(I1588/I1666,"")</f>
        <v>-1.584175874897785</v>
      </c>
      <c r="J1900" s="14">
        <f>IFERROR(J1588/J1666,"")</f>
        <v>-1.3674979416276587</v>
      </c>
      <c r="K1900" s="14">
        <f>IFERROR(K1588/K1666,"")</f>
        <v>-0.98704948358184152</v>
      </c>
      <c r="L1900" s="14">
        <f>IFERROR(L1588/L1666,"")</f>
        <v>-0.97727387741020644</v>
      </c>
      <c r="M1900" s="14">
        <f>IFERROR(M1588/M1666,"")</f>
        <v>-0.20225608273086876</v>
      </c>
      <c r="N1900" s="14">
        <f>IFERROR(N1588/N1666,"")</f>
        <v>0.16430623761524346</v>
      </c>
      <c r="O1900" s="14">
        <f>IFERROR(O1588/O1666,"")</f>
        <v>0.48210967669881932</v>
      </c>
      <c r="P1900" s="14">
        <f>IFERROR(P1588/P1666,"")</f>
        <v>0.37708998250752962</v>
      </c>
      <c r="Q1900" s="14">
        <f>IFERROR(Q1588/Q1666,"")</f>
        <v>0.44753751041090245</v>
      </c>
      <c r="R1900" s="14">
        <f>IFERROR(R1588/R1666,"")</f>
        <v>0.64342927137707195</v>
      </c>
      <c r="S1900" s="14">
        <f>IFERROR(S1588/S1666,"")</f>
        <v>0.72973669301837485</v>
      </c>
      <c r="T1900" s="14">
        <f>IFERROR(T1588/T1666,"")</f>
        <v>0.69554817343514441</v>
      </c>
      <c r="U1900" s="14">
        <f>IFERROR(U1588/U1666,"")</f>
        <v>0.85656395808743746</v>
      </c>
      <c r="V1900" s="14">
        <f>IFERROR(V1588/V1666,"")</f>
        <v>0.36731309641475707</v>
      </c>
      <c r="W1900" s="14">
        <f>IFERROR(W1588/W1666,"")</f>
        <v>0.4590480443206672</v>
      </c>
      <c r="X1900" s="14">
        <f>IFERROR(X1588/X1666,"")</f>
        <v>1.9972606948534211</v>
      </c>
      <c r="Y1900" s="14">
        <f>IFERROR(Y1588/Y1666,"")</f>
        <v>2.2052116492935347</v>
      </c>
      <c r="Z1900" s="14">
        <f>IFERROR(Z1588/Z1666,"")</f>
        <v>2.472060781226618</v>
      </c>
      <c r="AA1900" s="14">
        <f>IFERROR(AA1588/AA1666,"")</f>
        <v>2.5079058530026059</v>
      </c>
      <c r="AB1900" s="14">
        <f>IFERROR(AB1588/AB1666,"")</f>
        <v>2.5162064173343173</v>
      </c>
      <c r="AC1900" s="14">
        <f>IFERROR(AC1588/AC1666,"")</f>
        <v>2.5436845936112706</v>
      </c>
      <c r="AD1900" s="14">
        <f>IFERROR(AD1588/AD1666,"")</f>
        <v>1.330551001144433</v>
      </c>
      <c r="AE1900" s="14">
        <f>IFERROR(AE1588/AE1666,"")</f>
        <v>1.4785328746338828</v>
      </c>
      <c r="AF1900" s="14">
        <f>IFERROR(AF1588/AF1666,"")</f>
        <v>1.5228978984557218</v>
      </c>
      <c r="AG1900" s="14">
        <f>IFERROR(AG1588/AG1666,"")</f>
        <v>1.6199600212911405</v>
      </c>
      <c r="AH1900" s="14">
        <f>IFERROR(AH1588/AH1666,"")</f>
        <v>1.2870204136251211</v>
      </c>
    </row>
    <row r="1901" spans="1:34" ht="15" hidden="1" x14ac:dyDescent="0.25">
      <c r="A1901" t="str">
        <f t="shared" si="317"/>
        <v>苏州超额拨备/归母净利润(TTM)</v>
      </c>
      <c r="B1901" s="3" t="str">
        <f t="shared" si="315"/>
        <v>苏州银行超额拨备/归母净利润(TTM)</v>
      </c>
      <c r="C1901" s="4" t="s">
        <v>89</v>
      </c>
      <c r="D1901" s="4" t="s">
        <v>90</v>
      </c>
      <c r="E1901" s="5" t="s">
        <v>91</v>
      </c>
      <c r="F1901" s="5" t="s">
        <v>55</v>
      </c>
      <c r="G1901" s="5" t="str">
        <f t="shared" si="316"/>
        <v>超额拨备/归母净利润(TTM)</v>
      </c>
      <c r="H1901" s="14">
        <f>IFERROR(H1589/H1667,"")</f>
        <v>-0.36255139532905561</v>
      </c>
      <c r="I1901" s="14">
        <f>IFERROR(I1589/I1667,"")</f>
        <v>-0.20856780747893688</v>
      </c>
      <c r="J1901" s="14">
        <f>IFERROR(J1589/J1667,"")</f>
        <v>0.27140245062788804</v>
      </c>
      <c r="K1901" s="14">
        <f>IFERROR(K1589/K1667,"")</f>
        <v>0.55467748324251342</v>
      </c>
      <c r="L1901" s="14">
        <f>IFERROR(L1589/L1667,"")</f>
        <v>1.1319797648416867</v>
      </c>
      <c r="M1901" s="14">
        <f>IFERROR(M1589/M1667,"")</f>
        <v>1.4714461390435729</v>
      </c>
      <c r="N1901" s="14">
        <f>IFERROR(N1589/N1667,"")</f>
        <v>1.1349553733005575</v>
      </c>
      <c r="O1901" s="14">
        <f>IFERROR(O1589/O1667,"")</f>
        <v>1.4489518365695686</v>
      </c>
      <c r="P1901" s="14">
        <f>IFERROR(P1589/P1667,"")</f>
        <v>2.620950132119348</v>
      </c>
      <c r="Q1901" s="14">
        <f>IFERROR(Q1589/Q1667,"")</f>
        <v>2.8223193814456926</v>
      </c>
      <c r="R1901" s="14">
        <f>IFERROR(R1589/R1667,"")</f>
        <v>2.6886911656284362</v>
      </c>
      <c r="S1901" s="14">
        <f>IFERROR(S1589/S1667,"")</f>
        <v>2.7780058202193252</v>
      </c>
      <c r="T1901" s="14">
        <f>IFERROR(T1589/T1667,"")</f>
        <v>2.7777689802048005</v>
      </c>
      <c r="U1901" s="14">
        <f>IFERROR(U1589/U1667,"")</f>
        <v>2.7815905072060287</v>
      </c>
      <c r="V1901" s="14">
        <f>IFERROR(V1589/V1667,"")</f>
        <v>2.8310266322804383</v>
      </c>
      <c r="W1901" s="14">
        <f>IFERROR(W1589/W1667,"")</f>
        <v>2.7094720764751727</v>
      </c>
      <c r="X1901" s="14">
        <f>IFERROR(X1589/X1667,"")</f>
        <v>2.7506655638019644</v>
      </c>
      <c r="Y1901" s="14">
        <f>IFERROR(Y1589/Y1667,"")</f>
        <v>2.6166048597621483</v>
      </c>
      <c r="Z1901" s="14">
        <f>IFERROR(Z1589/Z1667,"")</f>
        <v>2.5955845730196652</v>
      </c>
      <c r="AA1901" s="14">
        <f>IFERROR(AA1589/AA1667,"")</f>
        <v>2.5303453657540413</v>
      </c>
      <c r="AB1901" s="14">
        <f>IFERROR(AB1589/AB1667,"")</f>
        <v>2.3021415913394572</v>
      </c>
      <c r="AC1901" s="14">
        <f>IFERROR(AC1589/AC1667,"")</f>
        <v>2.239465740867864</v>
      </c>
      <c r="AD1901" s="14">
        <f>IFERROR(AD1589/AD1667,"")</f>
        <v>2.0966538433113162</v>
      </c>
      <c r="AE1901" s="14">
        <f>IFERROR(AE1589/AE1667,"")</f>
        <v>2.1262257566585703</v>
      </c>
      <c r="AF1901" s="14">
        <f>IFERROR(AF1589/AF1667,"")</f>
        <v>1.9569199564405277</v>
      </c>
      <c r="AG1901" s="14">
        <f>IFERROR(AG1589/AG1667,"")</f>
        <v>1.8028438112703484</v>
      </c>
      <c r="AH1901" s="14" t="str">
        <f>IFERROR(AH1589/AH1667,"")</f>
        <v/>
      </c>
    </row>
    <row r="1902" spans="1:34" ht="15" hidden="1" x14ac:dyDescent="0.25">
      <c r="A1902" t="str">
        <f t="shared" si="317"/>
        <v>齐鲁超额拨备/归母净利润(TTM)</v>
      </c>
      <c r="B1902" s="3" t="str">
        <f t="shared" si="315"/>
        <v>齐鲁银行超额拨备/归母净利润(TTM)</v>
      </c>
      <c r="C1902" s="4" t="s">
        <v>92</v>
      </c>
      <c r="D1902" s="4" t="s">
        <v>93</v>
      </c>
      <c r="E1902" s="5" t="s">
        <v>94</v>
      </c>
      <c r="F1902" s="5" t="s">
        <v>55</v>
      </c>
      <c r="G1902" s="5" t="str">
        <f t="shared" si="316"/>
        <v>超额拨备/归母净利润(TTM)</v>
      </c>
      <c r="H1902" s="14">
        <f>IFERROR(H1590/H1668,"")</f>
        <v>-1.2079492095247177</v>
      </c>
      <c r="I1902" s="14" t="str">
        <f>IFERROR(I1590/I1668,"")</f>
        <v/>
      </c>
      <c r="J1902" s="14">
        <f>IFERROR(J1590/J1668,"")</f>
        <v>0.12681529643058223</v>
      </c>
      <c r="K1902" s="14" t="str">
        <f>IFERROR(K1590/K1668,"")</f>
        <v/>
      </c>
      <c r="L1902" s="14" t="str">
        <f>IFERROR(L1590/L1668,"")</f>
        <v/>
      </c>
      <c r="M1902" s="14" t="str">
        <f>IFERROR(M1590/M1668,"")</f>
        <v/>
      </c>
      <c r="N1902" s="14">
        <f>IFERROR(N1590/N1668,"")</f>
        <v>0.39704212697569496</v>
      </c>
      <c r="O1902" s="14">
        <f>IFERROR(O1590/O1668,"")</f>
        <v>0.3831866018021291</v>
      </c>
      <c r="P1902" s="14">
        <f>IFERROR(P1590/P1668,"")</f>
        <v>0.6606841373598914</v>
      </c>
      <c r="Q1902" s="14">
        <f>IFERROR(Q1590/Q1668,"")</f>
        <v>1.4795187230769153</v>
      </c>
      <c r="R1902" s="14">
        <f>IFERROR(R1590/R1668,"")</f>
        <v>1.1098367875152688</v>
      </c>
      <c r="S1902" s="14">
        <f>IFERROR(S1590/S1668,"")</f>
        <v>1.109295178602586</v>
      </c>
      <c r="T1902" s="14">
        <f>IFERROR(T1590/T1668,"")</f>
        <v>1.1233284437928848</v>
      </c>
      <c r="U1902" s="14">
        <f>IFERROR(U1590/U1668,"")</f>
        <v>1.1778041525969853</v>
      </c>
      <c r="V1902" s="14">
        <f>IFERROR(V1590/V1668,"")</f>
        <v>1.3643065972564861</v>
      </c>
      <c r="W1902" s="14">
        <f>IFERROR(W1590/W1668,"")</f>
        <v>1.4237266492646961</v>
      </c>
      <c r="X1902" s="14">
        <f>IFERROR(X1590/X1668,"")</f>
        <v>1.461154213833934</v>
      </c>
      <c r="Y1902" s="14">
        <f>IFERROR(Y1590/Y1668,"")</f>
        <v>1.6386166434216876</v>
      </c>
      <c r="Z1902" s="14">
        <f>IFERROR(Z1590/Z1668,"")</f>
        <v>1.5532757538645985</v>
      </c>
      <c r="AA1902" s="14">
        <f>IFERROR(AA1590/AA1668,"")</f>
        <v>1.5793210922388778</v>
      </c>
      <c r="AB1902" s="14">
        <f>IFERROR(AB1590/AB1668,"")</f>
        <v>1.7566877131527048</v>
      </c>
      <c r="AC1902" s="14">
        <f>IFERROR(AC1590/AC1668,"")</f>
        <v>1.7356661503691329</v>
      </c>
      <c r="AD1902" s="14">
        <f>IFERROR(AD1590/AD1668,"")</f>
        <v>1.281749596463422</v>
      </c>
      <c r="AE1902" s="14">
        <f>IFERROR(AE1590/AE1668,"")</f>
        <v>1.3024038099451913</v>
      </c>
      <c r="AF1902" s="14">
        <f>IFERROR(AF1590/AF1668,"")</f>
        <v>1.4163547329859711</v>
      </c>
      <c r="AG1902" s="14">
        <f>IFERROR(AG1590/AG1668,"")</f>
        <v>1.4797383238785493</v>
      </c>
      <c r="AH1902" s="14" t="str">
        <f>IFERROR(AH1590/AH1668,"")</f>
        <v/>
      </c>
    </row>
    <row r="1903" spans="1:34" ht="15" hidden="1" x14ac:dyDescent="0.25">
      <c r="A1903" t="str">
        <f t="shared" si="317"/>
        <v>兰州超额拨备/归母净利润(TTM)</v>
      </c>
      <c r="B1903" s="3" t="str">
        <f t="shared" si="315"/>
        <v>兰州银行超额拨备/归母净利润(TTM)</v>
      </c>
      <c r="C1903" s="4" t="s">
        <v>95</v>
      </c>
      <c r="D1903" s="4" t="s">
        <v>96</v>
      </c>
      <c r="E1903" s="5" t="s">
        <v>97</v>
      </c>
      <c r="F1903" s="5" t="s">
        <v>55</v>
      </c>
      <c r="G1903" s="5" t="str">
        <f t="shared" si="316"/>
        <v>超额拨备/归母净利润(TTM)</v>
      </c>
      <c r="H1903" s="14" t="str">
        <f>IFERROR(H1591/H1669,"")</f>
        <v/>
      </c>
      <c r="I1903" s="14" t="str">
        <f>IFERROR(I1591/I1669,"")</f>
        <v/>
      </c>
      <c r="J1903" s="14">
        <f>IFERROR(J1591/J1669,"")</f>
        <v>-4.7914813173655952</v>
      </c>
      <c r="K1903" s="14" t="str">
        <f>IFERROR(K1591/K1669,"")</f>
        <v/>
      </c>
      <c r="L1903" s="14" t="str">
        <f>IFERROR(L1591/L1669,"")</f>
        <v/>
      </c>
      <c r="M1903" s="14" t="str">
        <f>IFERROR(M1591/M1669,"")</f>
        <v/>
      </c>
      <c r="N1903" s="14">
        <f>IFERROR(N1591/N1669,"")</f>
        <v>-6.1161384812173214</v>
      </c>
      <c r="O1903" s="14" t="str">
        <f>IFERROR(O1591/O1669,"")</f>
        <v/>
      </c>
      <c r="P1903" s="14">
        <f>IFERROR(P1591/P1669,"")</f>
        <v>-6.2930604775687797</v>
      </c>
      <c r="Q1903" s="14" t="str">
        <f>IFERROR(Q1591/Q1669,"")</f>
        <v/>
      </c>
      <c r="R1903" s="14">
        <f>IFERROR(R1591/R1669,"")</f>
        <v>-5.4188426353014156</v>
      </c>
      <c r="S1903" s="14">
        <f>IFERROR(S1591/S1669,"")</f>
        <v>-5.2767711690923456</v>
      </c>
      <c r="T1903" s="14">
        <f>IFERROR(T1591/T1669,"")</f>
        <v>-3.298828471355594</v>
      </c>
      <c r="U1903" s="14">
        <f>IFERROR(U1591/U1669,"")</f>
        <v>-1.67505519978398</v>
      </c>
      <c r="V1903" s="14">
        <f>IFERROR(V1591/V1669,"")</f>
        <v>-4.5965149789872131</v>
      </c>
      <c r="W1903" s="14">
        <f>IFERROR(W1591/W1669,"")</f>
        <v>-4.4313869080363526</v>
      </c>
      <c r="X1903" s="14">
        <f>IFERROR(X1591/X1669,"")</f>
        <v>-4.8389147564306478</v>
      </c>
      <c r="Y1903" s="14">
        <f>IFERROR(Y1591/Y1669,"")</f>
        <v>-4.4513699147513091</v>
      </c>
      <c r="Z1903" s="14">
        <f>IFERROR(Z1591/Z1669,"")</f>
        <v>-6.054574186772161</v>
      </c>
      <c r="AA1903" s="14">
        <f>IFERROR(AA1591/AA1669,"")</f>
        <v>-5.5285714819093927</v>
      </c>
      <c r="AB1903" s="14">
        <f>IFERROR(AB1591/AB1669,"")</f>
        <v>-5.2470867624101558</v>
      </c>
      <c r="AC1903" s="14">
        <f>IFERROR(AC1591/AC1669,"")</f>
        <v>-4.1214538527227917</v>
      </c>
      <c r="AD1903" s="14">
        <f>IFERROR(AD1591/AD1669,"")</f>
        <v>-3.8930186170556014</v>
      </c>
      <c r="AE1903" s="14">
        <f>IFERROR(AE1591/AE1669,"")</f>
        <v>-3.8789562456958824</v>
      </c>
      <c r="AF1903" s="14">
        <f>IFERROR(AF1591/AF1669,"")</f>
        <v>-3.8752924798874639</v>
      </c>
      <c r="AG1903" s="14">
        <f>IFERROR(AG1591/AG1669,"")</f>
        <v>-4.1028420161714267</v>
      </c>
      <c r="AH1903" s="14" t="str">
        <f>IFERROR(AH1591/AH1669,"")</f>
        <v/>
      </c>
    </row>
    <row r="1904" spans="1:34" ht="15" hidden="1" x14ac:dyDescent="0.25">
      <c r="A1904" t="str">
        <f t="shared" si="317"/>
        <v>西安超额拨备/归母净利润(TTM)</v>
      </c>
      <c r="B1904" s="3" t="str">
        <f t="shared" si="315"/>
        <v>西安银行超额拨备/归母净利润(TTM)</v>
      </c>
      <c r="C1904" s="4" t="s">
        <v>98</v>
      </c>
      <c r="D1904" s="4" t="s">
        <v>99</v>
      </c>
      <c r="E1904" s="5" t="s">
        <v>100</v>
      </c>
      <c r="F1904" s="5" t="s">
        <v>55</v>
      </c>
      <c r="G1904" s="5" t="str">
        <f t="shared" si="316"/>
        <v>超额拨备/归母净利润(TTM)</v>
      </c>
      <c r="H1904" s="14">
        <f>IFERROR(H1592/H1670,"")</f>
        <v>-7.9641717027662012E-2</v>
      </c>
      <c r="I1904" s="14">
        <f>IFERROR(I1592/I1670,"")</f>
        <v>-0.10256562660461878</v>
      </c>
      <c r="J1904" s="14">
        <f>IFERROR(J1592/J1670,"")</f>
        <v>6.5723735490600232E-2</v>
      </c>
      <c r="K1904" s="14">
        <f>IFERROR(K1592/K1670,"")</f>
        <v>-5.8434070634015088E-2</v>
      </c>
      <c r="L1904" s="14">
        <f>IFERROR(L1592/L1670,"")</f>
        <v>-0.21751747892886711</v>
      </c>
      <c r="M1904" s="14">
        <f>IFERROR(M1592/M1670,"")</f>
        <v>-0.37923206247412816</v>
      </c>
      <c r="N1904" s="14">
        <f>IFERROR(N1592/N1670,"")</f>
        <v>-0.37627991753307394</v>
      </c>
      <c r="O1904" s="14">
        <f>IFERROR(O1592/O1670,"")</f>
        <v>-0.66357665916883668</v>
      </c>
      <c r="P1904" s="14">
        <f>IFERROR(P1592/P1670,"")</f>
        <v>-0.71924360314618307</v>
      </c>
      <c r="Q1904" s="14">
        <f>IFERROR(Q1592/Q1670,"")</f>
        <v>-0.58795156316954766</v>
      </c>
      <c r="R1904" s="14">
        <f>IFERROR(R1592/R1670,"")</f>
        <v>-0.84260073400933733</v>
      </c>
      <c r="S1904" s="14">
        <f>IFERROR(S1592/S1670,"")</f>
        <v>-0.7511714082679265</v>
      </c>
      <c r="T1904" s="14">
        <f>IFERROR(T1592/T1670,"")</f>
        <v>-0.96037185178269868</v>
      </c>
      <c r="U1904" s="14">
        <f>IFERROR(U1592/U1670,"")</f>
        <v>-0.91556237005308838</v>
      </c>
      <c r="V1904" s="14">
        <f>IFERROR(V1592/V1670,"")</f>
        <v>-1.6464866363119273</v>
      </c>
      <c r="W1904" s="14">
        <f>IFERROR(W1592/W1670,"")</f>
        <v>-1.4684021438738784</v>
      </c>
      <c r="X1904" s="14">
        <f>IFERROR(X1592/X1670,"")</f>
        <v>-1.5026294441941173</v>
      </c>
      <c r="Y1904" s="14">
        <f>IFERROR(Y1592/Y1670,"")</f>
        <v>-1.3885598741893286</v>
      </c>
      <c r="Z1904" s="14">
        <f>IFERROR(Z1592/Z1670,"")</f>
        <v>-1.4961399471293795</v>
      </c>
      <c r="AA1904" s="14">
        <f>IFERROR(AA1592/AA1670,"")</f>
        <v>-1.5214034281197342</v>
      </c>
      <c r="AB1904" s="14">
        <f>IFERROR(AB1592/AB1670,"")</f>
        <v>-4.0854734434963467</v>
      </c>
      <c r="AC1904" s="14">
        <f>IFERROR(AC1592/AC1670,"")</f>
        <v>-3.8800046466800091</v>
      </c>
      <c r="AD1904" s="14">
        <f>IFERROR(AD1592/AD1670,"")</f>
        <v>-2.0609879642954572</v>
      </c>
      <c r="AE1904" s="14">
        <f>IFERROR(AE1592/AE1670,"")</f>
        <v>-1.7740046907186815</v>
      </c>
      <c r="AF1904" s="14">
        <f>IFERROR(AF1592/AF1670,"")</f>
        <v>-2.1255097059687169</v>
      </c>
      <c r="AG1904" s="14">
        <f>IFERROR(AG1592/AG1670,"")</f>
        <v>-1.946937276099995</v>
      </c>
      <c r="AH1904" s="14" t="str">
        <f>IFERROR(AH1592/AH1670,"")</f>
        <v/>
      </c>
    </row>
    <row r="1905" spans="1:34" ht="15" hidden="1" x14ac:dyDescent="0.25">
      <c r="A1905" t="str">
        <f t="shared" si="317"/>
        <v>厦门超额拨备/归母净利润(TTM)</v>
      </c>
      <c r="B1905" s="3" t="str">
        <f t="shared" si="315"/>
        <v>厦门银行超额拨备/归母净利润(TTM)</v>
      </c>
      <c r="C1905" s="4" t="s">
        <v>101</v>
      </c>
      <c r="D1905" s="4" t="s">
        <v>102</v>
      </c>
      <c r="E1905" s="5" t="s">
        <v>103</v>
      </c>
      <c r="F1905" s="5" t="s">
        <v>55</v>
      </c>
      <c r="G1905" s="5" t="str">
        <f t="shared" si="316"/>
        <v>超额拨备/归母净利润(TTM)</v>
      </c>
      <c r="H1905" s="14" t="str">
        <f>IFERROR(H1593/H1671,"")</f>
        <v/>
      </c>
      <c r="I1905" s="14" t="str">
        <f>IFERROR(I1593/I1671,"")</f>
        <v/>
      </c>
      <c r="J1905" s="14">
        <f>IFERROR(J1593/J1671,"")</f>
        <v>1.9091902139065371</v>
      </c>
      <c r="K1905" s="14" t="str">
        <f>IFERROR(K1593/K1671,"")</f>
        <v/>
      </c>
      <c r="L1905" s="14">
        <f>IFERROR(L1593/L1671,"")</f>
        <v>1.0643719791098152</v>
      </c>
      <c r="M1905" s="14" t="str">
        <f>IFERROR(M1593/M1671,"")</f>
        <v/>
      </c>
      <c r="N1905" s="14">
        <f>IFERROR(N1593/N1671,"")</f>
        <v>1.9339058393335162</v>
      </c>
      <c r="O1905" s="14">
        <f>IFERROR(O1593/O1671,"")</f>
        <v>2.008454349629945</v>
      </c>
      <c r="P1905" s="14">
        <f>IFERROR(P1593/P1671,"")</f>
        <v>2.1250740331176292</v>
      </c>
      <c r="Q1905" s="14">
        <f>IFERROR(Q1593/Q1671,"")</f>
        <v>1.9650218635469849</v>
      </c>
      <c r="R1905" s="14">
        <f>IFERROR(R1593/R1671,"")</f>
        <v>1.8675611002514523</v>
      </c>
      <c r="S1905" s="14">
        <f>IFERROR(S1593/S1671,"")</f>
        <v>1.8833200138292001</v>
      </c>
      <c r="T1905" s="14">
        <f>IFERROR(T1593/T1671,"")</f>
        <v>1.7422473233302698</v>
      </c>
      <c r="U1905" s="14">
        <f>IFERROR(U1593/U1671,"")</f>
        <v>1.8725712177255467</v>
      </c>
      <c r="V1905" s="14">
        <f>IFERROR(V1593/V1671,"")</f>
        <v>1.5017249658632605</v>
      </c>
      <c r="W1905" s="14">
        <f>IFERROR(W1593/W1671,"")</f>
        <v>1.331523962664652</v>
      </c>
      <c r="X1905" s="14">
        <f>IFERROR(X1593/X1671,"")</f>
        <v>1.1705413331582237</v>
      </c>
      <c r="Y1905" s="14">
        <f>IFERROR(Y1593/Y1671,"")</f>
        <v>1.082171537103096</v>
      </c>
      <c r="Z1905" s="14">
        <f>IFERROR(Z1593/Z1671,"")</f>
        <v>1.1267604579208339</v>
      </c>
      <c r="AA1905" s="14">
        <f>IFERROR(AA1593/AA1671,"")</f>
        <v>0.95030877769050515</v>
      </c>
      <c r="AB1905" s="14">
        <f>IFERROR(AB1593/AB1671,"")</f>
        <v>0.35709571697596537</v>
      </c>
      <c r="AC1905" s="14">
        <f>IFERROR(AC1593/AC1671,"")</f>
        <v>-0.22513658847418749</v>
      </c>
      <c r="AD1905" s="14">
        <f>IFERROR(AD1593/AD1671,"")</f>
        <v>-0.42460472635473961</v>
      </c>
      <c r="AE1905" s="14">
        <f>IFERROR(AE1593/AE1671,"")</f>
        <v>-0.74554603190998925</v>
      </c>
      <c r="AF1905" s="14">
        <f>IFERROR(AF1593/AF1671,"")</f>
        <v>-0.95470611656849658</v>
      </c>
      <c r="AG1905" s="14">
        <f>IFERROR(AG1593/AG1671,"")</f>
        <v>-0.99579522456437652</v>
      </c>
      <c r="AH1905" s="14" t="str">
        <f>IFERROR(AH1593/AH1671,"")</f>
        <v/>
      </c>
    </row>
    <row r="1906" spans="1:34" ht="15" hidden="1" x14ac:dyDescent="0.25">
      <c r="A1906" t="str">
        <f t="shared" si="317"/>
        <v>渝农超额拨备/归母净利润(TTM)</v>
      </c>
      <c r="B1906" s="3" t="str">
        <f t="shared" si="315"/>
        <v>渝农商行超额拨备/归母净利润(TTM)</v>
      </c>
      <c r="C1906" s="4" t="s">
        <v>104</v>
      </c>
      <c r="D1906" s="4" t="s">
        <v>105</v>
      </c>
      <c r="E1906" s="5" t="s">
        <v>106</v>
      </c>
      <c r="F1906" s="5" t="s">
        <v>107</v>
      </c>
      <c r="G1906" s="5" t="str">
        <f t="shared" si="316"/>
        <v>超额拨备/归母净利润(TTM)</v>
      </c>
      <c r="H1906" s="14">
        <f>IFERROR(H1594/H1672,"")</f>
        <v>0.38667840813227833</v>
      </c>
      <c r="I1906" s="14" t="str">
        <f>IFERROR(I1594/I1672,"")</f>
        <v/>
      </c>
      <c r="J1906" s="14">
        <f>IFERROR(J1594/J1672,"")</f>
        <v>0.96873960605920528</v>
      </c>
      <c r="K1906" s="14">
        <f>IFERROR(K1594/K1672,"")</f>
        <v>1.0895502319136856</v>
      </c>
      <c r="L1906" s="14">
        <f>IFERROR(L1594/L1672,"")</f>
        <v>1.0638069306744329</v>
      </c>
      <c r="M1906" s="14">
        <f>IFERROR(M1594/M1672,"")</f>
        <v>1.120472661034303</v>
      </c>
      <c r="N1906" s="14">
        <f>IFERROR(N1594/N1672,"")</f>
        <v>0.35233028138728312</v>
      </c>
      <c r="O1906" s="14">
        <f>IFERROR(O1594/O1672,"")</f>
        <v>0.34810631435472233</v>
      </c>
      <c r="P1906" s="14">
        <f>IFERROR(P1594/P1672,"")</f>
        <v>0.27539084770214051</v>
      </c>
      <c r="Q1906" s="14">
        <f>IFERROR(Q1594/Q1672,"")</f>
        <v>0.29262264516289227</v>
      </c>
      <c r="R1906" s="14">
        <f>IFERROR(R1594/R1672,"")</f>
        <v>0.73393853045108426</v>
      </c>
      <c r="S1906" s="14">
        <f>IFERROR(S1594/S1672,"")</f>
        <v>0.81891183865193062</v>
      </c>
      <c r="T1906" s="14">
        <f>IFERROR(T1594/T1672,"")</f>
        <v>1.0217880645170461</v>
      </c>
      <c r="U1906" s="14">
        <f>IFERROR(U1594/U1672,"")</f>
        <v>0.95758346497245272</v>
      </c>
      <c r="V1906" s="14">
        <f>IFERROR(V1594/V1672,"")</f>
        <v>1.072727574654224</v>
      </c>
      <c r="W1906" s="14">
        <f>IFERROR(W1594/W1672,"")</f>
        <v>1.067027801269506</v>
      </c>
      <c r="X1906" s="14">
        <f>IFERROR(X1594/X1672,"")</f>
        <v>1.4644046248876994</v>
      </c>
      <c r="Y1906" s="14">
        <f>IFERROR(Y1594/Y1672,"")</f>
        <v>1.4829052341901139</v>
      </c>
      <c r="Z1906" s="14">
        <f>IFERROR(Z1594/Z1672,"")</f>
        <v>1.642008299665531</v>
      </c>
      <c r="AA1906" s="14">
        <f>IFERROR(AA1594/AA1672,"")</f>
        <v>1.7677668578395687</v>
      </c>
      <c r="AB1906" s="14">
        <f>IFERROR(AB1594/AB1672,"")</f>
        <v>1.4125561980583712</v>
      </c>
      <c r="AC1906" s="14">
        <f>IFERROR(AC1594/AC1672,"")</f>
        <v>1.3987081941147623</v>
      </c>
      <c r="AD1906" s="14">
        <f>IFERROR(AD1594/AD1672,"")</f>
        <v>1.153842555820952</v>
      </c>
      <c r="AE1906" s="14">
        <f>IFERROR(AE1594/AE1672,"")</f>
        <v>1.2089537903614149</v>
      </c>
      <c r="AF1906" s="14">
        <f>IFERROR(AF1594/AF1672,"")</f>
        <v>1.1403104089544873</v>
      </c>
      <c r="AG1906" s="14">
        <f>IFERROR(AG1594/AG1672,"")</f>
        <v>1.1529862121577716</v>
      </c>
      <c r="AH1906" s="14">
        <f>IFERROR(AH1594/AH1672,"")</f>
        <v>1.1388659690820426</v>
      </c>
    </row>
    <row r="1907" spans="1:34" ht="15" hidden="1" x14ac:dyDescent="0.25">
      <c r="A1907" t="str">
        <f t="shared" si="317"/>
        <v>沪农超额拨备/归母净利润(TTM)</v>
      </c>
      <c r="B1907" s="3" t="str">
        <f t="shared" si="315"/>
        <v>沪农商行超额拨备/归母净利润(TTM)</v>
      </c>
      <c r="C1907" s="4" t="s">
        <v>108</v>
      </c>
      <c r="D1907" s="4" t="s">
        <v>109</v>
      </c>
      <c r="E1907" s="5" t="s">
        <v>110</v>
      </c>
      <c r="F1907" s="5" t="s">
        <v>107</v>
      </c>
      <c r="G1907" s="5" t="str">
        <f t="shared" si="316"/>
        <v>超额拨备/归母净利润(TTM)</v>
      </c>
      <c r="H1907" s="14" t="str">
        <f>IFERROR(H1595/H1673,"")</f>
        <v/>
      </c>
      <c r="I1907" s="14" t="str">
        <f>IFERROR(I1595/I1673,"")</f>
        <v/>
      </c>
      <c r="J1907" s="14" t="str">
        <f>IFERROR(J1595/J1673,"")</f>
        <v/>
      </c>
      <c r="K1907" s="14" t="str">
        <f>IFERROR(K1595/K1673,"")</f>
        <v/>
      </c>
      <c r="L1907" s="14" t="str">
        <f>IFERROR(L1595/L1673,"")</f>
        <v/>
      </c>
      <c r="M1907" s="14" t="str">
        <f>IFERROR(M1595/M1673,"")</f>
        <v/>
      </c>
      <c r="N1907" s="14">
        <f>IFERROR(N1595/N1673,"")</f>
        <v>1.7674051451774</v>
      </c>
      <c r="O1907" s="14" t="str">
        <f>IFERROR(O1595/O1673,"")</f>
        <v/>
      </c>
      <c r="P1907" s="14" t="str">
        <f>IFERROR(P1595/P1673,"")</f>
        <v/>
      </c>
      <c r="Q1907" s="14">
        <f>IFERROR(Q1595/Q1673,"")</f>
        <v>1.5775654956433445</v>
      </c>
      <c r="R1907" s="14">
        <f>IFERROR(R1595/R1673,"")</f>
        <v>2.0475688798958456</v>
      </c>
      <c r="S1907" s="14">
        <f>IFERROR(S1595/S1673,"")</f>
        <v>1.8693487961494017</v>
      </c>
      <c r="T1907" s="14">
        <f>IFERROR(T1595/T1673,"")</f>
        <v>1.8133520370206446</v>
      </c>
      <c r="U1907" s="14">
        <f>IFERROR(U1595/U1673,"")</f>
        <v>1.7932866510213614</v>
      </c>
      <c r="V1907" s="14">
        <f>IFERROR(V1595/V1673,"")</f>
        <v>1.8373376123002143</v>
      </c>
      <c r="W1907" s="14">
        <f>IFERROR(W1595/W1673,"")</f>
        <v>1.8215124643735856</v>
      </c>
      <c r="X1907" s="14">
        <f>IFERROR(X1595/X1673,"")</f>
        <v>1.5866174967831981</v>
      </c>
      <c r="Y1907" s="14">
        <f>IFERROR(Y1595/Y1673,"")</f>
        <v>1.2524214497290842</v>
      </c>
      <c r="Z1907" s="14">
        <f>IFERROR(Z1595/Z1673,"")</f>
        <v>1.3521088504506444</v>
      </c>
      <c r="AA1907" s="14">
        <f>IFERROR(AA1595/AA1673,"")</f>
        <v>1.2438193248021652</v>
      </c>
      <c r="AB1907" s="14">
        <f>IFERROR(AB1595/AB1673,"")</f>
        <v>1.2026837512582966</v>
      </c>
      <c r="AC1907" s="14">
        <f>IFERROR(AC1595/AC1673,"")</f>
        <v>1.0837838580916106</v>
      </c>
      <c r="AD1907" s="14">
        <f>IFERROR(AD1595/AD1673,"")</f>
        <v>0.97422216954276952</v>
      </c>
      <c r="AE1907" s="14">
        <f>IFERROR(AE1595/AE1673,"")</f>
        <v>0.78158479382080237</v>
      </c>
      <c r="AF1907" s="14">
        <f>IFERROR(AF1595/AF1673,"")</f>
        <v>0.59398243217410673</v>
      </c>
      <c r="AG1907" s="14">
        <f>IFERROR(AG1595/AG1673,"")</f>
        <v>0.59913124621827463</v>
      </c>
      <c r="AH1907" s="14" t="str">
        <f>IFERROR(AH1595/AH1673,"")</f>
        <v/>
      </c>
    </row>
    <row r="1908" spans="1:34" ht="15" hidden="1" x14ac:dyDescent="0.25">
      <c r="A1908" t="str">
        <f t="shared" si="317"/>
        <v>青农超额拨备/归母净利润(TTM)</v>
      </c>
      <c r="B1908" s="3" t="str">
        <f t="shared" si="315"/>
        <v>青农商行超额拨备/归母净利润(TTM)</v>
      </c>
      <c r="C1908" s="4" t="s">
        <v>111</v>
      </c>
      <c r="D1908" s="4" t="s">
        <v>112</v>
      </c>
      <c r="E1908" s="5" t="s">
        <v>113</v>
      </c>
      <c r="F1908" s="5" t="s">
        <v>107</v>
      </c>
      <c r="G1908" s="5" t="str">
        <f t="shared" si="316"/>
        <v>超额拨备/归母净利润(TTM)</v>
      </c>
      <c r="H1908" s="14">
        <f>IFERROR(H1596/H1674,"")</f>
        <v>-1.4931139660240869</v>
      </c>
      <c r="I1908" s="14">
        <f>IFERROR(I1596/I1674,"")</f>
        <v>-1.4484593558165864</v>
      </c>
      <c r="J1908" s="14">
        <f>IFERROR(J1596/J1674,"")</f>
        <v>-1.7035028655500324</v>
      </c>
      <c r="K1908" s="14">
        <f>IFERROR(K1596/K1674,"")</f>
        <v>-1.0503806777582703</v>
      </c>
      <c r="L1908" s="14">
        <f>IFERROR(L1596/L1674,"")</f>
        <v>-1.4649166414445003</v>
      </c>
      <c r="M1908" s="14">
        <f>IFERROR(M1596/M1674,"")</f>
        <v>-1.8707386256940348</v>
      </c>
      <c r="N1908" s="14">
        <f>IFERROR(N1596/N1674,"")</f>
        <v>-1.5784822433645322</v>
      </c>
      <c r="O1908" s="14">
        <f>IFERROR(O1596/O1674,"")</f>
        <v>-1.3253764781519093</v>
      </c>
      <c r="P1908" s="14">
        <f>IFERROR(P1596/P1674,"")</f>
        <v>-0.64169101954734287</v>
      </c>
      <c r="Q1908" s="14">
        <f>IFERROR(Q1596/Q1674,"")</f>
        <v>-0.54942322783262643</v>
      </c>
      <c r="R1908" s="14">
        <f>IFERROR(R1596/R1674,"")</f>
        <v>-2.5562429443469985</v>
      </c>
      <c r="S1908" s="14">
        <f>IFERROR(S1596/S1674,"")</f>
        <v>-2.3602377670212027</v>
      </c>
      <c r="T1908" s="14">
        <f>IFERROR(T1596/T1674,"")</f>
        <v>-2.3561743633048207</v>
      </c>
      <c r="U1908" s="14">
        <f>IFERROR(U1596/U1674,"")</f>
        <v>-1.9201482541265942</v>
      </c>
      <c r="V1908" s="14">
        <f>IFERROR(V1596/V1674,"")</f>
        <v>-3.2915546927873605</v>
      </c>
      <c r="W1908" s="14">
        <f>IFERROR(W1596/W1674,"")</f>
        <v>-2.2286495421895811</v>
      </c>
      <c r="X1908" s="14">
        <f>IFERROR(X1596/X1674,"")</f>
        <v>-2.4195953918553017</v>
      </c>
      <c r="Y1908" s="14">
        <f>IFERROR(Y1596/Y1674,"")</f>
        <v>-1.8149408271197396</v>
      </c>
      <c r="Z1908" s="14">
        <f>IFERROR(Z1596/Z1674,"")</f>
        <v>-2.7463664346946999</v>
      </c>
      <c r="AA1908" s="14">
        <f>IFERROR(AA1596/AA1674,"")</f>
        <v>-1.7154764041811239</v>
      </c>
      <c r="AB1908" s="14">
        <f>IFERROR(AB1596/AB1674,"")</f>
        <v>-1.9491872527344134</v>
      </c>
      <c r="AC1908" s="14">
        <f>IFERROR(AC1596/AC1674,"")</f>
        <v>-2.7068751128242807</v>
      </c>
      <c r="AD1908" s="14">
        <f>IFERROR(AD1596/AD1674,"")</f>
        <v>-1.8910054900729334</v>
      </c>
      <c r="AE1908" s="14">
        <f>IFERROR(AE1596/AE1674,"")</f>
        <v>-2.0011497409551713</v>
      </c>
      <c r="AF1908" s="14">
        <f>IFERROR(AF1596/AF1674,"")</f>
        <v>-1.905224109057631</v>
      </c>
      <c r="AG1908" s="14">
        <f>IFERROR(AG1596/AG1674,"")</f>
        <v>-1.9868814938836492</v>
      </c>
      <c r="AH1908" s="14" t="str">
        <f>IFERROR(AH1596/AH1674,"")</f>
        <v/>
      </c>
    </row>
    <row r="1909" spans="1:34" ht="15" hidden="1" x14ac:dyDescent="0.25">
      <c r="A1909" t="str">
        <f t="shared" si="317"/>
        <v>常熟超额拨备/归母净利润(TTM)</v>
      </c>
      <c r="B1909" s="3" t="str">
        <f t="shared" si="315"/>
        <v>常熟银行超额拨备/归母净利润(TTM)</v>
      </c>
      <c r="C1909" s="4" t="s">
        <v>114</v>
      </c>
      <c r="D1909" s="4" t="s">
        <v>115</v>
      </c>
      <c r="E1909" s="5" t="s">
        <v>116</v>
      </c>
      <c r="F1909" s="5" t="s">
        <v>107</v>
      </c>
      <c r="G1909" s="5" t="str">
        <f t="shared" si="316"/>
        <v>超额拨备/归母净利润(TTM)</v>
      </c>
      <c r="H1909" s="14">
        <f>IFERROR(H1597/H1675,"")</f>
        <v>1.4726845110308446</v>
      </c>
      <c r="I1909" s="14">
        <f>IFERROR(I1597/I1675,"")</f>
        <v>1.5459906337123934</v>
      </c>
      <c r="J1909" s="14">
        <f>IFERROR(J1597/J1675,"")</f>
        <v>1.712445900669652</v>
      </c>
      <c r="K1909" s="14">
        <f>IFERROR(K1597/K1675,"")</f>
        <v>1.8311515675019319</v>
      </c>
      <c r="L1909" s="14">
        <f>IFERROR(L1597/L1675,"")</f>
        <v>1.834312605483442</v>
      </c>
      <c r="M1909" s="14">
        <f>IFERROR(M1597/M1675,"")</f>
        <v>1.9529605862635926</v>
      </c>
      <c r="N1909" s="14">
        <f>IFERROR(N1597/N1675,"")</f>
        <v>2.2009354478435479</v>
      </c>
      <c r="O1909" s="14">
        <f>IFERROR(O1597/O1675,"")</f>
        <v>2.3141452317142091</v>
      </c>
      <c r="P1909" s="14">
        <f>IFERROR(P1597/P1675,"")</f>
        <v>2.3988358675413575</v>
      </c>
      <c r="Q1909" s="14">
        <f>IFERROR(Q1597/Q1675,"")</f>
        <v>2.1300650496774773</v>
      </c>
      <c r="R1909" s="14">
        <f>IFERROR(R1597/R1675,"")</f>
        <v>2.4702577009331019</v>
      </c>
      <c r="S1909" s="14">
        <f>IFERROR(S1597/S1675,"")</f>
        <v>2.5086156705948075</v>
      </c>
      <c r="T1909" s="14">
        <f>IFERROR(T1597/T1675,"")</f>
        <v>2.5959355599556417</v>
      </c>
      <c r="U1909" s="14">
        <f>IFERROR(U1597/U1675,"")</f>
        <v>2.3436352300462717</v>
      </c>
      <c r="V1909" s="14">
        <f>IFERROR(V1597/V1675,"")</f>
        <v>2.2547410806671637</v>
      </c>
      <c r="W1909" s="14">
        <f>IFERROR(W1597/W1675,"")</f>
        <v>2.1523281084120236</v>
      </c>
      <c r="X1909" s="14">
        <f>IFERROR(X1597/X1675,"")</f>
        <v>2.2399633896629245</v>
      </c>
      <c r="Y1909" s="14">
        <f>IFERROR(Y1597/Y1675,"")</f>
        <v>2.0539264677575502</v>
      </c>
      <c r="Z1909" s="14">
        <f>IFERROR(Z1597/Z1675,"")</f>
        <v>1.8594606981802853</v>
      </c>
      <c r="AA1909" s="14">
        <f>IFERROR(AA1597/AA1675,"")</f>
        <v>1.9678442263894613</v>
      </c>
      <c r="AB1909" s="14">
        <f>IFERROR(AB1597/AB1675,"")</f>
        <v>1.3864951490728956</v>
      </c>
      <c r="AC1909" s="14">
        <f>IFERROR(AC1597/AC1675,"")</f>
        <v>1.3168127336947559</v>
      </c>
      <c r="AD1909" s="14">
        <f>IFERROR(AD1597/AD1675,"")</f>
        <v>1.2440146495726223</v>
      </c>
      <c r="AE1909" s="14">
        <f>IFERROR(AE1597/AE1675,"")</f>
        <v>1.1894388234311497</v>
      </c>
      <c r="AF1909" s="14">
        <f>IFERROR(AF1597/AF1675,"")</f>
        <v>1.1315098683552252</v>
      </c>
      <c r="AG1909" s="14">
        <f>IFERROR(AG1597/AG1675,"")</f>
        <v>0.99612602374003878</v>
      </c>
      <c r="AH1909" s="14" t="str">
        <f>IFERROR(AH1597/AH1675,"")</f>
        <v/>
      </c>
    </row>
    <row r="1910" spans="1:34" ht="15" hidden="1" x14ac:dyDescent="0.25">
      <c r="A1910" t="str">
        <f t="shared" si="317"/>
        <v>紫金超额拨备/归母净利润(TTM)</v>
      </c>
      <c r="B1910" s="3" t="str">
        <f t="shared" si="315"/>
        <v>紫金银行超额拨备/归母净利润(TTM)</v>
      </c>
      <c r="C1910" s="4" t="s">
        <v>117</v>
      </c>
      <c r="D1910" s="4" t="s">
        <v>118</v>
      </c>
      <c r="E1910" s="5" t="s">
        <v>119</v>
      </c>
      <c r="F1910" s="5" t="s">
        <v>107</v>
      </c>
      <c r="G1910" s="5" t="str">
        <f>G1909</f>
        <v>超额拨备/归母净利润(TTM)</v>
      </c>
      <c r="H1910" s="14">
        <f>IFERROR(H1598/H1676,"")</f>
        <v>1.4825186711496026</v>
      </c>
      <c r="I1910" s="14">
        <f>IFERROR(I1598/I1676,"")</f>
        <v>1.3920504528323057</v>
      </c>
      <c r="J1910" s="14">
        <f>IFERROR(J1598/J1676,"")</f>
        <v>0.85431362254532461</v>
      </c>
      <c r="K1910" s="14">
        <f>IFERROR(K1598/K1676,"")</f>
        <v>1.0320087418707355</v>
      </c>
      <c r="L1910" s="14">
        <f>IFERROR(L1598/L1676,"")</f>
        <v>0.81343027009802615</v>
      </c>
      <c r="M1910" s="14">
        <f>IFERROR(M1598/M1676,"")</f>
        <v>0.83627681174740065</v>
      </c>
      <c r="N1910" s="14">
        <f>IFERROR(N1598/N1676,"")</f>
        <v>0.62407423954003338</v>
      </c>
      <c r="O1910" s="14">
        <f>IFERROR(O1598/O1676,"")</f>
        <v>0.68096647500043128</v>
      </c>
      <c r="P1910" s="14">
        <f>IFERROR(P1598/P1676,"")</f>
        <v>0.5442549091526192</v>
      </c>
      <c r="Q1910" s="14">
        <f>IFERROR(Q1598/Q1676,"")</f>
        <v>0.31407810322154522</v>
      </c>
      <c r="R1910" s="14">
        <f>IFERROR(R1598/R1676,"")</f>
        <v>0.80095518491239492</v>
      </c>
      <c r="S1910" s="14">
        <f>IFERROR(S1598/S1676,"")</f>
        <v>0.89947986621434806</v>
      </c>
      <c r="T1910" s="14">
        <f>IFERROR(T1598/T1676,"")</f>
        <v>0.56370666322979712</v>
      </c>
      <c r="U1910" s="14">
        <f>IFERROR(U1598/U1676,"")</f>
        <v>0.57675385789997613</v>
      </c>
      <c r="V1910" s="14">
        <f>IFERROR(V1598/V1676,"")</f>
        <v>-1.0082634608545728E-2</v>
      </c>
      <c r="W1910" s="14" t="str">
        <f>IFERROR(W1598/W1676,"")</f>
        <v/>
      </c>
      <c r="X1910" s="14">
        <f>IFERROR(X1598/X1676,"")</f>
        <v>0.94540724350669414</v>
      </c>
      <c r="Y1910" s="14">
        <f>IFERROR(Y1598/Y1676,"")</f>
        <v>0.95803026702331917</v>
      </c>
      <c r="Z1910" s="14">
        <f>IFERROR(Z1598/Z1676,"")</f>
        <v>0.42615050250697528</v>
      </c>
      <c r="AA1910" s="14">
        <f>IFERROR(AA1598/AA1676,"")</f>
        <v>0.59603185454922558</v>
      </c>
      <c r="AB1910" s="14">
        <f>IFERROR(AB1598/AB1676,"")</f>
        <v>0.24078338374808561</v>
      </c>
      <c r="AC1910" s="14">
        <f>IFERROR(AC1598/AC1676,"")</f>
        <v>0.20558659425363981</v>
      </c>
      <c r="AD1910" s="14">
        <f>IFERROR(AD1598/AD1676,"")</f>
        <v>-0.39478196811380722</v>
      </c>
      <c r="AE1910" s="14">
        <f>IFERROR(AE1598/AE1676,"")</f>
        <v>-0.44176878815744247</v>
      </c>
      <c r="AF1910" s="14">
        <f>IFERROR(AF1598/AF1676,"")</f>
        <v>-0.57538955862845798</v>
      </c>
      <c r="AG1910" s="14">
        <f>IFERROR(AG1598/AG1676,"")</f>
        <v>-0.79026596668369153</v>
      </c>
      <c r="AH1910" s="14" t="str">
        <f>IFERROR(AH1598/AH1676,"")</f>
        <v/>
      </c>
    </row>
    <row r="1911" spans="1:34" ht="15" hidden="1" x14ac:dyDescent="0.25">
      <c r="A1911" t="str">
        <f t="shared" si="317"/>
        <v>无锡超额拨备/归母净利润(TTM)</v>
      </c>
      <c r="B1911" s="3" t="str">
        <f t="shared" si="315"/>
        <v>无锡银行超额拨备/归母净利润(TTM)</v>
      </c>
      <c r="C1911" s="4" t="s">
        <v>120</v>
      </c>
      <c r="D1911" s="4" t="s">
        <v>121</v>
      </c>
      <c r="E1911" s="5" t="s">
        <v>122</v>
      </c>
      <c r="F1911" s="5" t="s">
        <v>107</v>
      </c>
      <c r="G1911" s="5" t="str">
        <f t="shared" ref="G1911:G1915" si="318">G1910</f>
        <v>超额拨备/归母净利润(TTM)</v>
      </c>
      <c r="H1911" s="14">
        <f>IFERROR(H1599/H1677,"")</f>
        <v>1.6728477175228349</v>
      </c>
      <c r="I1911" s="14">
        <f>IFERROR(I1599/I1677,"")</f>
        <v>1.8736996652636186</v>
      </c>
      <c r="J1911" s="14">
        <f>IFERROR(J1599/J1677,"")</f>
        <v>1.9393385061426476</v>
      </c>
      <c r="K1911" s="14">
        <f>IFERROR(K1599/K1677,"")</f>
        <v>2.122028490325004</v>
      </c>
      <c r="L1911" s="14">
        <f>IFERROR(L1599/L1677,"")</f>
        <v>2.0393080561938461</v>
      </c>
      <c r="M1911" s="14">
        <f>IFERROR(M1599/M1677,"")</f>
        <v>2.0706465449964933</v>
      </c>
      <c r="N1911" s="14">
        <f>IFERROR(N1599/N1677,"")</f>
        <v>2.4583163778617445</v>
      </c>
      <c r="O1911" s="14">
        <f>IFERROR(O1599/O1677,"")</f>
        <v>2.7316133797096396</v>
      </c>
      <c r="P1911" s="14">
        <f>IFERROR(P1599/P1677,"")</f>
        <v>2.7831011560074246</v>
      </c>
      <c r="Q1911" s="14">
        <f>IFERROR(Q1599/Q1677,"")</f>
        <v>2.9230235569212373</v>
      </c>
      <c r="R1911" s="14">
        <f>IFERROR(R1599/R1677,"")</f>
        <v>2.8443540389141799</v>
      </c>
      <c r="S1911" s="14">
        <f>IFERROR(S1599/S1677,"")</f>
        <v>2.8919072260328793</v>
      </c>
      <c r="T1911" s="14">
        <f>IFERROR(T1599/T1677,"")</f>
        <v>2.7475437912899525</v>
      </c>
      <c r="U1911" s="14">
        <f>IFERROR(U1599/U1677,"")</f>
        <v>2.8135781811208731</v>
      </c>
      <c r="V1911" s="14">
        <f>IFERROR(V1599/V1677,"")</f>
        <v>2.483351912145594</v>
      </c>
      <c r="W1911" s="14">
        <f>IFERROR(W1599/W1677,"")</f>
        <v>2.3991535466222342</v>
      </c>
      <c r="X1911" s="14">
        <f>IFERROR(X1599/X1677,"")</f>
        <v>2.3832761938107971</v>
      </c>
      <c r="Y1911" s="14">
        <f>IFERROR(Y1599/Y1677,"")</f>
        <v>2.3031915613314005</v>
      </c>
      <c r="Z1911" s="14">
        <f>IFERROR(Z1599/Z1677,"")</f>
        <v>2.3009602857184404</v>
      </c>
      <c r="AA1911" s="14">
        <f>IFERROR(AA1599/AA1677,"")</f>
        <v>2.2492855701030856</v>
      </c>
      <c r="AB1911" s="14">
        <f>IFERROR(AB1599/AB1677,"")</f>
        <v>2.1775460477433302</v>
      </c>
      <c r="AC1911" s="14">
        <f>IFERROR(AC1599/AC1677,"")</f>
        <v>2.1013204991255439</v>
      </c>
      <c r="AD1911" s="14">
        <f>IFERROR(AD1599/AD1677,"")</f>
        <v>1.8751238025462971</v>
      </c>
      <c r="AE1911" s="14">
        <f>IFERROR(AE1599/AE1677,"")</f>
        <v>1.8239536605987696</v>
      </c>
      <c r="AF1911" s="14">
        <f>IFERROR(AF1599/AF1677,"")</f>
        <v>1.7953077776545374</v>
      </c>
      <c r="AG1911" s="14">
        <f>IFERROR(AG1599/AG1677,"")</f>
        <v>1.7360892109987605</v>
      </c>
      <c r="AH1911" s="14">
        <f>IFERROR(AH1599/AH1677,"")</f>
        <v>1.5949849296185754</v>
      </c>
    </row>
    <row r="1912" spans="1:34" ht="15" hidden="1" x14ac:dyDescent="0.25">
      <c r="A1912" t="str">
        <f t="shared" si="317"/>
        <v>张家港超额拨备/归母净利润(TTM)</v>
      </c>
      <c r="B1912" s="3" t="str">
        <f t="shared" si="315"/>
        <v>张家港行超额拨备/归母净利润(TTM)</v>
      </c>
      <c r="C1912" s="4" t="s">
        <v>123</v>
      </c>
      <c r="D1912" s="4" t="s">
        <v>124</v>
      </c>
      <c r="E1912" s="5" t="s">
        <v>125</v>
      </c>
      <c r="F1912" s="5" t="s">
        <v>107</v>
      </c>
      <c r="G1912" s="5" t="str">
        <f t="shared" si="318"/>
        <v>超额拨备/归母净利润(TTM)</v>
      </c>
      <c r="H1912" s="14">
        <f>IFERROR(H1600/H1678,"")</f>
        <v>-0.76913092716153686</v>
      </c>
      <c r="I1912" s="14">
        <f>IFERROR(I1600/I1678,"")</f>
        <v>-0.28766673154944089</v>
      </c>
      <c r="J1912" s="14">
        <f>IFERROR(J1600/J1678,"")</f>
        <v>-6.6132914305792781E-2</v>
      </c>
      <c r="K1912" s="14">
        <f>IFERROR(K1600/K1678,"")</f>
        <v>-0.13118234925771527</v>
      </c>
      <c r="L1912" s="14">
        <f>IFERROR(L1600/L1678,"")</f>
        <v>0.70077970026645864</v>
      </c>
      <c r="M1912" s="14">
        <f>IFERROR(M1600/M1678,"")</f>
        <v>0.92168765217793125</v>
      </c>
      <c r="N1912" s="14">
        <f>IFERROR(N1600/N1678,"")</f>
        <v>1.2160668070309653</v>
      </c>
      <c r="O1912" s="14">
        <f>IFERROR(O1600/O1678,"")</f>
        <v>1.4288360273652021</v>
      </c>
      <c r="P1912" s="14">
        <f>IFERROR(P1600/P1678,"")</f>
        <v>1.8365017133714896</v>
      </c>
      <c r="Q1912" s="14">
        <f>IFERROR(Q1600/Q1678,"")</f>
        <v>1.854771948549063</v>
      </c>
      <c r="R1912" s="14">
        <f>IFERROR(R1600/R1678,"")</f>
        <v>1.9560322738962279</v>
      </c>
      <c r="S1912" s="14">
        <f>IFERROR(S1600/S1678,"")</f>
        <v>2.0077147656511456</v>
      </c>
      <c r="T1912" s="14">
        <f>IFERROR(T1600/T1678,"")</f>
        <v>2.0543895347370649</v>
      </c>
      <c r="U1912" s="14">
        <f>IFERROR(U1600/U1678,"")</f>
        <v>1.9933322917411769</v>
      </c>
      <c r="V1912" s="14">
        <f>IFERROR(V1600/V1678,"")</f>
        <v>1.8608590419285436</v>
      </c>
      <c r="W1912" s="14">
        <f>IFERROR(W1600/W1678,"")</f>
        <v>1.7527232980637442</v>
      </c>
      <c r="X1912" s="14">
        <f>IFERROR(X1600/X1678,"")</f>
        <v>1.7317746520934234</v>
      </c>
      <c r="Y1912" s="14">
        <f>IFERROR(Y1600/Y1678,"")</f>
        <v>1.596835760219566</v>
      </c>
      <c r="Z1912" s="14">
        <f>IFERROR(Z1600/Z1678,"")</f>
        <v>1.3457825376893962</v>
      </c>
      <c r="AA1912" s="14">
        <f>IFERROR(AA1600/AA1678,"")</f>
        <v>1.3103091526945008</v>
      </c>
      <c r="AB1912" s="14">
        <f>IFERROR(AB1600/AB1678,"")</f>
        <v>1.3243218281047493</v>
      </c>
      <c r="AC1912" s="14">
        <f>IFERROR(AC1600/AC1678,"")</f>
        <v>1.0234984273029875</v>
      </c>
      <c r="AD1912" s="14">
        <f>IFERROR(AD1600/AD1678,"")</f>
        <v>1.1283254667330742</v>
      </c>
      <c r="AE1912" s="14">
        <f>IFERROR(AE1600/AE1678,"")</f>
        <v>1.4380523093745161</v>
      </c>
      <c r="AF1912" s="14">
        <f>IFERROR(AF1600/AF1678,"")</f>
        <v>1.365142691724359</v>
      </c>
      <c r="AG1912" s="14">
        <f>IFERROR(AG1600/AG1678,"")</f>
        <v>1.1741047117935492</v>
      </c>
      <c r="AH1912" s="14">
        <f>IFERROR(AH1600/AH1678,"")</f>
        <v>0.76299402402235073</v>
      </c>
    </row>
    <row r="1913" spans="1:34" ht="15" hidden="1" x14ac:dyDescent="0.25">
      <c r="A1913" t="str">
        <f t="shared" si="317"/>
        <v>苏农超额拨备/归母净利润(TTM)</v>
      </c>
      <c r="B1913" s="3" t="str">
        <f t="shared" si="315"/>
        <v>苏农银行超额拨备/归母净利润(TTM)</v>
      </c>
      <c r="C1913" s="4" t="s">
        <v>126</v>
      </c>
      <c r="D1913" s="4" t="s">
        <v>127</v>
      </c>
      <c r="E1913" s="5" t="s">
        <v>128</v>
      </c>
      <c r="F1913" s="5" t="s">
        <v>107</v>
      </c>
      <c r="G1913" s="5" t="str">
        <f t="shared" si="318"/>
        <v>超额拨备/归母净利润(TTM)</v>
      </c>
      <c r="H1913" s="14">
        <f>IFERROR(H1601/H1679,"")</f>
        <v>-1.5183898036219321</v>
      </c>
      <c r="I1913" s="14">
        <f>IFERROR(I1601/I1679,"")</f>
        <v>-1.6176444572162565</v>
      </c>
      <c r="J1913" s="14">
        <f>IFERROR(J1601/J1679,"")</f>
        <v>-1.2063883748509405</v>
      </c>
      <c r="K1913" s="14">
        <f>IFERROR(K1601/K1679,"")</f>
        <v>-1.0048845602601002</v>
      </c>
      <c r="L1913" s="14">
        <f>IFERROR(L1601/L1679,"")</f>
        <v>-1.2289205356631918</v>
      </c>
      <c r="M1913" s="14">
        <f>IFERROR(M1601/M1679,"")</f>
        <v>-1.0066681297130817</v>
      </c>
      <c r="N1913" s="14">
        <f>IFERROR(N1601/N1679,"")</f>
        <v>-3.3192434364030292E-2</v>
      </c>
      <c r="O1913" s="14">
        <f>IFERROR(O1601/O1679,"")</f>
        <v>0.10912110387823602</v>
      </c>
      <c r="P1913" s="14">
        <f>IFERROR(P1601/P1679,"")</f>
        <v>0.53258214310126173</v>
      </c>
      <c r="Q1913" s="14">
        <f>IFERROR(Q1601/Q1679,"")</f>
        <v>0.58629029670406241</v>
      </c>
      <c r="R1913" s="14">
        <f>IFERROR(R1601/R1679,"")</f>
        <v>0.51996663949105149</v>
      </c>
      <c r="S1913" s="14">
        <f>IFERROR(S1601/S1679,"")</f>
        <v>0.66398011733701212</v>
      </c>
      <c r="T1913" s="14">
        <f>IFERROR(T1601/T1679,"")</f>
        <v>1.111488641690846</v>
      </c>
      <c r="U1913" s="14">
        <f>IFERROR(U1601/U1679,"")</f>
        <v>1.1412112568661374</v>
      </c>
      <c r="V1913" s="14">
        <f>IFERROR(V1601/V1679,"")</f>
        <v>1.5111924655586755</v>
      </c>
      <c r="W1913" s="14">
        <f>IFERROR(W1601/W1679,"")</f>
        <v>1.569536856401762</v>
      </c>
      <c r="X1913" s="14">
        <f>IFERROR(X1601/X1679,"")</f>
        <v>1.5286448273767936</v>
      </c>
      <c r="Y1913" s="14">
        <f>IFERROR(Y1601/Y1679,"")</f>
        <v>1.3767861036507631</v>
      </c>
      <c r="Z1913" s="14">
        <f>IFERROR(Z1601/Z1679,"")</f>
        <v>1.6213700217951938</v>
      </c>
      <c r="AA1913" s="14">
        <f>IFERROR(AA1601/AA1679,"")</f>
        <v>1.7670746381294276</v>
      </c>
      <c r="AB1913" s="14">
        <f>IFERROR(AB1601/AB1679,"")</f>
        <v>1.4529302602492304</v>
      </c>
      <c r="AC1913" s="14">
        <f>IFERROR(AC1601/AC1679,"")</f>
        <v>1.3115964290385189</v>
      </c>
      <c r="AD1913" s="14">
        <f>IFERROR(AD1601/AD1679,"")</f>
        <v>1.1933969194763583</v>
      </c>
      <c r="AE1913" s="14">
        <f>IFERROR(AE1601/AE1679,"")</f>
        <v>1.1499772940515591</v>
      </c>
      <c r="AF1913" s="14">
        <f>IFERROR(AF1601/AF1679,"")</f>
        <v>0.79580612906494286</v>
      </c>
      <c r="AG1913" s="14">
        <f>IFERROR(AG1601/AG1679,"")</f>
        <v>0.74431044190162854</v>
      </c>
      <c r="AH1913" s="14" t="str">
        <f>IFERROR(AH1601/AH1679,"")</f>
        <v/>
      </c>
    </row>
    <row r="1914" spans="1:34" ht="15" hidden="1" x14ac:dyDescent="0.25">
      <c r="A1914" t="str">
        <f t="shared" si="317"/>
        <v>江阴超额拨备/归母净利润(TTM)</v>
      </c>
      <c r="B1914" s="3" t="str">
        <f t="shared" si="315"/>
        <v>江阴银行超额拨备/归母净利润(TTM)</v>
      </c>
      <c r="C1914" s="4" t="s">
        <v>129</v>
      </c>
      <c r="D1914" s="4" t="s">
        <v>130</v>
      </c>
      <c r="E1914" s="5" t="s">
        <v>131</v>
      </c>
      <c r="F1914" s="5" t="s">
        <v>107</v>
      </c>
      <c r="G1914" s="5" t="str">
        <f t="shared" si="318"/>
        <v>超额拨备/归母净利润(TTM)</v>
      </c>
      <c r="H1914" s="14">
        <f>IFERROR(H1602/H1680,"")</f>
        <v>1.7230423778473503</v>
      </c>
      <c r="I1914" s="14">
        <f>IFERROR(I1602/I1680,"")</f>
        <v>1.5201932413625432</v>
      </c>
      <c r="J1914" s="14">
        <f>IFERROR(J1602/J1680,"")</f>
        <v>0.70536862080780993</v>
      </c>
      <c r="K1914" s="14">
        <f>IFERROR(K1602/K1680,"")</f>
        <v>0.41859077798846678</v>
      </c>
      <c r="L1914" s="14">
        <f>IFERROR(L1602/L1680,"")</f>
        <v>0.5037817862569044</v>
      </c>
      <c r="M1914" s="14">
        <f>IFERROR(M1602/M1680,"")</f>
        <v>0.83015392662030107</v>
      </c>
      <c r="N1914" s="14">
        <f>IFERROR(N1602/N1680,"")</f>
        <v>1.0813922410375429</v>
      </c>
      <c r="O1914" s="14">
        <f>IFERROR(O1602/O1680,"")</f>
        <v>1.4253659469249804</v>
      </c>
      <c r="P1914" s="14">
        <f>IFERROR(P1602/P1680,"")</f>
        <v>1.580638513028948</v>
      </c>
      <c r="Q1914" s="14">
        <f>IFERROR(Q1602/Q1680,"")</f>
        <v>1.8745695867784298</v>
      </c>
      <c r="R1914" s="14">
        <f>IFERROR(R1602/R1680,"")</f>
        <v>1.9264335563598669</v>
      </c>
      <c r="S1914" s="14">
        <f>IFERROR(S1602/S1680,"")</f>
        <v>2.3383387606931119</v>
      </c>
      <c r="T1914" s="14">
        <f>IFERROR(T1602/T1680,"")</f>
        <v>2.6379209817365172</v>
      </c>
      <c r="U1914" s="14">
        <f>IFERROR(U1602/U1680,"")</f>
        <v>2.2553656858677527</v>
      </c>
      <c r="V1914" s="14">
        <f>IFERROR(V1602/V1680,"")</f>
        <v>1.8612790239453183</v>
      </c>
      <c r="W1914" s="14">
        <f>IFERROR(W1602/W1680,"")</f>
        <v>1.9861040719008196</v>
      </c>
      <c r="X1914" s="14">
        <f>IFERROR(X1602/X1680,"")</f>
        <v>1.8739995622128367</v>
      </c>
      <c r="Y1914" s="14">
        <f>IFERROR(Y1602/Y1680,"")</f>
        <v>1.7658085997396005</v>
      </c>
      <c r="Z1914" s="14">
        <f>IFERROR(Z1602/Z1680,"")</f>
        <v>1.3041386315764383</v>
      </c>
      <c r="AA1914" s="14">
        <f>IFERROR(AA1602/AA1680,"")</f>
        <v>1.4699764049274859</v>
      </c>
      <c r="AB1914" s="14">
        <f>IFERROR(AB1602/AB1680,"")</f>
        <v>1.2880101716601791</v>
      </c>
      <c r="AC1914" s="14">
        <f>IFERROR(AC1602/AC1680,"")</f>
        <v>1.1590166157519972</v>
      </c>
      <c r="AD1914" s="14">
        <f>IFERROR(AD1602/AD1680,"")</f>
        <v>0.73021738609159814</v>
      </c>
      <c r="AE1914" s="14">
        <f>IFERROR(AE1602/AE1680,"")</f>
        <v>0.75359978792772708</v>
      </c>
      <c r="AF1914" s="14">
        <f>IFERROR(AF1602/AF1680,"")</f>
        <v>0.86842825756146569</v>
      </c>
      <c r="AG1914" s="14">
        <f>IFERROR(AG1602/AG1680,"")</f>
        <v>0.7557566799182146</v>
      </c>
      <c r="AH1914" s="14" t="str">
        <f>IFERROR(AH1602/AH1680,"")</f>
        <v/>
      </c>
    </row>
    <row r="1915" spans="1:34" ht="15" hidden="1" x14ac:dyDescent="0.25">
      <c r="A1915" t="str">
        <f t="shared" si="317"/>
        <v>瑞丰超额拨备/归母净利润(TTM)</v>
      </c>
      <c r="B1915" s="3" t="str">
        <f t="shared" si="315"/>
        <v>瑞丰银行超额拨备/归母净利润(TTM)</v>
      </c>
      <c r="C1915" s="4" t="s">
        <v>132</v>
      </c>
      <c r="D1915" s="4" t="s">
        <v>133</v>
      </c>
      <c r="E1915" s="5" t="s">
        <v>134</v>
      </c>
      <c r="F1915" s="5" t="s">
        <v>107</v>
      </c>
      <c r="G1915" s="5" t="str">
        <f t="shared" si="318"/>
        <v>超额拨备/归母净利润(TTM)</v>
      </c>
      <c r="H1915" s="14" t="str">
        <f>IFERROR(H1603/H1681,"")</f>
        <v/>
      </c>
      <c r="I1915" s="14" t="str">
        <f>IFERROR(I1603/I1681,"")</f>
        <v/>
      </c>
      <c r="J1915" s="14" t="str">
        <f>IFERROR(J1603/J1681,"")</f>
        <v/>
      </c>
      <c r="K1915" s="14" t="str">
        <f>IFERROR(K1603/K1681,"")</f>
        <v/>
      </c>
      <c r="L1915" s="14" t="str">
        <f>IFERROR(L1603/L1681,"")</f>
        <v/>
      </c>
      <c r="M1915" s="14" t="str">
        <f>IFERROR(M1603/M1681,"")</f>
        <v/>
      </c>
      <c r="N1915" s="14">
        <f>IFERROR(N1603/N1681,"")</f>
        <v>0.61573797543792497</v>
      </c>
      <c r="O1915" s="14" t="str">
        <f>IFERROR(O1603/O1681,"")</f>
        <v/>
      </c>
      <c r="P1915" s="14">
        <f>IFERROR(P1603/P1681,"")</f>
        <v>8.6476416135524328E-2</v>
      </c>
      <c r="Q1915" s="14">
        <f>IFERROR(Q1603/Q1681,"")</f>
        <v>0.43840414823198542</v>
      </c>
      <c r="R1915" s="14">
        <f>IFERROR(R1603/R1681,"")</f>
        <v>4.812096619391245E-2</v>
      </c>
      <c r="S1915" s="14">
        <f>IFERROR(S1603/S1681,"")</f>
        <v>0.43001391321632459</v>
      </c>
      <c r="T1915" s="14">
        <f>IFERROR(T1603/T1681,"")</f>
        <v>-5.5306313168536521E-2</v>
      </c>
      <c r="U1915" s="14">
        <f>IFERROR(U1603/U1681,"")</f>
        <v>4.9694128177243523E-2</v>
      </c>
      <c r="V1915" s="14">
        <f>IFERROR(V1603/V1681,"")</f>
        <v>2.4156335642439776E-2</v>
      </c>
      <c r="W1915" s="14">
        <f>IFERROR(W1603/W1681,"")</f>
        <v>4.9298748368603165E-2</v>
      </c>
      <c r="X1915" s="14">
        <f>IFERROR(X1603/X1681,"")</f>
        <v>0.96826366845366496</v>
      </c>
      <c r="Y1915" s="14">
        <f>IFERROR(Y1603/Y1681,"")</f>
        <v>0.93172593134413439</v>
      </c>
      <c r="Z1915" s="14">
        <f>IFERROR(Z1603/Z1681,"")</f>
        <v>0.86075859305746405</v>
      </c>
      <c r="AA1915" s="14">
        <f>IFERROR(AA1603/AA1681,"")</f>
        <v>0.81958650410052281</v>
      </c>
      <c r="AB1915" s="14">
        <f>IFERROR(AB1603/AB1681,"")</f>
        <v>0.69695653829509052</v>
      </c>
      <c r="AC1915" s="14">
        <f>IFERROR(AC1603/AC1681,"")</f>
        <v>0.72912351813000575</v>
      </c>
      <c r="AD1915" s="14">
        <f>IFERROR(AD1603/AD1681,"")</f>
        <v>0.2923752088771211</v>
      </c>
      <c r="AE1915" s="14">
        <f>IFERROR(AE1603/AE1681,"")</f>
        <v>0.28940317647535807</v>
      </c>
      <c r="AF1915" s="14">
        <f>IFERROR(AF1603/AF1681,"")</f>
        <v>0.48824945560194688</v>
      </c>
      <c r="AG1915" s="14">
        <f>IFERROR(AG1603/AG1681,"")</f>
        <v>0.33037298174652535</v>
      </c>
      <c r="AH1915" s="14">
        <f>IFERROR(AH1603/AH1681,"")</f>
        <v>0.17311543057740786</v>
      </c>
    </row>
    <row r="1916" spans="1:34" ht="15" hidden="1" x14ac:dyDescent="0.25">
      <c r="A1916" t="str">
        <f t="shared" si="317"/>
        <v>农业(H)超额拨备/归母净利润(TTM)</v>
      </c>
      <c r="B1916" s="15" t="str">
        <f t="shared" si="315"/>
        <v>农业银行超额拨备/归母净利润(TTM)</v>
      </c>
      <c r="C1916" s="16" t="s">
        <v>179</v>
      </c>
      <c r="D1916" s="16" t="s">
        <v>164</v>
      </c>
      <c r="E1916" s="17" t="s">
        <v>149</v>
      </c>
      <c r="F1916" s="17" t="s">
        <v>542</v>
      </c>
      <c r="G1916" s="17" t="str">
        <f>G1915</f>
        <v>超额拨备/归母净利润(TTM)</v>
      </c>
      <c r="H1916" s="14">
        <f>IFERROR(H1604/H1682,"")</f>
        <v>0.23386257562164425</v>
      </c>
      <c r="I1916" s="14">
        <f>IFERROR(I1604/I1682,"")</f>
        <v>0.2322999730932809</v>
      </c>
      <c r="J1916" s="14">
        <f>IFERROR(J1604/J1682,"")</f>
        <v>0.43425848428556596</v>
      </c>
      <c r="K1916" s="14">
        <f>IFERROR(K1604/K1682,"")</f>
        <v>0.45529214124277989</v>
      </c>
      <c r="L1916" s="14">
        <f>IFERROR(L1604/L1682,"")</f>
        <v>0.64785476196443903</v>
      </c>
      <c r="M1916" s="14">
        <f>IFERROR(M1604/M1682,"")</f>
        <v>0.60480654801232003</v>
      </c>
      <c r="N1916" s="14">
        <f>IFERROR(N1604/N1682,"")</f>
        <v>0.58188676762764835</v>
      </c>
      <c r="O1916" s="14">
        <f>IFERROR(O1604/O1682,"")</f>
        <v>0.61579559051282418</v>
      </c>
      <c r="P1916" s="14">
        <f>IFERROR(P1604/P1682,"")</f>
        <v>0.9518345330014083</v>
      </c>
      <c r="Q1916" s="14">
        <f>IFERROR(Q1604/Q1682,"")</f>
        <v>1.0417435943682865</v>
      </c>
      <c r="R1916" s="14">
        <f>IFERROR(R1604/R1682,"")</f>
        <v>1.1538447834217171</v>
      </c>
      <c r="S1916" s="14">
        <f>IFERROR(S1604/S1682,"")</f>
        <v>1.2725274744790143</v>
      </c>
      <c r="T1916" s="14">
        <f>IFERROR(T1604/T1682,"")</f>
        <v>1.2545549554165827</v>
      </c>
      <c r="U1916" s="14">
        <f>IFERROR(U1604/U1682,"")</f>
        <v>1.2472630536671705</v>
      </c>
      <c r="V1916" s="14">
        <f>IFERROR(V1604/V1682,"")</f>
        <v>1.1488142405649453</v>
      </c>
      <c r="W1916" s="14">
        <f>IFERROR(W1604/W1682,"")</f>
        <v>1.2670822257870924</v>
      </c>
      <c r="X1916" s="14">
        <f>IFERROR(X1604/X1682,"")</f>
        <v>1.2662832489968834</v>
      </c>
      <c r="Y1916" s="14">
        <f>IFERROR(Y1604/Y1682,"")</f>
        <v>1.2658433486622225</v>
      </c>
      <c r="Z1916" s="14">
        <f>IFERROR(Z1604/Z1682,"")</f>
        <v>1.3009631205542109</v>
      </c>
      <c r="AA1916" s="14">
        <f>IFERROR(AA1604/AA1682,"")</f>
        <v>1.4112487620624339</v>
      </c>
      <c r="AB1916" s="14">
        <f>IFERROR(AB1604/AB1682,"")</f>
        <v>1.3415117677766584</v>
      </c>
      <c r="AC1916" s="14">
        <f>IFERROR(AC1604/AC1682,"")</f>
        <v>1.3332775491004876</v>
      </c>
      <c r="AD1916" s="14">
        <f>IFERROR(AD1604/AD1682,"")</f>
        <v>1.0475701726087709</v>
      </c>
      <c r="AE1916" s="14">
        <f>IFERROR(AE1604/AE1682,"")</f>
        <v>1.2393875654025694</v>
      </c>
      <c r="AF1916" s="14">
        <f>IFERROR(AF1604/AF1682,"")</f>
        <v>1.1755333527009011</v>
      </c>
      <c r="AG1916" s="14">
        <f>IFERROR(AG1604/AG1682,"")</f>
        <v>1.1616548269050835</v>
      </c>
      <c r="AH1916" s="14">
        <f>IFERROR(AH1604/AH1682,"")</f>
        <v>1.0776062760916847</v>
      </c>
    </row>
    <row r="1917" spans="1:34" ht="15" hidden="1" x14ac:dyDescent="0.25">
      <c r="A1917" t="str">
        <f t="shared" si="317"/>
        <v>交通(H)超额拨备/归母净利润(TTM)</v>
      </c>
      <c r="B1917" s="3" t="str">
        <f t="shared" si="315"/>
        <v>交通银行超额拨备/归母净利润(TTM)</v>
      </c>
      <c r="C1917" s="4" t="s">
        <v>180</v>
      </c>
      <c r="D1917" s="4" t="s">
        <v>165</v>
      </c>
      <c r="E1917" s="5" t="s">
        <v>150</v>
      </c>
      <c r="F1917" s="5" t="s">
        <v>542</v>
      </c>
      <c r="G1917" s="5" t="str">
        <f t="shared" ref="G1917:G1943" si="319">G1916</f>
        <v>超额拨备/归母净利润(TTM)</v>
      </c>
      <c r="H1917" s="14">
        <f>IFERROR(H1605/H1683,"")</f>
        <v>-0.657086504073643</v>
      </c>
      <c r="I1917" s="14">
        <f>IFERROR(I1605/I1683,"")</f>
        <v>-0.65870956415989967</v>
      </c>
      <c r="J1917" s="14">
        <f>IFERROR(J1605/J1683,"")</f>
        <v>-0.57153559736545856</v>
      </c>
      <c r="K1917" s="14">
        <f>IFERROR(K1605/K1683,"")</f>
        <v>-0.67461626298914512</v>
      </c>
      <c r="L1917" s="14">
        <f>IFERROR(L1605/L1683,"")</f>
        <v>-0.5527938736151583</v>
      </c>
      <c r="M1917" s="14">
        <f>IFERROR(M1605/M1683,"")</f>
        <v>-0.53061033989061623</v>
      </c>
      <c r="N1917" s="14">
        <f>IFERROR(N1605/N1683,"")</f>
        <v>-0.22832205841020009</v>
      </c>
      <c r="O1917" s="14">
        <f>IFERROR(O1605/O1683,"")</f>
        <v>-0.24654922621843639</v>
      </c>
      <c r="P1917" s="14">
        <f>IFERROR(P1605/P1683,"")</f>
        <v>-0.22732668162505362</v>
      </c>
      <c r="Q1917" s="14">
        <f>IFERROR(Q1605/Q1683,"")</f>
        <v>-0.14724483441204586</v>
      </c>
      <c r="R1917" s="14">
        <f>IFERROR(R1605/R1683,"")</f>
        <v>-4.3684360763179372E-2</v>
      </c>
      <c r="S1917" s="14">
        <f>IFERROR(S1605/S1683,"")</f>
        <v>-9.5206634746153693E-2</v>
      </c>
      <c r="T1917" s="14">
        <f>IFERROR(T1605/T1683,"")</f>
        <v>-2.7620566505211695E-2</v>
      </c>
      <c r="U1917" s="14">
        <f>IFERROR(U1605/U1683,"")</f>
        <v>-6.1628161222339788E-3</v>
      </c>
      <c r="V1917" s="14">
        <f>IFERROR(V1605/V1683,"")</f>
        <v>-1.2079268358853899E-2</v>
      </c>
      <c r="W1917" s="14">
        <f>IFERROR(W1605/W1683,"")</f>
        <v>-2.955840271386679E-2</v>
      </c>
      <c r="X1917" s="14">
        <f>IFERROR(X1605/X1683,"")</f>
        <v>7.6347691931851799E-2</v>
      </c>
      <c r="Y1917" s="14">
        <f>IFERROR(Y1605/Y1683,"")</f>
        <v>0.10863435867796876</v>
      </c>
      <c r="Z1917" s="14">
        <f>IFERROR(Z1605/Z1683,"")</f>
        <v>7.7244947588646307E-2</v>
      </c>
      <c r="AA1917" s="14">
        <f>IFERROR(AA1605/AA1683,"")</f>
        <v>4.1364533803165092E-2</v>
      </c>
      <c r="AB1917" s="14">
        <f>IFERROR(AB1605/AB1683,"")</f>
        <v>4.8326859180655851E-2</v>
      </c>
      <c r="AC1917" s="14">
        <f>IFERROR(AC1605/AC1683,"")</f>
        <v>8.7104643801760279E-2</v>
      </c>
      <c r="AD1917" s="14">
        <f>IFERROR(AD1605/AD1683,"")</f>
        <v>-2.1350396426815747E-2</v>
      </c>
      <c r="AE1917" s="14">
        <f>IFERROR(AE1605/AE1683,"")</f>
        <v>-3.7718345216558542E-2</v>
      </c>
      <c r="AF1917" s="14">
        <f>IFERROR(AF1605/AF1683,"")</f>
        <v>-9.1267263955891586E-3</v>
      </c>
      <c r="AG1917" s="14">
        <f>IFERROR(AG1605/AG1683,"")</f>
        <v>3.601453261671648E-3</v>
      </c>
      <c r="AH1917" s="14">
        <f>IFERROR(AH1605/AH1683,"")</f>
        <v>-0.14999381732237313</v>
      </c>
    </row>
    <row r="1918" spans="1:34" ht="15" hidden="1" x14ac:dyDescent="0.25">
      <c r="A1918" t="str">
        <f t="shared" si="317"/>
        <v>中国(H)超额拨备/归母净利润(TTM)</v>
      </c>
      <c r="B1918" s="3" t="str">
        <f t="shared" si="315"/>
        <v>中国银行超额拨备/归母净利润(TTM)</v>
      </c>
      <c r="C1918" s="4" t="s">
        <v>181</v>
      </c>
      <c r="D1918" s="4" t="s">
        <v>166</v>
      </c>
      <c r="E1918" s="5" t="s">
        <v>151</v>
      </c>
      <c r="F1918" s="5" t="s">
        <v>542</v>
      </c>
      <c r="G1918" s="5" t="str">
        <f t="shared" si="319"/>
        <v>超额拨备/归母净利润(TTM)</v>
      </c>
      <c r="H1918" s="14">
        <f>IFERROR(H1606/H1684,"")</f>
        <v>-0.9517294078229197</v>
      </c>
      <c r="I1918" s="14">
        <f>IFERROR(I1606/I1684,"")</f>
        <v>-0.90010354255302083</v>
      </c>
      <c r="J1918" s="14">
        <f>IFERROR(J1606/J1684,"")</f>
        <v>-0.57664624369680595</v>
      </c>
      <c r="K1918" s="14">
        <f>IFERROR(K1606/K1684,"")</f>
        <v>-0.50320047295831716</v>
      </c>
      <c r="L1918" s="14">
        <f>IFERROR(L1606/L1684,"")</f>
        <v>-0.35451501314022799</v>
      </c>
      <c r="M1918" s="14">
        <f>IFERROR(M1606/M1684,"")</f>
        <v>-0.40012034205961838</v>
      </c>
      <c r="N1918" s="14">
        <f>IFERROR(N1606/N1684,"")</f>
        <v>-0.31939866749624113</v>
      </c>
      <c r="O1918" s="14">
        <f>IFERROR(O1606/O1684,"")</f>
        <v>-0.24616929214107763</v>
      </c>
      <c r="P1918" s="14">
        <f>IFERROR(P1606/P1684,"")</f>
        <v>-0.10403262260336178</v>
      </c>
      <c r="Q1918" s="14">
        <f>IFERROR(Q1606/Q1684,"")</f>
        <v>-2.5065786825642058E-2</v>
      </c>
      <c r="R1918" s="14">
        <f>IFERROR(R1606/R1684,"")</f>
        <v>7.5340114241384593E-2</v>
      </c>
      <c r="S1918" s="14">
        <f>IFERROR(S1606/S1684,"")</f>
        <v>0.10264484320604926</v>
      </c>
      <c r="T1918" s="14">
        <f>IFERROR(T1606/T1684,"")</f>
        <v>7.9346714355970946E-2</v>
      </c>
      <c r="U1918" s="14">
        <f>IFERROR(U1606/U1684,"")</f>
        <v>0.13231871243648211</v>
      </c>
      <c r="V1918" s="14">
        <f>IFERROR(V1606/V1684,"")</f>
        <v>9.2077406249587657E-2</v>
      </c>
      <c r="W1918" s="14">
        <f>IFERROR(W1606/W1684,"")</f>
        <v>0.16681986619808123</v>
      </c>
      <c r="X1918" s="14">
        <f>IFERROR(X1606/X1684,"")</f>
        <v>0.15905430517112604</v>
      </c>
      <c r="Y1918" s="14">
        <f>IFERROR(Y1606/Y1684,"")</f>
        <v>0.23794495148680711</v>
      </c>
      <c r="Z1918" s="14">
        <f>IFERROR(Z1606/Z1684,"")</f>
        <v>-2.4464584052021496E-2</v>
      </c>
      <c r="AA1918" s="14">
        <f>IFERROR(AA1606/AA1684,"")</f>
        <v>8.6496811883769023E-2</v>
      </c>
      <c r="AB1918" s="14">
        <f>IFERROR(AB1606/AB1684,"")</f>
        <v>1.3504938153725716E-2</v>
      </c>
      <c r="AC1918" s="14">
        <f>IFERROR(AC1606/AC1684,"")</f>
        <v>1.9590674759137439E-2</v>
      </c>
      <c r="AD1918" s="14">
        <f>IFERROR(AD1606/AD1684,"")</f>
        <v>-4.0761737883712228E-2</v>
      </c>
      <c r="AE1918" s="14">
        <f>IFERROR(AE1606/AE1684,"")</f>
        <v>-2.3194332306025457E-2</v>
      </c>
      <c r="AF1918" s="14">
        <f>IFERROR(AF1606/AF1684,"")</f>
        <v>-0.20620271163825649</v>
      </c>
      <c r="AG1918" s="14">
        <f>IFERROR(AG1606/AG1684,"")</f>
        <v>-0.19805282933869481</v>
      </c>
      <c r="AH1918" s="14">
        <f>IFERROR(AH1606/AH1684,"")</f>
        <v>-9.6310286765341396E-2</v>
      </c>
    </row>
    <row r="1919" spans="1:34" ht="15" hidden="1" x14ac:dyDescent="0.25">
      <c r="A1919" t="str">
        <f t="shared" si="317"/>
        <v>建设(H)超额拨备/归母净利润(TTM)</v>
      </c>
      <c r="B1919" s="3" t="str">
        <f t="shared" si="315"/>
        <v>建设银行超额拨备/归母净利润(TTM)</v>
      </c>
      <c r="C1919" s="4" t="s">
        <v>182</v>
      </c>
      <c r="D1919" s="4" t="s">
        <v>167</v>
      </c>
      <c r="E1919" s="5" t="s">
        <v>152</v>
      </c>
      <c r="F1919" s="5" t="s">
        <v>542</v>
      </c>
      <c r="G1919" s="5" t="str">
        <f t="shared" si="319"/>
        <v>超额拨备/归母净利润(TTM)</v>
      </c>
      <c r="H1919" s="14">
        <f>IFERROR(H1607/H1685,"")</f>
        <v>-0.44062543637183077</v>
      </c>
      <c r="I1919" s="14">
        <f>IFERROR(I1607/I1685,"")</f>
        <v>-0.41819779571328081</v>
      </c>
      <c r="J1919" s="14">
        <f>IFERROR(J1607/J1685,"")</f>
        <v>-0.43404552567548832</v>
      </c>
      <c r="K1919" s="14">
        <f>IFERROR(K1607/K1685,"")</f>
        <v>-0.3363860421469525</v>
      </c>
      <c r="L1919" s="14">
        <f>IFERROR(L1607/L1685,"")</f>
        <v>-0.52448886152960628</v>
      </c>
      <c r="M1919" s="14">
        <f>IFERROR(M1607/M1685,"")</f>
        <v>-0.53341485027566449</v>
      </c>
      <c r="N1919" s="14">
        <f>IFERROR(N1607/N1685,"")</f>
        <v>-0.51837661243313049</v>
      </c>
      <c r="O1919" s="14">
        <f>IFERROR(O1607/O1685,"")</f>
        <v>-0.44211053163074882</v>
      </c>
      <c r="P1919" s="14">
        <f>IFERROR(P1607/P1685,"")</f>
        <v>-0.36481252598317515</v>
      </c>
      <c r="Q1919" s="14">
        <f>IFERROR(Q1607/Q1685,"")</f>
        <v>-0.28302791933308918</v>
      </c>
      <c r="R1919" s="14">
        <f>IFERROR(R1607/R1685,"")</f>
        <v>-0.24879880600172602</v>
      </c>
      <c r="S1919" s="14">
        <f>IFERROR(S1607/S1685,"")</f>
        <v>-0.1318358883490891</v>
      </c>
      <c r="T1919" s="14">
        <f>IFERROR(T1607/T1685,"")</f>
        <v>-0.18378193048205757</v>
      </c>
      <c r="U1919" s="14">
        <f>IFERROR(U1607/U1685,"")</f>
        <v>-0.13921893200521351</v>
      </c>
      <c r="V1919" s="14">
        <f>IFERROR(V1607/V1685,"")</f>
        <v>-0.15801317417040037</v>
      </c>
      <c r="W1919" s="14">
        <f>IFERROR(W1607/W1685,"")</f>
        <v>-7.7925191824938053E-2</v>
      </c>
      <c r="X1919" s="14">
        <f>IFERROR(X1607/X1685,"")</f>
        <v>-0.14930742498399405</v>
      </c>
      <c r="Y1919" s="14">
        <f>IFERROR(Y1607/Y1685,"")</f>
        <v>-0.12722996659970506</v>
      </c>
      <c r="Z1919" s="14">
        <f>IFERROR(Z1607/Z1685,"")</f>
        <v>-0.20588256651826378</v>
      </c>
      <c r="AA1919" s="14">
        <f>IFERROR(AA1607/AA1685,"")</f>
        <v>-0.15726704532741481</v>
      </c>
      <c r="AB1919" s="14">
        <f>IFERROR(AB1607/AB1685,"")</f>
        <v>9.4456338070893018E-3</v>
      </c>
      <c r="AC1919" s="14">
        <f>IFERROR(AC1607/AC1685,"")</f>
        <v>1.8521936481717301E-2</v>
      </c>
      <c r="AD1919" s="14">
        <f>IFERROR(AD1607/AD1685,"")</f>
        <v>-1.6056159987128725E-3</v>
      </c>
      <c r="AE1919" s="14">
        <f>IFERROR(AE1607/AE1685,"")</f>
        <v>1.3331333499944418E-2</v>
      </c>
      <c r="AF1919" s="14">
        <f>IFERROR(AF1607/AF1685,"")</f>
        <v>0.12463853393214525</v>
      </c>
      <c r="AG1919" s="14">
        <f>IFERROR(AG1607/AG1685,"")</f>
        <v>8.3271963839234062E-2</v>
      </c>
      <c r="AH1919" s="14">
        <f>IFERROR(AH1607/AH1685,"")</f>
        <v>5.2445121361085291E-2</v>
      </c>
    </row>
    <row r="1920" spans="1:34" ht="15" hidden="1" x14ac:dyDescent="0.25">
      <c r="A1920" t="str">
        <f t="shared" si="317"/>
        <v>工商(H)超额拨备/归母净利润(TTM)</v>
      </c>
      <c r="B1920" s="3" t="str">
        <f t="shared" si="315"/>
        <v>工商银行超额拨备/归母净利润(TTM)</v>
      </c>
      <c r="C1920" s="4" t="s">
        <v>183</v>
      </c>
      <c r="D1920" s="4" t="s">
        <v>168</v>
      </c>
      <c r="E1920" s="5" t="s">
        <v>153</v>
      </c>
      <c r="F1920" s="5" t="s">
        <v>542</v>
      </c>
      <c r="G1920" s="5" t="str">
        <f t="shared" si="319"/>
        <v>超额拨备/归母净利润(TTM)</v>
      </c>
      <c r="H1920" s="14">
        <f>IFERROR(H1608/H1686,"")</f>
        <v>-0.57189427096816503</v>
      </c>
      <c r="I1920" s="14">
        <f>IFERROR(I1608/I1686,"")</f>
        <v>-0.51479977111385833</v>
      </c>
      <c r="J1920" s="14">
        <f>IFERROR(J1608/J1686,"")</f>
        <v>-0.5490957187788259</v>
      </c>
      <c r="K1920" s="14">
        <f>IFERROR(K1608/K1686,"")</f>
        <v>-0.51507029960630801</v>
      </c>
      <c r="L1920" s="14">
        <f>IFERROR(L1608/L1686,"")</f>
        <v>-0.44271684130434008</v>
      </c>
      <c r="M1920" s="14">
        <f>IFERROR(M1608/M1686,"")</f>
        <v>-0.44399638503805494</v>
      </c>
      <c r="N1920" s="14">
        <f>IFERROR(N1608/N1686,"")</f>
        <v>-0.41186639823238563</v>
      </c>
      <c r="O1920" s="14">
        <f>IFERROR(O1608/O1686,"")</f>
        <v>-0.35127764029992858</v>
      </c>
      <c r="P1920" s="14">
        <f>IFERROR(P1608/P1686,"")</f>
        <v>-0.16236841455704795</v>
      </c>
      <c r="Q1920" s="14">
        <f>IFERROR(Q1608/Q1686,"")</f>
        <v>-9.9174736618571874E-2</v>
      </c>
      <c r="R1920" s="14">
        <f>IFERROR(R1608/R1686,"")</f>
        <v>-0.13953366844846085</v>
      </c>
      <c r="S1920" s="14">
        <f>IFERROR(S1608/S1686,"")</f>
        <v>-6.0777136572481648E-2</v>
      </c>
      <c r="T1920" s="14">
        <f>IFERROR(T1608/T1686,"")</f>
        <v>1.2629602296483222E-2</v>
      </c>
      <c r="U1920" s="14">
        <f>IFERROR(U1608/U1686,"")</f>
        <v>2.8966719011754179E-2</v>
      </c>
      <c r="V1920" s="14">
        <f>IFERROR(V1608/V1686,"")</f>
        <v>6.2444260617005358E-2</v>
      </c>
      <c r="W1920" s="14">
        <f>IFERROR(W1608/W1686,"")</f>
        <v>0.1461700647752589</v>
      </c>
      <c r="X1920" s="14">
        <f>IFERROR(X1608/X1686,"")</f>
        <v>0.2379483801599579</v>
      </c>
      <c r="Y1920" s="14">
        <f>IFERROR(Y1608/Y1686,"")</f>
        <v>0.23450471081704441</v>
      </c>
      <c r="Z1920" s="14">
        <f>IFERROR(Z1608/Z1686,"")</f>
        <v>0.11867218545411577</v>
      </c>
      <c r="AA1920" s="14">
        <f>IFERROR(AA1608/AA1686,"")</f>
        <v>0.19811403278724804</v>
      </c>
      <c r="AB1920" s="14">
        <f>IFERROR(AB1608/AB1686,"")</f>
        <v>0.11268996939420506</v>
      </c>
      <c r="AC1920" s="14">
        <f>IFERROR(AC1608/AC1686,"")</f>
        <v>0.13698595424666205</v>
      </c>
      <c r="AD1920" s="14">
        <f>IFERROR(AD1608/AD1686,"")</f>
        <v>-9.8074603335128296E-2</v>
      </c>
      <c r="AE1920" s="14">
        <f>IFERROR(AE1608/AE1686,"")</f>
        <v>-3.6150748966514781E-2</v>
      </c>
      <c r="AF1920" s="14">
        <f>IFERROR(AF1608/AF1686,"")</f>
        <v>-1.0130054553107275E-2</v>
      </c>
      <c r="AG1920" s="14">
        <f>IFERROR(AG1608/AG1686,"")</f>
        <v>2.892912533469667E-3</v>
      </c>
      <c r="AH1920" s="14">
        <f>IFERROR(AH1608/AH1686,"")</f>
        <v>-0.12911828511892168</v>
      </c>
    </row>
    <row r="1921" spans="1:34" ht="15" hidden="1" x14ac:dyDescent="0.25">
      <c r="A1921" t="str">
        <f t="shared" si="317"/>
        <v>邮储(H)超额拨备/归母净利润(TTM)</v>
      </c>
      <c r="B1921" s="3" t="str">
        <f t="shared" si="315"/>
        <v>邮储银行超额拨备/归母净利润(TTM)</v>
      </c>
      <c r="C1921" s="4" t="s">
        <v>184</v>
      </c>
      <c r="D1921" s="4" t="s">
        <v>169</v>
      </c>
      <c r="E1921" s="5" t="s">
        <v>154</v>
      </c>
      <c r="F1921" s="5" t="s">
        <v>542</v>
      </c>
      <c r="G1921" s="5" t="str">
        <f t="shared" si="319"/>
        <v>超额拨备/归母净利润(TTM)</v>
      </c>
      <c r="H1921" s="14">
        <f>IFERROR(H1609/H1687,"")</f>
        <v>1.3980410817051196</v>
      </c>
      <c r="I1921" s="14">
        <f>IFERROR(I1609/I1687,"")</f>
        <v>1.3849050660388387</v>
      </c>
      <c r="J1921" s="14">
        <f>IFERROR(J1609/J1687,"")</f>
        <v>1.7772143239295619</v>
      </c>
      <c r="K1921" s="14">
        <f>IFERROR(K1609/K1687,"")</f>
        <v>1.8217748604156332</v>
      </c>
      <c r="L1921" s="14">
        <f>IFERROR(L1609/L1687,"")</f>
        <v>2.5034465023597274</v>
      </c>
      <c r="M1921" s="14">
        <f>IFERROR(M1609/M1687,"")</f>
        <v>2.535491795121787</v>
      </c>
      <c r="N1921" s="14">
        <f>IFERROR(N1609/N1687,"")</f>
        <v>2.3459077181887569</v>
      </c>
      <c r="O1921" s="14">
        <f>IFERROR(O1609/O1687,"")</f>
        <v>2.3618269408630144</v>
      </c>
      <c r="P1921" s="14">
        <f>IFERROR(P1609/P1687,"")</f>
        <v>2.278348031474053</v>
      </c>
      <c r="Q1921" s="14">
        <f>IFERROR(Q1609/Q1687,"")</f>
        <v>2.2078155651050593</v>
      </c>
      <c r="R1921" s="14">
        <f>IFERROR(R1609/R1687,"")</f>
        <v>2.115798716029933</v>
      </c>
      <c r="S1921" s="14">
        <f>IFERROR(S1609/S1687,"")</f>
        <v>2.0825600205138466</v>
      </c>
      <c r="T1921" s="14">
        <f>IFERROR(T1609/T1687,"")</f>
        <v>2.0392368038505482</v>
      </c>
      <c r="U1921" s="14">
        <f>IFERROR(U1609/U1687,"")</f>
        <v>1.9176638670595942</v>
      </c>
      <c r="V1921" s="14">
        <f>IFERROR(V1609/V1687,"")</f>
        <v>1.8185178212710036</v>
      </c>
      <c r="W1921" s="14">
        <f>IFERROR(W1609/W1687,"")</f>
        <v>1.800288321564367</v>
      </c>
      <c r="X1921" s="14">
        <f>IFERROR(X1609/X1687,"")</f>
        <v>1.7266281600018252</v>
      </c>
      <c r="Y1921" s="14">
        <f>IFERROR(Y1609/Y1687,"")</f>
        <v>1.6575069229001496</v>
      </c>
      <c r="Z1921" s="14">
        <f>IFERROR(Z1609/Z1687,"")</f>
        <v>1.5187688431668018</v>
      </c>
      <c r="AA1921" s="14">
        <f>IFERROR(AA1609/AA1687,"")</f>
        <v>1.4077789538619114</v>
      </c>
      <c r="AB1921" s="14">
        <f>IFERROR(AB1609/AB1687,"")</f>
        <v>1.2860045977011492</v>
      </c>
      <c r="AC1921" s="14">
        <f>IFERROR(AC1609/AC1687,"")</f>
        <v>1.0528506496361349</v>
      </c>
      <c r="AD1921" s="14">
        <f>IFERROR(AD1609/AD1687,"")</f>
        <v>0.87323144347182524</v>
      </c>
      <c r="AE1921" s="14">
        <f>IFERROR(AE1609/AE1687,"")</f>
        <v>0.60467617804403306</v>
      </c>
      <c r="AF1921" s="14">
        <f>IFERROR(AF1609/AF1687,"")</f>
        <v>0.39552671362150715</v>
      </c>
      <c r="AG1921" s="14">
        <f>IFERROR(AG1609/AG1687,"")</f>
        <v>4.6574223541955583E-2</v>
      </c>
      <c r="AH1921" s="14">
        <f>IFERROR(AH1609/AH1687,"")</f>
        <v>-0.27094872088233923</v>
      </c>
    </row>
    <row r="1922" spans="1:34" ht="15" hidden="1" x14ac:dyDescent="0.25">
      <c r="A1922" t="str">
        <f t="shared" si="317"/>
        <v>光大(H)超额拨备/归母净利润(TTM)</v>
      </c>
      <c r="B1922" s="3" t="str">
        <f t="shared" si="315"/>
        <v>光大银行超额拨备/归母净利润(TTM)</v>
      </c>
      <c r="C1922" s="4" t="s">
        <v>185</v>
      </c>
      <c r="D1922" s="4" t="s">
        <v>170</v>
      </c>
      <c r="E1922" s="5" t="s">
        <v>155</v>
      </c>
      <c r="F1922" s="5" t="s">
        <v>542</v>
      </c>
      <c r="G1922" s="5" t="str">
        <f t="shared" si="319"/>
        <v>超额拨备/归母净利润(TTM)</v>
      </c>
      <c r="H1922" s="14">
        <f>IFERROR(H1610/H1688,"")</f>
        <v>-0.41619376595980867</v>
      </c>
      <c r="I1922" s="14">
        <f>IFERROR(I1610/I1688,"")</f>
        <v>-0.38059051959890644</v>
      </c>
      <c r="J1922" s="14">
        <f>IFERROR(J1610/J1688,"")</f>
        <v>-0.42566746265460198</v>
      </c>
      <c r="K1922" s="14">
        <f>IFERROR(K1610/K1688,"")</f>
        <v>-0.34127300790596077</v>
      </c>
      <c r="L1922" s="14">
        <f>IFERROR(L1610/L1688,"")</f>
        <v>-0.39279933660306782</v>
      </c>
      <c r="M1922" s="14">
        <f>IFERROR(M1610/M1688,"")</f>
        <v>-0.46022598425196848</v>
      </c>
      <c r="N1922" s="14">
        <f>IFERROR(N1610/N1688,"")</f>
        <v>-0.54269383460236875</v>
      </c>
      <c r="O1922" s="14">
        <f>IFERROR(O1610/O1688,"")</f>
        <v>-0.49117637114365803</v>
      </c>
      <c r="P1922" s="14">
        <f>IFERROR(P1610/P1688,"")</f>
        <v>-0.468750965462921</v>
      </c>
      <c r="Q1922" s="14">
        <f>IFERROR(Q1610/Q1688,"")</f>
        <v>-0.44503098328098994</v>
      </c>
      <c r="R1922" s="14">
        <f>IFERROR(R1610/R1688,"")</f>
        <v>-0.47350196972838487</v>
      </c>
      <c r="S1922" s="14">
        <f>IFERROR(S1610/S1688,"")</f>
        <v>-0.43070252509050916</v>
      </c>
      <c r="T1922" s="14">
        <f>IFERROR(T1610/T1688,"")</f>
        <v>-0.62867369324599054</v>
      </c>
      <c r="U1922" s="14">
        <f>IFERROR(U1610/U1688,"")</f>
        <v>-0.60843129606127433</v>
      </c>
      <c r="V1922" s="14">
        <f>IFERROR(V1610/V1688,"")</f>
        <v>-0.64272211931171463</v>
      </c>
      <c r="W1922" s="14">
        <f>IFERROR(W1610/W1688,"")</f>
        <v>-0.59806637394079476</v>
      </c>
      <c r="X1922" s="14">
        <f>IFERROR(X1610/X1688,"")</f>
        <v>-0.55569791575252292</v>
      </c>
      <c r="Y1922" s="14">
        <f>IFERROR(Y1610/Y1688,"")</f>
        <v>-0.65799252820982035</v>
      </c>
      <c r="Z1922" s="14">
        <f>IFERROR(Z1610/Z1688,"")</f>
        <v>-0.67074242498529135</v>
      </c>
      <c r="AA1922" s="14">
        <f>IFERROR(AA1610/AA1688,"")</f>
        <v>-0.60738938540646426</v>
      </c>
      <c r="AB1922" s="14">
        <f>IFERROR(AB1610/AB1688,"")</f>
        <v>-0.88705923750818994</v>
      </c>
      <c r="AC1922" s="14">
        <f>IFERROR(AC1610/AC1688,"")</f>
        <v>-0.91200565805954403</v>
      </c>
      <c r="AD1922" s="14">
        <f>IFERROR(AD1610/AD1688,"")</f>
        <v>-0.68233823388334636</v>
      </c>
      <c r="AE1922" s="14">
        <f>IFERROR(AE1610/AE1688,"")</f>
        <v>-0.72193812718646666</v>
      </c>
      <c r="AF1922" s="14">
        <f>IFERROR(AF1610/AF1688,"")</f>
        <v>-0.80320515885348165</v>
      </c>
      <c r="AG1922" s="14">
        <f>IFERROR(AG1610/AG1688,"")</f>
        <v>-0.879349166253102</v>
      </c>
      <c r="AH1922" s="14">
        <f>IFERROR(AH1610/AH1688,"")</f>
        <v>-0.79500253953536282</v>
      </c>
    </row>
    <row r="1923" spans="1:34" ht="15" hidden="1" x14ac:dyDescent="0.25">
      <c r="A1923" t="str">
        <f t="shared" si="317"/>
        <v>中信(H)超额拨备/归母净利润(TTM)</v>
      </c>
      <c r="B1923" s="3" t="str">
        <f t="shared" si="315"/>
        <v>中信银行超额拨备/归母净利润(TTM)</v>
      </c>
      <c r="C1923" s="4" t="s">
        <v>186</v>
      </c>
      <c r="D1923" s="4" t="s">
        <v>171</v>
      </c>
      <c r="E1923" s="5" t="s">
        <v>156</v>
      </c>
      <c r="F1923" s="5" t="s">
        <v>542</v>
      </c>
      <c r="G1923" s="5" t="str">
        <f t="shared" si="319"/>
        <v>超额拨备/归母净利润(TTM)</v>
      </c>
      <c r="H1923" s="14">
        <f>IFERROR(H1611/H1689,"")</f>
        <v>-0.65173500923586469</v>
      </c>
      <c r="I1923" s="14">
        <f>IFERROR(I1611/I1689,"")</f>
        <v>-0.4710772665373662</v>
      </c>
      <c r="J1923" s="14">
        <f>IFERROR(J1611/J1689,"")</f>
        <v>-0.58904062272206603</v>
      </c>
      <c r="K1923" s="14">
        <f>IFERROR(K1611/K1689,"")</f>
        <v>-0.41193792333306267</v>
      </c>
      <c r="L1923" s="14">
        <f>IFERROR(L1611/L1689,"")</f>
        <v>-0.85912994541315835</v>
      </c>
      <c r="M1923" s="14">
        <f>IFERROR(M1611/M1689,"")</f>
        <v>-0.83484910708223103</v>
      </c>
      <c r="N1923" s="14">
        <f>IFERROR(N1611/N1689,"")</f>
        <v>-0.73501908534095617</v>
      </c>
      <c r="O1923" s="14">
        <f>IFERROR(O1611/O1689,"")</f>
        <v>-0.54461814104608497</v>
      </c>
      <c r="P1923" s="14">
        <f>IFERROR(P1611/P1689,"")</f>
        <v>-0.83673175147703438</v>
      </c>
      <c r="Q1923" s="14">
        <f>IFERROR(Q1611/Q1689,"")</f>
        <v>-0.88353287004347991</v>
      </c>
      <c r="R1923" s="14">
        <f>IFERROR(R1611/R1689,"")</f>
        <v>-0.63810803364425495</v>
      </c>
      <c r="S1923" s="14">
        <f>IFERROR(S1611/S1689,"")</f>
        <v>-0.5724291264167396</v>
      </c>
      <c r="T1923" s="14">
        <f>IFERROR(T1611/T1689,"")</f>
        <v>-0.66263564785064422</v>
      </c>
      <c r="U1923" s="14">
        <f>IFERROR(U1611/U1689,"")</f>
        <v>-0.60243350167245957</v>
      </c>
      <c r="V1923" s="14">
        <f>IFERROR(V1611/V1689,"")</f>
        <v>-0.40268915189282301</v>
      </c>
      <c r="W1923" s="14">
        <f>IFERROR(W1611/W1689,"")</f>
        <v>-0.31110057279684489</v>
      </c>
      <c r="X1923" s="14">
        <f>IFERROR(X1611/X1689,"")</f>
        <v>-0.2383728193644698</v>
      </c>
      <c r="Y1923" s="14">
        <f>IFERROR(Y1611/Y1689,"")</f>
        <v>-0.15385435702135969</v>
      </c>
      <c r="Z1923" s="14">
        <f>IFERROR(Z1611/Z1689,"")</f>
        <v>-0.21362748000477472</v>
      </c>
      <c r="AA1923" s="14">
        <f>IFERROR(AA1611/AA1689,"")</f>
        <v>-0.24241640099607797</v>
      </c>
      <c r="AB1923" s="14">
        <f>IFERROR(AB1611/AB1689,"")</f>
        <v>-0.21870715844609331</v>
      </c>
      <c r="AC1923" s="14">
        <f>IFERROR(AC1611/AC1689,"")</f>
        <v>-0.20708221899152895</v>
      </c>
      <c r="AD1923" s="14">
        <f>IFERROR(AD1611/AD1689,"")</f>
        <v>-0.35281271581894547</v>
      </c>
      <c r="AE1923" s="14">
        <f>IFERROR(AE1611/AE1689,"")</f>
        <v>-0.43037220367521128</v>
      </c>
      <c r="AF1923" s="14">
        <f>IFERROR(AF1611/AF1689,"")</f>
        <v>-0.3053021677879364</v>
      </c>
      <c r="AG1923" s="14">
        <f>IFERROR(AG1611/AG1689,"")</f>
        <v>-0.35567096562638084</v>
      </c>
      <c r="AH1923" s="14">
        <f>IFERROR(AH1611/AH1689,"")</f>
        <v>-0.23942872921917929</v>
      </c>
    </row>
    <row r="1924" spans="1:34" ht="15" hidden="1" x14ac:dyDescent="0.25">
      <c r="A1924" t="str">
        <f t="shared" si="317"/>
        <v>浙商(H)超额拨备/归母净利润(TTM)</v>
      </c>
      <c r="B1924" s="3" t="str">
        <f t="shared" si="315"/>
        <v>浙商银行超额拨备/归母净利润(TTM)</v>
      </c>
      <c r="C1924" s="4" t="s">
        <v>187</v>
      </c>
      <c r="D1924" s="4" t="s">
        <v>172</v>
      </c>
      <c r="E1924" s="5" t="s">
        <v>157</v>
      </c>
      <c r="F1924" s="5" t="s">
        <v>542</v>
      </c>
      <c r="G1924" s="5" t="str">
        <f t="shared" si="319"/>
        <v>超额拨备/归母净利润(TTM)</v>
      </c>
      <c r="H1924" s="14">
        <f>IFERROR(H1612/H1690,"")</f>
        <v>-3.6264269261755779E-2</v>
      </c>
      <c r="I1924" s="14" t="str">
        <f>IFERROR(I1612/I1690,"")</f>
        <v/>
      </c>
      <c r="J1924" s="14">
        <f>IFERROR(J1612/J1690,"")</f>
        <v>-5.9806969937707998E-3</v>
      </c>
      <c r="K1924" s="14">
        <f>IFERROR(K1612/K1690,"")</f>
        <v>2.6074753120128587E-2</v>
      </c>
      <c r="L1924" s="14">
        <f>IFERROR(L1612/L1690,"")</f>
        <v>-1.4492067787720633E-2</v>
      </c>
      <c r="M1924" s="14">
        <f>IFERROR(M1612/M1690,"")</f>
        <v>-0.11416894937605115</v>
      </c>
      <c r="N1924" s="14">
        <f>IFERROR(N1612/N1690,"")</f>
        <v>0.27066682914940282</v>
      </c>
      <c r="O1924" s="14">
        <f>IFERROR(O1612/O1690,"")</f>
        <v>0.17122709741291911</v>
      </c>
      <c r="P1924" s="14">
        <f>IFERROR(P1612/P1690,"")</f>
        <v>0.25732297133629328</v>
      </c>
      <c r="Q1924" s="14">
        <f>IFERROR(Q1612/Q1690,"")</f>
        <v>0.38007892960841211</v>
      </c>
      <c r="R1924" s="14">
        <f>IFERROR(R1612/R1690,"")</f>
        <v>-1.2454718611638205</v>
      </c>
      <c r="S1924" s="14">
        <f>IFERROR(S1612/S1690,"")</f>
        <v>-1.0959809780136471</v>
      </c>
      <c r="T1924" s="14">
        <f>IFERROR(T1612/T1690,"")</f>
        <v>-2.0807253778090993</v>
      </c>
      <c r="U1924" s="14">
        <f>IFERROR(U1612/U1690,"")</f>
        <v>-2.0211092893363718</v>
      </c>
      <c r="V1924" s="14">
        <f>IFERROR(V1612/V1690,"")</f>
        <v>-1.8590911514172415</v>
      </c>
      <c r="W1924" s="14">
        <f>IFERROR(W1612/W1690,"")</f>
        <v>-1.7539464353982295</v>
      </c>
      <c r="X1924" s="14">
        <f>IFERROR(X1612/X1690,"")</f>
        <v>-2.145739904080072</v>
      </c>
      <c r="Y1924" s="14">
        <f>IFERROR(Y1612/Y1690,"")</f>
        <v>-2.0415527369556417</v>
      </c>
      <c r="Z1924" s="14">
        <f>IFERROR(Z1612/Z1690,"")</f>
        <v>-2.3967986177565117</v>
      </c>
      <c r="AA1924" s="14">
        <f>IFERROR(AA1612/AA1690,"")</f>
        <v>-2.4064374021909232</v>
      </c>
      <c r="AB1924" s="14">
        <f>IFERROR(AB1612/AB1690,"")</f>
        <v>-2.8719073379508622</v>
      </c>
      <c r="AC1924" s="14">
        <f>IFERROR(AC1612/AC1690,"")</f>
        <v>-2.937334802631578</v>
      </c>
      <c r="AD1924" s="14">
        <f>IFERROR(AD1612/AD1690,"")</f>
        <v>-3.2296173976030556</v>
      </c>
      <c r="AE1924" s="14">
        <f>IFERROR(AE1612/AE1690,"")</f>
        <v>-3.3332726908422012</v>
      </c>
      <c r="AF1924" s="14">
        <f>IFERROR(AF1612/AF1690,"")</f>
        <v>-3.4976946815672538</v>
      </c>
      <c r="AG1924" s="14">
        <f>IFERROR(AG1612/AG1690,"")</f>
        <v>-3.9146610939852318</v>
      </c>
      <c r="AH1924" s="14">
        <f>IFERROR(AH1612/AH1690,"")</f>
        <v>-3.9782267728713951</v>
      </c>
    </row>
    <row r="1925" spans="1:34" ht="15" hidden="1" x14ac:dyDescent="0.25">
      <c r="A1925" t="str">
        <f t="shared" si="317"/>
        <v>民生(H)超额拨备/归母净利润(TTM)</v>
      </c>
      <c r="B1925" s="3" t="str">
        <f t="shared" si="315"/>
        <v>民生银行超额拨备/归母净利润(TTM)</v>
      </c>
      <c r="C1925" s="4" t="s">
        <v>188</v>
      </c>
      <c r="D1925" s="4" t="s">
        <v>173</v>
      </c>
      <c r="E1925" s="5" t="s">
        <v>158</v>
      </c>
      <c r="F1925" s="5" t="s">
        <v>542</v>
      </c>
      <c r="G1925" s="5" t="str">
        <f t="shared" si="319"/>
        <v>超额拨备/归母净利润(TTM)</v>
      </c>
      <c r="H1925" s="14">
        <f>IFERROR(H1613/H1691,"")</f>
        <v>-1.5793456680424978</v>
      </c>
      <c r="I1925" s="14">
        <f>IFERROR(I1613/I1691,"")</f>
        <v>-1.5012951025935193</v>
      </c>
      <c r="J1925" s="14">
        <f>IFERROR(J1613/J1691,"")</f>
        <v>-1.3916010256600828</v>
      </c>
      <c r="K1925" s="14">
        <f>IFERROR(K1613/K1691,"")</f>
        <v>-1.2925968560820815</v>
      </c>
      <c r="L1925" s="14">
        <f>IFERROR(L1613/L1691,"")</f>
        <v>-1.6855605658551995</v>
      </c>
      <c r="M1925" s="14">
        <f>IFERROR(M1613/M1691,"")</f>
        <v>-1.8679188561783466</v>
      </c>
      <c r="N1925" s="14">
        <f>IFERROR(N1613/N1691,"")</f>
        <v>-2.6770102363811246</v>
      </c>
      <c r="O1925" s="14">
        <f>IFERROR(O1613/O1691,"")</f>
        <v>-2.7450205949515527</v>
      </c>
      <c r="P1925" s="14">
        <f>IFERROR(P1613/P1691,"")</f>
        <v>-2.9695236332222628</v>
      </c>
      <c r="Q1925" s="14">
        <f>IFERROR(Q1613/Q1691,"")</f>
        <v>-3.3060843964641027</v>
      </c>
      <c r="R1925" s="14">
        <f>IFERROR(R1613/R1691,"")</f>
        <v>-2.9203887845030687</v>
      </c>
      <c r="S1925" s="14">
        <f>IFERROR(S1613/S1691,"")</f>
        <v>-2.9737616373883324</v>
      </c>
      <c r="T1925" s="14">
        <f>IFERROR(T1613/T1691,"")</f>
        <v>-2.9905360810769186</v>
      </c>
      <c r="U1925" s="14">
        <f>IFERROR(U1613/U1691,"")</f>
        <v>-3.0818333251714005</v>
      </c>
      <c r="V1925" s="14">
        <f>IFERROR(V1613/V1691,"")</f>
        <v>-2.9330068672205059</v>
      </c>
      <c r="W1925" s="14">
        <f>IFERROR(W1613/W1691,"")</f>
        <v>-2.8576899460547276</v>
      </c>
      <c r="X1925" s="14">
        <f>IFERROR(X1613/X1691,"")</f>
        <v>-2.784026662404091</v>
      </c>
      <c r="Y1925" s="14">
        <f>IFERROR(Y1613/Y1691,"")</f>
        <v>-2.6815877723280481</v>
      </c>
      <c r="Z1925" s="14">
        <f>IFERROR(Z1613/Z1691,"")</f>
        <v>-2.7849755631856628</v>
      </c>
      <c r="AA1925" s="14">
        <f>IFERROR(AA1613/AA1691,"")</f>
        <v>-2.8502223745074522</v>
      </c>
      <c r="AB1925" s="14">
        <f>IFERROR(AB1613/AB1691,"")</f>
        <v>-2.9576893655851673</v>
      </c>
      <c r="AC1925" s="14">
        <f>IFERROR(AC1613/AC1691,"")</f>
        <v>-3.1784163631919835</v>
      </c>
      <c r="AD1925" s="14">
        <f>IFERROR(AD1613/AD1691,"")</f>
        <v>-3.4672112955164733</v>
      </c>
      <c r="AE1925" s="14">
        <f>IFERROR(AE1613/AE1691,"")</f>
        <v>-3.5359159901287689</v>
      </c>
      <c r="AF1925" s="14">
        <f>IFERROR(AF1613/AF1691,"")</f>
        <v>-3.3153687327735395</v>
      </c>
      <c r="AG1925" s="14">
        <f>IFERROR(AG1613/AG1691,"")</f>
        <v>-3.4381761729045865</v>
      </c>
      <c r="AH1925" s="14">
        <f>IFERROR(AH1613/AH1691,"")</f>
        <v>-3.3039652193829143</v>
      </c>
    </row>
    <row r="1926" spans="1:34" ht="15" hidden="1" x14ac:dyDescent="0.25">
      <c r="A1926" t="str">
        <f t="shared" si="317"/>
        <v>招商(H)超额拨备/归母净利润(TTM)</v>
      </c>
      <c r="B1926" s="3" t="str">
        <f t="shared" si="315"/>
        <v>招商银行超额拨备/归母净利润(TTM)</v>
      </c>
      <c r="C1926" s="4" t="s">
        <v>189</v>
      </c>
      <c r="D1926" s="4" t="s">
        <v>174</v>
      </c>
      <c r="E1926" s="5" t="s">
        <v>159</v>
      </c>
      <c r="F1926" s="5" t="s">
        <v>542</v>
      </c>
      <c r="G1926" s="5" t="str">
        <f t="shared" si="319"/>
        <v>超额拨备/归母净利润(TTM)</v>
      </c>
      <c r="H1926" s="14">
        <f>IFERROR(H1614/H1692,"")</f>
        <v>1.3394924666728381</v>
      </c>
      <c r="I1926" s="14">
        <f>IFERROR(I1614/I1692,"")</f>
        <v>1.3728417478627279</v>
      </c>
      <c r="J1926" s="14">
        <f>IFERROR(J1614/J1692,"")</f>
        <v>1.5054805259134032</v>
      </c>
      <c r="K1926" s="14">
        <f>IFERROR(K1614/K1692,"")</f>
        <v>1.5700811930162855</v>
      </c>
      <c r="L1926" s="14">
        <f>IFERROR(L1614/L1692,"")</f>
        <v>1.8242500679030453</v>
      </c>
      <c r="M1926" s="14">
        <f>IFERROR(M1614/M1692,"")</f>
        <v>1.8561210330582996</v>
      </c>
      <c r="N1926" s="14">
        <f>IFERROR(N1614/N1692,"")</f>
        <v>1.7238225062152002</v>
      </c>
      <c r="O1926" s="14">
        <f>IFERROR(O1614/O1692,"")</f>
        <v>1.7180004903408754</v>
      </c>
      <c r="P1926" s="14">
        <f>IFERROR(P1614/P1692,"")</f>
        <v>1.8800202402855459</v>
      </c>
      <c r="Q1926" s="14">
        <f>IFERROR(Q1614/Q1692,"")</f>
        <v>1.6426512120258145</v>
      </c>
      <c r="R1926" s="14">
        <f>IFERROR(R1614/R1692,"")</f>
        <v>1.6323250996481045</v>
      </c>
      <c r="S1926" s="14">
        <f>IFERROR(S1614/S1692,"")</f>
        <v>1.5181153031171075</v>
      </c>
      <c r="T1926" s="14">
        <f>IFERROR(T1614/T1692,"")</f>
        <v>1.6106608329692962</v>
      </c>
      <c r="U1926" s="14">
        <f>IFERROR(U1614/U1692,"")</f>
        <v>1.5120907355005295</v>
      </c>
      <c r="V1926" s="14">
        <f>IFERROR(V1614/V1692,"")</f>
        <v>1.2947424397878444</v>
      </c>
      <c r="W1926" s="14">
        <f>IFERROR(W1614/W1692,"")</f>
        <v>1.3362600309595323</v>
      </c>
      <c r="X1926" s="14">
        <f>IFERROR(X1614/X1692,"")</f>
        <v>1.3772746321288034</v>
      </c>
      <c r="Y1926" s="14">
        <f>IFERROR(Y1614/Y1692,"")</f>
        <v>1.3878361622292732</v>
      </c>
      <c r="Z1926" s="14">
        <f>IFERROR(Z1614/Z1692,"")</f>
        <v>1.2456909353214827</v>
      </c>
      <c r="AA1926" s="14">
        <f>IFERROR(AA1614/AA1692,"")</f>
        <v>1.2281044816236972</v>
      </c>
      <c r="AB1926" s="14">
        <f>IFERROR(AB1614/AB1692,"")</f>
        <v>1.2166906540836444</v>
      </c>
      <c r="AC1926" s="14">
        <f>IFERROR(AC1614/AC1692,"")</f>
        <v>1.1745854314031916</v>
      </c>
      <c r="AD1926" s="14">
        <f>IFERROR(AD1614/AD1692,"")</f>
        <v>0.98411633791806785</v>
      </c>
      <c r="AE1926" s="14">
        <f>IFERROR(AE1614/AE1692,"")</f>
        <v>0.94677385027100247</v>
      </c>
      <c r="AF1926" s="14">
        <f>IFERROR(AF1614/AF1692,"")</f>
        <v>0.90661114835305345</v>
      </c>
      <c r="AG1926" s="14">
        <f>IFERROR(AG1614/AG1692,"")</f>
        <v>0.90072659905087316</v>
      </c>
      <c r="AH1926" s="14">
        <f>IFERROR(AH1614/AH1692,"")</f>
        <v>0.81879368761694216</v>
      </c>
    </row>
    <row r="1927" spans="1:34" ht="15" hidden="1" x14ac:dyDescent="0.25">
      <c r="A1927" t="str">
        <f t="shared" si="317"/>
        <v>重庆(H)超额拨备/归母净利润(TTM)</v>
      </c>
      <c r="B1927" s="3" t="str">
        <f t="shared" si="315"/>
        <v>重庆银行超额拨备/归母净利润(TTM)</v>
      </c>
      <c r="C1927" s="4" t="s">
        <v>190</v>
      </c>
      <c r="D1927" s="4" t="s">
        <v>175</v>
      </c>
      <c r="E1927" s="5" t="s">
        <v>160</v>
      </c>
      <c r="F1927" s="5" t="s">
        <v>542</v>
      </c>
      <c r="G1927" s="5" t="str">
        <f t="shared" si="319"/>
        <v>超额拨备/归母净利润(TTM)</v>
      </c>
      <c r="H1927" s="14">
        <f>IFERROR(H1615/H1693,"")</f>
        <v>0.91287823612016139</v>
      </c>
      <c r="I1927" s="14" t="str">
        <f>IFERROR(I1615/I1693,"")</f>
        <v/>
      </c>
      <c r="J1927" s="14">
        <f>IFERROR(J1615/J1693,"")</f>
        <v>-0.66935811370109677</v>
      </c>
      <c r="K1927" s="14">
        <f>IFERROR(K1615/K1693,"")</f>
        <v>-0.11456401557411798</v>
      </c>
      <c r="L1927" s="14">
        <f>IFERROR(L1615/L1693,"")</f>
        <v>-0.5001110569333943</v>
      </c>
      <c r="M1927" s="14" t="str">
        <f>IFERROR(M1615/M1693,"")</f>
        <v/>
      </c>
      <c r="N1927" s="14">
        <f>IFERROR(N1615/N1693,"")</f>
        <v>8.7220398889329517E-2</v>
      </c>
      <c r="O1927" s="14">
        <f>IFERROR(O1615/O1693,"")</f>
        <v>0.16225769875298857</v>
      </c>
      <c r="P1927" s="14">
        <f>IFERROR(P1615/P1693,"")</f>
        <v>-0.42710685424063521</v>
      </c>
      <c r="Q1927" s="14">
        <f>IFERROR(Q1615/Q1693,"")</f>
        <v>5.846278322781627E-2</v>
      </c>
      <c r="R1927" s="14">
        <f>IFERROR(R1615/R1693,"")</f>
        <v>-0.38703661608283157</v>
      </c>
      <c r="S1927" s="14">
        <f>IFERROR(S1615/S1693,"")</f>
        <v>-0.34623702302744408</v>
      </c>
      <c r="T1927" s="14">
        <f>IFERROR(T1615/T1693,"")</f>
        <v>-1.0117329675210391</v>
      </c>
      <c r="U1927" s="14">
        <f>IFERROR(U1615/U1693,"")</f>
        <v>-0.64536167872193528</v>
      </c>
      <c r="V1927" s="14">
        <f>IFERROR(V1615/V1693,"")</f>
        <v>-1.0133547164183332</v>
      </c>
      <c r="W1927" s="14">
        <f>IFERROR(W1615/W1693,"")</f>
        <v>-0.86080333044206936</v>
      </c>
      <c r="X1927" s="14">
        <f>IFERROR(X1615/X1693,"")</f>
        <v>-0.77560189997585005</v>
      </c>
      <c r="Y1927" s="14">
        <f>IFERROR(Y1615/Y1693,"")</f>
        <v>-0.89916901630784096</v>
      </c>
      <c r="Z1927" s="14">
        <f>IFERROR(Z1615/Z1693,"")</f>
        <v>-0.74333360037664908</v>
      </c>
      <c r="AA1927" s="14">
        <f>IFERROR(AA1615/AA1693,"")</f>
        <v>-0.69877438863959285</v>
      </c>
      <c r="AB1927" s="14">
        <f>IFERROR(AB1615/AB1693,"")</f>
        <v>-0.60842168772642935</v>
      </c>
      <c r="AC1927" s="14">
        <f>IFERROR(AC1615/AC1693,"")</f>
        <v>-0.52817720248581779</v>
      </c>
      <c r="AD1927" s="14">
        <f>IFERROR(AD1615/AD1693,"")</f>
        <v>-0.53751878679926257</v>
      </c>
      <c r="AE1927" s="14">
        <f>IFERROR(AE1615/AE1693,"")</f>
        <v>-0.43410588145465762</v>
      </c>
      <c r="AF1927" s="14">
        <f>IFERROR(AF1615/AF1693,"")</f>
        <v>-8.3049598173510722E-2</v>
      </c>
      <c r="AG1927" s="14">
        <f>IFERROR(AG1615/AG1693,"")</f>
        <v>-7.013168416990212E-2</v>
      </c>
      <c r="AH1927" s="14">
        <f>IFERROR(AH1615/AH1693,"")</f>
        <v>-0.17986727123008001</v>
      </c>
    </row>
    <row r="1928" spans="1:34" ht="15" hidden="1" x14ac:dyDescent="0.25">
      <c r="A1928" t="str">
        <f t="shared" si="317"/>
        <v>青岛(H)超额拨备/归母净利润(TTM)</v>
      </c>
      <c r="B1928" s="3" t="str">
        <f t="shared" si="315"/>
        <v>青岛银行超额拨备/归母净利润(TTM)</v>
      </c>
      <c r="C1928" s="4" t="s">
        <v>191</v>
      </c>
      <c r="D1928" s="4" t="s">
        <v>176</v>
      </c>
      <c r="E1928" s="5" t="s">
        <v>161</v>
      </c>
      <c r="F1928" s="5" t="s">
        <v>542</v>
      </c>
      <c r="G1928" s="5" t="str">
        <f t="shared" si="319"/>
        <v>超额拨备/归母净利润(TTM)</v>
      </c>
      <c r="H1928" s="14">
        <f>IFERROR(H1616/H1694,"")</f>
        <v>-2.1643204746842826</v>
      </c>
      <c r="I1928" s="14">
        <f>IFERROR(I1616/I1694,"")</f>
        <v>-1.584175874897785</v>
      </c>
      <c r="J1928" s="14">
        <f>IFERROR(J1616/J1694,"")</f>
        <v>-1.3674979416276587</v>
      </c>
      <c r="K1928" s="14">
        <f>IFERROR(K1616/K1694,"")</f>
        <v>-0.98704948358184152</v>
      </c>
      <c r="L1928" s="14">
        <f>IFERROR(L1616/L1694,"")</f>
        <v>-0.97727387741020644</v>
      </c>
      <c r="M1928" s="14">
        <f>IFERROR(M1616/M1694,"")</f>
        <v>-0.20225608273086876</v>
      </c>
      <c r="N1928" s="14">
        <f>IFERROR(N1616/N1694,"")</f>
        <v>0.16430623761524346</v>
      </c>
      <c r="O1928" s="14">
        <f>IFERROR(O1616/O1694,"")</f>
        <v>0.48210967669881932</v>
      </c>
      <c r="P1928" s="14">
        <f>IFERROR(P1616/P1694,"")</f>
        <v>0.37708998250752962</v>
      </c>
      <c r="Q1928" s="14">
        <f>IFERROR(Q1616/Q1694,"")</f>
        <v>0.44753751041090245</v>
      </c>
      <c r="R1928" s="14">
        <f>IFERROR(R1616/R1694,"")</f>
        <v>0.64342927137707195</v>
      </c>
      <c r="S1928" s="14">
        <f>IFERROR(S1616/S1694,"")</f>
        <v>0.72973669301837485</v>
      </c>
      <c r="T1928" s="14">
        <f>IFERROR(T1616/T1694,"")</f>
        <v>0.69554817343514441</v>
      </c>
      <c r="U1928" s="14">
        <f>IFERROR(U1616/U1694,"")</f>
        <v>0.85656395808743746</v>
      </c>
      <c r="V1928" s="14">
        <f>IFERROR(V1616/V1694,"")</f>
        <v>0.36731309641475707</v>
      </c>
      <c r="W1928" s="14">
        <f>IFERROR(W1616/W1694,"")</f>
        <v>0.4590480443206672</v>
      </c>
      <c r="X1928" s="14">
        <f>IFERROR(X1616/X1694,"")</f>
        <v>1.9972606948534211</v>
      </c>
      <c r="Y1928" s="14">
        <f>IFERROR(Y1616/Y1694,"")</f>
        <v>2.2052116492935347</v>
      </c>
      <c r="Z1928" s="14">
        <f>IFERROR(Z1616/Z1694,"")</f>
        <v>2.472060781226618</v>
      </c>
      <c r="AA1928" s="14">
        <f>IFERROR(AA1616/AA1694,"")</f>
        <v>2.5079058530026059</v>
      </c>
      <c r="AB1928" s="14">
        <f>IFERROR(AB1616/AB1694,"")</f>
        <v>2.5162064173343173</v>
      </c>
      <c r="AC1928" s="14">
        <f>IFERROR(AC1616/AC1694,"")</f>
        <v>2.5436845936112706</v>
      </c>
      <c r="AD1928" s="14">
        <f>IFERROR(AD1616/AD1694,"")</f>
        <v>1.330551001144433</v>
      </c>
      <c r="AE1928" s="14">
        <f>IFERROR(AE1616/AE1694,"")</f>
        <v>1.4785328746338828</v>
      </c>
      <c r="AF1928" s="14">
        <f>IFERROR(AF1616/AF1694,"")</f>
        <v>1.5228978984557218</v>
      </c>
      <c r="AG1928" s="14">
        <f>IFERROR(AG1616/AG1694,"")</f>
        <v>1.6199600212911405</v>
      </c>
      <c r="AH1928" s="14">
        <f>IFERROR(AH1616/AH1694,"")</f>
        <v>1.2870204136251211</v>
      </c>
    </row>
    <row r="1929" spans="1:34" ht="15" hidden="1" x14ac:dyDescent="0.25">
      <c r="A1929" t="str">
        <f t="shared" si="317"/>
        <v>郑州(H)超额拨备/归母净利润(TTM)</v>
      </c>
      <c r="B1929" s="3" t="str">
        <f t="shared" si="315"/>
        <v>郑州银行超额拨备/归母净利润(TTM)</v>
      </c>
      <c r="C1929" s="4" t="s">
        <v>192</v>
      </c>
      <c r="D1929" s="4" t="s">
        <v>177</v>
      </c>
      <c r="E1929" s="5" t="s">
        <v>162</v>
      </c>
      <c r="F1929" s="5" t="s">
        <v>542</v>
      </c>
      <c r="G1929" s="5" t="str">
        <f t="shared" si="319"/>
        <v>超额拨备/归母净利润(TTM)</v>
      </c>
      <c r="H1929" s="14">
        <f>IFERROR(H1617/H1695,"")</f>
        <v>-0.23622030424516655</v>
      </c>
      <c r="I1929" s="14">
        <f>IFERROR(I1617/I1695,"")</f>
        <v>-0.11984125426161626</v>
      </c>
      <c r="J1929" s="14">
        <f>IFERROR(J1617/J1695,"")</f>
        <v>-1.5955506250604996</v>
      </c>
      <c r="K1929" s="14">
        <f>IFERROR(K1617/K1695,"")</f>
        <v>-1.6998327507977009</v>
      </c>
      <c r="L1929" s="14">
        <f>IFERROR(L1617/L1695,"")</f>
        <v>-2.0647041719316017</v>
      </c>
      <c r="M1929" s="14">
        <f>IFERROR(M1617/M1695,"")</f>
        <v>-2.2788592242124284</v>
      </c>
      <c r="N1929" s="14">
        <f>IFERROR(N1617/N1695,"")</f>
        <v>-2.7696181807677624</v>
      </c>
      <c r="O1929" s="14">
        <f>IFERROR(O1617/O1695,"")</f>
        <v>-2.8097215154627189</v>
      </c>
      <c r="P1929" s="14">
        <f>IFERROR(P1617/P1695,"")</f>
        <v>-3.2725062609857378</v>
      </c>
      <c r="Q1929" s="14">
        <f>IFERROR(Q1617/Q1695,"")</f>
        <v>-3.3138902276696931</v>
      </c>
      <c r="R1929" s="14">
        <f>IFERROR(R1617/R1695,"")</f>
        <v>-3.2190647233642635</v>
      </c>
      <c r="S1929" s="14">
        <f>IFERROR(S1617/S1695,"")</f>
        <v>-2.9389549923761131</v>
      </c>
      <c r="T1929" s="14">
        <f>IFERROR(T1617/T1695,"")</f>
        <v>-3.1990486389878026</v>
      </c>
      <c r="U1929" s="14">
        <f>IFERROR(U1617/U1695,"")</f>
        <v>-3.1575020854666853</v>
      </c>
      <c r="V1929" s="14">
        <f>IFERROR(V1617/V1695,"")</f>
        <v>-4.0270331979801037</v>
      </c>
      <c r="W1929" s="14">
        <f>IFERROR(W1617/W1695,"")</f>
        <v>-4.2423792543288581</v>
      </c>
      <c r="X1929" s="14">
        <f>IFERROR(X1617/X1695,"")</f>
        <v>1.0051440165005809</v>
      </c>
      <c r="Y1929" s="14">
        <f>IFERROR(Y1617/Y1695,"")</f>
        <v>0.82861261302602196</v>
      </c>
      <c r="Z1929" s="14">
        <f>IFERROR(Z1617/Z1695,"")</f>
        <v>1.875604920013169</v>
      </c>
      <c r="AA1929" s="14">
        <f>IFERROR(AA1617/AA1695,"")</f>
        <v>2.3972002525937528</v>
      </c>
      <c r="AB1929" s="14">
        <f>IFERROR(AB1617/AB1695,"")</f>
        <v>3.6162103602904048</v>
      </c>
      <c r="AC1929" s="14">
        <f>IFERROR(AC1617/AC1695,"")</f>
        <v>3.0074891697256021</v>
      </c>
      <c r="AD1929" s="14">
        <f>IFERROR(AD1617/AD1695,"")</f>
        <v>-6.3468873400783297</v>
      </c>
      <c r="AE1929" s="14">
        <f>IFERROR(AE1617/AE1695,"")</f>
        <v>-5.9226166411803502</v>
      </c>
      <c r="AF1929" s="14">
        <f>IFERROR(AF1617/AF1695,"")</f>
        <v>-6.4452513271110305</v>
      </c>
      <c r="AG1929" s="14">
        <f>IFERROR(AG1617/AG1695,"")</f>
        <v>-6.2212323379465237</v>
      </c>
      <c r="AH1929" s="14">
        <f>IFERROR(AH1617/AH1695,"")</f>
        <v>-5.0840969185833291</v>
      </c>
    </row>
    <row r="1930" spans="1:34" ht="15" hidden="1" x14ac:dyDescent="0.25">
      <c r="A1930" t="str">
        <f t="shared" si="317"/>
        <v>渝农(H)超额拨备/归母净利润(TTM)</v>
      </c>
      <c r="B1930" s="3" t="str">
        <f t="shared" si="315"/>
        <v>渝农商行超额拨备/归母净利润(TTM)</v>
      </c>
      <c r="C1930" s="4" t="s">
        <v>193</v>
      </c>
      <c r="D1930" s="4" t="s">
        <v>178</v>
      </c>
      <c r="E1930" s="5" t="s">
        <v>163</v>
      </c>
      <c r="F1930" s="5" t="s">
        <v>542</v>
      </c>
      <c r="G1930" s="5" t="str">
        <f t="shared" si="319"/>
        <v>超额拨备/归母净利润(TTM)</v>
      </c>
      <c r="H1930" s="14">
        <f>IFERROR(H1618/H1696,"")</f>
        <v>0.38667840813227833</v>
      </c>
      <c r="I1930" s="14" t="str">
        <f>IFERROR(I1618/I1696,"")</f>
        <v/>
      </c>
      <c r="J1930" s="14">
        <f>IFERROR(J1618/J1696,"")</f>
        <v>0.96873960605920528</v>
      </c>
      <c r="K1930" s="14">
        <f>IFERROR(K1618/K1696,"")</f>
        <v>1.0895502319136856</v>
      </c>
      <c r="L1930" s="14">
        <f>IFERROR(L1618/L1696,"")</f>
        <v>1.0638069306744329</v>
      </c>
      <c r="M1930" s="14">
        <f>IFERROR(M1618/M1696,"")</f>
        <v>1.120472661034303</v>
      </c>
      <c r="N1930" s="14">
        <f>IFERROR(N1618/N1696,"")</f>
        <v>0.35233028138728312</v>
      </c>
      <c r="O1930" s="14">
        <f>IFERROR(O1618/O1696,"")</f>
        <v>0.34810631435472233</v>
      </c>
      <c r="P1930" s="14">
        <f>IFERROR(P1618/P1696,"")</f>
        <v>0.27539084770214051</v>
      </c>
      <c r="Q1930" s="14">
        <f>IFERROR(Q1618/Q1696,"")</f>
        <v>0.29262264516289227</v>
      </c>
      <c r="R1930" s="14">
        <f>IFERROR(R1618/R1696,"")</f>
        <v>0.73393853045108426</v>
      </c>
      <c r="S1930" s="14">
        <f>IFERROR(S1618/S1696,"")</f>
        <v>0.81891183865193062</v>
      </c>
      <c r="T1930" s="14">
        <f>IFERROR(T1618/T1696,"")</f>
        <v>1.0217880645170461</v>
      </c>
      <c r="U1930" s="14">
        <f>IFERROR(U1618/U1696,"")</f>
        <v>0.95758346497245272</v>
      </c>
      <c r="V1930" s="14">
        <f>IFERROR(V1618/V1696,"")</f>
        <v>1.072727574654224</v>
      </c>
      <c r="W1930" s="14">
        <f>IFERROR(W1618/W1696,"")</f>
        <v>1.067027801269506</v>
      </c>
      <c r="X1930" s="14">
        <f>IFERROR(X1618/X1696,"")</f>
        <v>1.4644046248876994</v>
      </c>
      <c r="Y1930" s="14">
        <f>IFERROR(Y1618/Y1696,"")</f>
        <v>1.4829052341901139</v>
      </c>
      <c r="Z1930" s="14">
        <f>IFERROR(Z1618/Z1696,"")</f>
        <v>1.642008299665531</v>
      </c>
      <c r="AA1930" s="14">
        <f>IFERROR(AA1618/AA1696,"")</f>
        <v>1.7677668578395687</v>
      </c>
      <c r="AB1930" s="14">
        <f>IFERROR(AB1618/AB1696,"")</f>
        <v>1.4125561980583712</v>
      </c>
      <c r="AC1930" s="14">
        <f>IFERROR(AC1618/AC1696,"")</f>
        <v>1.3987081941147623</v>
      </c>
      <c r="AD1930" s="14">
        <f>IFERROR(AD1618/AD1696,"")</f>
        <v>1.153842555820952</v>
      </c>
      <c r="AE1930" s="14">
        <f>IFERROR(AE1618/AE1696,"")</f>
        <v>1.2089537903614149</v>
      </c>
      <c r="AF1930" s="14">
        <f>IFERROR(AF1618/AF1696,"")</f>
        <v>1.1403104089544873</v>
      </c>
      <c r="AG1930" s="14">
        <f>IFERROR(AG1618/AG1696,"")</f>
        <v>1.1529862121577716</v>
      </c>
      <c r="AH1930" s="14">
        <f>IFERROR(AH1618/AH1696,"")</f>
        <v>1.1388659690820426</v>
      </c>
    </row>
    <row r="1931" spans="1:34" ht="15" hidden="1" x14ac:dyDescent="0.25">
      <c r="A1931" t="str">
        <f t="shared" si="317"/>
        <v>中原超额拨备/归母净利润(TTM)</v>
      </c>
      <c r="B1931" s="15" t="str">
        <f t="shared" si="315"/>
        <v>中原银行超额拨备/归母净利润(TTM)</v>
      </c>
      <c r="C1931" s="16" t="s">
        <v>222</v>
      </c>
      <c r="D1931" s="16" t="s">
        <v>194</v>
      </c>
      <c r="E1931" s="17" t="s">
        <v>208</v>
      </c>
      <c r="F1931" s="17" t="s">
        <v>236</v>
      </c>
      <c r="G1931" s="17" t="str">
        <f t="shared" si="319"/>
        <v>超额拨备/归母净利润(TTM)</v>
      </c>
      <c r="H1931" s="14">
        <f>IFERROR(H1619/H1697,"")</f>
        <v>-3.660136322965164</v>
      </c>
      <c r="I1931" s="14">
        <f>IFERROR(I1619/I1697,"")</f>
        <v>-3.3542398316376456</v>
      </c>
      <c r="J1931" s="14">
        <f>IFERROR(J1619/J1697,"")</f>
        <v>-2.7358438862916659</v>
      </c>
      <c r="K1931" s="14">
        <f>IFERROR(K1619/K1697,"")</f>
        <v>-2.6423593601823336</v>
      </c>
      <c r="L1931" s="14">
        <f>IFERROR(L1619/L1697,"")</f>
        <v>-2.56318210469925</v>
      </c>
      <c r="M1931" s="14">
        <f>IFERROR(M1619/M1697,"")</f>
        <v>-2.6092223480239376</v>
      </c>
      <c r="N1931" s="14">
        <f>IFERROR(N1619/N1697,"")</f>
        <v>-3.9015399174205698</v>
      </c>
      <c r="O1931" s="14">
        <f>IFERROR(O1619/O1697,"")</f>
        <v>-3.8358721384187398</v>
      </c>
      <c r="P1931" s="14">
        <f>IFERROR(P1619/P1697,"")</f>
        <v>-4.7296037448790162</v>
      </c>
      <c r="Q1931" s="14">
        <f>IFERROR(Q1619/Q1697,"")</f>
        <v>-4.7052575851679457</v>
      </c>
      <c r="R1931" s="14">
        <f>IFERROR(R1619/R1697,"")</f>
        <v>-7.8391246834724031</v>
      </c>
      <c r="S1931" s="14">
        <f>IFERROR(S1619/S1697,"")</f>
        <v>-7.8455382283202111</v>
      </c>
      <c r="T1931" s="14">
        <f>IFERROR(T1619/T1697,"")</f>
        <v>-4.431476628038598</v>
      </c>
      <c r="U1931" s="14">
        <f>IFERROR(U1619/U1697,"")</f>
        <v>-4.2181139023378451</v>
      </c>
      <c r="V1931" s="14">
        <f>IFERROR(V1619/V1697,"")</f>
        <v>-10.109749768024567</v>
      </c>
      <c r="W1931" s="14">
        <f>IFERROR(W1619/W1697,"")</f>
        <v>-10.108459652213169</v>
      </c>
      <c r="X1931" s="14">
        <f>IFERROR(X1619/X1697,"")</f>
        <v>-0.17244716496351725</v>
      </c>
      <c r="Y1931" s="14">
        <f>IFERROR(Y1619/Y1697,"")</f>
        <v>-0.28160053122934758</v>
      </c>
      <c r="Z1931" s="14">
        <f>IFERROR(Z1619/Z1697,"")</f>
        <v>-0.98856314795002587</v>
      </c>
      <c r="AA1931" s="14">
        <f>IFERROR(AA1619/AA1697,"")</f>
        <v>-1.0306179874733243</v>
      </c>
      <c r="AB1931" s="14">
        <f>IFERROR(AB1619/AB1697,"")</f>
        <v>0.9382806150875066</v>
      </c>
      <c r="AC1931" s="14">
        <f>IFERROR(AC1619/AC1697,"")</f>
        <v>0.84214211352114798</v>
      </c>
      <c r="AD1931" s="14">
        <f>IFERROR(AD1619/AD1697,"")</f>
        <v>-7.3205599606489438</v>
      </c>
      <c r="AE1931" s="14">
        <f>IFERROR(AE1619/AE1697,"")</f>
        <v>-7.3321900943260587</v>
      </c>
      <c r="AF1931" s="14">
        <f>IFERROR(AF1619/AF1697,"")</f>
        <v>-6.3471773166445287</v>
      </c>
      <c r="AG1931" s="14">
        <f>IFERROR(AG1619/AG1697,"")</f>
        <v>-6.3369217266159472</v>
      </c>
      <c r="AH1931" s="14">
        <f>IFERROR(AH1619/AH1697,"")</f>
        <v>-1.5046006824949461</v>
      </c>
    </row>
    <row r="1932" spans="1:34" ht="15" hidden="1" x14ac:dyDescent="0.25">
      <c r="A1932" t="str">
        <f t="shared" si="317"/>
        <v>广州农商超额拨备/归母净利润(TTM)</v>
      </c>
      <c r="B1932" s="3" t="str">
        <f t="shared" si="315"/>
        <v>广州农商银行超额拨备/归母净利润(TTM)</v>
      </c>
      <c r="C1932" s="4" t="s">
        <v>223</v>
      </c>
      <c r="D1932" s="4" t="s">
        <v>195</v>
      </c>
      <c r="E1932" s="5" t="s">
        <v>209</v>
      </c>
      <c r="F1932" s="5" t="s">
        <v>236</v>
      </c>
      <c r="G1932" s="5" t="str">
        <f t="shared" si="319"/>
        <v>超额拨备/归母净利润(TTM)</v>
      </c>
      <c r="H1932" s="14">
        <f>IFERROR(H1620/H1698,"")</f>
        <v>-1.8100275628390472</v>
      </c>
      <c r="I1932" s="14">
        <f>IFERROR(I1620/I1698,"")</f>
        <v>-0.3937326063439674</v>
      </c>
      <c r="J1932" s="14">
        <f>IFERROR(J1620/J1698,"")</f>
        <v>-0.73039952504994299</v>
      </c>
      <c r="K1932" s="14">
        <f>IFERROR(K1620/K1698,"")</f>
        <v>-0.73493789931489206</v>
      </c>
      <c r="L1932" s="14">
        <f>IFERROR(L1620/L1698,"")</f>
        <v>-1.6416542999370163</v>
      </c>
      <c r="M1932" s="14">
        <f>IFERROR(M1620/M1698,"")</f>
        <v>-1.3122887913390726</v>
      </c>
      <c r="N1932" s="14">
        <f>IFERROR(N1620/N1698,"")</f>
        <v>-3.1674432751887065</v>
      </c>
      <c r="O1932" s="14">
        <f>IFERROR(O1620/O1698,"")</f>
        <v>-3.1712262962818527</v>
      </c>
      <c r="P1932" s="14">
        <f>IFERROR(P1620/P1698,"")</f>
        <v>-2.6484029835225145</v>
      </c>
      <c r="Q1932" s="14">
        <f>IFERROR(Q1620/Q1698,"")</f>
        <v>-4.1660862123571842</v>
      </c>
      <c r="R1932" s="14">
        <f>IFERROR(R1620/R1698,"")</f>
        <v>-8.3819280500679003</v>
      </c>
      <c r="S1932" s="14">
        <f>IFERROR(S1620/S1698,"")</f>
        <v>-4.7385871981214773</v>
      </c>
      <c r="T1932" s="14">
        <f>IFERROR(T1620/T1698,"")</f>
        <v>-9.0430786358030542</v>
      </c>
      <c r="U1932" s="14">
        <f>IFERROR(U1620/U1698,"")</f>
        <v>-7.2058628780452292</v>
      </c>
      <c r="V1932" s="14">
        <f>IFERROR(V1620/V1698,"")</f>
        <v>-13.881112064943204</v>
      </c>
      <c r="W1932" s="14">
        <f>IFERROR(W1620/W1698,"")</f>
        <v>-15.932649598648146</v>
      </c>
      <c r="X1932" s="14">
        <f>IFERROR(X1620/X1698,"")</f>
        <v>-10.531381680672869</v>
      </c>
      <c r="Y1932" s="14">
        <f>IFERROR(Y1620/Y1698,"")</f>
        <v>-10.124008157541207</v>
      </c>
      <c r="Z1932" s="14">
        <f>IFERROR(Z1620/Z1698,"")</f>
        <v>-15.737728209971396</v>
      </c>
      <c r="AA1932" s="14">
        <f>IFERROR(AA1620/AA1698,"")</f>
        <v>-19.682981581113232</v>
      </c>
      <c r="AB1932" s="14">
        <f>IFERROR(AB1620/AB1698,"")</f>
        <v>-26.411712840572431</v>
      </c>
      <c r="AC1932" s="14">
        <f>IFERROR(AC1620/AC1698,"")</f>
        <v>-26.679758952884551</v>
      </c>
      <c r="AD1932" s="14">
        <f>IFERROR(AD1620/AD1698,"")</f>
        <v>-19.394240039525656</v>
      </c>
      <c r="AE1932" s="14">
        <f>IFERROR(AE1620/AE1698,"")</f>
        <v>-22.069774044701784</v>
      </c>
      <c r="AF1932" s="14">
        <f>IFERROR(AF1620/AF1698,"")</f>
        <v>-31.678814376024054</v>
      </c>
      <c r="AG1932" s="14">
        <f>IFERROR(AG1620/AG1698,"")</f>
        <v>-37.262712796444482</v>
      </c>
      <c r="AH1932" s="14">
        <f>IFERROR(AH1620/AH1698,"")</f>
        <v>-17.929676951419005</v>
      </c>
    </row>
    <row r="1933" spans="1:34" ht="15" hidden="1" x14ac:dyDescent="0.25">
      <c r="A1933" t="str">
        <f t="shared" si="317"/>
        <v>天津超额拨备/归母净利润(TTM)</v>
      </c>
      <c r="B1933" s="3" t="str">
        <f t="shared" si="315"/>
        <v>天津银行超额拨备/归母净利润(TTM)</v>
      </c>
      <c r="C1933" s="4" t="s">
        <v>224</v>
      </c>
      <c r="D1933" s="4" t="s">
        <v>196</v>
      </c>
      <c r="E1933" s="5" t="s">
        <v>210</v>
      </c>
      <c r="F1933" s="5" t="s">
        <v>236</v>
      </c>
      <c r="G1933" s="5" t="str">
        <f t="shared" si="319"/>
        <v>超额拨备/归母净利润(TTM)</v>
      </c>
      <c r="H1933" s="14">
        <f>IFERROR(H1621/H1699,"")</f>
        <v>-1.0080827617606116</v>
      </c>
      <c r="I1933" s="14">
        <f>IFERROR(I1621/I1699,"")</f>
        <v>-0.99497387482480004</v>
      </c>
      <c r="J1933" s="14">
        <f>IFERROR(J1621/J1699,"")</f>
        <v>-1.8124612052275615</v>
      </c>
      <c r="K1933" s="14">
        <f>IFERROR(K1621/K1699,"")</f>
        <v>-1.8172207695613889</v>
      </c>
      <c r="L1933" s="14">
        <f>IFERROR(L1621/L1699,"")</f>
        <v>-1.5486079541413174</v>
      </c>
      <c r="M1933" s="14">
        <f>IFERROR(M1621/M1699,"")</f>
        <v>-1.5490212934998213</v>
      </c>
      <c r="N1933" s="14">
        <f>IFERROR(N1621/N1699,"")</f>
        <v>-1.4363947471727203</v>
      </c>
      <c r="O1933" s="14">
        <f>IFERROR(O1621/O1699,"")</f>
        <v>-1.4887246902355966</v>
      </c>
      <c r="P1933" s="14">
        <f>IFERROR(P1621/P1699,"")</f>
        <v>-2.3569928693233346</v>
      </c>
      <c r="Q1933" s="14">
        <f>IFERROR(Q1621/Q1699,"")</f>
        <v>-2.3644781733097147</v>
      </c>
      <c r="R1933" s="14">
        <f>IFERROR(R1621/R1699,"")</f>
        <v>-9.4984041285646601</v>
      </c>
      <c r="S1933" s="14">
        <f>IFERROR(S1621/S1699,"")</f>
        <v>-9.4754789235522985</v>
      </c>
      <c r="T1933" s="14">
        <f>IFERROR(T1621/T1699,"")</f>
        <v>-9.3691677596366443</v>
      </c>
      <c r="U1933" s="14">
        <f>IFERROR(U1621/U1699,"")</f>
        <v>-9.0671890913437956</v>
      </c>
      <c r="V1933" s="14">
        <f>IFERROR(V1621/V1699,"")</f>
        <v>-8.0270968788753905</v>
      </c>
      <c r="W1933" s="14">
        <f>IFERROR(W1621/W1699,"")</f>
        <v>-6.233871851759492</v>
      </c>
      <c r="X1933" s="14">
        <f>IFERROR(X1621/X1699,"")</f>
        <v>-6.0884399126417863</v>
      </c>
      <c r="Y1933" s="14">
        <f>IFERROR(Y1621/Y1699,"")</f>
        <v>-2.2395613184274028</v>
      </c>
      <c r="Z1933" s="14">
        <f>IFERROR(Z1621/Z1699,"")</f>
        <v>-1.3268332048281091</v>
      </c>
      <c r="AA1933" s="14">
        <f>IFERROR(AA1621/AA1699,"")</f>
        <v>-1.1774125751785172</v>
      </c>
      <c r="AB1933" s="14">
        <f>IFERROR(AB1621/AB1699,"")</f>
        <v>-0.57531936930003369</v>
      </c>
      <c r="AC1933" s="14">
        <f>IFERROR(AC1621/AC1699,"")</f>
        <v>-0.74390791592244365</v>
      </c>
      <c r="AD1933" s="14">
        <f>IFERROR(AD1621/AD1699,"")</f>
        <v>-2.4213078866170568</v>
      </c>
      <c r="AE1933" s="14">
        <f>IFERROR(AE1621/AE1699,"")</f>
        <v>-2.3596877883277867</v>
      </c>
      <c r="AF1933" s="14">
        <f>IFERROR(AF1621/AF1699,"")</f>
        <v>-2.0775960878921751</v>
      </c>
      <c r="AG1933" s="14">
        <f>IFERROR(AG1621/AG1699,"")</f>
        <v>-2.0267176296656717</v>
      </c>
      <c r="AH1933" s="14">
        <f>IFERROR(AH1621/AH1699,"")</f>
        <v>-2.3086648665845857</v>
      </c>
    </row>
    <row r="1934" spans="1:34" ht="15" hidden="1" x14ac:dyDescent="0.25">
      <c r="A1934" t="str">
        <f t="shared" si="317"/>
        <v>江西超额拨备/归母净利润(TTM)</v>
      </c>
      <c r="B1934" s="3" t="str">
        <f t="shared" si="315"/>
        <v>江西银行超额拨备/归母净利润(TTM)</v>
      </c>
      <c r="C1934" s="4" t="s">
        <v>225</v>
      </c>
      <c r="D1934" s="4" t="s">
        <v>197</v>
      </c>
      <c r="E1934" s="5" t="s">
        <v>211</v>
      </c>
      <c r="F1934" s="5" t="s">
        <v>236</v>
      </c>
      <c r="G1934" s="5" t="str">
        <f t="shared" si="319"/>
        <v>超额拨备/归母净利润(TTM)</v>
      </c>
      <c r="H1934" s="14">
        <f>IFERROR(H1622/H1700,"")</f>
        <v>-5.0702536139709276</v>
      </c>
      <c r="I1934" s="14">
        <f>IFERROR(I1622/I1700,"")</f>
        <v>-5.0643479620616771</v>
      </c>
      <c r="J1934" s="14">
        <f>IFERROR(J1622/J1700,"")</f>
        <v>-4.4435960182172067</v>
      </c>
      <c r="K1934" s="14">
        <f>IFERROR(K1622/K1700,"")</f>
        <v>-4.4360907323407588</v>
      </c>
      <c r="L1934" s="14">
        <f>IFERROR(L1622/L1700,"")</f>
        <v>-5.7909311866443538</v>
      </c>
      <c r="M1934" s="14">
        <f>IFERROR(M1622/M1700,"")</f>
        <v>-5.7905289936918782</v>
      </c>
      <c r="N1934" s="14">
        <f>IFERROR(N1622/N1700,"")</f>
        <v>-2.3532336309041963</v>
      </c>
      <c r="O1934" s="14">
        <f>IFERROR(O1622/O1700,"")</f>
        <v>-2.3574614047741651</v>
      </c>
      <c r="P1934" s="14">
        <f>IFERROR(P1622/P1700,"")</f>
        <v>-3.4249986255554004</v>
      </c>
      <c r="Q1934" s="14">
        <f>IFERROR(Q1622/Q1700,"")</f>
        <v>-3.4334942079846069</v>
      </c>
      <c r="R1934" s="14">
        <f>IFERROR(R1622/R1700,"")</f>
        <v>-3.697873980235781</v>
      </c>
      <c r="S1934" s="14">
        <f>IFERROR(S1622/S1700,"")</f>
        <v>-3.6898911219270185</v>
      </c>
      <c r="T1934" s="14">
        <f>IFERROR(T1622/T1700,"")</f>
        <v>-5.0914251998379427</v>
      </c>
      <c r="U1934" s="14">
        <f>IFERROR(U1622/U1700,"")</f>
        <v>-5.0949956878179856</v>
      </c>
      <c r="V1934" s="14">
        <f>IFERROR(V1622/V1700,"")</f>
        <v>-19.736868605292759</v>
      </c>
      <c r="W1934" s="14">
        <f>IFERROR(W1622/W1700,"")</f>
        <v>-14.727257512622865</v>
      </c>
      <c r="X1934" s="14">
        <f>IFERROR(X1622/X1700,"")</f>
        <v>-5.1817213149860422</v>
      </c>
      <c r="Y1934" s="14">
        <f>IFERROR(Y1622/Y1700,"")</f>
        <v>-5.199162508640633</v>
      </c>
      <c r="Z1934" s="14">
        <f>IFERROR(Z1622/Z1700,"")</f>
        <v>-7.1387811209752723</v>
      </c>
      <c r="AA1934" s="14">
        <f>IFERROR(AA1622/AA1700,"")</f>
        <v>-7.1192038768799124</v>
      </c>
      <c r="AB1934" s="14">
        <f>IFERROR(AB1622/AB1700,"")</f>
        <v>-26.513198445079365</v>
      </c>
      <c r="AC1934" s="14">
        <f>IFERROR(AC1622/AC1700,"")</f>
        <v>-26.502095419674017</v>
      </c>
      <c r="AD1934" s="14">
        <f>IFERROR(AD1622/AD1700,"")</f>
        <v>-10.774939403286144</v>
      </c>
      <c r="AE1934" s="14">
        <f>IFERROR(AE1622/AE1700,"")</f>
        <v>-10.774997199271091</v>
      </c>
      <c r="AF1934" s="14">
        <f>IFERROR(AF1622/AF1700,"")</f>
        <v>-11.049243223798694</v>
      </c>
      <c r="AG1934" s="14">
        <f>IFERROR(AG1622/AG1700,"")</f>
        <v>-11.057761325410796</v>
      </c>
      <c r="AH1934" s="14">
        <f>IFERROR(AH1622/AH1700,"")</f>
        <v>-9.8950172732701827</v>
      </c>
    </row>
    <row r="1935" spans="1:34" ht="15" hidden="1" x14ac:dyDescent="0.25">
      <c r="A1935" t="str">
        <f t="shared" si="317"/>
        <v>泸州超额拨备/归母净利润(TTM)</v>
      </c>
      <c r="B1935" s="3" t="str">
        <f t="shared" si="315"/>
        <v>泸州银行超额拨备/归母净利润(TTM)</v>
      </c>
      <c r="C1935" s="4" t="s">
        <v>226</v>
      </c>
      <c r="D1935" s="4" t="s">
        <v>198</v>
      </c>
      <c r="E1935" s="5" t="s">
        <v>212</v>
      </c>
      <c r="F1935" s="5" t="s">
        <v>236</v>
      </c>
      <c r="G1935" s="5" t="str">
        <f t="shared" si="319"/>
        <v>超额拨备/归母净利润(TTM)</v>
      </c>
      <c r="H1935" s="14">
        <f>IFERROR(H1623/H1701,"")</f>
        <v>-0.50461204783922353</v>
      </c>
      <c r="I1935" s="14">
        <f>IFERROR(I1623/I1701,"")</f>
        <v>-0.45918852426416967</v>
      </c>
      <c r="J1935" s="14">
        <f>IFERROR(J1623/J1701,"")</f>
        <v>-0.41953858832140761</v>
      </c>
      <c r="K1935" s="14">
        <f>IFERROR(K1623/K1701,"")</f>
        <v>-0.34616415542303186</v>
      </c>
      <c r="L1935" s="14">
        <f>IFERROR(L1623/L1701,"")</f>
        <v>0.19197254325312041</v>
      </c>
      <c r="M1935" s="14">
        <f>IFERROR(M1623/M1701,"")</f>
        <v>0.24427582794641045</v>
      </c>
      <c r="N1935" s="14">
        <f>IFERROR(N1623/N1701,"")</f>
        <v>0.9084394555213392</v>
      </c>
      <c r="O1935" s="14">
        <f>IFERROR(O1623/O1701,"")</f>
        <v>1.3252794548221574</v>
      </c>
      <c r="P1935" s="14">
        <f>IFERROR(P1623/P1701,"")</f>
        <v>1.8600231959844975</v>
      </c>
      <c r="Q1935" s="14">
        <f>IFERROR(Q1623/Q1701,"")</f>
        <v>1.6452022855636208</v>
      </c>
      <c r="R1935" s="14">
        <f>IFERROR(R1623/R1701,"")</f>
        <v>1.9732042050671625</v>
      </c>
      <c r="S1935" s="14">
        <f>IFERROR(S1623/S1701,"")</f>
        <v>1.794589098281189</v>
      </c>
      <c r="T1935" s="14">
        <f>IFERROR(T1623/T1701,"")</f>
        <v>1.1861475504719234</v>
      </c>
      <c r="U1935" s="14">
        <f>IFERROR(U1623/U1701,"")</f>
        <v>1.4098327451970258</v>
      </c>
      <c r="V1935" s="14">
        <f>IFERROR(V1623/V1701,"")</f>
        <v>1.1871320366203566</v>
      </c>
      <c r="W1935" s="14">
        <f>IFERROR(W1623/W1701,"")</f>
        <v>1.1736220727029711</v>
      </c>
      <c r="X1935" s="14">
        <f>IFERROR(X1623/X1701,"")</f>
        <v>2.7575409805786135</v>
      </c>
      <c r="Y1935" s="14">
        <f>IFERROR(Y1623/Y1701,"")</f>
        <v>2.9481471432687805</v>
      </c>
      <c r="Z1935" s="14">
        <f>IFERROR(Z1623/Z1701,"")</f>
        <v>3.0299656867527558</v>
      </c>
      <c r="AA1935" s="14">
        <f>IFERROR(AA1623/AA1701,"")</f>
        <v>2.5739391539642722</v>
      </c>
      <c r="AB1935" s="14">
        <f>IFERROR(AB1623/AB1701,"")</f>
        <v>3.107480452957994</v>
      </c>
      <c r="AC1935" s="14">
        <f>IFERROR(AC1623/AC1701,"")</f>
        <v>2.9369670622079482</v>
      </c>
      <c r="AD1935" s="14">
        <f>IFERROR(AD1623/AD1701,"")</f>
        <v>0.93730331003829415</v>
      </c>
      <c r="AE1935" s="14">
        <f>IFERROR(AE1623/AE1701,"")</f>
        <v>0.8807918459680526</v>
      </c>
      <c r="AF1935" s="14">
        <f>IFERROR(AF1623/AF1701,"")</f>
        <v>1.7583364790067004</v>
      </c>
      <c r="AG1935" s="14">
        <f>IFERROR(AG1623/AG1701,"")</f>
        <v>1.4850581275431098</v>
      </c>
      <c r="AH1935" s="14">
        <f>IFERROR(AH1623/AH1701,"")</f>
        <v>1.7027805036375407</v>
      </c>
    </row>
    <row r="1936" spans="1:34" ht="15" hidden="1" x14ac:dyDescent="0.25">
      <c r="A1936" t="str">
        <f t="shared" si="317"/>
        <v>甘肃超额拨备/归母净利润(TTM)</v>
      </c>
      <c r="B1936" s="3" t="str">
        <f t="shared" si="315"/>
        <v>甘肃银行超额拨备/归母净利润(TTM)</v>
      </c>
      <c r="C1936" s="4" t="s">
        <v>228</v>
      </c>
      <c r="D1936" s="4" t="s">
        <v>200</v>
      </c>
      <c r="E1936" s="5" t="s">
        <v>214</v>
      </c>
      <c r="F1936" s="5" t="s">
        <v>236</v>
      </c>
      <c r="G1936" s="5" t="str">
        <f t="shared" si="319"/>
        <v>超额拨备/归母净利润(TTM)</v>
      </c>
      <c r="H1936" s="14">
        <f>IFERROR(H1624/H1702,"")</f>
        <v>-3.9680587748412077</v>
      </c>
      <c r="I1936" s="14">
        <f>IFERROR(I1624/I1702,"")</f>
        <v>-6.3740670743623218</v>
      </c>
      <c r="J1936" s="14">
        <f>IFERROR(J1624/J1702,"")</f>
        <v>-27.699802204234441</v>
      </c>
      <c r="K1936" s="14">
        <f>IFERROR(K1624/K1702,"")</f>
        <v>-44.53026393181409</v>
      </c>
      <c r="L1936" s="14">
        <f>IFERROR(L1624/L1702,"")</f>
        <v>-19.347825451187621</v>
      </c>
      <c r="M1936" s="14">
        <f>IFERROR(M1624/M1702,"")</f>
        <v>-19.180994551285352</v>
      </c>
      <c r="N1936" s="14">
        <f>IFERROR(N1624/N1702,"")</f>
        <v>-15.251396071012023</v>
      </c>
      <c r="O1936" s="14">
        <f>IFERROR(O1624/O1702,"")</f>
        <v>-15.249060426994676</v>
      </c>
      <c r="P1936" s="14">
        <f>IFERROR(P1624/P1702,"")</f>
        <v>-15.808676442340314</v>
      </c>
      <c r="Q1936" s="14">
        <f>IFERROR(Q1624/Q1702,"")</f>
        <v>-15.806519020044639</v>
      </c>
      <c r="R1936" s="14">
        <f>IFERROR(R1624/R1702,"")</f>
        <v>-31.543056980487332</v>
      </c>
      <c r="S1936" s="14">
        <f>IFERROR(S1624/S1702,"")</f>
        <v>-31.551126905649681</v>
      </c>
      <c r="T1936" s="14">
        <f>IFERROR(T1624/T1702,"")</f>
        <v>-31.533779702979636</v>
      </c>
      <c r="U1936" s="14">
        <f>IFERROR(U1624/U1702,"")</f>
        <v>-31.529663159899624</v>
      </c>
      <c r="V1936" s="14">
        <f>IFERROR(V1624/V1702,"")</f>
        <v>-30.673600472773888</v>
      </c>
      <c r="W1936" s="14">
        <f>IFERROR(W1624/W1702,"")</f>
        <v>-30.654676604947479</v>
      </c>
      <c r="X1936" s="14">
        <f>IFERROR(X1624/X1702,"")</f>
        <v>-7.6990893836151875</v>
      </c>
      <c r="Y1936" s="14">
        <f>IFERROR(Y1624/Y1702,"")</f>
        <v>-7.6776387772401486</v>
      </c>
      <c r="Z1936" s="14">
        <f>IFERROR(Z1624/Z1702,"")</f>
        <v>-6.6957731851601316</v>
      </c>
      <c r="AA1936" s="14">
        <f>IFERROR(AA1624/AA1702,"")</f>
        <v>-6.6829629001537469</v>
      </c>
      <c r="AB1936" s="14">
        <f>IFERROR(AB1624/AB1702,"")</f>
        <v>-5.837656130953417</v>
      </c>
      <c r="AC1936" s="14">
        <f>IFERROR(AC1624/AC1702,"")</f>
        <v>-5.8221749051615266</v>
      </c>
      <c r="AD1936" s="14">
        <f>IFERROR(AD1624/AD1702,"")</f>
        <v>-22.155373234045626</v>
      </c>
      <c r="AE1936" s="14">
        <f>IFERROR(AE1624/AE1702,"")</f>
        <v>-22.157972701099609</v>
      </c>
      <c r="AF1936" s="14">
        <f>IFERROR(AF1624/AF1702,"")</f>
        <v>-23.97481997746031</v>
      </c>
      <c r="AG1936" s="14">
        <f>IFERROR(AG1624/AG1702,"")</f>
        <v>-23.965118512303565</v>
      </c>
      <c r="AH1936" s="14">
        <f>IFERROR(AH1624/AH1702,"")</f>
        <v>-13.134012449986994</v>
      </c>
    </row>
    <row r="1937" spans="1:34" ht="15" hidden="1" x14ac:dyDescent="0.25">
      <c r="A1937" t="str">
        <f t="shared" si="317"/>
        <v>晋商超额拨备/归母净利润(TTM)</v>
      </c>
      <c r="B1937" s="3" t="str">
        <f t="shared" si="315"/>
        <v>晋商银行超额拨备/归母净利润(TTM)</v>
      </c>
      <c r="C1937" s="4" t="s">
        <v>229</v>
      </c>
      <c r="D1937" s="4" t="s">
        <v>201</v>
      </c>
      <c r="E1937" s="5" t="s">
        <v>215</v>
      </c>
      <c r="F1937" s="5" t="s">
        <v>236</v>
      </c>
      <c r="G1937" s="5" t="str">
        <f t="shared" si="319"/>
        <v>超额拨备/归母净利润(TTM)</v>
      </c>
      <c r="H1937" s="14">
        <f>IFERROR(H1625/H1703,"")</f>
        <v>-0.85955374092379389</v>
      </c>
      <c r="I1937" s="14">
        <f>IFERROR(I1625/I1703,"")</f>
        <v>-0.61922087517918867</v>
      </c>
      <c r="J1937" s="14">
        <f>IFERROR(J1625/J1703,"")</f>
        <v>-0.88284228237498552</v>
      </c>
      <c r="K1937" s="14">
        <f>IFERROR(K1625/K1703,"")</f>
        <v>-0.87528904378876093</v>
      </c>
      <c r="L1937" s="14">
        <f>IFERROR(L1625/L1703,"")</f>
        <v>-0.75348225603838892</v>
      </c>
      <c r="M1937" s="14">
        <f>IFERROR(M1625/M1703,"")</f>
        <v>-0.74888084369148011</v>
      </c>
      <c r="N1937" s="14">
        <f>IFERROR(N1625/N1703,"")</f>
        <v>-0.52357232063072234</v>
      </c>
      <c r="O1937" s="14">
        <f>IFERROR(O1625/O1703,"")</f>
        <v>-0.52905007891267875</v>
      </c>
      <c r="P1937" s="14">
        <f>IFERROR(P1625/P1703,"")</f>
        <v>-0.39595908630311627</v>
      </c>
      <c r="Q1937" s="14">
        <f>IFERROR(Q1625/Q1703,"")</f>
        <v>-0.29680282272551101</v>
      </c>
      <c r="R1937" s="14">
        <f>IFERROR(R1625/R1703,"")</f>
        <v>-3.8740702674611467</v>
      </c>
      <c r="S1937" s="14">
        <f>IFERROR(S1625/S1703,"")</f>
        <v>-3.003699374569575</v>
      </c>
      <c r="T1937" s="14">
        <f>IFERROR(T1625/T1703,"")</f>
        <v>-4.0982730125626663</v>
      </c>
      <c r="U1937" s="14">
        <f>IFERROR(U1625/U1703,"")</f>
        <v>-4.1305494508085836</v>
      </c>
      <c r="V1937" s="14">
        <f>IFERROR(V1625/V1703,"")</f>
        <v>-4.678635016266889</v>
      </c>
      <c r="W1937" s="14">
        <f>IFERROR(W1625/W1703,"")</f>
        <v>-4.6657411934173512</v>
      </c>
      <c r="X1937" s="14">
        <f>IFERROR(X1625/X1703,"")</f>
        <v>-1.3394667647583518</v>
      </c>
      <c r="Y1937" s="14">
        <f>IFERROR(Y1625/Y1703,"")</f>
        <v>-1.3310644171822621</v>
      </c>
      <c r="Z1937" s="14">
        <f>IFERROR(Z1625/Z1703,"")</f>
        <v>-0.9349880572826248</v>
      </c>
      <c r="AA1937" s="14">
        <f>IFERROR(AA1625/AA1703,"")</f>
        <v>-0.92177655938771008</v>
      </c>
      <c r="AB1937" s="14">
        <f>IFERROR(AB1625/AB1703,"")</f>
        <v>-2.3701902407950506</v>
      </c>
      <c r="AC1937" s="14">
        <f>IFERROR(AC1625/AC1703,"")</f>
        <v>-2.445904703811228</v>
      </c>
      <c r="AD1937" s="14">
        <f>IFERROR(AD1625/AD1703,"")</f>
        <v>-3.4649560703386921</v>
      </c>
      <c r="AE1937" s="14">
        <f>IFERROR(AE1625/AE1703,"")</f>
        <v>-3.5884263638770988</v>
      </c>
      <c r="AF1937" s="14">
        <f>IFERROR(AF1625/AF1703,"")</f>
        <v>-3.1804220483642345</v>
      </c>
      <c r="AG1937" s="14">
        <f>IFERROR(AG1625/AG1703,"")</f>
        <v>-3.1761108374126445</v>
      </c>
      <c r="AH1937" s="14">
        <f>IFERROR(AH1625/AH1703,"")</f>
        <v>-3.0335937071776424</v>
      </c>
    </row>
    <row r="1938" spans="1:34" ht="15" hidden="1" x14ac:dyDescent="0.25">
      <c r="A1938" t="str">
        <f t="shared" si="317"/>
        <v>徽商超额拨备/归母净利润(TTM)</v>
      </c>
      <c r="B1938" s="3" t="str">
        <f t="shared" si="315"/>
        <v>徽商银行超额拨备/归母净利润(TTM)</v>
      </c>
      <c r="C1938" s="4" t="s">
        <v>230</v>
      </c>
      <c r="D1938" s="4" t="s">
        <v>202</v>
      </c>
      <c r="E1938" s="5" t="s">
        <v>216</v>
      </c>
      <c r="F1938" s="5" t="s">
        <v>236</v>
      </c>
      <c r="G1938" s="5" t="str">
        <f t="shared" si="319"/>
        <v>超额拨备/归母净利润(TTM)</v>
      </c>
      <c r="H1938" s="14">
        <f>IFERROR(H1626/H1704,"")</f>
        <v>1.063176732639433</v>
      </c>
      <c r="I1938" s="14">
        <f>IFERROR(I1626/I1704,"")</f>
        <v>0.98323764243311818</v>
      </c>
      <c r="J1938" s="14">
        <f>IFERROR(J1626/J1704,"")</f>
        <v>0.98634155795322842</v>
      </c>
      <c r="K1938" s="14">
        <f>IFERROR(K1626/K1704,"")</f>
        <v>0.96992055533421828</v>
      </c>
      <c r="L1938" s="14">
        <f>IFERROR(L1626/L1704,"")</f>
        <v>1.0067571303589555</v>
      </c>
      <c r="M1938" s="14">
        <f>IFERROR(M1626/M1704,"")</f>
        <v>1.0329837434060574</v>
      </c>
      <c r="N1938" s="14">
        <f>IFERROR(N1626/N1704,"")</f>
        <v>0.62570638516069488</v>
      </c>
      <c r="O1938" s="14">
        <f>IFERROR(O1626/O1704,"")</f>
        <v>0.57762723448371334</v>
      </c>
      <c r="P1938" s="14">
        <f>IFERROR(P1626/P1704,"")</f>
        <v>0.8652566828156909</v>
      </c>
      <c r="Q1938" s="14">
        <f>IFERROR(Q1626/Q1704,"")</f>
        <v>0.81330382259306355</v>
      </c>
      <c r="R1938" s="14">
        <f>IFERROR(R1626/R1704,"")</f>
        <v>0.62020927626938838</v>
      </c>
      <c r="S1938" s="14">
        <f>IFERROR(S1626/S1704,"")</f>
        <v>0.59701655924774399</v>
      </c>
      <c r="T1938" s="14">
        <f>IFERROR(T1626/T1704,"")</f>
        <v>1.1664723096413678</v>
      </c>
      <c r="U1938" s="14">
        <f>IFERROR(U1626/U1704,"")</f>
        <v>1.077314941858998</v>
      </c>
      <c r="V1938" s="14">
        <f>IFERROR(V1626/V1704,"")</f>
        <v>0.65186489336896147</v>
      </c>
      <c r="W1938" s="14">
        <f>IFERROR(W1626/W1704,"")</f>
        <v>0.63873358664976243</v>
      </c>
      <c r="X1938" s="14">
        <f>IFERROR(X1626/X1704,"")</f>
        <v>1.6072394720499357</v>
      </c>
      <c r="Y1938" s="14">
        <f>IFERROR(Y1626/Y1704,"")</f>
        <v>1.7320137257143433</v>
      </c>
      <c r="Z1938" s="14">
        <f>IFERROR(Z1626/Z1704,"")</f>
        <v>1.5574912874993234</v>
      </c>
      <c r="AA1938" s="14">
        <f>IFERROR(AA1626/AA1704,"")</f>
        <v>1.5341662250043524</v>
      </c>
      <c r="AB1938" s="14">
        <f>IFERROR(AB1626/AB1704,"")</f>
        <v>1.5904052813769332</v>
      </c>
      <c r="AC1938" s="14">
        <f>IFERROR(AC1626/AC1704,"")</f>
        <v>1.5758921289651886</v>
      </c>
      <c r="AD1938" s="14">
        <f>IFERROR(AD1626/AD1704,"")</f>
        <v>0.69378016480961446</v>
      </c>
      <c r="AE1938" s="14">
        <f>IFERROR(AE1626/AE1704,"")</f>
        <v>0.69415303940047601</v>
      </c>
      <c r="AF1938" s="14">
        <f>IFERROR(AF1626/AF1704,"")</f>
        <v>0.70608290509478189</v>
      </c>
      <c r="AG1938" s="14">
        <f>IFERROR(AG1626/AG1704,"")</f>
        <v>0.66961582610216375</v>
      </c>
      <c r="AH1938" s="14">
        <f>IFERROR(AH1626/AH1704,"")</f>
        <v>0.89097247800249324</v>
      </c>
    </row>
    <row r="1939" spans="1:34" ht="15" hidden="1" x14ac:dyDescent="0.25">
      <c r="A1939" t="str">
        <f t="shared" si="317"/>
        <v>哈尔滨超额拨备/归母净利润(TTM)</v>
      </c>
      <c r="B1939" s="3" t="str">
        <f t="shared" si="315"/>
        <v>哈尔滨银行超额拨备/归母净利润(TTM)</v>
      </c>
      <c r="C1939" s="4" t="s">
        <v>231</v>
      </c>
      <c r="D1939" s="4" t="s">
        <v>203</v>
      </c>
      <c r="E1939" s="5" t="s">
        <v>217</v>
      </c>
      <c r="F1939" s="5" t="s">
        <v>236</v>
      </c>
      <c r="G1939" s="5" t="str">
        <f t="shared" si="319"/>
        <v>超额拨备/归母净利润(TTM)</v>
      </c>
      <c r="H1939" s="14">
        <f>IFERROR(H1627/H1705,"")</f>
        <v>-2.8182958970161005</v>
      </c>
      <c r="I1939" s="14">
        <f>IFERROR(I1627/I1705,"")</f>
        <v>-2.8198361539552343</v>
      </c>
      <c r="J1939" s="14">
        <f>IFERROR(J1627/J1705,"")</f>
        <v>-4.188544328466886</v>
      </c>
      <c r="K1939" s="14">
        <f>IFERROR(K1627/K1705,"")</f>
        <v>-4.1909690495397305</v>
      </c>
      <c r="L1939" s="14">
        <f>IFERROR(L1627/L1705,"")</f>
        <v>-6.3223646774637512</v>
      </c>
      <c r="M1939" s="14">
        <f>IFERROR(M1627/M1705,"")</f>
        <v>-6.3124182368497479</v>
      </c>
      <c r="N1939" s="14">
        <f>IFERROR(N1627/N1705,"")</f>
        <v>-40.619268958636191</v>
      </c>
      <c r="O1939" s="14">
        <f>IFERROR(O1627/O1705,"")</f>
        <v>-51.019012780356682</v>
      </c>
      <c r="P1939" s="14" t="str">
        <f>""</f>
        <v/>
      </c>
      <c r="Q1939" s="14">
        <f>IFERROR(Q1627/Q1705,"")</f>
        <v>-304.4393994996525</v>
      </c>
      <c r="R1939" s="14">
        <f>IFERROR(R1627/R1705,"")</f>
        <v>-203.13675843477444</v>
      </c>
      <c r="S1939" s="14">
        <f>IFERROR(S1627/S1705,"")</f>
        <v>-75.643057353511537</v>
      </c>
      <c r="T1939" s="14" t="str">
        <f>""</f>
        <v/>
      </c>
      <c r="U1939" s="14">
        <f>IFERROR(U1627/U1705,"")</f>
        <v>143.24379878379659</v>
      </c>
      <c r="V1939" s="14">
        <f>IFERROR(V1627/V1705,"")</f>
        <v>-130.04346493765877</v>
      </c>
      <c r="W1939" s="14">
        <f>IFERROR(W1627/W1705,"")</f>
        <v>-133.43716618386219</v>
      </c>
      <c r="X1939" s="14">
        <f>IFERROR(X1627/X1705,"")</f>
        <v>-62.267396320289286</v>
      </c>
      <c r="Y1939" s="14">
        <f>IFERROR(Y1627/Y1705,"")</f>
        <v>-64.817418181374279</v>
      </c>
      <c r="Z1939" s="14">
        <f>IFERROR(Z1627/Z1705,"")</f>
        <v>-54.368512945392709</v>
      </c>
      <c r="AA1939" s="14">
        <f>IFERROR(AA1627/AA1705,"")</f>
        <v>-51.286512985565679</v>
      </c>
      <c r="AB1939" s="14">
        <f>IFERROR(AB1627/AB1705,"")</f>
        <v>-41.399744323556455</v>
      </c>
      <c r="AC1939" s="14">
        <f>IFERROR(AC1627/AC1705,"")</f>
        <v>-41.959354081140717</v>
      </c>
      <c r="AD1939" s="14">
        <f>IFERROR(AD1627/AD1705,"")</f>
        <v>-69.45485208760573</v>
      </c>
      <c r="AE1939" s="14">
        <f>IFERROR(AE1627/AE1705,"")</f>
        <v>-41.19568963974875</v>
      </c>
      <c r="AF1939" s="14">
        <f>IFERROR(AF1627/AF1705,"")</f>
        <v>-63.036536823674162</v>
      </c>
      <c r="AG1939" s="14">
        <f>IFERROR(AG1627/AG1705,"")</f>
        <v>-44.307251322700871</v>
      </c>
      <c r="AH1939" s="14">
        <f>IFERROR(AH1627/AH1705,"")</f>
        <v>-57.582574309283736</v>
      </c>
    </row>
    <row r="1940" spans="1:34" ht="15" hidden="1" x14ac:dyDescent="0.25">
      <c r="A1940" t="str">
        <f t="shared" si="317"/>
        <v>贵州超额拨备/归母净利润(TTM)</v>
      </c>
      <c r="B1940" s="3" t="str">
        <f t="shared" si="315"/>
        <v>贵州银行超额拨备/归母净利润(TTM)</v>
      </c>
      <c r="C1940" s="4" t="s">
        <v>232</v>
      </c>
      <c r="D1940" s="4" t="s">
        <v>204</v>
      </c>
      <c r="E1940" s="5" t="s">
        <v>218</v>
      </c>
      <c r="F1940" s="5" t="s">
        <v>236</v>
      </c>
      <c r="G1940" s="5" t="str">
        <f t="shared" si="319"/>
        <v>超额拨备/归母净利润(TTM)</v>
      </c>
      <c r="H1940" s="14" t="str">
        <f>IFERROR(H1628/H1706,"")</f>
        <v/>
      </c>
      <c r="I1940" s="14" t="str">
        <f>IFERROR(I1628/I1706,"")</f>
        <v/>
      </c>
      <c r="J1940" s="14">
        <f>IFERROR(J1628/J1706,"")</f>
        <v>1.5624691583345893</v>
      </c>
      <c r="K1940" s="14">
        <f>IFERROR(K1628/K1706,"")</f>
        <v>1.555913171417852</v>
      </c>
      <c r="L1940" s="14">
        <f>IFERROR(L1628/L1706,"")</f>
        <v>1.8143207903283565</v>
      </c>
      <c r="M1940" s="14">
        <f>IFERROR(M1628/M1706,"")</f>
        <v>1.8083209886472589</v>
      </c>
      <c r="N1940" s="14">
        <f>IFERROR(N1628/N1706,"")</f>
        <v>1.9414573345469197</v>
      </c>
      <c r="O1940" s="14">
        <f>IFERROR(O1628/O1706,"")</f>
        <v>1.9377926426004244</v>
      </c>
      <c r="P1940" s="14">
        <f>IFERROR(P1628/P1706,"")</f>
        <v>2.1919218406142282</v>
      </c>
      <c r="Q1940" s="14">
        <f>IFERROR(Q1628/Q1706,"")</f>
        <v>1.945832472595874</v>
      </c>
      <c r="R1940" s="14">
        <f>IFERROR(R1628/R1706,"")</f>
        <v>1.7554614686004419</v>
      </c>
      <c r="S1940" s="14">
        <f>IFERROR(S1628/S1706,"")</f>
        <v>1.7549128408521049</v>
      </c>
      <c r="T1940" s="14">
        <f>IFERROR(T1628/T1706,"")</f>
        <v>2.0692244461036018</v>
      </c>
      <c r="U1940" s="14">
        <f>IFERROR(U1628/U1706,"")</f>
        <v>2.0680754759257991</v>
      </c>
      <c r="V1940" s="14">
        <f>IFERROR(V1628/V1706,"")</f>
        <v>-0.13459730128699829</v>
      </c>
      <c r="W1940" s="14">
        <f>IFERROR(W1628/W1706,"")</f>
        <v>-0.1422116149082214</v>
      </c>
      <c r="X1940" s="14">
        <f>IFERROR(X1628/X1706,"")</f>
        <v>1.6629126685709734</v>
      </c>
      <c r="Y1940" s="14">
        <f>IFERROR(Y1628/Y1706,"")</f>
        <v>1.6726633913992552</v>
      </c>
      <c r="Z1940" s="14">
        <f>IFERROR(Z1628/Z1706,"")</f>
        <v>0.99098073519654317</v>
      </c>
      <c r="AA1940" s="14">
        <f>IFERROR(AA1628/AA1706,"")</f>
        <v>0.99592291219588813</v>
      </c>
      <c r="AB1940" s="14">
        <f>IFERROR(AB1628/AB1706,"")</f>
        <v>1.1009527358591518</v>
      </c>
      <c r="AC1940" s="14">
        <f>IFERROR(AC1628/AC1706,"")</f>
        <v>1.0945523617995685</v>
      </c>
      <c r="AD1940" s="14">
        <f>IFERROR(AD1628/AD1706,"")</f>
        <v>0.80599896774152602</v>
      </c>
      <c r="AE1940" s="14">
        <f>IFERROR(AE1628/AE1706,"")</f>
        <v>0.81398678524347912</v>
      </c>
      <c r="AF1940" s="14">
        <f>IFERROR(AF1628/AF1706,"")</f>
        <v>1.105100439360811</v>
      </c>
      <c r="AG1940" s="14">
        <f>IFERROR(AG1628/AG1706,"")</f>
        <v>0.87768192981785553</v>
      </c>
      <c r="AH1940" s="14">
        <f>IFERROR(AH1628/AH1706,"")</f>
        <v>0.91178556222771234</v>
      </c>
    </row>
    <row r="1941" spans="1:34" ht="15" hidden="1" x14ac:dyDescent="0.25">
      <c r="A1941" t="str">
        <f t="shared" si="317"/>
        <v>渤海超额拨备/归母净利润(TTM)</v>
      </c>
      <c r="B1941" s="3" t="str">
        <f t="shared" si="315"/>
        <v>渤海银行超额拨备/归母净利润(TTM)</v>
      </c>
      <c r="C1941" s="4" t="s">
        <v>233</v>
      </c>
      <c r="D1941" s="4" t="s">
        <v>205</v>
      </c>
      <c r="E1941" s="5" t="s">
        <v>219</v>
      </c>
      <c r="F1941" s="5" t="s">
        <v>236</v>
      </c>
      <c r="G1941" s="5" t="str">
        <f t="shared" si="319"/>
        <v>超额拨备/归母净利润(TTM)</v>
      </c>
      <c r="H1941" s="14">
        <f>IFERROR(H1629/H1707,"")</f>
        <v>-1.0458675963939832</v>
      </c>
      <c r="I1941" s="14">
        <f>IFERROR(I1629/I1707,"")</f>
        <v>-1.0020732439219786</v>
      </c>
      <c r="J1941" s="14">
        <f>IFERROR(J1629/J1707,"")</f>
        <v>-1.0456587300854159</v>
      </c>
      <c r="K1941" s="14">
        <f>IFERROR(K1629/K1707,"")</f>
        <v>-1.0429808055523955</v>
      </c>
      <c r="L1941" s="14">
        <f>IFERROR(L1629/L1707,"")</f>
        <v>-1.3870937774468917</v>
      </c>
      <c r="M1941" s="14">
        <f>IFERROR(M1629/M1707,"")</f>
        <v>-1.3848593036351775</v>
      </c>
      <c r="N1941" s="14">
        <f>IFERROR(N1629/N1707,"")</f>
        <v>-2.1126434281388455</v>
      </c>
      <c r="O1941" s="14">
        <f>IFERROR(O1629/O1707,"")</f>
        <v>-1.4997310049329824</v>
      </c>
      <c r="P1941" s="14">
        <f>IFERROR(P1629/P1707,"")</f>
        <v>-2.1438297055480455</v>
      </c>
      <c r="Q1941" s="14">
        <f>IFERROR(Q1629/Q1707,"")</f>
        <v>-2.04799388517098</v>
      </c>
      <c r="R1941" s="14">
        <f>IFERROR(R1629/R1707,"")</f>
        <v>-6.266172747494589</v>
      </c>
      <c r="S1941" s="14">
        <f>IFERROR(S1629/S1707,"")</f>
        <v>-6.2620425014378496</v>
      </c>
      <c r="T1941" s="14">
        <f>IFERROR(T1629/T1707,"")</f>
        <v>-3.7313939568173806</v>
      </c>
      <c r="U1941" s="14">
        <f>IFERROR(U1629/U1707,"")</f>
        <v>-3.6005572939785555</v>
      </c>
      <c r="V1941" s="14">
        <f>IFERROR(V1629/V1707,"")</f>
        <v>-10.568670164478775</v>
      </c>
      <c r="W1941" s="14">
        <f>IFERROR(W1629/W1707,"")</f>
        <v>-10.254699416770903</v>
      </c>
      <c r="X1941" s="14">
        <f>IFERROR(X1629/X1707,"")</f>
        <v>-1.312160671960402</v>
      </c>
      <c r="Y1941" s="14">
        <f>IFERROR(Y1629/Y1707,"")</f>
        <v>-1.3287145356399874</v>
      </c>
      <c r="Z1941" s="14">
        <f>IFERROR(Z1629/Z1707,"")</f>
        <v>-2.0678875276697868</v>
      </c>
      <c r="AA1941" s="14">
        <f>IFERROR(AA1629/AA1707,"")</f>
        <v>-2.3603624599173445</v>
      </c>
      <c r="AB1941" s="14">
        <f>IFERROR(AB1629/AB1707,"")</f>
        <v>-1.9624452138022386</v>
      </c>
      <c r="AC1941" s="14">
        <f>IFERROR(AC1629/AC1707,"")</f>
        <v>-1.878899724885277</v>
      </c>
      <c r="AD1941" s="14">
        <f>IFERROR(AD1629/AD1707,"")</f>
        <v>-7.9278814344873245</v>
      </c>
      <c r="AE1941" s="14">
        <f>IFERROR(AE1629/AE1707,"")</f>
        <v>-7.8360890612919478</v>
      </c>
      <c r="AF1941" s="14">
        <f>IFERROR(AF1629/AF1707,"")</f>
        <v>-8.3168543561580623</v>
      </c>
      <c r="AG1941" s="14">
        <f>IFERROR(AG1629/AG1707,"")</f>
        <v>-8.1806175331451332</v>
      </c>
      <c r="AH1941" s="14">
        <f>IFERROR(AH1629/AH1707,"")</f>
        <v>-4.7551117947563268</v>
      </c>
    </row>
    <row r="1942" spans="1:34" ht="15" hidden="1" x14ac:dyDescent="0.25">
      <c r="A1942" t="str">
        <f t="shared" si="317"/>
        <v>威海超额拨备/归母净利润(TTM)</v>
      </c>
      <c r="B1942" s="3" t="str">
        <f t="shared" si="315"/>
        <v>威海银行超额拨备/归母净利润(TTM)</v>
      </c>
      <c r="C1942" s="4" t="s">
        <v>234</v>
      </c>
      <c r="D1942" s="4" t="s">
        <v>206</v>
      </c>
      <c r="E1942" s="5" t="s">
        <v>220</v>
      </c>
      <c r="F1942" s="5" t="s">
        <v>236</v>
      </c>
      <c r="G1942" s="5" t="str">
        <f t="shared" si="319"/>
        <v>超额拨备/归母净利润(TTM)</v>
      </c>
      <c r="H1942" s="14">
        <f>IFERROR(H1630/H1708,"")</f>
        <v>0.80222277921855822</v>
      </c>
      <c r="I1942" s="14">
        <f>IFERROR(I1630/I1708,"")</f>
        <v>0.56737232964351902</v>
      </c>
      <c r="J1942" s="14">
        <f>IFERROR(J1630/J1708,"")</f>
        <v>-0.67855518810885829</v>
      </c>
      <c r="K1942" s="14">
        <f>IFERROR(K1630/K1708,"")</f>
        <v>-0.67759698074709263</v>
      </c>
      <c r="L1942" s="14">
        <f>IFERROR(L1630/L1708,"")</f>
        <v>0.61693675897696054</v>
      </c>
      <c r="M1942" s="14">
        <f>IFERROR(M1630/M1708,"")</f>
        <v>0.61693675897696054</v>
      </c>
      <c r="N1942" s="14">
        <f>IFERROR(N1630/N1708,"")</f>
        <v>-3.4195482907088972</v>
      </c>
      <c r="O1942" s="14">
        <f>IFERROR(O1630/O1708,"")</f>
        <v>-3.4257345822037371</v>
      </c>
      <c r="P1942" s="14">
        <f>IFERROR(P1630/P1708,"")</f>
        <v>-3.0477338096082947</v>
      </c>
      <c r="Q1942" s="14">
        <f>IFERROR(Q1630/Q1708,"")</f>
        <v>-3.0475083325112893</v>
      </c>
      <c r="R1942" s="14">
        <f>IFERROR(R1630/R1708,"")</f>
        <v>-3.0977781467296488</v>
      </c>
      <c r="S1942" s="14">
        <f>IFERROR(S1630/S1708,"")</f>
        <v>-3.1004333768812833</v>
      </c>
      <c r="T1942" s="14">
        <f>IFERROR(T1630/T1708,"")</f>
        <v>-2.7263338237249082</v>
      </c>
      <c r="U1942" s="14">
        <f>IFERROR(U1630/U1708,"")</f>
        <v>-2.7285364999828294</v>
      </c>
      <c r="V1942" s="14">
        <f>IFERROR(V1630/V1708,"")</f>
        <v>-5.0869465211760874</v>
      </c>
      <c r="W1942" s="14">
        <f>IFERROR(W1630/W1708,"")</f>
        <v>-3.914003863714997</v>
      </c>
      <c r="X1942" s="14">
        <f>IFERROR(X1630/X1708,"")</f>
        <v>-0.43519456977400256</v>
      </c>
      <c r="Y1942" s="14">
        <f>IFERROR(Y1630/Y1708,"")</f>
        <v>-0.34876861690007399</v>
      </c>
      <c r="Z1942" s="14">
        <f>IFERROR(Z1630/Z1708,"")</f>
        <v>-0.5120597532563741</v>
      </c>
      <c r="AA1942" s="14">
        <f>IFERROR(AA1630/AA1708,"")</f>
        <v>-0.50660091491281345</v>
      </c>
      <c r="AB1942" s="14">
        <f>IFERROR(AB1630/AB1708,"")</f>
        <v>-1.258339030913008</v>
      </c>
      <c r="AC1942" s="14">
        <f>IFERROR(AC1630/AC1708,"")</f>
        <v>-1.2277561492637008</v>
      </c>
      <c r="AD1942" s="14">
        <f>IFERROR(AD1630/AD1708,"")</f>
        <v>-2.3877886832067814</v>
      </c>
      <c r="AE1942" s="14">
        <f>IFERROR(AE1630/AE1708,"")</f>
        <v>-2.328369718400745</v>
      </c>
      <c r="AF1942" s="14">
        <f>IFERROR(AF1630/AF1708,"")</f>
        <v>-1.6402524977357344</v>
      </c>
      <c r="AG1942" s="14">
        <f>IFERROR(AG1630/AG1708,"")</f>
        <v>-1.5517522878392633</v>
      </c>
      <c r="AH1942" s="14">
        <f>IFERROR(AH1630/AH1708,"")</f>
        <v>-0.64339309222209629</v>
      </c>
    </row>
    <row r="1943" spans="1:34" ht="15" hidden="1" x14ac:dyDescent="0.25">
      <c r="A1943" t="str">
        <f t="shared" si="317"/>
        <v>东莞农商超额拨备/归母净利润(TTM)</v>
      </c>
      <c r="B1943" s="3" t="str">
        <f t="shared" si="315"/>
        <v>东莞农商银行超额拨备/归母净利润(TTM)</v>
      </c>
      <c r="C1943" s="4" t="s">
        <v>235</v>
      </c>
      <c r="D1943" s="4" t="s">
        <v>207</v>
      </c>
      <c r="E1943" s="5" t="s">
        <v>221</v>
      </c>
      <c r="F1943" s="5" t="s">
        <v>236</v>
      </c>
      <c r="G1943" s="5" t="str">
        <f t="shared" si="319"/>
        <v>超额拨备/归母净利润(TTM)</v>
      </c>
      <c r="H1943" s="14">
        <f>IFERROR(H1631/H1709,"")</f>
        <v>0</v>
      </c>
      <c r="I1943" s="14">
        <f>IFERROR(I1631/I1709,"")</f>
        <v>1.0307572941842882</v>
      </c>
      <c r="J1943" s="14">
        <f>IFERROR(J1631/J1709,"")</f>
        <v>0.37235171281749296</v>
      </c>
      <c r="K1943" s="14">
        <f>IFERROR(K1631/K1709,"")</f>
        <v>0.25781097564414573</v>
      </c>
      <c r="L1943" s="14">
        <f>IFERROR(L1631/L1709,"")</f>
        <v>1.4791226485131983</v>
      </c>
      <c r="M1943" s="14">
        <f>IFERROR(M1631/M1709,"")</f>
        <v>1.2835582461546942</v>
      </c>
      <c r="N1943" s="14">
        <f>IFERROR(N1631/N1709,"")</f>
        <v>0.48294960078650589</v>
      </c>
      <c r="O1943" s="14">
        <f>IFERROR(O1631/O1709,"")</f>
        <v>0.41804560645977767</v>
      </c>
      <c r="P1943" s="14" t="str">
        <f>IFERROR(P1631/P1709,"")</f>
        <v/>
      </c>
      <c r="Q1943" s="14" t="str">
        <f>IFERROR(Q1631/Q1709,"")</f>
        <v/>
      </c>
      <c r="R1943" s="14">
        <f>IFERROR(R1631/R1709,"")</f>
        <v>0.19850264507934234</v>
      </c>
      <c r="S1943" s="14">
        <f>IFERROR(S1631/S1709,"")</f>
        <v>0.3289082020342054</v>
      </c>
      <c r="T1943" s="14">
        <f>IFERROR(T1631/T1709,"")</f>
        <v>0.78999417715539288</v>
      </c>
      <c r="U1943" s="14">
        <f>IFERROR(U1631/U1709,"")</f>
        <v>0.83390792342895248</v>
      </c>
      <c r="V1943" s="14">
        <f>IFERROR(V1631/V1709,"")</f>
        <v>0.64110180719367493</v>
      </c>
      <c r="W1943" s="14">
        <f>IFERROR(W1631/W1709,"")</f>
        <v>0.68111565954266307</v>
      </c>
      <c r="X1943" s="14">
        <f>IFERROR(X1631/X1709,"")</f>
        <v>0.88361927233650062</v>
      </c>
      <c r="Y1943" s="14">
        <f>IFERROR(Y1631/Y1709,"")</f>
        <v>1.3655417970270298</v>
      </c>
      <c r="Z1943" s="14">
        <f>IFERROR(Z1631/Z1709,"")</f>
        <v>0.57719766484373458</v>
      </c>
      <c r="AA1943" s="14">
        <f>IFERROR(AA1631/AA1709,"")</f>
        <v>0.61400592726330649</v>
      </c>
      <c r="AB1943" s="14">
        <f>IFERROR(AB1631/AB1709,"")</f>
        <v>-0.17567938499900482</v>
      </c>
      <c r="AC1943" s="14">
        <f>IFERROR(AC1631/AC1709,"")</f>
        <v>-0.13760289078715898</v>
      </c>
      <c r="AD1943" s="14">
        <f>IFERROR(AD1631/AD1709,"")</f>
        <v>-5.3214844626079741E-2</v>
      </c>
      <c r="AE1943" s="14">
        <f>IFERROR(AE1631/AE1709,"")</f>
        <v>-2.2424440748789701E-2</v>
      </c>
      <c r="AF1943" s="14">
        <f>IFERROR(AF1631/AF1709,"")</f>
        <v>8.1659590982354785E-2</v>
      </c>
      <c r="AG1943" s="14">
        <f>IFERROR(AG1631/AG1709,"")</f>
        <v>0.12520590621913563</v>
      </c>
      <c r="AH1943" s="14">
        <f>IFERROR(AH1631/AH1709,"")</f>
        <v>-0.10942656843391133</v>
      </c>
    </row>
    <row r="1944" spans="1:34" ht="15" hidden="1" x14ac:dyDescent="0.25">
      <c r="A1944" t="str">
        <f t="shared" si="317"/>
        <v>国有行超额拨备/归母净利润(TTM)</v>
      </c>
      <c r="B1944" s="15" t="str">
        <f t="shared" si="315"/>
        <v>国有行超额拨备/归母净利润(TTM)</v>
      </c>
      <c r="C1944" s="16"/>
      <c r="D1944" s="17" t="s">
        <v>8</v>
      </c>
      <c r="E1944" s="17" t="s">
        <v>8</v>
      </c>
      <c r="F1944" s="17"/>
      <c r="G1944" s="17" t="str">
        <f>G1943</f>
        <v>超额拨备/归母净利润(TTM)</v>
      </c>
      <c r="H1944" s="14">
        <f>H1632/H1710</f>
        <v>-0.35400098797616281</v>
      </c>
      <c r="I1944" s="14">
        <f>I1632/I1710</f>
        <v>-0.32123716070643682</v>
      </c>
      <c r="J1944" s="14">
        <f>J1632/J1710</f>
        <v>-0.21407680513739916</v>
      </c>
      <c r="K1944" s="14">
        <f>K1632/K1710</f>
        <v>-0.1672085649914572</v>
      </c>
      <c r="L1944" s="14">
        <f>L1632/L1710</f>
        <v>-8.5676697185389242E-2</v>
      </c>
      <c r="M1944" s="14">
        <f>M1632/M1710</f>
        <v>-9.3557222101034385E-2</v>
      </c>
      <c r="N1944" s="14">
        <f>N1632/N1710</f>
        <v>-6.487503259463874E-2</v>
      </c>
      <c r="O1944" s="14">
        <f>O1632/O1710</f>
        <v>-9.8092722273686248E-3</v>
      </c>
      <c r="P1944" s="14">
        <f>P1632/P1710</f>
        <v>0.15140377257958545</v>
      </c>
      <c r="Q1944" s="14">
        <f>Q1632/Q1710</f>
        <v>0.22267280545006038</v>
      </c>
      <c r="R1944" s="14">
        <f>R1632/R1710</f>
        <v>0.25784539574203197</v>
      </c>
      <c r="S1944" s="14">
        <f>S1632/S1710</f>
        <v>0.3329069814681998</v>
      </c>
      <c r="T1944" s="14">
        <f>T1632/T1710</f>
        <v>0.33675730157131506</v>
      </c>
      <c r="U1944" s="14">
        <f>U1632/U1710</f>
        <v>0.35506248605484553</v>
      </c>
      <c r="V1944" s="14">
        <f>V1632/V1710</f>
        <v>0.32919312643514465</v>
      </c>
      <c r="W1944" s="14">
        <f>W1632/W1710</f>
        <v>0.40535597726372824</v>
      </c>
      <c r="X1944" s="14">
        <f>X1632/X1710</f>
        <v>0.4142044483919291</v>
      </c>
      <c r="Y1944" s="14">
        <f>Y1632/Y1710</f>
        <v>0.431140813050022</v>
      </c>
      <c r="Z1944" s="14">
        <f>Z1632/Z1710</f>
        <v>0.3323718548279328</v>
      </c>
      <c r="AA1944" s="14">
        <f>AA1632/AA1710</f>
        <v>0.39631068204020675</v>
      </c>
      <c r="AB1944" s="14">
        <f>AB1632/AB1710</f>
        <v>0.38401839320952325</v>
      </c>
      <c r="AC1944" s="14">
        <f>AC1632/AC1710</f>
        <v>0.38128856002009831</v>
      </c>
      <c r="AD1944" s="14">
        <f>AD1632/AD1710</f>
        <v>0.23041076779487216</v>
      </c>
      <c r="AE1944" s="14">
        <f>AE1632/AE1710</f>
        <v>0.27667513768838436</v>
      </c>
      <c r="AF1944" s="14">
        <f>AF1632/AF1710</f>
        <v>0.25588694841010623</v>
      </c>
      <c r="AG1944" s="14">
        <f>AG1632/AG1710</f>
        <v>0.22716021481579926</v>
      </c>
      <c r="AH1944" s="14">
        <f>AH1632/AH1710</f>
        <v>0.15610712958985115</v>
      </c>
    </row>
    <row r="1945" spans="1:34" ht="15" hidden="1" x14ac:dyDescent="0.25">
      <c r="A1945" t="str">
        <f t="shared" si="317"/>
        <v>股份行超额拨备/归母净利润(TTM)</v>
      </c>
      <c r="B1945" s="3" t="str">
        <f t="shared" si="315"/>
        <v>股份行超额拨备/归母净利润(TTM)</v>
      </c>
      <c r="C1945" s="4"/>
      <c r="D1945" s="5" t="s">
        <v>27</v>
      </c>
      <c r="E1945" s="5" t="s">
        <v>27</v>
      </c>
      <c r="F1945" s="5"/>
      <c r="G1945" s="5" t="str">
        <f t="shared" ref="G1945:G1950" si="320">G1944</f>
        <v>超额拨备/归母净利润(TTM)</v>
      </c>
      <c r="H1945" s="14">
        <f>H1633/H1711</f>
        <v>-0.31892493956600537</v>
      </c>
      <c r="I1945" s="14">
        <f>I1633/I1711</f>
        <v>-0.24832027635154791</v>
      </c>
      <c r="J1945" s="14">
        <f>J1633/J1711</f>
        <v>-0.2231350114135047</v>
      </c>
      <c r="K1945" s="14">
        <f>K1633/K1711</f>
        <v>-0.1752384287557342</v>
      </c>
      <c r="L1945" s="14">
        <f>L1633/L1711</f>
        <v>-0.16591475923239737</v>
      </c>
      <c r="M1945" s="14">
        <f>M1633/M1711</f>
        <v>-0.15268515085791895</v>
      </c>
      <c r="N1945" s="14">
        <f>N1633/N1711</f>
        <v>-0.21600544617385783</v>
      </c>
      <c r="O1945" s="14">
        <f>O1633/O1711</f>
        <v>-8.452443290700494E-2</v>
      </c>
      <c r="P1945" s="14">
        <f>P1633/P1711</f>
        <v>-3.8343544367526843E-2</v>
      </c>
      <c r="Q1945" s="14">
        <f>Q1633/Q1711</f>
        <v>-0.12991675099920152</v>
      </c>
      <c r="R1945" s="14">
        <f>R1633/R1711</f>
        <v>-0.19451521992057255</v>
      </c>
      <c r="S1945" s="14">
        <f>S1633/S1711</f>
        <v>-0.1805331824850136</v>
      </c>
      <c r="T1945" s="14">
        <f>T1633/T1711</f>
        <v>-0.12701247953579944</v>
      </c>
      <c r="U1945" s="14">
        <f>U1633/U1711</f>
        <v>-0.12990305142078418</v>
      </c>
      <c r="V1945" s="14">
        <f>V1633/V1711</f>
        <v>-0.19243083952117548</v>
      </c>
      <c r="W1945" s="14">
        <f>W1633/W1711</f>
        <v>-0.14863358389541201</v>
      </c>
      <c r="X1945" s="14">
        <f>X1633/X1711</f>
        <v>-9.223185524815268E-2</v>
      </c>
      <c r="Y1945" s="14">
        <f>Y1633/Y1711</f>
        <v>-0.1233378872391334</v>
      </c>
      <c r="Z1945" s="14">
        <f>Z1633/Z1711</f>
        <v>-0.19299231801299813</v>
      </c>
      <c r="AA1945" s="14">
        <f>AA1633/AA1711</f>
        <v>-0.24334409713893085</v>
      </c>
      <c r="AB1945" s="14">
        <f>AB1633/AB1711</f>
        <v>-0.26529130035815629</v>
      </c>
      <c r="AC1945" s="14">
        <f>AC1633/AC1711</f>
        <v>-0.30446403515324544</v>
      </c>
      <c r="AD1945" s="14">
        <f>AD1633/AD1711</f>
        <v>-0.43258640211185911</v>
      </c>
      <c r="AE1945" s="14">
        <f>AE1633/AE1711</f>
        <v>-0.47799685920787982</v>
      </c>
      <c r="AF1945" s="14">
        <f>AF1633/AF1711</f>
        <v>-0.40879124197185746</v>
      </c>
      <c r="AG1945" s="14">
        <f>AG1633/AG1711</f>
        <v>-0.4411351886843381</v>
      </c>
      <c r="AH1945" s="14">
        <f>AH1633/AH1711</f>
        <v>-0.37532710225842159</v>
      </c>
    </row>
    <row r="1946" spans="1:34" ht="15" hidden="1" x14ac:dyDescent="0.25">
      <c r="A1946" t="str">
        <f t="shared" si="317"/>
        <v>城商行超额拨备/归母净利润(TTM)</v>
      </c>
      <c r="B1946" s="3" t="str">
        <f t="shared" si="315"/>
        <v>城商行超额拨备/归母净利润(TTM)</v>
      </c>
      <c r="C1946" s="4"/>
      <c r="D1946" s="5" t="s">
        <v>55</v>
      </c>
      <c r="E1946" s="5" t="s">
        <v>55</v>
      </c>
      <c r="F1946" s="5"/>
      <c r="G1946" s="5" t="str">
        <f t="shared" si="320"/>
        <v>超额拨备/归母净利润(TTM)</v>
      </c>
      <c r="H1946" s="14">
        <f>H1634/H1712</f>
        <v>0.60003061749927178</v>
      </c>
      <c r="I1946" s="14">
        <f>I1634/I1712</f>
        <v>0.56764570320124219</v>
      </c>
      <c r="J1946" s="14">
        <f>J1634/J1712</f>
        <v>0.68703102596176846</v>
      </c>
      <c r="K1946" s="14">
        <f>K1634/K1712</f>
        <v>0.7503125966380465</v>
      </c>
      <c r="L1946" s="14">
        <f>L1634/L1712</f>
        <v>0.84949160806258239</v>
      </c>
      <c r="M1946" s="14">
        <f>M1634/M1712</f>
        <v>0.90997903197199503</v>
      </c>
      <c r="N1946" s="14">
        <f>N1634/N1712</f>
        <v>0.99581545475758471</v>
      </c>
      <c r="O1946" s="14">
        <f>O1634/O1712</f>
        <v>1.0324467902889909</v>
      </c>
      <c r="P1946" s="14">
        <f>P1634/P1712</f>
        <v>1.1263370208256474</v>
      </c>
      <c r="Q1946" s="14">
        <f>Q1634/Q1712</f>
        <v>1.0964177145430956</v>
      </c>
      <c r="R1946" s="14">
        <f>R1634/R1712</f>
        <v>1.0118822586264677</v>
      </c>
      <c r="S1946" s="14">
        <f>S1634/S1712</f>
        <v>1.0384147308379059</v>
      </c>
      <c r="T1946" s="14">
        <f>T1634/T1712</f>
        <v>0.86426522586765475</v>
      </c>
      <c r="U1946" s="14">
        <f>U1634/U1712</f>
        <v>0.88860587502813049</v>
      </c>
      <c r="V1946" s="14">
        <f>V1634/V1712</f>
        <v>1.0311583717088584</v>
      </c>
      <c r="W1946" s="14">
        <f>W1634/W1712</f>
        <v>1.0278901391792468</v>
      </c>
      <c r="X1946" s="14">
        <f>X1634/X1712</f>
        <v>1.1102876311027092</v>
      </c>
      <c r="Y1946" s="14">
        <f>Y1634/Y1712</f>
        <v>1.1144231368956821</v>
      </c>
      <c r="Z1946" s="14">
        <f>Z1634/Z1712</f>
        <v>0.98642078125824983</v>
      </c>
      <c r="AA1946" s="14">
        <f>AA1634/AA1712</f>
        <v>0.94067161341887473</v>
      </c>
      <c r="AB1946" s="14">
        <f>AB1634/AB1712</f>
        <v>0.82760305955562874</v>
      </c>
      <c r="AC1946" s="14">
        <f>AC1634/AC1712</f>
        <v>0.78446847538390685</v>
      </c>
      <c r="AD1946" s="14">
        <f>AD1634/AD1712</f>
        <v>0.49422348715022751</v>
      </c>
      <c r="AE1946" s="14">
        <f>AE1634/AE1712</f>
        <v>0.46371293346877746</v>
      </c>
      <c r="AF1946" s="14">
        <f>AF1634/AF1712</f>
        <v>0.44370629653822186</v>
      </c>
      <c r="AG1946" s="14">
        <f>AG1634/AG1712</f>
        <v>0.43811650615182213</v>
      </c>
      <c r="AH1946" s="14" t="e">
        <f>AH1634/AH1712</f>
        <v>#VALUE!</v>
      </c>
    </row>
    <row r="1947" spans="1:34" ht="15" hidden="1" x14ac:dyDescent="0.25">
      <c r="A1947" t="str">
        <f t="shared" si="317"/>
        <v>农商行超额拨备/归母净利润(TTM)</v>
      </c>
      <c r="B1947" s="3" t="str">
        <f t="shared" si="315"/>
        <v>农商行超额拨备/归母净利润(TTM)</v>
      </c>
      <c r="C1947" s="4"/>
      <c r="D1947" s="5" t="s">
        <v>107</v>
      </c>
      <c r="E1947" s="5" t="s">
        <v>107</v>
      </c>
      <c r="F1947" s="5"/>
      <c r="G1947" s="5" t="str">
        <f t="shared" si="320"/>
        <v>超额拨备/归母净利润(TTM)</v>
      </c>
      <c r="H1947" s="14">
        <f>H1635/H1713</f>
        <v>0.30366291774176418</v>
      </c>
      <c r="I1947" s="14">
        <f>I1635/I1713</f>
        <v>0.1293055232725154</v>
      </c>
      <c r="J1947" s="14">
        <f>J1635/J1713</f>
        <v>1.2056517737064016</v>
      </c>
      <c r="K1947" s="14">
        <f>K1635/K1713</f>
        <v>0.75455012494774243</v>
      </c>
      <c r="L1947" s="14">
        <f>L1635/L1713</f>
        <v>0.51165774292008726</v>
      </c>
      <c r="M1947" s="14">
        <f>M1635/M1713</f>
        <v>0.47008533204733782</v>
      </c>
      <c r="N1947" s="14">
        <f>N1635/N1713</f>
        <v>0.84467768902957241</v>
      </c>
      <c r="O1947" s="14">
        <f>O1635/O1713</f>
        <v>0.47923770806628796</v>
      </c>
      <c r="P1947" s="14">
        <f>P1635/P1713</f>
        <v>0.46418832629075624</v>
      </c>
      <c r="Q1947" s="14">
        <f>Q1635/Q1713</f>
        <v>0.96886467918942731</v>
      </c>
      <c r="R1947" s="14">
        <f>R1635/R1713</f>
        <v>1.0982054062876909</v>
      </c>
      <c r="S1947" s="14">
        <f>S1635/S1713</f>
        <v>1.1562756205624454</v>
      </c>
      <c r="T1947" s="14">
        <f>T1635/T1713</f>
        <v>1.1971544437736277</v>
      </c>
      <c r="U1947" s="14">
        <f>U1635/U1713</f>
        <v>1.2078938726515458</v>
      </c>
      <c r="V1947" s="14">
        <f>V1635/V1713</f>
        <v>1.1905022884137753</v>
      </c>
      <c r="W1947" s="14">
        <f>W1635/W1713</f>
        <v>1.2319530851000642</v>
      </c>
      <c r="X1947" s="14">
        <f>X1635/X1713</f>
        <v>1.3588912837229308</v>
      </c>
      <c r="Y1947" s="14">
        <f>Y1635/Y1713</f>
        <v>1.2589139554959148</v>
      </c>
      <c r="Z1947" s="14">
        <f>Z1635/Z1713</f>
        <v>1.2118355898371256</v>
      </c>
      <c r="AA1947" s="14">
        <f>AA1635/AA1713</f>
        <v>1.2945210266847866</v>
      </c>
      <c r="AB1947" s="14">
        <f>AB1635/AB1713</f>
        <v>1.0835079409081336</v>
      </c>
      <c r="AC1947" s="14">
        <f>AC1635/AC1713</f>
        <v>0.95824916692252848</v>
      </c>
      <c r="AD1947" s="14">
        <f>AD1635/AD1713</f>
        <v>0.82294797169349054</v>
      </c>
      <c r="AE1947" s="14">
        <f>AE1635/AE1713</f>
        <v>0.77566051734795693</v>
      </c>
      <c r="AF1947" s="14">
        <f>AF1635/AF1713</f>
        <v>0.69553168941455157</v>
      </c>
      <c r="AG1947" s="14">
        <f>AG1635/AG1713</f>
        <v>0.65407610528284976</v>
      </c>
      <c r="AH1947" s="14" t="e">
        <f>AH1635/AH1713</f>
        <v>#VALUE!</v>
      </c>
    </row>
    <row r="1948" spans="1:34" ht="15" hidden="1" x14ac:dyDescent="0.25">
      <c r="A1948" t="str">
        <f t="shared" si="317"/>
        <v>上市银行超额拨备/归母净利润(TTM)</v>
      </c>
      <c r="B1948" s="3" t="str">
        <f t="shared" si="315"/>
        <v>上市银行超额拨备/归母净利润(TTM)</v>
      </c>
      <c r="C1948" s="4"/>
      <c r="D1948" s="5" t="s">
        <v>135</v>
      </c>
      <c r="E1948" s="5" t="s">
        <v>135</v>
      </c>
      <c r="F1948" s="5"/>
      <c r="G1948" s="5" t="str">
        <f t="shared" si="320"/>
        <v>超额拨备/归母净利润(TTM)</v>
      </c>
      <c r="H1948" s="14">
        <f>H1636/H1714</f>
        <v>-0.26815660916662132</v>
      </c>
      <c r="I1948" s="14">
        <f>I1636/I1714</f>
        <v>-0.23200090660450001</v>
      </c>
      <c r="J1948" s="14">
        <f>J1636/J1714</f>
        <v>-0.1324560213684097</v>
      </c>
      <c r="K1948" s="14">
        <f>K1636/K1714</f>
        <v>-8.7849714741171633E-2</v>
      </c>
      <c r="L1948" s="14">
        <f>L1636/L1714</f>
        <v>-2.1889823470153509E-2</v>
      </c>
      <c r="M1948" s="14">
        <f>M1636/M1714</f>
        <v>-2.0578797294498428E-2</v>
      </c>
      <c r="N1948" s="14">
        <f>N1636/N1714</f>
        <v>-4.1700479497926027E-3</v>
      </c>
      <c r="O1948" s="14">
        <f>O1636/O1714</f>
        <v>6.1687860371485437E-2</v>
      </c>
      <c r="P1948" s="14">
        <f>P1636/P1714</f>
        <v>0.18684486249266558</v>
      </c>
      <c r="Q1948" s="14">
        <f>Q1636/Q1714</f>
        <v>0.22013124222783989</v>
      </c>
      <c r="R1948" s="14">
        <f>R1636/R1714</f>
        <v>0.22316796021347585</v>
      </c>
      <c r="S1948" s="14">
        <f>S1636/S1714</f>
        <v>0.28001630369176145</v>
      </c>
      <c r="T1948" s="14">
        <f>T1636/T1714</f>
        <v>0.28308890559669603</v>
      </c>
      <c r="U1948" s="14">
        <f>U1636/U1714</f>
        <v>0.29666076007494685</v>
      </c>
      <c r="V1948" s="14">
        <f>V1636/V1714</f>
        <v>0.27509032048717913</v>
      </c>
      <c r="W1948" s="14">
        <f>W1636/W1714</f>
        <v>0.33796689279315351</v>
      </c>
      <c r="X1948" s="14">
        <f>X1636/X1714</f>
        <v>0.3692597643636194</v>
      </c>
      <c r="Y1948" s="14">
        <f>Y1636/Y1714</f>
        <v>0.37473248771889439</v>
      </c>
      <c r="Z1948" s="14">
        <f>Z1636/Z1714</f>
        <v>0.28386950749070683</v>
      </c>
      <c r="AA1948" s="14">
        <f>AA1636/AA1714</f>
        <v>0.31245075861302102</v>
      </c>
      <c r="AB1948" s="14">
        <f>AB1636/AB1714</f>
        <v>0.28541408800536833</v>
      </c>
      <c r="AC1948" s="14">
        <f>AC1636/AC1714</f>
        <v>0.26958690426298371</v>
      </c>
      <c r="AD1948" s="14">
        <f>AD1636/AD1714</f>
        <v>0.11177131733755385</v>
      </c>
      <c r="AE1948" s="14">
        <f>AE1636/AE1714</f>
        <v>0.12865504835078226</v>
      </c>
      <c r="AF1948" s="14">
        <f>AF1636/AF1714</f>
        <v>0.12796090233313137</v>
      </c>
      <c r="AG1948" s="14">
        <f>AG1636/AG1714</f>
        <v>0.10209967372628692</v>
      </c>
      <c r="AH1948" s="14">
        <f>AH1636/AH1714</f>
        <v>-1.9462980425728849E-2</v>
      </c>
    </row>
    <row r="1949" spans="1:34" ht="15" hidden="1" x14ac:dyDescent="0.25">
      <c r="A1949" t="str">
        <f t="shared" si="317"/>
        <v>A+H股超额拨备/归母净利润(TTM)</v>
      </c>
      <c r="B1949" s="3" t="str">
        <f t="shared" si="315"/>
        <v>A+H股超额拨备/归母净利润(TTM)</v>
      </c>
      <c r="C1949" s="3"/>
      <c r="D1949" s="5" t="s">
        <v>542</v>
      </c>
      <c r="E1949" s="5" t="s">
        <v>542</v>
      </c>
      <c r="F1949" s="3"/>
      <c r="G1949" s="5" t="str">
        <f t="shared" si="320"/>
        <v>超额拨备/归母净利润(TTM)</v>
      </c>
      <c r="H1949" s="14">
        <f>H1637/H1715</f>
        <v>-0.29550201065279524</v>
      </c>
      <c r="I1949" s="14">
        <f>I1637/I1715</f>
        <v>-0.25740721547043027</v>
      </c>
      <c r="J1949" s="14">
        <f>J1637/J1715</f>
        <v>-0.15937488112039533</v>
      </c>
      <c r="K1949" s="14">
        <f>K1637/K1715</f>
        <v>-0.10063644742453794</v>
      </c>
      <c r="L1949" s="14">
        <f>L1637/L1715</f>
        <v>-4.7170469011878838E-2</v>
      </c>
      <c r="M1949" s="14">
        <f>M1637/M1715</f>
        <v>-4.9472887170963799E-2</v>
      </c>
      <c r="N1949" s="14">
        <f>N1637/N1715</f>
        <v>-4.0448880677290355E-2</v>
      </c>
      <c r="O1949" s="14">
        <f>O1637/O1715</f>
        <v>1.8630808799243049E-2</v>
      </c>
      <c r="P1949" s="14">
        <f>P1637/P1715</f>
        <v>0.15028471411380884</v>
      </c>
      <c r="Q1949" s="14">
        <f>Q1637/Q1715</f>
        <v>0.19029346644943126</v>
      </c>
      <c r="R1949" s="14">
        <f>R1637/R1715</f>
        <v>0.22345918667015477</v>
      </c>
      <c r="S1949" s="14">
        <f>S1637/S1715</f>
        <v>0.28549759356056437</v>
      </c>
      <c r="T1949" s="14">
        <f>T1637/T1715</f>
        <v>0.28240923840099874</v>
      </c>
      <c r="U1949" s="14">
        <f>U1637/U1715</f>
        <v>0.29355682830060875</v>
      </c>
      <c r="V1949" s="14">
        <f>V1637/V1715</f>
        <v>0.2630813649779033</v>
      </c>
      <c r="W1949" s="14">
        <f>W1637/W1715</f>
        <v>0.33486081743390012</v>
      </c>
      <c r="X1949" s="14">
        <f>X1637/X1715</f>
        <v>0.36517880956654125</v>
      </c>
      <c r="Y1949" s="14">
        <f>Y1637/Y1715</f>
        <v>0.38175015507890797</v>
      </c>
      <c r="Z1949" s="14">
        <f>Z1637/Z1715</f>
        <v>0.28720764177604596</v>
      </c>
      <c r="AA1949" s="14">
        <f>AA1637/AA1715</f>
        <v>0.33777915229055316</v>
      </c>
      <c r="AB1949" s="14">
        <f>AB1637/AB1715</f>
        <v>0.31495483083090098</v>
      </c>
      <c r="AC1949" s="14">
        <f>AC1637/AC1715</f>
        <v>0.30785803995518335</v>
      </c>
      <c r="AD1949" s="14">
        <f>AD1637/AD1715</f>
        <v>0.15001219578632205</v>
      </c>
      <c r="AE1949" s="14">
        <f>AE1637/AE1715</f>
        <v>0.1801367612336881</v>
      </c>
      <c r="AF1949" s="14">
        <f>AF1637/AF1715</f>
        <v>0.16803915955631746</v>
      </c>
      <c r="AG1949" s="14">
        <f>AG1637/AG1715</f>
        <v>0.1408204484544133</v>
      </c>
      <c r="AH1949" s="14">
        <f>AH1637/AH1715</f>
        <v>8.8438643061226757E-2</v>
      </c>
    </row>
    <row r="1950" spans="1:34" ht="15" hidden="1" x14ac:dyDescent="0.25">
      <c r="A1950" t="str">
        <f t="shared" si="317"/>
        <v>纯H股超额拨备/归母净利润(TTM)</v>
      </c>
      <c r="B1950" s="3" t="str">
        <f t="shared" ref="B1950" si="321">D1950&amp;G1950</f>
        <v>纯H股超额拨备/归母净利润(TTM)</v>
      </c>
      <c r="C1950" s="3"/>
      <c r="D1950" s="5" t="s">
        <v>236</v>
      </c>
      <c r="E1950" s="5" t="s">
        <v>236</v>
      </c>
      <c r="F1950" s="3"/>
      <c r="G1950" s="5" t="str">
        <f t="shared" si="320"/>
        <v>超额拨备/归母净利润(TTM)</v>
      </c>
      <c r="H1950" s="14">
        <f>H1638/H1716</f>
        <v>-1.1706687922150498</v>
      </c>
      <c r="I1950" s="14">
        <f>I1638/I1716</f>
        <v>-0.85472804019139503</v>
      </c>
      <c r="J1950" s="14">
        <f>J1638/J1716</f>
        <v>-1.05975074772095</v>
      </c>
      <c r="K1950" s="14">
        <f>K1638/K1716</f>
        <v>-1.060222183387773</v>
      </c>
      <c r="L1950" s="14">
        <f>L1638/L1716</f>
        <v>-1.0145150070835076</v>
      </c>
      <c r="M1950" s="14">
        <f>M1638/M1716</f>
        <v>-0.98936776707068386</v>
      </c>
      <c r="N1950" s="14">
        <f>N1638/N1716</f>
        <v>-1.872250566801793</v>
      </c>
      <c r="O1950" s="14">
        <f>O1638/O1716</f>
        <v>-1.7115320674040202</v>
      </c>
      <c r="P1950" s="14">
        <f>P1638/P1716</f>
        <v>-1.9509155443167137</v>
      </c>
      <c r="Q1950" s="14">
        <f>Q1638/Q1716</f>
        <v>-1.8915835720034961</v>
      </c>
      <c r="R1950" s="14">
        <f>R1638/R1716</f>
        <v>-4.6571435401183408</v>
      </c>
      <c r="S1950" s="14">
        <f>S1638/S1716</f>
        <v>-4.2736283749231037</v>
      </c>
      <c r="T1950" s="14">
        <f>T1638/T1716</f>
        <v>-3.7350794310354773</v>
      </c>
      <c r="U1950" s="14">
        <f>U1638/U1716</f>
        <v>-3.5678209235432501</v>
      </c>
      <c r="V1950" s="14">
        <f>V1638/V1716</f>
        <v>-6.4579453564506863</v>
      </c>
      <c r="W1950" s="14">
        <f>W1638/W1716</f>
        <v>-6.138956323198232</v>
      </c>
      <c r="X1950" s="14">
        <f>X1638/X1716</f>
        <v>-1.4776020206910343</v>
      </c>
      <c r="Y1950" s="14">
        <f>Y1638/Y1716</f>
        <v>-1.3811717949201543</v>
      </c>
      <c r="Z1950" s="14">
        <f>Z1638/Z1716</f>
        <v>-1.8292215116411918</v>
      </c>
      <c r="AA1950" s="14">
        <f>AA1638/AA1716</f>
        <v>-1.8520845214520074</v>
      </c>
      <c r="AB1950" s="14">
        <f>AB1638/AB1716</f>
        <v>-2.0458182552772</v>
      </c>
      <c r="AC1950" s="14">
        <f>AC1638/AC1716</f>
        <v>-2.0770982891040997</v>
      </c>
      <c r="AD1950" s="14">
        <f>AD1638/AD1716</f>
        <v>-4.3660704452960211</v>
      </c>
      <c r="AE1950" s="14">
        <f>AE1638/AE1716</f>
        <v>-4.3351458658054032</v>
      </c>
      <c r="AF1950" s="14">
        <f>AF1638/AF1716</f>
        <v>-4.8169597274353277</v>
      </c>
      <c r="AG1950" s="14">
        <f>AG1638/AG1716</f>
        <v>-4.6295220559201189</v>
      </c>
      <c r="AH1950" s="14">
        <f>AH1638/AH1716</f>
        <v>-3.0999240087598063</v>
      </c>
    </row>
    <row r="1951" spans="1:34" ht="15.6" x14ac:dyDescent="0.25">
      <c r="A1951" t="str">
        <f t="shared" si="317"/>
        <v>归母净利润增速(TTM)</v>
      </c>
      <c r="B1951" s="3"/>
      <c r="C1951" s="3"/>
      <c r="D1951" s="3"/>
      <c r="E1951" s="3"/>
      <c r="F1951" s="1" t="s">
        <v>138</v>
      </c>
      <c r="G1951" s="3" t="s">
        <v>537</v>
      </c>
    </row>
    <row r="1952" spans="1:34" ht="15" x14ac:dyDescent="0.25">
      <c r="A1952" t="str">
        <f>E1952&amp;G1952</f>
        <v>工商归母净利润增速(TTM)</v>
      </c>
      <c r="B1952" s="3" t="str">
        <f>D1952&amp;G1952</f>
        <v>工商银行归母净利润增速(TTM)</v>
      </c>
      <c r="C1952" s="5" t="s">
        <v>486</v>
      </c>
      <c r="D1952" s="4" t="s">
        <v>6</v>
      </c>
      <c r="E1952" s="5" t="s">
        <v>7</v>
      </c>
      <c r="F1952" s="5" t="s">
        <v>8</v>
      </c>
      <c r="G1952" s="5" t="str">
        <f>G1951</f>
        <v>归母净利润增速(TTM)</v>
      </c>
      <c r="H1952" s="14">
        <v>3.9758633848502527E-2</v>
      </c>
      <c r="I1952" s="14">
        <v>4.0594335470997139E-2</v>
      </c>
      <c r="J1952" s="14">
        <v>4.8871927867883053E-2</v>
      </c>
      <c r="K1952" s="14">
        <v>4.5978615988486966E-2</v>
      </c>
      <c r="L1952" s="14">
        <v>-3.959169629544692E-2</v>
      </c>
      <c r="M1952" s="14">
        <v>-6.6418948802463906E-2</v>
      </c>
      <c r="N1952" s="14">
        <v>1.1792815414574205E-2</v>
      </c>
      <c r="O1952" s="14">
        <v>7.7181431971353014E-3</v>
      </c>
      <c r="P1952" s="14">
        <v>0.12797057488834235</v>
      </c>
      <c r="Q1952" s="14">
        <v>0.17243167915570207</v>
      </c>
      <c r="R1952" s="14">
        <v>0.10266345052009147</v>
      </c>
      <c r="S1952" s="14">
        <v>0.11382598331346834</v>
      </c>
      <c r="T1952" s="14">
        <v>7.7988075828294257E-2</v>
      </c>
      <c r="U1952" s="14">
        <v>6.8682679942899588E-2</v>
      </c>
      <c r="V1952" s="14">
        <v>3.4865561609700869E-2</v>
      </c>
      <c r="W1952" s="14">
        <v>1.917387845691752E-2</v>
      </c>
      <c r="X1952" s="14">
        <v>1.7818509362434093E-2</v>
      </c>
      <c r="Y1952" s="14">
        <v>2.7460472099333148E-3</v>
      </c>
      <c r="Z1952" s="14">
        <v>9.7369362771614499E-3</v>
      </c>
      <c r="AA1952" s="14">
        <v>4.0776192036975885E-3</v>
      </c>
      <c r="AB1952" s="14">
        <v>-5.5276645134966496E-3</v>
      </c>
      <c r="AC1952" s="14">
        <v>2.7825637017178883E-3</v>
      </c>
      <c r="AD1952" s="14">
        <v>5.1374614346979949E-3</v>
      </c>
      <c r="AE1952" s="14">
        <v>2.4454882954062997E-3</v>
      </c>
      <c r="AF1952" s="14">
        <v>7.7152108584038212E-3</v>
      </c>
      <c r="AG1952" s="14">
        <v>6.5899079169469098E-3</v>
      </c>
      <c r="AH1952" s="14">
        <v>7.3770783052672121E-3</v>
      </c>
    </row>
    <row r="1953" spans="1:34" ht="15" x14ac:dyDescent="0.25">
      <c r="A1953" t="str">
        <f t="shared" si="317"/>
        <v>建设归母净利润增速(TTM)</v>
      </c>
      <c r="B1953" s="3" t="str">
        <f t="shared" ref="B1953:B2027" si="322">D1953&amp;G1953</f>
        <v>建设银行归母净利润增速(TTM)</v>
      </c>
      <c r="C1953" s="5" t="s">
        <v>488</v>
      </c>
      <c r="D1953" s="4" t="s">
        <v>10</v>
      </c>
      <c r="E1953" s="5" t="s">
        <v>11</v>
      </c>
      <c r="F1953" s="5" t="s">
        <v>8</v>
      </c>
      <c r="G1953" s="5" t="str">
        <f>G1952</f>
        <v>归母净利润增速(TTM)</v>
      </c>
      <c r="H1953" s="14">
        <v>4.3299116962606708E-2</v>
      </c>
      <c r="I1953" s="14">
        <v>4.217849723670309E-2</v>
      </c>
      <c r="J1953" s="14">
        <v>4.7428874359427359E-2</v>
      </c>
      <c r="K1953" s="14">
        <v>5.0109405794627596E-2</v>
      </c>
      <c r="L1953" s="14">
        <v>-4.4492739231069167E-2</v>
      </c>
      <c r="M1953" s="14">
        <v>-7.021674295105898E-2</v>
      </c>
      <c r="N1953" s="14">
        <v>1.6184724049892615E-2</v>
      </c>
      <c r="O1953" s="14">
        <v>9.7461133770761852E-3</v>
      </c>
      <c r="P1953" s="14">
        <v>0.14612122205389166</v>
      </c>
      <c r="Q1953" s="14">
        <v>0.20285493546260228</v>
      </c>
      <c r="R1953" s="14">
        <v>0.11607821435159568</v>
      </c>
      <c r="S1953" s="14">
        <v>0.12743404924810653</v>
      </c>
      <c r="T1953" s="14">
        <v>8.4161074761791979E-2</v>
      </c>
      <c r="U1953" s="14">
        <v>6.8167373415699589E-2</v>
      </c>
      <c r="V1953" s="14">
        <v>7.0568868114758709E-2</v>
      </c>
      <c r="W1953" s="14">
        <v>5.1028918767179826E-2</v>
      </c>
      <c r="X1953" s="14">
        <v>6.0182400154412799E-2</v>
      </c>
      <c r="Y1953" s="14">
        <v>4.5305721535565148E-2</v>
      </c>
      <c r="Z1953" s="14">
        <v>2.714744905993623E-2</v>
      </c>
      <c r="AA1953" s="14">
        <v>2.1194146907797532E-2</v>
      </c>
      <c r="AB1953" s="14">
        <v>2.1847112691663039E-4</v>
      </c>
      <c r="AC1953" s="14">
        <v>2.8370673999274115E-3</v>
      </c>
      <c r="AD1953" s="14">
        <v>8.789940268087099E-3</v>
      </c>
      <c r="AE1953" s="14">
        <v>4.184720328246328E-3</v>
      </c>
      <c r="AF1953" s="14">
        <v>1.1200266961942637E-2</v>
      </c>
      <c r="AG1953" s="14">
        <v>1.2571514377955928E-2</v>
      </c>
      <c r="AH1953" s="14">
        <v>9.9202269523834957E-3</v>
      </c>
    </row>
    <row r="1954" spans="1:34" ht="15" x14ac:dyDescent="0.25">
      <c r="A1954" t="str">
        <f t="shared" si="317"/>
        <v>农业归母净利润增速(TTM)</v>
      </c>
      <c r="B1954" s="3" t="str">
        <f t="shared" si="322"/>
        <v>农业银行归母净利润增速(TTM)</v>
      </c>
      <c r="C1954" s="5" t="s">
        <v>487</v>
      </c>
      <c r="D1954" s="4" t="s">
        <v>13</v>
      </c>
      <c r="E1954" s="5" t="s">
        <v>14</v>
      </c>
      <c r="F1954" s="5" t="s">
        <v>8</v>
      </c>
      <c r="G1954" s="5" t="str">
        <f t="shared" ref="G1954:G1987" si="323">G1953</f>
        <v>归母净利润增速(TTM)</v>
      </c>
      <c r="H1954" s="14">
        <v>4.1372315870462306E-2</v>
      </c>
      <c r="I1954" s="14">
        <v>3.5588058446542344E-2</v>
      </c>
      <c r="J1954" s="14">
        <v>4.5935803297120617E-2</v>
      </c>
      <c r="K1954" s="14">
        <v>4.7423744995080383E-2</v>
      </c>
      <c r="L1954" s="14">
        <v>-4.294781686728491E-2</v>
      </c>
      <c r="M1954" s="14">
        <v>-7.1189512988392531E-2</v>
      </c>
      <c r="N1954" s="14">
        <v>1.804354590802364E-2</v>
      </c>
      <c r="O1954" s="14">
        <v>1.1928346215017201E-2</v>
      </c>
      <c r="P1954" s="14">
        <v>0.14979422217989152</v>
      </c>
      <c r="Q1954" s="14">
        <v>0.20602047143249225</v>
      </c>
      <c r="R1954" s="14">
        <v>0.11697580178302648</v>
      </c>
      <c r="S1954" s="14">
        <v>0.13085078515985826</v>
      </c>
      <c r="T1954" s="14">
        <v>8.0573224803700563E-2</v>
      </c>
      <c r="U1954" s="14">
        <v>6.1862881849480911E-2</v>
      </c>
      <c r="V1954" s="14">
        <v>7.4453837957070015E-2</v>
      </c>
      <c r="W1954" s="14">
        <v>5.6373744269969675E-2</v>
      </c>
      <c r="X1954" s="14">
        <v>6.2856566471656231E-2</v>
      </c>
      <c r="Y1954" s="14">
        <v>6.7513562638156319E-2</v>
      </c>
      <c r="Z1954" s="14">
        <v>3.9422705873273074E-2</v>
      </c>
      <c r="AA1954" s="14">
        <v>3.1714523128058371E-2</v>
      </c>
      <c r="AB1954" s="14">
        <v>3.258942637295055E-2</v>
      </c>
      <c r="AC1954" s="14">
        <v>2.7439579762891676E-2</v>
      </c>
      <c r="AD1954" s="14">
        <v>4.7249736408322064E-2</v>
      </c>
      <c r="AE1954" s="14">
        <v>5.7571554282816392E-2</v>
      </c>
      <c r="AF1954" s="14">
        <v>5.031726308204721E-2</v>
      </c>
      <c r="AG1954" s="14">
        <v>4.4136164300291089E-2</v>
      </c>
      <c r="AH1954" s="14">
        <v>3.1756610642966761E-2</v>
      </c>
    </row>
    <row r="1955" spans="1:34" ht="15" x14ac:dyDescent="0.25">
      <c r="A1955" t="str">
        <f t="shared" si="317"/>
        <v>中国归母净利润增速(TTM)</v>
      </c>
      <c r="B1955" s="3" t="str">
        <f t="shared" si="322"/>
        <v>中国银行归母净利润增速(TTM)</v>
      </c>
      <c r="C1955" s="5" t="s">
        <v>489</v>
      </c>
      <c r="D1955" s="4" t="s">
        <v>16</v>
      </c>
      <c r="E1955" s="5" t="s">
        <v>17</v>
      </c>
      <c r="F1955" s="5" t="s">
        <v>8</v>
      </c>
      <c r="G1955" s="5" t="str">
        <f t="shared" si="323"/>
        <v>归母净利润增速(TTM)</v>
      </c>
      <c r="H1955" s="14">
        <v>4.0724389077922238E-2</v>
      </c>
      <c r="I1955" s="14">
        <v>3.4499791869016153E-2</v>
      </c>
      <c r="J1955" s="14">
        <v>4.0641693413147086E-2</v>
      </c>
      <c r="K1955" s="14">
        <v>3.8302664103268345E-2</v>
      </c>
      <c r="L1955" s="14">
        <v>-5.8212552554499745E-2</v>
      </c>
      <c r="M1955" s="14">
        <v>-6.8962557205015249E-2</v>
      </c>
      <c r="N1955" s="14">
        <v>2.9161441797177286E-2</v>
      </c>
      <c r="O1955" s="14">
        <v>2.7790268909074423E-2</v>
      </c>
      <c r="P1955" s="14">
        <v>0.17496585836097198</v>
      </c>
      <c r="Q1955" s="14">
        <v>0.21404657220074122</v>
      </c>
      <c r="R1955" s="14">
        <v>0.12282366360761139</v>
      </c>
      <c r="S1955" s="14">
        <v>0.13406185015133126</v>
      </c>
      <c r="T1955" s="14">
        <v>9.2320014064834727E-2</v>
      </c>
      <c r="U1955" s="14">
        <v>7.3262072697240346E-2</v>
      </c>
      <c r="V1955" s="14">
        <v>5.0240350204793942E-2</v>
      </c>
      <c r="W1955" s="14">
        <v>3.1907988798162555E-2</v>
      </c>
      <c r="X1955" s="14">
        <v>1.7615236732686588E-2</v>
      </c>
      <c r="Y1955" s="14">
        <v>1.3705294161871854E-2</v>
      </c>
      <c r="Z1955" s="14">
        <v>1.9631637494009424E-2</v>
      </c>
      <c r="AA1955" s="14">
        <v>1.2663238780563959E-2</v>
      </c>
      <c r="AB1955" s="14">
        <v>1.2301744211590001E-2</v>
      </c>
      <c r="AC1955" s="14">
        <v>1.5675171017730128E-2</v>
      </c>
      <c r="AD1955" s="14">
        <v>2.5601110804470768E-2</v>
      </c>
      <c r="AE1955" s="14">
        <v>2.6000086869652144E-2</v>
      </c>
      <c r="AF1955" s="14">
        <v>2.7867714074909958E-2</v>
      </c>
      <c r="AG1955" s="14">
        <v>2.9762595088677436E-2</v>
      </c>
      <c r="AH1955" s="14">
        <v>2.1779255889438822E-2</v>
      </c>
    </row>
    <row r="1956" spans="1:34" ht="15" x14ac:dyDescent="0.25">
      <c r="A1956" t="str">
        <f t="shared" si="317"/>
        <v>邮储归母净利润增速(TTM)</v>
      </c>
      <c r="B1956" s="3" t="str">
        <f t="shared" si="322"/>
        <v>邮储银行归母净利润增速(TTM)</v>
      </c>
      <c r="C1956" s="5" t="s">
        <v>490</v>
      </c>
      <c r="D1956" s="4" t="s">
        <v>19</v>
      </c>
      <c r="E1956" s="5" t="s">
        <v>20</v>
      </c>
      <c r="F1956" s="5" t="s">
        <v>8</v>
      </c>
      <c r="G1956" s="5" t="str">
        <f t="shared" si="323"/>
        <v>归母净利润增速(TTM)</v>
      </c>
      <c r="H1956" s="14">
        <v>6.646644032384455E-2</v>
      </c>
      <c r="I1956" s="14">
        <v>0.11061864846821448</v>
      </c>
      <c r="J1956" s="14">
        <v>0.16482193037793202</v>
      </c>
      <c r="K1956" s="14">
        <v>0.15059087729632231</v>
      </c>
      <c r="L1956" s="14">
        <v>7.1717189385850399E-4</v>
      </c>
      <c r="M1956" s="14">
        <v>-6.6790228589555453E-3</v>
      </c>
      <c r="N1956" s="14">
        <v>5.3599855579078606E-2</v>
      </c>
      <c r="O1956" s="14">
        <v>4.4778984753707417E-2</v>
      </c>
      <c r="P1956" s="14">
        <v>0.25067295927285455</v>
      </c>
      <c r="Q1956" s="14">
        <v>0.27522735295600848</v>
      </c>
      <c r="R1956" s="14">
        <v>0.18646707892646308</v>
      </c>
      <c r="S1956" s="14">
        <v>0.22417542032891327</v>
      </c>
      <c r="T1956" s="14">
        <v>0.14986513116518271</v>
      </c>
      <c r="U1956" s="14">
        <v>0.12720466109514644</v>
      </c>
      <c r="V1956" s="14">
        <v>0.11886569515557301</v>
      </c>
      <c r="W1956" s="14">
        <v>8.2318064693668161E-2</v>
      </c>
      <c r="X1956" s="14">
        <v>6.5634343778107299E-2</v>
      </c>
      <c r="Y1956" s="14">
        <v>1.7751894470951386E-2</v>
      </c>
      <c r="Z1956" s="14">
        <v>1.2273537970524778E-2</v>
      </c>
      <c r="AA1956" s="14">
        <v>-7.061379684953714E-3</v>
      </c>
      <c r="AB1956" s="14">
        <v>-2.4556881173437933E-2</v>
      </c>
      <c r="AC1956" s="14">
        <v>-6.8597035504997291E-3</v>
      </c>
      <c r="AD1956" s="14">
        <v>2.4226266373014002E-3</v>
      </c>
      <c r="AE1956" s="14">
        <v>-1.361795241864231E-3</v>
      </c>
      <c r="AF1956" s="14">
        <v>1.6031150243799676E-2</v>
      </c>
      <c r="AG1956" s="14">
        <v>9.1400275357791314E-3</v>
      </c>
      <c r="AH1956" s="14">
        <v>1.0696238393135906E-2</v>
      </c>
    </row>
    <row r="1957" spans="1:34" ht="15" x14ac:dyDescent="0.25">
      <c r="A1957" t="str">
        <f t="shared" si="317"/>
        <v>交通归母净利润增速(TTM)</v>
      </c>
      <c r="B1957" s="3" t="str">
        <f t="shared" si="322"/>
        <v>交通银行归母净利润增速(TTM)</v>
      </c>
      <c r="C1957" s="5" t="s">
        <v>491</v>
      </c>
      <c r="D1957" s="4" t="s">
        <v>22</v>
      </c>
      <c r="E1957" s="5" t="s">
        <v>23</v>
      </c>
      <c r="F1957" s="5" t="s">
        <v>8</v>
      </c>
      <c r="G1957" s="5" t="str">
        <f t="shared" si="323"/>
        <v>归母净利润增速(TTM)</v>
      </c>
      <c r="H1957" s="14">
        <v>4.9834071564448253E-2</v>
      </c>
      <c r="I1957" s="14">
        <v>4.6027794495814539E-2</v>
      </c>
      <c r="J1957" s="14">
        <v>4.9585766671193798E-2</v>
      </c>
      <c r="K1957" s="14">
        <v>4.0892641737032401E-2</v>
      </c>
      <c r="L1957" s="14">
        <v>-6.0456565442810341E-2</v>
      </c>
      <c r="M1957" s="14">
        <v>-8.6658036169628763E-2</v>
      </c>
      <c r="N1957" s="14">
        <v>1.2849212613708498E-2</v>
      </c>
      <c r="O1957" s="14">
        <v>1.4267135370392032E-2</v>
      </c>
      <c r="P1957" s="14">
        <v>0.17949800808029637</v>
      </c>
      <c r="Q1957" s="14">
        <v>0.28743235117258009</v>
      </c>
      <c r="R1957" s="14">
        <v>0.11890282852543621</v>
      </c>
      <c r="S1957" s="14">
        <v>0.12951795757214116</v>
      </c>
      <c r="T1957" s="14">
        <v>6.938941137155677E-2</v>
      </c>
      <c r="U1957" s="14">
        <v>1.3144725428704807E-2</v>
      </c>
      <c r="V1957" s="14">
        <v>5.2157431406355335E-2</v>
      </c>
      <c r="W1957" s="14">
        <v>5.0297287880320687E-2</v>
      </c>
      <c r="X1957" s="14">
        <v>5.0735474654583647E-2</v>
      </c>
      <c r="Y1957" s="14">
        <v>2.5553213909378265E-2</v>
      </c>
      <c r="Z1957" s="14">
        <v>6.2833020434296229E-3</v>
      </c>
      <c r="AA1957" s="14">
        <v>-3.8845964514266089E-3</v>
      </c>
      <c r="AB1957" s="14">
        <v>-2.3070059905680448E-2</v>
      </c>
      <c r="AC1957" s="14">
        <v>-1.2629505950851909E-2</v>
      </c>
      <c r="AD1957" s="14">
        <v>9.2528686049521622E-3</v>
      </c>
      <c r="AE1957" s="14">
        <v>9.5291299163113765E-3</v>
      </c>
      <c r="AF1957" s="14">
        <v>2.5430547099243389E-2</v>
      </c>
      <c r="AG1957" s="14">
        <v>2.8595586003555596E-2</v>
      </c>
      <c r="AH1957" s="14">
        <v>2.1755390763575761E-2</v>
      </c>
    </row>
    <row r="1958" spans="1:34" ht="15" x14ac:dyDescent="0.25">
      <c r="A1958" t="str">
        <f t="shared" si="317"/>
        <v>招商归母净利润增速(TTM)</v>
      </c>
      <c r="B1958" s="3" t="str">
        <f t="shared" si="322"/>
        <v>招商银行归母净利润增速(TTM)</v>
      </c>
      <c r="C1958" s="5" t="s">
        <v>492</v>
      </c>
      <c r="D1958" s="4" t="s">
        <v>25</v>
      </c>
      <c r="E1958" s="5" t="s">
        <v>26</v>
      </c>
      <c r="F1958" s="5" t="s">
        <v>27</v>
      </c>
      <c r="G1958" s="5" t="str">
        <f t="shared" si="323"/>
        <v>归母净利润增速(TTM)</v>
      </c>
      <c r="H1958" s="14">
        <v>0.14235858659299119</v>
      </c>
      <c r="I1958" s="14">
        <v>0.14854239441092418</v>
      </c>
      <c r="J1958" s="14">
        <v>0.15276812313803367</v>
      </c>
      <c r="K1958" s="14">
        <v>0.14792002502225543</v>
      </c>
      <c r="L1958" s="14">
        <v>6.5115256433993685E-2</v>
      </c>
      <c r="M1958" s="14">
        <v>2.0040035833176532E-2</v>
      </c>
      <c r="N1958" s="14">
        <v>4.8187192436495205E-2</v>
      </c>
      <c r="O1958" s="14">
        <v>6.4345748359916979E-2</v>
      </c>
      <c r="P1958" s="14">
        <v>0.18101322208098378</v>
      </c>
      <c r="Q1958" s="14">
        <v>0.23986512127158985</v>
      </c>
      <c r="R1958" s="14">
        <v>0.23196564689445467</v>
      </c>
      <c r="S1958" s="14">
        <v>0.22023000728618969</v>
      </c>
      <c r="T1958" s="14">
        <v>0.17927583161613198</v>
      </c>
      <c r="U1958" s="14">
        <v>0.16505762806722984</v>
      </c>
      <c r="V1958" s="14">
        <v>0.15084805123330153</v>
      </c>
      <c r="W1958" s="14">
        <v>0.13636840448966747</v>
      </c>
      <c r="X1958" s="14">
        <v>0.12599850224663003</v>
      </c>
      <c r="Y1958" s="14">
        <v>8.8201517687590533E-2</v>
      </c>
      <c r="Z1958" s="14">
        <v>6.2240964553806989E-2</v>
      </c>
      <c r="AA1958" s="14">
        <v>3.5582159924447472E-2</v>
      </c>
      <c r="AB1958" s="14">
        <v>8.652940198414746E-3</v>
      </c>
      <c r="AC1958" s="14">
        <v>6.3181128431505224E-3</v>
      </c>
      <c r="AD1958" s="14">
        <v>1.2203107733864545E-2</v>
      </c>
      <c r="AE1958" s="14">
        <v>1.2068019747668616E-2</v>
      </c>
      <c r="AF1958" s="14">
        <v>2.0502359316725643E-2</v>
      </c>
      <c r="AG1958" s="14">
        <v>2.113149092504292E-2</v>
      </c>
      <c r="AH1958" s="14">
        <v>1.206272617611571E-2</v>
      </c>
    </row>
    <row r="1959" spans="1:34" ht="15" x14ac:dyDescent="0.25">
      <c r="A1959" t="str">
        <f t="shared" si="317"/>
        <v>兴业归母净利润增速(TTM)</v>
      </c>
      <c r="B1959" s="3" t="str">
        <f t="shared" si="322"/>
        <v>兴业银行归母净利润增速(TTM)</v>
      </c>
      <c r="C1959" s="5" t="s">
        <v>509</v>
      </c>
      <c r="D1959" s="4" t="s">
        <v>29</v>
      </c>
      <c r="E1959" s="5" t="s">
        <v>30</v>
      </c>
      <c r="F1959" s="5" t="s">
        <v>27</v>
      </c>
      <c r="G1959" s="5" t="str">
        <f t="shared" si="323"/>
        <v>归母净利润增速(TTM)</v>
      </c>
      <c r="H1959" s="14">
        <v>6.0517078439314385E-2</v>
      </c>
      <c r="I1959" s="14">
        <v>7.0517048077557556E-2</v>
      </c>
      <c r="J1959" s="14">
        <v>8.6572088419663309E-2</v>
      </c>
      <c r="K1959" s="14">
        <v>7.3008319626973975E-2</v>
      </c>
      <c r="L1959" s="14">
        <v>-4.1850991375198474E-3</v>
      </c>
      <c r="M1959" s="14">
        <v>-3.2281415084169256E-2</v>
      </c>
      <c r="N1959" s="14">
        <v>1.1507864213275099E-2</v>
      </c>
      <c r="O1959" s="14">
        <v>3.4213855197559359E-2</v>
      </c>
      <c r="P1959" s="14">
        <v>0.18487032391057734</v>
      </c>
      <c r="Q1959" s="14">
        <v>0.25394299174000934</v>
      </c>
      <c r="R1959" s="14">
        <v>0.24095698376009361</v>
      </c>
      <c r="S1959" s="14">
        <v>0.24334474918698021</v>
      </c>
      <c r="T1959" s="14">
        <v>0.17946539353724975</v>
      </c>
      <c r="U1959" s="14">
        <v>0.14800289380497281</v>
      </c>
      <c r="V1959" s="14">
        <v>0.10518867924528305</v>
      </c>
      <c r="W1959" s="14">
        <v>2.9037671431051484E-2</v>
      </c>
      <c r="X1959" s="14">
        <v>1.9610085186667403E-2</v>
      </c>
      <c r="Y1959" s="14">
        <v>-6.5406301824212365E-2</v>
      </c>
      <c r="Z1959" s="14">
        <v>-0.15606771944800116</v>
      </c>
      <c r="AA1959" s="14">
        <v>-0.141451290010572</v>
      </c>
      <c r="AB1959" s="14">
        <v>-0.13104183021195459</v>
      </c>
      <c r="AC1959" s="14">
        <v>-0.11092578134241843</v>
      </c>
      <c r="AD1959" s="14">
        <v>1.1541055033974614E-3</v>
      </c>
      <c r="AE1959" s="14">
        <v>4.2967368379684462E-3</v>
      </c>
      <c r="AF1959" s="14">
        <v>-2.4262760534296901E-3</v>
      </c>
      <c r="AG1959" s="14">
        <v>2.8274146120787456E-2</v>
      </c>
      <c r="AH1959" s="14">
        <v>3.4194676510589991E-3</v>
      </c>
    </row>
    <row r="1960" spans="1:34" ht="15" x14ac:dyDescent="0.25">
      <c r="A1960" t="str">
        <f t="shared" si="317"/>
        <v>浦发归母净利润增速(TTM)</v>
      </c>
      <c r="B1960" s="3" t="str">
        <f t="shared" si="322"/>
        <v>浦发银行归母净利润增速(TTM)</v>
      </c>
      <c r="C1960" s="5" t="s">
        <v>510</v>
      </c>
      <c r="D1960" s="4" t="s">
        <v>32</v>
      </c>
      <c r="E1960" s="5" t="s">
        <v>33</v>
      </c>
      <c r="F1960" s="5" t="s">
        <v>27</v>
      </c>
      <c r="G1960" s="5" t="str">
        <f t="shared" si="323"/>
        <v>归母净利润增速(TTM)</v>
      </c>
      <c r="H1960" s="14">
        <v>8.7611137536130881E-2</v>
      </c>
      <c r="I1960" s="14">
        <v>9.8681014161553116E-2</v>
      </c>
      <c r="J1960" s="14">
        <v>5.3600171692241703E-2</v>
      </c>
      <c r="K1960" s="14">
        <v>3.0050974719294701E-2</v>
      </c>
      <c r="L1960" s="14">
        <v>-6.2084742056483441E-2</v>
      </c>
      <c r="M1960" s="14">
        <v>-9.4239808703342726E-2</v>
      </c>
      <c r="N1960" s="14">
        <v>-9.9472085009590962E-3</v>
      </c>
      <c r="O1960" s="14">
        <v>-2.5412535736378077E-3</v>
      </c>
      <c r="P1960" s="14">
        <v>6.1836441893830529E-2</v>
      </c>
      <c r="Q1960" s="14">
        <v>-3.3271251107535433E-3</v>
      </c>
      <c r="R1960" s="14">
        <v>-9.1247321045863736E-2</v>
      </c>
      <c r="S1960" s="14">
        <v>-0.10001508523155843</v>
      </c>
      <c r="T1960" s="14">
        <v>-9.9125118227266495E-2</v>
      </c>
      <c r="U1960" s="14">
        <v>-5.7874780021408188E-2</v>
      </c>
      <c r="V1960" s="14">
        <v>-3.4564081278418195E-2</v>
      </c>
      <c r="W1960" s="14">
        <v>-0.11323425336164182</v>
      </c>
      <c r="X1960" s="14">
        <v>-0.17255666585425303</v>
      </c>
      <c r="Y1960" s="14">
        <v>-0.25484796549134392</v>
      </c>
      <c r="Z1960" s="14">
        <v>-0.28275781204197692</v>
      </c>
      <c r="AA1960" s="14">
        <v>-0.19578275297181508</v>
      </c>
      <c r="AB1960" s="14">
        <v>-8.1182734790982189E-2</v>
      </c>
      <c r="AC1960" s="14">
        <v>0.13552138519188525</v>
      </c>
      <c r="AD1960" s="14">
        <v>0.23309356438341239</v>
      </c>
      <c r="AE1960" s="14">
        <v>0.18651415439256264</v>
      </c>
      <c r="AF1960" s="14">
        <v>0.18381337541921475</v>
      </c>
      <c r="AG1960" s="14">
        <v>0.11183686474430445</v>
      </c>
      <c r="AH1960" s="14">
        <v>0.10517709967518842</v>
      </c>
    </row>
    <row r="1961" spans="1:34" ht="15" x14ac:dyDescent="0.25">
      <c r="A1961" t="str">
        <f t="shared" si="317"/>
        <v>中信归母净利润增速(TTM)</v>
      </c>
      <c r="B1961" s="3" t="str">
        <f t="shared" si="322"/>
        <v>中信银行归母净利润增速(TTM)</v>
      </c>
      <c r="C1961" s="5" t="s">
        <v>493</v>
      </c>
      <c r="D1961" s="4" t="s">
        <v>35</v>
      </c>
      <c r="E1961" s="5" t="s">
        <v>36</v>
      </c>
      <c r="F1961" s="5" t="s">
        <v>27</v>
      </c>
      <c r="G1961" s="5" t="str">
        <f t="shared" si="323"/>
        <v>归母净利润增速(TTM)</v>
      </c>
      <c r="H1961" s="14">
        <v>6.3759147167765873E-2</v>
      </c>
      <c r="I1961" s="14">
        <v>8.6024155780132935E-2</v>
      </c>
      <c r="J1961" s="14">
        <v>7.8673645901197367E-2</v>
      </c>
      <c r="K1961" s="14">
        <v>8.0964817944384662E-2</v>
      </c>
      <c r="L1961" s="14">
        <v>-3.9278965583133402E-2</v>
      </c>
      <c r="M1961" s="14">
        <v>-8.8412495357570314E-2</v>
      </c>
      <c r="N1961" s="14">
        <v>2.0097886077267594E-2</v>
      </c>
      <c r="O1961" s="14">
        <v>1.8598229513522229E-2</v>
      </c>
      <c r="P1961" s="14">
        <v>0.15958363720745217</v>
      </c>
      <c r="Q1961" s="14">
        <v>0.21812543853692767</v>
      </c>
      <c r="R1961" s="14">
        <v>0.13599428338097175</v>
      </c>
      <c r="S1961" s="14">
        <v>0.1431589858076863</v>
      </c>
      <c r="T1961" s="14">
        <v>0.12700590813798335</v>
      </c>
      <c r="U1961" s="14">
        <v>0.13322680144189664</v>
      </c>
      <c r="V1961" s="14">
        <v>0.11613738070847039</v>
      </c>
      <c r="W1961" s="14">
        <v>0.11415867480383614</v>
      </c>
      <c r="X1961" s="14">
        <v>0.11012277200933494</v>
      </c>
      <c r="Y1961" s="14">
        <v>8.9279858332787052E-2</v>
      </c>
      <c r="Z1961" s="14">
        <v>7.9110509959261222E-2</v>
      </c>
      <c r="AA1961" s="14">
        <v>4.9548492104480597E-2</v>
      </c>
      <c r="AB1961" s="14">
        <v>1.2079943941748087E-2</v>
      </c>
      <c r="AC1961" s="14">
        <v>1.4691493685367027E-2</v>
      </c>
      <c r="AD1961" s="14">
        <v>2.3278023158648718E-2</v>
      </c>
      <c r="AE1961" s="14">
        <v>2.7302685534497502E-2</v>
      </c>
      <c r="AF1961" s="14">
        <v>4.7035626665061184E-2</v>
      </c>
      <c r="AG1961" s="14">
        <v>4.0528712783159601E-2</v>
      </c>
      <c r="AH1961" s="14">
        <v>2.977718152123186E-2</v>
      </c>
    </row>
    <row r="1962" spans="1:34" ht="15" x14ac:dyDescent="0.25">
      <c r="A1962" t="str">
        <f t="shared" ref="A1962:A2024" si="324">E1962&amp;G1962</f>
        <v>民生归母净利润增速(TTM)</v>
      </c>
      <c r="B1962" s="3" t="str">
        <f t="shared" si="322"/>
        <v>民生银行归母净利润增速(TTM)</v>
      </c>
      <c r="C1962" s="5" t="s">
        <v>494</v>
      </c>
      <c r="D1962" s="4" t="s">
        <v>38</v>
      </c>
      <c r="E1962" s="5" t="s">
        <v>39</v>
      </c>
      <c r="F1962" s="5" t="s">
        <v>27</v>
      </c>
      <c r="G1962" s="5" t="str">
        <f t="shared" si="323"/>
        <v>归母净利润增速(TTM)</v>
      </c>
      <c r="H1962" s="14">
        <v>1.9262606392302945E-2</v>
      </c>
      <c r="I1962" s="14">
        <v>1.7529423021720569E-2</v>
      </c>
      <c r="J1962" s="14">
        <v>6.9386214159397691E-2</v>
      </c>
      <c r="K1962" s="14">
        <v>6.8390097113937898E-2</v>
      </c>
      <c r="L1962" s="14">
        <v>-3.2160055033249327E-2</v>
      </c>
      <c r="M1962" s="14">
        <v>-0.14203231084613788</v>
      </c>
      <c r="N1962" s="14">
        <v>-0.3625113807391443</v>
      </c>
      <c r="O1962" s="14">
        <v>-0.40731934817199195</v>
      </c>
      <c r="P1962" s="14">
        <v>-0.36006633892080792</v>
      </c>
      <c r="Q1962" s="14">
        <v>-0.28830092724522693</v>
      </c>
      <c r="R1962" s="14">
        <v>2.0985747180041021E-3</v>
      </c>
      <c r="S1962" s="14">
        <v>2.9377275813121325E-2</v>
      </c>
      <c r="T1962" s="14">
        <v>1.5734912995186688E-3</v>
      </c>
      <c r="U1962" s="14">
        <v>6.3141035512982767E-3</v>
      </c>
      <c r="V1962" s="14">
        <v>2.5828219074488803E-2</v>
      </c>
      <c r="W1962" s="14">
        <v>7.2516337909946452E-2</v>
      </c>
      <c r="X1962" s="14">
        <v>5.9914364045220853E-2</v>
      </c>
      <c r="Y1962" s="14">
        <v>7.3334965719882586E-2</v>
      </c>
      <c r="Z1962" s="14">
        <v>1.570784541665491E-2</v>
      </c>
      <c r="AA1962" s="14">
        <v>-2.1102943231685035E-2</v>
      </c>
      <c r="AB1962" s="14">
        <v>3.255056963496874E-3</v>
      </c>
      <c r="AC1962" s="14">
        <v>-6.6613436751454189E-2</v>
      </c>
      <c r="AD1962" s="14">
        <v>-9.8456299025765678E-2</v>
      </c>
      <c r="AE1962" s="14">
        <v>-9.7510136485637694E-2</v>
      </c>
      <c r="AF1962" s="14">
        <v>-9.6118192352259726E-2</v>
      </c>
      <c r="AG1962" s="14">
        <v>-7.2711719418306439E-2</v>
      </c>
      <c r="AH1962" s="14">
        <v>-5.3659895962348235E-2</v>
      </c>
    </row>
    <row r="1963" spans="1:34" ht="15" x14ac:dyDescent="0.25">
      <c r="A1963" t="str">
        <f t="shared" si="324"/>
        <v>光大归母净利润增速(TTM)</v>
      </c>
      <c r="B1963" s="3" t="str">
        <f t="shared" si="322"/>
        <v>光大银行归母净利润增速(TTM)</v>
      </c>
      <c r="C1963" s="5" t="s">
        <v>495</v>
      </c>
      <c r="D1963" s="4" t="s">
        <v>41</v>
      </c>
      <c r="E1963" s="5" t="s">
        <v>42</v>
      </c>
      <c r="F1963" s="5" t="s">
        <v>27</v>
      </c>
      <c r="G1963" s="5" t="str">
        <f t="shared" si="323"/>
        <v>归母净利润增速(TTM)</v>
      </c>
      <c r="H1963" s="14">
        <v>0.10241424681007304</v>
      </c>
      <c r="I1963" s="14">
        <v>0.10114548889938572</v>
      </c>
      <c r="J1963" s="14">
        <v>0.10977747407825558</v>
      </c>
      <c r="K1963" s="14">
        <v>0.11971113246556615</v>
      </c>
      <c r="L1963" s="14">
        <v>-2.0955923170866978E-2</v>
      </c>
      <c r="M1963" s="14">
        <v>-4.6597672797468875E-2</v>
      </c>
      <c r="N1963" s="14">
        <v>1.2582320501151118E-2</v>
      </c>
      <c r="O1963" s="14">
        <v>1.4563611775720436E-3</v>
      </c>
      <c r="P1963" s="14">
        <v>0.1877923624301874</v>
      </c>
      <c r="Q1963" s="14">
        <v>0.21777277840269965</v>
      </c>
      <c r="R1963" s="14">
        <v>0.14760469543147203</v>
      </c>
      <c r="S1963" s="14">
        <v>0.13332294588137508</v>
      </c>
      <c r="T1963" s="14">
        <v>5.6638900159915885E-2</v>
      </c>
      <c r="U1963" s="14">
        <v>3.7155920931091754E-2</v>
      </c>
      <c r="V1963" s="14">
        <v>3.2252862441541685E-2</v>
      </c>
      <c r="W1963" s="14">
        <v>4.1084276614270804E-2</v>
      </c>
      <c r="X1963" s="14">
        <v>2.9591145245087019E-2</v>
      </c>
      <c r="Y1963" s="14">
        <v>2.2109411528955871E-2</v>
      </c>
      <c r="Z1963" s="14">
        <v>-8.9606534693239842E-2</v>
      </c>
      <c r="AA1963" s="14">
        <v>-0.10113348739958192</v>
      </c>
      <c r="AB1963" s="14">
        <v>-9.5941202281702415E-2</v>
      </c>
      <c r="AC1963" s="14">
        <v>-9.5630200845205252E-2</v>
      </c>
      <c r="AD1963" s="14">
        <v>2.21612080800156E-2</v>
      </c>
      <c r="AE1963" s="14">
        <v>2.1890303623898134E-2</v>
      </c>
      <c r="AF1963" s="14">
        <v>1.5143058218263632E-2</v>
      </c>
      <c r="AG1963" s="14">
        <v>-2.9289912322959882E-2</v>
      </c>
      <c r="AH1963" s="14">
        <v>-6.8831542594013792E-2</v>
      </c>
    </row>
    <row r="1964" spans="1:34" ht="15" x14ac:dyDescent="0.25">
      <c r="A1964" t="str">
        <f t="shared" si="324"/>
        <v>平安归母净利润增速(TTM)</v>
      </c>
      <c r="B1964" s="3" t="str">
        <f t="shared" si="322"/>
        <v>平安银行归母净利润增速(TTM)</v>
      </c>
      <c r="C1964" s="5" t="s">
        <v>511</v>
      </c>
      <c r="D1964" s="4" t="s">
        <v>44</v>
      </c>
      <c r="E1964" s="5" t="s">
        <v>45</v>
      </c>
      <c r="F1964" s="5" t="s">
        <v>27</v>
      </c>
      <c r="G1964" s="5" t="str">
        <f t="shared" si="323"/>
        <v>归母净利润增速(TTM)</v>
      </c>
      <c r="H1964" s="14">
        <v>0.11838213854292505</v>
      </c>
      <c r="I1964" s="14">
        <v>0.14253633839621124</v>
      </c>
      <c r="J1964" s="14">
        <v>0.13607059392376494</v>
      </c>
      <c r="K1964" s="14">
        <v>0.14133780045969838</v>
      </c>
      <c r="L1964" s="14">
        <v>-1.4115981973257925E-2</v>
      </c>
      <c r="M1964" s="14">
        <v>-3.6129078369010005E-2</v>
      </c>
      <c r="N1964" s="14">
        <v>2.5997517290299643E-2</v>
      </c>
      <c r="O1964" s="14">
        <v>4.1471823053555089E-2</v>
      </c>
      <c r="P1964" s="14">
        <v>0.24038534189648658</v>
      </c>
      <c r="Q1964" s="14">
        <v>0.32229719709328197</v>
      </c>
      <c r="R1964" s="14">
        <v>0.25608407079646034</v>
      </c>
      <c r="S1964" s="14">
        <v>0.27995542737283696</v>
      </c>
      <c r="T1964" s="14">
        <v>0.24390095330917061</v>
      </c>
      <c r="U1964" s="14">
        <v>0.22977709238749472</v>
      </c>
      <c r="V1964" s="14">
        <v>0.25264200792602381</v>
      </c>
      <c r="W1964" s="14">
        <v>0.21032416653863892</v>
      </c>
      <c r="X1964" s="14">
        <v>0.19524497441296768</v>
      </c>
      <c r="Y1964" s="14">
        <v>0.10560875512995921</v>
      </c>
      <c r="Z1964" s="14">
        <v>2.0630108093857073E-2</v>
      </c>
      <c r="AA1964" s="14">
        <v>-1.0218329525260424E-2</v>
      </c>
      <c r="AB1964" s="14">
        <v>-3.8266926149749178E-2</v>
      </c>
      <c r="AC1964" s="14">
        <v>-4.0068464901427167E-2</v>
      </c>
      <c r="AD1964" s="14">
        <v>-4.1911527284468897E-2</v>
      </c>
      <c r="AE1964" s="14">
        <v>-6.6538420433899625E-2</v>
      </c>
      <c r="AF1964" s="14">
        <v>-7.344452254670164E-2</v>
      </c>
      <c r="AG1964" s="14">
        <v>-7.3707276203570551E-2</v>
      </c>
      <c r="AH1964" s="14">
        <v>-4.2127258021029929E-2</v>
      </c>
    </row>
    <row r="1965" spans="1:34" ht="15" x14ac:dyDescent="0.25">
      <c r="A1965" t="str">
        <f t="shared" si="324"/>
        <v>华夏归母净利润增速(TTM)</v>
      </c>
      <c r="B1965" s="3" t="str">
        <f t="shared" si="322"/>
        <v>华夏银行归母净利润增速(TTM)</v>
      </c>
      <c r="C1965" s="5" t="s">
        <v>512</v>
      </c>
      <c r="D1965" s="4" t="s">
        <v>47</v>
      </c>
      <c r="E1965" s="5" t="s">
        <v>48</v>
      </c>
      <c r="F1965" s="5" t="s">
        <v>27</v>
      </c>
      <c r="G1965" s="5" t="str">
        <f t="shared" si="323"/>
        <v>归母净利润增速(TTM)</v>
      </c>
      <c r="H1965" s="14">
        <v>6.7139574383055386E-2</v>
      </c>
      <c r="I1965" s="14">
        <v>7.3613528972892375E-2</v>
      </c>
      <c r="J1965" s="14">
        <v>5.0398005178862663E-2</v>
      </c>
      <c r="K1965" s="14">
        <v>5.8921995313023348E-2</v>
      </c>
      <c r="L1965" s="14">
        <v>-3.103641981087911E-2</v>
      </c>
      <c r="M1965" s="14">
        <v>-3.7248088950660146E-2</v>
      </c>
      <c r="N1965" s="14">
        <v>-2.8760556950467982E-2</v>
      </c>
      <c r="O1965" s="14">
        <v>-1.5852942504855461E-2</v>
      </c>
      <c r="P1965" s="14">
        <v>0.10720324653364895</v>
      </c>
      <c r="Q1965" s="14">
        <v>0.1236225398200279</v>
      </c>
      <c r="R1965" s="14">
        <v>0.10622796709753229</v>
      </c>
      <c r="S1965" s="14">
        <v>9.2519504359798194E-2</v>
      </c>
      <c r="T1965" s="14">
        <v>5.0920673706257032E-2</v>
      </c>
      <c r="U1965" s="14">
        <v>4.5653104925053395E-2</v>
      </c>
      <c r="V1965" s="14">
        <v>6.3734862970044617E-2</v>
      </c>
      <c r="W1965" s="14">
        <v>6.1203058052591755E-2</v>
      </c>
      <c r="X1965" s="14">
        <v>6.3691094041934834E-2</v>
      </c>
      <c r="Y1965" s="14">
        <v>6.1353211009174395E-2</v>
      </c>
      <c r="Z1965" s="14">
        <v>5.3045735969642509E-2</v>
      </c>
      <c r="AA1965" s="14">
        <v>4.4966947710089911E-2</v>
      </c>
      <c r="AB1965" s="14">
        <v>4.2546547484289141E-2</v>
      </c>
      <c r="AC1965" s="14">
        <v>3.8782125492012084E-2</v>
      </c>
      <c r="AD1965" s="14">
        <v>4.9804650457079984E-2</v>
      </c>
      <c r="AE1965" s="14">
        <v>1.704610023106936E-2</v>
      </c>
      <c r="AF1965" s="14">
        <v>-8.6113295143965766E-4</v>
      </c>
      <c r="AG1965" s="14">
        <v>8.4698540064637347E-3</v>
      </c>
      <c r="AH1965" s="14">
        <v>-1.7199017199017168E-2</v>
      </c>
    </row>
    <row r="1966" spans="1:34" ht="15" x14ac:dyDescent="0.25">
      <c r="A1966" t="str">
        <f t="shared" si="324"/>
        <v>浙商归母净利润增速(TTM)</v>
      </c>
      <c r="B1966" s="3" t="str">
        <f t="shared" si="322"/>
        <v>浙商银行归母净利润增速(TTM)</v>
      </c>
      <c r="C1966" s="5" t="s">
        <v>496</v>
      </c>
      <c r="D1966" s="4" t="s">
        <v>50</v>
      </c>
      <c r="E1966" s="5" t="s">
        <v>51</v>
      </c>
      <c r="F1966" s="5" t="s">
        <v>27</v>
      </c>
      <c r="G1966" s="5" t="str">
        <f t="shared" si="323"/>
        <v>归母净利润增速(TTM)</v>
      </c>
      <c r="H1966" s="14">
        <v>6.0092526168421416E-2</v>
      </c>
      <c r="I1966" s="14">
        <v>9.7413128285492506E-2</v>
      </c>
      <c r="J1966" s="14">
        <v>0.12482994523435866</v>
      </c>
      <c r="K1966" s="14">
        <v>4.6610333712048771E-2</v>
      </c>
      <c r="L1966" s="14">
        <v>-2.8791408130783493E-2</v>
      </c>
      <c r="M1966" s="14">
        <v>-8.0901276333175481E-2</v>
      </c>
      <c r="N1966" s="14">
        <v>-4.7642185188062132E-2</v>
      </c>
      <c r="O1966" s="14">
        <v>-5.0641219281567451E-2</v>
      </c>
      <c r="P1966" s="14">
        <v>1.7519074066679893E-2</v>
      </c>
      <c r="Q1966" s="14">
        <v>7.71880514375681E-2</v>
      </c>
      <c r="R1966" s="14">
        <v>2.7540823787472586E-2</v>
      </c>
      <c r="S1966" s="14">
        <v>6.7386738654443654E-2</v>
      </c>
      <c r="T1966" s="14">
        <v>3.1166733952361841E-2</v>
      </c>
      <c r="U1966" s="14">
        <v>6.7801930471631494E-2</v>
      </c>
      <c r="V1966" s="14">
        <v>7.6691967109424442E-2</v>
      </c>
      <c r="W1966" s="14">
        <v>7.0887035633055304E-2</v>
      </c>
      <c r="X1966" s="14">
        <v>0.12653668467621954</v>
      </c>
      <c r="Y1966" s="14">
        <v>9.017417505695606E-2</v>
      </c>
      <c r="Z1966" s="14">
        <v>0.10500807754442637</v>
      </c>
      <c r="AA1966" s="14">
        <v>8.5734513274336177E-2</v>
      </c>
      <c r="AB1966" s="14">
        <v>6.3738096893028146E-2</v>
      </c>
      <c r="AC1966" s="14">
        <v>2.4673048402318973E-2</v>
      </c>
      <c r="AD1966" s="14">
        <v>9.1706539074961728E-3</v>
      </c>
      <c r="AE1966" s="14">
        <v>-7.4334898278557516E-3</v>
      </c>
      <c r="AF1966" s="14">
        <v>-2.9404077365394302E-2</v>
      </c>
      <c r="AG1966" s="14">
        <v>-8.2302631578947308E-2</v>
      </c>
      <c r="AH1966" s="14">
        <v>-0.14849203213486112</v>
      </c>
    </row>
    <row r="1967" spans="1:34" ht="15" x14ac:dyDescent="0.25">
      <c r="A1967" t="str">
        <f t="shared" si="324"/>
        <v>北京归母净利润增速(TTM)</v>
      </c>
      <c r="B1967" s="3" t="str">
        <f t="shared" si="322"/>
        <v>北京银行归母净利润增速(TTM)</v>
      </c>
      <c r="C1967" s="5" t="s">
        <v>513</v>
      </c>
      <c r="D1967" s="4" t="s">
        <v>53</v>
      </c>
      <c r="E1967" s="5" t="s">
        <v>54</v>
      </c>
      <c r="F1967" s="5" t="s">
        <v>55</v>
      </c>
      <c r="G1967" s="5" t="str">
        <f t="shared" si="323"/>
        <v>归母净利润增速(TTM)</v>
      </c>
      <c r="H1967" s="14">
        <v>7.7352880869386784E-2</v>
      </c>
      <c r="I1967" s="14">
        <v>8.143519451723441E-2</v>
      </c>
      <c r="J1967" s="14">
        <v>7.1942805719427988E-2</v>
      </c>
      <c r="K1967" s="14">
        <v>5.9510486107731929E-2</v>
      </c>
      <c r="L1967" s="14">
        <v>-4.4297473473854515E-2</v>
      </c>
      <c r="M1967" s="14">
        <v>-7.1435228331780121E-2</v>
      </c>
      <c r="N1967" s="14">
        <v>2.0055034746514007E-3</v>
      </c>
      <c r="O1967" s="14">
        <v>-2.7096537154403188E-3</v>
      </c>
      <c r="P1967" s="14">
        <v>0.12282186597630199</v>
      </c>
      <c r="Q1967" s="14">
        <v>0.15903046118331912</v>
      </c>
      <c r="R1967" s="14">
        <v>3.4537330106125433E-2</v>
      </c>
      <c r="S1967" s="14">
        <v>4.4485378770434895E-2</v>
      </c>
      <c r="T1967" s="14">
        <v>2.9441759411164749E-2</v>
      </c>
      <c r="U1967" s="14">
        <v>1.3335642535504039E-2</v>
      </c>
      <c r="V1967" s="14">
        <v>0.11401061819490689</v>
      </c>
      <c r="W1967" s="14">
        <v>9.7835192451832059E-2</v>
      </c>
      <c r="X1967" s="14">
        <v>9.5059654563466406E-2</v>
      </c>
      <c r="Y1967" s="14">
        <v>9.519740215347805E-2</v>
      </c>
      <c r="Z1967" s="14">
        <v>3.4894991922455633E-2</v>
      </c>
      <c r="AA1967" s="14">
        <v>4.3975903614457787E-2</v>
      </c>
      <c r="AB1967" s="14">
        <v>2.1279106356198854E-2</v>
      </c>
      <c r="AC1967" s="14">
        <v>1.4708177278402148E-2</v>
      </c>
      <c r="AD1967" s="14">
        <v>8.0783640337183625E-3</v>
      </c>
      <c r="AE1967" s="14">
        <v>-1.3694941334872101E-2</v>
      </c>
      <c r="AF1967" s="14">
        <v>1.309455035624893E-2</v>
      </c>
      <c r="AG1967" s="14">
        <v>1.0304125495020761E-2</v>
      </c>
      <c r="AH1967" s="14" t="e">
        <v>#N/A</v>
      </c>
    </row>
    <row r="1968" spans="1:34" ht="15" x14ac:dyDescent="0.25">
      <c r="A1968" t="str">
        <f t="shared" si="324"/>
        <v>江苏归母净利润增速(TTM)</v>
      </c>
      <c r="B1968" s="3" t="str">
        <f t="shared" si="322"/>
        <v>江苏银行归母净利润增速(TTM)</v>
      </c>
      <c r="C1968" s="5" t="s">
        <v>514</v>
      </c>
      <c r="D1968" s="4" t="s">
        <v>57</v>
      </c>
      <c r="E1968" s="5" t="s">
        <v>58</v>
      </c>
      <c r="F1968" s="5" t="s">
        <v>55</v>
      </c>
      <c r="G1968" s="5" t="str">
        <f t="shared" si="323"/>
        <v>归母净利润增速(TTM)</v>
      </c>
      <c r="H1968" s="14">
        <v>0.12227447313778185</v>
      </c>
      <c r="I1968" s="14">
        <v>0.13445090224274078</v>
      </c>
      <c r="J1968" s="14">
        <v>0.11891938230079223</v>
      </c>
      <c r="K1968" s="14">
        <v>0.11548796536594476</v>
      </c>
      <c r="L1968" s="14">
        <v>5.7413826755143484E-2</v>
      </c>
      <c r="M1968" s="14">
        <v>4.7666379733350385E-4</v>
      </c>
      <c r="N1968" s="14">
        <v>3.0586767865533607E-2</v>
      </c>
      <c r="O1968" s="14">
        <v>6.1733521126312967E-2</v>
      </c>
      <c r="P1968" s="14">
        <v>0.14943400929115522</v>
      </c>
      <c r="Q1968" s="14">
        <v>0.27349249399537356</v>
      </c>
      <c r="R1968" s="14">
        <v>0.30722808596587808</v>
      </c>
      <c r="S1968" s="14">
        <v>0.31290340504555897</v>
      </c>
      <c r="T1968" s="14">
        <v>0.33633038124620152</v>
      </c>
      <c r="U1968" s="14">
        <v>0.31346716443640316</v>
      </c>
      <c r="V1968" s="14">
        <v>0.28899779200801856</v>
      </c>
      <c r="W1968" s="14">
        <v>0.28345457756383413</v>
      </c>
      <c r="X1968" s="14">
        <v>0.26882350236071356</v>
      </c>
      <c r="Y1968" s="14">
        <v>0.24296231532519874</v>
      </c>
      <c r="Z1968" s="14">
        <v>0.13252816228224751</v>
      </c>
      <c r="AA1968" s="14">
        <v>9.4487280952617936E-2</v>
      </c>
      <c r="AB1968" s="14">
        <v>4.9449077662997248E-2</v>
      </c>
      <c r="AC1968" s="14">
        <v>2.5538103038268894E-2</v>
      </c>
      <c r="AD1968" s="14">
        <v>0.10757645680303321</v>
      </c>
      <c r="AE1968" s="14">
        <v>0.10168143046311205</v>
      </c>
      <c r="AF1968" s="14">
        <v>9.4866671982740597E-2</v>
      </c>
      <c r="AG1968" s="14">
        <v>9.1268602086237383E-2</v>
      </c>
      <c r="AH1968" s="14" t="e">
        <v>#N/A</v>
      </c>
    </row>
    <row r="1969" spans="1:34" ht="15" x14ac:dyDescent="0.25">
      <c r="A1969" t="str">
        <f t="shared" si="324"/>
        <v>上海归母净利润增速(TTM)</v>
      </c>
      <c r="B1969" s="3" t="str">
        <f t="shared" si="322"/>
        <v>上海银行归母净利润增速(TTM)</v>
      </c>
      <c r="C1969" s="5" t="s">
        <v>516</v>
      </c>
      <c r="D1969" s="4" t="s">
        <v>60</v>
      </c>
      <c r="E1969" s="5" t="s">
        <v>61</v>
      </c>
      <c r="F1969" s="5" t="s">
        <v>55</v>
      </c>
      <c r="G1969" s="5" t="str">
        <f t="shared" si="323"/>
        <v>归母净利润增速(TTM)</v>
      </c>
      <c r="H1969" s="14">
        <v>0.14620291807056732</v>
      </c>
      <c r="I1969" s="14">
        <v>0.12087504975659931</v>
      </c>
      <c r="J1969" s="14">
        <v>0.12551530328201557</v>
      </c>
      <c r="K1969" s="14">
        <v>9.9704957381750087E-2</v>
      </c>
      <c r="L1969" s="14">
        <v>6.9127409054359323E-2</v>
      </c>
      <c r="M1969" s="14">
        <v>-5.5994114757164828E-2</v>
      </c>
      <c r="N1969" s="14">
        <v>2.8943044858334908E-2</v>
      </c>
      <c r="O1969" s="14">
        <v>3.3451872539579666E-2</v>
      </c>
      <c r="P1969" s="14">
        <v>6.3559849565993989E-2</v>
      </c>
      <c r="Q1969" s="14">
        <v>0.18362633585702037</v>
      </c>
      <c r="R1969" s="14">
        <v>5.5417120619512691E-2</v>
      </c>
      <c r="S1969" s="14">
        <v>5.3786160826116133E-2</v>
      </c>
      <c r="T1969" s="14">
        <v>1.8461122002883044E-2</v>
      </c>
      <c r="U1969" s="14">
        <v>3.8995059184395186E-3</v>
      </c>
      <c r="V1969" s="14">
        <v>1.0786594885178883E-2</v>
      </c>
      <c r="W1969" s="14">
        <v>5.7448061760136645E-3</v>
      </c>
      <c r="X1969" s="14">
        <v>9.9070104733452378E-5</v>
      </c>
      <c r="Y1969" s="14">
        <v>-4.755526606247432E-3</v>
      </c>
      <c r="Z1969" s="14">
        <v>1.1874840525551433E-2</v>
      </c>
      <c r="AA1969" s="14">
        <v>8.082190378664672E-3</v>
      </c>
      <c r="AB1969" s="14">
        <v>1.0590895303165121E-2</v>
      </c>
      <c r="AC1969" s="14">
        <v>1.4667640047636092E-2</v>
      </c>
      <c r="AD1969" s="14">
        <v>4.5025970302937791E-2</v>
      </c>
      <c r="AE1969" s="14">
        <v>4.6342645570374076E-2</v>
      </c>
      <c r="AF1969" s="14">
        <v>5.0412883576144388E-2</v>
      </c>
      <c r="AG1969" s="14">
        <v>5.5324943714034527E-2</v>
      </c>
      <c r="AH1969" s="14">
        <v>2.6872366551796385E-2</v>
      </c>
    </row>
    <row r="1970" spans="1:34" ht="15" x14ac:dyDescent="0.25">
      <c r="A1970" t="str">
        <f t="shared" si="324"/>
        <v>宁波归母净利润增速(TTM)</v>
      </c>
      <c r="B1970" s="3" t="str">
        <f t="shared" si="322"/>
        <v>宁波银行归母净利润增速(TTM)</v>
      </c>
      <c r="C1970" s="5" t="s">
        <v>515</v>
      </c>
      <c r="D1970" s="4" t="s">
        <v>63</v>
      </c>
      <c r="E1970" s="5" t="s">
        <v>64</v>
      </c>
      <c r="F1970" s="5" t="s">
        <v>55</v>
      </c>
      <c r="G1970" s="5" t="str">
        <f t="shared" si="323"/>
        <v>归母净利润增速(TTM)</v>
      </c>
      <c r="H1970" s="14">
        <v>0.20048166500444337</v>
      </c>
      <c r="I1970" s="14">
        <v>0.19145773465140478</v>
      </c>
      <c r="J1970" s="14">
        <v>0.22597895150127523</v>
      </c>
      <c r="K1970" s="14">
        <v>0.21915871452936025</v>
      </c>
      <c r="L1970" s="14">
        <v>0.19349280511347977</v>
      </c>
      <c r="M1970" s="14">
        <v>0.10009645892094729</v>
      </c>
      <c r="N1970" s="14">
        <v>9.7399731388629202E-2</v>
      </c>
      <c r="O1970" s="14">
        <v>0.10156472247836368</v>
      </c>
      <c r="P1970" s="14">
        <v>0.13680258655620919</v>
      </c>
      <c r="Q1970" s="14">
        <v>0.26714946196104133</v>
      </c>
      <c r="R1970" s="14">
        <v>0.29873754152823928</v>
      </c>
      <c r="S1970" s="14">
        <v>0.30080866061945755</v>
      </c>
      <c r="T1970" s="14">
        <v>0.27313106362672046</v>
      </c>
      <c r="U1970" s="14">
        <v>0.24017281916052091</v>
      </c>
      <c r="V1970" s="14">
        <v>0.18054844981070292</v>
      </c>
      <c r="W1970" s="14">
        <v>0.16667478447226158</v>
      </c>
      <c r="X1970" s="14">
        <v>0.16243249589105407</v>
      </c>
      <c r="Y1970" s="14">
        <v>0.12496656263932233</v>
      </c>
      <c r="Z1970" s="14">
        <v>0.10660888407367278</v>
      </c>
      <c r="AA1970" s="14">
        <v>8.3371602721997104E-2</v>
      </c>
      <c r="AB1970" s="14">
        <v>5.9909509574210158E-2</v>
      </c>
      <c r="AC1970" s="14">
        <v>6.5786866405104172E-2</v>
      </c>
      <c r="AD1970" s="14">
        <v>6.2345799882514145E-2</v>
      </c>
      <c r="AE1970" s="14">
        <v>6.0924855491329491E-2</v>
      </c>
      <c r="AF1970" s="14">
        <v>7.6723710790105551E-2</v>
      </c>
      <c r="AG1970" s="14">
        <v>7.3327631725727996E-2</v>
      </c>
      <c r="AH1970" s="14">
        <v>8.1321192907435405E-2</v>
      </c>
    </row>
    <row r="1971" spans="1:34" ht="15" x14ac:dyDescent="0.25">
      <c r="A1971" t="str">
        <f t="shared" si="324"/>
        <v>南京归母净利润增速(TTM)</v>
      </c>
      <c r="B1971" s="3" t="str">
        <f t="shared" si="322"/>
        <v>南京银行归母净利润增速(TTM)</v>
      </c>
      <c r="C1971" s="5" t="s">
        <v>517</v>
      </c>
      <c r="D1971" s="4" t="s">
        <v>66</v>
      </c>
      <c r="E1971" s="5" t="s">
        <v>67</v>
      </c>
      <c r="F1971" s="5" t="s">
        <v>55</v>
      </c>
      <c r="G1971" s="5" t="str">
        <f t="shared" si="323"/>
        <v>归母净利润增速(TTM)</v>
      </c>
      <c r="H1971" s="14">
        <v>0.13589586675112084</v>
      </c>
      <c r="I1971" s="14">
        <v>0.14602249588454949</v>
      </c>
      <c r="J1971" s="14">
        <v>0.12467958967610224</v>
      </c>
      <c r="K1971" s="14">
        <v>0.1195667721086149</v>
      </c>
      <c r="L1971" s="14">
        <v>6.8639827518934354E-2</v>
      </c>
      <c r="M1971" s="14">
        <v>2.1372394564850027E-2</v>
      </c>
      <c r="N1971" s="14">
        <v>5.1985963438162648E-2</v>
      </c>
      <c r="O1971" s="14">
        <v>4.3917045873238532E-2</v>
      </c>
      <c r="P1971" s="14">
        <v>0.1201634874828869</v>
      </c>
      <c r="Q1971" s="14">
        <v>0.21372526796463209</v>
      </c>
      <c r="R1971" s="14">
        <v>0.21035788198398536</v>
      </c>
      <c r="S1971" s="14">
        <v>0.247044112303546</v>
      </c>
      <c r="T1971" s="14">
        <v>0.22466610411251758</v>
      </c>
      <c r="U1971" s="14">
        <v>0.20365958332977901</v>
      </c>
      <c r="V1971" s="14">
        <v>0.16089557278326208</v>
      </c>
      <c r="W1971" s="14">
        <v>0.12211461915166924</v>
      </c>
      <c r="X1971" s="14">
        <v>7.9104816359790636E-2</v>
      </c>
      <c r="Y1971" s="14">
        <v>1.2842844596916978E-2</v>
      </c>
      <c r="Z1971" s="14">
        <v>5.1089092108072918E-3</v>
      </c>
      <c r="AA1971" s="14">
        <v>-2.0805771057668754E-3</v>
      </c>
      <c r="AB1971" s="14">
        <v>2.4765851494320805E-2</v>
      </c>
      <c r="AC1971" s="14">
        <v>6.190699387414049E-2</v>
      </c>
      <c r="AD1971" s="14">
        <v>9.0511101344043235E-2</v>
      </c>
      <c r="AE1971" s="14">
        <v>9.5749546538855951E-2</v>
      </c>
      <c r="AF1971" s="14">
        <v>9.223582484350791E-2</v>
      </c>
      <c r="AG1971" s="14">
        <v>8.2418229693461853E-2</v>
      </c>
      <c r="AH1971" s="14">
        <v>8.0799622218230796E-2</v>
      </c>
    </row>
    <row r="1972" spans="1:34" ht="15" x14ac:dyDescent="0.25">
      <c r="A1972" t="str">
        <f t="shared" si="324"/>
        <v>杭州归母净利润增速(TTM)</v>
      </c>
      <c r="B1972" s="3" t="str">
        <f t="shared" si="322"/>
        <v>杭州银行归母净利润增速(TTM)</v>
      </c>
      <c r="C1972" s="5" t="s">
        <v>518</v>
      </c>
      <c r="D1972" s="4" t="s">
        <v>69</v>
      </c>
      <c r="E1972" s="5" t="s">
        <v>70</v>
      </c>
      <c r="F1972" s="5" t="s">
        <v>55</v>
      </c>
      <c r="G1972" s="5" t="str">
        <f t="shared" si="323"/>
        <v>归母净利润增速(TTM)</v>
      </c>
      <c r="H1972" s="14">
        <v>0.19550344110226447</v>
      </c>
      <c r="I1972" s="14">
        <v>0.19042421182972324</v>
      </c>
      <c r="J1972" s="14">
        <v>0.21988598842367874</v>
      </c>
      <c r="K1972" s="14">
        <v>0.21849518538409665</v>
      </c>
      <c r="L1972" s="14">
        <v>0.16920104992873369</v>
      </c>
      <c r="M1972" s="14">
        <v>8.9989062334227987E-2</v>
      </c>
      <c r="N1972" s="14">
        <v>8.0932603042990922E-2</v>
      </c>
      <c r="O1972" s="14">
        <v>7.74456961498899E-2</v>
      </c>
      <c r="P1972" s="14">
        <v>0.14678482679444999</v>
      </c>
      <c r="Q1972" s="14">
        <v>0.25054763588324497</v>
      </c>
      <c r="R1972" s="14">
        <v>0.29770670291251244</v>
      </c>
      <c r="S1972" s="14">
        <v>0.34197337587155635</v>
      </c>
      <c r="T1972" s="14">
        <v>0.34325246009154536</v>
      </c>
      <c r="U1972" s="14">
        <v>0.33794755445427399</v>
      </c>
      <c r="V1972" s="14">
        <v>0.26112796010892536</v>
      </c>
      <c r="W1972" s="14">
        <v>0.25447057612114465</v>
      </c>
      <c r="X1972" s="14">
        <v>0.23655897820078831</v>
      </c>
      <c r="Y1972" s="14">
        <v>0.22574041222162228</v>
      </c>
      <c r="Z1972" s="14">
        <v>0.23152329799740232</v>
      </c>
      <c r="AA1972" s="14">
        <v>0.211649677276398</v>
      </c>
      <c r="AB1972" s="14">
        <v>0.19688322509500047</v>
      </c>
      <c r="AC1972" s="14">
        <v>0.17492586011524278</v>
      </c>
      <c r="AD1972" s="14">
        <v>0.18070845303467523</v>
      </c>
      <c r="AE1972" s="14">
        <v>0.16968632772491418</v>
      </c>
      <c r="AF1972" s="14">
        <v>0.16163157651472837</v>
      </c>
      <c r="AG1972" s="14">
        <v>0.14707341776003985</v>
      </c>
      <c r="AH1972" s="14">
        <v>0.12056113084933071</v>
      </c>
    </row>
    <row r="1973" spans="1:34" ht="15" x14ac:dyDescent="0.25">
      <c r="A1973" t="str">
        <f t="shared" si="324"/>
        <v>成都归母净利润增速(TTM)</v>
      </c>
      <c r="B1973" s="3" t="str">
        <f t="shared" si="322"/>
        <v>成都银行归母净利润增速(TTM)</v>
      </c>
      <c r="C1973" s="5" t="s">
        <v>520</v>
      </c>
      <c r="D1973" s="4" t="s">
        <v>72</v>
      </c>
      <c r="E1973" s="5" t="s">
        <v>73</v>
      </c>
      <c r="F1973" s="5" t="s">
        <v>55</v>
      </c>
      <c r="G1973" s="5" t="str">
        <f t="shared" si="323"/>
        <v>归母净利润增速(TTM)</v>
      </c>
      <c r="H1973" s="14">
        <v>0.14880242194123852</v>
      </c>
      <c r="I1973" s="14">
        <v>0.17051305014356757</v>
      </c>
      <c r="J1973" s="14">
        <v>0.19396532254421789</v>
      </c>
      <c r="K1973" s="14">
        <v>0.16660766565447011</v>
      </c>
      <c r="L1973" s="14">
        <v>0.15269053718912143</v>
      </c>
      <c r="M1973" s="14">
        <v>9.1794740975998254E-2</v>
      </c>
      <c r="N1973" s="14">
        <v>8.5334990722225224E-2</v>
      </c>
      <c r="O1973" s="14">
        <v>0.10223988978250466</v>
      </c>
      <c r="P1973" s="14">
        <v>0.14858241545060696</v>
      </c>
      <c r="Q1973" s="14">
        <v>0.21088776714904797</v>
      </c>
      <c r="R1973" s="14">
        <v>0.29979653373692405</v>
      </c>
      <c r="S1973" s="14">
        <v>0.32348269289866671</v>
      </c>
      <c r="T1973" s="14">
        <v>0.3360111506577389</v>
      </c>
      <c r="U1973" s="14">
        <v>0.35900953051392082</v>
      </c>
      <c r="V1973" s="14">
        <v>0.28243079577705088</v>
      </c>
      <c r="W1973" s="14">
        <v>0.25346112668238008</v>
      </c>
      <c r="X1973" s="14">
        <v>0.25421651992326677</v>
      </c>
      <c r="Y1973" s="14">
        <v>0.21112553280811475</v>
      </c>
      <c r="Z1973" s="14">
        <v>0.16218680099343008</v>
      </c>
      <c r="AA1973" s="14">
        <v>0.15131215734754341</v>
      </c>
      <c r="AB1973" s="14">
        <v>9.8641030736559568E-2</v>
      </c>
      <c r="AC1973" s="14">
        <v>9.6569102688260883E-2</v>
      </c>
      <c r="AD1973" s="14">
        <v>0.10172650126577418</v>
      </c>
      <c r="AE1973" s="14">
        <v>8.5376240944397858E-2</v>
      </c>
      <c r="AF1973" s="14">
        <v>8.52952063721161E-2</v>
      </c>
      <c r="AG1973" s="14">
        <v>6.0539558395969965E-2</v>
      </c>
      <c r="AH1973" s="14" t="e">
        <v>#N/A</v>
      </c>
    </row>
    <row r="1974" spans="1:34" ht="15" x14ac:dyDescent="0.25">
      <c r="A1974" t="str">
        <f t="shared" si="324"/>
        <v>长沙归母净利润增速(TTM)</v>
      </c>
      <c r="B1974" s="3" t="str">
        <f t="shared" si="322"/>
        <v>长沙银行归母净利润增速(TTM)</v>
      </c>
      <c r="C1974" s="5" t="s">
        <v>521</v>
      </c>
      <c r="D1974" s="4" t="s">
        <v>75</v>
      </c>
      <c r="E1974" s="5" t="s">
        <v>76</v>
      </c>
      <c r="F1974" s="5" t="s">
        <v>55</v>
      </c>
      <c r="G1974" s="5" t="str">
        <f t="shared" si="323"/>
        <v>归母净利润增速(TTM)</v>
      </c>
      <c r="H1974" s="14">
        <v>0.5640878530513429</v>
      </c>
      <c r="I1974" s="14">
        <v>0.14548129539902058</v>
      </c>
      <c r="J1974" s="14">
        <v>0.13433638309046037</v>
      </c>
      <c r="K1974" s="14">
        <v>0.13654344413421632</v>
      </c>
      <c r="L1974" s="14">
        <v>0.10819785518107414</v>
      </c>
      <c r="M1974" s="14">
        <v>5.7849298964992316E-2</v>
      </c>
      <c r="N1974" s="14">
        <v>5.0815038950854381E-2</v>
      </c>
      <c r="O1974" s="14">
        <v>3.2712460628603689E-2</v>
      </c>
      <c r="P1974" s="14">
        <v>0.1260691270348632</v>
      </c>
      <c r="Q1974" s="14">
        <v>0.18330405079603335</v>
      </c>
      <c r="R1974" s="14">
        <v>0.18094837761344632</v>
      </c>
      <c r="S1974" s="14">
        <v>0.20281634387097461</v>
      </c>
      <c r="T1974" s="14">
        <v>7.7163869488799622E-2</v>
      </c>
      <c r="U1974" s="14">
        <v>7.9289678280245982E-2</v>
      </c>
      <c r="V1974" s="14">
        <v>8.0401137241814261E-2</v>
      </c>
      <c r="W1974" s="14">
        <v>6.9796746076809288E-2</v>
      </c>
      <c r="X1974" s="14">
        <v>0.12266650680602</v>
      </c>
      <c r="Y1974" s="14">
        <v>0.1039539073552351</v>
      </c>
      <c r="Z1974" s="14">
        <v>9.5679283773695126E-2</v>
      </c>
      <c r="AA1974" s="14">
        <v>8.7166527892585652E-2</v>
      </c>
      <c r="AB1974" s="14">
        <v>5.9872660533261818E-2</v>
      </c>
      <c r="AC1974" s="14">
        <v>6.8581921417563682E-2</v>
      </c>
      <c r="AD1974" s="14">
        <v>4.8723889517698842E-2</v>
      </c>
      <c r="AE1974" s="14">
        <v>4.3495481503145958E-2</v>
      </c>
      <c r="AF1974" s="14">
        <v>5.4162397714058598E-2</v>
      </c>
      <c r="AG1974" s="14">
        <v>5.0296427343270021E-2</v>
      </c>
      <c r="AH1974" s="14" t="e">
        <v>#N/A</v>
      </c>
    </row>
    <row r="1975" spans="1:34" ht="15" x14ac:dyDescent="0.25">
      <c r="A1975" t="str">
        <f t="shared" si="324"/>
        <v>重庆归母净利润增速(TTM)</v>
      </c>
      <c r="B1975" s="3" t="str">
        <f t="shared" si="322"/>
        <v>重庆银行归母净利润增速(TTM)</v>
      </c>
      <c r="C1975" s="5" t="s">
        <v>500</v>
      </c>
      <c r="D1975" s="4" t="s">
        <v>78</v>
      </c>
      <c r="E1975" s="5" t="s">
        <v>79</v>
      </c>
      <c r="F1975" s="5" t="s">
        <v>55</v>
      </c>
      <c r="G1975" s="5" t="str">
        <f t="shared" si="323"/>
        <v>归母净利润增速(TTM)</v>
      </c>
      <c r="H1975" s="14">
        <v>4.5511047660508112E-2</v>
      </c>
      <c r="I1975" s="14">
        <v>0.10664195582631458</v>
      </c>
      <c r="J1975" s="14">
        <v>0.11608985722762753</v>
      </c>
      <c r="K1975" s="14">
        <v>0.13058804550321942</v>
      </c>
      <c r="L1975" s="14">
        <v>0.10505446921031511</v>
      </c>
      <c r="M1975" s="14">
        <v>5.2244275704359501E-2</v>
      </c>
      <c r="N1975" s="14">
        <v>5.1371507179580833E-2</v>
      </c>
      <c r="O1975" s="14">
        <v>2.4503373195495361E-2</v>
      </c>
      <c r="P1975" s="14">
        <v>4.7605766413566189E-2</v>
      </c>
      <c r="Q1975" s="14">
        <v>5.0299380958101332E-2</v>
      </c>
      <c r="R1975" s="14">
        <v>5.4278915090831437E-2</v>
      </c>
      <c r="S1975" s="14">
        <v>4.3005729514252293E-2</v>
      </c>
      <c r="T1975" s="14">
        <v>5.5442862778545633E-2</v>
      </c>
      <c r="U1975" s="14">
        <v>5.1557878019060116E-2</v>
      </c>
      <c r="V1975" s="14">
        <v>4.3766133768520232E-2</v>
      </c>
      <c r="W1975" s="14">
        <v>5.0020875289883977E-2</v>
      </c>
      <c r="X1975" s="14">
        <v>4.1912500310609092E-2</v>
      </c>
      <c r="Y1975" s="14">
        <v>1.2569529741152739E-2</v>
      </c>
      <c r="Z1975" s="14">
        <v>1.2722230747534338E-2</v>
      </c>
      <c r="AA1975" s="14">
        <v>1.6889842860916313E-2</v>
      </c>
      <c r="AB1975" s="14">
        <v>1.2005343011947604E-2</v>
      </c>
      <c r="AC1975" s="14">
        <v>3.8950369492859634E-2</v>
      </c>
      <c r="AD1975" s="14">
        <v>3.8034706164789579E-2</v>
      </c>
      <c r="AE1975" s="14">
        <v>4.205779610029628E-2</v>
      </c>
      <c r="AF1975" s="14">
        <v>4.5729382814235671E-2</v>
      </c>
      <c r="AG1975" s="14">
        <v>9.4508175889484319E-2</v>
      </c>
      <c r="AH1975" s="14">
        <v>0.10492428609674267</v>
      </c>
    </row>
    <row r="1976" spans="1:34" ht="15" x14ac:dyDescent="0.25">
      <c r="A1976" t="str">
        <f t="shared" si="324"/>
        <v>贵阳归母净利润增速(TTM)</v>
      </c>
      <c r="B1976" s="3" t="str">
        <f t="shared" si="322"/>
        <v>贵阳银行归母净利润增速(TTM)</v>
      </c>
      <c r="C1976" s="5" t="s">
        <v>522</v>
      </c>
      <c r="D1976" s="4" t="s">
        <v>81</v>
      </c>
      <c r="E1976" s="5" t="s">
        <v>82</v>
      </c>
      <c r="F1976" s="5" t="s">
        <v>55</v>
      </c>
      <c r="G1976" s="5" t="str">
        <f t="shared" si="323"/>
        <v>归母净利润增速(TTM)</v>
      </c>
      <c r="H1976" s="14">
        <v>0.1232392392890137</v>
      </c>
      <c r="I1976" s="14">
        <v>0.12469263659304702</v>
      </c>
      <c r="J1976" s="14">
        <v>0.12908667373785751</v>
      </c>
      <c r="K1976" s="14">
        <v>0.1365869823112659</v>
      </c>
      <c r="L1976" s="14">
        <v>8.453982478621673E-2</v>
      </c>
      <c r="M1976" s="14">
        <v>8.5549820905780928E-3</v>
      </c>
      <c r="N1976" s="14">
        <v>2.1009300860574062E-2</v>
      </c>
      <c r="O1976" s="14">
        <v>-2.3405766425144063E-3</v>
      </c>
      <c r="P1976" s="14">
        <v>6.0149762134425943E-3</v>
      </c>
      <c r="Q1976" s="14">
        <v>4.3263790262604303E-2</v>
      </c>
      <c r="R1976" s="14">
        <v>2.0690799882613024E-2</v>
      </c>
      <c r="S1976" s="14">
        <v>1.2537410337927808E-2</v>
      </c>
      <c r="T1976" s="14">
        <v>7.7078977308817683E-3</v>
      </c>
      <c r="U1976" s="14">
        <v>1.2466445455223006E-2</v>
      </c>
      <c r="V1976" s="14">
        <v>1.022543061997931E-2</v>
      </c>
      <c r="W1976" s="14">
        <v>9.9305735597676557E-3</v>
      </c>
      <c r="X1976" s="14">
        <v>-3.4313219929522206E-3</v>
      </c>
      <c r="Y1976" s="14">
        <v>-1.7262455474477186E-2</v>
      </c>
      <c r="Z1976" s="14">
        <v>-8.9201397429225393E-2</v>
      </c>
      <c r="AA1976" s="14">
        <v>-0.10129761714048045</v>
      </c>
      <c r="AB1976" s="14">
        <v>-0.11269806024280117</v>
      </c>
      <c r="AC1976" s="14">
        <v>-0.11815484056594007</v>
      </c>
      <c r="AD1976" s="14">
        <v>-7.1618061457543264E-2</v>
      </c>
      <c r="AE1976" s="14">
        <v>-8.0912150559791229E-2</v>
      </c>
      <c r="AF1976" s="14">
        <v>-7.2201047726963966E-2</v>
      </c>
      <c r="AG1976" s="14">
        <v>-3.0975657132971412E-2</v>
      </c>
      <c r="AH1976" s="14" t="e">
        <v>#N/A</v>
      </c>
    </row>
    <row r="1977" spans="1:34" ht="15" x14ac:dyDescent="0.25">
      <c r="A1977" t="str">
        <f t="shared" si="324"/>
        <v>郑州归母净利润增速(TTM)</v>
      </c>
      <c r="B1977" s="3" t="str">
        <f t="shared" si="322"/>
        <v>郑州银行归母净利润增速(TTM)</v>
      </c>
      <c r="C1977" s="5" t="s">
        <v>504</v>
      </c>
      <c r="D1977" s="4" t="s">
        <v>84</v>
      </c>
      <c r="E1977" s="5" t="s">
        <v>85</v>
      </c>
      <c r="F1977" s="5" t="s">
        <v>55</v>
      </c>
      <c r="G1977" s="5" t="str">
        <f t="shared" si="323"/>
        <v>归母净利润增速(TTM)</v>
      </c>
      <c r="H1977" s="14">
        <v>-0.27737961012355844</v>
      </c>
      <c r="I1977" s="14">
        <v>-0.26375382246353979</v>
      </c>
      <c r="J1977" s="14">
        <v>7.3979569319128718E-2</v>
      </c>
      <c r="K1977" s="14">
        <v>0.12952928019520121</v>
      </c>
      <c r="L1977" s="14">
        <v>2.2793242018664627E-2</v>
      </c>
      <c r="M1977" s="14">
        <v>-7.0068241901137363E-2</v>
      </c>
      <c r="N1977" s="14">
        <v>-3.5784059161273092E-2</v>
      </c>
      <c r="O1977" s="14">
        <v>-4.0581575540464099E-2</v>
      </c>
      <c r="P1977" s="14">
        <v>-9.2999940006022411E-3</v>
      </c>
      <c r="Q1977" s="14">
        <v>7.3247554934076434E-2</v>
      </c>
      <c r="R1977" s="14">
        <v>1.8507895807728873E-2</v>
      </c>
      <c r="S1977" s="14">
        <v>2.1767139206368556E-2</v>
      </c>
      <c r="T1977" s="14">
        <v>3.1153223654125105E-2</v>
      </c>
      <c r="U1977" s="14">
        <v>2.8414195621863873E-2</v>
      </c>
      <c r="V1977" s="14">
        <v>-0.24917549854441401</v>
      </c>
      <c r="W1977" s="14">
        <v>-0.25201247979256647</v>
      </c>
      <c r="X1977" s="14">
        <v>-0.41336846091602353</v>
      </c>
      <c r="Y1977" s="14">
        <v>-0.46343269484141508</v>
      </c>
      <c r="Z1977" s="14">
        <v>-0.23621601582625476</v>
      </c>
      <c r="AA1977" s="14">
        <v>-0.33325286237911989</v>
      </c>
      <c r="AB1977" s="14">
        <v>-0.27892775112481694</v>
      </c>
      <c r="AC1977" s="14">
        <v>-0.24068891621606978</v>
      </c>
      <c r="AD1977" s="14">
        <v>1.3861285529509808E-2</v>
      </c>
      <c r="AE1977" s="14">
        <v>0.18067817371527634</v>
      </c>
      <c r="AF1977" s="14">
        <v>0.36634832485892871</v>
      </c>
      <c r="AG1977" s="14">
        <v>0.4220566476432045</v>
      </c>
      <c r="AH1977" s="14">
        <v>1.0258764171574094E-2</v>
      </c>
    </row>
    <row r="1978" spans="1:34" ht="15" x14ac:dyDescent="0.25">
      <c r="A1978" t="str">
        <f t="shared" si="324"/>
        <v>青岛归母净利润增速(TTM)</v>
      </c>
      <c r="B1978" s="3" t="str">
        <f t="shared" si="322"/>
        <v>青岛银行归母净利润增速(TTM)</v>
      </c>
      <c r="C1978" s="5" t="s">
        <v>503</v>
      </c>
      <c r="D1978" s="4" t="s">
        <v>87</v>
      </c>
      <c r="E1978" s="5" t="s">
        <v>88</v>
      </c>
      <c r="F1978" s="5" t="s">
        <v>55</v>
      </c>
      <c r="G1978" s="5" t="str">
        <f t="shared" si="323"/>
        <v>归母净利润增速(TTM)</v>
      </c>
      <c r="H1978" s="14">
        <v>0.61972054812765442</v>
      </c>
      <c r="I1978" s="14">
        <v>0.26329459881179684</v>
      </c>
      <c r="J1978" s="14">
        <v>0.12922269580379517</v>
      </c>
      <c r="K1978" s="14">
        <v>0.12737636245263975</v>
      </c>
      <c r="L1978" s="14">
        <v>0.11049491443068264</v>
      </c>
      <c r="M1978" s="14">
        <v>5.866828887015569E-2</v>
      </c>
      <c r="N1978" s="14">
        <v>4.7818751189921058E-2</v>
      </c>
      <c r="O1978" s="14">
        <v>6.52524813409079E-2</v>
      </c>
      <c r="P1978" s="14">
        <v>0.11960056713240501</v>
      </c>
      <c r="Q1978" s="14">
        <v>0.19558723230118671</v>
      </c>
      <c r="R1978" s="14">
        <v>0.22079202296338626</v>
      </c>
      <c r="S1978" s="14">
        <v>0.23270915611513779</v>
      </c>
      <c r="T1978" s="14">
        <v>0.1812467941431227</v>
      </c>
      <c r="U1978" s="14">
        <v>0.10498682236433039</v>
      </c>
      <c r="V1978" s="14">
        <v>5.4782554546126482E-2</v>
      </c>
      <c r="W1978" s="14">
        <v>4.7094183796800734E-2</v>
      </c>
      <c r="X1978" s="14">
        <v>8.1634334552050741E-2</v>
      </c>
      <c r="Y1978" s="14">
        <v>0.12174796577454804</v>
      </c>
      <c r="Z1978" s="14">
        <v>0.15110541638621044</v>
      </c>
      <c r="AA1978" s="14">
        <v>0.15964095471025583</v>
      </c>
      <c r="AB1978" s="14">
        <v>0.13344611486069152</v>
      </c>
      <c r="AC1978" s="14">
        <v>0.15482418280029808</v>
      </c>
      <c r="AD1978" s="14">
        <v>0.20163478600991536</v>
      </c>
      <c r="AE1978" s="14">
        <v>0.19423026870525847</v>
      </c>
      <c r="AF1978" s="14">
        <v>0.21642830527280532</v>
      </c>
      <c r="AG1978" s="14">
        <v>0.19584316884399136</v>
      </c>
      <c r="AH1978" s="14">
        <v>0.216602956764819</v>
      </c>
    </row>
    <row r="1979" spans="1:34" ht="15" x14ac:dyDescent="0.25">
      <c r="A1979" t="str">
        <f t="shared" si="324"/>
        <v>苏州归母净利润增速(TTM)</v>
      </c>
      <c r="B1979" s="3" t="str">
        <f t="shared" si="322"/>
        <v>苏州银行归母净利润增速(TTM)</v>
      </c>
      <c r="C1979" s="5" t="s">
        <v>523</v>
      </c>
      <c r="D1979" s="4" t="s">
        <v>90</v>
      </c>
      <c r="E1979" s="5" t="s">
        <v>91</v>
      </c>
      <c r="F1979" s="5" t="s">
        <v>55</v>
      </c>
      <c r="G1979" s="5" t="str">
        <f t="shared" si="323"/>
        <v>归母净利润增速(TTM)</v>
      </c>
      <c r="H1979" s="14">
        <v>0.83607387397763966</v>
      </c>
      <c r="I1979" s="14">
        <v>0.29615323661137943</v>
      </c>
      <c r="J1979" s="14">
        <v>0.10305364407627107</v>
      </c>
      <c r="K1979" s="14">
        <v>0.10616642661094837</v>
      </c>
      <c r="L1979" s="14">
        <v>6.9202428024538173E-2</v>
      </c>
      <c r="M1979" s="14">
        <v>3.7317267714080754E-2</v>
      </c>
      <c r="N1979" s="14">
        <v>4.0000000080873212E-2</v>
      </c>
      <c r="O1979" s="14">
        <v>5.5938256420163299E-2</v>
      </c>
      <c r="P1979" s="14">
        <v>0.10704844005018592</v>
      </c>
      <c r="Q1979" s="14">
        <v>0.16455298853153166</v>
      </c>
      <c r="R1979" s="14">
        <v>0.20792291272617799</v>
      </c>
      <c r="S1979" s="14">
        <v>0.22462474480274744</v>
      </c>
      <c r="T1979" s="14">
        <v>0.2592567181112474</v>
      </c>
      <c r="U1979" s="14">
        <v>0.27727721223839347</v>
      </c>
      <c r="V1979" s="14">
        <v>0.26129003205976681</v>
      </c>
      <c r="W1979" s="14">
        <v>0.25913008110466706</v>
      </c>
      <c r="X1979" s="14">
        <v>0.23493045389467304</v>
      </c>
      <c r="Y1979" s="14">
        <v>0.22315579167032293</v>
      </c>
      <c r="Z1979" s="14">
        <v>0.17410335606255942</v>
      </c>
      <c r="AA1979" s="14">
        <v>0.14920023461467227</v>
      </c>
      <c r="AB1979" s="14">
        <v>0.12428259850448221</v>
      </c>
      <c r="AC1979" s="14">
        <v>9.5492621690370441E-2</v>
      </c>
      <c r="AD1979" s="14">
        <v>0.10162880489026321</v>
      </c>
      <c r="AE1979" s="14">
        <v>8.5538519939122773E-2</v>
      </c>
      <c r="AF1979" s="14">
        <v>6.717391265791578E-2</v>
      </c>
      <c r="AG1979" s="14">
        <v>6.9332143497449275E-2</v>
      </c>
      <c r="AH1979" s="14" t="e">
        <v>#N/A</v>
      </c>
    </row>
    <row r="1980" spans="1:34" ht="15" x14ac:dyDescent="0.25">
      <c r="A1980" t="str">
        <f t="shared" si="324"/>
        <v>齐鲁归母净利润增速(TTM)</v>
      </c>
      <c r="B1980" s="3" t="str">
        <f t="shared" si="322"/>
        <v>齐鲁银行归母净利润增速(TTM)</v>
      </c>
      <c r="C1980" s="5" t="s">
        <v>524</v>
      </c>
      <c r="D1980" s="4" t="s">
        <v>93</v>
      </c>
      <c r="E1980" s="5" t="s">
        <v>94</v>
      </c>
      <c r="F1980" s="5" t="s">
        <v>55</v>
      </c>
      <c r="G1980" s="5" t="str">
        <f t="shared" si="323"/>
        <v>归母净利润增速(TTM)</v>
      </c>
      <c r="H1980" s="14">
        <v>0.10027962278293187</v>
      </c>
      <c r="I1980" s="14">
        <v>0.10080521566708489</v>
      </c>
      <c r="J1980" s="14">
        <v>8.6117292869786477E-2</v>
      </c>
      <c r="K1980" s="14">
        <v>7.79846219726682E-2</v>
      </c>
      <c r="L1980" s="14">
        <v>8.003975455890204E-2</v>
      </c>
      <c r="M1980" s="14">
        <v>8.7891595750788448E-2</v>
      </c>
      <c r="N1980" s="14">
        <v>7.7445900926874991E-2</v>
      </c>
      <c r="O1980" s="14">
        <v>7.2889196568988429E-2</v>
      </c>
      <c r="P1980" s="14">
        <v>9.007889132908567E-2</v>
      </c>
      <c r="Q1980" s="14">
        <v>0.1106618116420844</v>
      </c>
      <c r="R1980" s="14">
        <v>0.20519597252180305</v>
      </c>
      <c r="S1980" s="14">
        <v>0.23706760177689587</v>
      </c>
      <c r="T1980" s="14">
        <v>0.23362003592852232</v>
      </c>
      <c r="U1980" s="14">
        <v>0.24413716924097686</v>
      </c>
      <c r="V1980" s="14">
        <v>0.18174924332365719</v>
      </c>
      <c r="W1980" s="14">
        <v>0.16073008835672056</v>
      </c>
      <c r="X1980" s="14">
        <v>0.16834913707309238</v>
      </c>
      <c r="Y1980" s="14">
        <v>0.15671480043070668</v>
      </c>
      <c r="Z1980" s="14">
        <v>0.18018241776008614</v>
      </c>
      <c r="AA1980" s="14">
        <v>0.18850307463336236</v>
      </c>
      <c r="AB1980" s="14">
        <v>0.18616212471035834</v>
      </c>
      <c r="AC1980" s="14">
        <v>0.1855076916072157</v>
      </c>
      <c r="AD1980" s="14">
        <v>0.1777473450847723</v>
      </c>
      <c r="AE1980" s="14">
        <v>0.17838251722624826</v>
      </c>
      <c r="AF1980" s="14">
        <v>0.17463131938038021</v>
      </c>
      <c r="AG1980" s="14">
        <v>0.16220038596228376</v>
      </c>
      <c r="AH1980" s="14">
        <v>0.14584032333464822</v>
      </c>
    </row>
    <row r="1981" spans="1:34" ht="15" x14ac:dyDescent="0.25">
      <c r="A1981" t="str">
        <f t="shared" si="324"/>
        <v>兰州归母净利润增速(TTM)</v>
      </c>
      <c r="B1981" s="3" t="str">
        <f t="shared" si="322"/>
        <v>兰州银行归母净利润增速(TTM)</v>
      </c>
      <c r="C1981" s="5" t="s">
        <v>527</v>
      </c>
      <c r="D1981" s="4" t="s">
        <v>96</v>
      </c>
      <c r="E1981" s="5" t="s">
        <v>97</v>
      </c>
      <c r="F1981" s="5" t="s">
        <v>55</v>
      </c>
      <c r="G1981" s="5" t="str">
        <f t="shared" si="323"/>
        <v>归母净利润增速(TTM)</v>
      </c>
      <c r="H1981" s="14">
        <v>0.15297248421820714</v>
      </c>
      <c r="I1981" s="14">
        <v>-4.4393480728347798E-2</v>
      </c>
      <c r="J1981" s="14">
        <v>-0.34853550230129698</v>
      </c>
      <c r="K1981" s="14">
        <v>-0.40967067307417016</v>
      </c>
      <c r="L1981" s="14">
        <v>-0.55033088398553331</v>
      </c>
      <c r="M1981" s="14">
        <v>-0.93654366917131826</v>
      </c>
      <c r="N1981" s="14">
        <v>1.9555327116652751E-2</v>
      </c>
      <c r="O1981" s="14">
        <v>0.12943893483152591</v>
      </c>
      <c r="P1981" s="14">
        <v>5.0425057873359359E-2</v>
      </c>
      <c r="Q1981" s="14">
        <v>13.845950006627504</v>
      </c>
      <c r="R1981" s="14">
        <v>4.9035422510603929E-2</v>
      </c>
      <c r="S1981" s="14">
        <v>-9.3683789110152793E-2</v>
      </c>
      <c r="T1981" s="14">
        <v>0.3719567066734078</v>
      </c>
      <c r="U1981" s="14">
        <v>-0.22734047111938016</v>
      </c>
      <c r="V1981" s="14">
        <v>0.10709249161219456</v>
      </c>
      <c r="W1981" s="14">
        <v>0.28281133576262568</v>
      </c>
      <c r="X1981" s="14">
        <v>0.13186585812336454</v>
      </c>
      <c r="Y1981" s="14">
        <v>0.12643465211920771</v>
      </c>
      <c r="Z1981" s="14">
        <v>7.5023411617596555E-2</v>
      </c>
      <c r="AA1981" s="14">
        <v>4.6871628470998836E-2</v>
      </c>
      <c r="AB1981" s="14">
        <v>-6.9504668259089833E-3</v>
      </c>
      <c r="AC1981" s="14">
        <v>5.2548249308576019E-3</v>
      </c>
      <c r="AD1981" s="14">
        <v>1.286048491799428E-2</v>
      </c>
      <c r="AE1981" s="14">
        <v>1.7145975767268347E-2</v>
      </c>
      <c r="AF1981" s="14">
        <v>2.5310717965931814E-2</v>
      </c>
      <c r="AG1981" s="14">
        <v>1.0430381824690239E-2</v>
      </c>
      <c r="AH1981" s="14" t="e">
        <v>#N/A</v>
      </c>
    </row>
    <row r="1982" spans="1:34" ht="15" x14ac:dyDescent="0.25">
      <c r="A1982" t="str">
        <f t="shared" si="324"/>
        <v>西安归母净利润增速(TTM)</v>
      </c>
      <c r="B1982" s="3" t="str">
        <f t="shared" si="322"/>
        <v>西安银行归母净利润增速(TTM)</v>
      </c>
      <c r="C1982" s="5" t="s">
        <v>525</v>
      </c>
      <c r="D1982" s="4" t="s">
        <v>99</v>
      </c>
      <c r="E1982" s="5" t="s">
        <v>100</v>
      </c>
      <c r="F1982" s="5" t="s">
        <v>55</v>
      </c>
      <c r="G1982" s="5" t="str">
        <f t="shared" si="323"/>
        <v>归母净利润增速(TTM)</v>
      </c>
      <c r="H1982" s="14">
        <v>1.077767527366936</v>
      </c>
      <c r="I1982" s="14">
        <v>0.4240903032950657</v>
      </c>
      <c r="J1982" s="14">
        <v>0.1327177536280979</v>
      </c>
      <c r="K1982" s="14">
        <v>0.1193322929457481</v>
      </c>
      <c r="L1982" s="14">
        <v>7.8560842396684802E-2</v>
      </c>
      <c r="M1982" s="14">
        <v>3.3543850196807133E-2</v>
      </c>
      <c r="N1982" s="14">
        <v>3.0470768115021044E-2</v>
      </c>
      <c r="O1982" s="14">
        <v>-1.8607278578520313E-2</v>
      </c>
      <c r="P1982" s="14">
        <v>5.0829090357540289E-2</v>
      </c>
      <c r="Q1982" s="14">
        <v>5.3036189750136097E-2</v>
      </c>
      <c r="R1982" s="14">
        <v>1.7349906529986012E-2</v>
      </c>
      <c r="S1982" s="14">
        <v>3.4922252526111328E-3</v>
      </c>
      <c r="T1982" s="14">
        <v>-7.5368376067469114E-2</v>
      </c>
      <c r="U1982" s="14">
        <v>-8.676517403325805E-2</v>
      </c>
      <c r="V1982" s="14">
        <v>-0.13546259276745481</v>
      </c>
      <c r="W1982" s="14">
        <v>-8.4934838331976723E-2</v>
      </c>
      <c r="X1982" s="14">
        <v>-3.1987027963492592E-2</v>
      </c>
      <c r="Y1982" s="14">
        <v>-9.1690369338671474E-4</v>
      </c>
      <c r="Z1982" s="14">
        <v>1.5588735227019106E-2</v>
      </c>
      <c r="AA1982" s="14">
        <v>5.1852923607669955E-3</v>
      </c>
      <c r="AB1982" s="14">
        <v>-2.5167785234899435E-2</v>
      </c>
      <c r="AC1982" s="14">
        <v>-2.6224147008585722E-2</v>
      </c>
      <c r="AD1982" s="14">
        <v>3.9117680385763097E-2</v>
      </c>
      <c r="AE1982" s="14">
        <v>4.052170850327453E-2</v>
      </c>
      <c r="AF1982" s="14">
        <v>8.3933918409630437E-2</v>
      </c>
      <c r="AG1982" s="14">
        <v>7.2775978653130957E-2</v>
      </c>
      <c r="AH1982" s="14" t="e">
        <v>#N/A</v>
      </c>
    </row>
    <row r="1983" spans="1:34" ht="15" x14ac:dyDescent="0.25">
      <c r="A1983" t="str">
        <f t="shared" si="324"/>
        <v>厦门归母净利润增速(TTM)</v>
      </c>
      <c r="B1983" s="3" t="str">
        <f t="shared" si="322"/>
        <v>厦门银行归母净利润增速(TTM)</v>
      </c>
      <c r="C1983" s="5" t="s">
        <v>528</v>
      </c>
      <c r="D1983" s="4" t="s">
        <v>102</v>
      </c>
      <c r="E1983" s="5" t="s">
        <v>103</v>
      </c>
      <c r="F1983" s="5" t="s">
        <v>55</v>
      </c>
      <c r="G1983" s="5" t="str">
        <f t="shared" si="323"/>
        <v>归母净利润增速(TTM)</v>
      </c>
      <c r="H1983" s="14" t="e">
        <v>#N/A</v>
      </c>
      <c r="I1983" s="14" t="e">
        <v>#N/A</v>
      </c>
      <c r="J1983" s="14" t="e">
        <v>#N/A</v>
      </c>
      <c r="K1983" s="14" t="e">
        <v>#N/A</v>
      </c>
      <c r="L1983" s="14" t="e">
        <v>#N/A</v>
      </c>
      <c r="M1983" s="14">
        <v>4.5216950642668063</v>
      </c>
      <c r="N1983" s="14">
        <v>1.0898896283732393</v>
      </c>
      <c r="O1983" s="14">
        <v>0.35419319189970333</v>
      </c>
      <c r="P1983" s="14">
        <v>6.5647318173184449E-2</v>
      </c>
      <c r="Q1983" s="14">
        <v>0.15598478436592969</v>
      </c>
      <c r="R1983" s="14">
        <v>0.18985904193051145</v>
      </c>
      <c r="S1983" s="14">
        <v>0.21395340972883359</v>
      </c>
      <c r="T1983" s="14">
        <v>0.19973655568166149</v>
      </c>
      <c r="U1983" s="14">
        <v>0.18017671955507694</v>
      </c>
      <c r="V1983" s="14">
        <v>0.15562365501962949</v>
      </c>
      <c r="W1983" s="14">
        <v>0.15173789521465947</v>
      </c>
      <c r="X1983" s="14">
        <v>0.15957019115192583</v>
      </c>
      <c r="Y1983" s="14">
        <v>0.12760736943357742</v>
      </c>
      <c r="Z1983" s="14">
        <v>6.2962175744838519E-2</v>
      </c>
      <c r="AA1983" s="14">
        <v>3.6612199568330998E-2</v>
      </c>
      <c r="AB1983" s="14">
        <v>-9.3673241896902015E-2</v>
      </c>
      <c r="AC1983" s="14">
        <v>-8.4825835899024954E-2</v>
      </c>
      <c r="AD1983" s="14">
        <v>-2.5986924659735976E-2</v>
      </c>
      <c r="AE1983" s="14">
        <v>-7.7003825185590902E-2</v>
      </c>
      <c r="AF1983" s="14">
        <v>3.6681738218198458E-2</v>
      </c>
      <c r="AG1983" s="14">
        <v>2.5666522070281691E-2</v>
      </c>
      <c r="AH1983" s="14">
        <v>1.5167517718262767E-2</v>
      </c>
    </row>
    <row r="1984" spans="1:34" ht="15" x14ac:dyDescent="0.25">
      <c r="A1984" t="str">
        <f t="shared" si="324"/>
        <v>渝农归母净利润增速(TTM)</v>
      </c>
      <c r="B1984" s="3" t="str">
        <f t="shared" si="322"/>
        <v>渝农商行归母净利润增速(TTM)</v>
      </c>
      <c r="C1984" s="5" t="s">
        <v>499</v>
      </c>
      <c r="D1984" s="4" t="s">
        <v>105</v>
      </c>
      <c r="E1984" s="5" t="s">
        <v>106</v>
      </c>
      <c r="F1984" s="5" t="s">
        <v>107</v>
      </c>
      <c r="G1984" s="5" t="str">
        <f t="shared" si="323"/>
        <v>归母净利润增速(TTM)</v>
      </c>
      <c r="H1984" s="14">
        <v>8.6781761428635959E-2</v>
      </c>
      <c r="I1984" s="14">
        <v>0.10546426137475948</v>
      </c>
      <c r="J1984" s="14">
        <v>7.7466019429265759E-2</v>
      </c>
      <c r="K1984" s="14">
        <v>-2.8388690231063742E-2</v>
      </c>
      <c r="L1984" s="14">
        <v>-7.8485503583222843E-2</v>
      </c>
      <c r="M1984" s="14">
        <v>-0.1400282516469904</v>
      </c>
      <c r="N1984" s="14">
        <v>-0.13921218193683058</v>
      </c>
      <c r="O1984" s="14">
        <v>-0.10090435374131078</v>
      </c>
      <c r="P1984" s="14">
        <v>-2.6049787573267282E-2</v>
      </c>
      <c r="Q1984" s="14">
        <v>5.4210689865993332E-2</v>
      </c>
      <c r="R1984" s="14">
        <v>0.13789844470972396</v>
      </c>
      <c r="S1984" s="14">
        <v>0.15875764485358806</v>
      </c>
      <c r="T1984" s="14">
        <v>0.1400494049146416</v>
      </c>
      <c r="U1984" s="14">
        <v>7.1025905832411376E-2</v>
      </c>
      <c r="V1984" s="14">
        <v>7.4883555555927586E-2</v>
      </c>
      <c r="W1984" s="14">
        <v>6.8195950448168424E-2</v>
      </c>
      <c r="X1984" s="14">
        <v>6.6356263192123177E-2</v>
      </c>
      <c r="Y1984" s="14">
        <v>9.3372333536712357E-2</v>
      </c>
      <c r="Z1984" s="14">
        <v>6.0997176410777607E-2</v>
      </c>
      <c r="AA1984" s="14">
        <v>-1.2483228069130072E-2</v>
      </c>
      <c r="AB1984" s="14">
        <v>3.6014669627840487E-2</v>
      </c>
      <c r="AC1984" s="14">
        <v>2.4276762813147883E-2</v>
      </c>
      <c r="AD1984" s="14">
        <v>5.598716974451852E-2</v>
      </c>
      <c r="AE1984" s="14">
        <v>0.12006452491156837</v>
      </c>
      <c r="AF1984" s="14">
        <v>5.1329742060773245E-2</v>
      </c>
      <c r="AG1984" s="14">
        <v>5.7128042644128726E-2</v>
      </c>
      <c r="AH1984" s="14">
        <v>5.3477593140889824E-2</v>
      </c>
    </row>
    <row r="1985" spans="1:34" ht="15" x14ac:dyDescent="0.25">
      <c r="A1985" t="str">
        <f t="shared" si="324"/>
        <v>沪农归母净利润增速(TTM)</v>
      </c>
      <c r="B1985" s="3" t="str">
        <f t="shared" si="322"/>
        <v>沪农商行归母净利润增速(TTM)</v>
      </c>
      <c r="C1985" s="5" t="s">
        <v>519</v>
      </c>
      <c r="D1985" s="4" t="s">
        <v>109</v>
      </c>
      <c r="E1985" s="5" t="s">
        <v>110</v>
      </c>
      <c r="F1985" s="5" t="s">
        <v>107</v>
      </c>
      <c r="G1985" s="5" t="str">
        <f t="shared" si="323"/>
        <v>归母净利润增速(TTM)</v>
      </c>
      <c r="H1985" s="14" t="e">
        <v>#N/A</v>
      </c>
      <c r="I1985" s="14" t="e">
        <v>#N/A</v>
      </c>
      <c r="J1985" s="14" t="e">
        <v>#N/A</v>
      </c>
      <c r="K1985" s="14" t="e">
        <v>#N/A</v>
      </c>
      <c r="L1985" s="14" t="e">
        <v>#N/A</v>
      </c>
      <c r="M1985" s="14" t="e">
        <v>#N/A</v>
      </c>
      <c r="N1985" s="14" t="e">
        <v>#N/A</v>
      </c>
      <c r="O1985" s="14">
        <v>2.3844834178331178</v>
      </c>
      <c r="P1985" s="14">
        <v>1.0667662543662</v>
      </c>
      <c r="Q1985" s="14">
        <v>0.51140746579616647</v>
      </c>
      <c r="R1985" s="14">
        <v>0.18836625076540883</v>
      </c>
      <c r="S1985" s="14">
        <v>0.27410307836832404</v>
      </c>
      <c r="T1985" s="14">
        <v>0.16521458985749141</v>
      </c>
      <c r="U1985" s="14">
        <v>0.15580208678121704</v>
      </c>
      <c r="V1985" s="14">
        <v>0.13162813344709026</v>
      </c>
      <c r="W1985" s="14">
        <v>9.2614759057260715E-2</v>
      </c>
      <c r="X1985" s="14">
        <v>0.15607259546440891</v>
      </c>
      <c r="Y1985" s="14">
        <v>0.12583867655182523</v>
      </c>
      <c r="Z1985" s="14">
        <v>0.10639145106902638</v>
      </c>
      <c r="AA1985" s="14">
        <v>7.3227630413670489E-2</v>
      </c>
      <c r="AB1985" s="14">
        <v>1.082144658755999E-2</v>
      </c>
      <c r="AC1985" s="14">
        <v>-1.3630483878749202E-2</v>
      </c>
      <c r="AD1985" s="14">
        <v>1.2040726874528779E-2</v>
      </c>
      <c r="AE1985" s="14">
        <v>8.7526769075783658E-3</v>
      </c>
      <c r="AF1985" s="14">
        <v>1.1882769823724135E-2</v>
      </c>
      <c r="AG1985" s="14">
        <v>1.1771390536709064E-2</v>
      </c>
      <c r="AH1985" s="14" t="e">
        <v>#N/A</v>
      </c>
    </row>
    <row r="1986" spans="1:34" ht="15" x14ac:dyDescent="0.25">
      <c r="A1986" t="str">
        <f t="shared" si="324"/>
        <v>青农归母净利润增速(TTM)</v>
      </c>
      <c r="B1986" s="3" t="str">
        <f t="shared" si="322"/>
        <v>青农商行归母净利润增速(TTM)</v>
      </c>
      <c r="C1986" s="5" t="s">
        <v>526</v>
      </c>
      <c r="D1986" s="4" t="s">
        <v>112</v>
      </c>
      <c r="E1986" s="5" t="s">
        <v>113</v>
      </c>
      <c r="F1986" s="5" t="s">
        <v>107</v>
      </c>
      <c r="G1986" s="5" t="str">
        <f t="shared" si="323"/>
        <v>归母净利润增速(TTM)</v>
      </c>
      <c r="H1986" s="14">
        <v>0.13546407329883939</v>
      </c>
      <c r="I1986" s="14">
        <v>0.22850139702773603</v>
      </c>
      <c r="J1986" s="14">
        <v>0.16775154753646743</v>
      </c>
      <c r="K1986" s="14">
        <v>0.23334851495902761</v>
      </c>
      <c r="L1986" s="14">
        <v>0.12106951506936177</v>
      </c>
      <c r="M1986" s="14">
        <v>7.2446563615993206E-2</v>
      </c>
      <c r="N1986" s="14">
        <v>4.7730138579820669E-2</v>
      </c>
      <c r="O1986" s="14">
        <v>3.4658319233789071E-2</v>
      </c>
      <c r="P1986" s="14">
        <v>8.5347246658955822E-2</v>
      </c>
      <c r="Q1986" s="14">
        <v>9.4621602348094913E-2</v>
      </c>
      <c r="R1986" s="14">
        <v>3.578931932615808E-2</v>
      </c>
      <c r="S1986" s="14">
        <v>2.4723143586411082E-2</v>
      </c>
      <c r="T1986" s="14">
        <v>3.2332610584408844E-3</v>
      </c>
      <c r="U1986" s="14">
        <v>-2.7072477329573096E-2</v>
      </c>
      <c r="V1986" s="14">
        <v>-0.24413506357262593</v>
      </c>
      <c r="W1986" s="14">
        <v>-0.23404418312611228</v>
      </c>
      <c r="X1986" s="14">
        <v>-0.21902650653203024</v>
      </c>
      <c r="Y1986" s="14">
        <v>-0.1811032924939466</v>
      </c>
      <c r="Z1986" s="14">
        <v>0.10819281174516347</v>
      </c>
      <c r="AA1986" s="14">
        <v>0.12614399854155622</v>
      </c>
      <c r="AB1986" s="14">
        <v>9.9285429451655624E-2</v>
      </c>
      <c r="AC1986" s="14">
        <v>6.2582812186834508E-2</v>
      </c>
      <c r="AD1986" s="14">
        <v>0.1124073588725773</v>
      </c>
      <c r="AE1986" s="14">
        <v>0.10310144099864883</v>
      </c>
      <c r="AF1986" s="14">
        <v>9.54277382670526E-2</v>
      </c>
      <c r="AG1986" s="14">
        <v>9.0190801289084757E-2</v>
      </c>
      <c r="AH1986" s="14" t="e">
        <v>#N/A</v>
      </c>
    </row>
    <row r="1987" spans="1:34" ht="15" x14ac:dyDescent="0.25">
      <c r="A1987" t="str">
        <f t="shared" si="324"/>
        <v>常熟归母净利润增速(TTM)</v>
      </c>
      <c r="B1987" s="3" t="str">
        <f t="shared" si="322"/>
        <v>常熟银行归母净利润增速(TTM)</v>
      </c>
      <c r="C1987" s="5" t="s">
        <v>529</v>
      </c>
      <c r="D1987" s="4" t="s">
        <v>115</v>
      </c>
      <c r="E1987" s="5" t="s">
        <v>116</v>
      </c>
      <c r="F1987" s="5" t="s">
        <v>107</v>
      </c>
      <c r="G1987" s="5" t="str">
        <f t="shared" si="323"/>
        <v>归母净利润增速(TTM)</v>
      </c>
      <c r="H1987" s="14">
        <v>0.1600757009924719</v>
      </c>
      <c r="I1987" s="14">
        <v>0.16513328172107658</v>
      </c>
      <c r="J1987" s="14">
        <v>0.20141201267325454</v>
      </c>
      <c r="K1987" s="14">
        <v>0.18208939184988263</v>
      </c>
      <c r="L1987" s="14">
        <v>0.10298196459204736</v>
      </c>
      <c r="M1987" s="14">
        <v>4.1845400892471726E-2</v>
      </c>
      <c r="N1987" s="14">
        <v>1.009995770912271E-2</v>
      </c>
      <c r="O1987" s="14">
        <v>-1.0861801393479543E-2</v>
      </c>
      <c r="P1987" s="14">
        <v>7.8276295530033818E-2</v>
      </c>
      <c r="Q1987" s="14">
        <v>0.14337151304972556</v>
      </c>
      <c r="R1987" s="14">
        <v>0.21338434391438749</v>
      </c>
      <c r="S1987" s="14">
        <v>0.26532593931058795</v>
      </c>
      <c r="T1987" s="14">
        <v>0.23226914486477143</v>
      </c>
      <c r="U1987" s="14">
        <v>0.26013258605647099</v>
      </c>
      <c r="V1987" s="14">
        <v>0.25394512720975793</v>
      </c>
      <c r="W1987" s="14">
        <v>0.24495096994382543</v>
      </c>
      <c r="X1987" s="14">
        <v>0.25372723039141776</v>
      </c>
      <c r="Y1987" s="14">
        <v>0.22076555636917131</v>
      </c>
      <c r="Z1987" s="14">
        <v>0.19599989940704818</v>
      </c>
      <c r="AA1987" s="14">
        <v>0.19425198461000448</v>
      </c>
      <c r="AB1987" s="14">
        <v>0.19100641683006561</v>
      </c>
      <c r="AC1987" s="14">
        <v>0.17487814051522665</v>
      </c>
      <c r="AD1987" s="14">
        <v>0.16204652625535504</v>
      </c>
      <c r="AE1987" s="14">
        <v>0.14711005418030468</v>
      </c>
      <c r="AF1987" s="14">
        <v>0.13522099540485735</v>
      </c>
      <c r="AG1987" s="14">
        <v>0.12188753553978904</v>
      </c>
      <c r="AH1987" s="14" t="e">
        <v>#N/A</v>
      </c>
    </row>
    <row r="1988" spans="1:34" ht="15" x14ac:dyDescent="0.25">
      <c r="A1988" t="str">
        <f t="shared" si="324"/>
        <v>紫金归母净利润增速(TTM)</v>
      </c>
      <c r="B1988" s="3" t="str">
        <f t="shared" si="322"/>
        <v>紫金银行归母净利润增速(TTM)</v>
      </c>
      <c r="C1988" s="5" t="s">
        <v>530</v>
      </c>
      <c r="D1988" s="4" t="s">
        <v>118</v>
      </c>
      <c r="E1988" s="5" t="s">
        <v>119</v>
      </c>
      <c r="F1988" s="5" t="s">
        <v>107</v>
      </c>
      <c r="G1988" s="5" t="str">
        <f>G1987</f>
        <v>归母净利润增速(TTM)</v>
      </c>
      <c r="H1988" s="14">
        <v>0.16348075112358579</v>
      </c>
      <c r="I1988" s="14">
        <v>0.12700425697801257</v>
      </c>
      <c r="J1988" s="14">
        <v>0.13026866279600788</v>
      </c>
      <c r="K1988" s="14">
        <v>0.12052645205697342</v>
      </c>
      <c r="L1988" s="14">
        <v>4.8442581907685731E-2</v>
      </c>
      <c r="M1988" s="14">
        <v>2.4097488930656656E-2</v>
      </c>
      <c r="N1988" s="14">
        <v>1.722118253437321E-2</v>
      </c>
      <c r="O1988" s="14">
        <v>1.4361496827002758E-4</v>
      </c>
      <c r="P1988" s="14">
        <v>2.1184652237959206E-2</v>
      </c>
      <c r="Q1988" s="14">
        <v>2.362206914777093E-2</v>
      </c>
      <c r="R1988" s="14">
        <v>5.1132989616342939E-2</v>
      </c>
      <c r="S1988" s="14">
        <v>7.0013979738009352E-2</v>
      </c>
      <c r="T1988" s="14">
        <v>8.8440704224580918E-2</v>
      </c>
      <c r="U1988" s="14">
        <v>8.7831934463028088E-2</v>
      </c>
      <c r="V1988" s="14">
        <v>5.6080237380577207E-2</v>
      </c>
      <c r="W1988" s="14">
        <v>4.5355890736556576E-2</v>
      </c>
      <c r="X1988" s="14">
        <v>3.5560906453245743E-2</v>
      </c>
      <c r="Y1988" s="14">
        <v>4.5531363705062743E-2</v>
      </c>
      <c r="Z1988" s="14">
        <v>1.1565595555991594E-2</v>
      </c>
      <c r="AA1988" s="14">
        <v>1.1858729658118664E-2</v>
      </c>
      <c r="AB1988" s="14">
        <v>7.1322848202781336E-3</v>
      </c>
      <c r="AC1988" s="14">
        <v>-3.1777937334163057E-2</v>
      </c>
      <c r="AD1988" s="14">
        <v>2.9900833022381691E-3</v>
      </c>
      <c r="AE1988" s="14">
        <v>2.8119100554776507E-4</v>
      </c>
      <c r="AF1988" s="14">
        <v>-2.0682907892309713E-2</v>
      </c>
      <c r="AG1988" s="14">
        <v>-8.9218434104289812E-2</v>
      </c>
      <c r="AH1988" s="14" t="e">
        <v>#N/A</v>
      </c>
    </row>
    <row r="1989" spans="1:34" ht="15" x14ac:dyDescent="0.25">
      <c r="A1989" t="str">
        <f t="shared" si="324"/>
        <v>无锡归母净利润增速(TTM)</v>
      </c>
      <c r="B1989" s="3" t="str">
        <f t="shared" si="322"/>
        <v>无锡银行归母净利润增速(TTM)</v>
      </c>
      <c r="C1989" s="5" t="s">
        <v>531</v>
      </c>
      <c r="D1989" s="4" t="s">
        <v>121</v>
      </c>
      <c r="E1989" s="5" t="s">
        <v>122</v>
      </c>
      <c r="F1989" s="5" t="s">
        <v>107</v>
      </c>
      <c r="G1989" s="5" t="str">
        <f t="shared" ref="G1989:G1993" si="325">G1988</f>
        <v>归母净利润增速(TTM)</v>
      </c>
      <c r="H1989" s="14">
        <v>0.10404663851442923</v>
      </c>
      <c r="I1989" s="14">
        <v>9.8395057181267592E-2</v>
      </c>
      <c r="J1989" s="14">
        <v>0.14067056923808571</v>
      </c>
      <c r="K1989" s="14">
        <v>0.13787786461783008</v>
      </c>
      <c r="L1989" s="14">
        <v>0.10382530133452751</v>
      </c>
      <c r="M1989" s="14">
        <v>8.2787105817102732E-2</v>
      </c>
      <c r="N1989" s="14">
        <v>4.9605321280641233E-2</v>
      </c>
      <c r="O1989" s="14">
        <v>3.3780993980485438E-2</v>
      </c>
      <c r="P1989" s="14">
        <v>0.10679171526994825</v>
      </c>
      <c r="Q1989" s="14">
        <v>0.16530689034200113</v>
      </c>
      <c r="R1989" s="14">
        <v>0.20465579759868002</v>
      </c>
      <c r="S1989" s="14">
        <v>0.2475311598631233</v>
      </c>
      <c r="T1989" s="14">
        <v>0.28094759052324858</v>
      </c>
      <c r="U1989" s="14">
        <v>0.21436866757466025</v>
      </c>
      <c r="V1989" s="14">
        <v>0.2665044767825645</v>
      </c>
      <c r="W1989" s="14">
        <v>0.26625700932892188</v>
      </c>
      <c r="X1989" s="14">
        <v>0.21737969915708499</v>
      </c>
      <c r="Y1989" s="14">
        <v>0.22221766302459733</v>
      </c>
      <c r="Z1989" s="14">
        <v>9.9623262668223841E-2</v>
      </c>
      <c r="AA1989" s="14">
        <v>7.0264718839896337E-2</v>
      </c>
      <c r="AB1989" s="14">
        <v>4.0670194976250233E-2</v>
      </c>
      <c r="AC1989" s="14">
        <v>2.5330598600344156E-2</v>
      </c>
      <c r="AD1989" s="14">
        <v>2.3469793972973222E-2</v>
      </c>
      <c r="AE1989" s="14">
        <v>8.3716510398511596E-3</v>
      </c>
      <c r="AF1989" s="14">
        <v>-1.2775980288238717E-3</v>
      </c>
      <c r="AG1989" s="14">
        <v>1.2344983728912698E-2</v>
      </c>
      <c r="AH1989" s="14">
        <v>2.5308896055428375E-2</v>
      </c>
    </row>
    <row r="1990" spans="1:34" ht="15" x14ac:dyDescent="0.25">
      <c r="A1990" t="str">
        <f t="shared" si="324"/>
        <v>张家港归母净利润增速(TTM)</v>
      </c>
      <c r="B1990" s="3" t="str">
        <f t="shared" si="322"/>
        <v>张家港行归母净利润增速(TTM)</v>
      </c>
      <c r="C1990" s="5" t="s">
        <v>533</v>
      </c>
      <c r="D1990" s="4" t="s">
        <v>124</v>
      </c>
      <c r="E1990" s="5" t="s">
        <v>125</v>
      </c>
      <c r="F1990" s="5" t="s">
        <v>107</v>
      </c>
      <c r="G1990" s="5" t="str">
        <f t="shared" si="325"/>
        <v>归母净利润增速(TTM)</v>
      </c>
      <c r="H1990" s="14">
        <v>9.0197573826213559E-2</v>
      </c>
      <c r="I1990" s="14">
        <v>9.0361485910085804E-2</v>
      </c>
      <c r="J1990" s="14">
        <v>0.14254832681704158</v>
      </c>
      <c r="K1990" s="14">
        <v>0.13825425916255601</v>
      </c>
      <c r="L1990" s="14">
        <v>8.5483554674529227E-2</v>
      </c>
      <c r="M1990" s="14">
        <v>6.9556409400953048E-2</v>
      </c>
      <c r="N1990" s="14">
        <v>4.8748459721923147E-2</v>
      </c>
      <c r="O1990" s="14">
        <v>5.6357583288094329E-2</v>
      </c>
      <c r="P1990" s="14">
        <v>0.13341675382339335</v>
      </c>
      <c r="Q1990" s="14">
        <v>0.2206836401482741</v>
      </c>
      <c r="R1990" s="14">
        <v>0.30296686418316354</v>
      </c>
      <c r="S1990" s="14">
        <v>0.34636348261312677</v>
      </c>
      <c r="T1990" s="14">
        <v>0.33123688026164738</v>
      </c>
      <c r="U1990" s="14">
        <v>0.32247009218460759</v>
      </c>
      <c r="V1990" s="14">
        <v>0.29004409059112035</v>
      </c>
      <c r="W1990" s="14">
        <v>0.25251195420087497</v>
      </c>
      <c r="X1990" s="14">
        <v>0.21548220166863594</v>
      </c>
      <c r="Y1990" s="14">
        <v>0.13419913683155818</v>
      </c>
      <c r="Z1990" s="14">
        <v>6.2362753641636126E-2</v>
      </c>
      <c r="AA1990" s="14">
        <v>3.7237787454689447E-2</v>
      </c>
      <c r="AB1990" s="14">
        <v>4.5570670396759584E-2</v>
      </c>
      <c r="AC1990" s="14">
        <v>3.4844437203437897E-2</v>
      </c>
      <c r="AD1990" s="14">
        <v>5.1286110513472059E-2</v>
      </c>
      <c r="AE1990" s="14">
        <v>4.0085426052077301E-2</v>
      </c>
      <c r="AF1990" s="14">
        <v>3.189129387154576E-2</v>
      </c>
      <c r="AG1990" s="14">
        <v>4.7935106032661302E-2</v>
      </c>
      <c r="AH1990" s="14">
        <v>5.3450858882942633E-2</v>
      </c>
    </row>
    <row r="1991" spans="1:34" ht="15" x14ac:dyDescent="0.25">
      <c r="A1991" t="str">
        <f t="shared" si="324"/>
        <v>苏农归母净利润增速(TTM)</v>
      </c>
      <c r="B1991" s="3" t="str">
        <f t="shared" si="322"/>
        <v>苏农银行归母净利润增速(TTM)</v>
      </c>
      <c r="C1991" s="5" t="s">
        <v>534</v>
      </c>
      <c r="D1991" s="4" t="s">
        <v>127</v>
      </c>
      <c r="E1991" s="5" t="s">
        <v>128</v>
      </c>
      <c r="F1991" s="5" t="s">
        <v>107</v>
      </c>
      <c r="G1991" s="5" t="str">
        <f t="shared" si="325"/>
        <v>归母净利润增速(TTM)</v>
      </c>
      <c r="H1991" s="14">
        <v>9.8062787232177651E-2</v>
      </c>
      <c r="I1991" s="14">
        <v>9.5291806054251138E-2</v>
      </c>
      <c r="J1991" s="14">
        <v>0.13843862000186982</v>
      </c>
      <c r="K1991" s="14">
        <v>0.13514348283196304</v>
      </c>
      <c r="L1991" s="14">
        <v>5.6220919624121964E-2</v>
      </c>
      <c r="M1991" s="14">
        <v>6.3660716246184731E-2</v>
      </c>
      <c r="N1991" s="14">
        <v>4.1865823064802028E-2</v>
      </c>
      <c r="O1991" s="14">
        <v>2.7595582060630758E-2</v>
      </c>
      <c r="P1991" s="14">
        <v>0.13730931061922133</v>
      </c>
      <c r="Q1991" s="14">
        <v>0.14168712055373101</v>
      </c>
      <c r="R1991" s="14">
        <v>0.2195510058226306</v>
      </c>
      <c r="S1991" s="14">
        <v>0.26123498376496973</v>
      </c>
      <c r="T1991" s="14">
        <v>0.23935398613189157</v>
      </c>
      <c r="U1991" s="14">
        <v>0.24279666111874057</v>
      </c>
      <c r="V1991" s="14">
        <v>0.29422314224796903</v>
      </c>
      <c r="W1991" s="14">
        <v>0.27693082862884777</v>
      </c>
      <c r="X1991" s="14">
        <v>0.24871617708789734</v>
      </c>
      <c r="Y1991" s="14">
        <v>0.23645194776097131</v>
      </c>
      <c r="Z1991" s="14">
        <v>0.16036482600047819</v>
      </c>
      <c r="AA1991" s="14">
        <v>0.16003099961508385</v>
      </c>
      <c r="AB1991" s="14">
        <v>0.16188505608927659</v>
      </c>
      <c r="AC1991" s="14">
        <v>0.12910779201601191</v>
      </c>
      <c r="AD1991" s="14">
        <v>0.11615380819081535</v>
      </c>
      <c r="AE1991" s="14">
        <v>9.5297169342032875E-2</v>
      </c>
      <c r="AF1991" s="14">
        <v>5.7777198190773545E-2</v>
      </c>
      <c r="AG1991" s="14">
        <v>5.594174580223283E-2</v>
      </c>
      <c r="AH1991" s="14">
        <v>5.0388844387180533E-2</v>
      </c>
    </row>
    <row r="1992" spans="1:34" ht="15" x14ac:dyDescent="0.25">
      <c r="A1992" t="str">
        <f t="shared" si="324"/>
        <v>江阴归母净利润增速(TTM)</v>
      </c>
      <c r="B1992" s="3" t="str">
        <f t="shared" si="322"/>
        <v>江阴银行归母净利润增速(TTM)</v>
      </c>
      <c r="C1992" s="5" t="s">
        <v>535</v>
      </c>
      <c r="D1992" s="4" t="s">
        <v>130</v>
      </c>
      <c r="E1992" s="5" t="s">
        <v>131</v>
      </c>
      <c r="F1992" s="5" t="s">
        <v>107</v>
      </c>
      <c r="G1992" s="5" t="str">
        <f t="shared" si="325"/>
        <v>归母净利润增速(TTM)</v>
      </c>
      <c r="H1992" s="14">
        <v>8.2541502077076959E-2</v>
      </c>
      <c r="I1992" s="14">
        <v>0.14136027960585312</v>
      </c>
      <c r="J1992" s="14">
        <v>0.18118133646546158</v>
      </c>
      <c r="K1992" s="14">
        <v>0.18509896970150697</v>
      </c>
      <c r="L1992" s="14">
        <v>0.14288598712039557</v>
      </c>
      <c r="M1992" s="14">
        <v>7.3463450623339005E-2</v>
      </c>
      <c r="N1992" s="14">
        <v>4.3640335068979741E-2</v>
      </c>
      <c r="O1992" s="14">
        <v>4.4778048725965969E-2</v>
      </c>
      <c r="P1992" s="14">
        <v>9.896375192861076E-2</v>
      </c>
      <c r="Q1992" s="14">
        <v>0.13020200797410186</v>
      </c>
      <c r="R1992" s="14">
        <v>0.20514040842819592</v>
      </c>
      <c r="S1992" s="14">
        <v>0.22849403099066121</v>
      </c>
      <c r="T1992" s="14">
        <v>0.23043960921640583</v>
      </c>
      <c r="U1992" s="14">
        <v>0.24502195763265275</v>
      </c>
      <c r="V1992" s="14">
        <v>0.26879931537501273</v>
      </c>
      <c r="W1992" s="14">
        <v>0.25036176929606607</v>
      </c>
      <c r="X1992" s="14">
        <v>0.2323654554402117</v>
      </c>
      <c r="Y1992" s="14">
        <v>0.21761178124275862</v>
      </c>
      <c r="Z1992" s="14">
        <v>0.16832822109616177</v>
      </c>
      <c r="AA1992" s="14">
        <v>0.16735272547130323</v>
      </c>
      <c r="AB1992" s="14">
        <v>0.15263299559385748</v>
      </c>
      <c r="AC1992" s="14">
        <v>0.11670688520480081</v>
      </c>
      <c r="AD1992" s="14">
        <v>7.8771347688266283E-2</v>
      </c>
      <c r="AE1992" s="14">
        <v>6.0714739657234201E-2</v>
      </c>
      <c r="AF1992" s="14">
        <v>0.1024079640021545</v>
      </c>
      <c r="AG1992" s="14">
        <v>0.11626301462127803</v>
      </c>
      <c r="AH1992" s="14" t="e">
        <v>#N/A</v>
      </c>
    </row>
    <row r="1993" spans="1:34" ht="15" x14ac:dyDescent="0.25">
      <c r="A1993" t="str">
        <f t="shared" si="324"/>
        <v>瑞丰归母净利润增速(TTM)</v>
      </c>
      <c r="B1993" s="3" t="str">
        <f t="shared" si="322"/>
        <v>瑞丰银行归母净利润增速(TTM)</v>
      </c>
      <c r="C1993" s="5" t="s">
        <v>532</v>
      </c>
      <c r="D1993" s="4" t="s">
        <v>133</v>
      </c>
      <c r="E1993" s="5" t="s">
        <v>134</v>
      </c>
      <c r="F1993" s="5" t="s">
        <v>107</v>
      </c>
      <c r="G1993" s="5" t="str">
        <f t="shared" si="325"/>
        <v>归母净利润增速(TTM)</v>
      </c>
      <c r="H1993" s="14" t="e">
        <v>#N/A</v>
      </c>
      <c r="I1993" s="14" t="e">
        <v>#N/A</v>
      </c>
      <c r="J1993" s="14" t="e">
        <v>#N/A</v>
      </c>
      <c r="K1993" s="14" t="e">
        <v>#N/A</v>
      </c>
      <c r="L1993" s="14" t="e">
        <v>#N/A</v>
      </c>
      <c r="M1993" s="14" t="e">
        <v>#N/A</v>
      </c>
      <c r="N1993" s="14" t="e">
        <v>#N/A</v>
      </c>
      <c r="O1993" s="14">
        <v>3.7838174957369013</v>
      </c>
      <c r="P1993" s="14">
        <v>1.5257283320522672</v>
      </c>
      <c r="Q1993" s="14">
        <v>0.54058168329762257</v>
      </c>
      <c r="R1993" s="14">
        <v>0.15083177287225763</v>
      </c>
      <c r="S1993" s="14">
        <v>0.17565909953039585</v>
      </c>
      <c r="T1993" s="14">
        <v>0.18391369330379306</v>
      </c>
      <c r="U1993" s="14">
        <v>0.20885877016659435</v>
      </c>
      <c r="V1993" s="14">
        <v>0.20197115641805874</v>
      </c>
      <c r="W1993" s="14">
        <v>0.19549166428743384</v>
      </c>
      <c r="X1993" s="14">
        <v>0.18569761590625397</v>
      </c>
      <c r="Y1993" s="14">
        <v>0.17077538576167559</v>
      </c>
      <c r="Z1993" s="14">
        <v>0.13041540346522992</v>
      </c>
      <c r="AA1993" s="14">
        <v>0.12814073699498074</v>
      </c>
      <c r="AB1993" s="14">
        <v>0.12642613843050379</v>
      </c>
      <c r="AC1993" s="14">
        <v>0.1174690673075965</v>
      </c>
      <c r="AD1993" s="14">
        <v>0.11266321236323343</v>
      </c>
      <c r="AE1993" s="14">
        <v>9.575403837652828E-2</v>
      </c>
      <c r="AF1993" s="14">
        <v>7.0368413155096204E-2</v>
      </c>
      <c r="AG1993" s="14">
        <v>5.004386460806632E-2</v>
      </c>
      <c r="AH1993" s="14">
        <v>2.2965555569432163E-2</v>
      </c>
    </row>
    <row r="1994" spans="1:34" ht="15" x14ac:dyDescent="0.25">
      <c r="A1994" t="str">
        <f t="shared" si="324"/>
        <v>农业(H)归母净利润增速(TTM)</v>
      </c>
      <c r="B1994" s="15" t="str">
        <f t="shared" si="322"/>
        <v>农业银行归母净利润增速(TTM)</v>
      </c>
      <c r="C1994" s="5" t="s">
        <v>487</v>
      </c>
      <c r="D1994" s="16" t="s">
        <v>164</v>
      </c>
      <c r="E1994" s="17" t="s">
        <v>149</v>
      </c>
      <c r="F1994" s="17" t="s">
        <v>542</v>
      </c>
      <c r="G1994" s="17" t="str">
        <f>G1993</f>
        <v>归母净利润增速(TTM)</v>
      </c>
      <c r="H1994" s="14">
        <v>4.1372315870462306E-2</v>
      </c>
      <c r="I1994" s="14">
        <v>3.5588058446542344E-2</v>
      </c>
      <c r="J1994" s="14">
        <v>4.5935803297120617E-2</v>
      </c>
      <c r="K1994" s="14">
        <v>4.7423744995080383E-2</v>
      </c>
      <c r="L1994" s="14">
        <v>-4.294781686728491E-2</v>
      </c>
      <c r="M1994" s="14">
        <v>-7.1189512988392531E-2</v>
      </c>
      <c r="N1994" s="14">
        <v>1.804354590802364E-2</v>
      </c>
      <c r="O1994" s="14">
        <v>1.1928346215017201E-2</v>
      </c>
      <c r="P1994" s="14">
        <v>0.14979422217989152</v>
      </c>
      <c r="Q1994" s="14">
        <v>0.20602047143249225</v>
      </c>
      <c r="R1994" s="14">
        <v>0.11697580178302648</v>
      </c>
      <c r="S1994" s="14">
        <v>0.13085078515985826</v>
      </c>
      <c r="T1994" s="14">
        <v>8.0573224803700563E-2</v>
      </c>
      <c r="U1994" s="14">
        <v>6.1862881849480911E-2</v>
      </c>
      <c r="V1994" s="14">
        <v>7.4453837957070015E-2</v>
      </c>
      <c r="W1994" s="14">
        <v>5.6373744269969675E-2</v>
      </c>
      <c r="X1994" s="14">
        <v>6.2856566471656231E-2</v>
      </c>
      <c r="Y1994" s="14">
        <v>6.7513562638156319E-2</v>
      </c>
      <c r="Z1994" s="14">
        <v>3.9422705873273074E-2</v>
      </c>
      <c r="AA1994" s="14">
        <v>3.1714523128058371E-2</v>
      </c>
      <c r="AB1994" s="14">
        <v>3.258942637295055E-2</v>
      </c>
      <c r="AC1994" s="14">
        <v>2.7439579762891676E-2</v>
      </c>
      <c r="AD1994" s="14">
        <v>4.7249736408322064E-2</v>
      </c>
      <c r="AE1994" s="14">
        <v>5.7571554282816392E-2</v>
      </c>
      <c r="AF1994" s="14">
        <v>5.031726308204721E-2</v>
      </c>
      <c r="AG1994" s="14">
        <v>4.4136164300291089E-2</v>
      </c>
      <c r="AH1994" s="14">
        <v>3.1756610642966761E-2</v>
      </c>
    </row>
    <row r="1995" spans="1:34" ht="15" x14ac:dyDescent="0.25">
      <c r="A1995" t="str">
        <f t="shared" si="324"/>
        <v>交通(H)归母净利润增速(TTM)</v>
      </c>
      <c r="B1995" s="3" t="str">
        <f t="shared" si="322"/>
        <v>交通银行归母净利润增速(TTM)</v>
      </c>
      <c r="C1995" s="5" t="s">
        <v>491</v>
      </c>
      <c r="D1995" s="4" t="s">
        <v>165</v>
      </c>
      <c r="E1995" s="5" t="s">
        <v>150</v>
      </c>
      <c r="F1995" s="5" t="s">
        <v>542</v>
      </c>
      <c r="G1995" s="5" t="str">
        <f t="shared" ref="G1995:G2021" si="326">G1994</f>
        <v>归母净利润增速(TTM)</v>
      </c>
      <c r="H1995" s="14">
        <v>4.9834071564448253E-2</v>
      </c>
      <c r="I1995" s="14">
        <v>4.6027794495814539E-2</v>
      </c>
      <c r="J1995" s="14">
        <v>4.9585766671193798E-2</v>
      </c>
      <c r="K1995" s="14">
        <v>4.0892641737032401E-2</v>
      </c>
      <c r="L1995" s="14">
        <v>-6.0456565442810341E-2</v>
      </c>
      <c r="M1995" s="14">
        <v>-8.6658036169628763E-2</v>
      </c>
      <c r="N1995" s="14">
        <v>1.2849212613708498E-2</v>
      </c>
      <c r="O1995" s="14">
        <v>1.4267135370392032E-2</v>
      </c>
      <c r="P1995" s="14">
        <v>0.17949800808029637</v>
      </c>
      <c r="Q1995" s="14">
        <v>0.28743235117258009</v>
      </c>
      <c r="R1995" s="14">
        <v>0.11890282852543621</v>
      </c>
      <c r="S1995" s="14">
        <v>0.12951795757214116</v>
      </c>
      <c r="T1995" s="14">
        <v>6.938941137155677E-2</v>
      </c>
      <c r="U1995" s="14">
        <v>1.3144725428704807E-2</v>
      </c>
      <c r="V1995" s="14">
        <v>5.2157431406355335E-2</v>
      </c>
      <c r="W1995" s="14">
        <v>5.0297287880320687E-2</v>
      </c>
      <c r="X1995" s="14">
        <v>5.0735474654583647E-2</v>
      </c>
      <c r="Y1995" s="14">
        <v>2.5553213909378265E-2</v>
      </c>
      <c r="Z1995" s="14">
        <v>6.2833020434296229E-3</v>
      </c>
      <c r="AA1995" s="14">
        <v>-3.8845964514266089E-3</v>
      </c>
      <c r="AB1995" s="14">
        <v>-2.3070059905680448E-2</v>
      </c>
      <c r="AC1995" s="14">
        <v>-1.2629505950851909E-2</v>
      </c>
      <c r="AD1995" s="14">
        <v>9.2528686049521622E-3</v>
      </c>
      <c r="AE1995" s="14">
        <v>9.5291299163113765E-3</v>
      </c>
      <c r="AF1995" s="14">
        <v>2.5430547099243389E-2</v>
      </c>
      <c r="AG1995" s="14">
        <v>2.8595586003555596E-2</v>
      </c>
      <c r="AH1995" s="14">
        <v>2.1755390763575761E-2</v>
      </c>
    </row>
    <row r="1996" spans="1:34" ht="15" x14ac:dyDescent="0.25">
      <c r="A1996" t="str">
        <f t="shared" si="324"/>
        <v>中国(H)归母净利润增速(TTM)</v>
      </c>
      <c r="B1996" s="3" t="str">
        <f t="shared" si="322"/>
        <v>中国银行归母净利润增速(TTM)</v>
      </c>
      <c r="C1996" s="5" t="s">
        <v>489</v>
      </c>
      <c r="D1996" s="4" t="s">
        <v>166</v>
      </c>
      <c r="E1996" s="5" t="s">
        <v>151</v>
      </c>
      <c r="F1996" s="5" t="s">
        <v>542</v>
      </c>
      <c r="G1996" s="5" t="str">
        <f t="shared" si="326"/>
        <v>归母净利润增速(TTM)</v>
      </c>
      <c r="H1996" s="14">
        <v>4.0724389077922238E-2</v>
      </c>
      <c r="I1996" s="14">
        <v>3.4499791869016153E-2</v>
      </c>
      <c r="J1996" s="14">
        <v>4.0641693413147086E-2</v>
      </c>
      <c r="K1996" s="14">
        <v>3.8302664103268345E-2</v>
      </c>
      <c r="L1996" s="14">
        <v>-5.8212552554499745E-2</v>
      </c>
      <c r="M1996" s="14">
        <v>-6.8962557205015249E-2</v>
      </c>
      <c r="N1996" s="14">
        <v>2.9161441797177286E-2</v>
      </c>
      <c r="O1996" s="14">
        <v>2.7790268909074423E-2</v>
      </c>
      <c r="P1996" s="14">
        <v>0.17496585836097198</v>
      </c>
      <c r="Q1996" s="14">
        <v>0.21404657220074122</v>
      </c>
      <c r="R1996" s="14">
        <v>0.12282366360761139</v>
      </c>
      <c r="S1996" s="14">
        <v>0.13406185015133126</v>
      </c>
      <c r="T1996" s="14">
        <v>9.2320014064834727E-2</v>
      </c>
      <c r="U1996" s="14">
        <v>7.3262072697240346E-2</v>
      </c>
      <c r="V1996" s="14">
        <v>5.0240350204793942E-2</v>
      </c>
      <c r="W1996" s="14">
        <v>3.1907988798162555E-2</v>
      </c>
      <c r="X1996" s="14">
        <v>1.7615236732686588E-2</v>
      </c>
      <c r="Y1996" s="14">
        <v>1.3705294161871854E-2</v>
      </c>
      <c r="Z1996" s="14">
        <v>1.9631637494009424E-2</v>
      </c>
      <c r="AA1996" s="14">
        <v>1.2663238780563959E-2</v>
      </c>
      <c r="AB1996" s="14">
        <v>1.2301744211590001E-2</v>
      </c>
      <c r="AC1996" s="14">
        <v>1.5675171017730128E-2</v>
      </c>
      <c r="AD1996" s="14">
        <v>2.5601110804470768E-2</v>
      </c>
      <c r="AE1996" s="14">
        <v>2.6000086869652144E-2</v>
      </c>
      <c r="AF1996" s="14">
        <v>2.7867714074909958E-2</v>
      </c>
      <c r="AG1996" s="14">
        <v>2.9762595088677436E-2</v>
      </c>
      <c r="AH1996" s="14">
        <v>2.1779255889438822E-2</v>
      </c>
    </row>
    <row r="1997" spans="1:34" ht="15" x14ac:dyDescent="0.25">
      <c r="A1997" t="str">
        <f t="shared" si="324"/>
        <v>建设(H)归母净利润增速(TTM)</v>
      </c>
      <c r="B1997" s="3" t="str">
        <f t="shared" si="322"/>
        <v>建设银行归母净利润增速(TTM)</v>
      </c>
      <c r="C1997" s="5" t="s">
        <v>488</v>
      </c>
      <c r="D1997" s="4" t="s">
        <v>167</v>
      </c>
      <c r="E1997" s="5" t="s">
        <v>152</v>
      </c>
      <c r="F1997" s="5" t="s">
        <v>542</v>
      </c>
      <c r="G1997" s="5" t="str">
        <f t="shared" si="326"/>
        <v>归母净利润增速(TTM)</v>
      </c>
      <c r="H1997" s="14">
        <v>4.3299116962606708E-2</v>
      </c>
      <c r="I1997" s="14">
        <v>4.217849723670309E-2</v>
      </c>
      <c r="J1997" s="14">
        <v>4.7428874359427359E-2</v>
      </c>
      <c r="K1997" s="14">
        <v>5.0109405794627596E-2</v>
      </c>
      <c r="L1997" s="14">
        <v>-4.4492739231069167E-2</v>
      </c>
      <c r="M1997" s="14">
        <v>-7.021674295105898E-2</v>
      </c>
      <c r="N1997" s="14">
        <v>1.6184724049892615E-2</v>
      </c>
      <c r="O1997" s="14">
        <v>9.7461133770761852E-3</v>
      </c>
      <c r="P1997" s="14">
        <v>0.14612122205389166</v>
      </c>
      <c r="Q1997" s="14">
        <v>0.20285493546260228</v>
      </c>
      <c r="R1997" s="14">
        <v>0.11607821435159568</v>
      </c>
      <c r="S1997" s="14">
        <v>0.12743404924810653</v>
      </c>
      <c r="T1997" s="14">
        <v>8.4161074761791979E-2</v>
      </c>
      <c r="U1997" s="14">
        <v>6.8167373415699589E-2</v>
      </c>
      <c r="V1997" s="14">
        <v>7.0568868114758709E-2</v>
      </c>
      <c r="W1997" s="14">
        <v>5.1028918767179826E-2</v>
      </c>
      <c r="X1997" s="14">
        <v>6.0182400154412799E-2</v>
      </c>
      <c r="Y1997" s="14">
        <v>4.5305721535565148E-2</v>
      </c>
      <c r="Z1997" s="14">
        <v>2.714744905993623E-2</v>
      </c>
      <c r="AA1997" s="14">
        <v>2.1194146907797532E-2</v>
      </c>
      <c r="AB1997" s="14">
        <v>2.1847112691663039E-4</v>
      </c>
      <c r="AC1997" s="14">
        <v>2.8370673999274115E-3</v>
      </c>
      <c r="AD1997" s="14">
        <v>8.789940268087099E-3</v>
      </c>
      <c r="AE1997" s="14">
        <v>4.184720328246328E-3</v>
      </c>
      <c r="AF1997" s="14">
        <v>1.1200266961942637E-2</v>
      </c>
      <c r="AG1997" s="14">
        <v>1.2571514377955928E-2</v>
      </c>
      <c r="AH1997" s="14">
        <v>9.9202269523834957E-3</v>
      </c>
    </row>
    <row r="1998" spans="1:34" ht="15" x14ac:dyDescent="0.25">
      <c r="A1998" t="str">
        <f t="shared" si="324"/>
        <v>工商(H)归母净利润增速(TTM)</v>
      </c>
      <c r="B1998" s="3" t="str">
        <f t="shared" si="322"/>
        <v>工商银行归母净利润增速(TTM)</v>
      </c>
      <c r="C1998" s="5" t="s">
        <v>486</v>
      </c>
      <c r="D1998" s="4" t="s">
        <v>168</v>
      </c>
      <c r="E1998" s="5" t="s">
        <v>153</v>
      </c>
      <c r="F1998" s="5" t="s">
        <v>542</v>
      </c>
      <c r="G1998" s="5" t="str">
        <f t="shared" si="326"/>
        <v>归母净利润增速(TTM)</v>
      </c>
      <c r="H1998" s="14">
        <v>3.9758633848502527E-2</v>
      </c>
      <c r="I1998" s="14">
        <v>4.0594335470997139E-2</v>
      </c>
      <c r="J1998" s="14">
        <v>4.8871927867883053E-2</v>
      </c>
      <c r="K1998" s="14">
        <v>4.5978615988486966E-2</v>
      </c>
      <c r="L1998" s="14">
        <v>-3.959169629544692E-2</v>
      </c>
      <c r="M1998" s="14">
        <v>-6.6418948802463906E-2</v>
      </c>
      <c r="N1998" s="14">
        <v>1.1792815414574205E-2</v>
      </c>
      <c r="O1998" s="14">
        <v>7.7181431971353014E-3</v>
      </c>
      <c r="P1998" s="14">
        <v>0.12797057488834235</v>
      </c>
      <c r="Q1998" s="14">
        <v>0.17243167915570207</v>
      </c>
      <c r="R1998" s="14">
        <v>0.10266345052009147</v>
      </c>
      <c r="S1998" s="14">
        <v>0.11382598331346834</v>
      </c>
      <c r="T1998" s="14">
        <v>7.7988075828294257E-2</v>
      </c>
      <c r="U1998" s="14">
        <v>6.8682679942899588E-2</v>
      </c>
      <c r="V1998" s="14">
        <v>3.4865561609700869E-2</v>
      </c>
      <c r="W1998" s="14">
        <v>1.917387845691752E-2</v>
      </c>
      <c r="X1998" s="14">
        <v>1.7818509362434093E-2</v>
      </c>
      <c r="Y1998" s="14">
        <v>2.7460472099333148E-3</v>
      </c>
      <c r="Z1998" s="14">
        <v>9.7369362771614499E-3</v>
      </c>
      <c r="AA1998" s="14">
        <v>4.0776192036975885E-3</v>
      </c>
      <c r="AB1998" s="14">
        <v>-5.5276645134966496E-3</v>
      </c>
      <c r="AC1998" s="14">
        <v>2.7825637017178883E-3</v>
      </c>
      <c r="AD1998" s="14">
        <v>5.1374614346979949E-3</v>
      </c>
      <c r="AE1998" s="14">
        <v>2.4454882954062997E-3</v>
      </c>
      <c r="AF1998" s="14">
        <v>7.7152108584038212E-3</v>
      </c>
      <c r="AG1998" s="14">
        <v>6.5899079169469098E-3</v>
      </c>
      <c r="AH1998" s="14">
        <v>7.3770783052672121E-3</v>
      </c>
    </row>
    <row r="1999" spans="1:34" ht="15" x14ac:dyDescent="0.25">
      <c r="A1999" t="str">
        <f t="shared" si="324"/>
        <v>邮储(H)归母净利润增速(TTM)</v>
      </c>
      <c r="B1999" s="3" t="str">
        <f t="shared" si="322"/>
        <v>邮储银行归母净利润增速(TTM)</v>
      </c>
      <c r="C1999" s="5" t="s">
        <v>490</v>
      </c>
      <c r="D1999" s="4" t="s">
        <v>169</v>
      </c>
      <c r="E1999" s="5" t="s">
        <v>154</v>
      </c>
      <c r="F1999" s="5" t="s">
        <v>542</v>
      </c>
      <c r="G1999" s="5" t="str">
        <f t="shared" si="326"/>
        <v>归母净利润增速(TTM)</v>
      </c>
      <c r="H1999" s="14">
        <v>6.646644032384455E-2</v>
      </c>
      <c r="I1999" s="14">
        <v>0.11061864846821448</v>
      </c>
      <c r="J1999" s="14">
        <v>0.16482193037793202</v>
      </c>
      <c r="K1999" s="14">
        <v>0.15059087729632231</v>
      </c>
      <c r="L1999" s="14">
        <v>7.1717189385850399E-4</v>
      </c>
      <c r="M1999" s="14">
        <v>-6.6790228589555453E-3</v>
      </c>
      <c r="N1999" s="14">
        <v>5.3599855579078606E-2</v>
      </c>
      <c r="O1999" s="14">
        <v>4.4778984753707417E-2</v>
      </c>
      <c r="P1999" s="14">
        <v>0.25067295927285455</v>
      </c>
      <c r="Q1999" s="14">
        <v>0.27522735295600848</v>
      </c>
      <c r="R1999" s="14">
        <v>0.18646707892646308</v>
      </c>
      <c r="S1999" s="14">
        <v>0.22417542032891327</v>
      </c>
      <c r="T1999" s="14">
        <v>0.14986513116518271</v>
      </c>
      <c r="U1999" s="14">
        <v>0.12720466109514644</v>
      </c>
      <c r="V1999" s="14">
        <v>0.11886569515557301</v>
      </c>
      <c r="W1999" s="14">
        <v>8.2318064693668161E-2</v>
      </c>
      <c r="X1999" s="14">
        <v>6.5634343778107299E-2</v>
      </c>
      <c r="Y1999" s="14">
        <v>1.7751894470951386E-2</v>
      </c>
      <c r="Z1999" s="14">
        <v>1.2273537970524778E-2</v>
      </c>
      <c r="AA1999" s="14">
        <v>-7.061379684953714E-3</v>
      </c>
      <c r="AB1999" s="14">
        <v>-2.4556881173437933E-2</v>
      </c>
      <c r="AC1999" s="14">
        <v>-6.8597035504997291E-3</v>
      </c>
      <c r="AD1999" s="14">
        <v>2.4226266373014002E-3</v>
      </c>
      <c r="AE1999" s="14">
        <v>-1.361795241864231E-3</v>
      </c>
      <c r="AF1999" s="14">
        <v>1.6031150243799676E-2</v>
      </c>
      <c r="AG1999" s="14">
        <v>9.1400275357791314E-3</v>
      </c>
      <c r="AH1999" s="14">
        <v>1.0696238393135906E-2</v>
      </c>
    </row>
    <row r="2000" spans="1:34" ht="15" x14ac:dyDescent="0.25">
      <c r="A2000" t="str">
        <f t="shared" si="324"/>
        <v>光大(H)归母净利润增速(TTM)</v>
      </c>
      <c r="B2000" s="3" t="str">
        <f t="shared" si="322"/>
        <v>光大银行归母净利润增速(TTM)</v>
      </c>
      <c r="C2000" s="5" t="s">
        <v>495</v>
      </c>
      <c r="D2000" s="4" t="s">
        <v>170</v>
      </c>
      <c r="E2000" s="5" t="s">
        <v>155</v>
      </c>
      <c r="F2000" s="5" t="s">
        <v>542</v>
      </c>
      <c r="G2000" s="5" t="str">
        <f t="shared" si="326"/>
        <v>归母净利润增速(TTM)</v>
      </c>
      <c r="H2000" s="14">
        <v>0.10241424681007304</v>
      </c>
      <c r="I2000" s="14">
        <v>0.10114548889938572</v>
      </c>
      <c r="J2000" s="14">
        <v>0.10977747407825558</v>
      </c>
      <c r="K2000" s="14">
        <v>0.11971113246556615</v>
      </c>
      <c r="L2000" s="14">
        <v>-2.0955923170866978E-2</v>
      </c>
      <c r="M2000" s="14">
        <v>-4.6597672797468875E-2</v>
      </c>
      <c r="N2000" s="14">
        <v>1.2582320501151118E-2</v>
      </c>
      <c r="O2000" s="14">
        <v>1.4563611775720436E-3</v>
      </c>
      <c r="P2000" s="14">
        <v>0.1877923624301874</v>
      </c>
      <c r="Q2000" s="14">
        <v>0.21777277840269965</v>
      </c>
      <c r="R2000" s="14">
        <v>0.14760469543147203</v>
      </c>
      <c r="S2000" s="14">
        <v>0.13332294588137508</v>
      </c>
      <c r="T2000" s="14">
        <v>5.6638900159915885E-2</v>
      </c>
      <c r="U2000" s="14">
        <v>3.7155920931091754E-2</v>
      </c>
      <c r="V2000" s="14">
        <v>3.2252862441541685E-2</v>
      </c>
      <c r="W2000" s="14">
        <v>4.1084276614270804E-2</v>
      </c>
      <c r="X2000" s="14">
        <v>2.9591145245087019E-2</v>
      </c>
      <c r="Y2000" s="14">
        <v>2.2109411528955871E-2</v>
      </c>
      <c r="Z2000" s="14">
        <v>-8.9606534693239842E-2</v>
      </c>
      <c r="AA2000" s="14">
        <v>-0.10113348739958192</v>
      </c>
      <c r="AB2000" s="14">
        <v>-9.5941202281702415E-2</v>
      </c>
      <c r="AC2000" s="14">
        <v>-9.5630200845205252E-2</v>
      </c>
      <c r="AD2000" s="14">
        <v>2.21612080800156E-2</v>
      </c>
      <c r="AE2000" s="14">
        <v>2.1890303623898134E-2</v>
      </c>
      <c r="AF2000" s="14">
        <v>1.5143058218263632E-2</v>
      </c>
      <c r="AG2000" s="14">
        <v>-2.9289912322959882E-2</v>
      </c>
      <c r="AH2000" s="14">
        <v>-6.8831542594013792E-2</v>
      </c>
    </row>
    <row r="2001" spans="1:34" ht="15" x14ac:dyDescent="0.25">
      <c r="A2001" t="str">
        <f t="shared" si="324"/>
        <v>中信(H)归母净利润增速(TTM)</v>
      </c>
      <c r="B2001" s="3" t="str">
        <f t="shared" si="322"/>
        <v>中信银行归母净利润增速(TTM)</v>
      </c>
      <c r="C2001" s="5" t="s">
        <v>493</v>
      </c>
      <c r="D2001" s="4" t="s">
        <v>171</v>
      </c>
      <c r="E2001" s="5" t="s">
        <v>156</v>
      </c>
      <c r="F2001" s="5" t="s">
        <v>542</v>
      </c>
      <c r="G2001" s="5" t="str">
        <f t="shared" si="326"/>
        <v>归母净利润增速(TTM)</v>
      </c>
      <c r="H2001" s="14">
        <v>6.3759147167765873E-2</v>
      </c>
      <c r="I2001" s="14">
        <v>8.6024155780132935E-2</v>
      </c>
      <c r="J2001" s="14">
        <v>7.8673645901197367E-2</v>
      </c>
      <c r="K2001" s="14">
        <v>8.0964817944384662E-2</v>
      </c>
      <c r="L2001" s="14">
        <v>-3.9278965583133402E-2</v>
      </c>
      <c r="M2001" s="14">
        <v>-8.8412495357570314E-2</v>
      </c>
      <c r="N2001" s="14">
        <v>2.0097886077267594E-2</v>
      </c>
      <c r="O2001" s="14">
        <v>1.8598229513522229E-2</v>
      </c>
      <c r="P2001" s="14">
        <v>0.15958363720745217</v>
      </c>
      <c r="Q2001" s="14">
        <v>0.21812543853692767</v>
      </c>
      <c r="R2001" s="14">
        <v>0.13599428338097175</v>
      </c>
      <c r="S2001" s="14">
        <v>0.1431589858076863</v>
      </c>
      <c r="T2001" s="14">
        <v>0.12700590813798335</v>
      </c>
      <c r="U2001" s="14">
        <v>0.13322680144189664</v>
      </c>
      <c r="V2001" s="14">
        <v>0.11613738070847039</v>
      </c>
      <c r="W2001" s="14">
        <v>0.11415867480383614</v>
      </c>
      <c r="X2001" s="14">
        <v>0.11012277200933494</v>
      </c>
      <c r="Y2001" s="14">
        <v>8.9279858332787052E-2</v>
      </c>
      <c r="Z2001" s="14">
        <v>7.9110509959261222E-2</v>
      </c>
      <c r="AA2001" s="14">
        <v>4.9548492104480597E-2</v>
      </c>
      <c r="AB2001" s="14">
        <v>1.2079943941748087E-2</v>
      </c>
      <c r="AC2001" s="14">
        <v>1.4691493685367027E-2</v>
      </c>
      <c r="AD2001" s="14">
        <v>2.3278023158648718E-2</v>
      </c>
      <c r="AE2001" s="14">
        <v>2.7302685534497502E-2</v>
      </c>
      <c r="AF2001" s="14">
        <v>4.7035626665061184E-2</v>
      </c>
      <c r="AG2001" s="14">
        <v>4.0528712783159601E-2</v>
      </c>
      <c r="AH2001" s="14">
        <v>2.977718152123186E-2</v>
      </c>
    </row>
    <row r="2002" spans="1:34" ht="15" x14ac:dyDescent="0.25">
      <c r="A2002" t="str">
        <f t="shared" si="324"/>
        <v>浙商(H)归母净利润增速(TTM)</v>
      </c>
      <c r="B2002" s="3" t="str">
        <f t="shared" si="322"/>
        <v>浙商银行归母净利润增速(TTM)</v>
      </c>
      <c r="C2002" s="5" t="s">
        <v>496</v>
      </c>
      <c r="D2002" s="4" t="s">
        <v>172</v>
      </c>
      <c r="E2002" s="5" t="s">
        <v>157</v>
      </c>
      <c r="F2002" s="5" t="s">
        <v>542</v>
      </c>
      <c r="G2002" s="5" t="str">
        <f t="shared" si="326"/>
        <v>归母净利润增速(TTM)</v>
      </c>
      <c r="H2002" s="14">
        <v>6.0092526168421416E-2</v>
      </c>
      <c r="I2002" s="14">
        <v>9.7413128285492506E-2</v>
      </c>
      <c r="J2002" s="14">
        <v>0.12482994523435866</v>
      </c>
      <c r="K2002" s="14">
        <v>4.6610333712048771E-2</v>
      </c>
      <c r="L2002" s="14">
        <v>-2.8791408130783493E-2</v>
      </c>
      <c r="M2002" s="14">
        <v>-8.0901276333175481E-2</v>
      </c>
      <c r="N2002" s="14">
        <v>-4.7642185188062132E-2</v>
      </c>
      <c r="O2002" s="14">
        <v>-5.0641219281567451E-2</v>
      </c>
      <c r="P2002" s="14">
        <v>1.7519074066679893E-2</v>
      </c>
      <c r="Q2002" s="14">
        <v>7.71880514375681E-2</v>
      </c>
      <c r="R2002" s="14">
        <v>2.7540823787472586E-2</v>
      </c>
      <c r="S2002" s="14">
        <v>6.7386738654443654E-2</v>
      </c>
      <c r="T2002" s="14">
        <v>3.1166733952361841E-2</v>
      </c>
      <c r="U2002" s="14">
        <v>6.7801930471631494E-2</v>
      </c>
      <c r="V2002" s="14">
        <v>7.6691967109424442E-2</v>
      </c>
      <c r="W2002" s="14">
        <v>7.0887035633055304E-2</v>
      </c>
      <c r="X2002" s="14">
        <v>0.12653668467621954</v>
      </c>
      <c r="Y2002" s="14">
        <v>9.017417505695606E-2</v>
      </c>
      <c r="Z2002" s="14">
        <v>0.10500807754442637</v>
      </c>
      <c r="AA2002" s="14">
        <v>8.5734513274336177E-2</v>
      </c>
      <c r="AB2002" s="14">
        <v>6.3738096893028146E-2</v>
      </c>
      <c r="AC2002" s="14">
        <v>2.4673048402318973E-2</v>
      </c>
      <c r="AD2002" s="14">
        <v>9.1706539074961728E-3</v>
      </c>
      <c r="AE2002" s="14">
        <v>-7.4334898278557516E-3</v>
      </c>
      <c r="AF2002" s="14">
        <v>-2.9404077365394302E-2</v>
      </c>
      <c r="AG2002" s="14">
        <v>-8.2302631578947308E-2</v>
      </c>
      <c r="AH2002" s="14">
        <v>-0.14849203213486112</v>
      </c>
    </row>
    <row r="2003" spans="1:34" ht="15" x14ac:dyDescent="0.25">
      <c r="A2003" t="str">
        <f t="shared" si="324"/>
        <v>民生(H)归母净利润增速(TTM)</v>
      </c>
      <c r="B2003" s="3" t="str">
        <f t="shared" si="322"/>
        <v>民生银行归母净利润增速(TTM)</v>
      </c>
      <c r="C2003" s="5" t="s">
        <v>494</v>
      </c>
      <c r="D2003" s="4" t="s">
        <v>173</v>
      </c>
      <c r="E2003" s="5" t="s">
        <v>158</v>
      </c>
      <c r="F2003" s="5" t="s">
        <v>542</v>
      </c>
      <c r="G2003" s="5" t="str">
        <f t="shared" si="326"/>
        <v>归母净利润增速(TTM)</v>
      </c>
      <c r="H2003" s="14">
        <v>1.9262606392302945E-2</v>
      </c>
      <c r="I2003" s="14">
        <v>1.7529423021720569E-2</v>
      </c>
      <c r="J2003" s="14">
        <v>6.9386214159397691E-2</v>
      </c>
      <c r="K2003" s="14">
        <v>6.8390097113937898E-2</v>
      </c>
      <c r="L2003" s="14">
        <v>-3.2160055033249327E-2</v>
      </c>
      <c r="M2003" s="14">
        <v>-0.14203231084613788</v>
      </c>
      <c r="N2003" s="14">
        <v>-0.3625113807391443</v>
      </c>
      <c r="O2003" s="14">
        <v>-0.40731934817199195</v>
      </c>
      <c r="P2003" s="14">
        <v>-0.36006633892080792</v>
      </c>
      <c r="Q2003" s="14">
        <v>-0.28830092724522693</v>
      </c>
      <c r="R2003" s="14">
        <v>2.0985747180041021E-3</v>
      </c>
      <c r="S2003" s="14">
        <v>2.9377275813121325E-2</v>
      </c>
      <c r="T2003" s="14">
        <v>1.5734912995186688E-3</v>
      </c>
      <c r="U2003" s="14">
        <v>6.3141035512982767E-3</v>
      </c>
      <c r="V2003" s="14">
        <v>2.5828219074488803E-2</v>
      </c>
      <c r="W2003" s="14">
        <v>7.2516337909946452E-2</v>
      </c>
      <c r="X2003" s="14">
        <v>5.9914364045220853E-2</v>
      </c>
      <c r="Y2003" s="14">
        <v>7.3334965719882586E-2</v>
      </c>
      <c r="Z2003" s="14">
        <v>1.570784541665491E-2</v>
      </c>
      <c r="AA2003" s="14">
        <v>-2.1102943231685035E-2</v>
      </c>
      <c r="AB2003" s="14">
        <v>3.255056963496874E-3</v>
      </c>
      <c r="AC2003" s="14">
        <v>-6.6613436751454189E-2</v>
      </c>
      <c r="AD2003" s="14">
        <v>-9.8456299025765678E-2</v>
      </c>
      <c r="AE2003" s="14">
        <v>-9.7510136485637694E-2</v>
      </c>
      <c r="AF2003" s="14">
        <v>-9.6118192352259726E-2</v>
      </c>
      <c r="AG2003" s="14">
        <v>-7.2711719418306439E-2</v>
      </c>
      <c r="AH2003" s="14">
        <v>-5.3659895962348235E-2</v>
      </c>
    </row>
    <row r="2004" spans="1:34" ht="15" x14ac:dyDescent="0.25">
      <c r="A2004" t="str">
        <f t="shared" si="324"/>
        <v>招商(H)归母净利润增速(TTM)</v>
      </c>
      <c r="B2004" s="3" t="str">
        <f t="shared" si="322"/>
        <v>招商银行归母净利润增速(TTM)</v>
      </c>
      <c r="C2004" s="5" t="s">
        <v>492</v>
      </c>
      <c r="D2004" s="4" t="s">
        <v>174</v>
      </c>
      <c r="E2004" s="5" t="s">
        <v>159</v>
      </c>
      <c r="F2004" s="5" t="s">
        <v>542</v>
      </c>
      <c r="G2004" s="5" t="str">
        <f t="shared" si="326"/>
        <v>归母净利润增速(TTM)</v>
      </c>
      <c r="H2004" s="14">
        <v>0.14235858659299119</v>
      </c>
      <c r="I2004" s="14">
        <v>0.14854239441092418</v>
      </c>
      <c r="J2004" s="14">
        <v>0.15276812313803367</v>
      </c>
      <c r="K2004" s="14">
        <v>0.14792002502225543</v>
      </c>
      <c r="L2004" s="14">
        <v>6.5115256433993685E-2</v>
      </c>
      <c r="M2004" s="14">
        <v>2.0040035833176532E-2</v>
      </c>
      <c r="N2004" s="14">
        <v>4.8187192436495205E-2</v>
      </c>
      <c r="O2004" s="14">
        <v>6.4345748359916979E-2</v>
      </c>
      <c r="P2004" s="14">
        <v>0.18101322208098378</v>
      </c>
      <c r="Q2004" s="14">
        <v>0.23986512127158985</v>
      </c>
      <c r="R2004" s="14">
        <v>0.23196564689445467</v>
      </c>
      <c r="S2004" s="14">
        <v>0.22023000728618969</v>
      </c>
      <c r="T2004" s="14">
        <v>0.17927583161613198</v>
      </c>
      <c r="U2004" s="14">
        <v>0.16505762806722984</v>
      </c>
      <c r="V2004" s="14">
        <v>0.15084805123330153</v>
      </c>
      <c r="W2004" s="14">
        <v>0.13636840448966747</v>
      </c>
      <c r="X2004" s="14">
        <v>0.12599850224663003</v>
      </c>
      <c r="Y2004" s="14">
        <v>8.8201517687590533E-2</v>
      </c>
      <c r="Z2004" s="14">
        <v>6.2240964553806989E-2</v>
      </c>
      <c r="AA2004" s="14">
        <v>3.5582159924447472E-2</v>
      </c>
      <c r="AB2004" s="14">
        <v>8.652940198414746E-3</v>
      </c>
      <c r="AC2004" s="14">
        <v>6.3181128431505224E-3</v>
      </c>
      <c r="AD2004" s="14">
        <v>1.2203107733864545E-2</v>
      </c>
      <c r="AE2004" s="14">
        <v>1.2068019747668616E-2</v>
      </c>
      <c r="AF2004" s="14">
        <v>2.0502359316725643E-2</v>
      </c>
      <c r="AG2004" s="14">
        <v>2.113149092504292E-2</v>
      </c>
      <c r="AH2004" s="14">
        <v>1.206272617611571E-2</v>
      </c>
    </row>
    <row r="2005" spans="1:34" ht="15" x14ac:dyDescent="0.25">
      <c r="A2005" t="str">
        <f t="shared" si="324"/>
        <v>重庆(H)归母净利润增速(TTM)</v>
      </c>
      <c r="B2005" s="3" t="str">
        <f t="shared" si="322"/>
        <v>重庆银行归母净利润增速(TTM)</v>
      </c>
      <c r="C2005" s="5" t="s">
        <v>500</v>
      </c>
      <c r="D2005" s="4" t="s">
        <v>175</v>
      </c>
      <c r="E2005" s="5" t="s">
        <v>160</v>
      </c>
      <c r="F2005" s="5" t="s">
        <v>542</v>
      </c>
      <c r="G2005" s="5" t="str">
        <f t="shared" si="326"/>
        <v>归母净利润增速(TTM)</v>
      </c>
      <c r="H2005" s="14">
        <v>4.5511047660508112E-2</v>
      </c>
      <c r="I2005" s="14">
        <v>0.10664195582631458</v>
      </c>
      <c r="J2005" s="14">
        <v>0.11608985722762753</v>
      </c>
      <c r="K2005" s="14">
        <v>0.13058804550321942</v>
      </c>
      <c r="L2005" s="14">
        <v>0.10505446921031511</v>
      </c>
      <c r="M2005" s="14">
        <v>5.2244275704359501E-2</v>
      </c>
      <c r="N2005" s="14">
        <v>5.1371507179580833E-2</v>
      </c>
      <c r="O2005" s="14">
        <v>2.4503373195495361E-2</v>
      </c>
      <c r="P2005" s="14">
        <v>4.7605766413566189E-2</v>
      </c>
      <c r="Q2005" s="14">
        <v>5.0299380958101332E-2</v>
      </c>
      <c r="R2005" s="14">
        <v>5.4278915090831437E-2</v>
      </c>
      <c r="S2005" s="14">
        <v>4.3005729514252293E-2</v>
      </c>
      <c r="T2005" s="14">
        <v>5.5442862778545633E-2</v>
      </c>
      <c r="U2005" s="14">
        <v>5.1557878019060116E-2</v>
      </c>
      <c r="V2005" s="14">
        <v>4.3766133768520232E-2</v>
      </c>
      <c r="W2005" s="14">
        <v>5.0020875289883977E-2</v>
      </c>
      <c r="X2005" s="14">
        <v>4.1912500310609092E-2</v>
      </c>
      <c r="Y2005" s="14">
        <v>1.2569529741152739E-2</v>
      </c>
      <c r="Z2005" s="14">
        <v>1.2722230747534338E-2</v>
      </c>
      <c r="AA2005" s="14">
        <v>1.6889842860916313E-2</v>
      </c>
      <c r="AB2005" s="14">
        <v>1.2005343011947604E-2</v>
      </c>
      <c r="AC2005" s="14">
        <v>3.8950369492859634E-2</v>
      </c>
      <c r="AD2005" s="14">
        <v>3.8034706164789579E-2</v>
      </c>
      <c r="AE2005" s="14">
        <v>4.205779610029628E-2</v>
      </c>
      <c r="AF2005" s="14">
        <v>4.5729382814235671E-2</v>
      </c>
      <c r="AG2005" s="14">
        <v>9.4508175889484319E-2</v>
      </c>
      <c r="AH2005" s="14">
        <v>0.10492428609674267</v>
      </c>
    </row>
    <row r="2006" spans="1:34" ht="15" x14ac:dyDescent="0.25">
      <c r="A2006" t="str">
        <f t="shared" si="324"/>
        <v>青岛(H)归母净利润增速(TTM)</v>
      </c>
      <c r="B2006" s="3" t="str">
        <f t="shared" si="322"/>
        <v>青岛银行归母净利润增速(TTM)</v>
      </c>
      <c r="C2006" s="5" t="s">
        <v>503</v>
      </c>
      <c r="D2006" s="4" t="s">
        <v>176</v>
      </c>
      <c r="E2006" s="5" t="s">
        <v>161</v>
      </c>
      <c r="F2006" s="5" t="s">
        <v>542</v>
      </c>
      <c r="G2006" s="5" t="str">
        <f t="shared" si="326"/>
        <v>归母净利润增速(TTM)</v>
      </c>
      <c r="H2006" s="14">
        <v>0.61972054812765442</v>
      </c>
      <c r="I2006" s="14">
        <v>0.26329459881179684</v>
      </c>
      <c r="J2006" s="14">
        <v>0.12922269580379517</v>
      </c>
      <c r="K2006" s="14">
        <v>0.12737636245263975</v>
      </c>
      <c r="L2006" s="14">
        <v>0.11049491443068264</v>
      </c>
      <c r="M2006" s="14">
        <v>5.866828887015569E-2</v>
      </c>
      <c r="N2006" s="14">
        <v>4.7818751189921058E-2</v>
      </c>
      <c r="O2006" s="14">
        <v>6.52524813409079E-2</v>
      </c>
      <c r="P2006" s="14">
        <v>0.11960056713240501</v>
      </c>
      <c r="Q2006" s="14">
        <v>0.19558723230118671</v>
      </c>
      <c r="R2006" s="14">
        <v>0.22079202296338626</v>
      </c>
      <c r="S2006" s="14">
        <v>0.23270915611513779</v>
      </c>
      <c r="T2006" s="14">
        <v>0.1812467941431227</v>
      </c>
      <c r="U2006" s="14">
        <v>0.10498682236433039</v>
      </c>
      <c r="V2006" s="14">
        <v>5.4782554546126482E-2</v>
      </c>
      <c r="W2006" s="14">
        <v>4.7094183796800734E-2</v>
      </c>
      <c r="X2006" s="14">
        <v>8.1634334552050741E-2</v>
      </c>
      <c r="Y2006" s="14">
        <v>0.12174796577454804</v>
      </c>
      <c r="Z2006" s="14">
        <v>0.15110541638621044</v>
      </c>
      <c r="AA2006" s="14">
        <v>0.15964095471025583</v>
      </c>
      <c r="AB2006" s="14">
        <v>0.13344611486069152</v>
      </c>
      <c r="AC2006" s="14">
        <v>0.15482418280029808</v>
      </c>
      <c r="AD2006" s="14">
        <v>0.20163478600991536</v>
      </c>
      <c r="AE2006" s="14">
        <v>0.19423026870525847</v>
      </c>
      <c r="AF2006" s="14">
        <v>0.21642830527280532</v>
      </c>
      <c r="AG2006" s="14">
        <v>0.19584316884399136</v>
      </c>
      <c r="AH2006" s="14">
        <v>0.216602956764819</v>
      </c>
    </row>
    <row r="2007" spans="1:34" ht="15" x14ac:dyDescent="0.25">
      <c r="A2007" t="str">
        <f t="shared" si="324"/>
        <v>郑州(H)归母净利润增速(TTM)</v>
      </c>
      <c r="B2007" s="3" t="str">
        <f t="shared" si="322"/>
        <v>郑州银行归母净利润增速(TTM)</v>
      </c>
      <c r="C2007" s="5" t="s">
        <v>504</v>
      </c>
      <c r="D2007" s="4" t="s">
        <v>177</v>
      </c>
      <c r="E2007" s="5" t="s">
        <v>162</v>
      </c>
      <c r="F2007" s="5" t="s">
        <v>542</v>
      </c>
      <c r="G2007" s="5" t="str">
        <f t="shared" si="326"/>
        <v>归母净利润增速(TTM)</v>
      </c>
      <c r="H2007" s="14">
        <v>-0.27737961012355844</v>
      </c>
      <c r="I2007" s="14">
        <v>-0.26375382246353979</v>
      </c>
      <c r="J2007" s="14">
        <v>7.3979569319128718E-2</v>
      </c>
      <c r="K2007" s="14">
        <v>0.12952928019520121</v>
      </c>
      <c r="L2007" s="14">
        <v>2.2793242018664627E-2</v>
      </c>
      <c r="M2007" s="14">
        <v>-7.0068241901137363E-2</v>
      </c>
      <c r="N2007" s="14">
        <v>-3.5784059161273092E-2</v>
      </c>
      <c r="O2007" s="14">
        <v>-4.0581575540464099E-2</v>
      </c>
      <c r="P2007" s="14">
        <v>-9.2999940006022411E-3</v>
      </c>
      <c r="Q2007" s="14">
        <v>7.3247554934076434E-2</v>
      </c>
      <c r="R2007" s="14">
        <v>1.8507895807728873E-2</v>
      </c>
      <c r="S2007" s="14">
        <v>2.1767139206368556E-2</v>
      </c>
      <c r="T2007" s="14">
        <v>3.1153223654125105E-2</v>
      </c>
      <c r="U2007" s="14">
        <v>2.8414195621863873E-2</v>
      </c>
      <c r="V2007" s="14">
        <v>-0.24917549854441401</v>
      </c>
      <c r="W2007" s="14">
        <v>-0.25201247979256647</v>
      </c>
      <c r="X2007" s="14">
        <v>-0.41336846091602353</v>
      </c>
      <c r="Y2007" s="14">
        <v>-0.46343269484141508</v>
      </c>
      <c r="Z2007" s="14">
        <v>-0.23621601582625476</v>
      </c>
      <c r="AA2007" s="14">
        <v>-0.33325286237911989</v>
      </c>
      <c r="AB2007" s="14">
        <v>-0.27892775112481694</v>
      </c>
      <c r="AC2007" s="14">
        <v>-0.24068891621606978</v>
      </c>
      <c r="AD2007" s="14">
        <v>1.3861285529509808E-2</v>
      </c>
      <c r="AE2007" s="14">
        <v>0.18067817371527634</v>
      </c>
      <c r="AF2007" s="14">
        <v>0.36634832485892871</v>
      </c>
      <c r="AG2007" s="14">
        <v>0.4220566476432045</v>
      </c>
      <c r="AH2007" s="14">
        <v>1.0258764171574094E-2</v>
      </c>
    </row>
    <row r="2008" spans="1:34" ht="15" x14ac:dyDescent="0.25">
      <c r="A2008" t="str">
        <f t="shared" si="324"/>
        <v>渝农(H)归母净利润增速(TTM)</v>
      </c>
      <c r="B2008" s="3" t="str">
        <f t="shared" si="322"/>
        <v>渝农商行归母净利润增速(TTM)</v>
      </c>
      <c r="C2008" s="5" t="s">
        <v>499</v>
      </c>
      <c r="D2008" s="4" t="s">
        <v>178</v>
      </c>
      <c r="E2008" s="5" t="s">
        <v>163</v>
      </c>
      <c r="F2008" s="5" t="s">
        <v>542</v>
      </c>
      <c r="G2008" s="5" t="str">
        <f t="shared" si="326"/>
        <v>归母净利润增速(TTM)</v>
      </c>
      <c r="H2008" s="14">
        <v>8.6781761428635959E-2</v>
      </c>
      <c r="I2008" s="14">
        <v>0.10546426137475948</v>
      </c>
      <c r="J2008" s="14">
        <v>7.7466019429265759E-2</v>
      </c>
      <c r="K2008" s="14">
        <v>-2.8388690231063742E-2</v>
      </c>
      <c r="L2008" s="14">
        <v>-7.8485503583222843E-2</v>
      </c>
      <c r="M2008" s="14">
        <v>-0.1400282516469904</v>
      </c>
      <c r="N2008" s="14">
        <v>-0.13921218193683058</v>
      </c>
      <c r="O2008" s="14">
        <v>-0.10090435374131078</v>
      </c>
      <c r="P2008" s="14">
        <v>-2.6049787573267282E-2</v>
      </c>
      <c r="Q2008" s="14">
        <v>5.4210689865993332E-2</v>
      </c>
      <c r="R2008" s="14">
        <v>0.13789844470972396</v>
      </c>
      <c r="S2008" s="14">
        <v>0.15875764485358806</v>
      </c>
      <c r="T2008" s="14">
        <v>0.1400494049146416</v>
      </c>
      <c r="U2008" s="14">
        <v>7.1025905832411376E-2</v>
      </c>
      <c r="V2008" s="14">
        <v>7.4883555555927586E-2</v>
      </c>
      <c r="W2008" s="14">
        <v>6.8195950448168424E-2</v>
      </c>
      <c r="X2008" s="14">
        <v>6.6356263192123177E-2</v>
      </c>
      <c r="Y2008" s="14">
        <v>9.3372333536712357E-2</v>
      </c>
      <c r="Z2008" s="14">
        <v>6.0997176410777607E-2</v>
      </c>
      <c r="AA2008" s="14">
        <v>-1.2483228069130072E-2</v>
      </c>
      <c r="AB2008" s="14">
        <v>3.6014669627840487E-2</v>
      </c>
      <c r="AC2008" s="14">
        <v>2.4276762813147883E-2</v>
      </c>
      <c r="AD2008" s="14">
        <v>5.598716974451852E-2</v>
      </c>
      <c r="AE2008" s="14">
        <v>0.12006452491156837</v>
      </c>
      <c r="AF2008" s="14">
        <v>5.1329742060773245E-2</v>
      </c>
      <c r="AG2008" s="14">
        <v>5.7128042644128726E-2</v>
      </c>
      <c r="AH2008" s="14">
        <v>5.3477593140889824E-2</v>
      </c>
    </row>
    <row r="2009" spans="1:34" ht="15" x14ac:dyDescent="0.25">
      <c r="A2009" t="str">
        <f t="shared" si="324"/>
        <v>中原归母净利润增速(TTM)</v>
      </c>
      <c r="B2009" s="15" t="str">
        <f t="shared" si="322"/>
        <v>中原银行归母净利润增速(TTM)</v>
      </c>
      <c r="C2009" s="5" t="s">
        <v>481</v>
      </c>
      <c r="D2009" s="16" t="s">
        <v>194</v>
      </c>
      <c r="E2009" s="17" t="s">
        <v>208</v>
      </c>
      <c r="F2009" s="17" t="s">
        <v>236</v>
      </c>
      <c r="G2009" s="17" t="str">
        <f t="shared" si="326"/>
        <v>归母净利润增速(TTM)</v>
      </c>
      <c r="H2009" s="14">
        <v>-0.33591057115679102</v>
      </c>
      <c r="I2009" s="14">
        <v>-0.2037449040520935</v>
      </c>
      <c r="J2009" s="14">
        <v>0.31031245237259053</v>
      </c>
      <c r="K2009" s="14">
        <v>0.57688655089425911</v>
      </c>
      <c r="L2009" s="14">
        <v>0.16067122643655485</v>
      </c>
      <c r="M2009" s="14">
        <v>4.3091834801306475E-2</v>
      </c>
      <c r="N2009" s="14">
        <v>4.3293153371099583E-2</v>
      </c>
      <c r="O2009" s="14">
        <v>2.2929029267727479E-2</v>
      </c>
      <c r="P2009" s="14">
        <v>0.11332978368949556</v>
      </c>
      <c r="Q2009" s="14">
        <v>0.14354686846433687</v>
      </c>
      <c r="R2009" s="14">
        <v>8.0037942064128134E-2</v>
      </c>
      <c r="S2009" s="14" t="e">
        <v>#N/A</v>
      </c>
      <c r="T2009" s="14">
        <v>5.0039888143025575E-2</v>
      </c>
      <c r="U2009" s="14">
        <v>9.2589516120100357E-2</v>
      </c>
      <c r="V2009" s="14">
        <v>2.3887149920631585E-2</v>
      </c>
      <c r="W2009" s="14" t="e">
        <v>#N/A</v>
      </c>
      <c r="X2009" s="14">
        <v>-5.5702546446030976E-3</v>
      </c>
      <c r="Y2009" s="14" t="e">
        <v>#N/A</v>
      </c>
      <c r="Z2009" s="14">
        <v>-0.11758490218677434</v>
      </c>
      <c r="AA2009" s="14" t="e">
        <v>#N/A</v>
      </c>
      <c r="AB2009" s="14">
        <v>-8.1621660200241988E-2</v>
      </c>
      <c r="AC2009" s="14" t="e">
        <v>#N/A</v>
      </c>
      <c r="AD2009" s="14">
        <v>6.9835881533676494E-2</v>
      </c>
      <c r="AE2009" s="14" t="e">
        <v>#N/A</v>
      </c>
      <c r="AF2009" s="14">
        <v>4.9440202324492033E-2</v>
      </c>
      <c r="AG2009" s="14" t="e">
        <v>#N/A</v>
      </c>
      <c r="AH2009" s="14">
        <v>4.1409441061201799E-2</v>
      </c>
    </row>
    <row r="2010" spans="1:34" ht="15" x14ac:dyDescent="0.25">
      <c r="A2010" t="str">
        <f t="shared" si="324"/>
        <v>广州农商归母净利润增速(TTM)</v>
      </c>
      <c r="B2010" s="3" t="str">
        <f t="shared" si="322"/>
        <v>广州农商银行归母净利润增速(TTM)</v>
      </c>
      <c r="C2010" s="5" t="s">
        <v>482</v>
      </c>
      <c r="D2010" s="4" t="s">
        <v>195</v>
      </c>
      <c r="E2010" s="5" t="s">
        <v>209</v>
      </c>
      <c r="F2010" s="5" t="s">
        <v>236</v>
      </c>
      <c r="G2010" s="5" t="str">
        <f t="shared" si="326"/>
        <v>归母净利润增速(TTM)</v>
      </c>
      <c r="H2010" s="14">
        <v>6.0540312457671969E-2</v>
      </c>
      <c r="I2010" s="14" t="e">
        <v>#N/A</v>
      </c>
      <c r="J2010" s="14">
        <v>0.15986011755139232</v>
      </c>
      <c r="K2010" s="14" t="e">
        <v>#N/A</v>
      </c>
      <c r="L2010" s="14">
        <v>3.9358605301863608E-2</v>
      </c>
      <c r="M2010" s="14" t="e">
        <v>#N/A</v>
      </c>
      <c r="N2010" s="14">
        <v>-0.32872681626254785</v>
      </c>
      <c r="O2010" s="14" t="e">
        <v>#N/A</v>
      </c>
      <c r="P2010" s="14">
        <v>-0.27440480209996326</v>
      </c>
      <c r="Q2010" s="14">
        <v>-0.62890273960443177</v>
      </c>
      <c r="R2010" s="14">
        <v>-0.37511835073539324</v>
      </c>
      <c r="S2010" s="14" t="e">
        <v>#N/A</v>
      </c>
      <c r="T2010" s="14">
        <v>-0.49818648937511045</v>
      </c>
      <c r="U2010" s="14">
        <v>-1.3690766427238833E-2</v>
      </c>
      <c r="V2010" s="14">
        <v>9.9820547189349559E-2</v>
      </c>
      <c r="W2010" s="14">
        <v>-0.45887423371784664</v>
      </c>
      <c r="X2010" s="14">
        <v>0.19313927972118236</v>
      </c>
      <c r="Y2010" s="14">
        <v>-1.0537364833870909E-2</v>
      </c>
      <c r="Z2010" s="14">
        <v>-0.24561968684701935</v>
      </c>
      <c r="AA2010" s="14">
        <v>-0.30825578288216327</v>
      </c>
      <c r="AB2010" s="14">
        <v>-0.3462086791435886</v>
      </c>
      <c r="AC2010" s="14">
        <v>-0.37696895600590274</v>
      </c>
      <c r="AD2010" s="14">
        <v>-0.21019535259427508</v>
      </c>
      <c r="AE2010" s="14">
        <v>-0.131356375386913</v>
      </c>
      <c r="AF2010" s="14">
        <v>-1.3196247074256999E-2</v>
      </c>
      <c r="AG2010" s="14">
        <v>-0.15282937440205477</v>
      </c>
      <c r="AH2010" s="14">
        <v>1.9803679000169997E-2</v>
      </c>
    </row>
    <row r="2011" spans="1:34" ht="15" x14ac:dyDescent="0.25">
      <c r="A2011" t="str">
        <f t="shared" si="324"/>
        <v>天津归母净利润增速(TTM)</v>
      </c>
      <c r="B2011" s="3" t="str">
        <f t="shared" si="322"/>
        <v>天津银行归母净利润增速(TTM)</v>
      </c>
      <c r="C2011" s="5" t="s">
        <v>483</v>
      </c>
      <c r="D2011" s="4" t="s">
        <v>196</v>
      </c>
      <c r="E2011" s="5" t="s">
        <v>210</v>
      </c>
      <c r="F2011" s="5" t="s">
        <v>236</v>
      </c>
      <c r="G2011" s="5" t="str">
        <f t="shared" si="326"/>
        <v>归母净利润增速(TTM)</v>
      </c>
      <c r="H2011" s="14">
        <v>7.5613302278666999E-2</v>
      </c>
      <c r="I2011" s="14" t="e">
        <v>#N/A</v>
      </c>
      <c r="J2011" s="14">
        <v>8.7706589037531285E-2</v>
      </c>
      <c r="K2011" s="14" t="e">
        <v>#N/A</v>
      </c>
      <c r="L2011" s="14">
        <v>-8.2079436658221816E-2</v>
      </c>
      <c r="M2011" s="14" t="e">
        <v>#N/A</v>
      </c>
      <c r="N2011" s="14">
        <v>-5.2855658050589914E-2</v>
      </c>
      <c r="O2011" s="14" t="e">
        <v>#N/A</v>
      </c>
      <c r="P2011" s="14">
        <v>6.4145851198981821E-2</v>
      </c>
      <c r="Q2011" s="14" t="e">
        <v>#N/A</v>
      </c>
      <c r="R2011" s="14">
        <v>-0.25804691027571136</v>
      </c>
      <c r="S2011" s="14" t="e">
        <v>#N/A</v>
      </c>
      <c r="T2011" s="14">
        <v>-0.19024115403507399</v>
      </c>
      <c r="U2011" s="14" t="e">
        <v>#N/A</v>
      </c>
      <c r="V2011" s="14">
        <v>0.11543679557049909</v>
      </c>
      <c r="W2011" s="14" t="e">
        <v>#N/A</v>
      </c>
      <c r="X2011" s="14">
        <v>-0.60962392453973191</v>
      </c>
      <c r="Y2011" s="14">
        <v>2.7000090480120569E-2</v>
      </c>
      <c r="Z2011" s="14">
        <v>5.4680480734032436E-2</v>
      </c>
      <c r="AA2011" s="14">
        <v>-0.17772793562855996</v>
      </c>
      <c r="AB2011" s="14">
        <v>2.5571053224843525</v>
      </c>
      <c r="AC2011" s="14">
        <v>5.916140839392397E-3</v>
      </c>
      <c r="AD2011" s="14">
        <v>1.1098968349947712E-2</v>
      </c>
      <c r="AE2011" s="14">
        <v>1.1787086416339214E-2</v>
      </c>
      <c r="AF2011" s="14">
        <v>-0.21843980764611798</v>
      </c>
      <c r="AG2011" s="14">
        <v>4.4855082945291162E-2</v>
      </c>
      <c r="AH2011" s="14">
        <v>1.69637760644776E-2</v>
      </c>
    </row>
    <row r="2012" spans="1:34" ht="15" x14ac:dyDescent="0.25">
      <c r="A2012" t="str">
        <f t="shared" si="324"/>
        <v>江西归母净利润增速(TTM)</v>
      </c>
      <c r="B2012" s="3" t="str">
        <f t="shared" si="322"/>
        <v>江西银行归母净利润增速(TTM)</v>
      </c>
      <c r="C2012" s="5" t="s">
        <v>484</v>
      </c>
      <c r="D2012" s="4" t="s">
        <v>197</v>
      </c>
      <c r="E2012" s="5" t="s">
        <v>211</v>
      </c>
      <c r="F2012" s="5" t="s">
        <v>236</v>
      </c>
      <c r="G2012" s="5" t="str">
        <f t="shared" si="326"/>
        <v>归母净利润增速(TTM)</v>
      </c>
      <c r="H2012" s="14">
        <v>-0.21912079198574194</v>
      </c>
      <c r="I2012" s="14" t="e">
        <v>#N/A</v>
      </c>
      <c r="J2012" s="14">
        <v>-0.2498461711805639</v>
      </c>
      <c r="K2012" s="14" t="e">
        <v>#N/A</v>
      </c>
      <c r="L2012" s="14">
        <v>-0.40582969246796041</v>
      </c>
      <c r="M2012" s="14" t="e">
        <v>#N/A</v>
      </c>
      <c r="N2012" s="14">
        <v>-9.3350739714296693E-2</v>
      </c>
      <c r="O2012" s="14" t="e">
        <v>#N/A</v>
      </c>
      <c r="P2012" s="14">
        <v>0.16161303599378721</v>
      </c>
      <c r="Q2012" s="14" t="e">
        <v>#N/A</v>
      </c>
      <c r="R2012" s="14">
        <v>0.11356818786928534</v>
      </c>
      <c r="S2012" s="14" t="e">
        <v>#N/A</v>
      </c>
      <c r="T2012" s="14">
        <v>4.5633609029167882E-2</v>
      </c>
      <c r="U2012" s="14" t="e">
        <v>#N/A</v>
      </c>
      <c r="V2012" s="14">
        <v>-0.25153564181544091</v>
      </c>
      <c r="W2012" s="14" t="e">
        <v>#N/A</v>
      </c>
      <c r="X2012" s="14">
        <v>-0.27281793389406855</v>
      </c>
      <c r="Y2012" s="14" t="e">
        <v>#N/A</v>
      </c>
      <c r="Z2012" s="14">
        <v>-0.33129855035426392</v>
      </c>
      <c r="AA2012" s="14" t="e">
        <v>#N/A</v>
      </c>
      <c r="AB2012" s="14">
        <v>-0.68881053708551243</v>
      </c>
      <c r="AC2012" s="14" t="e">
        <v>#N/A</v>
      </c>
      <c r="AD2012" s="14">
        <v>2.0010866764396767E-2</v>
      </c>
      <c r="AE2012" s="14" t="e">
        <v>#N/A</v>
      </c>
      <c r="AF2012" s="14">
        <v>1.1670408415327542</v>
      </c>
      <c r="AG2012" s="14" t="e">
        <v>#N/A</v>
      </c>
      <c r="AH2012" s="14">
        <v>-8.7448269597945771E-2</v>
      </c>
    </row>
    <row r="2013" spans="1:34" ht="15" x14ac:dyDescent="0.25">
      <c r="A2013" t="str">
        <f t="shared" si="324"/>
        <v>泸州归母净利润增速(TTM)</v>
      </c>
      <c r="B2013" s="3" t="str">
        <f t="shared" si="322"/>
        <v>泸州银行归母净利润增速(TTM)</v>
      </c>
      <c r="C2013" s="5" t="s">
        <v>485</v>
      </c>
      <c r="D2013" s="4" t="s">
        <v>198</v>
      </c>
      <c r="E2013" s="5" t="s">
        <v>212</v>
      </c>
      <c r="F2013" s="5" t="s">
        <v>236</v>
      </c>
      <c r="G2013" s="5" t="str">
        <f t="shared" si="326"/>
        <v>归母净利润增速(TTM)</v>
      </c>
      <c r="H2013" s="14">
        <v>0.20428931459386659</v>
      </c>
      <c r="I2013" s="14">
        <v>0.36964255006491847</v>
      </c>
      <c r="J2013" s="14">
        <v>-3.7057178489671216E-2</v>
      </c>
      <c r="K2013" s="14">
        <v>-3.4648885740668281E-2</v>
      </c>
      <c r="L2013" s="14">
        <v>-0.20432902551188797</v>
      </c>
      <c r="M2013" s="14">
        <v>-0.40022862783479185</v>
      </c>
      <c r="N2013" s="14">
        <v>-9.1239793536011318E-2</v>
      </c>
      <c r="O2013" s="14">
        <v>-3.9481003324579905E-2</v>
      </c>
      <c r="P2013" s="14">
        <v>0.1654349608722501</v>
      </c>
      <c r="Q2013" s="14">
        <v>0.66576822186293594</v>
      </c>
      <c r="R2013" s="14">
        <v>0.27458798696000863</v>
      </c>
      <c r="S2013" s="14">
        <v>0.12596912275031089</v>
      </c>
      <c r="T2013" s="14">
        <v>0.17864324772738116</v>
      </c>
      <c r="U2013" s="14">
        <v>-4.7081340660673904E-2</v>
      </c>
      <c r="V2013" s="14">
        <v>9.9790672748097803E-2</v>
      </c>
      <c r="W2013" s="14">
        <v>0.12798512570454224</v>
      </c>
      <c r="X2013" s="14">
        <v>3.0784310835311114E-2</v>
      </c>
      <c r="Y2013" s="14">
        <v>3.7006915492756531E-2</v>
      </c>
      <c r="Z2013" s="14">
        <v>0.23120903397896539</v>
      </c>
      <c r="AA2013" s="14">
        <v>0.25353818601691896</v>
      </c>
      <c r="AB2013" s="14">
        <v>0.34333955370612673</v>
      </c>
      <c r="AC2013" s="14">
        <v>0.48154987559602402</v>
      </c>
      <c r="AD2013" s="14">
        <v>0.2830592705763314</v>
      </c>
      <c r="AE2013" s="14">
        <v>0.11501906144024786</v>
      </c>
      <c r="AF2013" s="14">
        <v>0.21513065277153123</v>
      </c>
      <c r="AG2013" s="14">
        <v>0.24584510841531498</v>
      </c>
      <c r="AH2013" s="14">
        <v>0.20833134090846733</v>
      </c>
    </row>
    <row r="2014" spans="1:34" ht="15" x14ac:dyDescent="0.25">
      <c r="A2014" t="str">
        <f t="shared" si="324"/>
        <v>甘肃归母净利润增速(TTM)</v>
      </c>
      <c r="B2014" s="3" t="str">
        <f t="shared" si="322"/>
        <v>甘肃银行归母净利润增速(TTM)</v>
      </c>
      <c r="C2014" s="5" t="s">
        <v>507</v>
      </c>
      <c r="D2014" s="4" t="s">
        <v>200</v>
      </c>
      <c r="E2014" s="5" t="s">
        <v>214</v>
      </c>
      <c r="F2014" s="5" t="s">
        <v>236</v>
      </c>
      <c r="G2014" s="5" t="str">
        <f t="shared" si="326"/>
        <v>归母净利润增速(TTM)</v>
      </c>
      <c r="H2014" s="14">
        <v>-0.50568106226869114</v>
      </c>
      <c r="I2014" s="14">
        <v>-0.69752628989889642</v>
      </c>
      <c r="J2014" s="14">
        <v>-0.85179918481124384</v>
      </c>
      <c r="K2014" s="14">
        <v>-0.90277233211403674</v>
      </c>
      <c r="L2014" s="14">
        <v>-0.79241399205579732</v>
      </c>
      <c r="M2014" s="14">
        <v>-0.66298757806064357</v>
      </c>
      <c r="N2014" s="14">
        <v>9.6340483705911042E-2</v>
      </c>
      <c r="O2014" s="14" t="e">
        <v>#N/A</v>
      </c>
      <c r="P2014" s="14">
        <v>0.58589229242448571</v>
      </c>
      <c r="Q2014" s="14" t="e">
        <v>#N/A</v>
      </c>
      <c r="R2014" s="14">
        <v>2.2387885889146236E-2</v>
      </c>
      <c r="S2014" s="14" t="e">
        <v>#N/A</v>
      </c>
      <c r="T2014" s="14">
        <v>1.692093001322539E-2</v>
      </c>
      <c r="U2014" s="14" t="e">
        <v>#N/A</v>
      </c>
      <c r="V2014" s="14">
        <v>5.2667548694044615E-2</v>
      </c>
      <c r="W2014" s="14" t="e">
        <v>#N/A</v>
      </c>
      <c r="X2014" s="14">
        <v>5.3002357984994829E-2</v>
      </c>
      <c r="Y2014" s="14" t="e">
        <v>#N/A</v>
      </c>
      <c r="Z2014" s="14">
        <v>7.2998618301676338E-2</v>
      </c>
      <c r="AA2014" s="14" t="e">
        <v>#N/A</v>
      </c>
      <c r="AB2014" s="14">
        <v>2.763862469708394E-2</v>
      </c>
      <c r="AC2014" s="14" t="e">
        <v>#N/A</v>
      </c>
      <c r="AD2014" s="14">
        <v>-9.6519956993985093E-2</v>
      </c>
      <c r="AE2014" s="14" t="e">
        <v>#N/A</v>
      </c>
      <c r="AF2014" s="14">
        <v>-7.0494118094525562E-2</v>
      </c>
      <c r="AG2014" s="14" t="e">
        <v>#N/A</v>
      </c>
      <c r="AH2014" s="14">
        <v>9.8721039653265046E-3</v>
      </c>
    </row>
    <row r="2015" spans="1:34" ht="15" x14ac:dyDescent="0.25">
      <c r="A2015" t="str">
        <f t="shared" si="324"/>
        <v>晋商归母净利润增速(TTM)</v>
      </c>
      <c r="B2015" s="3" t="str">
        <f t="shared" si="322"/>
        <v>晋商银行归母净利润增速(TTM)</v>
      </c>
      <c r="C2015" s="5" t="s">
        <v>508</v>
      </c>
      <c r="D2015" s="4" t="s">
        <v>201</v>
      </c>
      <c r="E2015" s="5" t="s">
        <v>215</v>
      </c>
      <c r="F2015" s="5" t="s">
        <v>236</v>
      </c>
      <c r="G2015" s="5" t="str">
        <f t="shared" si="326"/>
        <v>归母净利润增速(TTM)</v>
      </c>
      <c r="H2015" s="14">
        <v>0.86824420229346388</v>
      </c>
      <c r="I2015" s="14" t="e">
        <v>#N/A</v>
      </c>
      <c r="J2015" s="14">
        <v>0.1243462728553468</v>
      </c>
      <c r="K2015" s="14" t="e">
        <v>#N/A</v>
      </c>
      <c r="L2015" s="14">
        <v>0.12050044028308585</v>
      </c>
      <c r="M2015" s="14" t="e">
        <v>#N/A</v>
      </c>
      <c r="N2015" s="14">
        <v>5.5999137251201515E-2</v>
      </c>
      <c r="O2015" s="14" t="e">
        <v>#N/A</v>
      </c>
      <c r="P2015" s="14">
        <v>0.10390797663297613</v>
      </c>
      <c r="Q2015" s="14" t="e">
        <v>#N/A</v>
      </c>
      <c r="R2015" s="14">
        <v>7.5901633484648165E-2</v>
      </c>
      <c r="S2015" s="14" t="e">
        <v>#N/A</v>
      </c>
      <c r="T2015" s="14">
        <v>6.4283450015310745E-2</v>
      </c>
      <c r="U2015" s="14">
        <v>-0.21404044802013614</v>
      </c>
      <c r="V2015" s="14">
        <v>9.0630317009446903E-2</v>
      </c>
      <c r="W2015" s="14">
        <v>-0.14944082580055196</v>
      </c>
      <c r="X2015" s="14">
        <v>6.9934168742427139E-2</v>
      </c>
      <c r="Y2015" s="14">
        <v>8.2652917735486137E-2</v>
      </c>
      <c r="Z2015" s="14">
        <v>8.9487743942140777E-2</v>
      </c>
      <c r="AA2015" s="14">
        <v>0.10648873927940697</v>
      </c>
      <c r="AB2015" s="14">
        <v>5.2048584853780493E-2</v>
      </c>
      <c r="AC2015" s="14">
        <v>1.8599589294421341E-2</v>
      </c>
      <c r="AD2015" s="14">
        <v>-0.12372142346814215</v>
      </c>
      <c r="AE2015" s="14">
        <v>-0.16984236825209337</v>
      </c>
      <c r="AF2015" s="14">
        <v>-0.11110216294870515</v>
      </c>
      <c r="AG2015" s="14" t="e">
        <v>#N/A</v>
      </c>
      <c r="AH2015" s="14">
        <v>-5.1163803025226967E-2</v>
      </c>
    </row>
    <row r="2016" spans="1:34" ht="15" x14ac:dyDescent="0.25">
      <c r="A2016" t="str">
        <f t="shared" si="324"/>
        <v>徽商归母净利润增速(TTM)</v>
      </c>
      <c r="B2016" s="3" t="str">
        <f t="shared" si="322"/>
        <v>徽商银行归母净利润增速(TTM)</v>
      </c>
      <c r="C2016" s="5" t="s">
        <v>497</v>
      </c>
      <c r="D2016" s="4" t="s">
        <v>202</v>
      </c>
      <c r="E2016" s="5" t="s">
        <v>216</v>
      </c>
      <c r="F2016" s="5" t="s">
        <v>236</v>
      </c>
      <c r="G2016" s="5" t="str">
        <f t="shared" si="326"/>
        <v>归母净利润增速(TTM)</v>
      </c>
      <c r="H2016" s="14">
        <v>0.15856652326636908</v>
      </c>
      <c r="I2016" s="14">
        <v>0.17992416225175245</v>
      </c>
      <c r="J2016" s="14">
        <v>0.12252717522094066</v>
      </c>
      <c r="K2016" s="14">
        <v>0.1050899781833969</v>
      </c>
      <c r="L2016" s="14">
        <v>8.0420530342774271E-2</v>
      </c>
      <c r="M2016" s="14">
        <v>-3.0282876131563115E-2</v>
      </c>
      <c r="N2016" s="14">
        <v>-2.5365676794876765E-2</v>
      </c>
      <c r="O2016" s="14">
        <v>3.0436839615202563E-2</v>
      </c>
      <c r="P2016" s="14">
        <v>2.5922119638581487E-2</v>
      </c>
      <c r="Q2016" s="14">
        <v>0.12755036701704878</v>
      </c>
      <c r="R2016" s="14">
        <v>0.1975672224474698</v>
      </c>
      <c r="S2016" s="14">
        <v>0.15146313538143225</v>
      </c>
      <c r="T2016" s="14">
        <v>0.21122090023022511</v>
      </c>
      <c r="U2016" s="14">
        <v>0.2363195573711975</v>
      </c>
      <c r="V2016" s="14">
        <v>0.16903597375410576</v>
      </c>
      <c r="W2016" s="14">
        <v>0.16010395223237955</v>
      </c>
      <c r="X2016" s="14">
        <v>0.16089773787747066</v>
      </c>
      <c r="Y2016" s="14">
        <v>3.39922698476594E-2</v>
      </c>
      <c r="Z2016" s="14">
        <v>7.7299441691049103E-2</v>
      </c>
      <c r="AA2016" s="14">
        <v>6.168165271996847E-2</v>
      </c>
      <c r="AB2016" s="14">
        <v>2.0063490398163405E-2</v>
      </c>
      <c r="AC2016" s="14">
        <v>7.4154326733231732E-2</v>
      </c>
      <c r="AD2016" s="14">
        <v>6.7979600126846298E-2</v>
      </c>
      <c r="AE2016" s="14">
        <v>6.4964842085981134E-2</v>
      </c>
      <c r="AF2016" s="14">
        <v>4.0400734964236268E-2</v>
      </c>
      <c r="AG2016" s="14">
        <v>6.7626183211213386E-2</v>
      </c>
      <c r="AH2016" s="14">
        <v>7.2024118758625064E-2</v>
      </c>
    </row>
    <row r="2017" spans="1:34" ht="15" x14ac:dyDescent="0.25">
      <c r="A2017" t="str">
        <f t="shared" si="324"/>
        <v>哈尔滨归母净利润增速(TTM)</v>
      </c>
      <c r="B2017" s="3" t="str">
        <f t="shared" si="322"/>
        <v>哈尔滨银行归母净利润增速(TTM)</v>
      </c>
      <c r="C2017" s="5" t="s">
        <v>501</v>
      </c>
      <c r="D2017" s="4" t="s">
        <v>203</v>
      </c>
      <c r="E2017" s="5" t="s">
        <v>217</v>
      </c>
      <c r="F2017" s="5" t="s">
        <v>236</v>
      </c>
      <c r="G2017" s="5" t="str">
        <f t="shared" si="326"/>
        <v>归母净利润增速(TTM)</v>
      </c>
      <c r="H2017" s="14">
        <v>-1.477679852649681E-2</v>
      </c>
      <c r="I2017" s="14" t="e">
        <v>#N/A</v>
      </c>
      <c r="J2017" s="14">
        <v>-0.35868145755303726</v>
      </c>
      <c r="K2017" s="14" t="e">
        <v>#N/A</v>
      </c>
      <c r="L2017" s="14">
        <v>-0.36687564838711573</v>
      </c>
      <c r="M2017" s="14" t="e">
        <v>#N/A</v>
      </c>
      <c r="N2017" s="14">
        <v>-0.79044903577318981</v>
      </c>
      <c r="O2017" s="14" t="e">
        <v>#N/A</v>
      </c>
      <c r="P2017" s="14">
        <v>-1.0805390189802717</v>
      </c>
      <c r="Q2017" s="14">
        <v>-0.96559634369714953</v>
      </c>
      <c r="R2017" s="14">
        <v>-0.63236982281848952</v>
      </c>
      <c r="S2017" s="14">
        <v>0.24021196461417171</v>
      </c>
      <c r="T2017" s="14">
        <v>0.68426073862917947</v>
      </c>
      <c r="U2017" s="14">
        <v>-4.8106731363192807</v>
      </c>
      <c r="V2017" s="14">
        <v>1.0237220619188501</v>
      </c>
      <c r="W2017" s="14">
        <v>-0.26163869323938516</v>
      </c>
      <c r="X2017" s="14">
        <v>8.873129709854739</v>
      </c>
      <c r="Y2017" s="14">
        <v>2.5299138271280093</v>
      </c>
      <c r="Z2017" s="14">
        <v>0.33387590150134561</v>
      </c>
      <c r="AA2017" s="14">
        <v>0.44219545259734661</v>
      </c>
      <c r="AB2017" s="14">
        <v>0.40942600273427449</v>
      </c>
      <c r="AC2017" s="14">
        <v>0.38634280124751069</v>
      </c>
      <c r="AD2017" s="14">
        <v>0.24280364814261746</v>
      </c>
      <c r="AE2017" s="14">
        <v>0.97731780203073504</v>
      </c>
      <c r="AF2017" s="14">
        <v>0.1722918035906246</v>
      </c>
      <c r="AG2017" s="14">
        <v>0.69077214474806392</v>
      </c>
      <c r="AH2017" s="14">
        <v>0.24561525597336437</v>
      </c>
    </row>
    <row r="2018" spans="1:34" ht="15" x14ac:dyDescent="0.25">
      <c r="A2018" t="str">
        <f t="shared" si="324"/>
        <v>贵州归母净利润增速(TTM)</v>
      </c>
      <c r="B2018" s="3" t="str">
        <f t="shared" si="322"/>
        <v>贵州银行归母净利润增速(TTM)</v>
      </c>
      <c r="C2018" s="5" t="s">
        <v>505</v>
      </c>
      <c r="D2018" s="4" t="s">
        <v>204</v>
      </c>
      <c r="E2018" s="5" t="s">
        <v>218</v>
      </c>
      <c r="F2018" s="5" t="s">
        <v>236</v>
      </c>
      <c r="G2018" s="5" t="str">
        <f t="shared" si="326"/>
        <v>归母净利润增速(TTM)</v>
      </c>
      <c r="H2018" s="14">
        <v>1.0152663370304382</v>
      </c>
      <c r="I2018" s="14" t="e">
        <v>#N/A</v>
      </c>
      <c r="J2018" s="14">
        <v>0.2361935651721446</v>
      </c>
      <c r="K2018" s="14" t="e">
        <v>#N/A</v>
      </c>
      <c r="L2018" s="14">
        <v>0.13314275869811884</v>
      </c>
      <c r="M2018" s="14" t="e">
        <v>#N/A</v>
      </c>
      <c r="N2018" s="14">
        <v>3.0032800759448777E-2</v>
      </c>
      <c r="O2018" s="14" t="e">
        <v>#N/A</v>
      </c>
      <c r="P2018" s="14">
        <v>4.431810386873275E-2</v>
      </c>
      <c r="Q2018" s="14" t="e">
        <v>#N/A</v>
      </c>
      <c r="R2018" s="14">
        <v>9.5465042691197689E-3</v>
      </c>
      <c r="S2018" s="14" t="e">
        <v>#N/A</v>
      </c>
      <c r="T2018" s="14">
        <v>-2.6378792698158869E-2</v>
      </c>
      <c r="U2018" s="14" t="e">
        <v>#N/A</v>
      </c>
      <c r="V2018" s="14">
        <v>3.3394455306075481E-2</v>
      </c>
      <c r="W2018" s="14" t="e">
        <v>#N/A</v>
      </c>
      <c r="X2018" s="14">
        <v>2.2923725167093244E-2</v>
      </c>
      <c r="Y2018" s="14" t="e">
        <v>#N/A</v>
      </c>
      <c r="Z2018" s="14">
        <v>-4.599061746384274E-2</v>
      </c>
      <c r="AA2018" s="14" t="e">
        <v>#N/A</v>
      </c>
      <c r="AB2018" s="14">
        <v>-7.3167793177888324E-2</v>
      </c>
      <c r="AC2018" s="14" t="e">
        <v>#N/A</v>
      </c>
      <c r="AD2018" s="14">
        <v>3.4263204917368707E-2</v>
      </c>
      <c r="AE2018" s="14" t="e">
        <v>#N/A</v>
      </c>
      <c r="AF2018" s="14">
        <v>6.0390275115548939E-2</v>
      </c>
      <c r="AG2018" s="14" t="e">
        <v>#N/A</v>
      </c>
      <c r="AH2018" s="14">
        <v>6.4181631335729766E-2</v>
      </c>
    </row>
    <row r="2019" spans="1:34" ht="15" x14ac:dyDescent="0.25">
      <c r="A2019" t="str">
        <f t="shared" si="324"/>
        <v>渤海归母净利润增速(TTM)</v>
      </c>
      <c r="B2019" s="3" t="str">
        <f t="shared" si="322"/>
        <v>渤海银行归母净利润增速(TTM)</v>
      </c>
      <c r="C2019" s="5" t="s">
        <v>498</v>
      </c>
      <c r="D2019" s="4" t="s">
        <v>205</v>
      </c>
      <c r="E2019" s="5" t="s">
        <v>219</v>
      </c>
      <c r="F2019" s="5" t="s">
        <v>236</v>
      </c>
      <c r="G2019" s="5" t="str">
        <f t="shared" si="326"/>
        <v>归母净利润增速(TTM)</v>
      </c>
      <c r="H2019" s="14">
        <v>-1.8736990770126825E-2</v>
      </c>
      <c r="I2019" s="14">
        <v>7.7702164943300248E-2</v>
      </c>
      <c r="J2019" s="14">
        <v>0.17730996002206148</v>
      </c>
      <c r="K2019" s="14" t="e">
        <v>#N/A</v>
      </c>
      <c r="L2019" s="14">
        <v>8.8965610166715572E-2</v>
      </c>
      <c r="M2019" s="14" t="e">
        <v>#N/A</v>
      </c>
      <c r="N2019" s="14">
        <v>3.0557839284979543E-2</v>
      </c>
      <c r="O2019" s="14" t="e">
        <v>#N/A</v>
      </c>
      <c r="P2019" s="14">
        <v>0.13035412913623509</v>
      </c>
      <c r="Q2019" s="14" t="e">
        <v>#N/A</v>
      </c>
      <c r="R2019" s="14">
        <v>4.5948588475799657E-3</v>
      </c>
      <c r="S2019" s="14">
        <v>-0.28628307066362002</v>
      </c>
      <c r="T2019" s="14">
        <v>-0.12475355235459384</v>
      </c>
      <c r="U2019" s="14">
        <v>-0.16317071870189678</v>
      </c>
      <c r="V2019" s="14">
        <v>-0.29227458491140618</v>
      </c>
      <c r="W2019" s="14">
        <v>-0.27214399441463644</v>
      </c>
      <c r="X2019" s="14">
        <v>-0.24635448452358139</v>
      </c>
      <c r="Y2019" s="14">
        <v>-0.28348431326386231</v>
      </c>
      <c r="Z2019" s="14">
        <v>-0.16808451937994018</v>
      </c>
      <c r="AA2019" s="14">
        <v>-0.29666524872882549</v>
      </c>
      <c r="AB2019" s="14">
        <v>-0.19371501666742641</v>
      </c>
      <c r="AC2019" s="14">
        <v>-0.15055184583521253</v>
      </c>
      <c r="AD2019" s="14">
        <v>3.4425376748975486E-2</v>
      </c>
      <c r="AE2019" s="14">
        <v>0.20210979078672997</v>
      </c>
      <c r="AF2019" s="14">
        <v>0.15172666858153047</v>
      </c>
      <c r="AG2019" s="14">
        <v>0.12946898113220009</v>
      </c>
      <c r="AH2019" s="14">
        <v>4.6118632410006813E-2</v>
      </c>
    </row>
    <row r="2020" spans="1:34" ht="15" x14ac:dyDescent="0.25">
      <c r="A2020" t="str">
        <f t="shared" si="324"/>
        <v>威海归母净利润增速(TTM)</v>
      </c>
      <c r="B2020" s="3" t="str">
        <f t="shared" si="322"/>
        <v>威海银行归母净利润增速(TTM)</v>
      </c>
      <c r="C2020" s="5" t="s">
        <v>506</v>
      </c>
      <c r="D2020" s="4" t="s">
        <v>206</v>
      </c>
      <c r="E2020" s="5" t="s">
        <v>220</v>
      </c>
      <c r="F2020" s="5" t="s">
        <v>236</v>
      </c>
      <c r="G2020" s="5" t="str">
        <f t="shared" si="326"/>
        <v>归母净利润增速(TTM)</v>
      </c>
      <c r="H2020" s="14">
        <v>-0.26399856702373847</v>
      </c>
      <c r="I2020" s="14" t="e">
        <v>#N/A</v>
      </c>
      <c r="J2020" s="14">
        <v>0.58999454143415253</v>
      </c>
      <c r="K2020" s="14" t="e">
        <v>#N/A</v>
      </c>
      <c r="L2020" s="14">
        <v>0.47146432901604834</v>
      </c>
      <c r="M2020" s="14" t="e">
        <v>#N/A</v>
      </c>
      <c r="N2020" s="14">
        <v>-6.5300422637753295E-3</v>
      </c>
      <c r="O2020" s="14" t="e">
        <v>#N/A</v>
      </c>
      <c r="P2020" s="14">
        <v>-6.0106243233642331E-2</v>
      </c>
      <c r="Q2020" s="14" t="e">
        <v>#N/A</v>
      </c>
      <c r="R2020" s="14">
        <v>0.15627126168174399</v>
      </c>
      <c r="S2020" s="14" t="e">
        <v>#N/A</v>
      </c>
      <c r="T2020" s="14">
        <v>0.2088778778913872</v>
      </c>
      <c r="U2020" s="14" t="e">
        <v>#N/A</v>
      </c>
      <c r="V2020" s="14">
        <v>9.222816586380235E-2</v>
      </c>
      <c r="W2020" s="14" t="e">
        <v>#N/A</v>
      </c>
      <c r="X2020" s="14">
        <v>5.7586833956041625E-2</v>
      </c>
      <c r="Y2020" s="14" t="e">
        <v>#N/A</v>
      </c>
      <c r="Z2020" s="14">
        <v>1.4371554842383571E-2</v>
      </c>
      <c r="AA2020" s="14">
        <v>-0.20413052035397933</v>
      </c>
      <c r="AB2020" s="14">
        <v>-4.0340807246574061E-4</v>
      </c>
      <c r="AC2020" s="14">
        <v>-0.18493694294680976</v>
      </c>
      <c r="AD2020" s="14">
        <v>2.9934660887091683E-2</v>
      </c>
      <c r="AE2020" s="14">
        <v>3.4335282918927248E-2</v>
      </c>
      <c r="AF2020" s="14">
        <v>4.2815042130404803E-2</v>
      </c>
      <c r="AG2020" s="14">
        <v>7.6744205501274143E-2</v>
      </c>
      <c r="AH2020" s="14">
        <v>0.13090120124539553</v>
      </c>
    </row>
    <row r="2021" spans="1:34" ht="15" x14ac:dyDescent="0.25">
      <c r="A2021" t="str">
        <f t="shared" si="324"/>
        <v>东莞农商归母净利润增速(TTM)</v>
      </c>
      <c r="B2021" s="3" t="str">
        <f t="shared" si="322"/>
        <v>东莞农商银行归母净利润增速(TTM)</v>
      </c>
      <c r="C2021" s="5" t="s">
        <v>502</v>
      </c>
      <c r="D2021" s="4" t="s">
        <v>207</v>
      </c>
      <c r="E2021" s="5" t="s">
        <v>221</v>
      </c>
      <c r="F2021" s="5" t="s">
        <v>236</v>
      </c>
      <c r="G2021" s="5" t="str">
        <f t="shared" si="326"/>
        <v>归母净利润增速(TTM)</v>
      </c>
      <c r="H2021" s="14">
        <v>8.7381372179816258E-2</v>
      </c>
      <c r="I2021" s="14">
        <v>8.8528910789009208E-2</v>
      </c>
      <c r="J2021" s="14">
        <v>8.6543418758037505E-2</v>
      </c>
      <c r="K2021" s="14">
        <v>9.4101443931464537E-2</v>
      </c>
      <c r="L2021" s="14">
        <v>-5.6781130634178049E-2</v>
      </c>
      <c r="M2021" s="14">
        <v>7.7895286728163603E-3</v>
      </c>
      <c r="N2021" s="14">
        <v>-1.5991349828682208E-2</v>
      </c>
      <c r="O2021" s="14">
        <v>-7.0944109586586488E-3</v>
      </c>
      <c r="P2021" s="14">
        <v>0.19900179971689697</v>
      </c>
      <c r="Q2021" s="14">
        <v>9.2082807426469238E-2</v>
      </c>
      <c r="R2021" s="14">
        <v>0.15087220823875194</v>
      </c>
      <c r="S2021" s="14">
        <v>0.14087754909599839</v>
      </c>
      <c r="T2021" s="14">
        <v>0.11312599978228524</v>
      </c>
      <c r="U2021" s="14">
        <v>0.14765970044987597</v>
      </c>
      <c r="V2021" s="14">
        <v>6.1180922053061963E-2</v>
      </c>
      <c r="W2021" s="14">
        <v>5.8588428582639483E-2</v>
      </c>
      <c r="X2021" s="14">
        <v>-9.758721313296052E-3</v>
      </c>
      <c r="Y2021" s="14">
        <v>-7.0664624639091525E-2</v>
      </c>
      <c r="Z2021" s="14">
        <v>-0.1298789904989866</v>
      </c>
      <c r="AA2021" s="14">
        <v>-0.15620684661595285</v>
      </c>
      <c r="AB2021" s="14">
        <v>-0.20520020287269072</v>
      </c>
      <c r="AC2021" s="14">
        <v>-0.18407013189572546</v>
      </c>
      <c r="AD2021" s="14">
        <v>-0.10397261765584601</v>
      </c>
      <c r="AE2021" s="14">
        <v>-0.15486995372431148</v>
      </c>
      <c r="AF2021" s="14">
        <v>-0.13997622299419687</v>
      </c>
      <c r="AG2021" s="14">
        <v>-0.2028751706645622</v>
      </c>
      <c r="AH2021" s="14">
        <v>-0.16665953099153449</v>
      </c>
    </row>
    <row r="2022" spans="1:34" ht="15" x14ac:dyDescent="0.25">
      <c r="A2022" t="str">
        <f t="shared" si="324"/>
        <v>国有行归母净利润增速(TTM)</v>
      </c>
      <c r="B2022" s="15" t="str">
        <f t="shared" si="322"/>
        <v>国有行归母净利润增速(TTM)</v>
      </c>
      <c r="C2022" s="16"/>
      <c r="D2022" s="17" t="s">
        <v>8</v>
      </c>
      <c r="E2022" s="17" t="s">
        <v>8</v>
      </c>
      <c r="F2022" s="17"/>
      <c r="G2022" s="17" t="str">
        <f>G2021</f>
        <v>归母净利润增速(TTM)</v>
      </c>
      <c r="H2022" s="14">
        <f>IFERROR(AVERAGEIF($F1952:$F2021,$E2022,H1952:H2021),"")</f>
        <v>4.69091612746311E-2</v>
      </c>
      <c r="I2022" s="14">
        <f>IFERROR(AVERAGEIF($F1952:$F2021,$E2022,I1952:I2021),"")</f>
        <v>5.1584520997881279E-2</v>
      </c>
      <c r="J2022" s="14">
        <f>IFERROR(AVERAGEIF($F1952:$F2021,$E2022,J1952:J2021),"")</f>
        <v>6.6214332664450662E-2</v>
      </c>
      <c r="K2022" s="14">
        <f>IFERROR(AVERAGEIF($F1952:$F2021,$E2022,K1952:K2021),"")</f>
        <v>6.2216324985802991E-2</v>
      </c>
      <c r="L2022" s="14">
        <f>IFERROR(AVERAGEIF($F1952:$F2021,$E2022,L1952:L2021),"")</f>
        <v>-4.08306997495421E-2</v>
      </c>
      <c r="M2022" s="14">
        <f>IFERROR(AVERAGEIF($F1952:$F2021,$E2022,M1952:M2021),"")</f>
        <v>-6.1687470162585828E-2</v>
      </c>
      <c r="N2022" s="14">
        <f>IFERROR(AVERAGEIF($F1952:$F2021,$E2022,N1952:N2021),"")</f>
        <v>2.360526589374248E-2</v>
      </c>
      <c r="O2022" s="14">
        <f>IFERROR(AVERAGEIF($F1952:$F2021,$E2022,O1952:O2021),"")</f>
        <v>1.9371498637067094E-2</v>
      </c>
      <c r="P2022" s="14">
        <f>IFERROR(AVERAGEIF($F1952:$F2021,$E2022,P1952:P2021),"")</f>
        <v>0.17150380747270808</v>
      </c>
      <c r="Q2022" s="14">
        <f>IFERROR(AVERAGEIF($F1952:$F2021,$E2022,Q1952:Q2021),"")</f>
        <v>0.2263355603966877</v>
      </c>
      <c r="R2022" s="14">
        <f>IFERROR(AVERAGEIF($F1952:$F2021,$E2022,R1952:R2021),"")</f>
        <v>0.12731850628570404</v>
      </c>
      <c r="S2022" s="14">
        <f>IFERROR(AVERAGEIF($F1952:$F2021,$E2022,S1952:S2021),"")</f>
        <v>0.14331100762896978</v>
      </c>
      <c r="T2022" s="14">
        <f>IFERROR(AVERAGEIF($F1952:$F2021,$E2022,T1952:T2021),"")</f>
        <v>9.238282199922683E-2</v>
      </c>
      <c r="U2022" s="14">
        <f>IFERROR(AVERAGEIF($F1952:$F2021,$E2022,U1952:U2021),"")</f>
        <v>6.8720732404861942E-2</v>
      </c>
      <c r="V2022" s="14">
        <f>IFERROR(AVERAGEIF($F1952:$F2021,$E2022,V1952:V2021),"")</f>
        <v>6.6858624074708647E-2</v>
      </c>
      <c r="W2022" s="14">
        <f>IFERROR(AVERAGEIF($F1952:$F2021,$E2022,W1952:W2021),"")</f>
        <v>4.8516647144369734E-2</v>
      </c>
      <c r="X2022" s="14">
        <f>IFERROR(AVERAGEIF($F1952:$F2021,$E2022,X1952:X2021),"")</f>
        <v>4.5807088525646779E-2</v>
      </c>
      <c r="Y2022" s="14">
        <f>IFERROR(AVERAGEIF($F1952:$F2021,$E2022,Y1952:Y2021),"")</f>
        <v>2.8762622320976042E-2</v>
      </c>
      <c r="Z2022" s="14">
        <f>IFERROR(AVERAGEIF($F1952:$F2021,$E2022,Z1952:Z2021),"")</f>
        <v>1.9082594786389098E-2</v>
      </c>
      <c r="AA2022" s="14">
        <f>IFERROR(AVERAGEIF($F1952:$F2021,$E2022,AA1952:AA2021),"")</f>
        <v>9.783925313956188E-3</v>
      </c>
      <c r="AB2022" s="14">
        <f>IFERROR(AVERAGEIF($F1952:$F2021,$E2022,AB1952:AB2021),"")</f>
        <v>-1.3408273135263077E-3</v>
      </c>
      <c r="AC2022" s="14">
        <f>IFERROR(AVERAGEIF($F1952:$F2021,$E2022,AC1952:AC2021),"")</f>
        <v>4.8741953968192428E-3</v>
      </c>
      <c r="AD2022" s="14">
        <f>IFERROR(AVERAGEIF($F1952:$F2021,$E2022,AD1952:AD2021),"")</f>
        <v>1.6408957359638581E-2</v>
      </c>
      <c r="AE2022" s="14">
        <f>IFERROR(AVERAGEIF($F1952:$F2021,$E2022,AE1952:AE2021),"")</f>
        <v>1.6394864075094717E-2</v>
      </c>
      <c r="AF2022" s="14">
        <f>IFERROR(AVERAGEIF($F1952:$F2021,$E2022,AF1952:AF2021),"")</f>
        <v>2.3093692053391113E-2</v>
      </c>
      <c r="AG2022" s="14">
        <f>IFERROR(AVERAGEIF($F1952:$F2021,$E2022,AG1952:AG2021),"")</f>
        <v>2.1799299203867684E-2</v>
      </c>
      <c r="AH2022" s="14">
        <f>IFERROR(AVERAGEIF($F1952:$F2021,$E2022,AH1952:AH2021),"")</f>
        <v>1.7214133491127995E-2</v>
      </c>
    </row>
    <row r="2023" spans="1:34" ht="15" x14ac:dyDescent="0.25">
      <c r="A2023" t="str">
        <f t="shared" si="324"/>
        <v>股份行归母净利润增速(TTM)</v>
      </c>
      <c r="B2023" s="3" t="str">
        <f t="shared" si="322"/>
        <v>股份行归母净利润增速(TTM)</v>
      </c>
      <c r="C2023" s="4"/>
      <c r="D2023" s="5" t="s">
        <v>27</v>
      </c>
      <c r="E2023" s="5" t="s">
        <v>27</v>
      </c>
      <c r="F2023" s="5"/>
      <c r="G2023" s="5" t="str">
        <f t="shared" ref="G2023:G2028" si="327">G2022</f>
        <v>归母净利润增速(TTM)</v>
      </c>
      <c r="H2023" s="14">
        <f>IFERROR(AVERAGEIF($F1952:$F2021,$E2023,H1952:H2021),"")</f>
        <v>8.0170782448108907E-2</v>
      </c>
      <c r="I2023" s="14">
        <f>IFERROR(AVERAGEIF($F1952:$F2021,$E2023,I1952:I2021),"")</f>
        <v>9.2889168889541143E-2</v>
      </c>
      <c r="J2023" s="14">
        <f>IFERROR(AVERAGEIF($F1952:$F2021,$E2023,J1952:J2021),"")</f>
        <v>9.5786251302863945E-2</v>
      </c>
      <c r="K2023" s="14">
        <f>IFERROR(AVERAGEIF($F1952:$F2021,$E2023,K1952:K2021),"")</f>
        <v>8.5212832930798135E-2</v>
      </c>
      <c r="L2023" s="14">
        <f>IFERROR(AVERAGEIF($F1952:$F2021,$E2023,L1952:L2021),"")</f>
        <v>-1.8610370940242201E-2</v>
      </c>
      <c r="M2023" s="14">
        <f>IFERROR(AVERAGEIF($F1952:$F2021,$E2023,M1952:M2021),"")</f>
        <v>-5.9755790067595349E-2</v>
      </c>
      <c r="N2023" s="14">
        <f>IFERROR(AVERAGEIF($F1952:$F2021,$E2023,N1952:N2021),"")</f>
        <v>-3.672095009557165E-2</v>
      </c>
      <c r="O2023" s="14">
        <f>IFERROR(AVERAGEIF($F1952:$F2021,$E2023,O1952:O2021),"")</f>
        <v>-3.5140971803325219E-2</v>
      </c>
      <c r="P2023" s="14">
        <f>IFERROR(AVERAGEIF($F1952:$F2021,$E2023,P1952:P2021),"")</f>
        <v>8.6681923455448742E-2</v>
      </c>
      <c r="Q2023" s="14">
        <f>IFERROR(AVERAGEIF($F1952:$F2021,$E2023,Q1952:Q2021),"")</f>
        <v>0.12902067399401376</v>
      </c>
      <c r="R2023" s="14">
        <f>IFERROR(AVERAGEIF($F1952:$F2021,$E2023,R1952:R2021),"")</f>
        <v>0.11746952498006641</v>
      </c>
      <c r="S2023" s="14">
        <f>IFERROR(AVERAGEIF($F1952:$F2021,$E2023,S1952:S2021),"")</f>
        <v>0.12325339434787476</v>
      </c>
      <c r="T2023" s="14">
        <f>IFERROR(AVERAGEIF($F1952:$F2021,$E2023,T1952:T2021),"")</f>
        <v>8.5646974165702508E-2</v>
      </c>
      <c r="U2023" s="14">
        <f>IFERROR(AVERAGEIF($F1952:$F2021,$E2023,U1952:U2021),"")</f>
        <v>8.6123855062140098E-2</v>
      </c>
      <c r="V2023" s="14">
        <f>IFERROR(AVERAGEIF($F1952:$F2021,$E2023,V1952:V2021),"")</f>
        <v>8.7639994381128891E-2</v>
      </c>
      <c r="W2023" s="14">
        <f>IFERROR(AVERAGEIF($F1952:$F2021,$E2023,W1952:W2021),"")</f>
        <v>6.9149485790157394E-2</v>
      </c>
      <c r="X2023" s="14">
        <f>IFERROR(AVERAGEIF($F1952:$F2021,$E2023,X1952:X2021),"")</f>
        <v>6.2016995112201032E-2</v>
      </c>
      <c r="Y2023" s="14">
        <f>IFERROR(AVERAGEIF($F1952:$F2021,$E2023,Y1952:Y2021),"")</f>
        <v>2.3311958572194383E-2</v>
      </c>
      <c r="Z2023" s="14">
        <f>IFERROR(AVERAGEIF($F1952:$F2021,$E2023,Z1952:Z2021),"")</f>
        <v>-2.1409869405063207E-2</v>
      </c>
      <c r="AA2023" s="14">
        <f>IFERROR(AVERAGEIF($F1952:$F2021,$E2023,AA1952:AA2021),"")</f>
        <v>-2.8206298902840037E-2</v>
      </c>
      <c r="AB2023" s="14">
        <f>IFERROR(AVERAGEIF($F1952:$F2021,$E2023,AB1952:AB2021),"")</f>
        <v>-2.4017789772601269E-2</v>
      </c>
      <c r="AC2023" s="14">
        <f>IFERROR(AVERAGEIF($F1952:$F2021,$E2023,AC1952:AC2021),"")</f>
        <v>-1.0361302025085688E-2</v>
      </c>
      <c r="AD2023" s="14">
        <f>IFERROR(AVERAGEIF($F1952:$F2021,$E2023,AD1952:AD2021),"")</f>
        <v>2.3388609657075583E-2</v>
      </c>
      <c r="AE2023" s="14">
        <f>IFERROR(AVERAGEIF($F1952:$F2021,$E2023,AE1952:AE2021),"")</f>
        <v>1.0848439291141291E-2</v>
      </c>
      <c r="AF2023" s="14">
        <f>IFERROR(AVERAGEIF($F1952:$F2021,$E2023,AF1952:AF2021),"")</f>
        <v>7.1378020388933594E-3</v>
      </c>
      <c r="AG2023" s="14">
        <f>IFERROR(AVERAGEIF($F1952:$F2021,$E2023,AG1952:AG2021),"")</f>
        <v>-5.3078301048917797E-3</v>
      </c>
      <c r="AH2023" s="14">
        <f>IFERROR(AVERAGEIF($F1952:$F2021,$E2023,AH1952:AH2021),"")</f>
        <v>-1.9985918987519474E-2</v>
      </c>
    </row>
    <row r="2024" spans="1:34" ht="15" x14ac:dyDescent="0.25">
      <c r="A2024" t="str">
        <f t="shared" si="324"/>
        <v>城商行归母净利润增速(TTM)</v>
      </c>
      <c r="B2024" s="3" t="str">
        <f t="shared" si="322"/>
        <v>城商行归母净利润增速(TTM)</v>
      </c>
      <c r="C2024" s="4"/>
      <c r="D2024" s="5" t="s">
        <v>55</v>
      </c>
      <c r="E2024" s="5" t="s">
        <v>55</v>
      </c>
      <c r="F2024" s="5"/>
      <c r="G2024" s="5" t="str">
        <f t="shared" si="327"/>
        <v>归母净利润增速(TTM)</v>
      </c>
      <c r="H2024" s="14" t="str">
        <f>IFERROR(AVERAGEIF($F1952:$F2021,$E2024,H1952:H2021),"")</f>
        <v/>
      </c>
      <c r="I2024" s="14" t="str">
        <f>IFERROR(AVERAGEIF($F1952:$F2021,$E2024,I1952:I2021),"")</f>
        <v/>
      </c>
      <c r="J2024" s="14" t="str">
        <f>IFERROR(AVERAGEIF($F1952:$F2021,$E2024,J1952:J2021),"")</f>
        <v/>
      </c>
      <c r="K2024" s="14" t="str">
        <f>IFERROR(AVERAGEIF($F1952:$F2021,$E2024,K1952:K2021),"")</f>
        <v/>
      </c>
      <c r="L2024" s="14" t="str">
        <f>IFERROR(AVERAGEIF($F1952:$F2021,$E2024,L1952:L2021),"")</f>
        <v/>
      </c>
      <c r="M2024" s="14">
        <f>IFERROR(AVERAGEIF($F1952:$F2021,$E2024,M1952:M2021),"")</f>
        <v>0.23690898176414851</v>
      </c>
      <c r="N2024" s="14">
        <f>IFERROR(AVERAGEIF($F1952:$F2021,$E2024,N1952:N2021),"")</f>
        <v>0.10410475108369685</v>
      </c>
      <c r="O2024" s="14">
        <f>IFERROR(AVERAGEIF($F1952:$F2021,$E2024,O1952:O2021),"")</f>
        <v>6.4178915197549286E-2</v>
      </c>
      <c r="P2024" s="14">
        <f>IFERROR(AVERAGEIF($F1952:$F2021,$E2024,P1952:P2021),"")</f>
        <v>9.0715781276154997E-2</v>
      </c>
      <c r="Q2024" s="14">
        <f>IFERROR(AVERAGEIF($F1952:$F2021,$E2024,Q1952:Q2021),"")</f>
        <v>0.96672630671546267</v>
      </c>
      <c r="R2024" s="14">
        <f>IFERROR(AVERAGEIF($F1952:$F2021,$E2024,R1952:R2021),"")</f>
        <v>0.15696249790766267</v>
      </c>
      <c r="S2024" s="14">
        <f>IFERROR(AVERAGEIF($F1952:$F2021,$E2024,S1952:S2021),"")</f>
        <v>0.16016316222534904</v>
      </c>
      <c r="T2024" s="14">
        <f>IFERROR(AVERAGEIF($F1952:$F2021,$E2024,T1952:T2021),"")</f>
        <v>0.17077707819244803</v>
      </c>
      <c r="U2024" s="14">
        <f>IFERROR(AVERAGEIF($F1952:$F2021,$E2024,U1952:U2021),"")</f>
        <v>0.12562895741008082</v>
      </c>
      <c r="V2024" s="14">
        <f>IFERROR(AVERAGEIF($F1952:$F2021,$E2024,V1952:V2021),"")</f>
        <v>0.1064170806145803</v>
      </c>
      <c r="W2024" s="14">
        <f>IFERROR(AVERAGEIF($F1952:$F2021,$E2024,W1952:W2021),"")</f>
        <v>0.11047412609744274</v>
      </c>
      <c r="X2024" s="14">
        <f>IFERROR(AVERAGEIF($F1952:$F2021,$E2024,X1952:X2021),"")</f>
        <v>9.3437482849592954E-2</v>
      </c>
      <c r="Y2024" s="14">
        <f>IFERROR(AVERAGEIF($F1952:$F2021,$E2024,Y1952:Y2021),"")</f>
        <v>7.6391265038463385E-2</v>
      </c>
      <c r="Z2024" s="14">
        <f>IFERROR(AVERAGEIF($F1952:$F2021,$E2024,Z1952:Z2021),"")</f>
        <v>6.6275029474683916E-2</v>
      </c>
      <c r="AA2024" s="14">
        <f>IFERROR(AVERAGEIF($F1952:$F2021,$E2024,AA1952:AA2021),"")</f>
        <v>4.9783382986952993E-2</v>
      </c>
      <c r="AB2024" s="14">
        <f>IFERROR(AVERAGEIF($F1952:$F2021,$E2024,AB1952:AB2021),"")</f>
        <v>2.7051190148109715E-2</v>
      </c>
      <c r="AC2024" s="14">
        <f>IFERROR(AVERAGEIF($F1952:$F2021,$E2024,AC1952:AC2021),"")</f>
        <v>3.1342389158623536E-2</v>
      </c>
      <c r="AD2024" s="14">
        <f>IFERROR(AVERAGEIF($F1952:$F2021,$E2024,AD1952:AD2021),"")</f>
        <v>6.6586861355889607E-2</v>
      </c>
      <c r="AE2024" s="14">
        <f>IFERROR(AVERAGEIF($F1952:$F2021,$E2024,AE1952:AE2021),"")</f>
        <v>6.8835327712507083E-2</v>
      </c>
      <c r="AF2024" s="14">
        <f>IFERROR(AVERAGEIF($F1952:$F2021,$E2024,AF1952:AF2021),"")</f>
        <v>9.2497611411806638E-2</v>
      </c>
      <c r="AG2024" s="14">
        <f>IFERROR(AVERAGEIF($F1952:$F2021,$E2024,AG1952:AG2021),"")</f>
        <v>9.3670040203841606E-2</v>
      </c>
      <c r="AH2024" s="14" t="str">
        <f>IFERROR(AVERAGEIF($F1952:$F2021,$E2024,AH1952:AH2021),"")</f>
        <v/>
      </c>
    </row>
    <row r="2025" spans="1:34" ht="15" x14ac:dyDescent="0.25">
      <c r="A2025" t="str">
        <f t="shared" ref="A2025:A2088" si="328">E2025&amp;G2025</f>
        <v>农商行归母净利润增速(TTM)</v>
      </c>
      <c r="B2025" s="3" t="str">
        <f t="shared" si="322"/>
        <v>农商行归母净利润增速(TTM)</v>
      </c>
      <c r="C2025" s="4"/>
      <c r="D2025" s="5" t="s">
        <v>107</v>
      </c>
      <c r="E2025" s="5" t="s">
        <v>107</v>
      </c>
      <c r="F2025" s="5"/>
      <c r="G2025" s="5" t="str">
        <f t="shared" si="327"/>
        <v>归母净利润增速(TTM)</v>
      </c>
      <c r="H2025" s="14" t="str">
        <f>IFERROR(AVERAGEIF($F1952:$F2021,$E2025,H1952:H2021),"")</f>
        <v/>
      </c>
      <c r="I2025" s="14" t="str">
        <f>IFERROR(AVERAGEIF($F1952:$F2021,$E2025,I1952:I2021),"")</f>
        <v/>
      </c>
      <c r="J2025" s="14" t="str">
        <f>IFERROR(AVERAGEIF($F1952:$F2021,$E2025,J1952:J2021),"")</f>
        <v/>
      </c>
      <c r="K2025" s="14" t="str">
        <f>IFERROR(AVERAGEIF($F1952:$F2021,$E2025,K1952:K2021),"")</f>
        <v/>
      </c>
      <c r="L2025" s="14" t="str">
        <f>IFERROR(AVERAGEIF($F1952:$F2021,$E2025,L1952:L2021),"")</f>
        <v/>
      </c>
      <c r="M2025" s="14" t="str">
        <f>IFERROR(AVERAGEIF($F1952:$F2021,$E2025,M1952:M2021),"")</f>
        <v/>
      </c>
      <c r="N2025" s="14" t="str">
        <f>IFERROR(AVERAGEIF($F1952:$F2021,$E2025,N1952:N2021),"")</f>
        <v/>
      </c>
      <c r="O2025" s="14">
        <f>IFERROR(AVERAGEIF($F1952:$F2021,$E2025,O1952:O2021),"")</f>
        <v>0.62538489006924647</v>
      </c>
      <c r="P2025" s="14">
        <f>IFERROR(AVERAGEIF($F1952:$F2021,$E2025,P1952:P2021),"")</f>
        <v>0.32277345249133227</v>
      </c>
      <c r="Q2025" s="14">
        <f>IFERROR(AVERAGEIF($F1952:$F2021,$E2025,Q1952:Q2021),"")</f>
        <v>0.20256946825234817</v>
      </c>
      <c r="R2025" s="14">
        <f>IFERROR(AVERAGEIF($F1952:$F2021,$E2025,R1952:R2021),"")</f>
        <v>0.1709717197236949</v>
      </c>
      <c r="S2025" s="14">
        <f>IFERROR(AVERAGEIF($F1952:$F2021,$E2025,S1952:S2021),"")</f>
        <v>0.20522065426191971</v>
      </c>
      <c r="T2025" s="14">
        <f>IFERROR(AVERAGEIF($F1952:$F2021,$E2025,T1952:T2021),"")</f>
        <v>0.18950988643569128</v>
      </c>
      <c r="U2025" s="14">
        <f>IFERROR(AVERAGEIF($F1952:$F2021,$E2025,U1952:U2021),"")</f>
        <v>0.17812361844808097</v>
      </c>
      <c r="V2025" s="14">
        <f>IFERROR(AVERAGEIF($F1952:$F2021,$E2025,V1952:V2021),"")</f>
        <v>0.15939441714354524</v>
      </c>
      <c r="W2025" s="14">
        <f>IFERROR(AVERAGEIF($F1952:$F2021,$E2025,W1952:W2021),"")</f>
        <v>0.14586266128018432</v>
      </c>
      <c r="X2025" s="14">
        <f>IFERROR(AVERAGEIF($F1952:$F2021,$E2025,X1952:X2021),"")</f>
        <v>0.13923316382292494</v>
      </c>
      <c r="Y2025" s="14">
        <f>IFERROR(AVERAGEIF($F1952:$F2021,$E2025,Y1952:Y2021),"")</f>
        <v>0.12856605522903861</v>
      </c>
      <c r="Z2025" s="14">
        <f>IFERROR(AVERAGEIF($F1952:$F2021,$E2025,Z1952:Z2021),"")</f>
        <v>0.11042414010597371</v>
      </c>
      <c r="AA2025" s="14">
        <f>IFERROR(AVERAGEIF($F1952:$F2021,$E2025,AA1952:AA2021),"")</f>
        <v>9.5602608353017343E-2</v>
      </c>
      <c r="AB2025" s="14">
        <f>IFERROR(AVERAGEIF($F1952:$F2021,$E2025,AB1952:AB2021),"")</f>
        <v>8.7144530280404753E-2</v>
      </c>
      <c r="AC2025" s="14">
        <f>IFERROR(AVERAGEIF($F1952:$F2021,$E2025,AC1952:AC2021),"")</f>
        <v>6.3978807463448806E-2</v>
      </c>
      <c r="AD2025" s="14">
        <f>IFERROR(AVERAGEIF($F1952:$F2021,$E2025,AD1952:AD2021),"")</f>
        <v>7.2781613777797821E-2</v>
      </c>
      <c r="AE2025" s="14">
        <f>IFERROR(AVERAGEIF($F1952:$F2021,$E2025,AE1952:AE2021),"")</f>
        <v>6.7953291247137185E-2</v>
      </c>
      <c r="AF2025" s="14">
        <f>IFERROR(AVERAGEIF($F1952:$F2021,$E2025,AF1952:AF2021),"")</f>
        <v>5.3434560885484386E-2</v>
      </c>
      <c r="AG2025" s="14">
        <f>IFERROR(AVERAGEIF($F1952:$F2021,$E2025,AG1952:AG2021),"")</f>
        <v>4.7428805069857291E-2</v>
      </c>
      <c r="AH2025" s="14" t="str">
        <f>IFERROR(AVERAGEIF($F1952:$F2021,$E2025,AH1952:AH2021),"")</f>
        <v/>
      </c>
    </row>
    <row r="2026" spans="1:34" ht="15" x14ac:dyDescent="0.25">
      <c r="A2026" t="str">
        <f t="shared" si="328"/>
        <v>上市银行归母净利润增速(TTM)</v>
      </c>
      <c r="B2026" s="3" t="str">
        <f t="shared" si="322"/>
        <v>上市银行归母净利润增速(TTM)</v>
      </c>
      <c r="C2026" s="4"/>
      <c r="D2026" s="5" t="s">
        <v>135</v>
      </c>
      <c r="E2026" s="5" t="s">
        <v>135</v>
      </c>
      <c r="F2026" s="5"/>
      <c r="G2026" s="5" t="str">
        <f t="shared" si="327"/>
        <v>归母净利润增速(TTM)</v>
      </c>
      <c r="H2026" s="14">
        <f>IFERROR(AVERAGE(H2022:H2025),"")</f>
        <v>6.3539971861370004E-2</v>
      </c>
      <c r="I2026" s="14">
        <f t="shared" ref="I2026" si="329">IFERROR(AVERAGE(I2022:I2025),"")</f>
        <v>7.2236844943711215E-2</v>
      </c>
      <c r="J2026" s="14">
        <f t="shared" ref="J2026" si="330">IFERROR(AVERAGE(J2022:J2025),"")</f>
        <v>8.1000291983657297E-2</v>
      </c>
      <c r="K2026" s="14">
        <f t="shared" ref="K2026" si="331">IFERROR(AVERAGE(K2022:K2025),"")</f>
        <v>7.3714578958300567E-2</v>
      </c>
      <c r="L2026" s="14">
        <f t="shared" ref="L2026" si="332">IFERROR(AVERAGE(L2022:L2025),"")</f>
        <v>-2.9720535344892149E-2</v>
      </c>
      <c r="M2026" s="14">
        <f t="shared" ref="M2026" si="333">IFERROR(AVERAGE(M2022:M2025),"")</f>
        <v>3.8488573844655781E-2</v>
      </c>
      <c r="N2026" s="14">
        <f t="shared" ref="N2026" si="334">IFERROR(AVERAGE(N2022:N2025),"")</f>
        <v>3.0329688960622561E-2</v>
      </c>
      <c r="O2026" s="14">
        <f t="shared" ref="O2026" si="335">IFERROR(AVERAGE(O2022:O2025),"")</f>
        <v>0.16844858302513441</v>
      </c>
      <c r="P2026" s="14">
        <f t="shared" ref="P2026" si="336">IFERROR(AVERAGE(P2022:P2025),"")</f>
        <v>0.16791874117391103</v>
      </c>
      <c r="Q2026" s="14">
        <f t="shared" ref="Q2026" si="337">IFERROR(AVERAGE(Q2022:Q2025),"")</f>
        <v>0.38116300233962808</v>
      </c>
      <c r="R2026" s="14">
        <f t="shared" ref="R2026" si="338">IFERROR(AVERAGE(R2022:R2025),"")</f>
        <v>0.14318056222428199</v>
      </c>
      <c r="S2026" s="14">
        <f t="shared" ref="S2026" si="339">IFERROR(AVERAGE(S2022:S2025),"")</f>
        <v>0.15798705461602833</v>
      </c>
      <c r="T2026" s="14">
        <f t="shared" ref="T2026" si="340">IFERROR(AVERAGE(T2022:T2025),"")</f>
        <v>0.13457919019826714</v>
      </c>
      <c r="U2026" s="14">
        <f t="shared" ref="U2026" si="341">IFERROR(AVERAGE(U2022:U2025),"")</f>
        <v>0.11464929083129097</v>
      </c>
      <c r="V2026" s="14">
        <f t="shared" ref="V2026" si="342">IFERROR(AVERAGE(V2022:V2025),"")</f>
        <v>0.10507752905349077</v>
      </c>
      <c r="W2026" s="14">
        <f t="shared" ref="W2026" si="343">IFERROR(AVERAGE(W2022:W2025),"")</f>
        <v>9.3500730078038552E-2</v>
      </c>
      <c r="X2026" s="14">
        <f t="shared" ref="X2026" si="344">IFERROR(AVERAGE(X2022:X2025),"")</f>
        <v>8.5123682577591425E-2</v>
      </c>
      <c r="Y2026" s="14">
        <f t="shared" ref="Y2026" si="345">IFERROR(AVERAGE(Y2022:Y2025),"")</f>
        <v>6.4257975290168107E-2</v>
      </c>
      <c r="Z2026" s="14">
        <f t="shared" ref="Z2026" si="346">IFERROR(AVERAGE(Z2022:Z2025),"")</f>
        <v>4.359297374049588E-2</v>
      </c>
      <c r="AA2026" s="14">
        <f t="shared" ref="AA2026" si="347">IFERROR(AVERAGE(AA2022:AA2025),"")</f>
        <v>3.1740904437771625E-2</v>
      </c>
      <c r="AB2026" s="14">
        <f t="shared" ref="AB2026" si="348">IFERROR(AVERAGE(AB2022:AB2025),"")</f>
        <v>2.2209275835596724E-2</v>
      </c>
      <c r="AC2026" s="14">
        <f t="shared" ref="AC2026" si="349">IFERROR(AVERAGE(AC2022:AC2025),"")</f>
        <v>2.2458522498451476E-2</v>
      </c>
      <c r="AD2026" s="14">
        <f t="shared" ref="AD2026" si="350">IFERROR(AVERAGE(AD2022:AD2025),"")</f>
        <v>4.4791510537600401E-2</v>
      </c>
      <c r="AE2026" s="14">
        <f t="shared" ref="AE2026:AG2026" si="351">IFERROR(AVERAGE(AE2022:AE2025),"")</f>
        <v>4.1007980581470066E-2</v>
      </c>
      <c r="AF2026" s="14">
        <f t="shared" ref="AF2026" si="352">IFERROR(AVERAGE(AF2022:AF2025),"")</f>
        <v>4.404091659739387E-2</v>
      </c>
      <c r="AG2026" s="14">
        <f t="shared" si="351"/>
        <v>3.9397578593168697E-2</v>
      </c>
      <c r="AH2026" s="14">
        <f t="shared" ref="AH2026" si="353">IFERROR(AVERAGE(AH2022:AH2025),"")</f>
        <v>-1.3858927481957394E-3</v>
      </c>
    </row>
    <row r="2027" spans="1:34" ht="15" x14ac:dyDescent="0.25">
      <c r="A2027" t="str">
        <f t="shared" si="328"/>
        <v>A+H股归母净利润增速(TTM)</v>
      </c>
      <c r="B2027" s="3" t="str">
        <f t="shared" si="322"/>
        <v>A+H股归母净利润增速(TTM)</v>
      </c>
      <c r="C2027" s="3"/>
      <c r="D2027" s="5" t="s">
        <v>542</v>
      </c>
      <c r="E2027" s="5" t="s">
        <v>542</v>
      </c>
      <c r="F2027" s="3"/>
      <c r="G2027" s="5" t="str">
        <f t="shared" si="327"/>
        <v>归母净利润增速(TTM)</v>
      </c>
      <c r="H2027" s="14">
        <f>IFERROR(AVERAGEIF($F1952:$F2021,$E2027,H1952:H2021),"")</f>
        <v>7.6265055191505407E-2</v>
      </c>
      <c r="I2027" s="14">
        <f>IFERROR(AVERAGEIF($F1952:$F2021,$E2027,I1952:I2021),"")</f>
        <v>6.4787247328951636E-2</v>
      </c>
      <c r="J2027" s="14">
        <f>IFERROR(AVERAGEIF($F1952:$F2021,$E2027,J1952:J2021),"")</f>
        <v>8.8631969351850942E-2</v>
      </c>
      <c r="K2027" s="14">
        <f>IFERROR(AVERAGEIF($F1952:$F2021,$E2027,K1952:K2021),"")</f>
        <v>7.9733290272867172E-2</v>
      </c>
      <c r="L2027" s="14">
        <f>IFERROR(AVERAGEIF($F1952:$F2021,$E2027,L1952:L2021),"")</f>
        <v>-9.4132114603235079E-3</v>
      </c>
      <c r="M2027" s="14">
        <f>IFERROR(AVERAGEIF($F1952:$F2021,$E2027,M1952:M2021),"")</f>
        <v>-5.3814164630020235E-2</v>
      </c>
      <c r="N2027" s="14">
        <f>IFERROR(AVERAGEIF($F1952:$F2021,$E2027,N1952:N2021),"")</f>
        <v>-1.7564036951895963E-2</v>
      </c>
      <c r="O2027" s="14">
        <f>IFERROR(AVERAGEIF($F1952:$F2021,$E2027,O1952:O2021),"")</f>
        <v>-2.060408742170115E-2</v>
      </c>
      <c r="P2027" s="14">
        <f>IFERROR(AVERAGEIF($F1952:$F2021,$E2027,P1952:P2021),"")</f>
        <v>8.9781423578189704E-2</v>
      </c>
      <c r="Q2027" s="14">
        <f>IFERROR(AVERAGEIF($F1952:$F2021,$E2027,Q1952:Q2021),"")</f>
        <v>0.14640057885620286</v>
      </c>
      <c r="R2027" s="14">
        <f>IFERROR(AVERAGEIF($F1952:$F2021,$E2027,R1952:R2021),"")</f>
        <v>0.11603948936655131</v>
      </c>
      <c r="S2027" s="14">
        <f>IFERROR(AVERAGEIF($F1952:$F2021,$E2027,S1952:S2021),"")</f>
        <v>0.12730544459373211</v>
      </c>
      <c r="T2027" s="14">
        <f>IFERROR(AVERAGEIF($F1952:$F2021,$E2027,T1952:T2021),"")</f>
        <v>9.0523338843447196E-2</v>
      </c>
      <c r="U2027" s="14">
        <f>IFERROR(AVERAGEIF($F1952:$F2021,$E2027,U1952:U2021),"")</f>
        <v>7.1857705381999037E-2</v>
      </c>
      <c r="V2027" s="14">
        <f>IFERROR(AVERAGEIF($F1952:$F2021,$E2027,V1952:V2021),"")</f>
        <v>4.8477798022775936E-2</v>
      </c>
      <c r="W2027" s="14">
        <f>IFERROR(AVERAGEIF($F1952:$F2021,$E2027,W1952:W2021),"")</f>
        <v>4.2627542803952083E-2</v>
      </c>
      <c r="X2027" s="14">
        <f>IFERROR(AVERAGEIF($F1952:$F2021,$E2027,X1952:X2021),"")</f>
        <v>3.3569375767675498E-2</v>
      </c>
      <c r="Y2027" s="14">
        <f>IFERROR(AVERAGEIF($F1952:$F2021,$E2027,Y1952:Y2021),"")</f>
        <v>1.9995519764201764E-2</v>
      </c>
      <c r="Z2027" s="14">
        <f>IFERROR(AVERAGEIF($F1952:$F2021,$E2027,Z1952:Z2021),"")</f>
        <v>1.8371015947834121E-2</v>
      </c>
      <c r="AA2027" s="14">
        <f>IFERROR(AVERAGEIF($F1952:$F2021,$E2027,AA1952:AA2021),"")</f>
        <v>-4.1248670880895582E-3</v>
      </c>
      <c r="AB2027" s="14">
        <f>IFERROR(AVERAGEIF($F1952:$F2021,$E2027,AB1952:AB2021),"")</f>
        <v>-7.5814501193673138E-3</v>
      </c>
      <c r="AC2027" s="14">
        <f>IFERROR(AVERAGEIF($F1952:$F2021,$E2027,AC1952:AC2021),"")</f>
        <v>-7.3302274263114418E-3</v>
      </c>
      <c r="AD2027" s="14">
        <f>IFERROR(AVERAGEIF($F1952:$F2021,$E2027,AD1952:AD2021),"")</f>
        <v>2.5088559030721606E-2</v>
      </c>
      <c r="AE2027" s="14">
        <f>IFERROR(AVERAGEIF($F1952:$F2021,$E2027,AE1952:AE2021),"")</f>
        <v>3.9447822031702572E-2</v>
      </c>
      <c r="AF2027" s="14">
        <f>IFERROR(AVERAGEIF($F1952:$F2021,$E2027,AF1952:AF2021),"")</f>
        <v>5.1703778787299072E-2</v>
      </c>
      <c r="AG2027" s="14">
        <f>IFERROR(AVERAGEIF($F1952:$F2021,$E2027,AG1952:AG2021),"")</f>
        <v>5.1845851375466927E-2</v>
      </c>
      <c r="AH2027" s="14">
        <f>IFERROR(AVERAGEIF($F1952:$F2021,$E2027,AH1952:AH2021),"")</f>
        <v>1.7293655875127868E-2</v>
      </c>
    </row>
    <row r="2028" spans="1:34" ht="15" x14ac:dyDescent="0.25">
      <c r="A2028" t="str">
        <f t="shared" si="328"/>
        <v>纯H股归母净利润增速(TTM)</v>
      </c>
      <c r="B2028" s="3" t="str">
        <f t="shared" ref="B2028" si="354">D2028&amp;G2028</f>
        <v>纯H股归母净利润增速(TTM)</v>
      </c>
      <c r="C2028" s="3"/>
      <c r="D2028" s="5" t="s">
        <v>236</v>
      </c>
      <c r="E2028" s="5" t="s">
        <v>236</v>
      </c>
      <c r="F2028" s="3"/>
      <c r="G2028" s="5" t="str">
        <f t="shared" si="327"/>
        <v>归母净利润增速(TTM)</v>
      </c>
      <c r="H2028" s="14">
        <f>IFERROR(AVERAGEIF($F1952:$F2021,$E2028,H1952:H2021),"")</f>
        <v>8.5513583259131262E-2</v>
      </c>
      <c r="I2028" s="14" t="str">
        <f>IFERROR(AVERAGEIF($F1952:$F2021,$E2028,I1952:I2021),"")</f>
        <v/>
      </c>
      <c r="J2028" s="14">
        <f>IFERROR(AVERAGEIF($F1952:$F2021,$E2028,J1952:J2021),"")</f>
        <v>3.0570007722283184E-2</v>
      </c>
      <c r="K2028" s="14" t="str">
        <f>IFERROR(AVERAGEIF($F1952:$F2021,$E2028,K1952:K2021),"")</f>
        <v/>
      </c>
      <c r="L2028" s="14">
        <f>IFERROR(AVERAGEIF($F1952:$F2021,$E2028,L1952:L2021),"")</f>
        <v>-6.2598878882307696E-2</v>
      </c>
      <c r="M2028" s="14" t="str">
        <f>IFERROR(AVERAGEIF($F1952:$F2021,$E2028,M1952:M2021),"")</f>
        <v/>
      </c>
      <c r="N2028" s="14">
        <f>IFERROR(AVERAGEIF($F1952:$F2021,$E2028,N1952:N2021),"")</f>
        <v>-8.8329669065486879E-2</v>
      </c>
      <c r="O2028" s="14" t="str">
        <f>IFERROR(AVERAGEIF($F1952:$F2021,$E2028,O1952:O2021),"")</f>
        <v/>
      </c>
      <c r="P2028" s="14">
        <f>IFERROR(AVERAGEIF($F1952:$F2021,$E2028,P1952:P2021),"")</f>
        <v>1.375922991219581E-2</v>
      </c>
      <c r="Q2028" s="14" t="str">
        <f>IFERROR(AVERAGEIF($F1952:$F2021,$E2028,Q1952:Q2021),"")</f>
        <v/>
      </c>
      <c r="R2028" s="14">
        <f>IFERROR(AVERAGEIF($F1952:$F2021,$E2028,R1952:R2021),"")</f>
        <v>-1.3861491698285551E-2</v>
      </c>
      <c r="S2028" s="14" t="str">
        <f>IFERROR(AVERAGEIF($F1952:$F2021,$E2028,S1952:S2021),"")</f>
        <v/>
      </c>
      <c r="T2028" s="14">
        <f>IFERROR(AVERAGEIF($F1952:$F2021,$E2028,T1952:T2021),"")</f>
        <v>5.641897330755774E-2</v>
      </c>
      <c r="U2028" s="14" t="str">
        <f>IFERROR(AVERAGEIF($F1952:$F2021,$E2028,U1952:U2021),"")</f>
        <v/>
      </c>
      <c r="V2028" s="14">
        <f>IFERROR(AVERAGEIF($F1952:$F2021,$E2028,V1952:V2021),"")</f>
        <v>0.10138341410008601</v>
      </c>
      <c r="W2028" s="14" t="str">
        <f>IFERROR(AVERAGEIF($F1952:$F2021,$E2028,W1952:W2021),"")</f>
        <v/>
      </c>
      <c r="X2028" s="14">
        <f>IFERROR(AVERAGEIF($F1952:$F2021,$E2028,X1952:X2021),"")</f>
        <v>0.63979021578645978</v>
      </c>
      <c r="Y2028" s="14" t="str">
        <f>IFERROR(AVERAGEIF($F1952:$F2021,$E2028,Y1952:Y2021),"")</f>
        <v/>
      </c>
      <c r="Z2028" s="14">
        <f>IFERROR(AVERAGEIF($F1952:$F2021,$E2028,Z1952:Z2021),"")</f>
        <v>-1.2656499364556458E-2</v>
      </c>
      <c r="AA2028" s="14" t="str">
        <f>IFERROR(AVERAGEIF($F1952:$F2021,$E2028,AA1952:AA2021),"")</f>
        <v/>
      </c>
      <c r="AB2028" s="14">
        <f>IFERROR(AVERAGEIF($F1952:$F2021,$E2028,AB1952:AB2021),"")</f>
        <v>0.14003802166568979</v>
      </c>
      <c r="AC2028" s="14" t="str">
        <f>IFERROR(AVERAGEIF($F1952:$F2021,$E2028,AC1952:AC2021),"")</f>
        <v/>
      </c>
      <c r="AD2028" s="14">
        <f>IFERROR(AVERAGEIF($F1952:$F2021,$E2028,AD1952:AD2021),"")</f>
        <v>1.9923240564231056E-2</v>
      </c>
      <c r="AE2028" s="14" t="str">
        <f>IFERROR(AVERAGEIF($F1952:$F2021,$E2028,AE1952:AE2021),"")</f>
        <v/>
      </c>
      <c r="AF2028" s="14">
        <f>IFERROR(AVERAGEIF($F1952:$F2021,$E2028,AF1952:AF2021),"")</f>
        <v>0.10354058940410155</v>
      </c>
      <c r="AG2028" s="14" t="str">
        <f>IFERROR(AVERAGEIF($F1952:$F2021,$E2028,AG1952:AG2021),"")</f>
        <v/>
      </c>
      <c r="AH2028" s="14">
        <f>IFERROR(AVERAGEIF($F1952:$F2021,$E2028,AH1952:AH2021),"")</f>
        <v>4.2303813623696729E-2</v>
      </c>
    </row>
    <row r="2029" spans="1:34" ht="15.6" hidden="1" x14ac:dyDescent="0.25">
      <c r="A2029" t="str">
        <f t="shared" si="328"/>
        <v>广义风险贷款比率</v>
      </c>
      <c r="B2029" s="3"/>
      <c r="C2029" s="3"/>
      <c r="D2029" s="3"/>
      <c r="E2029" s="3"/>
      <c r="F2029" s="1"/>
      <c r="G2029" s="3" t="s">
        <v>280</v>
      </c>
    </row>
    <row r="2030" spans="1:34" ht="15" hidden="1" x14ac:dyDescent="0.25">
      <c r="A2030" t="str">
        <f t="shared" si="328"/>
        <v>工商广义风险贷款比率</v>
      </c>
      <c r="B2030" s="3" t="str">
        <f>D2030&amp;G2030</f>
        <v>工商银行广义风险贷款比率</v>
      </c>
      <c r="C2030" s="4" t="s">
        <v>5</v>
      </c>
      <c r="D2030" s="4" t="s">
        <v>6</v>
      </c>
      <c r="E2030" s="5" t="s">
        <v>7</v>
      </c>
      <c r="F2030" s="5" t="s">
        <v>8</v>
      </c>
      <c r="G2030" s="5" t="str">
        <f>G2029</f>
        <v>广义风险贷款比率</v>
      </c>
      <c r="H2030" s="14">
        <f>IFERROR(H704/H158,"")</f>
        <v>4.1901771815076733E-2</v>
      </c>
      <c r="I2030" s="14">
        <f>IFERROR(I704/I158,"")</f>
        <v>4.086855559915839E-2</v>
      </c>
      <c r="J2030" s="14">
        <f>IFERROR(J704/J158,"")</f>
        <v>4.1437840405042115E-2</v>
      </c>
      <c r="K2030" s="14">
        <f>IFERROR(K704/K158,"")</f>
        <v>4.0268717260142931E-2</v>
      </c>
      <c r="L2030" s="14">
        <f>IFERROR(L704/L158,"")</f>
        <v>3.9112393809136933E-2</v>
      </c>
      <c r="M2030" s="14">
        <f>IFERROR(M704/M158,"")</f>
        <v>3.900099144367114E-2</v>
      </c>
      <c r="N2030" s="14">
        <f>IFERROR(N704/N158,"")</f>
        <v>3.7916257957074165E-2</v>
      </c>
      <c r="O2030" s="14">
        <f>IFERROR(O704/O158,"")</f>
        <v>3.6942148224988591E-2</v>
      </c>
      <c r="P2030" s="14">
        <f>IFERROR(P704/P158,"")</f>
        <v>3.4670965151516742E-2</v>
      </c>
      <c r="Q2030" s="14">
        <f>IFERROR(Q704/Q158,"")</f>
        <v>3.4066485334321904E-2</v>
      </c>
      <c r="R2030" s="14">
        <f>IFERROR(R704/R158,"")</f>
        <v>3.4136764672795042E-2</v>
      </c>
      <c r="S2030" s="14">
        <f>IFERROR(S704/S158,"")</f>
        <v>3.3273254028934329E-2</v>
      </c>
      <c r="T2030" s="14">
        <f>IFERROR(T704/T158,"")</f>
        <v>3.2775586445945991E-2</v>
      </c>
      <c r="U2030" s="14">
        <f>IFERROR(U704/U158,"")</f>
        <v>3.2212245877846768E-2</v>
      </c>
      <c r="V2030" s="14">
        <f>IFERROR(V704/V158,"")</f>
        <v>3.3256398828345926E-2</v>
      </c>
      <c r="W2030" s="14">
        <f>IFERROR(W704/W158,"")</f>
        <v>3.2214851170459122E-2</v>
      </c>
      <c r="X2030" s="14">
        <f>IFERROR(X704/X158,"")</f>
        <v>3.1525605571834578E-2</v>
      </c>
      <c r="Y2030" s="14">
        <f>IFERROR(Y704/Y158,"")</f>
        <v>3.1184692168496984E-2</v>
      </c>
      <c r="Z2030" s="14">
        <f>IFERROR(Z704/Z158,"")</f>
        <v>3.2104028254940624E-2</v>
      </c>
      <c r="AA2030" s="14">
        <f>IFERROR(AA704/AA158,"")</f>
        <v>3.1236177501337222E-2</v>
      </c>
      <c r="AB2030" s="14">
        <f>IFERROR(AB704/AB158,"")</f>
        <v>3.2688649863224312E-2</v>
      </c>
      <c r="AC2030" s="14">
        <f>IFERROR(AC704/AC158,"")</f>
        <v>3.2512201244273856E-2</v>
      </c>
      <c r="AD2030" s="14">
        <f>IFERROR(AD704/AD158,"")</f>
        <v>3.3637077601481366E-2</v>
      </c>
      <c r="AE2030" s="14">
        <f>IFERROR(AE704/AE158,"")</f>
        <v>3.2643402180389809E-2</v>
      </c>
      <c r="AF2030" s="14">
        <f>IFERROR(AF704/AF158,"")</f>
        <v>3.237803304874013E-2</v>
      </c>
      <c r="AG2030" s="14">
        <f>IFERROR(AG704/AG158,"")</f>
        <v>3.2211215772242216E-2</v>
      </c>
      <c r="AH2030" s="14">
        <f>IFERROR(AH704/AH158,"")</f>
        <v>3.2593010483078902E-2</v>
      </c>
    </row>
    <row r="2031" spans="1:34" ht="15" hidden="1" x14ac:dyDescent="0.25">
      <c r="A2031" t="str">
        <f t="shared" si="328"/>
        <v>建设广义风险贷款比率</v>
      </c>
      <c r="B2031" s="3" t="str">
        <f t="shared" ref="B2031:B2105" si="355">D2031&amp;G2031</f>
        <v>建设银行广义风险贷款比率</v>
      </c>
      <c r="C2031" s="4" t="s">
        <v>9</v>
      </c>
      <c r="D2031" s="4" t="s">
        <v>10</v>
      </c>
      <c r="E2031" s="5" t="s">
        <v>11</v>
      </c>
      <c r="F2031" s="5" t="s">
        <v>8</v>
      </c>
      <c r="G2031" s="5" t="str">
        <f>G2030</f>
        <v>广义风险贷款比率</v>
      </c>
      <c r="H2031" s="14">
        <f>IFERROR(H705/H159,"")</f>
        <v>4.2301780452056917E-2</v>
      </c>
      <c r="I2031" s="14">
        <f>IFERROR(I705/I159,"")</f>
        <v>4.1677328392631663E-2</v>
      </c>
      <c r="J2031" s="14">
        <f>IFERROR(J705/J159,"")</f>
        <v>4.3502692450833359E-2</v>
      </c>
      <c r="K2031" s="14">
        <f>IFERROR(K705/K159,"")</f>
        <v>4.1748611645593375E-2</v>
      </c>
      <c r="L2031" s="14">
        <f>IFERROR(L705/L159,"")</f>
        <v>4.4820586520401745E-2</v>
      </c>
      <c r="M2031" s="14">
        <f>IFERROR(M705/M159,"")</f>
        <v>4.4806687349779592E-2</v>
      </c>
      <c r="N2031" s="14">
        <f>IFERROR(N705/N159,"")</f>
        <v>4.513808986246555E-2</v>
      </c>
      <c r="O2031" s="14">
        <f>IFERROR(O705/O159,"")</f>
        <v>4.3661747667794626E-2</v>
      </c>
      <c r="P2031" s="14">
        <f>IFERROR(P705/P159,"")</f>
        <v>4.3313468669544573E-2</v>
      </c>
      <c r="Q2031" s="14">
        <f>IFERROR(Q705/Q159,"")</f>
        <v>4.2573734677283676E-2</v>
      </c>
      <c r="R2031" s="14">
        <f>IFERROR(R705/R159,"")</f>
        <v>4.1116972400449245E-2</v>
      </c>
      <c r="S2031" s="14">
        <f>IFERROR(S705/S159,"")</f>
        <v>3.963964199308298E-2</v>
      </c>
      <c r="T2031" s="14">
        <f>IFERROR(T705/T159,"")</f>
        <v>4.0332341848578437E-2</v>
      </c>
      <c r="U2031" s="14">
        <f>IFERROR(U705/U159,"")</f>
        <v>3.9670184706433451E-2</v>
      </c>
      <c r="V2031" s="14">
        <f>IFERROR(V705/V159,"")</f>
        <v>3.8954978681728612E-2</v>
      </c>
      <c r="W2031" s="14">
        <f>IFERROR(W705/W159,"")</f>
        <v>3.747227440389056E-2</v>
      </c>
      <c r="X2031" s="14">
        <f>IFERROR(X705/X159,"")</f>
        <v>3.8692420308814625E-2</v>
      </c>
      <c r="Y2031" s="14">
        <f>IFERROR(Y705/Y159,"")</f>
        <v>3.8138111722868698E-2</v>
      </c>
      <c r="Z2031" s="14">
        <f>IFERROR(Z705/Z159,"")</f>
        <v>3.8133137616919791E-2</v>
      </c>
      <c r="AA2031" s="14">
        <f>IFERROR(AA705/AA159,"")</f>
        <v>3.6891830225711478E-2</v>
      </c>
      <c r="AB2031" s="14">
        <f>IFERROR(AB705/AB159,"")</f>
        <v>3.4227977208479865E-2</v>
      </c>
      <c r="AC2031" s="14">
        <f>IFERROR(AC705/AC159,"")</f>
        <v>3.3983193686103128E-2</v>
      </c>
      <c r="AD2031" s="14">
        <f>IFERROR(AD705/AD159,"")</f>
        <v>3.2293632119791034E-2</v>
      </c>
      <c r="AE2031" s="14">
        <f>IFERROR(AE705/AE159,"")</f>
        <v>3.1336540893335749E-2</v>
      </c>
      <c r="AF2031" s="14">
        <f>IFERROR(AF705/AF159,"")</f>
        <v>3.1398435779846259E-2</v>
      </c>
      <c r="AG2031" s="14">
        <f>IFERROR(AG705/AG159,"")</f>
        <v>3.1145102925421473E-2</v>
      </c>
      <c r="AH2031" s="14">
        <f>IFERROR(AH705/AH159,"")</f>
        <v>3.0769465193442497E-2</v>
      </c>
    </row>
    <row r="2032" spans="1:34" ht="15" hidden="1" x14ac:dyDescent="0.25">
      <c r="A2032" t="str">
        <f t="shared" si="328"/>
        <v>农业广义风险贷款比率</v>
      </c>
      <c r="B2032" s="3" t="str">
        <f t="shared" si="355"/>
        <v>农业银行广义风险贷款比率</v>
      </c>
      <c r="C2032" s="4" t="s">
        <v>12</v>
      </c>
      <c r="D2032" s="4" t="s">
        <v>13</v>
      </c>
      <c r="E2032" s="5" t="s">
        <v>14</v>
      </c>
      <c r="F2032" s="5" t="s">
        <v>8</v>
      </c>
      <c r="G2032" s="5" t="str">
        <f t="shared" ref="G2032:G2065" si="356">G2031</f>
        <v>广义风险贷款比率</v>
      </c>
      <c r="H2032" s="14">
        <f>IFERROR(H706/H160,"")</f>
        <v>3.8591595736621478E-2</v>
      </c>
      <c r="I2032" s="14">
        <f>IFERROR(I706/I160,"")</f>
        <v>3.7895457365409807E-2</v>
      </c>
      <c r="J2032" s="14">
        <f>IFERROR(J706/J160,"")</f>
        <v>3.6386433866539794E-2</v>
      </c>
      <c r="K2032" s="14">
        <f>IFERROR(K706/K160,"")</f>
        <v>3.5106161443628311E-2</v>
      </c>
      <c r="L2032" s="14">
        <f>IFERROR(L706/L160,"")</f>
        <v>3.5244680019987873E-2</v>
      </c>
      <c r="M2032" s="14">
        <f>IFERROR(M706/M160,"")</f>
        <v>3.5558055107897543E-2</v>
      </c>
      <c r="N2032" s="14">
        <f>IFERROR(N706/N160,"")</f>
        <v>3.5806538524632565E-2</v>
      </c>
      <c r="O2032" s="14">
        <f>IFERROR(O706/O160,"")</f>
        <v>3.4288618870682103E-2</v>
      </c>
      <c r="P2032" s="14">
        <f>IFERROR(P706/P160,"")</f>
        <v>3.0736170398960382E-2</v>
      </c>
      <c r="Q2032" s="14">
        <f>IFERROR(Q706/Q160,"")</f>
        <v>3.0153894441310489E-2</v>
      </c>
      <c r="R2032" s="14">
        <f>IFERROR(R706/R160,"")</f>
        <v>2.9068596090793097E-2</v>
      </c>
      <c r="S2032" s="14">
        <f>IFERROR(S706/S160,"")</f>
        <v>2.8041982257001167E-2</v>
      </c>
      <c r="T2032" s="14">
        <f>IFERROR(T706/T160,"")</f>
        <v>2.8669328402073847E-2</v>
      </c>
      <c r="U2032" s="14">
        <f>IFERROR(U706/U160,"")</f>
        <v>2.8116141136944241E-2</v>
      </c>
      <c r="V2032" s="14">
        <f>IFERROR(V706/V160,"")</f>
        <v>2.8292256311895306E-2</v>
      </c>
      <c r="W2032" s="14">
        <f>IFERROR(W706/W160,"")</f>
        <v>2.7318811363238767E-2</v>
      </c>
      <c r="X2032" s="14">
        <f>IFERROR(X706/X160,"")</f>
        <v>2.7903399500138443E-2</v>
      </c>
      <c r="Y2032" s="14">
        <f>IFERROR(Y706/Y160,"")</f>
        <v>2.751948820735944E-2</v>
      </c>
      <c r="Z2032" s="14">
        <f>IFERROR(Z706/Z160,"")</f>
        <v>2.7486898764591042E-2</v>
      </c>
      <c r="AA2032" s="14">
        <f>IFERROR(AA706/AA160,"")</f>
        <v>2.6646121865127149E-2</v>
      </c>
      <c r="AB2032" s="14">
        <f>IFERROR(AB706/AB160,"")</f>
        <v>2.741323739570348E-2</v>
      </c>
      <c r="AC2032" s="14">
        <f>IFERROR(AC706/AC160,"")</f>
        <v>2.7209187105195057E-2</v>
      </c>
      <c r="AD2032" s="14">
        <f>IFERROR(AD706/AD160,"")</f>
        <v>2.69879099225382E-2</v>
      </c>
      <c r="AE2032" s="14">
        <f>IFERROR(AE706/AE160,"")</f>
        <v>2.6103132015660557E-2</v>
      </c>
      <c r="AF2032" s="14">
        <f>IFERROR(AF706/AF160,"")</f>
        <v>2.673662458677898E-2</v>
      </c>
      <c r="AG2032" s="14">
        <f>IFERROR(AG706/AG160,"")</f>
        <v>2.6475932582899077E-2</v>
      </c>
      <c r="AH2032" s="14">
        <f>IFERROR(AH706/AH160,"")</f>
        <v>2.6616245074504601E-2</v>
      </c>
    </row>
    <row r="2033" spans="1:34" ht="15" hidden="1" x14ac:dyDescent="0.25">
      <c r="A2033" t="str">
        <f t="shared" si="328"/>
        <v>中国广义风险贷款比率</v>
      </c>
      <c r="B2033" s="3" t="str">
        <f t="shared" si="355"/>
        <v>中国银行广义风险贷款比率</v>
      </c>
      <c r="C2033" s="4" t="s">
        <v>15</v>
      </c>
      <c r="D2033" s="4" t="s">
        <v>16</v>
      </c>
      <c r="E2033" s="5" t="s">
        <v>17</v>
      </c>
      <c r="F2033" s="5" t="s">
        <v>8</v>
      </c>
      <c r="G2033" s="5" t="str">
        <f t="shared" si="356"/>
        <v>广义风险贷款比率</v>
      </c>
      <c r="H2033" s="14">
        <f>IFERROR(H707/H161,"")</f>
        <v>4.1296254162352074E-2</v>
      </c>
      <c r="I2033" s="14">
        <f>IFERROR(I707/I161,"")</f>
        <v>4.0247562980612939E-2</v>
      </c>
      <c r="J2033" s="14">
        <f>IFERROR(J707/J161,"")</f>
        <v>3.5896547863468908E-2</v>
      </c>
      <c r="K2033" s="14">
        <f>IFERROR(K707/K161,"")</f>
        <v>3.4858546681690215E-2</v>
      </c>
      <c r="L2033" s="14">
        <f>IFERROR(L707/L161,"")</f>
        <v>3.3592308573029306E-2</v>
      </c>
      <c r="M2033" s="14">
        <f>IFERROR(M707/M161,"")</f>
        <v>3.3776636972315442E-2</v>
      </c>
      <c r="N2033" s="14">
        <f>IFERROR(N707/N161,"")</f>
        <v>3.3255208189018351E-2</v>
      </c>
      <c r="O2033" s="14">
        <f>IFERROR(O707/O161,"")</f>
        <v>3.0665579000478102E-2</v>
      </c>
      <c r="P2033" s="14">
        <f>IFERROR(P707/P161,"")</f>
        <v>2.8300860358893756E-2</v>
      </c>
      <c r="Q2033" s="14">
        <f>IFERROR(Q707/Q161,"")</f>
        <v>2.8031954695564167E-2</v>
      </c>
      <c r="R2033" s="14">
        <f>IFERROR(R707/R161,"")</f>
        <v>2.6749000363253728E-2</v>
      </c>
      <c r="S2033" s="14">
        <f>IFERROR(S707/S161,"")</f>
        <v>2.5869028752952883E-2</v>
      </c>
      <c r="T2033" s="14">
        <f>IFERROR(T707/T161,"")</f>
        <v>2.6338097067777004E-2</v>
      </c>
      <c r="U2033" s="14">
        <f>IFERROR(U707/U161,"")</f>
        <v>2.5670103039065591E-2</v>
      </c>
      <c r="V2033" s="14">
        <f>IFERROR(V707/V161,"")</f>
        <v>2.6660290304374466E-2</v>
      </c>
      <c r="W2033" s="14">
        <f>IFERROR(W707/W161,"")</f>
        <v>2.4482027598185293E-2</v>
      </c>
      <c r="X2033" s="14">
        <f>IFERROR(X707/X161,"")</f>
        <v>2.5093478477551341E-2</v>
      </c>
      <c r="Y2033" s="14">
        <f>IFERROR(Y707/Y161,"")</f>
        <v>2.4660556813999469E-2</v>
      </c>
      <c r="Z2033" s="14">
        <f>IFERROR(Z707/Z161,"")</f>
        <v>2.7278972750986827E-2</v>
      </c>
      <c r="AA2033" s="14">
        <f>IFERROR(AA707/AA161,"")</f>
        <v>2.6298317762343922E-2</v>
      </c>
      <c r="AB2033" s="14">
        <f>IFERROR(AB707/AB161,"")</f>
        <v>2.6731941547855E-2</v>
      </c>
      <c r="AC2033" s="14">
        <f>IFERROR(AC707/AC161,"")</f>
        <v>2.6699972718699182E-2</v>
      </c>
      <c r="AD2033" s="14">
        <f>IFERROR(AD707/AD161,"")</f>
        <v>2.7189337916600231E-2</v>
      </c>
      <c r="AE2033" s="14">
        <f>IFERROR(AE707/AE161,"")</f>
        <v>2.6497281052449261E-2</v>
      </c>
      <c r="AF2033" s="14">
        <f>IFERROR(AF707/AF161,"")</f>
        <v>2.6765539604663172E-2</v>
      </c>
      <c r="AG2033" s="14">
        <f>IFERROR(AG707/AG161,"")</f>
        <v>2.655223044783666E-2</v>
      </c>
      <c r="AH2033" s="14">
        <f>IFERROR(AH707/AH161,"")</f>
        <v>2.6973493306465608E-2</v>
      </c>
    </row>
    <row r="2034" spans="1:34" ht="15" hidden="1" x14ac:dyDescent="0.25">
      <c r="A2034" t="str">
        <f t="shared" si="328"/>
        <v>邮储广义风险贷款比率</v>
      </c>
      <c r="B2034" s="3" t="str">
        <f t="shared" si="355"/>
        <v>邮储银行广义风险贷款比率</v>
      </c>
      <c r="C2034" s="4" t="s">
        <v>18</v>
      </c>
      <c r="D2034" s="4" t="s">
        <v>19</v>
      </c>
      <c r="E2034" s="5" t="s">
        <v>20</v>
      </c>
      <c r="F2034" s="5" t="s">
        <v>8</v>
      </c>
      <c r="G2034" s="5" t="str">
        <f t="shared" si="356"/>
        <v>广义风险贷款比率</v>
      </c>
      <c r="H2034" s="14">
        <f>IFERROR(H708/H162,"")</f>
        <v>1.4869540820895031E-2</v>
      </c>
      <c r="I2034" s="14">
        <f>IFERROR(I708/I162,"")</f>
        <v>1.4769775699449849E-2</v>
      </c>
      <c r="J2034" s="14">
        <f>IFERROR(J708/J162,"")</f>
        <v>1.517574927837439E-2</v>
      </c>
      <c r="K2034" s="14">
        <f>IFERROR(K708/K162,"")</f>
        <v>1.483949877991274E-2</v>
      </c>
      <c r="L2034" s="14">
        <f>IFERROR(L708/L162,"")</f>
        <v>1.4241989497006441E-2</v>
      </c>
      <c r="M2034" s="14">
        <f>IFERROR(M708/M162,"")</f>
        <v>1.3980374519138987E-2</v>
      </c>
      <c r="N2034" s="14">
        <f>IFERROR(N708/N162,"")</f>
        <v>1.4147204412397061E-2</v>
      </c>
      <c r="O2034" s="14">
        <f>IFERROR(O708/O162,"")</f>
        <v>1.3590358585801239E-2</v>
      </c>
      <c r="P2034" s="14">
        <f>IFERROR(P708/P162,"")</f>
        <v>1.3119779084038502E-2</v>
      </c>
      <c r="Q2034" s="14">
        <f>IFERROR(Q708/Q162,"")</f>
        <v>1.2712856217509843E-2</v>
      </c>
      <c r="R2034" s="14">
        <f>IFERROR(R708/R162,"")</f>
        <v>1.2911734356724311E-2</v>
      </c>
      <c r="S2034" s="14">
        <f>IFERROR(S708/S162,"")</f>
        <v>1.295313246601113E-2</v>
      </c>
      <c r="T2034" s="14">
        <f>IFERROR(T708/T162,"")</f>
        <v>1.3356597965631555E-2</v>
      </c>
      <c r="U2034" s="14">
        <f>IFERROR(U708/U162,"")</f>
        <v>1.3771017436141519E-2</v>
      </c>
      <c r="V2034" s="14">
        <f>IFERROR(V708/V162,"")</f>
        <v>1.3956809140310991E-2</v>
      </c>
      <c r="W2034" s="14">
        <f>IFERROR(W708/W162,"")</f>
        <v>1.3689641608930561E-2</v>
      </c>
      <c r="X2034" s="14">
        <f>IFERROR(X708/X162,"")</f>
        <v>1.4304789236202948E-2</v>
      </c>
      <c r="Y2034" s="14">
        <f>IFERROR(Y708/Y162,"")</f>
        <v>1.4234283964482996E-2</v>
      </c>
      <c r="Z2034" s="14">
        <f>IFERROR(Z708/Z162,"")</f>
        <v>1.5043492643724737E-2</v>
      </c>
      <c r="AA2034" s="14">
        <f>IFERROR(AA708/AA162,"")</f>
        <v>1.5511179743334779E-2</v>
      </c>
      <c r="AB2034" s="14">
        <f>IFERROR(AB708/AB162,"")</f>
        <v>1.652656589937453E-2</v>
      </c>
      <c r="AC2034" s="14">
        <f>IFERROR(AC708/AC162,"")</f>
        <v>1.7638914282375288E-2</v>
      </c>
      <c r="AD2034" s="14">
        <f>IFERROR(AD708/AD162,"")</f>
        <v>1.8461021976165247E-2</v>
      </c>
      <c r="AE2034" s="14">
        <f>IFERROR(AE708/AE162,"")</f>
        <v>1.9809917329579096E-2</v>
      </c>
      <c r="AF2034" s="14">
        <f>IFERROR(AF708/AF162,"")</f>
        <v>2.1253983018784034E-2</v>
      </c>
      <c r="AG2034" s="14">
        <f>IFERROR(AG708/AG162,"")</f>
        <v>2.3216643124906858E-2</v>
      </c>
      <c r="AH2034" s="14">
        <f>IFERROR(AH708/AH162,"")</f>
        <v>2.5217561489486867E-2</v>
      </c>
    </row>
    <row r="2035" spans="1:34" ht="15" hidden="1" x14ac:dyDescent="0.25">
      <c r="A2035" t="str">
        <f t="shared" si="328"/>
        <v>交通广义风险贷款比率</v>
      </c>
      <c r="B2035" s="3" t="str">
        <f t="shared" si="355"/>
        <v>交通银行广义风险贷款比率</v>
      </c>
      <c r="C2035" s="4" t="s">
        <v>21</v>
      </c>
      <c r="D2035" s="4" t="s">
        <v>22</v>
      </c>
      <c r="E2035" s="5" t="s">
        <v>23</v>
      </c>
      <c r="F2035" s="5" t="s">
        <v>8</v>
      </c>
      <c r="G2035" s="5" t="str">
        <f t="shared" si="356"/>
        <v>广义风险贷款比率</v>
      </c>
      <c r="H2035" s="14">
        <f>IFERROR(H709/H163,"")</f>
        <v>3.7928807791351209E-2</v>
      </c>
      <c r="I2035" s="14">
        <f>IFERROR(I709/I163,"")</f>
        <v>3.7589411251338904E-2</v>
      </c>
      <c r="J2035" s="14">
        <f>IFERROR(J709/J163,"")</f>
        <v>3.6289566905939076E-2</v>
      </c>
      <c r="K2035" s="14">
        <f>IFERROR(K709/K163,"")</f>
        <v>3.6466772011575305E-2</v>
      </c>
      <c r="L2035" s="14">
        <f>IFERROR(L709/L163,"")</f>
        <v>3.4569224016072569E-2</v>
      </c>
      <c r="M2035" s="14">
        <f>IFERROR(M709/M163,"")</f>
        <v>3.4202891675961744E-2</v>
      </c>
      <c r="N2035" s="14">
        <f>IFERROR(N709/N163,"")</f>
        <v>3.0810981009584806E-2</v>
      </c>
      <c r="O2035" s="14">
        <f>IFERROR(O709/O163,"")</f>
        <v>2.9942868504883795E-2</v>
      </c>
      <c r="P2035" s="14">
        <f>IFERROR(P709/P163,"")</f>
        <v>2.9800236122597825E-2</v>
      </c>
      <c r="Q2035" s="14">
        <f>IFERROR(Q709/Q163,"")</f>
        <v>2.9800706367515258E-2</v>
      </c>
      <c r="R2035" s="14">
        <f>IFERROR(R709/R163,"")</f>
        <v>2.8309694530821293E-2</v>
      </c>
      <c r="S2035" s="14">
        <f>IFERROR(S709/S163,"")</f>
        <v>2.8411229449430433E-2</v>
      </c>
      <c r="T2035" s="14">
        <f>IFERROR(T709/T163,"")</f>
        <v>2.8864087373531438E-2</v>
      </c>
      <c r="U2035" s="14">
        <f>IFERROR(U709/U163,"")</f>
        <v>2.869682330768188E-2</v>
      </c>
      <c r="V2035" s="14">
        <f>IFERROR(V709/V163,"")</f>
        <v>2.790265454886855E-2</v>
      </c>
      <c r="W2035" s="14">
        <f>IFERROR(W709/W163,"")</f>
        <v>2.7853085080138333E-2</v>
      </c>
      <c r="X2035" s="14">
        <f>IFERROR(X709/X163,"")</f>
        <v>2.8663349562355171E-2</v>
      </c>
      <c r="Y2035" s="14">
        <f>IFERROR(Y709/Y163,"")</f>
        <v>2.8258411630051626E-2</v>
      </c>
      <c r="Z2035" s="14">
        <f>IFERROR(Z709/Z163,"")</f>
        <v>2.8413072186611054E-2</v>
      </c>
      <c r="AA2035" s="14">
        <f>IFERROR(AA709/AA163,"")</f>
        <v>2.8527268318805914E-2</v>
      </c>
      <c r="AB2035" s="14">
        <f>IFERROR(AB709/AB163,"")</f>
        <v>2.983756961701961E-2</v>
      </c>
      <c r="AC2035" s="14">
        <f>IFERROR(AC709/AC163,"")</f>
        <v>2.8965046776552487E-2</v>
      </c>
      <c r="AD2035" s="14">
        <f>IFERROR(AD709/AD163,"")</f>
        <v>2.8802406114138406E-2</v>
      </c>
      <c r="AE2035" s="14">
        <f>IFERROR(AE709/AE163,"")</f>
        <v>2.821304793132734E-2</v>
      </c>
      <c r="AF2035" s="14">
        <f>IFERROR(AF709/AF163,"")</f>
        <v>2.8702318820060989E-2</v>
      </c>
      <c r="AG2035" s="14">
        <f>IFERROR(AG709/AG163,"")</f>
        <v>2.8279119097897265E-2</v>
      </c>
      <c r="AH2035" s="14">
        <f>IFERROR(AH709/AH163,"")</f>
        <v>2.9333328890628459E-2</v>
      </c>
    </row>
    <row r="2036" spans="1:34" ht="15" hidden="1" x14ac:dyDescent="0.25">
      <c r="A2036" t="str">
        <f t="shared" si="328"/>
        <v>招商广义风险贷款比率</v>
      </c>
      <c r="B2036" s="3" t="str">
        <f t="shared" si="355"/>
        <v>招商银行广义风险贷款比率</v>
      </c>
      <c r="C2036" s="4" t="s">
        <v>24</v>
      </c>
      <c r="D2036" s="4" t="s">
        <v>25</v>
      </c>
      <c r="E2036" s="5" t="s">
        <v>26</v>
      </c>
      <c r="F2036" s="5" t="s">
        <v>27</v>
      </c>
      <c r="G2036" s="5" t="str">
        <f t="shared" si="356"/>
        <v>广义风险贷款比率</v>
      </c>
      <c r="H2036" s="14">
        <f>IFERROR(H710/H164,"")</f>
        <v>2.5324311153154946E-2</v>
      </c>
      <c r="I2036" s="14">
        <f>IFERROR(I710/I164,"")</f>
        <v>2.4519393002512851E-2</v>
      </c>
      <c r="J2036" s="14">
        <f>IFERROR(J710/J164,"")</f>
        <v>2.3310999521227439E-2</v>
      </c>
      <c r="K2036" s="14">
        <f>IFERROR(K710/K164,"")</f>
        <v>2.300197981768385E-2</v>
      </c>
      <c r="L2036" s="14">
        <f>IFERROR(L710/L164,"")</f>
        <v>2.1311546741719166E-2</v>
      </c>
      <c r="M2036" s="14">
        <f>IFERROR(M710/M164,"")</f>
        <v>1.9190013227592492E-2</v>
      </c>
      <c r="N2036" s="14">
        <f>IFERROR(N710/N164,"")</f>
        <v>1.8796035734226689E-2</v>
      </c>
      <c r="O2036" s="14">
        <f>IFERROR(O710/O164,"")</f>
        <v>1.7021233352326172E-2</v>
      </c>
      <c r="P2036" s="14">
        <f>IFERROR(P710/P164,"")</f>
        <v>1.7095172578551952E-2</v>
      </c>
      <c r="Q2036" s="14">
        <f>IFERROR(Q710/Q164,"")</f>
        <v>1.7485884584335316E-2</v>
      </c>
      <c r="R2036" s="14">
        <f>IFERROR(R710/R164,"")</f>
        <v>1.7467812476548619E-2</v>
      </c>
      <c r="S2036" s="14">
        <f>IFERROR(S710/S164,"")</f>
        <v>1.8980408832419693E-2</v>
      </c>
      <c r="T2036" s="14">
        <f>IFERROR(T710/T164,"")</f>
        <v>1.957854773427389E-2</v>
      </c>
      <c r="U2036" s="14">
        <f>IFERROR(U710/U164,"")</f>
        <v>2.0896519469756139E-2</v>
      </c>
      <c r="V2036" s="14">
        <f>IFERROR(V710/V164,"")</f>
        <v>2.1740873795889556E-2</v>
      </c>
      <c r="W2036" s="14">
        <f>IFERROR(W710/W164,"")</f>
        <v>2.0666079411613841E-2</v>
      </c>
      <c r="X2036" s="14">
        <f>IFERROR(X710/X164,"")</f>
        <v>1.9748229901978449E-2</v>
      </c>
      <c r="Y2036" s="14">
        <f>IFERROR(Y710/Y164,"")</f>
        <v>1.9699223210554149E-2</v>
      </c>
      <c r="Z2036" s="14">
        <f>IFERROR(Z710/Z164,"")</f>
        <v>2.0458592627132378E-2</v>
      </c>
      <c r="AA2036" s="14">
        <f>IFERROR(AA710/AA164,"")</f>
        <v>2.0646446630761015E-2</v>
      </c>
      <c r="AB2036" s="14">
        <f>IFERROR(AB710/AB164,"")</f>
        <v>2.1750240167023226E-2</v>
      </c>
      <c r="AC2036" s="14">
        <f>IFERROR(AC710/AC164,"")</f>
        <v>2.2439539406023386E-2</v>
      </c>
      <c r="AD2036" s="14">
        <f>IFERROR(AD710/AD164,"")</f>
        <v>2.2432045064721923E-2</v>
      </c>
      <c r="AE2036" s="14">
        <f>IFERROR(AE710/AE164,"")</f>
        <v>2.3040486485189277E-2</v>
      </c>
      <c r="AF2036" s="14">
        <f>IFERROR(AF710/AF164,"")</f>
        <v>2.3557759586859822E-2</v>
      </c>
      <c r="AG2036" s="14">
        <f>IFERROR(AG710/AG164,"")</f>
        <v>2.3699999999999999E-2</v>
      </c>
      <c r="AH2036" s="14">
        <f>IFERROR(AH710/AH164,"")</f>
        <v>2.3709612846852423E-2</v>
      </c>
    </row>
    <row r="2037" spans="1:34" ht="15" hidden="1" x14ac:dyDescent="0.25">
      <c r="A2037" t="str">
        <f t="shared" si="328"/>
        <v>兴业广义风险贷款比率</v>
      </c>
      <c r="B2037" s="3" t="str">
        <f t="shared" si="355"/>
        <v>兴业银行广义风险贷款比率</v>
      </c>
      <c r="C2037" s="4" t="s">
        <v>28</v>
      </c>
      <c r="D2037" s="4" t="s">
        <v>29</v>
      </c>
      <c r="E2037" s="5" t="s">
        <v>30</v>
      </c>
      <c r="F2037" s="5" t="s">
        <v>27</v>
      </c>
      <c r="G2037" s="5" t="str">
        <f t="shared" si="356"/>
        <v>广义风险贷款比率</v>
      </c>
      <c r="H2037" s="14">
        <f>IFERROR(H711/H165,"")</f>
        <v>3.4424238807072169E-2</v>
      </c>
      <c r="I2037" s="14">
        <f>IFERROR(I711/I165,"")</f>
        <v>3.403605473030373E-2</v>
      </c>
      <c r="J2037" s="14">
        <f>IFERROR(J711/J165,"")</f>
        <v>3.3230560423495786E-2</v>
      </c>
      <c r="K2037" s="14">
        <f>IFERROR(K711/K165,"")</f>
        <v>3.588933210618845E-2</v>
      </c>
      <c r="L2037" s="14">
        <f>IFERROR(L711/L165,"")</f>
        <v>3.1400611538073948E-2</v>
      </c>
      <c r="M2037" s="14">
        <f>IFERROR(M711/M165,"")</f>
        <v>3.1628338211604358E-2</v>
      </c>
      <c r="N2037" s="14">
        <f>IFERROR(N711/N165,"")</f>
        <v>2.6219483749798898E-2</v>
      </c>
      <c r="O2037" s="14">
        <f>IFERROR(O711/O165,"")</f>
        <v>2.4524323956675365E-2</v>
      </c>
      <c r="P2037" s="14">
        <f>IFERROR(P711/P165,"")</f>
        <v>2.5028861436337462E-2</v>
      </c>
      <c r="Q2037" s="14">
        <f>IFERROR(Q711/Q165,"")</f>
        <v>2.589460751049474E-2</v>
      </c>
      <c r="R2037" s="14">
        <f>IFERROR(R711/R165,"")</f>
        <v>2.6235820199842691E-2</v>
      </c>
      <c r="S2037" s="14">
        <f>IFERROR(S711/S165,"")</f>
        <v>2.5976758191660079E-2</v>
      </c>
      <c r="T2037" s="14">
        <f>IFERROR(T711/T165,"")</f>
        <v>2.6747086729322331E-2</v>
      </c>
      <c r="U2037" s="14">
        <f>IFERROR(U711/U165,"")</f>
        <v>2.5737694849181755E-2</v>
      </c>
      <c r="V2037" s="14">
        <f>IFERROR(V711/V165,"")</f>
        <v>2.5753838748500617E-2</v>
      </c>
      <c r="W2037" s="14">
        <f>IFERROR(W711/W165,"")</f>
        <v>2.5288718734047984E-2</v>
      </c>
      <c r="X2037" s="14">
        <f>IFERROR(X711/X165,"")</f>
        <v>2.433397395305054E-2</v>
      </c>
      <c r="Y2037" s="14">
        <f>IFERROR(Y711/Y165,"")</f>
        <v>2.6034584383402434E-2</v>
      </c>
      <c r="Z2037" s="14">
        <f>IFERROR(Z711/Z165,"")</f>
        <v>2.6164201643125218E-2</v>
      </c>
      <c r="AA2037" s="14">
        <f>IFERROR(AA711/AA165,"")</f>
        <v>2.7717074400081341E-2</v>
      </c>
      <c r="AB2037" s="14">
        <f>IFERROR(AB711/AB165,"")</f>
        <v>2.8081776820383791E-2</v>
      </c>
      <c r="AC2037" s="14">
        <f>IFERROR(AC711/AC165,"")</f>
        <v>2.8501502524643379E-2</v>
      </c>
      <c r="AD2037" s="14">
        <f>IFERROR(AD711/AD165,"")</f>
        <v>2.7801737785904918E-2</v>
      </c>
      <c r="AE2037" s="14">
        <f>IFERROR(AE711/AE165,"")</f>
        <v>2.7895164947749823E-2</v>
      </c>
      <c r="AF2037" s="14">
        <f>IFERROR(AF711/AF165,"")</f>
        <v>2.7398308136977249E-2</v>
      </c>
      <c r="AG2037" s="14">
        <f>IFERROR(AG711/AG165,"")</f>
        <v>2.7473213791132316E-2</v>
      </c>
      <c r="AH2037" s="14">
        <f>IFERROR(AH711/AH165,"")</f>
        <v>2.7675617126956105E-2</v>
      </c>
    </row>
    <row r="2038" spans="1:34" ht="15" hidden="1" x14ac:dyDescent="0.25">
      <c r="A2038" t="str">
        <f t="shared" si="328"/>
        <v>浦发广义风险贷款比率</v>
      </c>
      <c r="B2038" s="3" t="str">
        <f t="shared" si="355"/>
        <v>浦发银行广义风险贷款比率</v>
      </c>
      <c r="C2038" s="4" t="s">
        <v>31</v>
      </c>
      <c r="D2038" s="4" t="s">
        <v>32</v>
      </c>
      <c r="E2038" s="5" t="s">
        <v>33</v>
      </c>
      <c r="F2038" s="5" t="s">
        <v>27</v>
      </c>
      <c r="G2038" s="5" t="str">
        <f t="shared" si="356"/>
        <v>广义风险贷款比率</v>
      </c>
      <c r="H2038" s="14">
        <f>IFERROR(H712/H166,"")</f>
        <v>4.7359771541322163E-2</v>
      </c>
      <c r="I2038" s="14">
        <f>IFERROR(I712/I166,"")</f>
        <v>4.6406619746053382E-2</v>
      </c>
      <c r="J2038" s="14">
        <f>IFERROR(J712/J166,"")</f>
        <v>4.5797287118154034E-2</v>
      </c>
      <c r="K2038" s="14">
        <f>IFERROR(K712/K166,"")</f>
        <v>4.8418357823192024E-2</v>
      </c>
      <c r="L2038" s="14">
        <f>IFERROR(L712/L166,"")</f>
        <v>4.7188471200237572E-2</v>
      </c>
      <c r="M2038" s="14">
        <f>IFERROR(M712/M166,"")</f>
        <v>4.5263375510982307E-2</v>
      </c>
      <c r="N2038" s="14">
        <f>IFERROR(N712/N166,"")</f>
        <v>4.3119077440469979E-2</v>
      </c>
      <c r="O2038" s="14">
        <f>IFERROR(O712/O166,"")</f>
        <v>4.1787911812287054E-2</v>
      </c>
      <c r="P2038" s="14">
        <f>IFERROR(P712/P166,"")</f>
        <v>3.8965211031974617E-2</v>
      </c>
      <c r="Q2038" s="14">
        <f>IFERROR(Q712/Q166,"")</f>
        <v>3.7592953791102571E-2</v>
      </c>
      <c r="R2038" s="14">
        <f>IFERROR(R712/R166,"")</f>
        <v>3.7766137349458009E-2</v>
      </c>
      <c r="S2038" s="14">
        <f>IFERROR(S712/S166,"")</f>
        <v>3.7457345688992047E-2</v>
      </c>
      <c r="T2038" s="14">
        <f>IFERROR(T712/T166,"")</f>
        <v>3.7096678682378315E-2</v>
      </c>
      <c r="U2038" s="14">
        <f>IFERROR(U712/U166,"")</f>
        <v>3.5047031570728374E-2</v>
      </c>
      <c r="V2038" s="14">
        <f>IFERROR(V712/V166,"")</f>
        <v>3.7123568693372445E-2</v>
      </c>
      <c r="W2038" s="14">
        <f>IFERROR(W712/W166,"")</f>
        <v>3.6718991666145853E-2</v>
      </c>
      <c r="X2038" s="14">
        <f>IFERROR(X712/X166,"")</f>
        <v>3.6484332388472582E-2</v>
      </c>
      <c r="Y2038" s="14">
        <f>IFERROR(Y712/Y166,"")</f>
        <v>3.8680868418871008E-2</v>
      </c>
      <c r="Z2038" s="14">
        <f>IFERROR(Z712/Z166,"")</f>
        <v>3.8140921057508999E-2</v>
      </c>
      <c r="AA2038" s="14">
        <f>IFERROR(AA712/AA166,"")</f>
        <v>3.804370289244486E-2</v>
      </c>
      <c r="AB2038" s="14">
        <f>IFERROR(AB712/AB166,"")</f>
        <v>3.7072242751370853E-2</v>
      </c>
      <c r="AC2038" s="14">
        <f>IFERROR(AC712/AC166,"")</f>
        <v>3.710389809269557E-2</v>
      </c>
      <c r="AD2038" s="14">
        <f>IFERROR(AD712/AD166,"")</f>
        <v>3.7064025981493193E-2</v>
      </c>
      <c r="AE2038" s="14">
        <f>IFERROR(AE712/AE166,"")</f>
        <v>3.5895120678342884E-2</v>
      </c>
      <c r="AF2038" s="14">
        <f>IFERROR(AF712/AF166,"")</f>
        <v>3.4643653329561624E-2</v>
      </c>
      <c r="AG2038" s="14">
        <f>IFERROR(AG712/AG166,"")</f>
        <v>3.4679472614344169E-2</v>
      </c>
      <c r="AH2038" s="14">
        <f>IFERROR(AH712/AH166,"")</f>
        <v>3.3538212715943781E-2</v>
      </c>
    </row>
    <row r="2039" spans="1:34" ht="15" hidden="1" x14ac:dyDescent="0.25">
      <c r="A2039" t="str">
        <f t="shared" si="328"/>
        <v>中信广义风险贷款比率</v>
      </c>
      <c r="B2039" s="3" t="str">
        <f t="shared" si="355"/>
        <v>中信银行广义风险贷款比率</v>
      </c>
      <c r="C2039" s="4" t="s">
        <v>34</v>
      </c>
      <c r="D2039" s="4" t="s">
        <v>35</v>
      </c>
      <c r="E2039" s="5" t="s">
        <v>36</v>
      </c>
      <c r="F2039" s="5" t="s">
        <v>27</v>
      </c>
      <c r="G2039" s="5" t="str">
        <f t="shared" si="356"/>
        <v>广义风险贷款比率</v>
      </c>
      <c r="H2039" s="14">
        <f>IFERROR(H713/H167,"")</f>
        <v>4.0435631183072654E-2</v>
      </c>
      <c r="I2039" s="14">
        <f>IFERROR(I713/I167,"")</f>
        <v>3.9729488607984018E-2</v>
      </c>
      <c r="J2039" s="14">
        <f>IFERROR(J713/J167,"")</f>
        <v>3.8713428908098001E-2</v>
      </c>
      <c r="K2039" s="14">
        <f>IFERROR(K713/K167,"")</f>
        <v>3.9377130184842887E-2</v>
      </c>
      <c r="L2039" s="14">
        <f>IFERROR(L713/L167,"")</f>
        <v>4.3763617116337958E-2</v>
      </c>
      <c r="M2039" s="14">
        <f>IFERROR(M713/M167,"")</f>
        <v>4.4402468293519418E-2</v>
      </c>
      <c r="N2039" s="14">
        <f>IFERROR(N713/N167,"")</f>
        <v>3.652224960191644E-2</v>
      </c>
      <c r="O2039" s="14">
        <f>IFERROR(O713/O167,"")</f>
        <v>3.477810435453537E-2</v>
      </c>
      <c r="P2039" s="14">
        <f>IFERROR(P713/P167,"")</f>
        <v>3.6593158591443228E-2</v>
      </c>
      <c r="Q2039" s="14">
        <f>IFERROR(Q713/Q167,"")</f>
        <v>3.6203227724793993E-2</v>
      </c>
      <c r="R2039" s="14">
        <f>IFERROR(R713/R167,"")</f>
        <v>3.1381577827206061E-2</v>
      </c>
      <c r="S2039" s="14">
        <f>IFERROR(S713/S167,"")</f>
        <v>3.0638778884717534E-2</v>
      </c>
      <c r="T2039" s="14">
        <f>IFERROR(T713/T167,"")</f>
        <v>3.2019653483246875E-2</v>
      </c>
      <c r="U2039" s="14">
        <f>IFERROR(U713/U167,"")</f>
        <v>3.12968536518963E-2</v>
      </c>
      <c r="V2039" s="14">
        <f>IFERROR(V713/V167,"")</f>
        <v>2.907351701181422E-2</v>
      </c>
      <c r="W2039" s="14">
        <f>IFERROR(W713/W167,"")</f>
        <v>2.7881874217514108E-2</v>
      </c>
      <c r="X2039" s="14">
        <f>IFERROR(X713/X167,"")</f>
        <v>2.7739111607756061E-2</v>
      </c>
      <c r="Y2039" s="14">
        <f>IFERROR(Y713/Y167,"")</f>
        <v>2.7207425124807234E-2</v>
      </c>
      <c r="Z2039" s="14">
        <f>IFERROR(Z713/Z167,"")</f>
        <v>2.7562746019528787E-2</v>
      </c>
      <c r="AA2039" s="14">
        <f>IFERROR(AA713/AA167,"")</f>
        <v>2.7830810167756626E-2</v>
      </c>
      <c r="AB2039" s="14">
        <f>IFERROR(AB713/AB167,"")</f>
        <v>2.8069524450043629E-2</v>
      </c>
      <c r="AC2039" s="14">
        <f>IFERROR(AC713/AC167,"")</f>
        <v>2.8641092995163719E-2</v>
      </c>
      <c r="AD2039" s="14">
        <f>IFERROR(AD713/AD167,"")</f>
        <v>2.7958025554672902E-2</v>
      </c>
      <c r="AE2039" s="14">
        <f>IFERROR(AE713/AE167,"")</f>
        <v>2.8410185155983772E-2</v>
      </c>
      <c r="AF2039" s="14">
        <f>IFERROR(AF713/AF167,"")</f>
        <v>2.8136824143814958E-2</v>
      </c>
      <c r="AG2039" s="14">
        <f>IFERROR(AG713/AG167,"")</f>
        <v>2.7926210150971527E-2</v>
      </c>
      <c r="AH2039" s="14">
        <f>IFERROR(AH713/AH167,"")</f>
        <v>2.7749608506881067E-2</v>
      </c>
    </row>
    <row r="2040" spans="1:34" ht="15" hidden="1" x14ac:dyDescent="0.25">
      <c r="A2040" t="str">
        <f t="shared" si="328"/>
        <v>民生广义风险贷款比率</v>
      </c>
      <c r="B2040" s="3" t="str">
        <f t="shared" si="355"/>
        <v>民生银行广义风险贷款比率</v>
      </c>
      <c r="C2040" s="4" t="s">
        <v>37</v>
      </c>
      <c r="D2040" s="4" t="s">
        <v>38</v>
      </c>
      <c r="E2040" s="5" t="s">
        <v>39</v>
      </c>
      <c r="F2040" s="5" t="s">
        <v>27</v>
      </c>
      <c r="G2040" s="5" t="str">
        <f t="shared" si="356"/>
        <v>广义风险贷款比率</v>
      </c>
      <c r="H2040" s="14">
        <f>IFERROR(H714/H168,"")</f>
        <v>5.0927231049626549E-2</v>
      </c>
      <c r="I2040" s="14">
        <f>IFERROR(I714/I168,"")</f>
        <v>4.8844397449976262E-2</v>
      </c>
      <c r="J2040" s="14">
        <f>IFERROR(J714/J168,"")</f>
        <v>4.5214912944456669E-2</v>
      </c>
      <c r="K2040" s="14">
        <f>IFERROR(K714/K168,"")</f>
        <v>4.3424427094359057E-2</v>
      </c>
      <c r="L2040" s="14">
        <f>IFERROR(L714/L168,"")</f>
        <v>4.8152410517001761E-2</v>
      </c>
      <c r="M2040" s="14">
        <f>IFERROR(M714/M168,"")</f>
        <v>4.9315924299939834E-2</v>
      </c>
      <c r="N2040" s="14">
        <f>IFERROR(N714/N168,"")</f>
        <v>4.7955592406817869E-2</v>
      </c>
      <c r="O2040" s="14">
        <f>IFERROR(O714/O168,"")</f>
        <v>4.6361684052399675E-2</v>
      </c>
      <c r="P2040" s="14">
        <f>IFERROR(P714/P168,"")</f>
        <v>4.662422183089858E-2</v>
      </c>
      <c r="Q2040" s="14">
        <f>IFERROR(Q714/Q168,"")</f>
        <v>4.9837530483361252E-2</v>
      </c>
      <c r="R2040" s="14">
        <f>IFERROR(R714/R168,"")</f>
        <v>4.6398709244302339E-2</v>
      </c>
      <c r="S2040" s="14">
        <f>IFERROR(S714/S168,"")</f>
        <v>4.4376661807576698E-2</v>
      </c>
      <c r="T2040" s="14">
        <f>IFERROR(T714/T168,"")</f>
        <v>4.420382391210062E-2</v>
      </c>
      <c r="U2040" s="14">
        <f>IFERROR(U714/U168,"")</f>
        <v>4.5695369773767744E-2</v>
      </c>
      <c r="V2040" s="14">
        <f>IFERROR(V714/V168,"")</f>
        <v>4.5709885770695249E-2</v>
      </c>
      <c r="W2040" s="14">
        <f>IFERROR(W714/W168,"")</f>
        <v>4.3589972590344986E-2</v>
      </c>
      <c r="X2040" s="14">
        <f>IFERROR(X714/X168,"")</f>
        <v>4.2458495101962174E-2</v>
      </c>
      <c r="Y2040" s="14">
        <f>IFERROR(Y714/Y168,"")</f>
        <v>4.2162405536002562E-2</v>
      </c>
      <c r="Z2040" s="14">
        <f>IFERROR(Z714/Z168,"")</f>
        <v>4.1830860842846901E-2</v>
      </c>
      <c r="AA2040" s="14">
        <f>IFERROR(AA714/AA168,"")</f>
        <v>4.069566681767238E-2</v>
      </c>
      <c r="AB2040" s="14">
        <f>IFERROR(AB714/AB168,"")</f>
        <v>4.2488083225210915E-2</v>
      </c>
      <c r="AC2040" s="14">
        <f>IFERROR(AC714/AC168,"")</f>
        <v>4.2556123680995303E-2</v>
      </c>
      <c r="AD2040" s="14">
        <f>IFERROR(AD714/AD168,"")</f>
        <v>4.1746520824720031E-2</v>
      </c>
      <c r="AE2040" s="14">
        <f>IFERROR(AE714/AE168,"")</f>
        <v>4.1528633700898605E-2</v>
      </c>
      <c r="AF2040" s="14">
        <f>IFERROR(AF714/AF168,"")</f>
        <v>4.2055801841394187E-2</v>
      </c>
      <c r="AG2040" s="14">
        <f>IFERROR(AG714/AG168,"")</f>
        <v>4.2204914262866204E-2</v>
      </c>
      <c r="AH2040" s="14">
        <f>IFERROR(AH714/AH168,"")</f>
        <v>4.2254021229582384E-2</v>
      </c>
    </row>
    <row r="2041" spans="1:34" ht="15" hidden="1" x14ac:dyDescent="0.25">
      <c r="A2041" t="str">
        <f t="shared" si="328"/>
        <v>光大广义风险贷款比率</v>
      </c>
      <c r="B2041" s="3" t="str">
        <f t="shared" si="355"/>
        <v>光大银行广义风险贷款比率</v>
      </c>
      <c r="C2041" s="4" t="s">
        <v>40</v>
      </c>
      <c r="D2041" s="4" t="s">
        <v>41</v>
      </c>
      <c r="E2041" s="5" t="s">
        <v>42</v>
      </c>
      <c r="F2041" s="5" t="s">
        <v>27</v>
      </c>
      <c r="G2041" s="5" t="str">
        <f t="shared" si="356"/>
        <v>广义风险贷款比率</v>
      </c>
      <c r="H2041" s="14">
        <f>IFERROR(H715/H169,"")</f>
        <v>3.8696409522670908E-2</v>
      </c>
      <c r="I2041" s="14">
        <f>IFERROR(I715/I169,"")</f>
        <v>3.784009132739713E-2</v>
      </c>
      <c r="J2041" s="14">
        <f>IFERROR(J715/J169,"")</f>
        <v>3.7721861039951274E-2</v>
      </c>
      <c r="K2041" s="14">
        <f>IFERROR(K715/K169,"")</f>
        <v>3.6224849889137475E-2</v>
      </c>
      <c r="L2041" s="14">
        <f>IFERROR(L715/L169,"")</f>
        <v>3.7432445725950711E-2</v>
      </c>
      <c r="M2041" s="14">
        <f>IFERROR(M715/M169,"")</f>
        <v>3.6927264589974036E-2</v>
      </c>
      <c r="N2041" s="14">
        <f>IFERROR(N715/N169,"")</f>
        <v>3.5322973056492776E-2</v>
      </c>
      <c r="O2041" s="14">
        <f>IFERROR(O715/O169,"")</f>
        <v>3.4205182249292462E-2</v>
      </c>
      <c r="P2041" s="14">
        <f>IFERROR(P715/P169,"")</f>
        <v>3.2596350917149332E-2</v>
      </c>
      <c r="Q2041" s="14">
        <f>IFERROR(Q715/Q169,"")</f>
        <v>3.2116546629518732E-2</v>
      </c>
      <c r="R2041" s="14">
        <f>IFERROR(R715/R169,"")</f>
        <v>3.1085833053145401E-2</v>
      </c>
      <c r="S2041" s="14">
        <f>IFERROR(S715/S169,"")</f>
        <v>3.0196689420279407E-2</v>
      </c>
      <c r="T2041" s="14">
        <f>IFERROR(T715/T169,"")</f>
        <v>3.0807239679877557E-2</v>
      </c>
      <c r="U2041" s="14">
        <f>IFERROR(U715/U169,"")</f>
        <v>3.0538187539029257E-2</v>
      </c>
      <c r="V2041" s="14">
        <f>IFERROR(V715/V169,"")</f>
        <v>3.0944263545146008E-2</v>
      </c>
      <c r="W2041" s="14">
        <f>IFERROR(W715/W169,"")</f>
        <v>3.0241717027045294E-2</v>
      </c>
      <c r="X2041" s="14">
        <f>IFERROR(X715/X169,"")</f>
        <v>3.1625724441315076E-2</v>
      </c>
      <c r="Y2041" s="14">
        <f>IFERROR(Y715/Y169,"")</f>
        <v>3.203901501545893E-2</v>
      </c>
      <c r="Z2041" s="14">
        <f>IFERROR(Z715/Z169,"")</f>
        <v>3.0929323408734301E-2</v>
      </c>
      <c r="AA2041" s="14">
        <f>IFERROR(AA715/AA169,"")</f>
        <v>3.0366738415906827E-2</v>
      </c>
      <c r="AB2041" s="14">
        <f>IFERROR(AB715/AB169,"")</f>
        <v>3.2424776110816025E-2</v>
      </c>
      <c r="AC2041" s="14">
        <f>IFERROR(AC715/AC169,"")</f>
        <v>3.2405394465563411E-2</v>
      </c>
      <c r="AD2041" s="14">
        <f>IFERROR(AD715/AD169,"")</f>
        <v>3.0894967642813676E-2</v>
      </c>
      <c r="AE2041" s="14">
        <f>IFERROR(AE715/AE169,"")</f>
        <v>3.0102743891314659E-2</v>
      </c>
      <c r="AF2041" s="14">
        <f>IFERROR(AF715/AF169,"")</f>
        <v>3.0456597217971289E-2</v>
      </c>
      <c r="AG2041" s="14">
        <f>IFERROR(AG715/AG169,"")</f>
        <v>3.0811333013653287E-2</v>
      </c>
      <c r="AH2041" s="14">
        <f>IFERROR(AH715/AH169,"")</f>
        <v>3.1153260600298778E-2</v>
      </c>
    </row>
    <row r="2042" spans="1:34" ht="15" hidden="1" x14ac:dyDescent="0.25">
      <c r="A2042" t="str">
        <f t="shared" si="328"/>
        <v>平安广义风险贷款比率</v>
      </c>
      <c r="B2042" s="3" t="str">
        <f t="shared" si="355"/>
        <v>平安银行广义风险贷款比率</v>
      </c>
      <c r="C2042" s="4" t="s">
        <v>43</v>
      </c>
      <c r="D2042" s="4" t="s">
        <v>44</v>
      </c>
      <c r="E2042" s="5" t="s">
        <v>45</v>
      </c>
      <c r="F2042" s="5" t="s">
        <v>27</v>
      </c>
      <c r="G2042" s="5" t="str">
        <f t="shared" si="356"/>
        <v>广义风险贷款比率</v>
      </c>
      <c r="H2042" s="14">
        <f>IFERROR(H716/H170,"")</f>
        <v>4.1573571782644279E-2</v>
      </c>
      <c r="I2042" s="14">
        <f>IFERROR(I716/I170,"")</f>
        <v>4.068749920392048E-2</v>
      </c>
      <c r="J2042" s="14">
        <f>IFERROR(J716/J170,"")</f>
        <v>3.6586475364851573E-2</v>
      </c>
      <c r="K2042" s="14">
        <f>IFERROR(K716/K170,"")</f>
        <v>3.5797710148532676E-2</v>
      </c>
      <c r="L2042" s="14">
        <f>IFERROR(L716/L170,"")</f>
        <v>3.513253505809262E-2</v>
      </c>
      <c r="M2042" s="14">
        <f>IFERROR(M716/M170,"")</f>
        <v>2.9084308109387839E-2</v>
      </c>
      <c r="N2042" s="14">
        <f>IFERROR(N716/N170,"")</f>
        <v>2.2940169305970037E-2</v>
      </c>
      <c r="O2042" s="14">
        <f>IFERROR(O716/O170,"")</f>
        <v>2.1576891931286913E-2</v>
      </c>
      <c r="P2042" s="14">
        <f>IFERROR(P716/P170,"")</f>
        <v>2.0385748060884355E-2</v>
      </c>
      <c r="Q2042" s="14">
        <f>IFERROR(Q716/Q170,"")</f>
        <v>2.4193069901936721E-2</v>
      </c>
      <c r="R2042" s="14">
        <f>IFERROR(R716/R170,"")</f>
        <v>2.4371613162684658E-2</v>
      </c>
      <c r="S2042" s="14">
        <f>IFERROR(S716/S170,"")</f>
        <v>2.4278006146784194E-2</v>
      </c>
      <c r="T2042" s="14">
        <f>IFERROR(T716/T170,"")</f>
        <v>2.3426277055404572E-2</v>
      </c>
      <c r="U2042" s="14">
        <f>IFERROR(U716/U170,"")</f>
        <v>2.5237860137525849E-2</v>
      </c>
      <c r="V2042" s="14">
        <f>IFERROR(V716/V170,"")</f>
        <v>2.8700381417420182E-2</v>
      </c>
      <c r="W2042" s="14">
        <f>IFERROR(W716/W170,"")</f>
        <v>2.8023558766373094E-2</v>
      </c>
      <c r="X2042" s="14">
        <f>IFERROR(X716/X170,"")</f>
        <v>2.7713992081139102E-2</v>
      </c>
      <c r="Y2042" s="14">
        <f>IFERROR(Y716/Y170,"")</f>
        <v>2.8094796286848103E-2</v>
      </c>
      <c r="Z2042" s="14">
        <f>IFERROR(Z716/Z170,"")</f>
        <v>2.8129520831786506E-2</v>
      </c>
      <c r="AA2042" s="14">
        <f>IFERROR(AA716/AA170,"")</f>
        <v>2.8434474257973952E-2</v>
      </c>
      <c r="AB2042" s="14">
        <f>IFERROR(AB716/AB170,"")</f>
        <v>2.9165059350093194E-2</v>
      </c>
      <c r="AC2042" s="14">
        <f>IFERROR(AC716/AC170,"")</f>
        <v>3.0292776605835001E-2</v>
      </c>
      <c r="AD2042" s="14">
        <f>IFERROR(AD716/AD170,"")</f>
        <v>2.9852524300532618E-2</v>
      </c>
      <c r="AE2042" s="14">
        <f>IFERROR(AE716/AE170,"")</f>
        <v>2.8958473353415129E-2</v>
      </c>
      <c r="AF2042" s="14">
        <f>IFERROR(AF716/AF170,"")</f>
        <v>2.8089565843958244E-2</v>
      </c>
      <c r="AG2042" s="14">
        <f>IFERROR(AG716/AG170,"")</f>
        <v>2.7859358619537457E-2</v>
      </c>
      <c r="AH2042" s="14">
        <f>IFERROR(AH716/AH170,"")</f>
        <v>2.8213068148305435E-2</v>
      </c>
    </row>
    <row r="2043" spans="1:34" ht="15" hidden="1" x14ac:dyDescent="0.25">
      <c r="A2043" t="str">
        <f t="shared" si="328"/>
        <v>华夏广义风险贷款比率</v>
      </c>
      <c r="B2043" s="3" t="str">
        <f t="shared" si="355"/>
        <v>华夏银行广义风险贷款比率</v>
      </c>
      <c r="C2043" s="4" t="s">
        <v>46</v>
      </c>
      <c r="D2043" s="4" t="s">
        <v>47</v>
      </c>
      <c r="E2043" s="5" t="s">
        <v>48</v>
      </c>
      <c r="F2043" s="5" t="s">
        <v>27</v>
      </c>
      <c r="G2043" s="5" t="str">
        <f t="shared" si="356"/>
        <v>广义风险贷款比率</v>
      </c>
      <c r="H2043" s="14">
        <f>IFERROR(H717/H171,"")</f>
        <v>5.6431132624079602E-2</v>
      </c>
      <c r="I2043" s="14">
        <f>IFERROR(I717/I171,"")</f>
        <v>5.655596989798372E-2</v>
      </c>
      <c r="J2043" s="14">
        <f>IFERROR(J717/J171,"")</f>
        <v>5.3871894081070085E-2</v>
      </c>
      <c r="K2043" s="14">
        <f>IFERROR(K717/K171,"")</f>
        <v>5.4333747390385975E-2</v>
      </c>
      <c r="L2043" s="14">
        <f>IFERROR(L717/L171,"")</f>
        <v>5.3761832585053598E-2</v>
      </c>
      <c r="M2043" s="14">
        <f>IFERROR(M717/M171,"")</f>
        <v>5.3925286718752616E-2</v>
      </c>
      <c r="N2043" s="14">
        <f>IFERROR(N717/N171,"")</f>
        <v>5.2286505455447219E-2</v>
      </c>
      <c r="O2043" s="14">
        <f>IFERROR(O717/O171,"")</f>
        <v>5.1550967016387679E-2</v>
      </c>
      <c r="P2043" s="14">
        <f>IFERROR(P717/P171,"")</f>
        <v>5.0541008406076005E-2</v>
      </c>
      <c r="Q2043" s="14">
        <f>IFERROR(Q717/Q171,"")</f>
        <v>5.0265419823963806E-2</v>
      </c>
      <c r="R2043" s="14">
        <f>IFERROR(R717/R171,"")</f>
        <v>4.8659160688655986E-2</v>
      </c>
      <c r="S2043" s="14">
        <f>IFERROR(S717/S171,"")</f>
        <v>4.721192684365165E-2</v>
      </c>
      <c r="T2043" s="14">
        <f>IFERROR(T717/T171,"")</f>
        <v>4.6485475396538703E-2</v>
      </c>
      <c r="U2043" s="14">
        <f>IFERROR(U717/U171,"")</f>
        <v>4.5076514627703804E-2</v>
      </c>
      <c r="V2043" s="14">
        <f>IFERROR(V717/V171,"")</f>
        <v>4.5338870061368969E-2</v>
      </c>
      <c r="W2043" s="14">
        <f>IFERROR(W717/W171,"")</f>
        <v>4.498182413169978E-2</v>
      </c>
      <c r="X2043" s="14">
        <f>IFERROR(X717/X171,"")</f>
        <v>4.4801335949225737E-2</v>
      </c>
      <c r="Y2043" s="14">
        <f>IFERROR(Y717/Y171,"")</f>
        <v>4.4608214692212433E-2</v>
      </c>
      <c r="Z2043" s="14">
        <f>IFERROR(Z717/Z171,"")</f>
        <v>4.4077669475398804E-2</v>
      </c>
      <c r="AA2043" s="14">
        <f>IFERROR(AA717/AA171,"")</f>
        <v>4.3979749278360784E-2</v>
      </c>
      <c r="AB2043" s="14">
        <f>IFERROR(AB717/AB171,"")</f>
        <v>4.3128707890540907E-2</v>
      </c>
      <c r="AC2043" s="14">
        <f>IFERROR(AC717/AC171,"")</f>
        <v>4.3023411002696091E-2</v>
      </c>
      <c r="AD2043" s="14">
        <f>IFERROR(AD717/AD171,"")</f>
        <v>4.1792824883563784E-2</v>
      </c>
      <c r="AE2043" s="14">
        <f>IFERROR(AE717/AE171,"")</f>
        <v>4.1791137456575367E-2</v>
      </c>
      <c r="AF2043" s="14">
        <f>IFERROR(AF717/AF171,"")</f>
        <v>4.1249317879520665E-2</v>
      </c>
      <c r="AG2043" s="14">
        <f>IFERROR(AG717/AG171,"")</f>
        <v>3.9003785195726379E-2</v>
      </c>
      <c r="AH2043" s="14">
        <f>IFERROR(AH717/AH171,"")</f>
        <v>4.2218708238625516E-2</v>
      </c>
    </row>
    <row r="2044" spans="1:34" ht="15" hidden="1" x14ac:dyDescent="0.25">
      <c r="A2044" t="str">
        <f t="shared" si="328"/>
        <v>浙商广义风险贷款比率</v>
      </c>
      <c r="B2044" s="3" t="str">
        <f t="shared" si="355"/>
        <v>浙商银行广义风险贷款比率</v>
      </c>
      <c r="C2044" s="4" t="s">
        <v>49</v>
      </c>
      <c r="D2044" s="4" t="s">
        <v>50</v>
      </c>
      <c r="E2044" s="5" t="s">
        <v>51</v>
      </c>
      <c r="F2044" s="5" t="s">
        <v>27</v>
      </c>
      <c r="G2044" s="5" t="str">
        <f t="shared" si="356"/>
        <v>广义风险贷款比率</v>
      </c>
      <c r="H2044" s="14">
        <f>IFERROR(H718/H172,"")</f>
        <v>3.3464433162930352E-2</v>
      </c>
      <c r="I2044" s="14" t="str">
        <f>IFERROR(I718/I172,"")</f>
        <v/>
      </c>
      <c r="J2044" s="14">
        <f>IFERROR(J718/J172,"")</f>
        <v>3.7058856881731446E-2</v>
      </c>
      <c r="K2044" s="14">
        <f>IFERROR(K718/K172,"")</f>
        <v>3.6430016388627397E-2</v>
      </c>
      <c r="L2044" s="14">
        <f>IFERROR(L718/L172,"")</f>
        <v>3.5605067081286947E-2</v>
      </c>
      <c r="M2044" s="14">
        <f>IFERROR(M718/M172,"")</f>
        <v>3.5329208335555487E-2</v>
      </c>
      <c r="N2044" s="14">
        <f>IFERROR(N718/N172,"")</f>
        <v>3.1677451826046178E-2</v>
      </c>
      <c r="O2044" s="14">
        <f>IFERROR(O718/O172,"")</f>
        <v>3.2058341028626487E-2</v>
      </c>
      <c r="P2044" s="14">
        <f>IFERROR(P718/P172,"")</f>
        <v>3.136930613605296E-2</v>
      </c>
      <c r="Q2044" s="14">
        <f>IFERROR(Q718/Q172,"")</f>
        <v>3.1079297815376473E-2</v>
      </c>
      <c r="R2044" s="14">
        <f>IFERROR(R718/R172,"")</f>
        <v>3.7541375075637644E-2</v>
      </c>
      <c r="S2044" s="14">
        <f>IFERROR(S718/S172,"")</f>
        <v>3.6237452487334045E-2</v>
      </c>
      <c r="T2044" s="14">
        <f>IFERROR(T718/T172,"")</f>
        <v>4.4923226670258845E-2</v>
      </c>
      <c r="U2044" s="14">
        <f>IFERROR(U718/U172,"")</f>
        <v>4.3997341795682085E-2</v>
      </c>
      <c r="V2044" s="14">
        <f>IFERROR(V718/V172,"")</f>
        <v>3.8760834020312655E-2</v>
      </c>
      <c r="W2044" s="14">
        <f>IFERROR(W718/W172,"")</f>
        <v>3.7333285841764027E-2</v>
      </c>
      <c r="X2044" s="14">
        <f>IFERROR(X718/X172,"")</f>
        <v>3.5400126299426793E-2</v>
      </c>
      <c r="Y2044" s="14">
        <f>IFERROR(Y718/Y172,"")</f>
        <v>3.4775432502307635E-2</v>
      </c>
      <c r="Z2044" s="14">
        <f>IFERROR(Z718/Z172,"")</f>
        <v>3.4934699386704154E-2</v>
      </c>
      <c r="AA2044" s="14">
        <f>IFERROR(AA718/AA172,"")</f>
        <v>3.4226952855673481E-2</v>
      </c>
      <c r="AB2044" s="14">
        <f>IFERROR(AB718/AB172,"")</f>
        <v>3.6355631902779149E-2</v>
      </c>
      <c r="AC2044" s="14">
        <f>IFERROR(AC718/AC172,"")</f>
        <v>3.6086425566331522E-2</v>
      </c>
      <c r="AD2044" s="14">
        <f>IFERROR(AD718/AD172,"")</f>
        <v>3.7865506125917645E-2</v>
      </c>
      <c r="AE2044" s="14">
        <f>IFERROR(AE718/AE172,"")</f>
        <v>3.7329934447489763E-2</v>
      </c>
      <c r="AF2044" s="14">
        <f>IFERROR(AF718/AF172,"")</f>
        <v>3.8623833742621121E-2</v>
      </c>
      <c r="AG2044" s="14">
        <f>IFERROR(AG718/AG172,"")</f>
        <v>3.8404985782630338E-2</v>
      </c>
      <c r="AH2044" s="14">
        <f>IFERROR(AH718/AH172,"")</f>
        <v>3.722856541114164E-2</v>
      </c>
    </row>
    <row r="2045" spans="1:34" ht="15" hidden="1" x14ac:dyDescent="0.25">
      <c r="A2045" t="str">
        <f t="shared" si="328"/>
        <v>北京广义风险贷款比率</v>
      </c>
      <c r="B2045" s="3" t="str">
        <f t="shared" si="355"/>
        <v>北京银行广义风险贷款比率</v>
      </c>
      <c r="C2045" s="4" t="s">
        <v>52</v>
      </c>
      <c r="D2045" s="4" t="s">
        <v>53</v>
      </c>
      <c r="E2045" s="5" t="s">
        <v>54</v>
      </c>
      <c r="F2045" s="5" t="s">
        <v>55</v>
      </c>
      <c r="G2045" s="5" t="str">
        <f t="shared" si="356"/>
        <v>广义风险贷款比率</v>
      </c>
      <c r="H2045" s="14">
        <f>IFERROR(H719/H173,"")</f>
        <v>2.4553454522435146E-2</v>
      </c>
      <c r="I2045" s="14">
        <f>IFERROR(I719/I173,"")</f>
        <v>2.4153454522435149E-2</v>
      </c>
      <c r="J2045" s="14">
        <f>IFERROR(J719/J173,"")</f>
        <v>2.6488955322117425E-2</v>
      </c>
      <c r="K2045" s="14">
        <f>IFERROR(K719/K173,"")</f>
        <v>2.7188955322117424E-2</v>
      </c>
      <c r="L2045" s="14">
        <f>IFERROR(L719/L173,"")</f>
        <v>2.809682497654608E-2</v>
      </c>
      <c r="M2045" s="14">
        <f>IFERROR(M719/M173,"")</f>
        <v>2.7649358974358974E-2</v>
      </c>
      <c r="N2045" s="14">
        <f>IFERROR(N719/N173,"")</f>
        <v>2.7094246807946056E-2</v>
      </c>
      <c r="O2045" s="14">
        <f>IFERROR(O719/O173,"")</f>
        <v>2.5558895705521473E-2</v>
      </c>
      <c r="P2045" s="14">
        <f>IFERROR(P719/P173,"")</f>
        <v>2.4127723588587689E-2</v>
      </c>
      <c r="Q2045" s="14">
        <f>IFERROR(Q719/Q173,"")</f>
        <v>2.3880952380952381E-2</v>
      </c>
      <c r="R2045" s="14">
        <f>IFERROR(R719/R173,"")</f>
        <v>2.9176140632713336E-2</v>
      </c>
      <c r="S2045" s="14">
        <f>IFERROR(S719/S173,"")</f>
        <v>2.8534647322712339E-2</v>
      </c>
      <c r="T2045" s="14">
        <f>IFERROR(T719/T173,"")</f>
        <v>3.6091429098812244E-2</v>
      </c>
      <c r="U2045" s="14">
        <f>IFERROR(U719/U173,"")</f>
        <v>3.5823133860957701E-2</v>
      </c>
      <c r="V2045" s="14">
        <f>IFERROR(V719/V173,"")</f>
        <v>3.0418451983203872E-2</v>
      </c>
      <c r="W2045" s="14">
        <f>IFERROR(W719/W173,"")</f>
        <v>2.885477903212982E-2</v>
      </c>
      <c r="X2045" s="14">
        <f>IFERROR(X719/X173,"")</f>
        <v>2.8364390363529259E-2</v>
      </c>
      <c r="Y2045" s="14">
        <f>IFERROR(Y719/Y173,"")</f>
        <v>2.8147484055071399E-2</v>
      </c>
      <c r="Z2045" s="14">
        <f>IFERROR(Z719/Z173,"")</f>
        <v>3.0985202267170484E-2</v>
      </c>
      <c r="AA2045" s="14">
        <f>IFERROR(AA719/AA173,"")</f>
        <v>3.0008962264150944E-2</v>
      </c>
      <c r="AB2045" s="14">
        <f>IFERROR(AB719/AB173,"")</f>
        <v>3.1761959162059261E-2</v>
      </c>
      <c r="AC2045" s="14">
        <f>IFERROR(AC719/AC173,"")</f>
        <v>3.1739638568760303E-2</v>
      </c>
      <c r="AD2045" s="14">
        <f>IFERROR(AD719/AD173,"")</f>
        <v>3.1035044514078215E-2</v>
      </c>
      <c r="AE2045" s="14">
        <f>IFERROR(AE719/AE173,"")</f>
        <v>2.9938461538461539E-2</v>
      </c>
      <c r="AF2045" s="14">
        <f>IFERROR(AF719/AF173,"")</f>
        <v>2.7981663471158453E-2</v>
      </c>
      <c r="AG2045" s="14">
        <f>IFERROR(AG719/AG173,"")</f>
        <v>2.7994102684903703E-2</v>
      </c>
      <c r="AH2045" s="14" t="str">
        <f>IFERROR(AH719/AH173,"")</f>
        <v/>
      </c>
    </row>
    <row r="2046" spans="1:34" ht="15" hidden="1" x14ac:dyDescent="0.25">
      <c r="A2046" t="str">
        <f t="shared" si="328"/>
        <v>江苏广义风险贷款比率</v>
      </c>
      <c r="B2046" s="3" t="str">
        <f t="shared" si="355"/>
        <v>江苏银行广义风险贷款比率</v>
      </c>
      <c r="C2046" s="4" t="s">
        <v>56</v>
      </c>
      <c r="D2046" s="4" t="s">
        <v>57</v>
      </c>
      <c r="E2046" s="5" t="s">
        <v>58</v>
      </c>
      <c r="F2046" s="5" t="s">
        <v>55</v>
      </c>
      <c r="G2046" s="5" t="str">
        <f t="shared" si="356"/>
        <v>广义风险贷款比率</v>
      </c>
      <c r="H2046" s="14">
        <f>IFERROR(H720/H174,"")</f>
        <v>3.7258253112475992E-2</v>
      </c>
      <c r="I2046" s="14">
        <f>IFERROR(I720/I174,"")</f>
        <v>3.4154219071593009E-2</v>
      </c>
      <c r="J2046" s="14">
        <f>IFERROR(J720/J174,"")</f>
        <v>3.3201257866625575E-2</v>
      </c>
      <c r="K2046" s="14">
        <f>IFERROR(K720/K174,"")</f>
        <v>3.2747343893318834E-2</v>
      </c>
      <c r="L2046" s="14">
        <f>IFERROR(L720/L174,"")</f>
        <v>3.1955255456352194E-2</v>
      </c>
      <c r="M2046" s="14">
        <f>IFERROR(M720/M174,"")</f>
        <v>2.9207492738028949E-2</v>
      </c>
      <c r="N2046" s="14">
        <f>IFERROR(N720/N174,"")</f>
        <v>2.6785478447506422E-2</v>
      </c>
      <c r="O2046" s="14">
        <f>IFERROR(O720/O174,"")</f>
        <v>2.5475728748320083E-2</v>
      </c>
      <c r="P2046" s="14">
        <f>IFERROR(P720/P174,"")</f>
        <v>2.4068977808120236E-2</v>
      </c>
      <c r="Q2046" s="14">
        <f>IFERROR(Q720/Q174,"")</f>
        <v>2.3904174945701878E-2</v>
      </c>
      <c r="R2046" s="14">
        <f>IFERROR(R720/R174,"")</f>
        <v>2.4213032327175484E-2</v>
      </c>
      <c r="S2046" s="14">
        <f>IFERROR(S720/S174,"")</f>
        <v>2.365189710733261E-2</v>
      </c>
      <c r="T2046" s="14">
        <f>IFERROR(T720/T174,"")</f>
        <v>2.2850599294467658E-2</v>
      </c>
      <c r="U2046" s="14">
        <f>IFERROR(U720/U174,"")</f>
        <v>2.2463308543329136E-2</v>
      </c>
      <c r="V2046" s="14">
        <f>IFERROR(V720/V174,"")</f>
        <v>2.2486210935652541E-2</v>
      </c>
      <c r="W2046" s="14">
        <f>IFERROR(W720/W174,"")</f>
        <v>2.1609094928339942E-2</v>
      </c>
      <c r="X2046" s="14">
        <f>IFERROR(X720/X174,"")</f>
        <v>2.1974170443506816E-2</v>
      </c>
      <c r="Y2046" s="14">
        <f>IFERROR(Y720/Y174,"")</f>
        <v>2.2061945892219E-2</v>
      </c>
      <c r="Z2046" s="14">
        <f>IFERROR(Z720/Z174,"")</f>
        <v>2.2510674890361786E-2</v>
      </c>
      <c r="AA2046" s="14">
        <f>IFERROR(AA720/AA174,"")</f>
        <v>2.2808531243946481E-2</v>
      </c>
      <c r="AB2046" s="14">
        <f>IFERROR(AB720/AB174,"")</f>
        <v>2.2871844488927075E-2</v>
      </c>
      <c r="AC2046" s="14">
        <f>IFERROR(AC720/AC174,"")</f>
        <v>2.3399841035188992E-2</v>
      </c>
      <c r="AD2046" s="14">
        <f>IFERROR(AD720/AD174,"")</f>
        <v>2.291283462642954E-2</v>
      </c>
      <c r="AE2046" s="14">
        <f>IFERROR(AE720/AE174,"")</f>
        <v>2.1891368411406039E-2</v>
      </c>
      <c r="AF2046" s="14">
        <f>IFERROR(AF720/AF174,"")</f>
        <v>2.0832208544590301E-2</v>
      </c>
      <c r="AG2046" s="14">
        <f>IFERROR(AG720/AG174,"")</f>
        <v>2.1225395361491255E-2</v>
      </c>
      <c r="AH2046" s="14" t="str">
        <f>IFERROR(AH720/AH174,"")</f>
        <v/>
      </c>
    </row>
    <row r="2047" spans="1:34" ht="15" hidden="1" x14ac:dyDescent="0.25">
      <c r="A2047" t="str">
        <f t="shared" si="328"/>
        <v>上海广义风险贷款比率</v>
      </c>
      <c r="B2047" s="3" t="str">
        <f t="shared" si="355"/>
        <v>上海银行广义风险贷款比率</v>
      </c>
      <c r="C2047" s="4" t="s">
        <v>59</v>
      </c>
      <c r="D2047" s="4" t="s">
        <v>60</v>
      </c>
      <c r="E2047" s="5" t="s">
        <v>61</v>
      </c>
      <c r="F2047" s="5" t="s">
        <v>55</v>
      </c>
      <c r="G2047" s="5" t="str">
        <f t="shared" si="356"/>
        <v>广义风险贷款比率</v>
      </c>
      <c r="H2047" s="14">
        <f>IFERROR(H721/H175,"")</f>
        <v>3.0398945162862734E-2</v>
      </c>
      <c r="I2047" s="14">
        <f>IFERROR(I721/I175,"")</f>
        <v>3.0309392521470323E-2</v>
      </c>
      <c r="J2047" s="14">
        <f>IFERROR(J721/J175,"")</f>
        <v>3.0396438118521833E-2</v>
      </c>
      <c r="K2047" s="14">
        <f>IFERROR(K721/K175,"")</f>
        <v>3.0440760288247427E-2</v>
      </c>
      <c r="L2047" s="14">
        <f>IFERROR(L721/L175,"")</f>
        <v>3.1386212791946172E-2</v>
      </c>
      <c r="M2047" s="14">
        <f>IFERROR(M721/M175,"")</f>
        <v>3.0060398949340678E-2</v>
      </c>
      <c r="N2047" s="14">
        <f>IFERROR(N721/N175,"")</f>
        <v>3.1310239484851218E-2</v>
      </c>
      <c r="O2047" s="14">
        <f>IFERROR(O721/O175,"")</f>
        <v>3.1273124155484527E-2</v>
      </c>
      <c r="P2047" s="14">
        <f>IFERROR(P721/P175,"")</f>
        <v>3.0451687337460343E-2</v>
      </c>
      <c r="Q2047" s="14">
        <f>IFERROR(Q721/Q175,"")</f>
        <v>2.8867334890195016E-2</v>
      </c>
      <c r="R2047" s="14">
        <f>IFERROR(R721/R175,"")</f>
        <v>2.9047956664461846E-2</v>
      </c>
      <c r="S2047" s="14">
        <f>IFERROR(S721/S175,"")</f>
        <v>2.8484844443357669E-2</v>
      </c>
      <c r="T2047" s="14">
        <f>IFERROR(T721/T175,"")</f>
        <v>2.9149661264187138E-2</v>
      </c>
      <c r="U2047" s="14">
        <f>IFERROR(U721/U175,"")</f>
        <v>3.0484248098337961E-2</v>
      </c>
      <c r="V2047" s="14">
        <f>IFERROR(V721/V175,"")</f>
        <v>2.8889952820443352E-2</v>
      </c>
      <c r="W2047" s="14">
        <f>IFERROR(W721/W175,"")</f>
        <v>3.0246239641734847E-2</v>
      </c>
      <c r="X2047" s="14">
        <f>IFERROR(X721/X175,"")</f>
        <v>2.9599087695315312E-2</v>
      </c>
      <c r="Y2047" s="14">
        <f>IFERROR(Y721/Y175,"")</f>
        <v>2.9262488471546947E-2</v>
      </c>
      <c r="Z2047" s="14">
        <f>IFERROR(Z721/Z175,"")</f>
        <v>3.7771177136660027E-2</v>
      </c>
      <c r="AA2047" s="14">
        <f>IFERROR(AA721/AA175,"")</f>
        <v>3.6716412418188557E-2</v>
      </c>
      <c r="AB2047" s="14">
        <f>IFERROR(AB721/AB175,"")</f>
        <v>3.3534731917539251E-2</v>
      </c>
      <c r="AC2047" s="14">
        <f>IFERROR(AC721/AC175,"")</f>
        <v>3.3387304027581603E-2</v>
      </c>
      <c r="AD2047" s="14">
        <f>IFERROR(AD721/AD175,"")</f>
        <v>3.2439287186132475E-2</v>
      </c>
      <c r="AE2047" s="14">
        <f>IFERROR(AE721/AE175,"")</f>
        <v>3.2334085962518633E-2</v>
      </c>
      <c r="AF2047" s="14">
        <f>IFERROR(AF721/AF175,"")</f>
        <v>3.2180297100834296E-2</v>
      </c>
      <c r="AG2047" s="14">
        <f>IFERROR(AG721/AG175,"")</f>
        <v>3.2609531504596667E-2</v>
      </c>
      <c r="AH2047" s="14" t="str">
        <f>IFERROR(AH721/AH175,"")</f>
        <v/>
      </c>
    </row>
    <row r="2048" spans="1:34" ht="15" hidden="1" x14ac:dyDescent="0.25">
      <c r="A2048" t="str">
        <f t="shared" si="328"/>
        <v>宁波广义风险贷款比率</v>
      </c>
      <c r="B2048" s="3" t="str">
        <f t="shared" si="355"/>
        <v>宁波银行广义风险贷款比率</v>
      </c>
      <c r="C2048" s="4" t="s">
        <v>62</v>
      </c>
      <c r="D2048" s="4" t="s">
        <v>63</v>
      </c>
      <c r="E2048" s="5" t="s">
        <v>64</v>
      </c>
      <c r="F2048" s="5" t="s">
        <v>55</v>
      </c>
      <c r="G2048" s="5" t="str">
        <f t="shared" si="356"/>
        <v>广义风险贷款比率</v>
      </c>
      <c r="H2048" s="14">
        <f>IFERROR(H722/H176,"")</f>
        <v>1.4051239657469544E-2</v>
      </c>
      <c r="I2048" s="14">
        <f>IFERROR(I722/I176,"")</f>
        <v>1.3458357600179733E-2</v>
      </c>
      <c r="J2048" s="14">
        <f>IFERROR(J722/J176,"")</f>
        <v>1.5164454292337246E-2</v>
      </c>
      <c r="K2048" s="14">
        <f>IFERROR(K722/K176,"")</f>
        <v>1.5232184957317206E-2</v>
      </c>
      <c r="L2048" s="14">
        <f>IFERROR(L722/L176,"")</f>
        <v>1.3767318967418245E-2</v>
      </c>
      <c r="M2048" s="14">
        <f>IFERROR(M722/M176,"")</f>
        <v>1.3282299241553767E-2</v>
      </c>
      <c r="N2048" s="14">
        <f>IFERROR(N722/N176,"")</f>
        <v>1.2875898446304065E-2</v>
      </c>
      <c r="O2048" s="14">
        <f>IFERROR(O722/O176,"")</f>
        <v>1.1498235913924766E-2</v>
      </c>
      <c r="P2048" s="14">
        <f>IFERROR(P722/P176,"")</f>
        <v>1.177758589493577E-2</v>
      </c>
      <c r="Q2048" s="14">
        <f>IFERROR(Q722/Q176,"")</f>
        <v>1.1566091072451223E-2</v>
      </c>
      <c r="R2048" s="14">
        <f>IFERROR(R722/R176,"")</f>
        <v>1.2452471575003855E-2</v>
      </c>
      <c r="S2048" s="14">
        <f>IFERROR(S722/S176,"")</f>
        <v>1.2762833767423654E-2</v>
      </c>
      <c r="T2048" s="14">
        <f>IFERROR(T722/T176,"")</f>
        <v>1.2528794084979904E-2</v>
      </c>
      <c r="U2048" s="14">
        <f>IFERROR(U722/U176,"")</f>
        <v>1.2374774300176611E-2</v>
      </c>
      <c r="V2048" s="14">
        <f>IFERROR(V722/V176,"")</f>
        <v>1.3278191628696694E-2</v>
      </c>
      <c r="W2048" s="14">
        <f>IFERROR(W722/W176,"")</f>
        <v>1.2995337472980008E-2</v>
      </c>
      <c r="X2048" s="14">
        <f>IFERROR(X722/X176,"")</f>
        <v>1.3072934814231683E-2</v>
      </c>
      <c r="Y2048" s="14">
        <f>IFERROR(Y722/Y176,"")</f>
        <v>1.3034818340806584E-2</v>
      </c>
      <c r="Z2048" s="14">
        <f>IFERROR(Z722/Z176,"")</f>
        <v>1.4070730044591041E-2</v>
      </c>
      <c r="AA2048" s="14">
        <f>IFERROR(AA722/AA176,"")</f>
        <v>1.5037725293845578E-2</v>
      </c>
      <c r="AB2048" s="14">
        <f>IFERROR(AB722/AB176,"")</f>
        <v>1.7752356300307665E-2</v>
      </c>
      <c r="AC2048" s="14">
        <f>IFERROR(AC722/AC176,"")</f>
        <v>1.8422934591830076E-2</v>
      </c>
      <c r="AD2048" s="14">
        <f>IFERROR(AD722/AD176,"")</f>
        <v>1.7899695880189397E-2</v>
      </c>
      <c r="AE2048" s="14">
        <f>IFERROR(AE722/AE176,"")</f>
        <v>1.757884974048406E-2</v>
      </c>
      <c r="AF2048" s="14">
        <f>IFERROR(AF722/AF176,"")</f>
        <v>1.7821053745099995E-2</v>
      </c>
      <c r="AG2048" s="14">
        <f>IFERROR(AG722/AG176,"")</f>
        <v>1.8412995865036755E-2</v>
      </c>
      <c r="AH2048" s="14" t="str">
        <f>IFERROR(AH722/AH176,"")</f>
        <v/>
      </c>
    </row>
    <row r="2049" spans="1:34" ht="15" hidden="1" x14ac:dyDescent="0.25">
      <c r="A2049" t="str">
        <f t="shared" si="328"/>
        <v>南京广义风险贷款比率</v>
      </c>
      <c r="B2049" s="3" t="str">
        <f t="shared" si="355"/>
        <v>南京银行广义风险贷款比率</v>
      </c>
      <c r="C2049" s="4" t="s">
        <v>65</v>
      </c>
      <c r="D2049" s="4" t="s">
        <v>66</v>
      </c>
      <c r="E2049" s="5" t="s">
        <v>67</v>
      </c>
      <c r="F2049" s="5" t="s">
        <v>55</v>
      </c>
      <c r="G2049" s="5" t="str">
        <f t="shared" si="356"/>
        <v>广义风险贷款比率</v>
      </c>
      <c r="H2049" s="14">
        <f>IFERROR(H723/H177,"")</f>
        <v>2.2034126023545996E-2</v>
      </c>
      <c r="I2049" s="14">
        <f>IFERROR(I723/I177,"")</f>
        <v>2.2585784804471695E-2</v>
      </c>
      <c r="J2049" s="14">
        <f>IFERROR(J723/J177,"")</f>
        <v>2.1017280906963365E-2</v>
      </c>
      <c r="K2049" s="14">
        <f>IFERROR(K723/K177,"")</f>
        <v>2.3759852468495407E-2</v>
      </c>
      <c r="L2049" s="14">
        <f>IFERROR(L723/L177,"")</f>
        <v>2.234586027619196E-2</v>
      </c>
      <c r="M2049" s="14">
        <f>IFERROR(M723/M177,"")</f>
        <v>2.083714178242797E-2</v>
      </c>
      <c r="N2049" s="14">
        <f>IFERROR(N723/N177,"")</f>
        <v>2.1178773512379775E-2</v>
      </c>
      <c r="O2049" s="14">
        <f>IFERROR(O723/O177,"")</f>
        <v>2.2045145561215691E-2</v>
      </c>
      <c r="P2049" s="14">
        <f>IFERROR(P723/P177,"")</f>
        <v>2.0179566600647743E-2</v>
      </c>
      <c r="Q2049" s="14">
        <f>IFERROR(Q723/Q177,"")</f>
        <v>2.0552675599826931E-2</v>
      </c>
      <c r="R2049" s="14">
        <f>IFERROR(R723/R177,"")</f>
        <v>2.127924586432008E-2</v>
      </c>
      <c r="S2049" s="14">
        <f>IFERROR(S723/S177,"")</f>
        <v>1.9029420257178058E-2</v>
      </c>
      <c r="T2049" s="14">
        <f>IFERROR(T723/T177,"")</f>
        <v>1.731315573889599E-2</v>
      </c>
      <c r="U2049" s="14">
        <f>IFERROR(U723/U177,"")</f>
        <v>1.7388153183863716E-2</v>
      </c>
      <c r="V2049" s="14">
        <f>IFERROR(V723/V177,"")</f>
        <v>1.7372064533483153E-2</v>
      </c>
      <c r="W2049" s="14">
        <f>IFERROR(W723/W177,"")</f>
        <v>1.7587688207080652E-2</v>
      </c>
      <c r="X2049" s="14">
        <f>IFERROR(X723/X177,"")</f>
        <v>1.7550714168386425E-2</v>
      </c>
      <c r="Y2049" s="14">
        <f>IFERROR(Y723/Y177,"")</f>
        <v>1.8725920252957096E-2</v>
      </c>
      <c r="Z2049" s="14">
        <f>IFERROR(Z723/Z177,"")</f>
        <v>2.0684561830309797E-2</v>
      </c>
      <c r="AA2049" s="14">
        <f>IFERROR(AA723/AA177,"")</f>
        <v>1.874204818913084E-2</v>
      </c>
      <c r="AB2049" s="14">
        <f>IFERROR(AB723/AB177,"")</f>
        <v>1.9032261957048546E-2</v>
      </c>
      <c r="AC2049" s="14">
        <f>IFERROR(AC723/AC177,"")</f>
        <v>1.9694495433437514E-2</v>
      </c>
      <c r="AD2049" s="14">
        <f>IFERROR(AD723/AD177,"")</f>
        <v>2.0329867973102711E-2</v>
      </c>
      <c r="AE2049" s="14">
        <f>IFERROR(AE723/AE177,"")</f>
        <v>1.9806061524032172E-2</v>
      </c>
      <c r="AF2049" s="14">
        <f>IFERROR(AF723/AF177,"")</f>
        <v>1.8966551300893232E-2</v>
      </c>
      <c r="AG2049" s="14">
        <f>IFERROR(AG723/AG177,"")</f>
        <v>1.8880352516828125E-2</v>
      </c>
      <c r="AH2049" s="14" t="str">
        <f>IFERROR(AH723/AH177,"")</f>
        <v/>
      </c>
    </row>
    <row r="2050" spans="1:34" ht="15" hidden="1" x14ac:dyDescent="0.25">
      <c r="A2050" t="str">
        <f t="shared" si="328"/>
        <v>杭州广义风险贷款比率</v>
      </c>
      <c r="B2050" s="3" t="str">
        <f t="shared" si="355"/>
        <v>杭州银行广义风险贷款比率</v>
      </c>
      <c r="C2050" s="4" t="s">
        <v>68</v>
      </c>
      <c r="D2050" s="4" t="s">
        <v>69</v>
      </c>
      <c r="E2050" s="5" t="s">
        <v>70</v>
      </c>
      <c r="F2050" s="5" t="s">
        <v>55</v>
      </c>
      <c r="G2050" s="5" t="str">
        <f t="shared" si="356"/>
        <v>广义风险贷款比率</v>
      </c>
      <c r="H2050" s="14">
        <f>IFERROR(H724/H178,"")</f>
        <v>2.4898066171029715E-2</v>
      </c>
      <c r="I2050" s="14">
        <f>IFERROR(I724/I178,"")</f>
        <v>2.6934360971614058E-2</v>
      </c>
      <c r="J2050" s="14">
        <f>IFERROR(J724/J178,"")</f>
        <v>2.2762815662184046E-2</v>
      </c>
      <c r="K2050" s="14">
        <f>IFERROR(K724/K178,"")</f>
        <v>2.1973218376636818E-2</v>
      </c>
      <c r="L2050" s="14">
        <f>IFERROR(L724/L178,"")</f>
        <v>2.2265303719441673E-2</v>
      </c>
      <c r="M2050" s="14">
        <f>IFERROR(M724/M178,"")</f>
        <v>1.8008146225706022E-2</v>
      </c>
      <c r="N2050" s="14">
        <f>IFERROR(N724/N178,"")</f>
        <v>1.6460589155232106E-2</v>
      </c>
      <c r="O2050" s="14">
        <f>IFERROR(O724/O178,"")</f>
        <v>1.5428871723319911E-2</v>
      </c>
      <c r="P2050" s="14">
        <f>IFERROR(P724/P178,"")</f>
        <v>1.4685712203375546E-2</v>
      </c>
      <c r="Q2050" s="14">
        <f>IFERROR(Q724/Q178,"")</f>
        <v>1.4587010740171703E-2</v>
      </c>
      <c r="R2050" s="14">
        <f>IFERROR(R724/R178,"")</f>
        <v>1.2405625394292409E-2</v>
      </c>
      <c r="S2050" s="14">
        <f>IFERROR(S724/S178,"")</f>
        <v>1.1997984146985647E-2</v>
      </c>
      <c r="T2050" s="14">
        <f>IFERROR(T724/T178,"")</f>
        <v>1.2531711932401001E-2</v>
      </c>
      <c r="U2050" s="14">
        <f>IFERROR(U724/U178,"")</f>
        <v>1.2307408403252536E-2</v>
      </c>
      <c r="V2050" s="14">
        <f>IFERROR(V724/V178,"")</f>
        <v>1.1607463357062194E-2</v>
      </c>
      <c r="W2050" s="14">
        <f>IFERROR(W724/W178,"")</f>
        <v>1.0421661617987354E-2</v>
      </c>
      <c r="X2050" s="14">
        <f>IFERROR(X724/X178,"")</f>
        <v>1.2023067743042144E-2</v>
      </c>
      <c r="Y2050" s="14">
        <f>IFERROR(Y724/Y178,"")</f>
        <v>1.1282935289000314E-2</v>
      </c>
      <c r="Z2050" s="14">
        <f>IFERROR(Z724/Z178,"")</f>
        <v>1.1584305095406967E-2</v>
      </c>
      <c r="AA2050" s="14">
        <f>IFERROR(AA724/AA178,"")</f>
        <v>1.2783679929091239E-2</v>
      </c>
      <c r="AB2050" s="14">
        <f>IFERROR(AB724/AB178,"")</f>
        <v>1.2868339951243497E-2</v>
      </c>
      <c r="AC2050" s="14">
        <f>IFERROR(AC724/AC178,"")</f>
        <v>1.3535850142773906E-2</v>
      </c>
      <c r="AD2050" s="14">
        <f>IFERROR(AD724/AD178,"")</f>
        <v>1.3112520657775113E-2</v>
      </c>
      <c r="AE2050" s="14">
        <f>IFERROR(AE724/AE178,"")</f>
        <v>1.3038297438203941E-2</v>
      </c>
      <c r="AF2050" s="14">
        <f>IFERROR(AF724/AF178,"")</f>
        <v>1.2724523184991969E-2</v>
      </c>
      <c r="AG2050" s="14">
        <f>IFERROR(AG724/AG178,"")</f>
        <v>1.2930421814856041E-2</v>
      </c>
      <c r="AH2050" s="14" t="str">
        <f>IFERROR(AH724/AH178,"")</f>
        <v/>
      </c>
    </row>
    <row r="2051" spans="1:34" ht="15" hidden="1" x14ac:dyDescent="0.25">
      <c r="A2051" t="str">
        <f t="shared" si="328"/>
        <v>成都广义风险贷款比率</v>
      </c>
      <c r="B2051" s="3" t="str">
        <f t="shared" si="355"/>
        <v>成都银行广义风险贷款比率</v>
      </c>
      <c r="C2051" s="4" t="s">
        <v>71</v>
      </c>
      <c r="D2051" s="4" t="s">
        <v>72</v>
      </c>
      <c r="E2051" s="5" t="s">
        <v>73</v>
      </c>
      <c r="F2051" s="5" t="s">
        <v>55</v>
      </c>
      <c r="G2051" s="5" t="str">
        <f t="shared" si="356"/>
        <v>广义风险贷款比率</v>
      </c>
      <c r="H2051" s="14">
        <f>IFERROR(H725/H179,"")</f>
        <v>2.8659579177190218E-2</v>
      </c>
      <c r="I2051" s="14">
        <f>IFERROR(I725/I179,"")</f>
        <v>2.6829968206920067E-2</v>
      </c>
      <c r="J2051" s="14">
        <f>IFERROR(J725/J179,"")</f>
        <v>2.49464140956768E-2</v>
      </c>
      <c r="K2051" s="14">
        <f>IFERROR(K725/K179,"")</f>
        <v>2.363089239509298E-2</v>
      </c>
      <c r="L2051" s="14">
        <f>IFERROR(L725/L179,"")</f>
        <v>2.2150784346872513E-2</v>
      </c>
      <c r="M2051" s="14">
        <f>IFERROR(M725/M179,"")</f>
        <v>2.1934257153054935E-2</v>
      </c>
      <c r="N2051" s="14">
        <f>IFERROR(N725/N179,"")</f>
        <v>2.0541537446358893E-2</v>
      </c>
      <c r="O2051" s="14">
        <f>IFERROR(O725/O179,"")</f>
        <v>1.883021765778457E-2</v>
      </c>
      <c r="P2051" s="14">
        <f>IFERROR(P725/P179,"")</f>
        <v>1.7432879280536214E-2</v>
      </c>
      <c r="Q2051" s="14">
        <f>IFERROR(Q725/Q179,"")</f>
        <v>1.6235788508036787E-2</v>
      </c>
      <c r="R2051" s="14">
        <f>IFERROR(R725/R179,"")</f>
        <v>1.5913964429147515E-2</v>
      </c>
      <c r="S2051" s="14">
        <f>IFERROR(S725/S179,"")</f>
        <v>1.3603976547925046E-2</v>
      </c>
      <c r="T2051" s="14">
        <f>IFERROR(T725/T179,"")</f>
        <v>1.3299087751943727E-2</v>
      </c>
      <c r="U2051" s="14">
        <f>IFERROR(U725/U179,"")</f>
        <v>1.2288661059873347E-2</v>
      </c>
      <c r="V2051" s="14">
        <f>IFERROR(V725/V179,"")</f>
        <v>1.2407295979767788E-2</v>
      </c>
      <c r="W2051" s="14">
        <f>IFERROR(W725/W179,"")</f>
        <v>1.1725468373161196E-2</v>
      </c>
      <c r="X2051" s="14">
        <f>IFERROR(X725/X179,"")</f>
        <v>1.1588489345297173E-2</v>
      </c>
      <c r="Y2051" s="14">
        <f>IFERROR(Y725/Y179,"")</f>
        <v>1.1437155834415486E-2</v>
      </c>
      <c r="Z2051" s="14">
        <f>IFERROR(Z725/Z179,"")</f>
        <v>1.0889108155261812E-2</v>
      </c>
      <c r="AA2051" s="14">
        <f>IFERROR(AA725/AA179,"")</f>
        <v>1.0682312642180135E-2</v>
      </c>
      <c r="AB2051" s="14">
        <f>IFERROR(AB725/AB179,"")</f>
        <v>1.1617549346421004E-2</v>
      </c>
      <c r="AC2051" s="14">
        <f>IFERROR(AC725/AC179,"")</f>
        <v>1.1382276655609203E-2</v>
      </c>
      <c r="AD2051" s="14">
        <f>IFERROR(AD725/AD179,"")</f>
        <v>1.0872320878225226E-2</v>
      </c>
      <c r="AE2051" s="14">
        <f>IFERROR(AE725/AE179,"")</f>
        <v>1.0737312874985437E-2</v>
      </c>
      <c r="AF2051" s="14">
        <f>IFERROR(AF725/AF179,"")</f>
        <v>1.1001560180875234E-2</v>
      </c>
      <c r="AG2051" s="14">
        <f>IFERROR(AG725/AG179,"")</f>
        <v>1.049852974854578E-2</v>
      </c>
      <c r="AH2051" s="14" t="str">
        <f>IFERROR(AH725/AH179,"")</f>
        <v/>
      </c>
    </row>
    <row r="2052" spans="1:34" ht="15" hidden="1" x14ac:dyDescent="0.25">
      <c r="A2052" t="str">
        <f t="shared" si="328"/>
        <v>长沙广义风险贷款比率</v>
      </c>
      <c r="B2052" s="3" t="str">
        <f t="shared" si="355"/>
        <v>长沙银行广义风险贷款比率</v>
      </c>
      <c r="C2052" s="4" t="s">
        <v>74</v>
      </c>
      <c r="D2052" s="4" t="s">
        <v>75</v>
      </c>
      <c r="E2052" s="5" t="s">
        <v>76</v>
      </c>
      <c r="F2052" s="5" t="s">
        <v>55</v>
      </c>
      <c r="G2052" s="5" t="str">
        <f t="shared" si="356"/>
        <v>广义风险贷款比率</v>
      </c>
      <c r="H2052" s="14">
        <f>IFERROR(H726/H180,"")</f>
        <v>4.2800755231081809E-2</v>
      </c>
      <c r="I2052" s="14">
        <f>IFERROR(I726/I180,"")</f>
        <v>3.746463593815081E-2</v>
      </c>
      <c r="J2052" s="14">
        <f>IFERROR(J726/J180,"")</f>
        <v>4.6622063294087093E-2</v>
      </c>
      <c r="K2052" s="14">
        <f>IFERROR(K726/K180,"")</f>
        <v>4.3503882334141299E-2</v>
      </c>
      <c r="L2052" s="14">
        <f>IFERROR(L726/L180,"")</f>
        <v>4.3976681470583007E-2</v>
      </c>
      <c r="M2052" s="14">
        <f>IFERROR(M726/M180,"")</f>
        <v>4.1493359019532453E-2</v>
      </c>
      <c r="N2052" s="14">
        <f>IFERROR(N726/N180,"")</f>
        <v>3.9203547525182861E-2</v>
      </c>
      <c r="O2052" s="14">
        <f>IFERROR(O726/O180,"")</f>
        <v>3.5625710144368425E-2</v>
      </c>
      <c r="P2052" s="14">
        <f>IFERROR(P726/P180,"")</f>
        <v>3.7575303629593201E-2</v>
      </c>
      <c r="Q2052" s="14">
        <f>IFERROR(Q726/Q180,"")</f>
        <v>3.6320000044763573E-2</v>
      </c>
      <c r="R2052" s="14">
        <f>IFERROR(R726/R180,"")</f>
        <v>3.1808920328957851E-2</v>
      </c>
      <c r="S2052" s="14">
        <f>IFERROR(S726/S180,"")</f>
        <v>3.1787987229782079E-2</v>
      </c>
      <c r="T2052" s="14">
        <f>IFERROR(T726/T180,"")</f>
        <v>2.7344044253511932E-2</v>
      </c>
      <c r="U2052" s="14">
        <f>IFERROR(U726/U180,"")</f>
        <v>2.6727729809774028E-2</v>
      </c>
      <c r="V2052" s="14">
        <f>IFERROR(V726/V180,"")</f>
        <v>2.6393371016197053E-2</v>
      </c>
      <c r="W2052" s="14">
        <f>IFERROR(W726/W180,"")</f>
        <v>2.6685009398457381E-2</v>
      </c>
      <c r="X2052" s="14">
        <f>IFERROR(X726/X180,"")</f>
        <v>2.8018732621845722E-2</v>
      </c>
      <c r="Y2052" s="14">
        <f>IFERROR(Y726/Y180,"")</f>
        <v>2.7934801996245665E-2</v>
      </c>
      <c r="Z2052" s="14">
        <f>IFERROR(Z726/Z180,"")</f>
        <v>2.965769135312149E-2</v>
      </c>
      <c r="AA2052" s="14">
        <f>IFERROR(AA726/AA180,"")</f>
        <v>3.1367397367385731E-2</v>
      </c>
      <c r="AB2052" s="14">
        <f>IFERROR(AB726/AB180,"")</f>
        <v>3.4194550545283087E-2</v>
      </c>
      <c r="AC2052" s="14">
        <f>IFERROR(AC726/AC180,"")</f>
        <v>3.6390361036947802E-2</v>
      </c>
      <c r="AD2052" s="14">
        <f>IFERROR(AD726/AD180,"")</f>
        <v>3.7964779209732499E-2</v>
      </c>
      <c r="AE2052" s="14">
        <f>IFERROR(AE726/AE180,"")</f>
        <v>3.7939775559707942E-2</v>
      </c>
      <c r="AF2052" s="14">
        <f>IFERROR(AF726/AF180,"")</f>
        <v>4.483615819237724E-2</v>
      </c>
      <c r="AG2052" s="14">
        <f>IFERROR(AG726/AG180,"")</f>
        <v>4.4307463060362436E-2</v>
      </c>
      <c r="AH2052" s="14" t="str">
        <f>IFERROR(AH726/AH180,"")</f>
        <v/>
      </c>
    </row>
    <row r="2053" spans="1:34" ht="15" hidden="1" x14ac:dyDescent="0.25">
      <c r="A2053" t="str">
        <f t="shared" si="328"/>
        <v>重庆广义风险贷款比率</v>
      </c>
      <c r="B2053" s="3" t="str">
        <f t="shared" si="355"/>
        <v>重庆银行广义风险贷款比率</v>
      </c>
      <c r="C2053" s="4" t="s">
        <v>77</v>
      </c>
      <c r="D2053" s="4" t="s">
        <v>78</v>
      </c>
      <c r="E2053" s="5" t="s">
        <v>79</v>
      </c>
      <c r="F2053" s="5" t="s">
        <v>55</v>
      </c>
      <c r="G2053" s="5" t="str">
        <f t="shared" si="356"/>
        <v>广义风险贷款比率</v>
      </c>
      <c r="H2053" s="14">
        <f>IFERROR(H727/H181,"")</f>
        <v>1.34E-2</v>
      </c>
      <c r="I2053" s="14" t="str">
        <f>IFERROR(I727/I181,"")</f>
        <v/>
      </c>
      <c r="J2053" s="14">
        <f>IFERROR(J727/J181,"")</f>
        <v>4.3844646245692273E-2</v>
      </c>
      <c r="K2053" s="14">
        <f>IFERROR(K727/K181,"")</f>
        <v>4.2579197679990528E-2</v>
      </c>
      <c r="L2053" s="14">
        <f>IFERROR(L727/L181,"")</f>
        <v>4.3260795606156817E-2</v>
      </c>
      <c r="M2053" s="14" t="str">
        <f>IFERROR(M727/M181,"")</f>
        <v/>
      </c>
      <c r="N2053" s="14">
        <f>IFERROR(N727/N181,"")</f>
        <v>4.2254557833203907E-2</v>
      </c>
      <c r="O2053" s="14">
        <f>IFERROR(O727/O181,"")</f>
        <v>4.0518309320042259E-2</v>
      </c>
      <c r="P2053" s="14">
        <f>IFERROR(P727/P181,"")</f>
        <v>3.9481415656094497E-2</v>
      </c>
      <c r="Q2053" s="14">
        <f>IFERROR(Q727/Q181,"")</f>
        <v>3.8932647702967504E-2</v>
      </c>
      <c r="R2053" s="14">
        <f>IFERROR(R727/R181,"")</f>
        <v>4.4199605192869494E-2</v>
      </c>
      <c r="S2053" s="14">
        <f>IFERROR(S727/S181,"")</f>
        <v>4.3103328019739692E-2</v>
      </c>
      <c r="T2053" s="14">
        <f>IFERROR(T727/T181,"")</f>
        <v>4.2760354977921675E-2</v>
      </c>
      <c r="U2053" s="14">
        <f>IFERROR(U727/U181,"")</f>
        <v>4.1836365608800691E-2</v>
      </c>
      <c r="V2053" s="14">
        <f>IFERROR(V727/V181,"")</f>
        <v>4.5796528119352919E-2</v>
      </c>
      <c r="W2053" s="14">
        <f>IFERROR(W727/W181,"")</f>
        <v>4.2986619027800092E-2</v>
      </c>
      <c r="X2053" s="14">
        <f>IFERROR(X727/X181,"")</f>
        <v>4.6607203858930191E-2</v>
      </c>
      <c r="Y2053" s="14">
        <f>IFERROR(Y727/Y181,"")</f>
        <v>4.7111860487548E-2</v>
      </c>
      <c r="Z2053" s="14">
        <f>IFERROR(Z727/Z181,"")</f>
        <v>4.704988888004643E-2</v>
      </c>
      <c r="AA2053" s="14">
        <f>IFERROR(AA727/AA181,"")</f>
        <v>4.5521185147763703E-2</v>
      </c>
      <c r="AB2053" s="14">
        <f>IFERROR(AB727/AB181,"")</f>
        <v>4.3452372873444597E-2</v>
      </c>
      <c r="AC2053" s="14">
        <f>IFERROR(AC727/AC181,"")</f>
        <v>4.2583465430251898E-2</v>
      </c>
      <c r="AD2053" s="14">
        <f>IFERROR(AD727/AD181,"")</f>
        <v>3.8893329389585923E-2</v>
      </c>
      <c r="AE2053" s="14">
        <f>IFERROR(AE727/AE181,"")</f>
        <v>3.6526393939966866E-2</v>
      </c>
      <c r="AF2053" s="14">
        <f>IFERROR(AF727/AF181,"")</f>
        <v>3.217923528711656E-2</v>
      </c>
      <c r="AG2053" s="14">
        <f>IFERROR(AG727/AG181,"")</f>
        <v>3.1096581600473711E-2</v>
      </c>
      <c r="AH2053" s="14">
        <f>IFERROR(AH727/AH181,"")</f>
        <v>3.0848543586655001E-2</v>
      </c>
    </row>
    <row r="2054" spans="1:34" ht="15" hidden="1" x14ac:dyDescent="0.25">
      <c r="A2054" t="str">
        <f t="shared" si="328"/>
        <v>贵阳广义风险贷款比率</v>
      </c>
      <c r="B2054" s="3" t="str">
        <f t="shared" si="355"/>
        <v>贵阳银行广义风险贷款比率</v>
      </c>
      <c r="C2054" s="4" t="s">
        <v>80</v>
      </c>
      <c r="D2054" s="4" t="s">
        <v>81</v>
      </c>
      <c r="E2054" s="5" t="s">
        <v>82</v>
      </c>
      <c r="F2054" s="5" t="s">
        <v>55</v>
      </c>
      <c r="G2054" s="5" t="str">
        <f t="shared" si="356"/>
        <v>广义风险贷款比率</v>
      </c>
      <c r="H2054" s="14">
        <f>IFERROR(H728/H182,"")</f>
        <v>4.7327005897226999E-2</v>
      </c>
      <c r="I2054" s="14">
        <f>IFERROR(I728/I182,"")</f>
        <v>4.5953531215611472E-2</v>
      </c>
      <c r="J2054" s="14">
        <f>IFERROR(J728/J182,"")</f>
        <v>4.6183081809994031E-2</v>
      </c>
      <c r="K2054" s="14">
        <f>IFERROR(K728/K182,"")</f>
        <v>4.5128625263810312E-2</v>
      </c>
      <c r="L2054" s="14">
        <f>IFERROR(L728/L182,"")</f>
        <v>6.3343522762938226E-2</v>
      </c>
      <c r="M2054" s="14">
        <f>IFERROR(M728/M182,"")</f>
        <v>6.2591899304306989E-2</v>
      </c>
      <c r="N2054" s="14">
        <f>IFERROR(N728/N182,"")</f>
        <v>3.9520357412767666E-2</v>
      </c>
      <c r="O2054" s="14">
        <f>IFERROR(O728/O182,"")</f>
        <v>4.3552219757003512E-2</v>
      </c>
      <c r="P2054" s="14">
        <f>IFERROR(P728/P182,"")</f>
        <v>6.1830931143737181E-2</v>
      </c>
      <c r="Q2054" s="14">
        <f>IFERROR(Q728/Q182,"")</f>
        <v>6.1849535640371871E-2</v>
      </c>
      <c r="R2054" s="14">
        <f>IFERROR(R728/R182,"")</f>
        <v>4.5259254179524318E-2</v>
      </c>
      <c r="S2054" s="14">
        <f>IFERROR(S728/S182,"")</f>
        <v>5.292240354053121E-2</v>
      </c>
      <c r="T2054" s="14">
        <f>IFERROR(T728/T182,"")</f>
        <v>8.9717748058112862E-2</v>
      </c>
      <c r="U2054" s="14">
        <f>IFERROR(U728/U182,"")</f>
        <v>8.7920229437337599E-2</v>
      </c>
      <c r="V2054" s="14">
        <f>IFERROR(V728/V182,"")</f>
        <v>4.3028059724185413E-2</v>
      </c>
      <c r="W2054" s="14">
        <f>IFERROR(W728/W182,"")</f>
        <v>4.7319060598403559E-2</v>
      </c>
      <c r="X2054" s="14">
        <f>IFERROR(X728/X182,"")</f>
        <v>4.7734526096933412E-2</v>
      </c>
      <c r="Y2054" s="14">
        <f>IFERROR(Y728/Y182,"")</f>
        <v>4.6769364415886493E-2</v>
      </c>
      <c r="Z2054" s="14">
        <f>IFERROR(Z728/Z182,"")</f>
        <v>4.4491070289136445E-2</v>
      </c>
      <c r="AA2054" s="14">
        <f>IFERROR(AA728/AA182,"")</f>
        <v>5.449667436354045E-2</v>
      </c>
      <c r="AB2054" s="14">
        <f>IFERROR(AB728/AB182,"")</f>
        <v>5.0707525450978785E-2</v>
      </c>
      <c r="AC2054" s="14">
        <f>IFERROR(AC728/AC182,"")</f>
        <v>5.4438197707715512E-2</v>
      </c>
      <c r="AD2054" s="14">
        <f>IFERROR(AD728/AD182,"")</f>
        <v>4.5494300126839041E-2</v>
      </c>
      <c r="AE2054" s="14">
        <f>IFERROR(AE728/AE182,"")</f>
        <v>4.8899357633031285E-2</v>
      </c>
      <c r="AF2054" s="14">
        <f>IFERROR(AF728/AF182,"")</f>
        <v>4.8221221262489872E-2</v>
      </c>
      <c r="AG2054" s="14">
        <f>IFERROR(AG728/AG182,"")</f>
        <v>4.8030471692436037E-2</v>
      </c>
      <c r="AH2054" s="14" t="str">
        <f>IFERROR(AH728/AH182,"")</f>
        <v/>
      </c>
    </row>
    <row r="2055" spans="1:34" ht="15" hidden="1" x14ac:dyDescent="0.25">
      <c r="A2055" t="str">
        <f t="shared" si="328"/>
        <v>郑州广义风险贷款比率</v>
      </c>
      <c r="B2055" s="3" t="str">
        <f t="shared" si="355"/>
        <v>郑州银行广义风险贷款比率</v>
      </c>
      <c r="C2055" s="4" t="s">
        <v>83</v>
      </c>
      <c r="D2055" s="4" t="s">
        <v>84</v>
      </c>
      <c r="E2055" s="5" t="s">
        <v>85</v>
      </c>
      <c r="F2055" s="5" t="s">
        <v>55</v>
      </c>
      <c r="G2055" s="5" t="str">
        <f t="shared" si="356"/>
        <v>广义风险贷款比率</v>
      </c>
      <c r="H2055" s="14">
        <f>IFERROR(H729/H183,"")</f>
        <v>4.7903302328255411E-2</v>
      </c>
      <c r="I2055" s="14">
        <f>IFERROR(I729/I183,"")</f>
        <v>4.5522439927367937E-2</v>
      </c>
      <c r="J2055" s="14">
        <f>IFERROR(J729/J183,"")</f>
        <v>4.4520975616740323E-2</v>
      </c>
      <c r="K2055" s="14">
        <f>IFERROR(K729/K183,"")</f>
        <v>4.6366312559456786E-2</v>
      </c>
      <c r="L2055" s="14">
        <f>IFERROR(L729/L183,"")</f>
        <v>4.3010248749206038E-2</v>
      </c>
      <c r="M2055" s="14">
        <f>IFERROR(M729/M183,"")</f>
        <v>4.1733940557236962E-2</v>
      </c>
      <c r="N2055" s="14">
        <f>IFERROR(N729/N183,"")</f>
        <v>4.11100582078801E-2</v>
      </c>
      <c r="O2055" s="14">
        <f>IFERROR(O729/O183,"")</f>
        <v>4.1391946754270548E-2</v>
      </c>
      <c r="P2055" s="14">
        <f>IFERROR(P729/P183,"")</f>
        <v>4.1482601702668487E-2</v>
      </c>
      <c r="Q2055" s="14">
        <f>IFERROR(Q729/Q183,"")</f>
        <v>4.0802456730608894E-2</v>
      </c>
      <c r="R2055" s="14">
        <f>IFERROR(R729/R183,"")</f>
        <v>4.0603679707231347E-2</v>
      </c>
      <c r="S2055" s="14">
        <f>IFERROR(S729/S183,"")</f>
        <v>3.9402587632710089E-2</v>
      </c>
      <c r="T2055" s="14">
        <f>IFERROR(T729/T183,"")</f>
        <v>3.9245056785140654E-2</v>
      </c>
      <c r="U2055" s="14">
        <f>IFERROR(U729/U183,"")</f>
        <v>4.0890372978468835E-2</v>
      </c>
      <c r="V2055" s="14">
        <f>IFERROR(V729/V183,"")</f>
        <v>3.8917998097897033E-2</v>
      </c>
      <c r="W2055" s="14">
        <f>IFERROR(W729/W183,"")</f>
        <v>3.9231679912656928E-2</v>
      </c>
      <c r="X2055" s="14">
        <f>IFERROR(X729/X183,"")</f>
        <v>4.011820350241832E-2</v>
      </c>
      <c r="Y2055" s="14">
        <f>IFERROR(Y729/Y183,"")</f>
        <v>4.0452864372981005E-2</v>
      </c>
      <c r="Z2055" s="14">
        <f>IFERROR(Z729/Z183,"")</f>
        <v>3.9172972819703389E-2</v>
      </c>
      <c r="AA2055" s="14">
        <f>IFERROR(AA729/AA183,"")</f>
        <v>4.1319777847119973E-2</v>
      </c>
      <c r="AB2055" s="14">
        <f>IFERROR(AB729/AB183,"")</f>
        <v>4.1096129787943497E-2</v>
      </c>
      <c r="AC2055" s="14">
        <f>IFERROR(AC729/AC183,"")</f>
        <v>3.8567103461499899E-2</v>
      </c>
      <c r="AD2055" s="14">
        <f>IFERROR(AD729/AD183,"")</f>
        <v>3.8117805106017935E-2</v>
      </c>
      <c r="AE2055" s="14">
        <f>IFERROR(AE729/AE183,"")</f>
        <v>3.8178638974136675E-2</v>
      </c>
      <c r="AF2055" s="14">
        <f>IFERROR(AF729/AF183,"")</f>
        <v>3.7861743879034376E-2</v>
      </c>
      <c r="AG2055" s="14">
        <f>IFERROR(AG729/AG183,"")</f>
        <v>3.7969822227369457E-2</v>
      </c>
      <c r="AH2055" s="14">
        <f>IFERROR(AH729/AH183,"")</f>
        <v>3.7267771561253799E-2</v>
      </c>
    </row>
    <row r="2056" spans="1:34" ht="15" hidden="1" x14ac:dyDescent="0.25">
      <c r="A2056" t="str">
        <f t="shared" si="328"/>
        <v>青岛广义风险贷款比率</v>
      </c>
      <c r="B2056" s="3" t="str">
        <f t="shared" si="355"/>
        <v>青岛银行广义风险贷款比率</v>
      </c>
      <c r="C2056" s="4" t="s">
        <v>86</v>
      </c>
      <c r="D2056" s="4" t="s">
        <v>87</v>
      </c>
      <c r="E2056" s="5" t="s">
        <v>88</v>
      </c>
      <c r="F2056" s="5" t="s">
        <v>55</v>
      </c>
      <c r="G2056" s="5" t="str">
        <f t="shared" si="356"/>
        <v>广义风险贷款比率</v>
      </c>
      <c r="H2056" s="14">
        <f>IFERROR(H730/H184,"")</f>
        <v>6.2186207933067096E-2</v>
      </c>
      <c r="I2056" s="14">
        <f>IFERROR(I730/I184,"")</f>
        <v>5.2622719606503977E-2</v>
      </c>
      <c r="J2056" s="14">
        <f>IFERROR(J730/J184,"")</f>
        <v>5.1416435846054119E-2</v>
      </c>
      <c r="K2056" s="14">
        <f>IFERROR(K730/K184,"")</f>
        <v>4.6704408889428645E-2</v>
      </c>
      <c r="L2056" s="14">
        <f>IFERROR(L730/L184,"")</f>
        <v>4.4270502383439325E-2</v>
      </c>
      <c r="M2056" s="14">
        <f>IFERROR(M730/M184,"")</f>
        <v>3.5042553243729145E-2</v>
      </c>
      <c r="N2056" s="14">
        <f>IFERROR(N730/N184,"")</f>
        <v>2.9821203918866702E-2</v>
      </c>
      <c r="O2056" s="14">
        <f>IFERROR(O730/O184,"")</f>
        <v>2.6524105041230477E-2</v>
      </c>
      <c r="P2056" s="14">
        <f>IFERROR(P730/P184,"")</f>
        <v>2.5704442346010839E-2</v>
      </c>
      <c r="Q2056" s="14">
        <f>IFERROR(Q730/Q184,"")</f>
        <v>2.5233662141401055E-2</v>
      </c>
      <c r="R2056" s="14">
        <f>IFERROR(R730/R184,"")</f>
        <v>2.3699646019409555E-2</v>
      </c>
      <c r="S2056" s="14">
        <f>IFERROR(S730/S184,"")</f>
        <v>2.2442001114529608E-2</v>
      </c>
      <c r="T2056" s="14">
        <f>IFERROR(T730/T184,"")</f>
        <v>2.1876687317125536E-2</v>
      </c>
      <c r="U2056" s="14">
        <f>IFERROR(U730/U184,"")</f>
        <v>1.9574134901642282E-2</v>
      </c>
      <c r="V2056" s="14">
        <f>IFERROR(V730/V184,"")</f>
        <v>2.0346245842258193E-2</v>
      </c>
      <c r="W2056" s="14">
        <f>IFERROR(W730/W184,"")</f>
        <v>1.9523907928308978E-2</v>
      </c>
      <c r="X2056" s="14">
        <f>IFERROR(X730/X184,"")</f>
        <v>1.8920850350152701E-2</v>
      </c>
      <c r="Y2056" s="14">
        <f>IFERROR(Y730/Y184,"")</f>
        <v>1.8151699564825423E-2</v>
      </c>
      <c r="Z2056" s="14">
        <f>IFERROR(Z730/Z184,"")</f>
        <v>1.7224860841784553E-2</v>
      </c>
      <c r="AA2056" s="14">
        <f>IFERROR(AA730/AA184,"")</f>
        <v>1.6660322043174771E-2</v>
      </c>
      <c r="AB2056" s="14">
        <f>IFERROR(AB730/AB184,"")</f>
        <v>1.7519853788275738E-2</v>
      </c>
      <c r="AC2056" s="14">
        <f>IFERROR(AC730/AC184,"")</f>
        <v>1.7468201284351982E-2</v>
      </c>
      <c r="AD2056" s="14">
        <f>IFERROR(AD730/AD184,"")</f>
        <v>1.7005951280156747E-2</v>
      </c>
      <c r="AE2056" s="14">
        <f>IFERROR(AE730/AE184,"")</f>
        <v>1.6062582149799207E-2</v>
      </c>
      <c r="AF2056" s="14">
        <f>IFERROR(AF730/AF184,"")</f>
        <v>1.6634865176548906E-2</v>
      </c>
      <c r="AG2056" s="14">
        <f>IFERROR(AG730/AG184,"")</f>
        <v>1.6498378488993153E-2</v>
      </c>
      <c r="AH2056" s="14">
        <f>IFERROR(AH730/AH184,"")</f>
        <v>1.5291225787294135E-2</v>
      </c>
    </row>
    <row r="2057" spans="1:34" ht="15" hidden="1" x14ac:dyDescent="0.25">
      <c r="A2057" t="str">
        <f t="shared" si="328"/>
        <v>苏州广义风险贷款比率</v>
      </c>
      <c r="B2057" s="3" t="str">
        <f t="shared" si="355"/>
        <v>苏州银行广义风险贷款比率</v>
      </c>
      <c r="C2057" s="4" t="s">
        <v>89</v>
      </c>
      <c r="D2057" s="4" t="s">
        <v>90</v>
      </c>
      <c r="E2057" s="5" t="s">
        <v>91</v>
      </c>
      <c r="F2057" s="5" t="s">
        <v>55</v>
      </c>
      <c r="G2057" s="5" t="str">
        <f t="shared" si="356"/>
        <v>广义风险贷款比率</v>
      </c>
      <c r="H2057" s="14">
        <f>IFERROR(H731/H185,"")</f>
        <v>4.2672876068698642E-2</v>
      </c>
      <c r="I2057" s="14">
        <f>IFERROR(I731/I185,"")</f>
        <v>4.2264942641805456E-2</v>
      </c>
      <c r="J2057" s="14">
        <f>IFERROR(J731/J185,"")</f>
        <v>4.0573820454727287E-2</v>
      </c>
      <c r="K2057" s="14">
        <f>IFERROR(K731/K185,"")</f>
        <v>3.8007767421712052E-2</v>
      </c>
      <c r="L2057" s="14">
        <f>IFERROR(L731/L185,"")</f>
        <v>3.5068048396274823E-2</v>
      </c>
      <c r="M2057" s="14">
        <f>IFERROR(M731/M185,"")</f>
        <v>3.2472045099317698E-2</v>
      </c>
      <c r="N2057" s="14">
        <f>IFERROR(N731/N185,"")</f>
        <v>2.7508258891889136E-2</v>
      </c>
      <c r="O2057" s="14">
        <f>IFERROR(O731/O185,"")</f>
        <v>2.5834478929015213E-2</v>
      </c>
      <c r="P2057" s="14">
        <f>IFERROR(P731/P185,"")</f>
        <v>2.332367467485159E-2</v>
      </c>
      <c r="Q2057" s="14">
        <f>IFERROR(Q731/Q185,"")</f>
        <v>2.2317208170897138E-2</v>
      </c>
      <c r="R2057" s="14">
        <f>IFERROR(R731/R185,"")</f>
        <v>2.073873356856868E-2</v>
      </c>
      <c r="S2057" s="14">
        <f>IFERROR(S731/S185,"")</f>
        <v>1.8007721421766786E-2</v>
      </c>
      <c r="T2057" s="14">
        <f>IFERROR(T731/T185,"")</f>
        <v>1.6969320364912284E-2</v>
      </c>
      <c r="U2057" s="14">
        <f>IFERROR(U731/U185,"")</f>
        <v>1.6750966846038599E-2</v>
      </c>
      <c r="V2057" s="14">
        <f>IFERROR(V731/V185,"")</f>
        <v>1.6261484397660918E-2</v>
      </c>
      <c r="W2057" s="14">
        <f>IFERROR(W731/W185,"")</f>
        <v>1.6288277588730422E-2</v>
      </c>
      <c r="X2057" s="14">
        <f>IFERROR(X731/X185,"")</f>
        <v>1.593080292023627E-2</v>
      </c>
      <c r="Y2057" s="14">
        <f>IFERROR(Y731/Y185,"")</f>
        <v>1.678453205903397E-2</v>
      </c>
      <c r="Z2057" s="14">
        <f>IFERROR(Z731/Z185,"")</f>
        <v>1.6505109141172519E-2</v>
      </c>
      <c r="AA2057" s="14">
        <f>IFERROR(AA731/AA185,"")</f>
        <v>1.6092364593734719E-2</v>
      </c>
      <c r="AB2057" s="14">
        <f>IFERROR(AB731/AB185,"")</f>
        <v>1.7191517457125931E-2</v>
      </c>
      <c r="AC2057" s="14">
        <f>IFERROR(AC731/AC185,"")</f>
        <v>1.6728455744944512E-2</v>
      </c>
      <c r="AD2057" s="14">
        <f>IFERROR(AD731/AD185,"")</f>
        <v>1.7089227335794453E-2</v>
      </c>
      <c r="AE2057" s="14">
        <f>IFERROR(AE731/AE185,"")</f>
        <v>1.5099329023811742E-2</v>
      </c>
      <c r="AF2057" s="14">
        <f>IFERROR(AF731/AF185,"")</f>
        <v>1.5842105921156382E-2</v>
      </c>
      <c r="AG2057" s="14">
        <f>IFERROR(AG731/AG185,"")</f>
        <v>1.6349984138071226E-2</v>
      </c>
      <c r="AH2057" s="14" t="str">
        <f>IFERROR(AH731/AH185,"")</f>
        <v/>
      </c>
    </row>
    <row r="2058" spans="1:34" ht="15" hidden="1" x14ac:dyDescent="0.25">
      <c r="A2058" t="str">
        <f t="shared" si="328"/>
        <v>齐鲁广义风险贷款比率</v>
      </c>
      <c r="B2058" s="3" t="str">
        <f t="shared" si="355"/>
        <v>齐鲁银行广义风险贷款比率</v>
      </c>
      <c r="C2058" s="4" t="s">
        <v>92</v>
      </c>
      <c r="D2058" s="4" t="s">
        <v>93</v>
      </c>
      <c r="E2058" s="5" t="s">
        <v>94</v>
      </c>
      <c r="F2058" s="5" t="s">
        <v>55</v>
      </c>
      <c r="G2058" s="5" t="str">
        <f t="shared" si="356"/>
        <v>广义风险贷款比率</v>
      </c>
      <c r="H2058" s="14">
        <f>IFERROR(H732/H186,"")</f>
        <v>5.2562866059679275E-2</v>
      </c>
      <c r="I2058" s="14">
        <f>IFERROR(I732/I186,"")</f>
        <v>5.2162866059679278E-2</v>
      </c>
      <c r="J2058" s="14">
        <f>IFERROR(J732/J186,"")</f>
        <v>4.0088755498513977E-2</v>
      </c>
      <c r="K2058" s="14" t="str">
        <f>IFERROR(K732/K186,"")</f>
        <v/>
      </c>
      <c r="L2058" s="14">
        <f>IFERROR(L732/L186,"")</f>
        <v>3.9381781437654494E-2</v>
      </c>
      <c r="M2058" s="14">
        <f>IFERROR(M732/M186,"")</f>
        <v>3.9381781437654494E-2</v>
      </c>
      <c r="N2058" s="14">
        <f>IFERROR(N732/N186,"")</f>
        <v>3.7820201747343025E-2</v>
      </c>
      <c r="O2058" s="14">
        <f>IFERROR(O732/O186,"")</f>
        <v>3.7070536536449289E-2</v>
      </c>
      <c r="P2058" s="14">
        <f>IFERROR(P732/P186,"")</f>
        <v>3.5416038010999462E-2</v>
      </c>
      <c r="Q2058" s="14">
        <f>IFERROR(Q732/Q186,"")</f>
        <v>3.2752217615922334E-2</v>
      </c>
      <c r="R2058" s="14">
        <f>IFERROR(R732/R186,"")</f>
        <v>3.2979961444430494E-2</v>
      </c>
      <c r="S2058" s="14">
        <f>IFERROR(S732/S186,"")</f>
        <v>3.2449169867458431E-2</v>
      </c>
      <c r="T2058" s="14">
        <f>IFERROR(T732/T186,"")</f>
        <v>3.2658661394974781E-2</v>
      </c>
      <c r="U2058" s="14">
        <f>IFERROR(U732/U186,"")</f>
        <v>3.1442452385199091E-2</v>
      </c>
      <c r="V2058" s="14">
        <f>IFERROR(V732/V186,"")</f>
        <v>3.0016019443681534E-2</v>
      </c>
      <c r="W2058" s="14">
        <f>IFERROR(W732/W186,"")</f>
        <v>2.9185032060229377E-2</v>
      </c>
      <c r="X2058" s="14">
        <f>IFERROR(X732/X186,"")</f>
        <v>2.8744760343531878E-2</v>
      </c>
      <c r="Y2058" s="14">
        <f>IFERROR(Y732/Y186,"")</f>
        <v>2.7143522519749573E-2</v>
      </c>
      <c r="Z2058" s="14">
        <f>IFERROR(Z732/Z186,"")</f>
        <v>2.6427762264486059E-2</v>
      </c>
      <c r="AA2058" s="14">
        <f>IFERROR(AA732/AA186,"")</f>
        <v>2.5707817211160985E-2</v>
      </c>
      <c r="AB2058" s="14">
        <f>IFERROR(AB732/AB186,"")</f>
        <v>2.3823222121553102E-2</v>
      </c>
      <c r="AC2058" s="14">
        <f>IFERROR(AC732/AC186,"")</f>
        <v>2.3462036581021813E-2</v>
      </c>
      <c r="AD2058" s="14">
        <f>IFERROR(AD732/AD186,"")</f>
        <v>2.2642567069453397E-2</v>
      </c>
      <c r="AE2058" s="14">
        <f>IFERROR(AE732/AE186,"")</f>
        <v>2.2032665581359318E-2</v>
      </c>
      <c r="AF2058" s="14">
        <f>IFERROR(AF732/AF186,"")</f>
        <v>2.0544016628138512E-2</v>
      </c>
      <c r="AG2058" s="14">
        <f>IFERROR(AG732/AG186,"")</f>
        <v>2.0500923476528973E-2</v>
      </c>
      <c r="AH2058" s="14" t="str">
        <f>IFERROR(AH732/AH186,"")</f>
        <v/>
      </c>
    </row>
    <row r="2059" spans="1:34" ht="15" hidden="1" x14ac:dyDescent="0.25">
      <c r="A2059" t="str">
        <f t="shared" si="328"/>
        <v>兰州广义风险贷款比率</v>
      </c>
      <c r="B2059" s="3" t="str">
        <f t="shared" si="355"/>
        <v>兰州银行广义风险贷款比率</v>
      </c>
      <c r="C2059" s="4" t="s">
        <v>95</v>
      </c>
      <c r="D2059" s="4" t="s">
        <v>96</v>
      </c>
      <c r="E2059" s="5" t="s">
        <v>97</v>
      </c>
      <c r="F2059" s="5" t="s">
        <v>55</v>
      </c>
      <c r="G2059" s="5" t="str">
        <f t="shared" si="356"/>
        <v>广义风险贷款比率</v>
      </c>
      <c r="H2059" s="14" t="str">
        <f>IFERROR(H733/H187,"")</f>
        <v/>
      </c>
      <c r="I2059" s="14" t="str">
        <f>IFERROR(I733/I187,"")</f>
        <v/>
      </c>
      <c r="J2059" s="14">
        <f>IFERROR(J733/J187,"")</f>
        <v>8.2374193183827882E-2</v>
      </c>
      <c r="K2059" s="14" t="str">
        <f>IFERROR(K733/K187,"")</f>
        <v/>
      </c>
      <c r="L2059" s="14" t="str">
        <f>IFERROR(L733/L187,"")</f>
        <v/>
      </c>
      <c r="M2059" s="14" t="str">
        <f>IFERROR(M733/M187,"")</f>
        <v/>
      </c>
      <c r="N2059" s="14">
        <f>IFERROR(N733/N187,"")</f>
        <v>8.2776685749083687E-2</v>
      </c>
      <c r="O2059" s="14" t="str">
        <f>IFERROR(O733/O187,"")</f>
        <v/>
      </c>
      <c r="P2059" s="14">
        <f>IFERROR(P733/P187,"")</f>
        <v>6.8674660619583508E-2</v>
      </c>
      <c r="Q2059" s="14" t="str">
        <f>IFERROR(Q733/Q187,"")</f>
        <v/>
      </c>
      <c r="R2059" s="14">
        <f>IFERROR(R733/R187,"")</f>
        <v>7.6635177009064318E-2</v>
      </c>
      <c r="S2059" s="14">
        <f>IFERROR(S733/S187,"")</f>
        <v>7.256585852194139E-2</v>
      </c>
      <c r="T2059" s="14">
        <f>IFERROR(T733/T187,"")</f>
        <v>6.3085465702308371E-2</v>
      </c>
      <c r="U2059" s="14">
        <f>IFERROR(U733/U187,"")</f>
        <v>5.0605895699167638E-2</v>
      </c>
      <c r="V2059" s="14">
        <f>IFERROR(V733/V187,"")</f>
        <v>7.3539614472151835E-2</v>
      </c>
      <c r="W2059" s="14">
        <f>IFERROR(W733/W187,"")</f>
        <v>7.1657625016569124E-2</v>
      </c>
      <c r="X2059" s="14">
        <f>IFERROR(X733/X187,"")</f>
        <v>7.0526706092856509E-2</v>
      </c>
      <c r="Y2059" s="14">
        <f>IFERROR(Y733/Y187,"")</f>
        <v>6.9794425632661444E-2</v>
      </c>
      <c r="Z2059" s="14">
        <f>IFERROR(Z733/Z187,"")</f>
        <v>8.555225781067663E-2</v>
      </c>
      <c r="AA2059" s="14">
        <f>IFERROR(AA733/AA187,"")</f>
        <v>7.9180329505194366E-2</v>
      </c>
      <c r="AB2059" s="14">
        <f>IFERROR(AB733/AB187,"")</f>
        <v>7.9670896577625022E-2</v>
      </c>
      <c r="AC2059" s="14">
        <f>IFERROR(AC733/AC187,"")</f>
        <v>7.5384483878388947E-2</v>
      </c>
      <c r="AD2059" s="14">
        <f>IFERROR(AD733/AD187,"")</f>
        <v>7.116889775502501E-2</v>
      </c>
      <c r="AE2059" s="14">
        <f>IFERROR(AE733/AE187,"")</f>
        <v>6.8300249896317819E-2</v>
      </c>
      <c r="AF2059" s="14">
        <f>IFERROR(AF733/AF187,"")</f>
        <v>7.0504325114355518E-2</v>
      </c>
      <c r="AG2059" s="14">
        <f>IFERROR(AG733/AG187,"")</f>
        <v>6.9166050290729697E-2</v>
      </c>
      <c r="AH2059" s="14" t="str">
        <f>IFERROR(AH733/AH187,"")</f>
        <v/>
      </c>
    </row>
    <row r="2060" spans="1:34" ht="15" hidden="1" x14ac:dyDescent="0.25">
      <c r="A2060" t="str">
        <f t="shared" si="328"/>
        <v>西安广义风险贷款比率</v>
      </c>
      <c r="B2060" s="3" t="str">
        <f t="shared" si="355"/>
        <v>西安银行广义风险贷款比率</v>
      </c>
      <c r="C2060" s="4" t="s">
        <v>98</v>
      </c>
      <c r="D2060" s="4" t="s">
        <v>99</v>
      </c>
      <c r="E2060" s="5" t="s">
        <v>100</v>
      </c>
      <c r="F2060" s="5" t="s">
        <v>55</v>
      </c>
      <c r="G2060" s="5" t="str">
        <f t="shared" si="356"/>
        <v>广义风险贷款比率</v>
      </c>
      <c r="H2060" s="14">
        <f>IFERROR(H734/H188,"")</f>
        <v>3.6445680626771532E-2</v>
      </c>
      <c r="I2060" s="14">
        <f>IFERROR(I734/I188,"")</f>
        <v>3.734343071942442E-2</v>
      </c>
      <c r="J2060" s="14">
        <f>IFERROR(J734/J188,"")</f>
        <v>3.5851335305158327E-2</v>
      </c>
      <c r="K2060" s="14">
        <f>IFERROR(K734/K188,"")</f>
        <v>3.8555586432399078E-2</v>
      </c>
      <c r="L2060" s="14">
        <f>IFERROR(L734/L188,"")</f>
        <v>3.8045764561374672E-2</v>
      </c>
      <c r="M2060" s="14">
        <f>IFERROR(M734/M188,"")</f>
        <v>4.120478183958165E-2</v>
      </c>
      <c r="N2060" s="14">
        <f>IFERROR(N734/N188,"")</f>
        <v>3.962749878558576E-2</v>
      </c>
      <c r="O2060" s="14">
        <f>IFERROR(O734/O188,"")</f>
        <v>4.4798135342179746E-2</v>
      </c>
      <c r="P2060" s="14">
        <f>IFERROR(P734/P188,"")</f>
        <v>4.5618194273567253E-2</v>
      </c>
      <c r="Q2060" s="14">
        <f>IFERROR(Q734/Q188,"")</f>
        <v>4.1952657475072069E-2</v>
      </c>
      <c r="R2060" s="14">
        <f>IFERROR(R734/R188,"")</f>
        <v>4.2364050985345819E-2</v>
      </c>
      <c r="S2060" s="14">
        <f>IFERROR(S734/S188,"")</f>
        <v>3.8475947969965826E-2</v>
      </c>
      <c r="T2060" s="14">
        <f>IFERROR(T734/T188,"")</f>
        <v>3.9255126140897337E-2</v>
      </c>
      <c r="U2060" s="14">
        <f>IFERROR(U734/U188,"")</f>
        <v>3.9061816312228395E-2</v>
      </c>
      <c r="V2060" s="14">
        <f>IFERROR(V734/V188,"")</f>
        <v>4.68182221882694E-2</v>
      </c>
      <c r="W2060" s="14">
        <f>IFERROR(W734/W188,"")</f>
        <v>4.5212885258549301E-2</v>
      </c>
      <c r="X2060" s="14">
        <f>IFERROR(X734/X188,"")</f>
        <v>5.4623249149600525E-2</v>
      </c>
      <c r="Y2060" s="14">
        <f>IFERROR(Y734/Y188,"")</f>
        <v>5.5186822907924732E-2</v>
      </c>
      <c r="Z2060" s="14">
        <f>IFERROR(Z734/Z188,"")</f>
        <v>5.7231214765712204E-2</v>
      </c>
      <c r="AA2060" s="14">
        <f>IFERROR(AA734/AA188,"")</f>
        <v>5.6231597615441234E-2</v>
      </c>
      <c r="AB2060" s="14">
        <f>IFERROR(AB734/AB188,"")</f>
        <v>8.8725681264423414E-2</v>
      </c>
      <c r="AC2060" s="14">
        <f>IFERROR(AC734/AC188,"")</f>
        <v>8.6595666660732151E-2</v>
      </c>
      <c r="AD2060" s="14">
        <f>IFERROR(AD734/AD188,"")</f>
        <v>5.1860141104917816E-2</v>
      </c>
      <c r="AE2060" s="14">
        <f>IFERROR(AE734/AE188,"")</f>
        <v>4.5969978600998988E-2</v>
      </c>
      <c r="AF2060" s="14">
        <f>IFERROR(AF734/AF188,"")</f>
        <v>5.2665082279073183E-2</v>
      </c>
      <c r="AG2060" s="14">
        <f>IFERROR(AG734/AG188,"")</f>
        <v>5.0907031426967071E-2</v>
      </c>
      <c r="AH2060" s="14" t="str">
        <f>IFERROR(AH734/AH188,"")</f>
        <v/>
      </c>
    </row>
    <row r="2061" spans="1:34" ht="15" hidden="1" x14ac:dyDescent="0.25">
      <c r="A2061" t="str">
        <f t="shared" si="328"/>
        <v>厦门广义风险贷款比率</v>
      </c>
      <c r="B2061" s="3" t="str">
        <f t="shared" si="355"/>
        <v>厦门银行广义风险贷款比率</v>
      </c>
      <c r="C2061" s="4" t="s">
        <v>101</v>
      </c>
      <c r="D2061" s="4" t="s">
        <v>102</v>
      </c>
      <c r="E2061" s="5" t="s">
        <v>103</v>
      </c>
      <c r="F2061" s="5" t="s">
        <v>55</v>
      </c>
      <c r="G2061" s="5" t="str">
        <f t="shared" si="356"/>
        <v>广义风险贷款比率</v>
      </c>
      <c r="H2061" s="14">
        <f>IFERROR(H735/H189,"")</f>
        <v>2.5625533925403107E-2</v>
      </c>
      <c r="I2061" s="14" t="str">
        <f>IFERROR(I735/I189,"")</f>
        <v/>
      </c>
      <c r="J2061" s="14">
        <f>IFERROR(J735/J189,"")</f>
        <v>2.6788483326121111E-2</v>
      </c>
      <c r="K2061" s="14">
        <f>IFERROR(K735/K189,"")</f>
        <v>2.5789256973683044E-2</v>
      </c>
      <c r="L2061" s="14">
        <f>IFERROR(L735/L189,"")</f>
        <v>2.0568531530693122E-2</v>
      </c>
      <c r="M2061" s="14" t="str">
        <f>IFERROR(M735/M189,"")</f>
        <v/>
      </c>
      <c r="N2061" s="14">
        <f>IFERROR(N735/N189,"")</f>
        <v>1.7277364037405644E-2</v>
      </c>
      <c r="O2061" s="14">
        <f>IFERROR(O735/O189,"")</f>
        <v>1.5358349031241125E-2</v>
      </c>
      <c r="P2061" s="14">
        <f>IFERROR(P735/P189,"")</f>
        <v>1.4050950415529243E-2</v>
      </c>
      <c r="Q2061" s="14">
        <f>IFERROR(Q735/Q189,"")</f>
        <v>1.5606731971747927E-2</v>
      </c>
      <c r="R2061" s="14">
        <f>IFERROR(R735/R189,"")</f>
        <v>1.8188126433790437E-2</v>
      </c>
      <c r="S2061" s="14">
        <f>IFERROR(S735/S189,"")</f>
        <v>1.7254861350686719E-2</v>
      </c>
      <c r="T2061" s="14">
        <f>IFERROR(T735/T189,"")</f>
        <v>1.7680612035235518E-2</v>
      </c>
      <c r="U2061" s="14">
        <f>IFERROR(U735/U189,"")</f>
        <v>1.5447345480368645E-2</v>
      </c>
      <c r="V2061" s="14">
        <f>IFERROR(V735/V189,"")</f>
        <v>2.0874721086369542E-2</v>
      </c>
      <c r="W2061" s="14">
        <f>IFERROR(W735/W189,"")</f>
        <v>2.1270221421063249E-2</v>
      </c>
      <c r="X2061" s="14">
        <f>IFERROR(X735/X189,"")</f>
        <v>1.966810484522525E-2</v>
      </c>
      <c r="Y2061" s="14">
        <f>IFERROR(Y735/Y189,"")</f>
        <v>2.0109745643217339E-2</v>
      </c>
      <c r="Z2061" s="14">
        <f>IFERROR(Z735/Z189,"")</f>
        <v>2.1926277718071582E-2</v>
      </c>
      <c r="AA2061" s="14">
        <f>IFERROR(AA735/AA189,"")</f>
        <v>2.313032375531214E-2</v>
      </c>
      <c r="AB2061" s="14">
        <f>IFERROR(AB735/AB189,"")</f>
        <v>3.0244549888504398E-2</v>
      </c>
      <c r="AC2061" s="14">
        <f>IFERROR(AC735/AC189,"")</f>
        <v>3.6674349178627955E-2</v>
      </c>
      <c r="AD2061" s="14">
        <f>IFERROR(AD735/AD189,"")</f>
        <v>3.775382841465641E-2</v>
      </c>
      <c r="AE2061" s="14">
        <f>IFERROR(AE735/AE189,"")</f>
        <v>3.9115429888493265E-2</v>
      </c>
      <c r="AF2061" s="14">
        <f>IFERROR(AF735/AF189,"")</f>
        <v>4.1004539393901529E-2</v>
      </c>
      <c r="AG2061" s="14">
        <f>IFERROR(AG735/AG189,"")</f>
        <v>3.8625036003300292E-2</v>
      </c>
      <c r="AH2061" s="14" t="str">
        <f>IFERROR(AH735/AH189,"")</f>
        <v/>
      </c>
    </row>
    <row r="2062" spans="1:34" ht="15" hidden="1" x14ac:dyDescent="0.25">
      <c r="A2062" t="str">
        <f t="shared" si="328"/>
        <v>渝农广义风险贷款比率</v>
      </c>
      <c r="B2062" s="3" t="str">
        <f t="shared" si="355"/>
        <v>渝农商行广义风险贷款比率</v>
      </c>
      <c r="C2062" s="4" t="s">
        <v>104</v>
      </c>
      <c r="D2062" s="4" t="s">
        <v>105</v>
      </c>
      <c r="E2062" s="5" t="s">
        <v>106</v>
      </c>
      <c r="F2062" s="5" t="s">
        <v>107</v>
      </c>
      <c r="G2062" s="5" t="str">
        <f t="shared" si="356"/>
        <v>广义风险贷款比率</v>
      </c>
      <c r="H2062" s="14">
        <f>IFERROR(H736/H190,"")</f>
        <v>3.6623520809542412E-2</v>
      </c>
      <c r="I2062" s="14" t="str">
        <f>IFERROR(I736/I190,"")</f>
        <v/>
      </c>
      <c r="J2062" s="14">
        <f>IFERROR(J736/J190,"")</f>
        <v>3.5747886804084611E-2</v>
      </c>
      <c r="K2062" s="14">
        <f>IFERROR(K736/K190,"")</f>
        <v>3.5260492572863733E-2</v>
      </c>
      <c r="L2062" s="14">
        <f>IFERROR(L736/L190,"")</f>
        <v>3.691474782693225E-2</v>
      </c>
      <c r="M2062" s="14">
        <f>IFERROR(M736/M190,"")</f>
        <v>3.5934927449682845E-2</v>
      </c>
      <c r="N2062" s="14">
        <f>IFERROR(N736/N190,"")</f>
        <v>3.6699199560326419E-2</v>
      </c>
      <c r="O2062" s="14">
        <f>IFERROR(O736/O190,"")</f>
        <v>3.5152815090556337E-2</v>
      </c>
      <c r="P2062" s="14">
        <f>IFERROR(P736/P190,"")</f>
        <v>3.5507281369865917E-2</v>
      </c>
      <c r="Q2062" s="14">
        <f>IFERROR(Q736/Q190,"")</f>
        <v>3.4758923959230026E-2</v>
      </c>
      <c r="R2062" s="14">
        <f>IFERROR(R736/R190,"")</f>
        <v>3.169261935955648E-2</v>
      </c>
      <c r="S2062" s="14">
        <f>IFERROR(S736/S190,"")</f>
        <v>3.0878758390542323E-2</v>
      </c>
      <c r="T2062" s="14">
        <f>IFERROR(T736/T190,"")</f>
        <v>2.9801852438729699E-2</v>
      </c>
      <c r="U2062" s="14">
        <f>IFERROR(U736/U190,"")</f>
        <v>2.9428011782144603E-2</v>
      </c>
      <c r="V2062" s="14">
        <f>IFERROR(V736/V190,"")</f>
        <v>2.5114012861575365E-2</v>
      </c>
      <c r="W2062" s="14">
        <f>IFERROR(W736/W190,"")</f>
        <v>2.4392519352623668E-2</v>
      </c>
      <c r="X2062" s="14">
        <f>IFERROR(X736/X190,"")</f>
        <v>2.3499716939880965E-2</v>
      </c>
      <c r="Y2062" s="14">
        <f>IFERROR(Y736/Y190,"")</f>
        <v>2.3307037204103771E-2</v>
      </c>
      <c r="Z2062" s="14">
        <f>IFERROR(Z736/Z190,"")</f>
        <v>2.3276354317964255E-2</v>
      </c>
      <c r="AA2062" s="14">
        <f>IFERROR(AA736/AA190,"")</f>
        <v>2.2945658016900853E-2</v>
      </c>
      <c r="AB2062" s="14">
        <f>IFERROR(AB736/AB190,"")</f>
        <v>2.5957572464912992E-2</v>
      </c>
      <c r="AC2062" s="14">
        <f>IFERROR(AC736/AC190,"")</f>
        <v>2.5590315877200818E-2</v>
      </c>
      <c r="AD2062" s="14">
        <f>IFERROR(AD736/AD190,"")</f>
        <v>2.6424940016808562E-2</v>
      </c>
      <c r="AE2062" s="14">
        <f>IFERROR(AE736/AE190,"")</f>
        <v>2.5732219217593159E-2</v>
      </c>
      <c r="AF2062" s="14">
        <f>IFERROR(AF736/AF190,"")</f>
        <v>2.6481933182497013E-2</v>
      </c>
      <c r="AG2062" s="14">
        <f>IFERROR(AG736/AG190,"")</f>
        <v>2.5740087686813927E-2</v>
      </c>
      <c r="AH2062" s="14">
        <f>IFERROR(AH736/AH190,"")</f>
        <v>2.5031260998932353E-2</v>
      </c>
    </row>
    <row r="2063" spans="1:34" ht="15" hidden="1" x14ac:dyDescent="0.25">
      <c r="A2063" t="str">
        <f t="shared" si="328"/>
        <v>沪农广义风险贷款比率</v>
      </c>
      <c r="B2063" s="3" t="str">
        <f t="shared" si="355"/>
        <v>沪农商行广义风险贷款比率</v>
      </c>
      <c r="C2063" s="4" t="s">
        <v>108</v>
      </c>
      <c r="D2063" s="4" t="s">
        <v>109</v>
      </c>
      <c r="E2063" s="5" t="s">
        <v>110</v>
      </c>
      <c r="F2063" s="5" t="s">
        <v>107</v>
      </c>
      <c r="G2063" s="5" t="str">
        <f t="shared" si="356"/>
        <v>广义风险贷款比率</v>
      </c>
      <c r="H2063" s="14" t="str">
        <f>IFERROR(H737/H191,"")</f>
        <v/>
      </c>
      <c r="I2063" s="14" t="str">
        <f>IFERROR(I737/I191,"")</f>
        <v/>
      </c>
      <c r="J2063" s="14">
        <f>IFERROR(J737/J191,"")</f>
        <v>1.659617322755428E-2</v>
      </c>
      <c r="K2063" s="14" t="str">
        <f>IFERROR(K737/K191,"")</f>
        <v/>
      </c>
      <c r="L2063" s="14" t="str">
        <f>IFERROR(L737/L191,"")</f>
        <v/>
      </c>
      <c r="M2063" s="14" t="str">
        <f>IFERROR(M737/M191,"")</f>
        <v/>
      </c>
      <c r="N2063" s="14">
        <f>IFERROR(N737/N191,"")</f>
        <v>1.7521580110306613E-2</v>
      </c>
      <c r="O2063" s="14" t="str">
        <f>IFERROR(O737/O191,"")</f>
        <v/>
      </c>
      <c r="P2063" s="14" t="str">
        <f>IFERROR(P737/P191,"")</f>
        <v/>
      </c>
      <c r="Q2063" s="14">
        <f>IFERROR(Q737/Q191,"")</f>
        <v>1.5998342240539774E-2</v>
      </c>
      <c r="R2063" s="14">
        <f>IFERROR(R737/R191,"")</f>
        <v>1.4155453220160954E-2</v>
      </c>
      <c r="S2063" s="14">
        <f>IFERROR(S737/S191,"")</f>
        <v>1.4059438677065958E-2</v>
      </c>
      <c r="T2063" s="14">
        <f>IFERROR(T737/T191,"")</f>
        <v>1.6217672009400771E-2</v>
      </c>
      <c r="U2063" s="14">
        <f>IFERROR(U737/U191,"")</f>
        <v>1.5866395855827675E-2</v>
      </c>
      <c r="V2063" s="14">
        <f>IFERROR(V737/V191,"")</f>
        <v>1.6803376771870056E-2</v>
      </c>
      <c r="W2063" s="14">
        <f>IFERROR(W737/W191,"")</f>
        <v>1.5397930048796726E-2</v>
      </c>
      <c r="X2063" s="14">
        <f>IFERROR(X737/X191,"")</f>
        <v>1.7533525418739024E-2</v>
      </c>
      <c r="Y2063" s="14">
        <f>IFERROR(Y737/Y191,"")</f>
        <v>2.2135144040956796E-2</v>
      </c>
      <c r="Z2063" s="14">
        <f>IFERROR(Z737/Z191,"")</f>
        <v>2.2032453694992637E-2</v>
      </c>
      <c r="AA2063" s="14">
        <f>IFERROR(AA737/AA191,"")</f>
        <v>2.2566190386957258E-2</v>
      </c>
      <c r="AB2063" s="14">
        <f>IFERROR(AB737/AB191,"")</f>
        <v>2.1952275589029131E-2</v>
      </c>
      <c r="AC2063" s="14">
        <f>IFERROR(AC737/AC191,"")</f>
        <v>2.3253670039021603E-2</v>
      </c>
      <c r="AD2063" s="14">
        <f>IFERROR(AD737/AD191,"")</f>
        <v>2.2466346371791186E-2</v>
      </c>
      <c r="AE2063" s="14">
        <f>IFERROR(AE737/AE191,"")</f>
        <v>2.4644040872632628E-2</v>
      </c>
      <c r="AF2063" s="14">
        <f>IFERROR(AF737/AF191,"")</f>
        <v>2.7423803515805863E-2</v>
      </c>
      <c r="AG2063" s="14">
        <f>IFERROR(AG737/AG191,"")</f>
        <v>2.7821759384746705E-2</v>
      </c>
      <c r="AH2063" s="14" t="str">
        <f>IFERROR(AH737/AH191,"")</f>
        <v/>
      </c>
    </row>
    <row r="2064" spans="1:34" ht="15" hidden="1" x14ac:dyDescent="0.25">
      <c r="A2064" t="str">
        <f t="shared" si="328"/>
        <v>青农广义风险贷款比率</v>
      </c>
      <c r="B2064" s="3" t="str">
        <f t="shared" si="355"/>
        <v>青农商行广义风险贷款比率</v>
      </c>
      <c r="C2064" s="4" t="s">
        <v>111</v>
      </c>
      <c r="D2064" s="4" t="s">
        <v>112</v>
      </c>
      <c r="E2064" s="5" t="s">
        <v>113</v>
      </c>
      <c r="F2064" s="5" t="s">
        <v>107</v>
      </c>
      <c r="G2064" s="5" t="str">
        <f t="shared" si="356"/>
        <v>广义风险贷款比率</v>
      </c>
      <c r="H2064" s="14">
        <f>IFERROR(H738/H192,"")</f>
        <v>7.0867531181260698E-2</v>
      </c>
      <c r="I2064" s="14">
        <f>IFERROR(I738/I192,"")</f>
        <v>7.0144612242838411E-2</v>
      </c>
      <c r="J2064" s="14">
        <f>IFERROR(J738/J192,"")</f>
        <v>7.4882182980750278E-2</v>
      </c>
      <c r="K2064" s="14">
        <f>IFERROR(K738/K192,"")</f>
        <v>6.4440236940195017E-2</v>
      </c>
      <c r="L2064" s="14">
        <f>IFERROR(L738/L192,"")</f>
        <v>7.1108130837906736E-2</v>
      </c>
      <c r="M2064" s="14">
        <f>IFERROR(M738/M192,"")</f>
        <v>7.2285219401558395E-2</v>
      </c>
      <c r="N2064" s="14">
        <f>IFERROR(N738/N192,"")</f>
        <v>6.2703149807261452E-2</v>
      </c>
      <c r="O2064" s="14">
        <f>IFERROR(O738/O192,"")</f>
        <v>5.9113093068809103E-2</v>
      </c>
      <c r="P2064" s="14">
        <f>IFERROR(P738/P192,"")</f>
        <v>5.2409353222677188E-2</v>
      </c>
      <c r="Q2064" s="14">
        <f>IFERROR(Q738/Q192,"")</f>
        <v>5.391668751066428E-2</v>
      </c>
      <c r="R2064" s="14">
        <f>IFERROR(R738/R192,"")</f>
        <v>7.3269339377826675E-2</v>
      </c>
      <c r="S2064" s="14">
        <f>IFERROR(S738/S192,"")</f>
        <v>6.8799205151225354E-2</v>
      </c>
      <c r="T2064" s="14">
        <f>IFERROR(T738/T192,"")</f>
        <v>6.8042915856180802E-2</v>
      </c>
      <c r="U2064" s="14">
        <f>IFERROR(U738/U192,"")</f>
        <v>6.6164432641747928E-2</v>
      </c>
      <c r="V2064" s="14">
        <f>IFERROR(V738/V192,"")</f>
        <v>7.8112336758444423E-2</v>
      </c>
      <c r="W2064" s="14">
        <f>IFERROR(W738/W192,"")</f>
        <v>6.999809614010373E-2</v>
      </c>
      <c r="X2064" s="14">
        <f>IFERROR(X738/X192,"")</f>
        <v>7.0771859171200172E-2</v>
      </c>
      <c r="Y2064" s="14">
        <f>IFERROR(Y738/Y192,"")</f>
        <v>6.3565093809497875E-2</v>
      </c>
      <c r="Z2064" s="14">
        <f>IFERROR(Z738/Z192,"")</f>
        <v>7.6006527437548252E-2</v>
      </c>
      <c r="AA2064" s="14">
        <f>IFERROR(AA738/AA192,"")</f>
        <v>6.479569192161895E-2</v>
      </c>
      <c r="AB2064" s="14">
        <f>IFERROR(AB738/AB192,"")</f>
        <v>6.5102325818175544E-2</v>
      </c>
      <c r="AC2064" s="14">
        <f>IFERROR(AC738/AC192,"")</f>
        <v>7.3512165906489124E-2</v>
      </c>
      <c r="AD2064" s="14">
        <f>IFERROR(AD738/AD192,"")</f>
        <v>6.8113887119176778E-2</v>
      </c>
      <c r="AE2064" s="14">
        <f>IFERROR(AE738/AE192,"")</f>
        <v>6.7976088443315236E-2</v>
      </c>
      <c r="AF2064" s="14">
        <f>IFERROR(AF738/AF192,"")</f>
        <v>6.7126801509201112E-2</v>
      </c>
      <c r="AG2064" s="14">
        <f>IFERROR(AG738/AG192,"")</f>
        <v>6.824629875155161E-2</v>
      </c>
      <c r="AH2064" s="14" t="str">
        <f>IFERROR(AH738/AH192,"")</f>
        <v/>
      </c>
    </row>
    <row r="2065" spans="1:34" ht="15" hidden="1" x14ac:dyDescent="0.25">
      <c r="A2065" t="str">
        <f t="shared" si="328"/>
        <v>常熟广义风险贷款比率</v>
      </c>
      <c r="B2065" s="3" t="str">
        <f t="shared" si="355"/>
        <v>常熟银行广义风险贷款比率</v>
      </c>
      <c r="C2065" s="4" t="s">
        <v>114</v>
      </c>
      <c r="D2065" s="4" t="s">
        <v>115</v>
      </c>
      <c r="E2065" s="5" t="s">
        <v>116</v>
      </c>
      <c r="F2065" s="5" t="s">
        <v>107</v>
      </c>
      <c r="G2065" s="5" t="str">
        <f t="shared" si="356"/>
        <v>广义风险贷款比率</v>
      </c>
      <c r="H2065" s="14">
        <f>IFERROR(H739/H193,"")</f>
        <v>2.6760849720952481E-2</v>
      </c>
      <c r="I2065" s="14">
        <f>IFERROR(I739/I193,"")</f>
        <v>2.58586641228069E-2</v>
      </c>
      <c r="J2065" s="14">
        <f>IFERROR(J739/J193,"")</f>
        <v>2.5067106578655164E-2</v>
      </c>
      <c r="K2065" s="14">
        <f>IFERROR(K739/K193,"")</f>
        <v>2.2861586944037057E-2</v>
      </c>
      <c r="L2065" s="14">
        <f>IFERROR(L739/L193,"")</f>
        <v>2.4479612690138618E-2</v>
      </c>
      <c r="M2065" s="14">
        <f>IFERROR(M739/M193,"")</f>
        <v>2.3477805827128821E-2</v>
      </c>
      <c r="N2065" s="14">
        <f>IFERROR(N739/N193,"")</f>
        <v>2.1341858758298485E-2</v>
      </c>
      <c r="O2065" s="14">
        <f>IFERROR(O739/O193,"")</f>
        <v>2.0618785472662896E-2</v>
      </c>
      <c r="P2065" s="14">
        <f>IFERROR(P739/P193,"")</f>
        <v>2.0857018497557025E-2</v>
      </c>
      <c r="Q2065" s="14">
        <f>IFERROR(Q739/Q193,"")</f>
        <v>1.9453576225145871E-2</v>
      </c>
      <c r="R2065" s="14">
        <f>IFERROR(R739/R193,"")</f>
        <v>1.846438781845363E-2</v>
      </c>
      <c r="S2065" s="14">
        <f>IFERROR(S739/S193,"")</f>
        <v>1.7542218153766265E-2</v>
      </c>
      <c r="T2065" s="14">
        <f>IFERROR(T739/T193,"")</f>
        <v>1.7638996528186117E-2</v>
      </c>
      <c r="U2065" s="14">
        <f>IFERROR(U739/U193,"")</f>
        <v>1.7447506116820909E-2</v>
      </c>
      <c r="V2065" s="14">
        <f>IFERROR(V739/V193,"")</f>
        <v>1.9217931057892802E-2</v>
      </c>
      <c r="W2065" s="14">
        <f>IFERROR(W739/W193,"")</f>
        <v>1.8174332925498408E-2</v>
      </c>
      <c r="X2065" s="14">
        <f>IFERROR(X739/X193,"")</f>
        <v>1.7677700987936813E-2</v>
      </c>
      <c r="Y2065" s="14">
        <f>IFERROR(Y739/Y193,"")</f>
        <v>1.8019830189366488E-2</v>
      </c>
      <c r="Z2065" s="14">
        <f>IFERROR(Z739/Z193,"")</f>
        <v>2.1176154890536245E-2</v>
      </c>
      <c r="AA2065" s="14">
        <f>IFERROR(AA739/AA193,"")</f>
        <v>2.0023581324757588E-2</v>
      </c>
      <c r="AB2065" s="14">
        <f>IFERROR(AB739/AB193,"")</f>
        <v>2.6456126201500594E-2</v>
      </c>
      <c r="AC2065" s="14">
        <f>IFERROR(AC739/AC193,"")</f>
        <v>2.6373179185650353E-2</v>
      </c>
      <c r="AD2065" s="14">
        <f>IFERROR(AD739/AD193,"")</f>
        <v>2.2617361304104203E-2</v>
      </c>
      <c r="AE2065" s="14">
        <f>IFERROR(AE739/AE193,"")</f>
        <v>2.1992659566448122E-2</v>
      </c>
      <c r="AF2065" s="14">
        <f>IFERROR(AF739/AF193,"")</f>
        <v>2.3323635200153462E-2</v>
      </c>
      <c r="AG2065" s="14">
        <f>IFERROR(AG739/AG193,"")</f>
        <v>2.2999458262952022E-2</v>
      </c>
      <c r="AH2065" s="14" t="str">
        <f>IFERROR(AH739/AH193,"")</f>
        <v/>
      </c>
    </row>
    <row r="2066" spans="1:34" ht="15" hidden="1" x14ac:dyDescent="0.25">
      <c r="A2066" t="str">
        <f t="shared" si="328"/>
        <v>紫金广义风险贷款比率</v>
      </c>
      <c r="B2066" s="3" t="str">
        <f t="shared" si="355"/>
        <v>紫金银行广义风险贷款比率</v>
      </c>
      <c r="C2066" s="4" t="s">
        <v>117</v>
      </c>
      <c r="D2066" s="4" t="s">
        <v>118</v>
      </c>
      <c r="E2066" s="5" t="s">
        <v>119</v>
      </c>
      <c r="F2066" s="5" t="s">
        <v>107</v>
      </c>
      <c r="G2066" s="5" t="str">
        <f>G2065</f>
        <v>广义风险贷款比率</v>
      </c>
      <c r="H2066" s="14">
        <f>IFERROR(H740/H194,"")</f>
        <v>3.5229830514456904E-2</v>
      </c>
      <c r="I2066" s="14">
        <f>IFERROR(I740/I194,"")</f>
        <v>3.5672114706267646E-2</v>
      </c>
      <c r="J2066" s="14">
        <f>IFERROR(J740/J194,"")</f>
        <v>3.6646054131280609E-2</v>
      </c>
      <c r="K2066" s="14">
        <f>IFERROR(K740/K194,"")</f>
        <v>3.4669209345433827E-2</v>
      </c>
      <c r="L2066" s="14">
        <f>IFERROR(L740/L194,"")</f>
        <v>3.5086495368802616E-2</v>
      </c>
      <c r="M2066" s="14">
        <f>IFERROR(M740/M194,"")</f>
        <v>3.4474138955188652E-2</v>
      </c>
      <c r="N2066" s="14">
        <f>IFERROR(N740/N194,"")</f>
        <v>2.7945908293033755E-2</v>
      </c>
      <c r="O2066" s="14">
        <f>IFERROR(O740/O194,"")</f>
        <v>2.6930397445259907E-2</v>
      </c>
      <c r="P2066" s="14">
        <f>IFERROR(P740/P194,"")</f>
        <v>2.9428661047399707E-2</v>
      </c>
      <c r="Q2066" s="14">
        <f>IFERROR(Q740/Q194,"")</f>
        <v>2.8773888103225093E-2</v>
      </c>
      <c r="R2066" s="14">
        <f>IFERROR(R740/R194,"")</f>
        <v>2.406973431220908E-2</v>
      </c>
      <c r="S2066" s="14">
        <f>IFERROR(S740/S194,"")</f>
        <v>2.2518883715642313E-2</v>
      </c>
      <c r="T2066" s="14">
        <f>IFERROR(T740/T194,"")</f>
        <v>2.3075377126171907E-2</v>
      </c>
      <c r="U2066" s="14">
        <f>IFERROR(U740/U194,"")</f>
        <v>2.2577282085576116E-2</v>
      </c>
      <c r="V2066" s="14">
        <f>IFERROR(V740/V194,"")</f>
        <v>2.5531276924055303E-2</v>
      </c>
      <c r="W2066" s="14">
        <f>IFERROR(W740/W194,"")</f>
        <v>2.4524282470661476E-2</v>
      </c>
      <c r="X2066" s="14">
        <f>IFERROR(X740/X194,"")</f>
        <v>2.6928373895664839E-2</v>
      </c>
      <c r="Y2066" s="14">
        <f>IFERROR(Y740/Y194,"")</f>
        <v>2.6286512760338672E-2</v>
      </c>
      <c r="Z2066" s="14">
        <f>IFERROR(Z740/Z194,"")</f>
        <v>3.0342235245100962E-2</v>
      </c>
      <c r="AA2066" s="14">
        <f>IFERROR(AA740/AA194,"")</f>
        <v>2.9333764563037532E-2</v>
      </c>
      <c r="AB2066" s="14">
        <f>IFERROR(AB740/AB194,"")</f>
        <v>3.1970452028964272E-2</v>
      </c>
      <c r="AC2066" s="14">
        <f>IFERROR(AC740/AC194,"")</f>
        <v>3.1632032585920525E-2</v>
      </c>
      <c r="AD2066" s="14">
        <f>IFERROR(AD740/AD194,"")</f>
        <v>2.7121316758345445E-2</v>
      </c>
      <c r="AE2066" s="14">
        <f>IFERROR(AE740/AE194,"")</f>
        <v>2.7571627049738319E-2</v>
      </c>
      <c r="AF2066" s="14">
        <f>IFERROR(AF740/AF194,"")</f>
        <v>2.8368303252166376E-2</v>
      </c>
      <c r="AG2066" s="14">
        <f>IFERROR(AG740/AG194,"")</f>
        <v>2.95825501340495E-2</v>
      </c>
      <c r="AH2066" s="14" t="str">
        <f>IFERROR(AH740/AH194,"")</f>
        <v/>
      </c>
    </row>
    <row r="2067" spans="1:34" ht="15" hidden="1" x14ac:dyDescent="0.25">
      <c r="A2067" t="str">
        <f t="shared" si="328"/>
        <v>无锡广义风险贷款比率</v>
      </c>
      <c r="B2067" s="3" t="str">
        <f t="shared" si="355"/>
        <v>无锡银行广义风险贷款比率</v>
      </c>
      <c r="C2067" s="4" t="s">
        <v>120</v>
      </c>
      <c r="D2067" s="4" t="s">
        <v>121</v>
      </c>
      <c r="E2067" s="5" t="s">
        <v>122</v>
      </c>
      <c r="F2067" s="5" t="s">
        <v>107</v>
      </c>
      <c r="G2067" s="5" t="str">
        <f t="shared" ref="G2067:G2071" si="357">G2066</f>
        <v>广义风险贷款比率</v>
      </c>
      <c r="H2067" s="14">
        <f>IFERROR(H741/H195,"")</f>
        <v>1.6284910327947606E-2</v>
      </c>
      <c r="I2067" s="14">
        <f>IFERROR(I741/I195,"")</f>
        <v>1.5867481407901375E-2</v>
      </c>
      <c r="J2067" s="14">
        <f>IFERROR(J741/J195,"")</f>
        <v>1.5812816758083589E-2</v>
      </c>
      <c r="K2067" s="14">
        <f>IFERROR(K741/K195,"")</f>
        <v>1.4482507337393714E-2</v>
      </c>
      <c r="L2067" s="14">
        <f>IFERROR(L741/L195,"")</f>
        <v>1.4596583405117545E-2</v>
      </c>
      <c r="M2067" s="14">
        <f>IFERROR(M741/M195,"")</f>
        <v>1.5708135088651751E-2</v>
      </c>
      <c r="N2067" s="14">
        <f>IFERROR(N741/N195,"")</f>
        <v>1.4957479608273174E-2</v>
      </c>
      <c r="O2067" s="14">
        <f>IFERROR(O741/O195,"")</f>
        <v>1.3411287819404569E-2</v>
      </c>
      <c r="P2067" s="14">
        <f>IFERROR(P741/P195,"")</f>
        <v>1.3186384910120105E-2</v>
      </c>
      <c r="Q2067" s="14">
        <f>IFERROR(Q741/Q195,"")</f>
        <v>1.2259457878903649E-2</v>
      </c>
      <c r="R2067" s="14">
        <f>IFERROR(R741/R195,"")</f>
        <v>1.2731253733862385E-2</v>
      </c>
      <c r="S2067" s="14">
        <f>IFERROR(S741/S195,"")</f>
        <v>1.2263540954128675E-2</v>
      </c>
      <c r="T2067" s="14">
        <f>IFERROR(T741/T195,"")</f>
        <v>1.198038597922821E-2</v>
      </c>
      <c r="U2067" s="14">
        <f>IFERROR(U741/U195,"")</f>
        <v>1.1765456799124495E-2</v>
      </c>
      <c r="V2067" s="14">
        <f>IFERROR(V741/V195,"")</f>
        <v>1.1240343139076046E-2</v>
      </c>
      <c r="W2067" s="14">
        <f>IFERROR(W741/W195,"")</f>
        <v>1.0885830122915031E-2</v>
      </c>
      <c r="X2067" s="14">
        <f>IFERROR(X741/X195,"")</f>
        <v>1.0803529091820826E-2</v>
      </c>
      <c r="Y2067" s="14">
        <f>IFERROR(Y741/Y195,"")</f>
        <v>1.2110091295147486E-2</v>
      </c>
      <c r="Z2067" s="14">
        <f>IFERROR(Z741/Z195,"")</f>
        <v>1.2124618472863473E-2</v>
      </c>
      <c r="AA2067" s="14">
        <f>IFERROR(AA741/AA195,"")</f>
        <v>1.2981903234824472E-2</v>
      </c>
      <c r="AB2067" s="14">
        <f>IFERROR(AB741/AB195,"")</f>
        <v>1.2938964082732759E-2</v>
      </c>
      <c r="AC2067" s="14">
        <f>IFERROR(AC741/AC195,"")</f>
        <v>1.3657850893120448E-2</v>
      </c>
      <c r="AD2067" s="14">
        <f>IFERROR(AD741/AD195,"")</f>
        <v>1.3318399152431588E-2</v>
      </c>
      <c r="AE2067" s="14">
        <f>IFERROR(AE741/AE195,"")</f>
        <v>1.2987698597566434E-2</v>
      </c>
      <c r="AF2067" s="14">
        <f>IFERROR(AF741/AF195,"")</f>
        <v>1.3089810947644609E-2</v>
      </c>
      <c r="AG2067" s="14">
        <f>IFERROR(AG741/AG195,"")</f>
        <v>1.4008255539283846E-2</v>
      </c>
      <c r="AH2067" s="14">
        <f>IFERROR(AH741/AH195,"")</f>
        <v>1.4902696544635347E-2</v>
      </c>
    </row>
    <row r="2068" spans="1:34" ht="15" hidden="1" x14ac:dyDescent="0.25">
      <c r="A2068" t="str">
        <f t="shared" si="328"/>
        <v>张家港广义风险贷款比率</v>
      </c>
      <c r="B2068" s="3" t="str">
        <f t="shared" si="355"/>
        <v>张家港行广义风险贷款比率</v>
      </c>
      <c r="C2068" s="4" t="s">
        <v>123</v>
      </c>
      <c r="D2068" s="4" t="s">
        <v>124</v>
      </c>
      <c r="E2068" s="5" t="s">
        <v>125</v>
      </c>
      <c r="F2068" s="5" t="s">
        <v>107</v>
      </c>
      <c r="G2068" s="5" t="str">
        <f t="shared" si="357"/>
        <v>广义风险贷款比率</v>
      </c>
      <c r="H2068" s="14">
        <f>IFERROR(H742/H196,"")</f>
        <v>5.2213429077004242E-2</v>
      </c>
      <c r="I2068" s="14">
        <f>IFERROR(I742/I196,"")</f>
        <v>4.8170698954286495E-2</v>
      </c>
      <c r="J2068" s="14">
        <f>IFERROR(J742/J196,"")</f>
        <v>3.9522573111719424E-2</v>
      </c>
      <c r="K2068" s="14">
        <f>IFERROR(K742/K196,"")</f>
        <v>4.1917867027975418E-2</v>
      </c>
      <c r="L2068" s="14">
        <f>IFERROR(L742/L196,"")</f>
        <v>3.3932916780253279E-2</v>
      </c>
      <c r="M2068" s="14">
        <f>IFERROR(M742/M196,"")</f>
        <v>3.1539933430903555E-2</v>
      </c>
      <c r="N2068" s="14">
        <f>IFERROR(N742/N196,"")</f>
        <v>2.8650032957719899E-2</v>
      </c>
      <c r="O2068" s="14">
        <f>IFERROR(O742/O196,"")</f>
        <v>2.7901282328808241E-2</v>
      </c>
      <c r="P2068" s="14">
        <f>IFERROR(P742/P196,"")</f>
        <v>2.5982237216742272E-2</v>
      </c>
      <c r="Q2068" s="14">
        <f>IFERROR(Q742/Q196,"")</f>
        <v>2.5937225663575723E-2</v>
      </c>
      <c r="R2068" s="14">
        <f>IFERROR(R742/R196,"")</f>
        <v>2.5615261539247116E-2</v>
      </c>
      <c r="S2068" s="14">
        <f>IFERROR(S742/S196,"")</f>
        <v>2.476390262432826E-2</v>
      </c>
      <c r="T2068" s="14">
        <f>IFERROR(T742/T196,"")</f>
        <v>2.5068162213428665E-2</v>
      </c>
      <c r="U2068" s="14">
        <f>IFERROR(U742/U196,"")</f>
        <v>2.492363725359974E-2</v>
      </c>
      <c r="V2068" s="14">
        <f>IFERROR(V742/V196,"")</f>
        <v>2.3859299395743321E-2</v>
      </c>
      <c r="W2068" s="14">
        <f>IFERROR(W742/W196,"")</f>
        <v>2.2948202827451462E-2</v>
      </c>
      <c r="X2068" s="14">
        <f>IFERROR(X742/X196,"")</f>
        <v>2.3503111911090252E-2</v>
      </c>
      <c r="Y2068" s="14">
        <f>IFERROR(Y742/Y196,"")</f>
        <v>2.3204979335683218E-2</v>
      </c>
      <c r="Z2068" s="14">
        <f>IFERROR(Z742/Z196,"")</f>
        <v>2.5323568781156616E-2</v>
      </c>
      <c r="AA2068" s="14">
        <f>IFERROR(AA742/AA196,"")</f>
        <v>2.4920047635634802E-2</v>
      </c>
      <c r="AB2068" s="14">
        <f>IFERROR(AB742/AB196,"")</f>
        <v>2.6127124464178041E-2</v>
      </c>
      <c r="AC2068" s="14">
        <f>IFERROR(AC742/AC196,"")</f>
        <v>2.8527581011540494E-2</v>
      </c>
      <c r="AD2068" s="14">
        <f>IFERROR(AD742/AD196,"")</f>
        <v>2.50142588960529E-2</v>
      </c>
      <c r="AE2068" s="14">
        <f>IFERROR(AE742/AE196,"")</f>
        <v>2.1521473367555027E-2</v>
      </c>
      <c r="AF2068" s="14">
        <f>IFERROR(AF742/AF196,"")</f>
        <v>2.2474358396946802E-2</v>
      </c>
      <c r="AG2068" s="14">
        <f>IFERROR(AG742/AG196,"")</f>
        <v>2.2162482491593166E-2</v>
      </c>
      <c r="AH2068" s="14">
        <f>IFERROR(AH742/AH196,"")</f>
        <v>2.235860285192743E-2</v>
      </c>
    </row>
    <row r="2069" spans="1:34" ht="15" hidden="1" x14ac:dyDescent="0.25">
      <c r="A2069" t="str">
        <f t="shared" si="328"/>
        <v>苏农广义风险贷款比率</v>
      </c>
      <c r="B2069" s="3" t="str">
        <f t="shared" si="355"/>
        <v>苏农银行广义风险贷款比率</v>
      </c>
      <c r="C2069" s="4" t="s">
        <v>126</v>
      </c>
      <c r="D2069" s="4" t="s">
        <v>127</v>
      </c>
      <c r="E2069" s="5" t="s">
        <v>128</v>
      </c>
      <c r="F2069" s="5" t="s">
        <v>107</v>
      </c>
      <c r="G2069" s="5" t="str">
        <f t="shared" si="357"/>
        <v>广义风险贷款比率</v>
      </c>
      <c r="H2069" s="14">
        <f>IFERROR(H743/H197,"")</f>
        <v>5.6670901318910463E-2</v>
      </c>
      <c r="I2069" s="14">
        <f>IFERROR(I743/I197,"")</f>
        <v>5.5786688385993023E-2</v>
      </c>
      <c r="J2069" s="14">
        <f>IFERROR(J743/J197,"")</f>
        <v>5.4902982659795881E-2</v>
      </c>
      <c r="K2069" s="14">
        <f>IFERROR(K743/K197,"")</f>
        <v>5.3998999725042775E-2</v>
      </c>
      <c r="L2069" s="14">
        <f>IFERROR(L743/L197,"")</f>
        <v>5.1786602223668793E-2</v>
      </c>
      <c r="M2069" s="14">
        <f>IFERROR(M743/M197,"")</f>
        <v>4.9608020598791686E-2</v>
      </c>
      <c r="N2069" s="14">
        <f>IFERROR(N743/N197,"")</f>
        <v>4.5417829937438883E-2</v>
      </c>
      <c r="O2069" s="14">
        <f>IFERROR(O743/O197,"")</f>
        <v>4.4143718864680742E-2</v>
      </c>
      <c r="P2069" s="14">
        <f>IFERROR(P743/P197,"")</f>
        <v>4.0105720678787135E-2</v>
      </c>
      <c r="Q2069" s="14">
        <f>IFERROR(Q743/Q197,"")</f>
        <v>3.7410397430371951E-2</v>
      </c>
      <c r="R2069" s="14">
        <f>IFERROR(R743/R197,"")</f>
        <v>3.564456866376E-2</v>
      </c>
      <c r="S2069" s="14">
        <f>IFERROR(S743/S197,"")</f>
        <v>3.401548459950747E-2</v>
      </c>
      <c r="T2069" s="14">
        <f>IFERROR(T743/T197,"")</f>
        <v>2.8114556815060039E-2</v>
      </c>
      <c r="U2069" s="14">
        <f>IFERROR(U743/U197,"")</f>
        <v>2.6998034535027575E-2</v>
      </c>
      <c r="V2069" s="14">
        <f>IFERROR(V743/V197,"")</f>
        <v>2.4330357610626983E-2</v>
      </c>
      <c r="W2069" s="14">
        <f>IFERROR(W743/W197,"")</f>
        <v>2.3032008383037341E-2</v>
      </c>
      <c r="X2069" s="14">
        <f>IFERROR(X743/X197,"")</f>
        <v>2.1523772386411181E-2</v>
      </c>
      <c r="Y2069" s="14">
        <f>IFERROR(Y743/Y197,"")</f>
        <v>2.1828802388961753E-2</v>
      </c>
      <c r="Z2069" s="14">
        <f>IFERROR(Z743/Z197,"")</f>
        <v>2.1167552493189357E-2</v>
      </c>
      <c r="AA2069" s="14">
        <f>IFERROR(AA743/AA197,"")</f>
        <v>1.972231925498541E-2</v>
      </c>
      <c r="AB2069" s="14">
        <f>IFERROR(AB743/AB197,"")</f>
        <v>2.1016911193467727E-2</v>
      </c>
      <c r="AC2069" s="14">
        <f>IFERROR(AC743/AC197,"")</f>
        <v>2.1012676424868239E-2</v>
      </c>
      <c r="AD2069" s="14">
        <f>IFERROR(AD743/AD197,"")</f>
        <v>2.1025565286217417E-2</v>
      </c>
      <c r="AE2069" s="14">
        <f>IFERROR(AE743/AE197,"")</f>
        <v>2.1046460878886893E-2</v>
      </c>
      <c r="AF2069" s="14">
        <f>IFERROR(AF743/AF197,"")</f>
        <v>2.1858687067669556E-2</v>
      </c>
      <c r="AG2069" s="14">
        <f>IFERROR(AG743/AG197,"")</f>
        <v>2.1425838207292224E-2</v>
      </c>
      <c r="AH2069" s="14" t="str">
        <f>IFERROR(AH743/AH197,"")</f>
        <v/>
      </c>
    </row>
    <row r="2070" spans="1:34" ht="15" hidden="1" x14ac:dyDescent="0.25">
      <c r="A2070" t="str">
        <f t="shared" si="328"/>
        <v>江阴广义风险贷款比率</v>
      </c>
      <c r="B2070" s="3" t="str">
        <f t="shared" si="355"/>
        <v>江阴银行广义风险贷款比率</v>
      </c>
      <c r="C2070" s="4" t="s">
        <v>129</v>
      </c>
      <c r="D2070" s="4" t="s">
        <v>130</v>
      </c>
      <c r="E2070" s="5" t="s">
        <v>131</v>
      </c>
      <c r="F2070" s="5" t="s">
        <v>107</v>
      </c>
      <c r="G2070" s="5" t="str">
        <f t="shared" si="357"/>
        <v>广义风险贷款比率</v>
      </c>
      <c r="H2070" s="14">
        <f>IFERROR(H744/H198,"")</f>
        <v>3.1712070597272053E-2</v>
      </c>
      <c r="I2070" s="14">
        <f>IFERROR(I744/I198,"")</f>
        <v>3.1504979601698513E-2</v>
      </c>
      <c r="J2070" s="14">
        <f>IFERROR(J744/J198,"")</f>
        <v>4.0587602625298758E-2</v>
      </c>
      <c r="K2070" s="14">
        <f>IFERROR(K744/K198,"")</f>
        <v>4.4515299409370684E-2</v>
      </c>
      <c r="L2070" s="14">
        <f>IFERROR(L744/L198,"")</f>
        <v>3.7705196198381544E-2</v>
      </c>
      <c r="M2070" s="14">
        <f>IFERROR(M744/M198,"")</f>
        <v>3.3324639698049795E-2</v>
      </c>
      <c r="N2070" s="14">
        <f>IFERROR(N744/N198,"")</f>
        <v>2.8074100022122891E-2</v>
      </c>
      <c r="O2070" s="14">
        <f>IFERROR(O744/O198,"")</f>
        <v>2.5348530958007043E-2</v>
      </c>
      <c r="P2070" s="14">
        <f>IFERROR(P744/P198,"")</f>
        <v>2.4444067445847085E-2</v>
      </c>
      <c r="Q2070" s="14">
        <f>IFERROR(Q744/Q198,"")</f>
        <v>2.3931365684480333E-2</v>
      </c>
      <c r="R2070" s="14">
        <f>IFERROR(R744/R198,"")</f>
        <v>1.8751553496648601E-2</v>
      </c>
      <c r="S2070" s="14">
        <f>IFERROR(S744/S198,"")</f>
        <v>1.4958795444872821E-2</v>
      </c>
      <c r="T2070" s="14">
        <f>IFERROR(T744/T198,"")</f>
        <v>1.4730189519746011E-2</v>
      </c>
      <c r="U2070" s="14">
        <f>IFERROR(U744/U198,"")</f>
        <v>1.9178325813839256E-2</v>
      </c>
      <c r="V2070" s="14">
        <f>IFERROR(V744/V198,"")</f>
        <v>1.8971941151148759E-2</v>
      </c>
      <c r="W2070" s="14">
        <f>IFERROR(W744/W198,"")</f>
        <v>1.8256451070980288E-2</v>
      </c>
      <c r="X2070" s="14">
        <f>IFERROR(X744/X198,"")</f>
        <v>2.2239575743174866E-2</v>
      </c>
      <c r="Y2070" s="14">
        <f>IFERROR(Y744/Y198,"")</f>
        <v>2.0512371475539162E-2</v>
      </c>
      <c r="Z2070" s="14">
        <f>IFERROR(Z744/Z198,"")</f>
        <v>2.0449566293284469E-2</v>
      </c>
      <c r="AA2070" s="14">
        <f>IFERROR(AA744/AA198,"")</f>
        <v>1.9202980916442246E-2</v>
      </c>
      <c r="AB2070" s="14">
        <f>IFERROR(AB744/AB198,"")</f>
        <v>2.3480714573565101E-2</v>
      </c>
      <c r="AC2070" s="14">
        <f>IFERROR(AC744/AC198,"")</f>
        <v>2.315586963751904E-2</v>
      </c>
      <c r="AD2070" s="14">
        <f>IFERROR(AD744/AD198,"")</f>
        <v>2.081798132272878E-2</v>
      </c>
      <c r="AE2070" s="14">
        <f>IFERROR(AE744/AE198,"")</f>
        <v>1.8934188390694398E-2</v>
      </c>
      <c r="AF2070" s="14">
        <f>IFERROR(AF744/AF198,"")</f>
        <v>1.9633878902245206E-2</v>
      </c>
      <c r="AG2070" s="14">
        <f>IFERROR(AG744/AG198,"")</f>
        <v>2.0329356645469431E-2</v>
      </c>
      <c r="AH2070" s="14" t="str">
        <f>IFERROR(AH744/AH198,"")</f>
        <v/>
      </c>
    </row>
    <row r="2071" spans="1:34" ht="15" hidden="1" x14ac:dyDescent="0.25">
      <c r="A2071" t="str">
        <f t="shared" si="328"/>
        <v>瑞丰广义风险贷款比率</v>
      </c>
      <c r="B2071" s="3" t="str">
        <f t="shared" si="355"/>
        <v>瑞丰银行广义风险贷款比率</v>
      </c>
      <c r="C2071" s="4" t="s">
        <v>132</v>
      </c>
      <c r="D2071" s="4" t="s">
        <v>133</v>
      </c>
      <c r="E2071" s="5" t="s">
        <v>134</v>
      </c>
      <c r="F2071" s="5" t="s">
        <v>107</v>
      </c>
      <c r="G2071" s="5" t="str">
        <f t="shared" si="357"/>
        <v>广义风险贷款比率</v>
      </c>
      <c r="H2071" s="14" t="str">
        <f>IFERROR(H745/H199,"")</f>
        <v/>
      </c>
      <c r="I2071" s="14" t="str">
        <f>IFERROR(I745/I199,"")</f>
        <v/>
      </c>
      <c r="J2071" s="14">
        <f>IFERROR(J745/J199,"")</f>
        <v>2.8949198255378172E-2</v>
      </c>
      <c r="K2071" s="14" t="str">
        <f>IFERROR(K745/K199,"")</f>
        <v/>
      </c>
      <c r="L2071" s="14" t="str">
        <f>IFERROR(L745/L199,"")</f>
        <v/>
      </c>
      <c r="M2071" s="14" t="str">
        <f>IFERROR(M745/M199,"")</f>
        <v/>
      </c>
      <c r="N2071" s="14">
        <f>IFERROR(N745/N199,"")</f>
        <v>2.9426672900118054E-2</v>
      </c>
      <c r="O2071" s="14" t="str">
        <f>IFERROR(O745/O199,"")</f>
        <v/>
      </c>
      <c r="P2071" s="14">
        <f>IFERROR(P745/P199,"")</f>
        <v>2.4947167989399836E-2</v>
      </c>
      <c r="Q2071" s="14">
        <f>IFERROR(Q745/Q199,"")</f>
        <v>1.9933440705856658E-2</v>
      </c>
      <c r="R2071" s="14">
        <f>IFERROR(R745/R199,"")</f>
        <v>2.7580806439640504E-2</v>
      </c>
      <c r="S2071" s="14">
        <f>IFERROR(S745/S199,"")</f>
        <v>2.2756766410986687E-2</v>
      </c>
      <c r="T2071" s="14">
        <f>IFERROR(T745/T199,"")</f>
        <v>2.6881533437347883E-2</v>
      </c>
      <c r="U2071" s="14">
        <f>IFERROR(U745/U199,"")</f>
        <v>2.5357780417543437E-2</v>
      </c>
      <c r="V2071" s="14">
        <f>IFERROR(V745/V199,"")</f>
        <v>2.53307486589829E-2</v>
      </c>
      <c r="W2071" s="14">
        <f>IFERROR(W745/W199,"")</f>
        <v>2.3919682533707534E-2</v>
      </c>
      <c r="X2071" s="14">
        <f>IFERROR(X745/X199,"")</f>
        <v>2.298832433569041E-2</v>
      </c>
      <c r="Y2071" s="14">
        <f>IFERROR(Y745/Y199,"")</f>
        <v>2.2875279270472702E-2</v>
      </c>
      <c r="Z2071" s="14">
        <f>IFERROR(Z745/Z199,"")</f>
        <v>2.2655973489299111E-2</v>
      </c>
      <c r="AA2071" s="14">
        <f>IFERROR(AA745/AA199,"")</f>
        <v>2.3400147052674208E-2</v>
      </c>
      <c r="AB2071" s="14">
        <f>IFERROR(AB745/AB199,"")</f>
        <v>2.5318609584236172E-2</v>
      </c>
      <c r="AC2071" s="14">
        <f>IFERROR(AC745/AC199,"")</f>
        <v>2.5269388201580468E-2</v>
      </c>
      <c r="AD2071" s="14">
        <f>IFERROR(AD745/AD199,"")</f>
        <v>2.4213579711756666E-2</v>
      </c>
      <c r="AE2071" s="14">
        <f>IFERROR(AE745/AE199,"")</f>
        <v>2.514039360520939E-2</v>
      </c>
      <c r="AF2071" s="14">
        <f>IFERROR(AF745/AF199,"")</f>
        <v>2.5947171867769434E-2</v>
      </c>
      <c r="AG2071" s="14">
        <f>IFERROR(AG745/AG199,"")</f>
        <v>2.8665728521357108E-2</v>
      </c>
      <c r="AH2071" s="14">
        <f>IFERROR(AH745/AH199,"")</f>
        <v>2.9525116621377127E-2</v>
      </c>
    </row>
    <row r="2072" spans="1:34" ht="15" hidden="1" x14ac:dyDescent="0.25">
      <c r="A2072" t="str">
        <f t="shared" si="328"/>
        <v>农业(H)广义风险贷款比率</v>
      </c>
      <c r="B2072" s="15" t="str">
        <f t="shared" si="355"/>
        <v>农业银行广义风险贷款比率</v>
      </c>
      <c r="C2072" s="16" t="s">
        <v>179</v>
      </c>
      <c r="D2072" s="16" t="s">
        <v>164</v>
      </c>
      <c r="E2072" s="17" t="s">
        <v>149</v>
      </c>
      <c r="F2072" s="17" t="s">
        <v>542</v>
      </c>
      <c r="G2072" s="17" t="str">
        <f>G2071</f>
        <v>广义风险贷款比率</v>
      </c>
      <c r="H2072" s="14">
        <f>IFERROR(H746/H200,"")</f>
        <v>3.8591595736621478E-2</v>
      </c>
      <c r="I2072" s="14">
        <f>IFERROR(I746/I200,"")</f>
        <v>3.7895457365409807E-2</v>
      </c>
      <c r="J2072" s="14">
        <f>IFERROR(J746/J200,"")</f>
        <v>3.6386433866539794E-2</v>
      </c>
      <c r="K2072" s="14">
        <f>IFERROR(K746/K200,"")</f>
        <v>3.5106161443628311E-2</v>
      </c>
      <c r="L2072" s="14">
        <f>IFERROR(L746/L200,"")</f>
        <v>3.5244680019987873E-2</v>
      </c>
      <c r="M2072" s="14">
        <f>IFERROR(M746/M200,"")</f>
        <v>3.5558055107897543E-2</v>
      </c>
      <c r="N2072" s="14">
        <f>IFERROR(N746/N200,"")</f>
        <v>3.5806538524632565E-2</v>
      </c>
      <c r="O2072" s="14">
        <f>IFERROR(O746/O200,"")</f>
        <v>3.4288618870682103E-2</v>
      </c>
      <c r="P2072" s="14">
        <f>IFERROR(P746/P200,"")</f>
        <v>3.0736170398960382E-2</v>
      </c>
      <c r="Q2072" s="14">
        <f>IFERROR(Q746/Q200,"")</f>
        <v>3.0153894441310489E-2</v>
      </c>
      <c r="R2072" s="14">
        <f>IFERROR(R746/R200,"")</f>
        <v>2.9068596090793097E-2</v>
      </c>
      <c r="S2072" s="14">
        <f>IFERROR(S746/S200,"")</f>
        <v>2.8041982257001167E-2</v>
      </c>
      <c r="T2072" s="14">
        <f>IFERROR(T746/T200,"")</f>
        <v>2.8669328402073847E-2</v>
      </c>
      <c r="U2072" s="14">
        <f>IFERROR(U746/U200,"")</f>
        <v>2.8116141136944241E-2</v>
      </c>
      <c r="V2072" s="14">
        <f>IFERROR(V746/V200,"")</f>
        <v>2.8292256311895306E-2</v>
      </c>
      <c r="W2072" s="14">
        <f>IFERROR(W746/W200,"")</f>
        <v>2.7318811363238767E-2</v>
      </c>
      <c r="X2072" s="14">
        <f>IFERROR(X746/X200,"")</f>
        <v>2.7903399500138443E-2</v>
      </c>
      <c r="Y2072" s="14">
        <f>IFERROR(Y746/Y200,"")</f>
        <v>2.751948820735944E-2</v>
      </c>
      <c r="Z2072" s="14">
        <f>IFERROR(Z746/Z200,"")</f>
        <v>2.7486898764591042E-2</v>
      </c>
      <c r="AA2072" s="14">
        <f>IFERROR(AA746/AA200,"")</f>
        <v>2.6646121865127149E-2</v>
      </c>
      <c r="AB2072" s="14">
        <f>IFERROR(AB746/AB200,"")</f>
        <v>2.741323739570348E-2</v>
      </c>
      <c r="AC2072" s="14">
        <f>IFERROR(AC746/AC200,"")</f>
        <v>2.7209187105195057E-2</v>
      </c>
      <c r="AD2072" s="14">
        <f>IFERROR(AD746/AD200,"")</f>
        <v>2.69879099225382E-2</v>
      </c>
      <c r="AE2072" s="14">
        <f>IFERROR(AE746/AE200,"")</f>
        <v>2.6103132015660557E-2</v>
      </c>
      <c r="AF2072" s="14">
        <f>IFERROR(AF746/AF200,"")</f>
        <v>2.673662458677898E-2</v>
      </c>
      <c r="AG2072" s="14">
        <f>IFERROR(AG746/AG200,"")</f>
        <v>2.6475932582899077E-2</v>
      </c>
      <c r="AH2072" s="14">
        <f>IFERROR(AH746/AH200,"")</f>
        <v>2.6616245074504601E-2</v>
      </c>
    </row>
    <row r="2073" spans="1:34" ht="15" hidden="1" x14ac:dyDescent="0.25">
      <c r="A2073" t="str">
        <f t="shared" si="328"/>
        <v>交通(H)广义风险贷款比率</v>
      </c>
      <c r="B2073" s="3" t="str">
        <f t="shared" si="355"/>
        <v>交通银行广义风险贷款比率</v>
      </c>
      <c r="C2073" s="4" t="s">
        <v>180</v>
      </c>
      <c r="D2073" s="4" t="s">
        <v>165</v>
      </c>
      <c r="E2073" s="5" t="s">
        <v>150</v>
      </c>
      <c r="F2073" s="5" t="s">
        <v>542</v>
      </c>
      <c r="G2073" s="5" t="str">
        <f t="shared" ref="G2073:G2099" si="358">G2072</f>
        <v>广义风险贷款比率</v>
      </c>
      <c r="H2073" s="14">
        <f>IFERROR(H747/H201,"")</f>
        <v>3.7928807791351209E-2</v>
      </c>
      <c r="I2073" s="14">
        <f>IFERROR(I747/I201,"")</f>
        <v>3.7589411251338904E-2</v>
      </c>
      <c r="J2073" s="14">
        <f>IFERROR(J747/J201,"")</f>
        <v>3.6289566905939076E-2</v>
      </c>
      <c r="K2073" s="14">
        <f>IFERROR(K747/K201,"")</f>
        <v>3.6466772011575305E-2</v>
      </c>
      <c r="L2073" s="14">
        <f>IFERROR(L747/L201,"")</f>
        <v>3.4569224016072569E-2</v>
      </c>
      <c r="M2073" s="14">
        <f>IFERROR(M747/M201,"")</f>
        <v>3.4202891675961744E-2</v>
      </c>
      <c r="N2073" s="14">
        <f>IFERROR(N747/N201,"")</f>
        <v>3.0810981009584806E-2</v>
      </c>
      <c r="O2073" s="14">
        <f>IFERROR(O747/O201,"")</f>
        <v>2.9942868504883795E-2</v>
      </c>
      <c r="P2073" s="14">
        <f>IFERROR(P747/P201,"")</f>
        <v>2.9800236122597825E-2</v>
      </c>
      <c r="Q2073" s="14">
        <f>IFERROR(Q747/Q201,"")</f>
        <v>2.9800706367515258E-2</v>
      </c>
      <c r="R2073" s="14">
        <f>IFERROR(R747/R201,"")</f>
        <v>2.8309694530821293E-2</v>
      </c>
      <c r="S2073" s="14">
        <f>IFERROR(S747/S201,"")</f>
        <v>2.8411229449430433E-2</v>
      </c>
      <c r="T2073" s="14">
        <f>IFERROR(T747/T201,"")</f>
        <v>2.8864087373531438E-2</v>
      </c>
      <c r="U2073" s="14">
        <f>IFERROR(U747/U201,"")</f>
        <v>2.869682330768188E-2</v>
      </c>
      <c r="V2073" s="14">
        <f>IFERROR(V747/V201,"")</f>
        <v>2.790265454886855E-2</v>
      </c>
      <c r="W2073" s="14">
        <f>IFERROR(W747/W201,"")</f>
        <v>2.7853085080138333E-2</v>
      </c>
      <c r="X2073" s="14">
        <f>IFERROR(X747/X201,"")</f>
        <v>2.8663349562355171E-2</v>
      </c>
      <c r="Y2073" s="14">
        <f>IFERROR(Y747/Y201,"")</f>
        <v>2.8258411630051626E-2</v>
      </c>
      <c r="Z2073" s="14">
        <f>IFERROR(Z747/Z201,"")</f>
        <v>2.8413072186611054E-2</v>
      </c>
      <c r="AA2073" s="14">
        <f>IFERROR(AA747/AA201,"")</f>
        <v>2.8527268318805914E-2</v>
      </c>
      <c r="AB2073" s="14">
        <f>IFERROR(AB747/AB201,"")</f>
        <v>2.983756961701961E-2</v>
      </c>
      <c r="AC2073" s="14">
        <f>IFERROR(AC747/AC201,"")</f>
        <v>2.8965046776552487E-2</v>
      </c>
      <c r="AD2073" s="14">
        <f>IFERROR(AD747/AD201,"")</f>
        <v>2.8802406114138406E-2</v>
      </c>
      <c r="AE2073" s="14">
        <f>IFERROR(AE747/AE201,"")</f>
        <v>2.821304793132734E-2</v>
      </c>
      <c r="AF2073" s="14">
        <f>IFERROR(AF747/AF201,"")</f>
        <v>2.8702318820060989E-2</v>
      </c>
      <c r="AG2073" s="14">
        <f>IFERROR(AG747/AG201,"")</f>
        <v>2.8279119097897265E-2</v>
      </c>
      <c r="AH2073" s="14">
        <f>IFERROR(AH747/AH201,"")</f>
        <v>2.9333328890628459E-2</v>
      </c>
    </row>
    <row r="2074" spans="1:34" ht="15" hidden="1" x14ac:dyDescent="0.25">
      <c r="A2074" t="str">
        <f t="shared" si="328"/>
        <v>中国(H)广义风险贷款比率</v>
      </c>
      <c r="B2074" s="3" t="str">
        <f t="shared" si="355"/>
        <v>中国银行广义风险贷款比率</v>
      </c>
      <c r="C2074" s="4" t="s">
        <v>181</v>
      </c>
      <c r="D2074" s="4" t="s">
        <v>166</v>
      </c>
      <c r="E2074" s="5" t="s">
        <v>151</v>
      </c>
      <c r="F2074" s="5" t="s">
        <v>542</v>
      </c>
      <c r="G2074" s="5" t="str">
        <f t="shared" si="358"/>
        <v>广义风险贷款比率</v>
      </c>
      <c r="H2074" s="14">
        <f>IFERROR(H748/H202,"")</f>
        <v>4.1296254162352074E-2</v>
      </c>
      <c r="I2074" s="14">
        <f>IFERROR(I748/I202,"")</f>
        <v>4.0247562980612939E-2</v>
      </c>
      <c r="J2074" s="14">
        <f>IFERROR(J748/J202,"")</f>
        <v>3.5896547863468908E-2</v>
      </c>
      <c r="K2074" s="14">
        <f>IFERROR(K748/K202,"")</f>
        <v>3.4858546681690215E-2</v>
      </c>
      <c r="L2074" s="14">
        <f>IFERROR(L748/L202,"")</f>
        <v>3.3592308573029306E-2</v>
      </c>
      <c r="M2074" s="14">
        <f>IFERROR(M748/M202,"")</f>
        <v>3.3776636972315442E-2</v>
      </c>
      <c r="N2074" s="14">
        <f>IFERROR(N748/N202,"")</f>
        <v>3.3255208189018351E-2</v>
      </c>
      <c r="O2074" s="14">
        <f>IFERROR(O748/O202,"")</f>
        <v>3.0665579000478102E-2</v>
      </c>
      <c r="P2074" s="14">
        <f>IFERROR(P748/P202,"")</f>
        <v>2.8300860358893756E-2</v>
      </c>
      <c r="Q2074" s="14">
        <f>IFERROR(Q748/Q202,"")</f>
        <v>2.8031954695564167E-2</v>
      </c>
      <c r="R2074" s="14">
        <f>IFERROR(R748/R202,"")</f>
        <v>2.6749000363253728E-2</v>
      </c>
      <c r="S2074" s="14">
        <f>IFERROR(S748/S202,"")</f>
        <v>2.5869028752952883E-2</v>
      </c>
      <c r="T2074" s="14">
        <f>IFERROR(T748/T202,"")</f>
        <v>2.6338097067777004E-2</v>
      </c>
      <c r="U2074" s="14">
        <f>IFERROR(U748/U202,"")</f>
        <v>2.5670103039065591E-2</v>
      </c>
      <c r="V2074" s="14">
        <f>IFERROR(V748/V202,"")</f>
        <v>2.6660290304374466E-2</v>
      </c>
      <c r="W2074" s="14">
        <f>IFERROR(W748/W202,"")</f>
        <v>2.4482027598185293E-2</v>
      </c>
      <c r="X2074" s="14">
        <f>IFERROR(X748/X202,"")</f>
        <v>2.5093478477551341E-2</v>
      </c>
      <c r="Y2074" s="14">
        <f>IFERROR(Y748/Y202,"")</f>
        <v>2.4660556813999469E-2</v>
      </c>
      <c r="Z2074" s="14">
        <f>IFERROR(Z748/Z202,"")</f>
        <v>2.7278972750986827E-2</v>
      </c>
      <c r="AA2074" s="14">
        <f>IFERROR(AA748/AA202,"")</f>
        <v>2.6298317762343922E-2</v>
      </c>
      <c r="AB2074" s="14">
        <f>IFERROR(AB748/AB202,"")</f>
        <v>2.6731941547855E-2</v>
      </c>
      <c r="AC2074" s="14">
        <f>IFERROR(AC748/AC202,"")</f>
        <v>2.6699972718699182E-2</v>
      </c>
      <c r="AD2074" s="14">
        <f>IFERROR(AD748/AD202,"")</f>
        <v>2.7189337916600231E-2</v>
      </c>
      <c r="AE2074" s="14">
        <f>IFERROR(AE748/AE202,"")</f>
        <v>2.6497281052449261E-2</v>
      </c>
      <c r="AF2074" s="14">
        <f>IFERROR(AF748/AF202,"")</f>
        <v>2.6765539604663172E-2</v>
      </c>
      <c r="AG2074" s="14">
        <f>IFERROR(AG748/AG202,"")</f>
        <v>2.655223044783666E-2</v>
      </c>
      <c r="AH2074" s="14">
        <f>IFERROR(AH748/AH202,"")</f>
        <v>2.6973493306465608E-2</v>
      </c>
    </row>
    <row r="2075" spans="1:34" ht="15" hidden="1" x14ac:dyDescent="0.25">
      <c r="A2075" t="str">
        <f t="shared" si="328"/>
        <v>建设(H)广义风险贷款比率</v>
      </c>
      <c r="B2075" s="3" t="str">
        <f t="shared" si="355"/>
        <v>建设银行广义风险贷款比率</v>
      </c>
      <c r="C2075" s="4" t="s">
        <v>182</v>
      </c>
      <c r="D2075" s="4" t="s">
        <v>167</v>
      </c>
      <c r="E2075" s="5" t="s">
        <v>152</v>
      </c>
      <c r="F2075" s="5" t="s">
        <v>542</v>
      </c>
      <c r="G2075" s="5" t="str">
        <f t="shared" si="358"/>
        <v>广义风险贷款比率</v>
      </c>
      <c r="H2075" s="14">
        <f>IFERROR(H749/H203,"")</f>
        <v>4.2301780452056917E-2</v>
      </c>
      <c r="I2075" s="14">
        <f>IFERROR(I749/I203,"")</f>
        <v>4.1677328392631663E-2</v>
      </c>
      <c r="J2075" s="14">
        <f>IFERROR(J749/J203,"")</f>
        <v>4.3502692450833359E-2</v>
      </c>
      <c r="K2075" s="14">
        <f>IFERROR(K749/K203,"")</f>
        <v>4.1748611645593375E-2</v>
      </c>
      <c r="L2075" s="14">
        <f>IFERROR(L749/L203,"")</f>
        <v>4.4820586520401745E-2</v>
      </c>
      <c r="M2075" s="14">
        <f>IFERROR(M749/M203,"")</f>
        <v>4.4806687349779592E-2</v>
      </c>
      <c r="N2075" s="14">
        <f>IFERROR(N749/N203,"")</f>
        <v>4.513808986246555E-2</v>
      </c>
      <c r="O2075" s="14">
        <f>IFERROR(O749/O203,"")</f>
        <v>4.3661747667794626E-2</v>
      </c>
      <c r="P2075" s="14">
        <f>IFERROR(P749/P203,"")</f>
        <v>4.3313468669544573E-2</v>
      </c>
      <c r="Q2075" s="14">
        <f>IFERROR(Q749/Q203,"")</f>
        <v>4.2573734677283676E-2</v>
      </c>
      <c r="R2075" s="14">
        <f>IFERROR(R749/R203,"")</f>
        <v>4.1116972400449245E-2</v>
      </c>
      <c r="S2075" s="14">
        <f>IFERROR(S749/S203,"")</f>
        <v>3.963964199308298E-2</v>
      </c>
      <c r="T2075" s="14">
        <f>IFERROR(T749/T203,"")</f>
        <v>4.0332341848578437E-2</v>
      </c>
      <c r="U2075" s="14">
        <f>IFERROR(U749/U203,"")</f>
        <v>3.9670184706433451E-2</v>
      </c>
      <c r="V2075" s="14">
        <f>IFERROR(V749/V203,"")</f>
        <v>3.8954978681728612E-2</v>
      </c>
      <c r="W2075" s="14">
        <f>IFERROR(W749/W203,"")</f>
        <v>3.747227440389056E-2</v>
      </c>
      <c r="X2075" s="14">
        <f>IFERROR(X749/X203,"")</f>
        <v>3.8692420308814625E-2</v>
      </c>
      <c r="Y2075" s="14">
        <f>IFERROR(Y749/Y203,"")</f>
        <v>3.8138111722868698E-2</v>
      </c>
      <c r="Z2075" s="14">
        <f>IFERROR(Z749/Z203,"")</f>
        <v>3.8133137616919791E-2</v>
      </c>
      <c r="AA2075" s="14">
        <f>IFERROR(AA749/AA203,"")</f>
        <v>3.6891830225711478E-2</v>
      </c>
      <c r="AB2075" s="14">
        <f>IFERROR(AB749/AB203,"")</f>
        <v>3.4227977208479865E-2</v>
      </c>
      <c r="AC2075" s="14">
        <f>IFERROR(AC749/AC203,"")</f>
        <v>3.3983193686103128E-2</v>
      </c>
      <c r="AD2075" s="14">
        <f>IFERROR(AD749/AD203,"")</f>
        <v>3.2293632119791034E-2</v>
      </c>
      <c r="AE2075" s="14">
        <f>IFERROR(AE749/AE203,"")</f>
        <v>3.1336540893335749E-2</v>
      </c>
      <c r="AF2075" s="14">
        <f>IFERROR(AF749/AF203,"")</f>
        <v>3.1398435779846259E-2</v>
      </c>
      <c r="AG2075" s="14">
        <f>IFERROR(AG749/AG203,"")</f>
        <v>3.1145102925421473E-2</v>
      </c>
      <c r="AH2075" s="14">
        <f>IFERROR(AH749/AH203,"")</f>
        <v>3.0769465193442497E-2</v>
      </c>
    </row>
    <row r="2076" spans="1:34" ht="15" hidden="1" x14ac:dyDescent="0.25">
      <c r="A2076" t="str">
        <f t="shared" si="328"/>
        <v>工商(H)广义风险贷款比率</v>
      </c>
      <c r="B2076" s="3" t="str">
        <f t="shared" si="355"/>
        <v>工商银行广义风险贷款比率</v>
      </c>
      <c r="C2076" s="4" t="s">
        <v>183</v>
      </c>
      <c r="D2076" s="4" t="s">
        <v>168</v>
      </c>
      <c r="E2076" s="5" t="s">
        <v>153</v>
      </c>
      <c r="F2076" s="5" t="s">
        <v>542</v>
      </c>
      <c r="G2076" s="5" t="str">
        <f t="shared" si="358"/>
        <v>广义风险贷款比率</v>
      </c>
      <c r="H2076" s="14">
        <f>IFERROR(H750/H204,"")</f>
        <v>4.1901771815076733E-2</v>
      </c>
      <c r="I2076" s="14">
        <f>IFERROR(I750/I204,"")</f>
        <v>4.086855559915839E-2</v>
      </c>
      <c r="J2076" s="14">
        <f>IFERROR(J750/J204,"")</f>
        <v>4.1437840405042115E-2</v>
      </c>
      <c r="K2076" s="14">
        <f>IFERROR(K750/K204,"")</f>
        <v>4.0268717260142931E-2</v>
      </c>
      <c r="L2076" s="14">
        <f>IFERROR(L750/L204,"")</f>
        <v>3.9112393809136933E-2</v>
      </c>
      <c r="M2076" s="14">
        <f>IFERROR(M750/M204,"")</f>
        <v>3.900099144367114E-2</v>
      </c>
      <c r="N2076" s="14">
        <f>IFERROR(N750/N204,"")</f>
        <v>3.7916257957074165E-2</v>
      </c>
      <c r="O2076" s="14">
        <f>IFERROR(O750/O204,"")</f>
        <v>3.6942148224988591E-2</v>
      </c>
      <c r="P2076" s="14">
        <f>IFERROR(P750/P204,"")</f>
        <v>3.4670965151516742E-2</v>
      </c>
      <c r="Q2076" s="14">
        <f>IFERROR(Q750/Q204,"")</f>
        <v>3.4066485334321904E-2</v>
      </c>
      <c r="R2076" s="14">
        <f>IFERROR(R750/R204,"")</f>
        <v>3.4136764672795042E-2</v>
      </c>
      <c r="S2076" s="14">
        <f>IFERROR(S750/S204,"")</f>
        <v>3.3273254028934329E-2</v>
      </c>
      <c r="T2076" s="14">
        <f>IFERROR(T750/T204,"")</f>
        <v>3.2775586445945991E-2</v>
      </c>
      <c r="U2076" s="14">
        <f>IFERROR(U750/U204,"")</f>
        <v>3.2212245877846768E-2</v>
      </c>
      <c r="V2076" s="14">
        <f>IFERROR(V750/V204,"")</f>
        <v>3.3256398828345926E-2</v>
      </c>
      <c r="W2076" s="14">
        <f>IFERROR(W750/W204,"")</f>
        <v>3.2214851170459122E-2</v>
      </c>
      <c r="X2076" s="14">
        <f>IFERROR(X750/X204,"")</f>
        <v>3.1525605571834578E-2</v>
      </c>
      <c r="Y2076" s="14">
        <f>IFERROR(Y750/Y204,"")</f>
        <v>3.1184692168496984E-2</v>
      </c>
      <c r="Z2076" s="14">
        <f>IFERROR(Z750/Z204,"")</f>
        <v>3.2104028254940624E-2</v>
      </c>
      <c r="AA2076" s="14">
        <f>IFERROR(AA750/AA204,"")</f>
        <v>3.1236177501337222E-2</v>
      </c>
      <c r="AB2076" s="14">
        <f>IFERROR(AB750/AB204,"")</f>
        <v>3.2688649863224312E-2</v>
      </c>
      <c r="AC2076" s="14">
        <f>IFERROR(AC750/AC204,"")</f>
        <v>3.2512201244273856E-2</v>
      </c>
      <c r="AD2076" s="14">
        <f>IFERROR(AD750/AD204,"")</f>
        <v>3.3637077601481366E-2</v>
      </c>
      <c r="AE2076" s="14">
        <f>IFERROR(AE750/AE204,"")</f>
        <v>3.2643402180389809E-2</v>
      </c>
      <c r="AF2076" s="14">
        <f>IFERROR(AF750/AF204,"")</f>
        <v>3.237803304874013E-2</v>
      </c>
      <c r="AG2076" s="14">
        <f>IFERROR(AG750/AG204,"")</f>
        <v>3.2211215772242216E-2</v>
      </c>
      <c r="AH2076" s="14">
        <f>IFERROR(AH750/AH204,"")</f>
        <v>3.2593010483078902E-2</v>
      </c>
    </row>
    <row r="2077" spans="1:34" ht="15" hidden="1" x14ac:dyDescent="0.25">
      <c r="A2077" t="str">
        <f t="shared" si="328"/>
        <v>邮储(H)广义风险贷款比率</v>
      </c>
      <c r="B2077" s="3" t="str">
        <f t="shared" si="355"/>
        <v>邮储银行广义风险贷款比率</v>
      </c>
      <c r="C2077" s="4" t="s">
        <v>184</v>
      </c>
      <c r="D2077" s="4" t="s">
        <v>169</v>
      </c>
      <c r="E2077" s="5" t="s">
        <v>154</v>
      </c>
      <c r="F2077" s="5" t="s">
        <v>542</v>
      </c>
      <c r="G2077" s="5" t="str">
        <f t="shared" si="358"/>
        <v>广义风险贷款比率</v>
      </c>
      <c r="H2077" s="14">
        <f>IFERROR(H751/H205,"")</f>
        <v>1.4869540820895031E-2</v>
      </c>
      <c r="I2077" s="14">
        <f>IFERROR(I751/I205,"")</f>
        <v>1.4769775699449849E-2</v>
      </c>
      <c r="J2077" s="14">
        <f>IFERROR(J751/J205,"")</f>
        <v>1.517574927837439E-2</v>
      </c>
      <c r="K2077" s="14">
        <f>IFERROR(K751/K205,"")</f>
        <v>1.483949877991274E-2</v>
      </c>
      <c r="L2077" s="14">
        <f>IFERROR(L751/L205,"")</f>
        <v>1.4241989497006441E-2</v>
      </c>
      <c r="M2077" s="14">
        <f>IFERROR(M751/M205,"")</f>
        <v>1.3980374519138987E-2</v>
      </c>
      <c r="N2077" s="14">
        <f>IFERROR(N751/N205,"")</f>
        <v>1.4147204412397061E-2</v>
      </c>
      <c r="O2077" s="14">
        <f>IFERROR(O751/O205,"")</f>
        <v>1.3590358585801239E-2</v>
      </c>
      <c r="P2077" s="14">
        <f>IFERROR(P751/P205,"")</f>
        <v>1.3119779084038502E-2</v>
      </c>
      <c r="Q2077" s="14">
        <f>IFERROR(Q751/Q205,"")</f>
        <v>1.2712856217509843E-2</v>
      </c>
      <c r="R2077" s="14">
        <f>IFERROR(R751/R205,"")</f>
        <v>1.2911734356724311E-2</v>
      </c>
      <c r="S2077" s="14">
        <f>IFERROR(S751/S205,"")</f>
        <v>1.295313246601113E-2</v>
      </c>
      <c r="T2077" s="14">
        <f>IFERROR(T751/T205,"")</f>
        <v>1.3356597965631555E-2</v>
      </c>
      <c r="U2077" s="14">
        <f>IFERROR(U751/U205,"")</f>
        <v>1.3771017436141519E-2</v>
      </c>
      <c r="V2077" s="14">
        <f>IFERROR(V751/V205,"")</f>
        <v>1.3956809140310991E-2</v>
      </c>
      <c r="W2077" s="14">
        <f>IFERROR(W751/W205,"")</f>
        <v>1.3689641608930561E-2</v>
      </c>
      <c r="X2077" s="14">
        <f>IFERROR(X751/X205,"")</f>
        <v>1.4304789236202948E-2</v>
      </c>
      <c r="Y2077" s="14">
        <f>IFERROR(Y751/Y205,"")</f>
        <v>1.4234283964482996E-2</v>
      </c>
      <c r="Z2077" s="14">
        <f>IFERROR(Z751/Z205,"")</f>
        <v>1.5043492643724737E-2</v>
      </c>
      <c r="AA2077" s="14">
        <f>IFERROR(AA751/AA205,"")</f>
        <v>1.5511179743334779E-2</v>
      </c>
      <c r="AB2077" s="14">
        <f>IFERROR(AB751/AB205,"")</f>
        <v>1.652656589937453E-2</v>
      </c>
      <c r="AC2077" s="14">
        <f>IFERROR(AC751/AC205,"")</f>
        <v>1.7638914282375288E-2</v>
      </c>
      <c r="AD2077" s="14">
        <f>IFERROR(AD751/AD205,"")</f>
        <v>1.8461021976165247E-2</v>
      </c>
      <c r="AE2077" s="14">
        <f>IFERROR(AE751/AE205,"")</f>
        <v>1.9809917329579096E-2</v>
      </c>
      <c r="AF2077" s="14">
        <f>IFERROR(AF751/AF205,"")</f>
        <v>2.1253983018784034E-2</v>
      </c>
      <c r="AG2077" s="14">
        <f>IFERROR(AG751/AG205,"")</f>
        <v>2.3216643124906858E-2</v>
      </c>
      <c r="AH2077" s="14">
        <f>IFERROR(AH751/AH205,"")</f>
        <v>2.5217561489486867E-2</v>
      </c>
    </row>
    <row r="2078" spans="1:34" ht="15" hidden="1" x14ac:dyDescent="0.25">
      <c r="A2078" t="str">
        <f t="shared" si="328"/>
        <v>光大(H)广义风险贷款比率</v>
      </c>
      <c r="B2078" s="3" t="str">
        <f t="shared" si="355"/>
        <v>光大银行广义风险贷款比率</v>
      </c>
      <c r="C2078" s="4" t="s">
        <v>185</v>
      </c>
      <c r="D2078" s="4" t="s">
        <v>170</v>
      </c>
      <c r="E2078" s="5" t="s">
        <v>155</v>
      </c>
      <c r="F2078" s="5" t="s">
        <v>542</v>
      </c>
      <c r="G2078" s="5" t="str">
        <f t="shared" si="358"/>
        <v>广义风险贷款比率</v>
      </c>
      <c r="H2078" s="14">
        <f>IFERROR(H752/H206,"")</f>
        <v>3.8696409522670908E-2</v>
      </c>
      <c r="I2078" s="14">
        <f>IFERROR(I752/I206,"")</f>
        <v>3.784009132739713E-2</v>
      </c>
      <c r="J2078" s="14">
        <f>IFERROR(J752/J206,"")</f>
        <v>3.7721861039951274E-2</v>
      </c>
      <c r="K2078" s="14">
        <f>IFERROR(K752/K206,"")</f>
        <v>3.6224849889137475E-2</v>
      </c>
      <c r="L2078" s="14">
        <f>IFERROR(L752/L206,"")</f>
        <v>3.7432445725950711E-2</v>
      </c>
      <c r="M2078" s="14">
        <f>IFERROR(M752/M206,"")</f>
        <v>3.6927264589974036E-2</v>
      </c>
      <c r="N2078" s="14">
        <f>IFERROR(N752/N206,"")</f>
        <v>3.5322973056492776E-2</v>
      </c>
      <c r="O2078" s="14">
        <f>IFERROR(O752/O206,"")</f>
        <v>3.4205182249292462E-2</v>
      </c>
      <c r="P2078" s="14">
        <f>IFERROR(P752/P206,"")</f>
        <v>3.2596350917149332E-2</v>
      </c>
      <c r="Q2078" s="14">
        <f>IFERROR(Q752/Q206,"")</f>
        <v>3.2116546629518732E-2</v>
      </c>
      <c r="R2078" s="14">
        <f>IFERROR(R752/R206,"")</f>
        <v>3.1085833053145401E-2</v>
      </c>
      <c r="S2078" s="14">
        <f>IFERROR(S752/S206,"")</f>
        <v>3.0196689420279407E-2</v>
      </c>
      <c r="T2078" s="14">
        <f>IFERROR(T752/T206,"")</f>
        <v>3.0807239679877557E-2</v>
      </c>
      <c r="U2078" s="14">
        <f>IFERROR(U752/U206,"")</f>
        <v>3.0538187539029257E-2</v>
      </c>
      <c r="V2078" s="14">
        <f>IFERROR(V752/V206,"")</f>
        <v>3.0944263545146008E-2</v>
      </c>
      <c r="W2078" s="14">
        <f>IFERROR(W752/W206,"")</f>
        <v>3.0241717027045294E-2</v>
      </c>
      <c r="X2078" s="14">
        <f>IFERROR(X752/X206,"")</f>
        <v>3.1625724441315076E-2</v>
      </c>
      <c r="Y2078" s="14">
        <f>IFERROR(Y752/Y206,"")</f>
        <v>3.203901501545893E-2</v>
      </c>
      <c r="Z2078" s="14">
        <f>IFERROR(Z752/Z206,"")</f>
        <v>3.0929323408734301E-2</v>
      </c>
      <c r="AA2078" s="14">
        <f>IFERROR(AA752/AA206,"")</f>
        <v>3.0366738415906827E-2</v>
      </c>
      <c r="AB2078" s="14">
        <f>IFERROR(AB752/AB206,"")</f>
        <v>3.2424776110816025E-2</v>
      </c>
      <c r="AC2078" s="14">
        <f>IFERROR(AC752/AC206,"")</f>
        <v>3.2405394465563411E-2</v>
      </c>
      <c r="AD2078" s="14">
        <f>IFERROR(AD752/AD206,"")</f>
        <v>3.0894967642813676E-2</v>
      </c>
      <c r="AE2078" s="14">
        <f>IFERROR(AE752/AE206,"")</f>
        <v>3.0102743891314659E-2</v>
      </c>
      <c r="AF2078" s="14">
        <f>IFERROR(AF752/AF206,"")</f>
        <v>3.0456597217971289E-2</v>
      </c>
      <c r="AG2078" s="14">
        <f>IFERROR(AG752/AG206,"")</f>
        <v>3.0811333013653287E-2</v>
      </c>
      <c r="AH2078" s="14">
        <f>IFERROR(AH752/AH206,"")</f>
        <v>3.1153260600298778E-2</v>
      </c>
    </row>
    <row r="2079" spans="1:34" ht="15" hidden="1" x14ac:dyDescent="0.25">
      <c r="A2079" t="str">
        <f t="shared" si="328"/>
        <v>中信(H)广义风险贷款比率</v>
      </c>
      <c r="B2079" s="3" t="str">
        <f t="shared" si="355"/>
        <v>中信银行广义风险贷款比率</v>
      </c>
      <c r="C2079" s="4" t="s">
        <v>186</v>
      </c>
      <c r="D2079" s="4" t="s">
        <v>171</v>
      </c>
      <c r="E2079" s="5" t="s">
        <v>156</v>
      </c>
      <c r="F2079" s="5" t="s">
        <v>542</v>
      </c>
      <c r="G2079" s="5" t="str">
        <f t="shared" si="358"/>
        <v>广义风险贷款比率</v>
      </c>
      <c r="H2079" s="14">
        <f>IFERROR(H753/H207,"")</f>
        <v>4.0435631183072654E-2</v>
      </c>
      <c r="I2079" s="14">
        <f>IFERROR(I753/I207,"")</f>
        <v>3.9729488607984018E-2</v>
      </c>
      <c r="J2079" s="14">
        <f>IFERROR(J753/J207,"")</f>
        <v>3.8713428908098001E-2</v>
      </c>
      <c r="K2079" s="14">
        <f>IFERROR(K753/K207,"")</f>
        <v>3.9377130184842887E-2</v>
      </c>
      <c r="L2079" s="14">
        <f>IFERROR(L753/L207,"")</f>
        <v>4.3763617116337958E-2</v>
      </c>
      <c r="M2079" s="14">
        <f>IFERROR(M753/M207,"")</f>
        <v>4.4402468293519418E-2</v>
      </c>
      <c r="N2079" s="14">
        <f>IFERROR(N753/N207,"")</f>
        <v>3.652224960191644E-2</v>
      </c>
      <c r="O2079" s="14">
        <f>IFERROR(O753/O207,"")</f>
        <v>3.477810435453537E-2</v>
      </c>
      <c r="P2079" s="14">
        <f>IFERROR(P753/P207,"")</f>
        <v>3.6593158591443228E-2</v>
      </c>
      <c r="Q2079" s="14">
        <f>IFERROR(Q753/Q207,"")</f>
        <v>3.6203227724793993E-2</v>
      </c>
      <c r="R2079" s="14">
        <f>IFERROR(R753/R207,"")</f>
        <v>3.1381577827206061E-2</v>
      </c>
      <c r="S2079" s="14">
        <f>IFERROR(S753/S207,"")</f>
        <v>3.0638778884717534E-2</v>
      </c>
      <c r="T2079" s="14">
        <f>IFERROR(T753/T207,"")</f>
        <v>3.2019653483246875E-2</v>
      </c>
      <c r="U2079" s="14">
        <f>IFERROR(U753/U207,"")</f>
        <v>3.12968536518963E-2</v>
      </c>
      <c r="V2079" s="14">
        <f>IFERROR(V753/V207,"")</f>
        <v>2.907351701181422E-2</v>
      </c>
      <c r="W2079" s="14">
        <f>IFERROR(W753/W207,"")</f>
        <v>2.7881874217514108E-2</v>
      </c>
      <c r="X2079" s="14">
        <f>IFERROR(X753/X207,"")</f>
        <v>2.7739111607756061E-2</v>
      </c>
      <c r="Y2079" s="14">
        <f>IFERROR(Y753/Y207,"")</f>
        <v>2.7207425124807234E-2</v>
      </c>
      <c r="Z2079" s="14">
        <f>IFERROR(Z753/Z207,"")</f>
        <v>2.7562746019528787E-2</v>
      </c>
      <c r="AA2079" s="14">
        <f>IFERROR(AA753/AA207,"")</f>
        <v>2.7830810167756626E-2</v>
      </c>
      <c r="AB2079" s="14">
        <f>IFERROR(AB753/AB207,"")</f>
        <v>2.8069524450043629E-2</v>
      </c>
      <c r="AC2079" s="14">
        <f>IFERROR(AC753/AC207,"")</f>
        <v>2.8641092995163719E-2</v>
      </c>
      <c r="AD2079" s="14">
        <f>IFERROR(AD753/AD207,"")</f>
        <v>2.7958025554672902E-2</v>
      </c>
      <c r="AE2079" s="14">
        <f>IFERROR(AE753/AE207,"")</f>
        <v>2.8410185155983772E-2</v>
      </c>
      <c r="AF2079" s="14">
        <f>IFERROR(AF753/AF207,"")</f>
        <v>2.8136824143814958E-2</v>
      </c>
      <c r="AG2079" s="14">
        <f>IFERROR(AG753/AG207,"")</f>
        <v>2.7926210150971527E-2</v>
      </c>
      <c r="AH2079" s="14">
        <f>IFERROR(AH753/AH207,"")</f>
        <v>2.7749608506881067E-2</v>
      </c>
    </row>
    <row r="2080" spans="1:34" ht="15" hidden="1" x14ac:dyDescent="0.25">
      <c r="A2080" t="str">
        <f t="shared" si="328"/>
        <v>浙商(H)广义风险贷款比率</v>
      </c>
      <c r="B2080" s="3" t="str">
        <f t="shared" si="355"/>
        <v>浙商银行广义风险贷款比率</v>
      </c>
      <c r="C2080" s="4" t="s">
        <v>187</v>
      </c>
      <c r="D2080" s="4" t="s">
        <v>172</v>
      </c>
      <c r="E2080" s="5" t="s">
        <v>157</v>
      </c>
      <c r="F2080" s="5" t="s">
        <v>542</v>
      </c>
      <c r="G2080" s="5" t="str">
        <f t="shared" si="358"/>
        <v>广义风险贷款比率</v>
      </c>
      <c r="H2080" s="14">
        <f>IFERROR(H754/H208,"")</f>
        <v>3.3464433162930352E-2</v>
      </c>
      <c r="I2080" s="14" t="str">
        <f>IFERROR(I754/I208,"")</f>
        <v/>
      </c>
      <c r="J2080" s="14">
        <f>IFERROR(J754/J208,"")</f>
        <v>3.7058856881731446E-2</v>
      </c>
      <c r="K2080" s="14">
        <f>IFERROR(K754/K208,"")</f>
        <v>3.6430016388627397E-2</v>
      </c>
      <c r="L2080" s="14">
        <f>IFERROR(L754/L208,"")</f>
        <v>3.5605067081286947E-2</v>
      </c>
      <c r="M2080" s="14">
        <f>IFERROR(M754/M208,"")</f>
        <v>3.5329208335555487E-2</v>
      </c>
      <c r="N2080" s="14">
        <f>IFERROR(N754/N208,"")</f>
        <v>3.1677451826046178E-2</v>
      </c>
      <c r="O2080" s="14">
        <f>IFERROR(O754/O208,"")</f>
        <v>3.2058341028626487E-2</v>
      </c>
      <c r="P2080" s="14">
        <f>IFERROR(P754/P208,"")</f>
        <v>3.136930613605296E-2</v>
      </c>
      <c r="Q2080" s="14">
        <f>IFERROR(Q754/Q208,"")</f>
        <v>3.1079297815376473E-2</v>
      </c>
      <c r="R2080" s="14">
        <f>IFERROR(R754/R208,"")</f>
        <v>3.7541375075637644E-2</v>
      </c>
      <c r="S2080" s="14">
        <f>IFERROR(S754/S208,"")</f>
        <v>3.6237452487334045E-2</v>
      </c>
      <c r="T2080" s="14">
        <f>IFERROR(T754/T208,"")</f>
        <v>4.4923226670258845E-2</v>
      </c>
      <c r="U2080" s="14">
        <f>IFERROR(U754/U208,"")</f>
        <v>4.3997341795682085E-2</v>
      </c>
      <c r="V2080" s="14">
        <f>IFERROR(V754/V208,"")</f>
        <v>3.8760834020312655E-2</v>
      </c>
      <c r="W2080" s="14">
        <f>IFERROR(W754/W208,"")</f>
        <v>3.7333285841764027E-2</v>
      </c>
      <c r="X2080" s="14">
        <f>IFERROR(X754/X208,"")</f>
        <v>3.5400126299426793E-2</v>
      </c>
      <c r="Y2080" s="14">
        <f>IFERROR(Y754/Y208,"")</f>
        <v>3.4775432502307635E-2</v>
      </c>
      <c r="Z2080" s="14">
        <f>IFERROR(Z754/Z208,"")</f>
        <v>3.4934699386704154E-2</v>
      </c>
      <c r="AA2080" s="14">
        <f>IFERROR(AA754/AA208,"")</f>
        <v>3.4226952855673481E-2</v>
      </c>
      <c r="AB2080" s="14">
        <f>IFERROR(AB754/AB208,"")</f>
        <v>3.6355631902779149E-2</v>
      </c>
      <c r="AC2080" s="14">
        <f>IFERROR(AC754/AC208,"")</f>
        <v>3.6086425566331522E-2</v>
      </c>
      <c r="AD2080" s="14">
        <f>IFERROR(AD754/AD208,"")</f>
        <v>3.7865506125917645E-2</v>
      </c>
      <c r="AE2080" s="14">
        <f>IFERROR(AE754/AE208,"")</f>
        <v>3.7329934447489763E-2</v>
      </c>
      <c r="AF2080" s="14">
        <f>IFERROR(AF754/AF208,"")</f>
        <v>3.8623833742621121E-2</v>
      </c>
      <c r="AG2080" s="14">
        <f>IFERROR(AG754/AG208,"")</f>
        <v>3.8404985782630338E-2</v>
      </c>
      <c r="AH2080" s="14">
        <f>IFERROR(AH754/AH208,"")</f>
        <v>3.722856541114164E-2</v>
      </c>
    </row>
    <row r="2081" spans="1:34" ht="15" hidden="1" x14ac:dyDescent="0.25">
      <c r="A2081" t="str">
        <f t="shared" si="328"/>
        <v>民生(H)广义风险贷款比率</v>
      </c>
      <c r="B2081" s="3" t="str">
        <f t="shared" si="355"/>
        <v>民生银行广义风险贷款比率</v>
      </c>
      <c r="C2081" s="4" t="s">
        <v>188</v>
      </c>
      <c r="D2081" s="4" t="s">
        <v>173</v>
      </c>
      <c r="E2081" s="5" t="s">
        <v>158</v>
      </c>
      <c r="F2081" s="5" t="s">
        <v>542</v>
      </c>
      <c r="G2081" s="5" t="str">
        <f t="shared" si="358"/>
        <v>广义风险贷款比率</v>
      </c>
      <c r="H2081" s="14">
        <f>IFERROR(H755/H209,"")</f>
        <v>5.0927231049626549E-2</v>
      </c>
      <c r="I2081" s="14">
        <f>IFERROR(I755/I209,"")</f>
        <v>4.8844397449976262E-2</v>
      </c>
      <c r="J2081" s="14">
        <f>IFERROR(J755/J209,"")</f>
        <v>4.5214912944456669E-2</v>
      </c>
      <c r="K2081" s="14">
        <f>IFERROR(K755/K209,"")</f>
        <v>4.3424427094359057E-2</v>
      </c>
      <c r="L2081" s="14">
        <f>IFERROR(L755/L209,"")</f>
        <v>4.8152410517001761E-2</v>
      </c>
      <c r="M2081" s="14">
        <f>IFERROR(M755/M209,"")</f>
        <v>4.9315924299939834E-2</v>
      </c>
      <c r="N2081" s="14">
        <f>IFERROR(N755/N209,"")</f>
        <v>4.7955592406817869E-2</v>
      </c>
      <c r="O2081" s="14">
        <f>IFERROR(O755/O209,"")</f>
        <v>4.6361684052399675E-2</v>
      </c>
      <c r="P2081" s="14">
        <f>IFERROR(P755/P209,"")</f>
        <v>4.662422183089858E-2</v>
      </c>
      <c r="Q2081" s="14">
        <f>IFERROR(Q755/Q209,"")</f>
        <v>4.9837530483361252E-2</v>
      </c>
      <c r="R2081" s="14">
        <f>IFERROR(R755/R209,"")</f>
        <v>4.6398709244302339E-2</v>
      </c>
      <c r="S2081" s="14">
        <f>IFERROR(S755/S209,"")</f>
        <v>4.4376661807576698E-2</v>
      </c>
      <c r="T2081" s="14">
        <f>IFERROR(T755/T209,"")</f>
        <v>4.420382391210062E-2</v>
      </c>
      <c r="U2081" s="14">
        <f>IFERROR(U755/U209,"")</f>
        <v>4.5695369773767744E-2</v>
      </c>
      <c r="V2081" s="14">
        <f>IFERROR(V755/V209,"")</f>
        <v>4.5709885770695249E-2</v>
      </c>
      <c r="W2081" s="14">
        <f>IFERROR(W755/W209,"")</f>
        <v>4.3589972590344986E-2</v>
      </c>
      <c r="X2081" s="14">
        <f>IFERROR(X755/X209,"")</f>
        <v>4.2458495101962174E-2</v>
      </c>
      <c r="Y2081" s="14">
        <f>IFERROR(Y755/Y209,"")</f>
        <v>4.2162405536002562E-2</v>
      </c>
      <c r="Z2081" s="14">
        <f>IFERROR(Z755/Z209,"")</f>
        <v>4.1830860842846901E-2</v>
      </c>
      <c r="AA2081" s="14">
        <f>IFERROR(AA755/AA209,"")</f>
        <v>4.069566681767238E-2</v>
      </c>
      <c r="AB2081" s="14">
        <f>IFERROR(AB755/AB209,"")</f>
        <v>4.2488083225210915E-2</v>
      </c>
      <c r="AC2081" s="14">
        <f>IFERROR(AC755/AC209,"")</f>
        <v>4.2556123680995303E-2</v>
      </c>
      <c r="AD2081" s="14">
        <f>IFERROR(AD755/AD209,"")</f>
        <v>4.1746520824720031E-2</v>
      </c>
      <c r="AE2081" s="14">
        <f>IFERROR(AE755/AE209,"")</f>
        <v>4.1528633700898605E-2</v>
      </c>
      <c r="AF2081" s="14">
        <f>IFERROR(AF755/AF209,"")</f>
        <v>4.2055801841394187E-2</v>
      </c>
      <c r="AG2081" s="14">
        <f>IFERROR(AG755/AG209,"")</f>
        <v>4.2204914262866204E-2</v>
      </c>
      <c r="AH2081" s="14">
        <f>IFERROR(AH755/AH209,"")</f>
        <v>4.2254021229582384E-2</v>
      </c>
    </row>
    <row r="2082" spans="1:34" ht="15" hidden="1" x14ac:dyDescent="0.25">
      <c r="A2082" t="str">
        <f t="shared" si="328"/>
        <v>招商(H)广义风险贷款比率</v>
      </c>
      <c r="B2082" s="3" t="str">
        <f t="shared" si="355"/>
        <v>招商银行广义风险贷款比率</v>
      </c>
      <c r="C2082" s="4" t="s">
        <v>189</v>
      </c>
      <c r="D2082" s="4" t="s">
        <v>174</v>
      </c>
      <c r="E2082" s="5" t="s">
        <v>159</v>
      </c>
      <c r="F2082" s="5" t="s">
        <v>542</v>
      </c>
      <c r="G2082" s="5" t="str">
        <f t="shared" si="358"/>
        <v>广义风险贷款比率</v>
      </c>
      <c r="H2082" s="14">
        <f>IFERROR(H756/H210,"")</f>
        <v>2.5324311153154946E-2</v>
      </c>
      <c r="I2082" s="14">
        <f>IFERROR(I756/I210,"")</f>
        <v>2.4519393002512851E-2</v>
      </c>
      <c r="J2082" s="14">
        <f>IFERROR(J756/J210,"")</f>
        <v>2.3310999521227439E-2</v>
      </c>
      <c r="K2082" s="14">
        <f>IFERROR(K756/K210,"")</f>
        <v>2.300197981768385E-2</v>
      </c>
      <c r="L2082" s="14">
        <f>IFERROR(L756/L210,"")</f>
        <v>2.1311546741719166E-2</v>
      </c>
      <c r="M2082" s="14">
        <f>IFERROR(M756/M210,"")</f>
        <v>1.9190013227592492E-2</v>
      </c>
      <c r="N2082" s="14">
        <f>IFERROR(N756/N210,"")</f>
        <v>1.8796035734226689E-2</v>
      </c>
      <c r="O2082" s="14">
        <f>IFERROR(O756/O210,"")</f>
        <v>1.7021233352326172E-2</v>
      </c>
      <c r="P2082" s="14">
        <f>IFERROR(P756/P210,"")</f>
        <v>1.7095172578551952E-2</v>
      </c>
      <c r="Q2082" s="14">
        <f>IFERROR(Q756/Q210,"")</f>
        <v>1.7485884584335316E-2</v>
      </c>
      <c r="R2082" s="14">
        <f>IFERROR(R756/R210,"")</f>
        <v>1.7467812476548619E-2</v>
      </c>
      <c r="S2082" s="14">
        <f>IFERROR(S756/S210,"")</f>
        <v>1.8980408832419693E-2</v>
      </c>
      <c r="T2082" s="14">
        <f>IFERROR(T756/T210,"")</f>
        <v>1.957854773427389E-2</v>
      </c>
      <c r="U2082" s="14">
        <f>IFERROR(U756/U210,"")</f>
        <v>2.0896519469756139E-2</v>
      </c>
      <c r="V2082" s="14">
        <f>IFERROR(V756/V210,"")</f>
        <v>2.1740873795889556E-2</v>
      </c>
      <c r="W2082" s="14">
        <f>IFERROR(W756/W210,"")</f>
        <v>2.0666079411613841E-2</v>
      </c>
      <c r="X2082" s="14">
        <f>IFERROR(X756/X210,"")</f>
        <v>1.9748229901978449E-2</v>
      </c>
      <c r="Y2082" s="14">
        <f>IFERROR(Y756/Y210,"")</f>
        <v>1.9699223210554149E-2</v>
      </c>
      <c r="Z2082" s="14">
        <f>IFERROR(Z756/Z210,"")</f>
        <v>2.0458592627132378E-2</v>
      </c>
      <c r="AA2082" s="14">
        <f>IFERROR(AA756/AA210,"")</f>
        <v>2.0646446630761015E-2</v>
      </c>
      <c r="AB2082" s="14">
        <f>IFERROR(AB756/AB210,"")</f>
        <v>2.1750240167023226E-2</v>
      </c>
      <c r="AC2082" s="14">
        <f>IFERROR(AC756/AC210,"")</f>
        <v>2.2439539406023386E-2</v>
      </c>
      <c r="AD2082" s="14">
        <f>IFERROR(AD756/AD210,"")</f>
        <v>2.2432045064721923E-2</v>
      </c>
      <c r="AE2082" s="14">
        <f>IFERROR(AE756/AE210,"")</f>
        <v>2.3040486485189277E-2</v>
      </c>
      <c r="AF2082" s="14">
        <f>IFERROR(AF756/AF210,"")</f>
        <v>2.3557759586859822E-2</v>
      </c>
      <c r="AG2082" s="14">
        <f>IFERROR(AG756/AG210,"")</f>
        <v>2.3699999999999999E-2</v>
      </c>
      <c r="AH2082" s="14">
        <f>IFERROR(AH756/AH210,"")</f>
        <v>2.3709612846852423E-2</v>
      </c>
    </row>
    <row r="2083" spans="1:34" ht="15" hidden="1" x14ac:dyDescent="0.25">
      <c r="A2083" t="str">
        <f t="shared" si="328"/>
        <v>重庆(H)广义风险贷款比率</v>
      </c>
      <c r="B2083" s="3" t="str">
        <f t="shared" si="355"/>
        <v>重庆银行广义风险贷款比率</v>
      </c>
      <c r="C2083" s="4" t="s">
        <v>190</v>
      </c>
      <c r="D2083" s="4" t="s">
        <v>175</v>
      </c>
      <c r="E2083" s="5" t="s">
        <v>160</v>
      </c>
      <c r="F2083" s="5" t="s">
        <v>542</v>
      </c>
      <c r="G2083" s="5" t="str">
        <f t="shared" si="358"/>
        <v>广义风险贷款比率</v>
      </c>
      <c r="H2083" s="14">
        <f>IFERROR(H757/H211,"")</f>
        <v>1.34E-2</v>
      </c>
      <c r="I2083" s="14" t="str">
        <f>IFERROR(I757/I211,"")</f>
        <v/>
      </c>
      <c r="J2083" s="14">
        <f>IFERROR(J757/J211,"")</f>
        <v>4.3844646245692273E-2</v>
      </c>
      <c r="K2083" s="14">
        <f>IFERROR(K757/K211,"")</f>
        <v>4.2579197679990528E-2</v>
      </c>
      <c r="L2083" s="14">
        <f>IFERROR(L757/L211,"")</f>
        <v>4.3260795606156817E-2</v>
      </c>
      <c r="M2083" s="14" t="str">
        <f>IFERROR(M757/M211,"")</f>
        <v/>
      </c>
      <c r="N2083" s="14">
        <f>IFERROR(N757/N211,"")</f>
        <v>4.2254557833203907E-2</v>
      </c>
      <c r="O2083" s="14">
        <f>IFERROR(O757/O211,"")</f>
        <v>4.0518309320042259E-2</v>
      </c>
      <c r="P2083" s="14">
        <f>IFERROR(P757/P211,"")</f>
        <v>3.9481415656094497E-2</v>
      </c>
      <c r="Q2083" s="14">
        <f>IFERROR(Q757/Q211,"")</f>
        <v>3.8932647702967504E-2</v>
      </c>
      <c r="R2083" s="14">
        <f>IFERROR(R757/R211,"")</f>
        <v>4.4199605192869494E-2</v>
      </c>
      <c r="S2083" s="14">
        <f>IFERROR(S757/S211,"")</f>
        <v>4.3103328019739692E-2</v>
      </c>
      <c r="T2083" s="14">
        <f>IFERROR(T757/T211,"")</f>
        <v>4.2760354977921675E-2</v>
      </c>
      <c r="U2083" s="14">
        <f>IFERROR(U757/U211,"")</f>
        <v>4.1836365608800691E-2</v>
      </c>
      <c r="V2083" s="14">
        <f>IFERROR(V757/V211,"")</f>
        <v>4.5796528119352919E-2</v>
      </c>
      <c r="W2083" s="14">
        <f>IFERROR(W757/W211,"")</f>
        <v>4.2986619027800092E-2</v>
      </c>
      <c r="X2083" s="14">
        <f>IFERROR(X757/X211,"")</f>
        <v>4.6607203858930191E-2</v>
      </c>
      <c r="Y2083" s="14">
        <f>IFERROR(Y757/Y211,"")</f>
        <v>4.7111860487548E-2</v>
      </c>
      <c r="Z2083" s="14">
        <f>IFERROR(Z757/Z211,"")</f>
        <v>4.704988888004643E-2</v>
      </c>
      <c r="AA2083" s="14">
        <f>IFERROR(AA757/AA211,"")</f>
        <v>4.5521185147763703E-2</v>
      </c>
      <c r="AB2083" s="14">
        <f>IFERROR(AB757/AB211,"")</f>
        <v>4.3452372873444597E-2</v>
      </c>
      <c r="AC2083" s="14">
        <f>IFERROR(AC757/AC211,"")</f>
        <v>4.2583465430251898E-2</v>
      </c>
      <c r="AD2083" s="14">
        <f>IFERROR(AD757/AD211,"")</f>
        <v>3.8893329389585923E-2</v>
      </c>
      <c r="AE2083" s="14">
        <f>IFERROR(AE757/AE211,"")</f>
        <v>3.6526393939966866E-2</v>
      </c>
      <c r="AF2083" s="14">
        <f>IFERROR(AF757/AF211,"")</f>
        <v>3.217923528711656E-2</v>
      </c>
      <c r="AG2083" s="14">
        <f>IFERROR(AG757/AG211,"")</f>
        <v>3.1096581600473711E-2</v>
      </c>
      <c r="AH2083" s="14">
        <f>IFERROR(AH757/AH211,"")</f>
        <v>3.0848543586655001E-2</v>
      </c>
    </row>
    <row r="2084" spans="1:34" ht="15" hidden="1" x14ac:dyDescent="0.25">
      <c r="A2084" t="str">
        <f t="shared" si="328"/>
        <v>青岛(H)广义风险贷款比率</v>
      </c>
      <c r="B2084" s="3" t="str">
        <f t="shared" si="355"/>
        <v>青岛银行广义风险贷款比率</v>
      </c>
      <c r="C2084" s="4" t="s">
        <v>191</v>
      </c>
      <c r="D2084" s="4" t="s">
        <v>176</v>
      </c>
      <c r="E2084" s="5" t="s">
        <v>161</v>
      </c>
      <c r="F2084" s="5" t="s">
        <v>542</v>
      </c>
      <c r="G2084" s="5" t="str">
        <f t="shared" si="358"/>
        <v>广义风险贷款比率</v>
      </c>
      <c r="H2084" s="14">
        <f>IFERROR(H758/H212,"")</f>
        <v>6.2186207933067096E-2</v>
      </c>
      <c r="I2084" s="14">
        <f>IFERROR(I758/I212,"")</f>
        <v>5.2622719606503977E-2</v>
      </c>
      <c r="J2084" s="14">
        <f>IFERROR(J758/J212,"")</f>
        <v>5.1416435846054119E-2</v>
      </c>
      <c r="K2084" s="14">
        <f>IFERROR(K758/K212,"")</f>
        <v>4.6704408889428645E-2</v>
      </c>
      <c r="L2084" s="14">
        <f>IFERROR(L758/L212,"")</f>
        <v>4.4270502383439325E-2</v>
      </c>
      <c r="M2084" s="14">
        <f>IFERROR(M758/M212,"")</f>
        <v>3.5042553243729145E-2</v>
      </c>
      <c r="N2084" s="14">
        <f>IFERROR(N758/N212,"")</f>
        <v>2.9821203918866702E-2</v>
      </c>
      <c r="O2084" s="14">
        <f>IFERROR(O758/O212,"")</f>
        <v>2.6524105041230477E-2</v>
      </c>
      <c r="P2084" s="14">
        <f>IFERROR(P758/P212,"")</f>
        <v>2.5704442346010839E-2</v>
      </c>
      <c r="Q2084" s="14">
        <f>IFERROR(Q758/Q212,"")</f>
        <v>2.5233662141401055E-2</v>
      </c>
      <c r="R2084" s="14">
        <f>IFERROR(R758/R212,"")</f>
        <v>2.3699646019409555E-2</v>
      </c>
      <c r="S2084" s="14">
        <f>IFERROR(S758/S212,"")</f>
        <v>2.2442001114529608E-2</v>
      </c>
      <c r="T2084" s="14">
        <f>IFERROR(T758/T212,"")</f>
        <v>2.1876687317125536E-2</v>
      </c>
      <c r="U2084" s="14">
        <f>IFERROR(U758/U212,"")</f>
        <v>1.9574134901642282E-2</v>
      </c>
      <c r="V2084" s="14">
        <f>IFERROR(V758/V212,"")</f>
        <v>2.0346245842258193E-2</v>
      </c>
      <c r="W2084" s="14">
        <f>IFERROR(W758/W212,"")</f>
        <v>1.9523907928308978E-2</v>
      </c>
      <c r="X2084" s="14">
        <f>IFERROR(X758/X212,"")</f>
        <v>1.8920850350152701E-2</v>
      </c>
      <c r="Y2084" s="14">
        <f>IFERROR(Y758/Y212,"")</f>
        <v>1.8151699564825423E-2</v>
      </c>
      <c r="Z2084" s="14">
        <f>IFERROR(Z758/Z212,"")</f>
        <v>1.7224860841784553E-2</v>
      </c>
      <c r="AA2084" s="14">
        <f>IFERROR(AA758/AA212,"")</f>
        <v>1.6660322043174771E-2</v>
      </c>
      <c r="AB2084" s="14">
        <f>IFERROR(AB758/AB212,"")</f>
        <v>1.7519853788275738E-2</v>
      </c>
      <c r="AC2084" s="14">
        <f>IFERROR(AC758/AC212,"")</f>
        <v>1.7468201284351982E-2</v>
      </c>
      <c r="AD2084" s="14">
        <f>IFERROR(AD758/AD212,"")</f>
        <v>1.7005951280156747E-2</v>
      </c>
      <c r="AE2084" s="14">
        <f>IFERROR(AE758/AE212,"")</f>
        <v>1.6062582149799207E-2</v>
      </c>
      <c r="AF2084" s="14">
        <f>IFERROR(AF758/AF212,"")</f>
        <v>1.6634865176548906E-2</v>
      </c>
      <c r="AG2084" s="14">
        <f>IFERROR(AG758/AG212,"")</f>
        <v>1.6498378488993153E-2</v>
      </c>
      <c r="AH2084" s="14">
        <f>IFERROR(AH758/AH212,"")</f>
        <v>1.5291225787294135E-2</v>
      </c>
    </row>
    <row r="2085" spans="1:34" ht="15" hidden="1" x14ac:dyDescent="0.25">
      <c r="A2085" t="str">
        <f t="shared" si="328"/>
        <v>郑州(H)广义风险贷款比率</v>
      </c>
      <c r="B2085" s="3" t="str">
        <f t="shared" si="355"/>
        <v>郑州银行广义风险贷款比率</v>
      </c>
      <c r="C2085" s="4" t="s">
        <v>192</v>
      </c>
      <c r="D2085" s="4" t="s">
        <v>177</v>
      </c>
      <c r="E2085" s="5" t="s">
        <v>162</v>
      </c>
      <c r="F2085" s="5" t="s">
        <v>542</v>
      </c>
      <c r="G2085" s="5" t="str">
        <f t="shared" si="358"/>
        <v>广义风险贷款比率</v>
      </c>
      <c r="H2085" s="14">
        <f>IFERROR(H759/H213,"")</f>
        <v>4.7903302328255411E-2</v>
      </c>
      <c r="I2085" s="14">
        <f>IFERROR(I759/I213,"")</f>
        <v>4.5522439927367937E-2</v>
      </c>
      <c r="J2085" s="14">
        <f>IFERROR(J759/J213,"")</f>
        <v>4.4520975616740323E-2</v>
      </c>
      <c r="K2085" s="14">
        <f>IFERROR(K759/K213,"")</f>
        <v>4.6366312559456786E-2</v>
      </c>
      <c r="L2085" s="14">
        <f>IFERROR(L759/L213,"")</f>
        <v>4.3010248749206038E-2</v>
      </c>
      <c r="M2085" s="14">
        <f>IFERROR(M759/M213,"")</f>
        <v>4.1733940557236962E-2</v>
      </c>
      <c r="N2085" s="14">
        <f>IFERROR(N759/N213,"")</f>
        <v>4.11100582078801E-2</v>
      </c>
      <c r="O2085" s="14">
        <f>IFERROR(O759/O213,"")</f>
        <v>4.1391946754270548E-2</v>
      </c>
      <c r="P2085" s="14">
        <f>IFERROR(P759/P213,"")</f>
        <v>4.1482601702668487E-2</v>
      </c>
      <c r="Q2085" s="14">
        <f>IFERROR(Q759/Q213,"")</f>
        <v>4.0802456730608894E-2</v>
      </c>
      <c r="R2085" s="14">
        <f>IFERROR(R759/R213,"")</f>
        <v>4.0603679707231347E-2</v>
      </c>
      <c r="S2085" s="14">
        <f>IFERROR(S759/S213,"")</f>
        <v>3.9402587632710089E-2</v>
      </c>
      <c r="T2085" s="14">
        <f>IFERROR(T759/T213,"")</f>
        <v>3.9245056785140654E-2</v>
      </c>
      <c r="U2085" s="14">
        <f>IFERROR(U759/U213,"")</f>
        <v>4.0890372978468835E-2</v>
      </c>
      <c r="V2085" s="14">
        <f>IFERROR(V759/V213,"")</f>
        <v>3.8917998097897033E-2</v>
      </c>
      <c r="W2085" s="14">
        <f>IFERROR(W759/W213,"")</f>
        <v>3.9231679912656928E-2</v>
      </c>
      <c r="X2085" s="14">
        <f>IFERROR(X759/X213,"")</f>
        <v>4.011820350241832E-2</v>
      </c>
      <c r="Y2085" s="14">
        <f>IFERROR(Y759/Y213,"")</f>
        <v>4.0452864372981005E-2</v>
      </c>
      <c r="Z2085" s="14">
        <f>IFERROR(Z759/Z213,"")</f>
        <v>3.9172972819703389E-2</v>
      </c>
      <c r="AA2085" s="14">
        <f>IFERROR(AA759/AA213,"")</f>
        <v>4.1319777847119973E-2</v>
      </c>
      <c r="AB2085" s="14">
        <f>IFERROR(AB759/AB213,"")</f>
        <v>4.1096129787943497E-2</v>
      </c>
      <c r="AC2085" s="14">
        <f>IFERROR(AC759/AC213,"")</f>
        <v>3.8567103461499899E-2</v>
      </c>
      <c r="AD2085" s="14">
        <f>IFERROR(AD759/AD213,"")</f>
        <v>3.8117805106017935E-2</v>
      </c>
      <c r="AE2085" s="14">
        <f>IFERROR(AE759/AE213,"")</f>
        <v>3.8178638974136675E-2</v>
      </c>
      <c r="AF2085" s="14">
        <f>IFERROR(AF759/AF213,"")</f>
        <v>3.7861743879034376E-2</v>
      </c>
      <c r="AG2085" s="14">
        <f>IFERROR(AG759/AG213,"")</f>
        <v>3.7969822227369457E-2</v>
      </c>
      <c r="AH2085" s="14">
        <f>IFERROR(AH759/AH213,"")</f>
        <v>3.7267771561253799E-2</v>
      </c>
    </row>
    <row r="2086" spans="1:34" ht="15" hidden="1" x14ac:dyDescent="0.25">
      <c r="A2086" t="str">
        <f t="shared" si="328"/>
        <v>渝农(H)广义风险贷款比率</v>
      </c>
      <c r="B2086" s="3" t="str">
        <f t="shared" si="355"/>
        <v>渝农商行广义风险贷款比率</v>
      </c>
      <c r="C2086" s="4" t="s">
        <v>193</v>
      </c>
      <c r="D2086" s="4" t="s">
        <v>178</v>
      </c>
      <c r="E2086" s="5" t="s">
        <v>163</v>
      </c>
      <c r="F2086" s="5" t="s">
        <v>542</v>
      </c>
      <c r="G2086" s="5" t="str">
        <f t="shared" si="358"/>
        <v>广义风险贷款比率</v>
      </c>
      <c r="H2086" s="14">
        <f>IFERROR(H760/H214,"")</f>
        <v>3.6623520809542412E-2</v>
      </c>
      <c r="I2086" s="14" t="str">
        <f>IFERROR(I760/I214,"")</f>
        <v/>
      </c>
      <c r="J2086" s="14">
        <f>IFERROR(J760/J214,"")</f>
        <v>3.5747886804084611E-2</v>
      </c>
      <c r="K2086" s="14">
        <f>IFERROR(K760/K214,"")</f>
        <v>3.5260492572863733E-2</v>
      </c>
      <c r="L2086" s="14">
        <f>IFERROR(L760/L214,"")</f>
        <v>3.691474782693225E-2</v>
      </c>
      <c r="M2086" s="14">
        <f>IFERROR(M760/M214,"")</f>
        <v>3.5934927449682845E-2</v>
      </c>
      <c r="N2086" s="14">
        <f>IFERROR(N760/N214,"")</f>
        <v>3.6699199560326419E-2</v>
      </c>
      <c r="O2086" s="14">
        <f>IFERROR(O760/O214,"")</f>
        <v>3.5152815090556337E-2</v>
      </c>
      <c r="P2086" s="14">
        <f>IFERROR(P760/P214,"")</f>
        <v>3.5507281369865917E-2</v>
      </c>
      <c r="Q2086" s="14">
        <f>IFERROR(Q760/Q214,"")</f>
        <v>3.4758923959230026E-2</v>
      </c>
      <c r="R2086" s="14">
        <f>IFERROR(R760/R214,"")</f>
        <v>3.169261935955648E-2</v>
      </c>
      <c r="S2086" s="14">
        <f>IFERROR(S760/S214,"")</f>
        <v>3.0878758390542323E-2</v>
      </c>
      <c r="T2086" s="14">
        <f>IFERROR(T760/T214,"")</f>
        <v>2.9801852438729699E-2</v>
      </c>
      <c r="U2086" s="14">
        <f>IFERROR(U760/U214,"")</f>
        <v>2.9428011782144603E-2</v>
      </c>
      <c r="V2086" s="14">
        <f>IFERROR(V760/V214,"")</f>
        <v>2.5114012861575365E-2</v>
      </c>
      <c r="W2086" s="14">
        <f>IFERROR(W760/W214,"")</f>
        <v>2.4392519352623668E-2</v>
      </c>
      <c r="X2086" s="14">
        <f>IFERROR(X760/X214,"")</f>
        <v>2.3499716939880965E-2</v>
      </c>
      <c r="Y2086" s="14">
        <f>IFERROR(Y760/Y214,"")</f>
        <v>2.3307037204103771E-2</v>
      </c>
      <c r="Z2086" s="14">
        <f>IFERROR(Z760/Z214,"")</f>
        <v>2.3276354317964255E-2</v>
      </c>
      <c r="AA2086" s="14">
        <f>IFERROR(AA760/AA214,"")</f>
        <v>2.2945658016900853E-2</v>
      </c>
      <c r="AB2086" s="14">
        <f>IFERROR(AB760/AB214,"")</f>
        <v>2.5957572464912992E-2</v>
      </c>
      <c r="AC2086" s="14">
        <f>IFERROR(AC760/AC214,"")</f>
        <v>2.5590315877200818E-2</v>
      </c>
      <c r="AD2086" s="14">
        <f>IFERROR(AD760/AD214,"")</f>
        <v>2.6424940016808562E-2</v>
      </c>
      <c r="AE2086" s="14">
        <f>IFERROR(AE760/AE214,"")</f>
        <v>2.5732219217593159E-2</v>
      </c>
      <c r="AF2086" s="14">
        <f>IFERROR(AF760/AF214,"")</f>
        <v>2.6481933182497013E-2</v>
      </c>
      <c r="AG2086" s="14">
        <f>IFERROR(AG760/AG214,"")</f>
        <v>2.5740087686813927E-2</v>
      </c>
      <c r="AH2086" s="14">
        <f>IFERROR(AH760/AH214,"")</f>
        <v>2.5031260998932353E-2</v>
      </c>
    </row>
    <row r="2087" spans="1:34" ht="15" hidden="1" x14ac:dyDescent="0.25">
      <c r="A2087" t="str">
        <f t="shared" si="328"/>
        <v>中原广义风险贷款比率</v>
      </c>
      <c r="B2087" s="15" t="str">
        <f t="shared" si="355"/>
        <v>中原银行广义风险贷款比率</v>
      </c>
      <c r="C2087" s="16" t="s">
        <v>222</v>
      </c>
      <c r="D2087" s="16" t="s">
        <v>194</v>
      </c>
      <c r="E2087" s="17" t="s">
        <v>208</v>
      </c>
      <c r="F2087" s="17" t="s">
        <v>236</v>
      </c>
      <c r="G2087" s="17" t="str">
        <f t="shared" si="358"/>
        <v>广义风险贷款比率</v>
      </c>
      <c r="H2087" s="14">
        <f>IFERROR(H761/H215,"")</f>
        <v>5.6843273935456386E-2</v>
      </c>
      <c r="I2087" s="14">
        <f>IFERROR(I761/I215,"")</f>
        <v>5.6843273935456386E-2</v>
      </c>
      <c r="J2087" s="14">
        <f>IFERROR(J761/J215,"")</f>
        <v>5.7429795050750305E-2</v>
      </c>
      <c r="K2087" s="14">
        <f>IFERROR(K761/K215,"")</f>
        <v>5.7429795050750305E-2</v>
      </c>
      <c r="L2087" s="14">
        <f>IFERROR(L761/L215,"")</f>
        <v>5.25077511716679E-2</v>
      </c>
      <c r="M2087" s="14">
        <f>IFERROR(M761/M215,"")</f>
        <v>5.25077511716679E-2</v>
      </c>
      <c r="N2087" s="14">
        <f>IFERROR(N761/N215,"")</f>
        <v>4.8422742161602389E-2</v>
      </c>
      <c r="O2087" s="14">
        <f>IFERROR(O761/O215,"")</f>
        <v>4.8422742161602389E-2</v>
      </c>
      <c r="P2087" s="14">
        <f>IFERROR(P761/P215,"")</f>
        <v>5.0312391283900297E-2</v>
      </c>
      <c r="Q2087" s="14">
        <f>IFERROR(Q761/Q215,"")</f>
        <v>5.0312391283900297E-2</v>
      </c>
      <c r="R2087" s="14">
        <f>IFERROR(R761/R215,"")</f>
        <v>5.0243461004539497E-2</v>
      </c>
      <c r="S2087" s="14">
        <f>IFERROR(S761/S215,"")</f>
        <v>5.0243461004539497E-2</v>
      </c>
      <c r="T2087" s="14">
        <f>IFERROR(T761/T215,"")</f>
        <v>3.8574096476778036E-2</v>
      </c>
      <c r="U2087" s="14">
        <f>IFERROR(U761/U215,"")</f>
        <v>3.8574096476778036E-2</v>
      </c>
      <c r="V2087" s="14">
        <f>IFERROR(V761/V215,"")</f>
        <v>4.5332391477839871E-2</v>
      </c>
      <c r="W2087" s="14">
        <f>IFERROR(W761/W215,"")</f>
        <v>4.5332391477839871E-2</v>
      </c>
      <c r="X2087" s="14">
        <f>IFERROR(X761/X215,"")</f>
        <v>4.502649351837941E-2</v>
      </c>
      <c r="Y2087" s="14">
        <f>IFERROR(Y761/Y215,"")</f>
        <v>4.6090999914708941E-2</v>
      </c>
      <c r="Z2087" s="14">
        <f>IFERROR(Z761/Z215,"")</f>
        <v>5.2947181946778617E-2</v>
      </c>
      <c r="AA2087" s="14">
        <f>IFERROR(AA761/AA215,"")</f>
        <v>5.3390096910442379E-2</v>
      </c>
      <c r="AB2087" s="14">
        <f>IFERROR(AB761/AB215,"")</f>
        <v>5.1578355146115841E-2</v>
      </c>
      <c r="AC2087" s="14">
        <f>IFERROR(AC761/AC215,"")</f>
        <v>5.2757835617088987E-2</v>
      </c>
      <c r="AD2087" s="14">
        <f>IFERROR(AD761/AD215,"")</f>
        <v>5.239627794298149E-2</v>
      </c>
      <c r="AE2087" s="14">
        <f>IFERROR(AE761/AE215,"")</f>
        <v>5.239627794298149E-2</v>
      </c>
      <c r="AF2087" s="14">
        <f>IFERROR(AF761/AF215,"")</f>
        <v>5.5108714934824804E-2</v>
      </c>
      <c r="AG2087" s="14">
        <f>IFERROR(AG761/AG215,"")</f>
        <v>5.5108714934824804E-2</v>
      </c>
      <c r="AH2087" s="14">
        <f>IFERROR(AH761/AH215,"")</f>
        <v>3.906036171699543E-2</v>
      </c>
    </row>
    <row r="2088" spans="1:34" ht="15" hidden="1" x14ac:dyDescent="0.25">
      <c r="A2088" t="str">
        <f t="shared" si="328"/>
        <v>广州农商广义风险贷款比率</v>
      </c>
      <c r="B2088" s="3" t="str">
        <f t="shared" si="355"/>
        <v>广州农商银行广义风险贷款比率</v>
      </c>
      <c r="C2088" s="4" t="s">
        <v>223</v>
      </c>
      <c r="D2088" s="4" t="s">
        <v>195</v>
      </c>
      <c r="E2088" s="5" t="s">
        <v>209</v>
      </c>
      <c r="F2088" s="5" t="s">
        <v>236</v>
      </c>
      <c r="G2088" s="5" t="str">
        <f t="shared" si="358"/>
        <v>广义风险贷款比率</v>
      </c>
      <c r="H2088" s="14">
        <f>IFERROR(H762/H216,"")</f>
        <v>4.3010238215518054E-2</v>
      </c>
      <c r="I2088" s="14">
        <f>IFERROR(I762/I216,"")</f>
        <v>4.3010238215518054E-2</v>
      </c>
      <c r="J2088" s="14">
        <f>IFERROR(J762/J216,"")</f>
        <v>5.2153171521227226E-2</v>
      </c>
      <c r="K2088" s="14">
        <f>IFERROR(K762/K216,"")</f>
        <v>5.2153171521227226E-2</v>
      </c>
      <c r="L2088" s="14">
        <f>IFERROR(L762/L216,"")</f>
        <v>6.1587830381453844E-2</v>
      </c>
      <c r="M2088" s="14">
        <f>IFERROR(M762/M216,"")</f>
        <v>6.1587830381453844E-2</v>
      </c>
      <c r="N2088" s="14">
        <f>IFERROR(N762/N216,"")</f>
        <v>6.224834705178002E-2</v>
      </c>
      <c r="O2088" s="14">
        <f>IFERROR(O762/O216,"")</f>
        <v>6.224834705178002E-2</v>
      </c>
      <c r="P2088" s="14">
        <f>IFERROR(P762/P216,"")</f>
        <v>5.5249358733550955E-2</v>
      </c>
      <c r="Q2088" s="14">
        <f>IFERROR(Q762/Q216,"")</f>
        <v>5.5249358733550955E-2</v>
      </c>
      <c r="R2088" s="14">
        <f>IFERROR(R762/R216,"")</f>
        <v>7.7972107991551229E-2</v>
      </c>
      <c r="S2088" s="14">
        <f>IFERROR(S762/S216,"")</f>
        <v>7.7972107991551229E-2</v>
      </c>
      <c r="T2088" s="14">
        <f>IFERROR(T762/T216,"")</f>
        <v>6.9994198609358918E-2</v>
      </c>
      <c r="U2088" s="14">
        <f>IFERROR(U762/U216,"")</f>
        <v>6.9994198609358918E-2</v>
      </c>
      <c r="V2088" s="14">
        <f>IFERROR(V762/V216,"")</f>
        <v>9.8222624149966228E-2</v>
      </c>
      <c r="W2088" s="14">
        <f>IFERROR(W762/W216,"")</f>
        <v>9.8222624149966228E-2</v>
      </c>
      <c r="X2088" s="14">
        <f>IFERROR(X762/X216,"")</f>
        <v>8.7328659373301809E-2</v>
      </c>
      <c r="Y2088" s="14">
        <f>IFERROR(Y762/Y216,"")</f>
        <v>8.7328659373301809E-2</v>
      </c>
      <c r="Z2088" s="14">
        <f>IFERROR(Z762/Z216,"")</f>
        <v>9.4161089496019243E-2</v>
      </c>
      <c r="AA2088" s="14">
        <f>IFERROR(AA762/AA216,"")</f>
        <v>9.4161089496019243E-2</v>
      </c>
      <c r="AB2088" s="14">
        <f>IFERROR(AB762/AB216,"")</f>
        <v>0.10710855117527307</v>
      </c>
      <c r="AC2088" s="14">
        <f>IFERROR(AC762/AC216,"")</f>
        <v>0.10710855117527307</v>
      </c>
      <c r="AD2088" s="14">
        <f>IFERROR(AD762/AD216,"")</f>
        <v>8.6639712120540072E-2</v>
      </c>
      <c r="AE2088" s="14">
        <f>IFERROR(AE762/AE216,"")</f>
        <v>8.6639712120540072E-2</v>
      </c>
      <c r="AF2088" s="14">
        <f>IFERROR(AF762/AF216,"")</f>
        <v>0.11817760951514115</v>
      </c>
      <c r="AG2088" s="14">
        <f>IFERROR(AG762/AG216,"")</f>
        <v>0.11817760951514115</v>
      </c>
      <c r="AH2088" s="14">
        <f>IFERROR(AH762/AH216,"")</f>
        <v>8.8614591812714305E-2</v>
      </c>
    </row>
    <row r="2089" spans="1:34" ht="15" hidden="1" x14ac:dyDescent="0.25">
      <c r="A2089" t="str">
        <f t="shared" ref="A2089:A2151" si="359">E2089&amp;G2089</f>
        <v>天津广义风险贷款比率</v>
      </c>
      <c r="B2089" s="3" t="str">
        <f t="shared" si="355"/>
        <v>天津银行广义风险贷款比率</v>
      </c>
      <c r="C2089" s="4" t="s">
        <v>224</v>
      </c>
      <c r="D2089" s="4" t="s">
        <v>196</v>
      </c>
      <c r="E2089" s="5" t="s">
        <v>210</v>
      </c>
      <c r="F2089" s="5" t="s">
        <v>236</v>
      </c>
      <c r="G2089" s="5" t="str">
        <f t="shared" si="358"/>
        <v>广义风险贷款比率</v>
      </c>
      <c r="H2089" s="14">
        <f>IFERROR(H763/H217,"")</f>
        <v>6.5651134725968119E-2</v>
      </c>
      <c r="I2089" s="14">
        <f>IFERROR(I763/I217,"")</f>
        <v>6.5651134725968119E-2</v>
      </c>
      <c r="J2089" s="14">
        <f>IFERROR(J763/J217,"")</f>
        <v>8.0869352039882297E-2</v>
      </c>
      <c r="K2089" s="14">
        <f>IFERROR(K763/K217,"")</f>
        <v>8.0869352039882297E-2</v>
      </c>
      <c r="L2089" s="14">
        <f>IFERROR(L763/L217,"")</f>
        <v>7.591326869643085E-2</v>
      </c>
      <c r="M2089" s="14">
        <f>IFERROR(M763/M217,"")</f>
        <v>7.591326869643085E-2</v>
      </c>
      <c r="N2089" s="14">
        <f>IFERROR(N763/N217,"")</f>
        <v>6.7846586628416472E-2</v>
      </c>
      <c r="O2089" s="14">
        <f>IFERROR(O763/O217,"")</f>
        <v>6.7846586628416472E-2</v>
      </c>
      <c r="P2089" s="14">
        <f>IFERROR(P763/P217,"")</f>
        <v>7.7883927815895121E-2</v>
      </c>
      <c r="Q2089" s="14">
        <f>IFERROR(Q763/Q217,"")</f>
        <v>7.7883927815895121E-2</v>
      </c>
      <c r="R2089" s="14">
        <f>IFERROR(R763/R217,"")</f>
        <v>7.2282632749614273E-2</v>
      </c>
      <c r="S2089" s="14">
        <f>IFERROR(S763/S217,"")</f>
        <v>7.2282632749614273E-2</v>
      </c>
      <c r="T2089" s="14">
        <f>IFERROR(T763/T217,"")</f>
        <v>7.6949299594624487E-2</v>
      </c>
      <c r="U2089" s="14">
        <f>IFERROR(U763/U217,"")</f>
        <v>7.6949299594624487E-2</v>
      </c>
      <c r="V2089" s="14">
        <f>IFERROR(V763/V217,"")</f>
        <v>6.4998241092316097E-2</v>
      </c>
      <c r="W2089" s="14">
        <f>IFERROR(W763/W217,"")</f>
        <v>6.4998241092316097E-2</v>
      </c>
      <c r="X2089" s="14">
        <f>IFERROR(X763/X217,"")</f>
        <v>6.1611727201414529E-2</v>
      </c>
      <c r="Y2089" s="14">
        <f>IFERROR(Y763/Y217,"")</f>
        <v>6.1611727201414529E-2</v>
      </c>
      <c r="Z2089" s="14">
        <f>IFERROR(Z763/Z217,"")</f>
        <v>4.7207594286540609E-2</v>
      </c>
      <c r="AA2089" s="14">
        <f>IFERROR(AA763/AA217,"")</f>
        <v>4.5607594286540612E-2</v>
      </c>
      <c r="AB2089" s="14">
        <f>IFERROR(AB763/AB217,"")</f>
        <v>4.2228554891167433E-2</v>
      </c>
      <c r="AC2089" s="14">
        <f>IFERROR(AC763/AC217,"")</f>
        <v>4.3028554891167428E-2</v>
      </c>
      <c r="AD2089" s="14">
        <f>IFERROR(AD763/AD217,"")</f>
        <v>5.0428893887890736E-2</v>
      </c>
      <c r="AE2089" s="14">
        <f>IFERROR(AE763/AE217,"")</f>
        <v>5.0428893887890736E-2</v>
      </c>
      <c r="AF2089" s="14">
        <f>IFERROR(AF763/AF217,"")</f>
        <v>5.0246056901078848E-2</v>
      </c>
      <c r="AG2089" s="14">
        <f>IFERROR(AG763/AG217,"")</f>
        <v>5.0246056901078848E-2</v>
      </c>
      <c r="AH2089" s="14">
        <f>IFERROR(AH763/AH217,"")</f>
        <v>5.1735273281156825E-2</v>
      </c>
    </row>
    <row r="2090" spans="1:34" ht="15" hidden="1" x14ac:dyDescent="0.25">
      <c r="A2090" t="str">
        <f t="shared" si="359"/>
        <v>江西广义风险贷款比率</v>
      </c>
      <c r="B2090" s="3" t="str">
        <f t="shared" si="355"/>
        <v>江西银行广义风险贷款比率</v>
      </c>
      <c r="C2090" s="4" t="s">
        <v>225</v>
      </c>
      <c r="D2090" s="4" t="s">
        <v>197</v>
      </c>
      <c r="E2090" s="5" t="s">
        <v>211</v>
      </c>
      <c r="F2090" s="5" t="s">
        <v>236</v>
      </c>
      <c r="G2090" s="5" t="str">
        <f t="shared" si="358"/>
        <v>广义风险贷款比率</v>
      </c>
      <c r="H2090" s="14">
        <f>IFERROR(H764/H218,"")</f>
        <v>9.1066707011809675E-2</v>
      </c>
      <c r="I2090" s="14">
        <f>IFERROR(I764/I218,"")</f>
        <v>9.1066707011809675E-2</v>
      </c>
      <c r="J2090" s="14">
        <f>IFERROR(J764/J218,"")</f>
        <v>7.1777512563749035E-2</v>
      </c>
      <c r="K2090" s="14">
        <f>IFERROR(K764/K218,"")</f>
        <v>7.1777512563749035E-2</v>
      </c>
      <c r="L2090" s="14">
        <f>IFERROR(L764/L218,"")</f>
        <v>6.3122938387424318E-2</v>
      </c>
      <c r="M2090" s="14">
        <f>IFERROR(M764/M218,"")</f>
        <v>6.3122938387424318E-2</v>
      </c>
      <c r="N2090" s="14">
        <f>IFERROR(N764/N218,"")</f>
        <v>3.8113925185489075E-2</v>
      </c>
      <c r="O2090" s="14">
        <f>IFERROR(O764/O218,"")</f>
        <v>3.8113925185489075E-2</v>
      </c>
      <c r="P2090" s="14">
        <f>IFERROR(P764/P218,"")</f>
        <v>4.898075069873245E-2</v>
      </c>
      <c r="Q2090" s="14">
        <f>IFERROR(Q764/Q218,"")</f>
        <v>4.898075069873245E-2</v>
      </c>
      <c r="R2090" s="14">
        <f>IFERROR(R764/R218,"")</f>
        <v>4.8374281792146166E-2</v>
      </c>
      <c r="S2090" s="14">
        <f>IFERROR(S764/S218,"")</f>
        <v>4.8374281792146166E-2</v>
      </c>
      <c r="T2090" s="14">
        <f>IFERROR(T764/T218,"")</f>
        <v>6.302680377162756E-2</v>
      </c>
      <c r="U2090" s="14">
        <f>IFERROR(U764/U218,"")</f>
        <v>6.302680377162756E-2</v>
      </c>
      <c r="V2090" s="14">
        <f>IFERROR(V764/V218,"")</f>
        <v>8.3031020999539143E-2</v>
      </c>
      <c r="W2090" s="14">
        <f>IFERROR(W764/W218,"")</f>
        <v>8.3031020999539143E-2</v>
      </c>
      <c r="X2090" s="14">
        <f>IFERROR(X764/X218,"")</f>
        <v>8.0248685904632994E-2</v>
      </c>
      <c r="Y2090" s="14">
        <f>IFERROR(Y764/Y218,"")</f>
        <v>8.0248685904632994E-2</v>
      </c>
      <c r="Z2090" s="14">
        <f>IFERROR(Z764/Z218,"")</f>
        <v>7.2270320235149399E-2</v>
      </c>
      <c r="AA2090" s="14">
        <f>IFERROR(AA764/AA218,"")</f>
        <v>7.2270320235149399E-2</v>
      </c>
      <c r="AB2090" s="14">
        <f>IFERROR(AB764/AB218,"")</f>
        <v>8.9230089492695286E-2</v>
      </c>
      <c r="AC2090" s="14">
        <f>IFERROR(AC764/AC218,"")</f>
        <v>8.9230089492695286E-2</v>
      </c>
      <c r="AD2090" s="14">
        <f>IFERROR(AD764/AD218,"")</f>
        <v>6.1862525265465887E-2</v>
      </c>
      <c r="AE2090" s="14">
        <f>IFERROR(AE764/AE218,"")</f>
        <v>6.1862525265465887E-2</v>
      </c>
      <c r="AF2090" s="14">
        <f>IFERROR(AF764/AF218,"")</f>
        <v>6.0998890205019217E-2</v>
      </c>
      <c r="AG2090" s="14">
        <f>IFERROR(AG764/AG218,"")</f>
        <v>6.0998890205019217E-2</v>
      </c>
      <c r="AH2090" s="14">
        <f>IFERROR(AH764/AH218,"")</f>
        <v>5.6127916664771196E-2</v>
      </c>
    </row>
    <row r="2091" spans="1:34" ht="15" hidden="1" x14ac:dyDescent="0.25">
      <c r="A2091" t="str">
        <f t="shared" si="359"/>
        <v>泸州广义风险贷款比率</v>
      </c>
      <c r="B2091" s="3" t="str">
        <f t="shared" si="355"/>
        <v>泸州银行广义风险贷款比率</v>
      </c>
      <c r="C2091" s="4" t="s">
        <v>226</v>
      </c>
      <c r="D2091" s="4" t="s">
        <v>198</v>
      </c>
      <c r="E2091" s="5" t="s">
        <v>212</v>
      </c>
      <c r="F2091" s="5" t="s">
        <v>236</v>
      </c>
      <c r="G2091" s="5" t="str">
        <f t="shared" si="358"/>
        <v>广义风险贷款比率</v>
      </c>
      <c r="H2091" s="14">
        <f>IFERROR(H765/H219,"")</f>
        <v>4.1650587855060719E-2</v>
      </c>
      <c r="I2091" s="14">
        <f>IFERROR(I765/I219,"")</f>
        <v>4.1650587855060719E-2</v>
      </c>
      <c r="J2091" s="14">
        <f>IFERROR(J765/J219,"")</f>
        <v>4.6008314483901233E-2</v>
      </c>
      <c r="K2091" s="14">
        <f>IFERROR(K765/K219,"")</f>
        <v>3.9376933156316601E-2</v>
      </c>
      <c r="L2091" s="14">
        <f>IFERROR(L765/L219,"")</f>
        <v>3.7664420412285293E-2</v>
      </c>
      <c r="M2091" s="14">
        <f>IFERROR(M765/M219,"")</f>
        <v>3.7664420412285293E-2</v>
      </c>
      <c r="N2091" s="14">
        <f>IFERROR(N765/N219,"")</f>
        <v>3.1669427736417899E-2</v>
      </c>
      <c r="O2091" s="14">
        <f>IFERROR(O765/O219,"")</f>
        <v>2.3199840091720977E-2</v>
      </c>
      <c r="P2091" s="14">
        <f>IFERROR(P765/P219,"")</f>
        <v>1.4860770652089949E-2</v>
      </c>
      <c r="Q2091" s="14">
        <f>IFERROR(Q765/Q219,"")</f>
        <v>1.4260770652089952E-2</v>
      </c>
      <c r="R2091" s="14">
        <f>IFERROR(R765/R219,"")</f>
        <v>2.4435285295623443E-2</v>
      </c>
      <c r="S2091" s="14">
        <f>IFERROR(S765/S219,"")</f>
        <v>2.4435285295623443E-2</v>
      </c>
      <c r="T2091" s="14">
        <f>IFERROR(T765/T219,"")</f>
        <v>3.2504153223128399E-2</v>
      </c>
      <c r="U2091" s="14">
        <f>IFERROR(U765/U219,"")</f>
        <v>3.6204153223128407E-2</v>
      </c>
      <c r="V2091" s="14">
        <f>IFERROR(V765/V219,"")</f>
        <v>3.3469120793985341E-2</v>
      </c>
      <c r="W2091" s="14">
        <f>IFERROR(W765/W219,"")</f>
        <v>3.4069120793985344E-2</v>
      </c>
      <c r="X2091" s="14">
        <f>IFERROR(X765/X219,"")</f>
        <v>3.169147999791963E-2</v>
      </c>
      <c r="Y2091" s="14">
        <f>IFERROR(Y765/Y219,"")</f>
        <v>3.12779331064377E-2</v>
      </c>
      <c r="Z2091" s="14">
        <f>IFERROR(Z765/Z219,"")</f>
        <v>2.6277152625556952E-2</v>
      </c>
      <c r="AA2091" s="14">
        <f>IFERROR(AA765/AA219,"")</f>
        <v>2.6077152625556953E-2</v>
      </c>
      <c r="AB2091" s="14">
        <f>IFERROR(AB765/AB219,"")</f>
        <v>2.7450190236892921E-2</v>
      </c>
      <c r="AC2091" s="14">
        <f>IFERROR(AC765/AC219,"")</f>
        <v>2.7335756365842678E-2</v>
      </c>
      <c r="AD2091" s="14">
        <f>IFERROR(AD765/AD219,"")</f>
        <v>3.2880245407529547E-2</v>
      </c>
      <c r="AE2091" s="14">
        <f>IFERROR(AE765/AE219,"")</f>
        <v>3.3080245407529546E-2</v>
      </c>
      <c r="AF2091" s="14">
        <f>IFERROR(AF765/AF219,"")</f>
        <v>2.7597782914323136E-2</v>
      </c>
      <c r="AG2091" s="14">
        <f>IFERROR(AG765/AG219,"")</f>
        <v>2.8697782914323136E-2</v>
      </c>
      <c r="AH2091" s="14">
        <f>IFERROR(AH765/AH219,"")</f>
        <v>2.4414902470244849E-2</v>
      </c>
    </row>
    <row r="2092" spans="1:34" ht="15" hidden="1" x14ac:dyDescent="0.25">
      <c r="A2092" t="str">
        <f t="shared" si="359"/>
        <v>甘肃广义风险贷款比率</v>
      </c>
      <c r="B2092" s="3" t="str">
        <f t="shared" si="355"/>
        <v>甘肃银行广义风险贷款比率</v>
      </c>
      <c r="C2092" s="4" t="s">
        <v>228</v>
      </c>
      <c r="D2092" s="4" t="s">
        <v>200</v>
      </c>
      <c r="E2092" s="5" t="s">
        <v>214</v>
      </c>
      <c r="F2092" s="5" t="s">
        <v>236</v>
      </c>
      <c r="G2092" s="5" t="str">
        <f t="shared" si="358"/>
        <v>广义风险贷款比率</v>
      </c>
      <c r="H2092" s="14">
        <f>IFERROR(H766/H220,"")</f>
        <v>9.5679964419956909E-2</v>
      </c>
      <c r="I2092" s="14">
        <f>IFERROR(I766/I220,"")</f>
        <v>9.5679964419956909E-2</v>
      </c>
      <c r="J2092" s="14">
        <f>IFERROR(J766/J220,"")</f>
        <v>9.1792570536201892E-2</v>
      </c>
      <c r="K2092" s="14">
        <f>IFERROR(K766/K220,"")</f>
        <v>9.1792570536201892E-2</v>
      </c>
      <c r="L2092" s="14">
        <f>IFERROR(L766/L220,"")</f>
        <v>4.8797215409689544E-2</v>
      </c>
      <c r="M2092" s="14">
        <f>IFERROR(M766/M220,"")</f>
        <v>4.8797215409689544E-2</v>
      </c>
      <c r="N2092" s="14">
        <f>IFERROR(N766/N220,"")</f>
        <v>6.0697841887077567E-2</v>
      </c>
      <c r="O2092" s="14">
        <f>IFERROR(O766/O220,"")</f>
        <v>6.0697841887077567E-2</v>
      </c>
      <c r="P2092" s="14">
        <f>IFERROR(P766/P220,"")</f>
        <v>6.1300090978501608E-2</v>
      </c>
      <c r="Q2092" s="14">
        <f>IFERROR(Q766/Q220,"")</f>
        <v>6.1300090978501608E-2</v>
      </c>
      <c r="R2092" s="14">
        <f>IFERROR(R766/R220,"")</f>
        <v>5.7669013356272579E-2</v>
      </c>
      <c r="S2092" s="14">
        <f>IFERROR(S766/S220,"")</f>
        <v>5.7669013356272579E-2</v>
      </c>
      <c r="T2092" s="14">
        <f>IFERROR(T766/T220,"")</f>
        <v>5.9426389687604504E-2</v>
      </c>
      <c r="U2092" s="14">
        <f>IFERROR(U766/U220,"")</f>
        <v>5.9426389687604504E-2</v>
      </c>
      <c r="V2092" s="14">
        <f>IFERROR(V766/V220,"")</f>
        <v>5.9559342131303539E-2</v>
      </c>
      <c r="W2092" s="14">
        <f>IFERROR(W766/W220,"")</f>
        <v>5.9559342131303539E-2</v>
      </c>
      <c r="X2092" s="14">
        <f>IFERROR(X766/X220,"")</f>
        <v>5.908043414251421E-2</v>
      </c>
      <c r="Y2092" s="14">
        <f>IFERROR(Y766/Y220,"")</f>
        <v>5.908043414251421E-2</v>
      </c>
      <c r="Z2092" s="14">
        <f>IFERROR(Z766/Z220,"")</f>
        <v>6.0869541143054498E-2</v>
      </c>
      <c r="AA2092" s="14">
        <f>IFERROR(AA766/AA220,"")</f>
        <v>6.0869541143054498E-2</v>
      </c>
      <c r="AB2092" s="14">
        <f>IFERROR(AB766/AB220,"")</f>
        <v>5.8358640390047851E-2</v>
      </c>
      <c r="AC2092" s="14">
        <f>IFERROR(AC766/AC220,"")</f>
        <v>5.8358640390047851E-2</v>
      </c>
      <c r="AD2092" s="14">
        <f>IFERROR(AD766/AD220,"")</f>
        <v>6.1808744916386611E-2</v>
      </c>
      <c r="AE2092" s="14">
        <f>IFERROR(AE766/AE220,"")</f>
        <v>6.1808744916386611E-2</v>
      </c>
      <c r="AF2092" s="14">
        <f>IFERROR(AF766/AF220,"")</f>
        <v>6.5423070607517009E-2</v>
      </c>
      <c r="AG2092" s="14">
        <f>IFERROR(AG766/AG220,"")</f>
        <v>6.5423070607517009E-2</v>
      </c>
      <c r="AH2092" s="14">
        <f>IFERROR(AH766/AH220,"")</f>
        <v>6.6974350536962185E-2</v>
      </c>
    </row>
    <row r="2093" spans="1:34" ht="15" hidden="1" x14ac:dyDescent="0.25">
      <c r="A2093" t="str">
        <f t="shared" si="359"/>
        <v>晋商广义风险贷款比率</v>
      </c>
      <c r="B2093" s="3" t="str">
        <f t="shared" si="355"/>
        <v>晋商银行广义风险贷款比率</v>
      </c>
      <c r="C2093" s="4" t="s">
        <v>229</v>
      </c>
      <c r="D2093" s="4" t="s">
        <v>201</v>
      </c>
      <c r="E2093" s="5" t="s">
        <v>215</v>
      </c>
      <c r="F2093" s="5" t="s">
        <v>236</v>
      </c>
      <c r="G2093" s="5" t="str">
        <f t="shared" si="358"/>
        <v>广义风险贷款比率</v>
      </c>
      <c r="H2093" s="14">
        <f>IFERROR(H767/H221,"")</f>
        <v>4.3938410838325073E-2</v>
      </c>
      <c r="I2093" s="14">
        <f>IFERROR(I767/I221,"")</f>
        <v>4.3938410838325073E-2</v>
      </c>
      <c r="J2093" s="14">
        <f>IFERROR(J767/J221,"")</f>
        <v>4.4306061808210589E-2</v>
      </c>
      <c r="K2093" s="14">
        <f>IFERROR(K767/K221,"")</f>
        <v>4.4306061808210589E-2</v>
      </c>
      <c r="L2093" s="14">
        <f>IFERROR(L767/L221,"")</f>
        <v>4.1577802108459336E-2</v>
      </c>
      <c r="M2093" s="14">
        <f>IFERROR(M767/M221,"")</f>
        <v>4.1577802108459336E-2</v>
      </c>
      <c r="N2093" s="14">
        <f>IFERROR(N767/N221,"")</f>
        <v>3.9640978801642753E-2</v>
      </c>
      <c r="O2093" s="14">
        <f>IFERROR(O767/O221,"")</f>
        <v>3.9640978801642753E-2</v>
      </c>
      <c r="P2093" s="14">
        <f>IFERROR(P767/P221,"")</f>
        <v>3.7893720266991962E-2</v>
      </c>
      <c r="Q2093" s="14">
        <f>IFERROR(Q767/Q221,"")</f>
        <v>3.7893720266991962E-2</v>
      </c>
      <c r="R2093" s="14">
        <f>IFERROR(R767/R221,"")</f>
        <v>7.3597605308092978E-2</v>
      </c>
      <c r="S2093" s="14">
        <f>IFERROR(S767/S221,"")</f>
        <v>7.3597605308092978E-2</v>
      </c>
      <c r="T2093" s="14">
        <f>IFERROR(T767/T221,"")</f>
        <v>6.640386676907091E-2</v>
      </c>
      <c r="U2093" s="14">
        <f>IFERROR(U767/U221,"")</f>
        <v>6.640386676907091E-2</v>
      </c>
      <c r="V2093" s="14">
        <f>IFERROR(V767/V221,"")</f>
        <v>5.8848812305463918E-2</v>
      </c>
      <c r="W2093" s="14">
        <f>IFERROR(W767/W221,"")</f>
        <v>5.8848812305463918E-2</v>
      </c>
      <c r="X2093" s="14">
        <f>IFERROR(X767/X221,"")</f>
        <v>5.455265256203453E-2</v>
      </c>
      <c r="Y2093" s="14">
        <f>IFERROR(Y767/Y221,"")</f>
        <v>5.455265256203453E-2</v>
      </c>
      <c r="Z2093" s="14">
        <f>IFERROR(Z767/Z221,"")</f>
        <v>5.4876076073336125E-2</v>
      </c>
      <c r="AA2093" s="14">
        <f>IFERROR(AA767/AA221,"")</f>
        <v>5.4876076073336125E-2</v>
      </c>
      <c r="AB2093" s="14">
        <f>IFERROR(AB767/AB221,"")</f>
        <v>6.866461057945214E-2</v>
      </c>
      <c r="AC2093" s="14">
        <f>IFERROR(AC767/AC221,"")</f>
        <v>6.866461057945214E-2</v>
      </c>
      <c r="AD2093" s="14">
        <f>IFERROR(AD767/AD221,"")</f>
        <v>6.3283693430129795E-2</v>
      </c>
      <c r="AE2093" s="14">
        <f>IFERROR(AE767/AE221,"")</f>
        <v>6.3283693430129795E-2</v>
      </c>
      <c r="AF2093" s="14">
        <f>IFERROR(AF767/AF221,"")</f>
        <v>6.3061273997988485E-2</v>
      </c>
      <c r="AG2093" s="14">
        <f>IFERROR(AG767/AG221,"")</f>
        <v>6.3061273997988485E-2</v>
      </c>
      <c r="AH2093" s="14">
        <f>IFERROR(AH767/AH221,"")</f>
        <v>6.1270666185744629E-2</v>
      </c>
    </row>
    <row r="2094" spans="1:34" ht="15" hidden="1" x14ac:dyDescent="0.25">
      <c r="A2094" t="str">
        <f t="shared" si="359"/>
        <v>徽商广义风险贷款比率</v>
      </c>
      <c r="B2094" s="3" t="str">
        <f t="shared" si="355"/>
        <v>徽商银行广义风险贷款比率</v>
      </c>
      <c r="C2094" s="4" t="s">
        <v>230</v>
      </c>
      <c r="D2094" s="4" t="s">
        <v>202</v>
      </c>
      <c r="E2094" s="5" t="s">
        <v>216</v>
      </c>
      <c r="F2094" s="5" t="s">
        <v>236</v>
      </c>
      <c r="G2094" s="5" t="str">
        <f t="shared" si="358"/>
        <v>广义风险贷款比率</v>
      </c>
      <c r="H2094" s="14">
        <f>IFERROR(H768/H222,"")</f>
        <v>2.3697551897236366E-2</v>
      </c>
      <c r="I2094" s="14">
        <f>IFERROR(I768/I222,"")</f>
        <v>2.3697551897236366E-2</v>
      </c>
      <c r="J2094" s="14">
        <f>IFERROR(J768/J222,"")</f>
        <v>2.5478069777492153E-2</v>
      </c>
      <c r="K2094" s="14">
        <f>IFERROR(K768/K222,"")</f>
        <v>2.5478069777492153E-2</v>
      </c>
      <c r="L2094" s="14">
        <f>IFERROR(L768/L222,"")</f>
        <v>2.4597218778684593E-2</v>
      </c>
      <c r="M2094" s="14">
        <f>IFERROR(M768/M222,"")</f>
        <v>2.4597218778684593E-2</v>
      </c>
      <c r="N2094" s="14">
        <f>IFERROR(N768/N222,"")</f>
        <v>3.1759082741914191E-2</v>
      </c>
      <c r="O2094" s="14">
        <f>IFERROR(O768/O222,"")</f>
        <v>3.1759082741914191E-2</v>
      </c>
      <c r="P2094" s="14">
        <f>IFERROR(P768/P222,"")</f>
        <v>3.2240157280355911E-2</v>
      </c>
      <c r="Q2094" s="14">
        <f>IFERROR(Q768/Q222,"")</f>
        <v>3.2240157280355911E-2</v>
      </c>
      <c r="R2094" s="14">
        <f>IFERROR(R768/R222,"")</f>
        <v>3.8614144093172001E-2</v>
      </c>
      <c r="S2094" s="14">
        <f>IFERROR(S768/S222,"")</f>
        <v>3.8614144093172001E-2</v>
      </c>
      <c r="T2094" s="14">
        <f>IFERROR(T768/T222,"")</f>
        <v>3.1377052061760807E-2</v>
      </c>
      <c r="U2094" s="14">
        <f>IFERROR(U768/U222,"")</f>
        <v>3.1377052061760807E-2</v>
      </c>
      <c r="V2094" s="14">
        <f>IFERROR(V768/V222,"")</f>
        <v>2.8477129494530365E-2</v>
      </c>
      <c r="W2094" s="14">
        <f>IFERROR(W768/W222,"")</f>
        <v>2.8477129494530365E-2</v>
      </c>
      <c r="X2094" s="14">
        <f>IFERROR(X768/X222,"")</f>
        <v>2.2163522545878396E-2</v>
      </c>
      <c r="Y2094" s="14">
        <f>IFERROR(Y768/Y222,"")</f>
        <v>2.1663522545878396E-2</v>
      </c>
      <c r="Z2094" s="14">
        <f>IFERROR(Z768/Z222,"")</f>
        <v>2.0627703745177167E-2</v>
      </c>
      <c r="AA2094" s="14">
        <f>IFERROR(AA768/AA222,"")</f>
        <v>2.0627703745177167E-2</v>
      </c>
      <c r="AB2094" s="14">
        <f>IFERROR(AB768/AB222,"")</f>
        <v>2.1012947149678093E-2</v>
      </c>
      <c r="AC2094" s="14">
        <f>IFERROR(AC768/AC222,"")</f>
        <v>2.0898119215059525E-2</v>
      </c>
      <c r="AD2094" s="14">
        <f>IFERROR(AD768/AD222,"")</f>
        <v>2.1249412383325689E-2</v>
      </c>
      <c r="AE2094" s="14">
        <f>IFERROR(AE768/AE222,"")</f>
        <v>2.1249412383325689E-2</v>
      </c>
      <c r="AF2094" s="14">
        <f>IFERROR(AF768/AF222,"")</f>
        <v>2.1203566285533826E-2</v>
      </c>
      <c r="AG2094" s="14">
        <f>IFERROR(AG768/AG222,"")</f>
        <v>2.1203566285533826E-2</v>
      </c>
      <c r="AH2094" s="14">
        <f>IFERROR(AH768/AH222,"")</f>
        <v>2.1540025832125859E-2</v>
      </c>
    </row>
    <row r="2095" spans="1:34" ht="15" hidden="1" x14ac:dyDescent="0.25">
      <c r="A2095" t="str">
        <f t="shared" si="359"/>
        <v>哈尔滨广义风险贷款比率</v>
      </c>
      <c r="B2095" s="3" t="str">
        <f t="shared" si="355"/>
        <v>哈尔滨银行广义风险贷款比率</v>
      </c>
      <c r="C2095" s="4" t="s">
        <v>231</v>
      </c>
      <c r="D2095" s="4" t="s">
        <v>203</v>
      </c>
      <c r="E2095" s="5" t="s">
        <v>217</v>
      </c>
      <c r="F2095" s="5" t="s">
        <v>236</v>
      </c>
      <c r="G2095" s="5" t="str">
        <f t="shared" si="358"/>
        <v>广义风险贷款比率</v>
      </c>
      <c r="H2095" s="14">
        <f>IFERROR(H769/H223,"")</f>
        <v>8.048890085363003E-2</v>
      </c>
      <c r="I2095" s="14">
        <f>IFERROR(I769/I223,"")</f>
        <v>8.048890085363003E-2</v>
      </c>
      <c r="J2095" s="14">
        <f>IFERROR(J769/J223,"")</f>
        <v>7.7516613540219048E-2</v>
      </c>
      <c r="K2095" s="14">
        <f>IFERROR(K769/K223,"")</f>
        <v>7.7516613540219048E-2</v>
      </c>
      <c r="L2095" s="14">
        <f>IFERROR(L769/L223,"")</f>
        <v>9.5793849738394096E-2</v>
      </c>
      <c r="M2095" s="14">
        <f>IFERROR(M769/M223,"")</f>
        <v>9.5793849738394096E-2</v>
      </c>
      <c r="N2095" s="14">
        <f>IFERROR(N769/N223,"")</f>
        <v>0.13885200883228052</v>
      </c>
      <c r="O2095" s="14">
        <f>IFERROR(O769/O223,"")</f>
        <v>0.13885200883228052</v>
      </c>
      <c r="P2095" s="14">
        <f>IFERROR(P769/P223,"")</f>
        <v>0.14484582991650988</v>
      </c>
      <c r="Q2095" s="14">
        <f>IFERROR(Q769/Q223,"")</f>
        <v>0.14484582991650988</v>
      </c>
      <c r="R2095" s="14">
        <f>IFERROR(R769/R223,"")</f>
        <v>0.19553486557761432</v>
      </c>
      <c r="S2095" s="14">
        <f>IFERROR(S769/S223,"")</f>
        <v>0.19553486557761432</v>
      </c>
      <c r="T2095" s="14">
        <f>IFERROR(T769/T223,"")</f>
        <v>0.25267772184648996</v>
      </c>
      <c r="U2095" s="14">
        <f>IFERROR(U769/U223,"")</f>
        <v>0.25267772184648996</v>
      </c>
      <c r="V2095" s="14">
        <f>IFERROR(V769/V223,"")</f>
        <v>0.24564267418803623</v>
      </c>
      <c r="W2095" s="14">
        <f>IFERROR(W769/W223,"")</f>
        <v>0.24564267418803623</v>
      </c>
      <c r="X2095" s="14">
        <f>IFERROR(X769/X223,"")</f>
        <v>0.21508807732262822</v>
      </c>
      <c r="Y2095" s="14">
        <f>IFERROR(Y769/Y223,"")</f>
        <v>0.21508807732262822</v>
      </c>
      <c r="Z2095" s="14">
        <f>IFERROR(Z769/Z223,"")</f>
        <v>0.20278953418249754</v>
      </c>
      <c r="AA2095" s="14">
        <f>IFERROR(AA769/AA223,"")</f>
        <v>0.20278953418249754</v>
      </c>
      <c r="AB2095" s="14">
        <f>IFERROR(AB769/AB223,"")</f>
        <v>0.18635492592662906</v>
      </c>
      <c r="AC2095" s="14">
        <f>IFERROR(AC769/AC223,"")</f>
        <v>0.18635492592662906</v>
      </c>
      <c r="AD2095" s="14">
        <f>IFERROR(AD769/AD223,"")</f>
        <v>0.19215442137159158</v>
      </c>
      <c r="AE2095" s="14">
        <f>IFERROR(AE769/AE223,"")</f>
        <v>0.19215442137159158</v>
      </c>
      <c r="AF2095" s="14">
        <f>IFERROR(AF769/AF223,"")</f>
        <v>0.19981522677642297</v>
      </c>
      <c r="AG2095" s="14">
        <f>IFERROR(AG769/AG223,"")</f>
        <v>0.19981522677642297</v>
      </c>
      <c r="AH2095" s="14">
        <f>IFERROR(AH769/AH223,"")</f>
        <v>0.19346048098740615</v>
      </c>
    </row>
    <row r="2096" spans="1:34" ht="15" hidden="1" x14ac:dyDescent="0.25">
      <c r="A2096" t="str">
        <f t="shared" si="359"/>
        <v>贵州广义风险贷款比率</v>
      </c>
      <c r="B2096" s="3" t="str">
        <f t="shared" si="355"/>
        <v>贵州银行广义风险贷款比率</v>
      </c>
      <c r="C2096" s="4" t="s">
        <v>232</v>
      </c>
      <c r="D2096" s="4" t="s">
        <v>204</v>
      </c>
      <c r="E2096" s="5" t="s">
        <v>218</v>
      </c>
      <c r="F2096" s="5" t="s">
        <v>236</v>
      </c>
      <c r="G2096" s="5" t="str">
        <f t="shared" si="358"/>
        <v>广义风险贷款比率</v>
      </c>
      <c r="H2096" s="14" t="str">
        <f>IFERROR(H770/H224,"")</f>
        <v/>
      </c>
      <c r="I2096" s="14" t="str">
        <f>IFERROR(I770/I224,"")</f>
        <v/>
      </c>
      <c r="J2096" s="14">
        <f>IFERROR(J770/J224,"")</f>
        <v>1.9583108608926605E-2</v>
      </c>
      <c r="K2096" s="14">
        <f>IFERROR(K770/K224,"")</f>
        <v>1.9583108608926605E-2</v>
      </c>
      <c r="L2096" s="14">
        <f>IFERROR(L770/L224,"")</f>
        <v>1.9881993782924445E-2</v>
      </c>
      <c r="M2096" s="14">
        <f>IFERROR(M770/M224,"")</f>
        <v>1.9881993782924445E-2</v>
      </c>
      <c r="N2096" s="14">
        <f>IFERROR(N770/N224,"")</f>
        <v>2.0211549652486019E-2</v>
      </c>
      <c r="O2096" s="14">
        <f>IFERROR(O770/O224,"")</f>
        <v>2.0211549652486019E-2</v>
      </c>
      <c r="P2096" s="14">
        <f>IFERROR(P770/P224,"")</f>
        <v>1.9500557683484167E-2</v>
      </c>
      <c r="Q2096" s="14">
        <f>IFERROR(Q770/Q224,"")</f>
        <v>1.9471962440968875E-2</v>
      </c>
      <c r="R2096" s="14">
        <f>IFERROR(R770/R224,"")</f>
        <v>3.1245568883353229E-2</v>
      </c>
      <c r="S2096" s="14">
        <f>IFERROR(S770/S224,"")</f>
        <v>3.1245568883353229E-2</v>
      </c>
      <c r="T2096" s="14">
        <f>IFERROR(T770/T224,"")</f>
        <v>2.9914403573874548E-2</v>
      </c>
      <c r="U2096" s="14">
        <f>IFERROR(U770/U224,"")</f>
        <v>2.9914403573874548E-2</v>
      </c>
      <c r="V2096" s="14">
        <f>IFERROR(V770/V224,"")</f>
        <v>4.1626669771247252E-2</v>
      </c>
      <c r="W2096" s="14">
        <f>IFERROR(W770/W224,"")</f>
        <v>4.1626669771247252E-2</v>
      </c>
      <c r="X2096" s="14">
        <f>IFERROR(X770/X224,"")</f>
        <v>3.9884478058095529E-2</v>
      </c>
      <c r="Y2096" s="14">
        <f>IFERROR(Y770/Y224,"")</f>
        <v>3.9884478058095529E-2</v>
      </c>
      <c r="Z2096" s="14">
        <f>IFERROR(Z770/Z224,"")</f>
        <v>4.6009889330555748E-2</v>
      </c>
      <c r="AA2096" s="14">
        <f>IFERROR(AA770/AA224,"")</f>
        <v>4.6009889330555748E-2</v>
      </c>
      <c r="AB2096" s="14">
        <f>IFERROR(AB770/AB224,"")</f>
        <v>4.5412451042680171E-2</v>
      </c>
      <c r="AC2096" s="14">
        <f>IFERROR(AC770/AC224,"")</f>
        <v>4.5412451042680171E-2</v>
      </c>
      <c r="AD2096" s="14">
        <f>IFERROR(AD770/AD224,"")</f>
        <v>4.7934286813119051E-2</v>
      </c>
      <c r="AE2096" s="14">
        <f>IFERROR(AE770/AE224,"")</f>
        <v>4.7934286813119051E-2</v>
      </c>
      <c r="AF2096" s="14">
        <f>IFERROR(AF770/AF224,"")</f>
        <v>4.6690717067249844E-2</v>
      </c>
      <c r="AG2096" s="14">
        <f>IFERROR(AG770/AG224,"")</f>
        <v>4.6690717067249844E-2</v>
      </c>
      <c r="AH2096" s="14">
        <f>IFERROR(AH770/AH224,"")</f>
        <v>4.6740040353847281E-2</v>
      </c>
    </row>
    <row r="2097" spans="1:34" ht="15" hidden="1" x14ac:dyDescent="0.25">
      <c r="A2097" t="str">
        <f t="shared" si="359"/>
        <v>渤海广义风险贷款比率</v>
      </c>
      <c r="B2097" s="3" t="str">
        <f t="shared" si="355"/>
        <v>渤海银行广义风险贷款比率</v>
      </c>
      <c r="C2097" s="4" t="s">
        <v>233</v>
      </c>
      <c r="D2097" s="4" t="s">
        <v>205</v>
      </c>
      <c r="E2097" s="5" t="s">
        <v>219</v>
      </c>
      <c r="F2097" s="5" t="s">
        <v>236</v>
      </c>
      <c r="G2097" s="5" t="str">
        <f t="shared" si="358"/>
        <v>广义风险贷款比率</v>
      </c>
      <c r="H2097" s="14">
        <f>IFERROR(H771/H225,"")</f>
        <v>4.526069997851262E-2</v>
      </c>
      <c r="I2097" s="14">
        <f>IFERROR(I771/I225,"")</f>
        <v>4.526069997851262E-2</v>
      </c>
      <c r="J2097" s="14">
        <f>IFERROR(J771/J225,"")</f>
        <v>4.712508746852815E-2</v>
      </c>
      <c r="K2097" s="14">
        <f>IFERROR(K771/K225,"")</f>
        <v>4.712508746852815E-2</v>
      </c>
      <c r="L2097" s="14">
        <f>IFERROR(L771/L225,"")</f>
        <v>4.7519962849124166E-2</v>
      </c>
      <c r="M2097" s="14">
        <f>IFERROR(M771/M225,"")</f>
        <v>4.7519962849124166E-2</v>
      </c>
      <c r="N2097" s="14">
        <f>IFERROR(N771/N225,"")</f>
        <v>4.6648103823596555E-2</v>
      </c>
      <c r="O2097" s="14">
        <f>IFERROR(O771/O225,"")</f>
        <v>4.6648103823596555E-2</v>
      </c>
      <c r="P2097" s="14">
        <f>IFERROR(P771/P225,"")</f>
        <v>4.3350942798364121E-2</v>
      </c>
      <c r="Q2097" s="14">
        <f>IFERROR(Q771/Q225,"")</f>
        <v>4.3350942798364121E-2</v>
      </c>
      <c r="R2097" s="14">
        <f>IFERROR(R771/R225,"")</f>
        <v>4.5852682009920445E-2</v>
      </c>
      <c r="S2097" s="14">
        <f>IFERROR(S771/S225,"")</f>
        <v>4.5852682009920445E-2</v>
      </c>
      <c r="T2097" s="14">
        <f>IFERROR(T771/T225,"")</f>
        <v>4.5335914920381672E-2</v>
      </c>
      <c r="U2097" s="14">
        <f>IFERROR(U771/U225,"")</f>
        <v>4.5335914920381672E-2</v>
      </c>
      <c r="V2097" s="14">
        <f>IFERROR(V771/V225,"")</f>
        <v>4.65474786144046E-2</v>
      </c>
      <c r="W2097" s="14">
        <f>IFERROR(W771/W225,"")</f>
        <v>4.65474786144046E-2</v>
      </c>
      <c r="X2097" s="14">
        <f>IFERROR(X771/X225,"")</f>
        <v>4.6795938288346148E-2</v>
      </c>
      <c r="Y2097" s="14">
        <f>IFERROR(Y771/Y225,"")</f>
        <v>4.6795938288346148E-2</v>
      </c>
      <c r="Z2097" s="14">
        <f>IFERROR(Z771/Z225,"")</f>
        <v>4.875658207621214E-2</v>
      </c>
      <c r="AA2097" s="14">
        <f>IFERROR(AA771/AA225,"")</f>
        <v>4.875658207621214E-2</v>
      </c>
      <c r="AB2097" s="14">
        <f>IFERROR(AB771/AB225,"")</f>
        <v>4.7903387693666519E-2</v>
      </c>
      <c r="AC2097" s="14">
        <f>IFERROR(AC771/AC225,"")</f>
        <v>4.7903387693666519E-2</v>
      </c>
      <c r="AD2097" s="14">
        <f>IFERROR(AD771/AD225,"")</f>
        <v>4.5430525439787844E-2</v>
      </c>
      <c r="AE2097" s="14">
        <f>IFERROR(AE771/AE225,"")</f>
        <v>4.5430525439787844E-2</v>
      </c>
      <c r="AF2097" s="14">
        <f>IFERROR(AF771/AF225,"")</f>
        <v>4.7190949957147788E-2</v>
      </c>
      <c r="AG2097" s="14">
        <f>IFERROR(AG771/AG225,"")</f>
        <v>4.7190949957147788E-2</v>
      </c>
      <c r="AH2097" s="14">
        <f>IFERROR(AH771/AH225,"")</f>
        <v>4.4501878356597593E-2</v>
      </c>
    </row>
    <row r="2098" spans="1:34" ht="15" hidden="1" x14ac:dyDescent="0.25">
      <c r="A2098" t="str">
        <f t="shared" si="359"/>
        <v>威海广义风险贷款比率</v>
      </c>
      <c r="B2098" s="3" t="str">
        <f t="shared" si="355"/>
        <v>威海银行广义风险贷款比率</v>
      </c>
      <c r="C2098" s="4" t="s">
        <v>234</v>
      </c>
      <c r="D2098" s="4" t="s">
        <v>206</v>
      </c>
      <c r="E2098" s="5" t="s">
        <v>220</v>
      </c>
      <c r="F2098" s="5" t="s">
        <v>236</v>
      </c>
      <c r="G2098" s="5" t="str">
        <f t="shared" si="358"/>
        <v>广义风险贷款比率</v>
      </c>
      <c r="H2098" s="14">
        <f>IFERROR(H772/H226,"")</f>
        <v>1.8200000000000001E-2</v>
      </c>
      <c r="I2098" s="14">
        <f>IFERROR(I772/I226,"")</f>
        <v>1.8200000000000001E-2</v>
      </c>
      <c r="J2098" s="14">
        <f>IFERROR(J772/J226,"")</f>
        <v>4.4354032983168382E-2</v>
      </c>
      <c r="K2098" s="14">
        <f>IFERROR(K772/K226,"")</f>
        <v>4.4354032983168382E-2</v>
      </c>
      <c r="L2098" s="14">
        <f>IFERROR(L772/L226,"")</f>
        <v>1.7899999999999999E-2</v>
      </c>
      <c r="M2098" s="14">
        <f>IFERROR(M772/M226,"")</f>
        <v>1.7899999999999999E-2</v>
      </c>
      <c r="N2098" s="14">
        <f>IFERROR(N772/N226,"")</f>
        <v>5.6807871128514174E-2</v>
      </c>
      <c r="O2098" s="14">
        <f>IFERROR(O772/O226,"")</f>
        <v>5.6807871128514174E-2</v>
      </c>
      <c r="P2098" s="14">
        <f>IFERROR(P772/P226,"")</f>
        <v>4.7178908741892775E-2</v>
      </c>
      <c r="Q2098" s="14">
        <f>IFERROR(Q772/Q226,"")</f>
        <v>4.7178908741892775E-2</v>
      </c>
      <c r="R2098" s="14">
        <f>IFERROR(R772/R226,"")</f>
        <v>4.260930747610521E-2</v>
      </c>
      <c r="S2098" s="14">
        <f>IFERROR(S772/S226,"")</f>
        <v>4.260930747610521E-2</v>
      </c>
      <c r="T2098" s="14">
        <f>IFERROR(T772/T226,"")</f>
        <v>3.8794499672487298E-2</v>
      </c>
      <c r="U2098" s="14">
        <f>IFERROR(U772/U226,"")</f>
        <v>3.8794499672487298E-2</v>
      </c>
      <c r="V2098" s="14">
        <f>IFERROR(V772/V226,"")</f>
        <v>4.1259006726972948E-2</v>
      </c>
      <c r="W2098" s="14">
        <f>IFERROR(W772/W226,"")</f>
        <v>4.1259006726972948E-2</v>
      </c>
      <c r="X2098" s="14">
        <f>IFERROR(X772/X226,"")</f>
        <v>3.8045791479568658E-2</v>
      </c>
      <c r="Y2098" s="14">
        <f>IFERROR(Y772/Y226,"")</f>
        <v>3.8045791479568658E-2</v>
      </c>
      <c r="Z2098" s="14">
        <f>IFERROR(Z772/Z226,"")</f>
        <v>3.7399466016265211E-2</v>
      </c>
      <c r="AA2098" s="14">
        <f>IFERROR(AA772/AA226,"")</f>
        <v>3.7399466016265211E-2</v>
      </c>
      <c r="AB2098" s="14">
        <f>IFERROR(AB772/AB226,"")</f>
        <v>4.4172648113684612E-2</v>
      </c>
      <c r="AC2098" s="14">
        <f>IFERROR(AC772/AC226,"")</f>
        <v>4.4172648113684612E-2</v>
      </c>
      <c r="AD2098" s="14">
        <f>IFERROR(AD772/AD226,"")</f>
        <v>4.1556223773957159E-2</v>
      </c>
      <c r="AE2098" s="14">
        <f>IFERROR(AE772/AE226,"")</f>
        <v>4.1556223773957159E-2</v>
      </c>
      <c r="AF2098" s="14">
        <f>IFERROR(AF772/AF226,"")</f>
        <v>3.5940497913492991E-2</v>
      </c>
      <c r="AG2098" s="14">
        <f>IFERROR(AG772/AG226,"")</f>
        <v>3.5940497913492991E-2</v>
      </c>
      <c r="AH2098" s="14">
        <f>IFERROR(AH772/AH226,"")</f>
        <v>3.5391761739758783E-2</v>
      </c>
    </row>
    <row r="2099" spans="1:34" ht="15" hidden="1" x14ac:dyDescent="0.25">
      <c r="A2099" t="str">
        <f t="shared" si="359"/>
        <v>东莞农商广义风险贷款比率</v>
      </c>
      <c r="B2099" s="3" t="str">
        <f t="shared" si="355"/>
        <v>东莞农商银行广义风险贷款比率</v>
      </c>
      <c r="C2099" s="4" t="s">
        <v>235</v>
      </c>
      <c r="D2099" s="4" t="s">
        <v>207</v>
      </c>
      <c r="E2099" s="5" t="s">
        <v>221</v>
      </c>
      <c r="F2099" s="5" t="s">
        <v>236</v>
      </c>
      <c r="G2099" s="5" t="str">
        <f t="shared" si="358"/>
        <v>广义风险贷款比率</v>
      </c>
      <c r="H2099" s="14">
        <f>IFERROR(H773/H227,"")</f>
        <v>0</v>
      </c>
      <c r="I2099" s="14">
        <f>IFERROR(I773/I227,"")</f>
        <v>1.09E-2</v>
      </c>
      <c r="J2099" s="14">
        <f>IFERROR(J773/J227,"")</f>
        <v>3.002777223286511E-2</v>
      </c>
      <c r="K2099" s="14">
        <f>IFERROR(K773/K227,"")</f>
        <v>3.0327772232865112E-2</v>
      </c>
      <c r="L2099" s="14">
        <f>IFERROR(L773/L227,"")</f>
        <v>0.01</v>
      </c>
      <c r="M2099" s="14">
        <f>IFERROR(M773/M227,"")</f>
        <v>9.5999999999999992E-3</v>
      </c>
      <c r="N2099" s="14">
        <f>IFERROR(N773/N227,"")</f>
        <v>2.6269519829884812E-2</v>
      </c>
      <c r="O2099" s="14">
        <f>IFERROR(O773/O227,"")</f>
        <v>2.5969519829884814E-2</v>
      </c>
      <c r="P2099" s="14" t="str">
        <f>IFERROR(P773/P227,"")</f>
        <v/>
      </c>
      <c r="Q2099" s="14" t="str">
        <f>IFERROR(Q773/Q227,"")</f>
        <v/>
      </c>
      <c r="R2099" s="14">
        <f>IFERROR(R773/R227,"")</f>
        <v>2.766596628632258E-2</v>
      </c>
      <c r="S2099" s="14">
        <f>IFERROR(S773/S227,"")</f>
        <v>2.8165966286322577E-2</v>
      </c>
      <c r="T2099" s="14">
        <f>IFERROR(T773/T227,"")</f>
        <v>2.5794308939869552E-2</v>
      </c>
      <c r="U2099" s="14">
        <f>IFERROR(U773/U227,"")</f>
        <v>2.5794308939869552E-2</v>
      </c>
      <c r="V2099" s="14">
        <f>IFERROR(V773/V227,"")</f>
        <v>2.2539157007596268E-2</v>
      </c>
      <c r="W2099" s="14">
        <f>IFERROR(W773/W227,"")</f>
        <v>2.2639157007596267E-2</v>
      </c>
      <c r="X2099" s="14">
        <f>IFERROR(X773/X227,"")</f>
        <v>2.5326678838996541E-2</v>
      </c>
      <c r="Y2099" s="14">
        <f>IFERROR(Y773/Y227,"")</f>
        <v>2.7426678838996545E-2</v>
      </c>
      <c r="Z2099" s="14">
        <f>IFERROR(Z773/Z227,"")</f>
        <v>3.4679945506469169E-2</v>
      </c>
      <c r="AA2099" s="14">
        <f>IFERROR(AA773/AA227,"")</f>
        <v>3.4679945506469169E-2</v>
      </c>
      <c r="AB2099" s="14">
        <f>IFERROR(AB773/AB227,"")</f>
        <v>4.2454158427689223E-2</v>
      </c>
      <c r="AC2099" s="14">
        <f>IFERROR(AC773/AC227,"")</f>
        <v>4.2454158427689223E-2</v>
      </c>
      <c r="AD2099" s="14">
        <f>IFERROR(AD773/AD227,"")</f>
        <v>3.9047973885848672E-2</v>
      </c>
      <c r="AE2099" s="14">
        <f>IFERROR(AE773/AE227,"")</f>
        <v>3.9047973885848672E-2</v>
      </c>
      <c r="AF2099" s="14">
        <f>IFERROR(AF773/AF227,"")</f>
        <v>3.771530786939091E-2</v>
      </c>
      <c r="AG2099" s="14">
        <f>IFERROR(AG773/AG227,"")</f>
        <v>3.771530786939091E-2</v>
      </c>
      <c r="AH2099" s="14">
        <f>IFERROR(AH773/AH227,"")</f>
        <v>3.9218768512110536E-2</v>
      </c>
    </row>
    <row r="2100" spans="1:34" ht="15" hidden="1" x14ac:dyDescent="0.25">
      <c r="A2100" t="str">
        <f t="shared" si="359"/>
        <v>国有行广义风险贷款比率</v>
      </c>
      <c r="B2100" s="15" t="str">
        <f t="shared" si="355"/>
        <v>国有行广义风险贷款比率</v>
      </c>
      <c r="C2100" s="16"/>
      <c r="D2100" s="17" t="s">
        <v>8</v>
      </c>
      <c r="E2100" s="17" t="s">
        <v>8</v>
      </c>
      <c r="F2100" s="17"/>
      <c r="G2100" s="17" t="str">
        <f>G2099</f>
        <v>广义风险贷款比率</v>
      </c>
      <c r="H2100" s="14">
        <f>IFERROR(AVERAGEIF($F2030:$F2099,$E2100,H2030:H2099),"")</f>
        <v>3.6148291796392243E-2</v>
      </c>
      <c r="I2100" s="14">
        <f>IFERROR(AVERAGEIF($F2030:$F2099,$E2100,I2030:I2099),"")</f>
        <v>3.5508015214766923E-2</v>
      </c>
      <c r="J2100" s="14">
        <f>IFERROR(AVERAGEIF($F2030:$F2099,$E2100,J2030:J2099),"")</f>
        <v>3.4781471795032944E-2</v>
      </c>
      <c r="K2100" s="14">
        <f>IFERROR(AVERAGEIF($F2030:$F2099,$E2100,K2030:K2099),"")</f>
        <v>3.3881384637090485E-2</v>
      </c>
      <c r="L2100" s="14">
        <f>IFERROR(AVERAGEIF($F2030:$F2099,$E2100,L2030:L2099),"")</f>
        <v>3.3596863739272474E-2</v>
      </c>
      <c r="M2100" s="14">
        <f>IFERROR(AVERAGEIF($F2030:$F2099,$E2100,M2030:M2099),"")</f>
        <v>3.3554272844794078E-2</v>
      </c>
      <c r="N2100" s="14">
        <f>IFERROR(AVERAGEIF($F2030:$F2099,$E2100,N2030:N2099),"")</f>
        <v>3.2845713325862086E-2</v>
      </c>
      <c r="O2100" s="14">
        <f>IFERROR(AVERAGEIF($F2030:$F2099,$E2100,O2030:O2099),"")</f>
        <v>3.1515220142438072E-2</v>
      </c>
      <c r="P2100" s="14">
        <f>IFERROR(AVERAGEIF($F2030:$F2099,$E2100,P2030:P2099),"")</f>
        <v>2.9990246630925296E-2</v>
      </c>
      <c r="Q2100" s="14">
        <f>IFERROR(AVERAGEIF($F2030:$F2099,$E2100,Q2030:Q2099),"")</f>
        <v>2.9556605288917556E-2</v>
      </c>
      <c r="R2100" s="14">
        <f>IFERROR(AVERAGEIF($F2030:$F2099,$E2100,R2030:R2099),"")</f>
        <v>2.8715460402472789E-2</v>
      </c>
      <c r="S2100" s="14">
        <f>IFERROR(AVERAGEIF($F2030:$F2099,$E2100,S2030:S2099),"")</f>
        <v>2.8031378157902149E-2</v>
      </c>
      <c r="T2100" s="14">
        <f>IFERROR(AVERAGEIF($F2030:$F2099,$E2100,T2030:T2099),"")</f>
        <v>2.8389339850589709E-2</v>
      </c>
      <c r="U2100" s="14">
        <f>IFERROR(AVERAGEIF($F2030:$F2099,$E2100,U2030:U2099),"")</f>
        <v>2.8022752584018911E-2</v>
      </c>
      <c r="V2100" s="14">
        <f>IFERROR(AVERAGEIF($F2030:$F2099,$E2100,V2030:V2099),"")</f>
        <v>2.8170564635920645E-2</v>
      </c>
      <c r="W2100" s="14">
        <f>IFERROR(AVERAGEIF($F2030:$F2099,$E2100,W2030:W2099),"")</f>
        <v>2.7171781870807109E-2</v>
      </c>
      <c r="X2100" s="14">
        <f>IFERROR(AVERAGEIF($F2030:$F2099,$E2100,X2030:X2099),"")</f>
        <v>2.7697173776149522E-2</v>
      </c>
      <c r="Y2100" s="14">
        <f>IFERROR(AVERAGEIF($F2030:$F2099,$E2100,Y2030:Y2099),"")</f>
        <v>2.7332590751209872E-2</v>
      </c>
      <c r="Z2100" s="14">
        <f>IFERROR(AVERAGEIF($F2030:$F2099,$E2100,Z2030:Z2099),"")</f>
        <v>2.8076600369629012E-2</v>
      </c>
      <c r="AA2100" s="14">
        <f>IFERROR(AVERAGEIF($F2030:$F2099,$E2100,AA2030:AA2099),"")</f>
        <v>2.7518482569443409E-2</v>
      </c>
      <c r="AB2100" s="14">
        <f>IFERROR(AVERAGEIF($F2030:$F2099,$E2100,AB2030:AB2099),"")</f>
        <v>2.7904323588609465E-2</v>
      </c>
      <c r="AC2100" s="14">
        <f>IFERROR(AVERAGEIF($F2030:$F2099,$E2100,AC2030:AC2099),"")</f>
        <v>2.7834752635533169E-2</v>
      </c>
      <c r="AD2100" s="14">
        <f>IFERROR(AVERAGEIF($F2030:$F2099,$E2100,AD2030:AD2099),"")</f>
        <v>2.789523094178575E-2</v>
      </c>
      <c r="AE2100" s="14">
        <f>IFERROR(AVERAGEIF($F2030:$F2099,$E2100,AE2030:AE2099),"")</f>
        <v>2.7433886900456967E-2</v>
      </c>
      <c r="AF2100" s="14">
        <f>IFERROR(AVERAGEIF($F2030:$F2099,$E2100,AF2030:AF2099),"")</f>
        <v>2.7872489143145593E-2</v>
      </c>
      <c r="AG2100" s="14">
        <f>IFERROR(AVERAGEIF($F2030:$F2099,$E2100,AG2030:AG2099),"")</f>
        <v>2.7980040658533923E-2</v>
      </c>
      <c r="AH2100" s="14">
        <f>IFERROR(AVERAGEIF($F2030:$F2099,$E2100,AH2030:AH2099),"")</f>
        <v>2.8583850739601152E-2</v>
      </c>
    </row>
    <row r="2101" spans="1:34" ht="15" hidden="1" x14ac:dyDescent="0.25">
      <c r="A2101" t="str">
        <f t="shared" si="359"/>
        <v>股份行广义风险贷款比率</v>
      </c>
      <c r="B2101" s="3" t="str">
        <f t="shared" si="355"/>
        <v>股份行广义风险贷款比率</v>
      </c>
      <c r="C2101" s="4"/>
      <c r="D2101" s="5" t="s">
        <v>27</v>
      </c>
      <c r="E2101" s="5" t="s">
        <v>27</v>
      </c>
      <c r="F2101" s="5"/>
      <c r="G2101" s="5" t="str">
        <f t="shared" ref="G2101:G2106" si="360">G2100</f>
        <v>广义风险贷款比率</v>
      </c>
      <c r="H2101" s="14">
        <f>IFERROR(AVERAGEIF($F2030:$F2099,$E2101,H2030:H2099),"")</f>
        <v>4.0959636758508181E-2</v>
      </c>
      <c r="I2101" s="14">
        <f>IFERROR(AVERAGEIF($F2030:$F2099,$E2101,I2030:I2099),"")</f>
        <v>4.1077439245766442E-2</v>
      </c>
      <c r="J2101" s="14">
        <f>IFERROR(AVERAGEIF($F2030:$F2099,$E2101,J2030:J2099),"")</f>
        <v>3.9056252920337362E-2</v>
      </c>
      <c r="K2101" s="14">
        <f>IFERROR(AVERAGEIF($F2030:$F2099,$E2101,K2030:K2099),"")</f>
        <v>3.9210838982549984E-2</v>
      </c>
      <c r="L2101" s="14">
        <f>IFERROR(AVERAGEIF($F2030:$F2099,$E2101,L2030:L2099),"")</f>
        <v>3.930539306263936E-2</v>
      </c>
      <c r="M2101" s="14">
        <f>IFERROR(AVERAGEIF($F2030:$F2099,$E2101,M2030:M2099),"")</f>
        <v>3.8340687477478715E-2</v>
      </c>
      <c r="N2101" s="14">
        <f>IFERROR(AVERAGEIF($F2030:$F2099,$E2101,N2030:N2099),"")</f>
        <v>3.4982170953020676E-2</v>
      </c>
      <c r="O2101" s="14">
        <f>IFERROR(AVERAGEIF($F2030:$F2099,$E2101,O2030:O2099),"")</f>
        <v>3.3762737750424127E-2</v>
      </c>
      <c r="P2101" s="14">
        <f>IFERROR(AVERAGEIF($F2030:$F2099,$E2101,P2030:P2099),"")</f>
        <v>3.3244337665485388E-2</v>
      </c>
      <c r="Q2101" s="14">
        <f>IFERROR(AVERAGEIF($F2030:$F2099,$E2101,Q2030:Q2099),"")</f>
        <v>3.3852059807209296E-2</v>
      </c>
      <c r="R2101" s="14">
        <f>IFERROR(AVERAGEIF($F2030:$F2099,$E2101,R2030:R2099),"")</f>
        <v>3.3434226564164601E-2</v>
      </c>
      <c r="S2101" s="14">
        <f>IFERROR(AVERAGEIF($F2030:$F2099,$E2101,S2030:S2099),"")</f>
        <v>3.2817114255935038E-2</v>
      </c>
      <c r="T2101" s="14">
        <f>IFERROR(AVERAGEIF($F2030:$F2099,$E2101,T2030:T2099),"")</f>
        <v>3.3920889927044631E-2</v>
      </c>
      <c r="U2101" s="14">
        <f>IFERROR(AVERAGEIF($F2030:$F2099,$E2101,U2030:U2099),"")</f>
        <v>3.3724819268363487E-2</v>
      </c>
      <c r="V2101" s="14">
        <f>IFERROR(AVERAGEIF($F2030:$F2099,$E2101,V2030:V2099),"")</f>
        <v>3.3682892562724435E-2</v>
      </c>
      <c r="W2101" s="14">
        <f>IFERROR(AVERAGEIF($F2030:$F2099,$E2101,W2030:W2099),"")</f>
        <v>3.2747335820727662E-2</v>
      </c>
      <c r="X2101" s="14">
        <f>IFERROR(AVERAGEIF($F2030:$F2099,$E2101,X2030:X2099),"")</f>
        <v>3.2256146858258505E-2</v>
      </c>
      <c r="Y2101" s="14">
        <f>IFERROR(AVERAGEIF($F2030:$F2099,$E2101,Y2030:Y2099),"")</f>
        <v>3.2589107241162721E-2</v>
      </c>
      <c r="Z2101" s="14">
        <f>IFERROR(AVERAGEIF($F2030:$F2099,$E2101,Z2030:Z2099),"")</f>
        <v>3.2469837254751784E-2</v>
      </c>
      <c r="AA2101" s="14">
        <f>IFERROR(AVERAGEIF($F2030:$F2099,$E2101,AA2030:AA2099),"")</f>
        <v>3.2437957301847918E-2</v>
      </c>
      <c r="AB2101" s="14">
        <f>IFERROR(AVERAGEIF($F2030:$F2099,$E2101,AB2030:AB2099),"")</f>
        <v>3.3170671407584625E-2</v>
      </c>
      <c r="AC2101" s="14">
        <f>IFERROR(AVERAGEIF($F2030:$F2099,$E2101,AC2030:AC2099),"")</f>
        <v>3.3450018259994149E-2</v>
      </c>
      <c r="AD2101" s="14">
        <f>IFERROR(AVERAGEIF($F2030:$F2099,$E2101,AD2030:AD2099),"")</f>
        <v>3.3045353129371194E-2</v>
      </c>
      <c r="AE2101" s="14">
        <f>IFERROR(AVERAGEIF($F2030:$F2099,$E2101,AE2030:AE2099),"")</f>
        <v>3.2772431124106584E-2</v>
      </c>
      <c r="AF2101" s="14">
        <f>IFERROR(AVERAGEIF($F2030:$F2099,$E2101,AF2030:AF2099),"")</f>
        <v>3.2690184635853242E-2</v>
      </c>
      <c r="AG2101" s="14">
        <f>IFERROR(AVERAGEIF($F2030:$F2099,$E2101,AG2030:AG2099),"")</f>
        <v>3.2451474825651298E-2</v>
      </c>
      <c r="AH2101" s="14">
        <f>IFERROR(AVERAGEIF($F2030:$F2099,$E2101,AH2030:AH2099),"")</f>
        <v>3.2637852758287456E-2</v>
      </c>
    </row>
    <row r="2102" spans="1:34" ht="15" hidden="1" x14ac:dyDescent="0.25">
      <c r="A2102" t="str">
        <f t="shared" si="359"/>
        <v>城商行广义风险贷款比率</v>
      </c>
      <c r="B2102" s="3" t="str">
        <f t="shared" si="355"/>
        <v>城商行广义风险贷款比率</v>
      </c>
      <c r="C2102" s="4"/>
      <c r="D2102" s="5" t="s">
        <v>55</v>
      </c>
      <c r="E2102" s="5" t="s">
        <v>55</v>
      </c>
      <c r="F2102" s="5"/>
      <c r="G2102" s="5" t="str">
        <f t="shared" si="360"/>
        <v>广义风险贷款比率</v>
      </c>
      <c r="H2102" s="14">
        <f>IFERROR(AVERAGEIF($F2030:$F2099,$E2102,H2030:H2099),"")</f>
        <v>3.454861824357458E-2</v>
      </c>
      <c r="I2102" s="14">
        <f>IFERROR(AVERAGEIF($F2030:$F2099,$E2102,I2030:I2099),"")</f>
        <v>3.5125721700516241E-2</v>
      </c>
      <c r="J2102" s="14">
        <f>IFERROR(AVERAGEIF($F2030:$F2099,$E2102,J2030:J2099),"")</f>
        <v>3.7190670990902515E-2</v>
      </c>
      <c r="K2102" s="14">
        <f>IFERROR(AVERAGEIF($F2030:$F2099,$E2102,K2030:K2099),"")</f>
        <v>3.3440549683723196E-2</v>
      </c>
      <c r="L2102" s="14">
        <f>IFERROR(AVERAGEIF($F2030:$F2099,$E2102,L2030:L2099),"")</f>
        <v>3.3930839839568086E-2</v>
      </c>
      <c r="M2102" s="14">
        <f>IFERROR(AVERAGEIF($F2030:$F2099,$E2102,M2030:M2099),"")</f>
        <v>3.249281825470219E-2</v>
      </c>
      <c r="N2102" s="14">
        <f>IFERROR(AVERAGEIF($F2030:$F2099,$E2102,N2030:N2099),"")</f>
        <v>3.2539205729987475E-2</v>
      </c>
      <c r="O2102" s="14">
        <f>IFERROR(AVERAGEIF($F2030:$F2099,$E2102,O2030:O2099),"")</f>
        <v>2.8799000645085723E-2</v>
      </c>
      <c r="P2102" s="14">
        <f>IFERROR(AVERAGEIF($F2030:$F2099,$E2102,P2030:P2099),"")</f>
        <v>3.1522490893311696E-2</v>
      </c>
      <c r="Q2102" s="14">
        <f>IFERROR(AVERAGEIF($F2030:$F2099,$E2102,Q2030:Q2099),"")</f>
        <v>2.8460071601943016E-2</v>
      </c>
      <c r="R2102" s="14">
        <f>IFERROR(AVERAGEIF($F2030:$F2099,$E2102,R2030:R2099),"")</f>
        <v>3.0645034809194522E-2</v>
      </c>
      <c r="S2102" s="14">
        <f>IFERROR(AVERAGEIF($F2030:$F2099,$E2102,S2030:S2099),"")</f>
        <v>2.9792792368354519E-2</v>
      </c>
      <c r="T2102" s="14">
        <f>IFERROR(AVERAGEIF($F2030:$F2099,$E2102,T2030:T2099),"")</f>
        <v>3.1432795070342863E-2</v>
      </c>
      <c r="U2102" s="14">
        <f>IFERROR(AVERAGEIF($F2030:$F2099,$E2102,U2030:U2099),"")</f>
        <v>3.0199235112283337E-2</v>
      </c>
      <c r="V2102" s="14">
        <f>IFERROR(AVERAGEIF($F2030:$F2099,$E2102,V2030:V2099),"")</f>
        <v>2.9320699742725498E-2</v>
      </c>
      <c r="W2102" s="14">
        <f>IFERROR(AVERAGEIF($F2030:$F2099,$E2102,W2030:W2099),"")</f>
        <v>2.8988269852010723E-2</v>
      </c>
      <c r="X2102" s="14">
        <f>IFERROR(AVERAGEIF($F2030:$F2099,$E2102,X2030:X2099),"")</f>
        <v>2.9709764373825859E-2</v>
      </c>
      <c r="Y2102" s="14">
        <f>IFERROR(AVERAGEIF($F2030:$F2099,$E2102,Y2030:Y2099),"")</f>
        <v>2.9611316925652376E-2</v>
      </c>
      <c r="Z2102" s="14">
        <f>IFERROR(AVERAGEIF($F2030:$F2099,$E2102,Z2030:Z2099),"")</f>
        <v>3.1396168547274894E-2</v>
      </c>
      <c r="AA2102" s="14">
        <f>IFERROR(AVERAGEIF($F2030:$F2099,$E2102,AA2030:AA2099),"")</f>
        <v>3.1558085966491872E-2</v>
      </c>
      <c r="AB2102" s="14">
        <f>IFERROR(AVERAGEIF($F2030:$F2099,$E2102,AB2030:AB2099),"")</f>
        <v>3.388619663992376E-2</v>
      </c>
      <c r="AC2102" s="14">
        <f>IFERROR(AVERAGEIF($F2030:$F2099,$E2102,AC2030:AC2099),"")</f>
        <v>3.4109097730568479E-2</v>
      </c>
      <c r="AD2102" s="14">
        <f>IFERROR(AVERAGEIF($F2030:$F2099,$E2102,AD2030:AD2099),"")</f>
        <v>3.0976023441653643E-2</v>
      </c>
      <c r="AE2102" s="14">
        <f>IFERROR(AVERAGEIF($F2030:$F2099,$E2102,AE2030:AE2099),"")</f>
        <v>3.0202872866924409E-2</v>
      </c>
      <c r="AF2102" s="14">
        <f>IFERROR(AVERAGEIF($F2030:$F2099,$E2102,AF2030:AF2099),"")</f>
        <v>3.0694185333096209E-2</v>
      </c>
      <c r="AG2102" s="14">
        <f>IFERROR(AVERAGEIF($F2030:$F2099,$E2102,AG2030:AG2099),"")</f>
        <v>3.0353121876558253E-2</v>
      </c>
      <c r="AH2102" s="14">
        <f>IFERROR(AVERAGEIF($F2030:$F2099,$E2102,AH2030:AH2099),"")</f>
        <v>2.780251364506765E-2</v>
      </c>
    </row>
    <row r="2103" spans="1:34" ht="15" hidden="1" x14ac:dyDescent="0.25">
      <c r="A2103" t="str">
        <f t="shared" si="359"/>
        <v>农商行广义风险贷款比率</v>
      </c>
      <c r="B2103" s="3" t="str">
        <f t="shared" si="355"/>
        <v>农商行广义风险贷款比率</v>
      </c>
      <c r="C2103" s="4"/>
      <c r="D2103" s="5" t="s">
        <v>107</v>
      </c>
      <c r="E2103" s="5" t="s">
        <v>107</v>
      </c>
      <c r="F2103" s="5"/>
      <c r="G2103" s="5" t="str">
        <f t="shared" si="360"/>
        <v>广义风险贷款比率</v>
      </c>
      <c r="H2103" s="14">
        <f>IFERROR(AVERAGEIF($F2030:$F2099,$E2103,H2030:H2099),"")</f>
        <v>4.0795380443418357E-2</v>
      </c>
      <c r="I2103" s="14">
        <f>IFERROR(AVERAGEIF($F2030:$F2099,$E2103,I2030:I2099),"")</f>
        <v>4.0429319917398905E-2</v>
      </c>
      <c r="J2103" s="14">
        <f>IFERROR(AVERAGEIF($F2030:$F2099,$E2103,J2030:J2099),"")</f>
        <v>3.6871457713260072E-2</v>
      </c>
      <c r="K2103" s="14">
        <f>IFERROR(AVERAGEIF($F2030:$F2099,$E2103,K2030:K2099),"")</f>
        <v>3.901827491278903E-2</v>
      </c>
      <c r="L2103" s="14">
        <f>IFERROR(AVERAGEIF($F2030:$F2099,$E2103,L2030:L2099),"")</f>
        <v>3.8201285666400173E-2</v>
      </c>
      <c r="M2103" s="14">
        <f>IFERROR(AVERAGEIF($F2030:$F2099,$E2103,M2030:M2099),"")</f>
        <v>3.7044102556244435E-2</v>
      </c>
      <c r="N2103" s="14">
        <f>IFERROR(AVERAGEIF($F2030:$F2099,$E2103,N2030:N2099),"")</f>
        <v>3.1273781195489965E-2</v>
      </c>
      <c r="O2103" s="14">
        <f>IFERROR(AVERAGEIF($F2030:$F2099,$E2103,O2030:O2099),"")</f>
        <v>3.1577488881023602E-2</v>
      </c>
      <c r="P2103" s="14">
        <f>IFERROR(AVERAGEIF($F2030:$F2099,$E2103,P2030:P2099),"")</f>
        <v>2.9651988042044036E-2</v>
      </c>
      <c r="Q2103" s="14">
        <f>IFERROR(AVERAGEIF($F2030:$F2099,$E2103,Q2030:Q2099),"")</f>
        <v>2.7237330540199341E-2</v>
      </c>
      <c r="R2103" s="14">
        <f>IFERROR(AVERAGEIF($F2030:$F2099,$E2103,R2030:R2099),"")</f>
        <v>2.8197497796136544E-2</v>
      </c>
      <c r="S2103" s="14">
        <f>IFERROR(AVERAGEIF($F2030:$F2099,$E2103,S2030:S2099),"")</f>
        <v>2.6255699412206613E-2</v>
      </c>
      <c r="T2103" s="14">
        <f>IFERROR(AVERAGEIF($F2030:$F2099,$E2103,T2030:T2099),"")</f>
        <v>2.6155164192348007E-2</v>
      </c>
      <c r="U2103" s="14">
        <f>IFERROR(AVERAGEIF($F2030:$F2099,$E2103,U2030:U2099),"")</f>
        <v>2.5970686330125177E-2</v>
      </c>
      <c r="V2103" s="14">
        <f>IFERROR(AVERAGEIF($F2030:$F2099,$E2103,V2030:V2099),"")</f>
        <v>2.6851162432941594E-2</v>
      </c>
      <c r="W2103" s="14">
        <f>IFERROR(AVERAGEIF($F2030:$F2099,$E2103,W2030:W2099),"")</f>
        <v>2.5152933587577565E-2</v>
      </c>
      <c r="X2103" s="14">
        <f>IFERROR(AVERAGEIF($F2030:$F2099,$E2103,X2030:X2099),"")</f>
        <v>2.5746948988160941E-2</v>
      </c>
      <c r="Y2103" s="14">
        <f>IFERROR(AVERAGEIF($F2030:$F2099,$E2103,Y2030:Y2099),"")</f>
        <v>2.5384514177006795E-2</v>
      </c>
      <c r="Z2103" s="14">
        <f>IFERROR(AVERAGEIF($F2030:$F2099,$E2103,Z2030:Z2099),"")</f>
        <v>2.7455500511593539E-2</v>
      </c>
      <c r="AA2103" s="14">
        <f>IFERROR(AVERAGEIF($F2030:$F2099,$E2103,AA2030:AA2099),"")</f>
        <v>2.5989228430783329E-2</v>
      </c>
      <c r="AB2103" s="14">
        <f>IFERROR(AVERAGEIF($F2030:$F2099,$E2103,AB2030:AB2099),"")</f>
        <v>2.8032107600076229E-2</v>
      </c>
      <c r="AC2103" s="14">
        <f>IFERROR(AVERAGEIF($F2030:$F2099,$E2103,AC2030:AC2099),"")</f>
        <v>2.9198472976291107E-2</v>
      </c>
      <c r="AD2103" s="14">
        <f>IFERROR(AVERAGEIF($F2030:$F2099,$E2103,AD2030:AD2099),"")</f>
        <v>2.7113363593941352E-2</v>
      </c>
      <c r="AE2103" s="14">
        <f>IFERROR(AVERAGEIF($F2030:$F2099,$E2103,AE2030:AE2099),"")</f>
        <v>2.6754684998963957E-2</v>
      </c>
      <c r="AF2103" s="14">
        <f>IFERROR(AVERAGEIF($F2030:$F2099,$E2103,AF2030:AF2099),"")</f>
        <v>2.7572838384209947E-2</v>
      </c>
      <c r="AG2103" s="14">
        <f>IFERROR(AVERAGEIF($F2030:$F2099,$E2103,AG2030:AG2099),"")</f>
        <v>2.8098181562510954E-2</v>
      </c>
      <c r="AH2103" s="14">
        <f>IFERROR(AVERAGEIF($F2030:$F2099,$E2103,AH2030:AH2099),"")</f>
        <v>2.2954419254218063E-2</v>
      </c>
    </row>
    <row r="2104" spans="1:34" ht="15" hidden="1" x14ac:dyDescent="0.25">
      <c r="A2104" t="str">
        <f t="shared" si="359"/>
        <v>上市银行广义风险贷款比率</v>
      </c>
      <c r="B2104" s="3" t="str">
        <f t="shared" si="355"/>
        <v>上市银行广义风险贷款比率</v>
      </c>
      <c r="C2104" s="4"/>
      <c r="D2104" s="5" t="s">
        <v>135</v>
      </c>
      <c r="E2104" s="5" t="s">
        <v>135</v>
      </c>
      <c r="F2104" s="5"/>
      <c r="G2104" s="5" t="str">
        <f t="shared" si="360"/>
        <v>广义风险贷款比率</v>
      </c>
      <c r="H2104" s="14">
        <f>IFERROR(AVERAGE(H2100:H2103),"")</f>
        <v>3.8112981810473338E-2</v>
      </c>
      <c r="I2104" s="14">
        <f t="shared" ref="I2104" si="361">IFERROR(AVERAGE(I2100:I2103),"")</f>
        <v>3.8035124019612128E-2</v>
      </c>
      <c r="J2104" s="14">
        <f t="shared" ref="J2104" si="362">IFERROR(AVERAGE(J2100:J2103),"")</f>
        <v>3.697496335488322E-2</v>
      </c>
      <c r="K2104" s="14">
        <f t="shared" ref="K2104" si="363">IFERROR(AVERAGE(K2100:K2103),"")</f>
        <v>3.6387762054038174E-2</v>
      </c>
      <c r="L2104" s="14">
        <f t="shared" ref="L2104" si="364">IFERROR(AVERAGE(L2100:L2103),"")</f>
        <v>3.6258595576970025E-2</v>
      </c>
      <c r="M2104" s="14">
        <f t="shared" ref="M2104" si="365">IFERROR(AVERAGE(M2100:M2103),"")</f>
        <v>3.5357970283304854E-2</v>
      </c>
      <c r="N2104" s="14">
        <f t="shared" ref="N2104" si="366">IFERROR(AVERAGE(N2100:N2103),"")</f>
        <v>3.2910217801090047E-2</v>
      </c>
      <c r="O2104" s="14">
        <f t="shared" ref="O2104" si="367">IFERROR(AVERAGE(O2100:O2103),"")</f>
        <v>3.1413611854742882E-2</v>
      </c>
      <c r="P2104" s="14">
        <f t="shared" ref="P2104" si="368">IFERROR(AVERAGE(P2100:P2103),"")</f>
        <v>3.1102265807941603E-2</v>
      </c>
      <c r="Q2104" s="14">
        <f t="shared" ref="Q2104" si="369">IFERROR(AVERAGE(Q2100:Q2103),"")</f>
        <v>2.9776516809567305E-2</v>
      </c>
      <c r="R2104" s="14">
        <f t="shared" ref="R2104" si="370">IFERROR(AVERAGE(R2100:R2103),"")</f>
        <v>3.0248054892992114E-2</v>
      </c>
      <c r="S2104" s="14">
        <f t="shared" ref="S2104" si="371">IFERROR(AVERAGE(S2100:S2103),"")</f>
        <v>2.9224246048599582E-2</v>
      </c>
      <c r="T2104" s="14">
        <f t="shared" ref="T2104" si="372">IFERROR(AVERAGE(T2100:T2103),"")</f>
        <v>2.9974547260081301E-2</v>
      </c>
      <c r="U2104" s="14">
        <f t="shared" ref="U2104" si="373">IFERROR(AVERAGE(U2100:U2103),"")</f>
        <v>2.9479373323697732E-2</v>
      </c>
      <c r="V2104" s="14">
        <f t="shared" ref="V2104" si="374">IFERROR(AVERAGE(V2100:V2103),"")</f>
        <v>2.9506329843578042E-2</v>
      </c>
      <c r="W2104" s="14">
        <f t="shared" ref="W2104" si="375">IFERROR(AVERAGE(W2100:W2103),"")</f>
        <v>2.8515080282780762E-2</v>
      </c>
      <c r="X2104" s="14">
        <f t="shared" ref="X2104" si="376">IFERROR(AVERAGE(X2100:X2103),"")</f>
        <v>2.8852508499098706E-2</v>
      </c>
      <c r="Y2104" s="14">
        <f t="shared" ref="Y2104" si="377">IFERROR(AVERAGE(Y2100:Y2103),"")</f>
        <v>2.8729382273757941E-2</v>
      </c>
      <c r="Z2104" s="14">
        <f t="shared" ref="Z2104" si="378">IFERROR(AVERAGE(Z2100:Z2103),"")</f>
        <v>2.9849526670812306E-2</v>
      </c>
      <c r="AA2104" s="14">
        <f t="shared" ref="AA2104" si="379">IFERROR(AVERAGE(AA2100:AA2103),"")</f>
        <v>2.9375938567141633E-2</v>
      </c>
      <c r="AB2104" s="14">
        <f t="shared" ref="AB2104" si="380">IFERROR(AVERAGE(AB2100:AB2103),"")</f>
        <v>3.074832480904852E-2</v>
      </c>
      <c r="AC2104" s="14">
        <f t="shared" ref="AC2104" si="381">IFERROR(AVERAGE(AC2100:AC2103),"")</f>
        <v>3.1148085400596728E-2</v>
      </c>
      <c r="AD2104" s="14">
        <f t="shared" ref="AD2104" si="382">IFERROR(AVERAGE(AD2100:AD2103),"")</f>
        <v>2.9757492776687985E-2</v>
      </c>
      <c r="AE2104" s="14">
        <f t="shared" ref="AE2104:AG2104" si="383">IFERROR(AVERAGE(AE2100:AE2103),"")</f>
        <v>2.929096897261298E-2</v>
      </c>
      <c r="AF2104" s="14">
        <f t="shared" ref="AF2104" si="384">IFERROR(AVERAGE(AF2100:AF2103),"")</f>
        <v>2.9707424374076249E-2</v>
      </c>
      <c r="AG2104" s="14">
        <f t="shared" si="383"/>
        <v>2.9720704730813608E-2</v>
      </c>
      <c r="AH2104" s="14">
        <f t="shared" ref="AH2104" si="385">IFERROR(AVERAGE(AH2100:AH2103),"")</f>
        <v>2.7994659099293582E-2</v>
      </c>
    </row>
    <row r="2105" spans="1:34" ht="15" hidden="1" x14ac:dyDescent="0.25">
      <c r="A2105" t="str">
        <f t="shared" si="359"/>
        <v>A+H股广义风险贷款比率</v>
      </c>
      <c r="B2105" s="3" t="str">
        <f t="shared" si="355"/>
        <v>A+H股广义风险贷款比率</v>
      </c>
      <c r="C2105" s="3"/>
      <c r="D2105" s="5" t="s">
        <v>542</v>
      </c>
      <c r="E2105" s="5" t="s">
        <v>542</v>
      </c>
      <c r="F2105" s="3"/>
      <c r="G2105" s="5" t="str">
        <f t="shared" si="360"/>
        <v>广义风险贷款比率</v>
      </c>
      <c r="H2105" s="14">
        <f>IFERROR(AVERAGEIF($F2030:$F2099,$E2105,H2030:H2099),"")</f>
        <v>3.7723386528044925E-2</v>
      </c>
      <c r="I2105" s="14">
        <f>IFERROR(AVERAGEIF($F2030:$F2099,$E2105,I2030:I2099),"")</f>
        <v>3.8510551767528649E-2</v>
      </c>
      <c r="J2105" s="14">
        <f>IFERROR(AVERAGEIF($F2030:$F2099,$E2105,J2030:J2099),"")</f>
        <v>3.7749255638548918E-2</v>
      </c>
      <c r="K2105" s="14">
        <f>IFERROR(AVERAGEIF($F2030:$F2099,$E2105,K2030:K2099),"")</f>
        <v>3.6843808193262211E-2</v>
      </c>
      <c r="L2105" s="14">
        <f>IFERROR(AVERAGEIF($F2030:$F2099,$E2105,L2030:L2099),"")</f>
        <v>3.7020170945577725E-2</v>
      </c>
      <c r="M2105" s="14">
        <f>IFERROR(AVERAGEIF($F2030:$F2099,$E2105,M2030:M2099),"")</f>
        <v>3.5657281218999623E-2</v>
      </c>
      <c r="N2105" s="14">
        <f>IFERROR(AVERAGEIF($F2030:$F2099,$E2105,N2030:N2099),"")</f>
        <v>3.4482240140063306E-2</v>
      </c>
      <c r="O2105" s="14">
        <f>IFERROR(AVERAGEIF($F2030:$F2099,$E2105,O2030:O2099),"")</f>
        <v>3.3140202806527214E-2</v>
      </c>
      <c r="P2105" s="14">
        <f>IFERROR(AVERAGEIF($F2030:$F2099,$E2105,P2030:P2099),"")</f>
        <v>3.24263620609525E-2</v>
      </c>
      <c r="Q2105" s="14">
        <f>IFERROR(AVERAGEIF($F2030:$F2099,$E2105,Q2030:Q2099),"")</f>
        <v>3.2252653967006571E-2</v>
      </c>
      <c r="R2105" s="14">
        <f>IFERROR(AVERAGEIF($F2030:$F2099,$E2105,R2030:R2099),"")</f>
        <v>3.1757574691382906E-2</v>
      </c>
      <c r="S2105" s="14">
        <f>IFERROR(AVERAGEIF($F2030:$F2099,$E2105,S2030:S2099),"")</f>
        <v>3.0962995702484133E-2</v>
      </c>
      <c r="T2105" s="14">
        <f>IFERROR(AVERAGEIF($F2030:$F2099,$E2105,T2030:T2099),"")</f>
        <v>3.1703498806814237E-2</v>
      </c>
      <c r="U2105" s="14">
        <f>IFERROR(AVERAGEIF($F2030:$F2099,$E2105,U2030:U2099),"")</f>
        <v>3.1485978200353426E-2</v>
      </c>
      <c r="V2105" s="14">
        <f>IFERROR(AVERAGEIF($F2030:$F2099,$E2105,V2030:V2099),"")</f>
        <v>3.1028503125364336E-2</v>
      </c>
      <c r="W2105" s="14">
        <f>IFERROR(AVERAGEIF($F2030:$F2099,$E2105,W2030:W2099),"")</f>
        <v>2.9925223102300971E-2</v>
      </c>
      <c r="X2105" s="14">
        <f>IFERROR(AVERAGEIF($F2030:$F2099,$E2105,X2030:X2099),"")</f>
        <v>3.0153380310714527E-2</v>
      </c>
      <c r="Y2105" s="14">
        <f>IFERROR(AVERAGEIF($F2030:$F2099,$E2105,Y2030:Y2099),"")</f>
        <v>2.9926833835056527E-2</v>
      </c>
      <c r="Z2105" s="14">
        <f>IFERROR(AVERAGEIF($F2030:$F2099,$E2105,Z2030:Z2099),"")</f>
        <v>3.0059993424147946E-2</v>
      </c>
      <c r="AA2105" s="14">
        <f>IFERROR(AVERAGEIF($F2030:$F2099,$E2105,AA2030:AA2099),"")</f>
        <v>2.9688296890626006E-2</v>
      </c>
      <c r="AB2105" s="14">
        <f>IFERROR(AVERAGEIF($F2030:$F2099,$E2105,AB2030:AB2099),"")</f>
        <v>3.0436008420140437E-2</v>
      </c>
      <c r="AC2105" s="14">
        <f>IFERROR(AVERAGEIF($F2030:$F2099,$E2105,AC2030:AC2099),"")</f>
        <v>3.0223078532038729E-2</v>
      </c>
      <c r="AD2105" s="14">
        <f>IFERROR(AVERAGEIF($F2030:$F2099,$E2105,AD2030:AD2099),"")</f>
        <v>2.9914031777075321E-2</v>
      </c>
      <c r="AE2105" s="14">
        <f>IFERROR(AVERAGEIF($F2030:$F2099,$E2105,AE2030:AE2099),"")</f>
        <v>2.9434342624340918E-2</v>
      </c>
      <c r="AF2105" s="14">
        <f>IFERROR(AVERAGEIF($F2030:$F2099,$E2105,AF2030:AF2099),"")</f>
        <v>2.9548235261115451E-2</v>
      </c>
      <c r="AG2105" s="14">
        <f>IFERROR(AVERAGEIF($F2030:$F2099,$E2105,AG2030:AG2099),"")</f>
        <v>2.9482170477665007E-2</v>
      </c>
      <c r="AH2105" s="14">
        <f>IFERROR(AVERAGEIF($F2030:$F2099,$E2105,AH2030:AH2099),"")</f>
        <v>2.9469131664433233E-2</v>
      </c>
    </row>
    <row r="2106" spans="1:34" ht="15" hidden="1" x14ac:dyDescent="0.25">
      <c r="A2106" t="str">
        <f t="shared" si="359"/>
        <v>纯H股广义风险贷款比率</v>
      </c>
      <c r="B2106" s="3" t="str">
        <f t="shared" ref="B2106" si="386">D2106&amp;G2106</f>
        <v>纯H股广义风险贷款比率</v>
      </c>
      <c r="C2106" s="3"/>
      <c r="D2106" s="5" t="s">
        <v>236</v>
      </c>
      <c r="E2106" s="5" t="s">
        <v>236</v>
      </c>
      <c r="F2106" s="3"/>
      <c r="G2106" s="5" t="str">
        <f t="shared" si="360"/>
        <v>广义风险贷款比率</v>
      </c>
      <c r="H2106" s="14">
        <f>IFERROR(AVERAGEIF($F2030:$F2099,$E2106,H2030:H2099),"")</f>
        <v>5.0457289144289486E-2</v>
      </c>
      <c r="I2106" s="14">
        <f>IFERROR(AVERAGEIF($F2030:$F2099,$E2106,I2030:I2099),"")</f>
        <v>5.1365622477622823E-2</v>
      </c>
      <c r="J2106" s="14">
        <f>IFERROR(AVERAGEIF($F2030:$F2099,$E2106,J2030:J2099),"")</f>
        <v>5.2955497124240164E-2</v>
      </c>
      <c r="K2106" s="14">
        <f>IFERROR(AVERAGEIF($F2030:$F2099,$E2106,K2030:K2099),"")</f>
        <v>5.2468467791349033E-2</v>
      </c>
      <c r="L2106" s="14">
        <f>IFERROR(AVERAGEIF($F2030:$F2099,$E2106,L2030:L2099),"")</f>
        <v>4.5912634747426032E-2</v>
      </c>
      <c r="M2106" s="14">
        <f>IFERROR(AVERAGEIF($F2030:$F2099,$E2106,M2030:M2099),"")</f>
        <v>4.5881865516656808E-2</v>
      </c>
      <c r="N2106" s="14">
        <f>IFERROR(AVERAGEIF($F2030:$F2099,$E2106,N2030:N2099),"")</f>
        <v>5.1475998881623256E-2</v>
      </c>
      <c r="O2106" s="14">
        <f>IFERROR(AVERAGEIF($F2030:$F2099,$E2106,O2030:O2099),"")</f>
        <v>5.0801415216646578E-2</v>
      </c>
      <c r="P2106" s="14">
        <f>IFERROR(AVERAGEIF($F2030:$F2099,$E2106,P2030:P2099),"")</f>
        <v>5.2799783904189102E-2</v>
      </c>
      <c r="Q2106" s="14">
        <f>IFERROR(AVERAGEIF($F2030:$F2099,$E2106,Q2030:Q2099),"")</f>
        <v>5.274740096731282E-2</v>
      </c>
      <c r="R2106" s="14">
        <f>IFERROR(AVERAGEIF($F2030:$F2099,$E2106,R2030:R2099),"")</f>
        <v>6.0468993986486766E-2</v>
      </c>
      <c r="S2106" s="14">
        <f>IFERROR(AVERAGEIF($F2030:$F2099,$E2106,S2030:S2099),"")</f>
        <v>6.0507455524948309E-2</v>
      </c>
      <c r="T2106" s="14">
        <f>IFERROR(AVERAGEIF($F2030:$F2099,$E2106,T2030:T2099),"")</f>
        <v>6.3905593011312045E-2</v>
      </c>
      <c r="U2106" s="14">
        <f>IFERROR(AVERAGEIF($F2030:$F2099,$E2106,U2030:U2099),"")</f>
        <v>6.4190208395927428E-2</v>
      </c>
      <c r="V2106" s="14">
        <f>IFERROR(AVERAGEIF($F2030:$F2099,$E2106,V2030:V2099),"")</f>
        <v>6.6888743750246282E-2</v>
      </c>
      <c r="W2106" s="14">
        <f>IFERROR(AVERAGEIF($F2030:$F2099,$E2106,W2030:W2099),"")</f>
        <v>6.6942589904092437E-2</v>
      </c>
      <c r="X2106" s="14">
        <f>IFERROR(AVERAGEIF($F2030:$F2099,$E2106,X2030:X2099),"")</f>
        <v>6.2064970710285425E-2</v>
      </c>
      <c r="Y2106" s="14">
        <f>IFERROR(AVERAGEIF($F2030:$F2099,$E2106,Y2030:Y2099),"")</f>
        <v>6.2238121441427555E-2</v>
      </c>
      <c r="Z2106" s="14">
        <f>IFERROR(AVERAGEIF($F2030:$F2099,$E2106,Z2030:Z2099),"")</f>
        <v>6.1451698204893261E-2</v>
      </c>
      <c r="AA2106" s="14">
        <f>IFERROR(AVERAGEIF($F2030:$F2099,$E2106,AA2030:AA2099),"")</f>
        <v>6.134730704825201E-2</v>
      </c>
      <c r="AB2106" s="14">
        <f>IFERROR(AVERAGEIF($F2030:$F2099,$E2106,AB2030:AB2099),"")</f>
        <v>6.3994577712744014E-2</v>
      </c>
      <c r="AC2106" s="14">
        <f>IFERROR(AVERAGEIF($F2030:$F2099,$E2106,AC2030:AC2099),"")</f>
        <v>6.4129209917767438E-2</v>
      </c>
      <c r="AD2106" s="14">
        <f>IFERROR(AVERAGEIF($F2030:$F2099,$E2106,AD2030:AD2099),"")</f>
        <v>6.1282533587581095E-2</v>
      </c>
      <c r="AE2106" s="14">
        <f>IFERROR(AVERAGEIF($F2030:$F2099,$E2106,AE2030:AE2099),"")</f>
        <v>6.1297918202965707E-2</v>
      </c>
      <c r="AF2106" s="14">
        <f>IFERROR(AVERAGEIF($F2030:$F2099,$E2106,AF2030:AF2099),"")</f>
        <v>6.3782281918856223E-2</v>
      </c>
      <c r="AG2106" s="14">
        <f>IFERROR(AVERAGEIF($F2030:$F2099,$E2106,AG2030:AG2099),"")</f>
        <v>6.3866897303471601E-2</v>
      </c>
      <c r="AH2106" s="14">
        <f>IFERROR(AVERAGEIF($F2030:$F2099,$E2106,AH2030:AH2099),"")</f>
        <v>5.9157770650033505E-2</v>
      </c>
    </row>
    <row r="2107" spans="1:34" ht="15.6" hidden="1" x14ac:dyDescent="0.25">
      <c r="A2107" t="str">
        <f t="shared" si="359"/>
        <v>逾期率+重组率</v>
      </c>
      <c r="B2107" s="3"/>
      <c r="C2107" s="3"/>
      <c r="D2107" s="3"/>
      <c r="E2107" s="3"/>
      <c r="F2107" s="1"/>
      <c r="G2107" s="3" t="s">
        <v>464</v>
      </c>
    </row>
    <row r="2108" spans="1:34" ht="15" hidden="1" x14ac:dyDescent="0.25">
      <c r="A2108" t="str">
        <f t="shared" si="359"/>
        <v>工商逾期率+重组率</v>
      </c>
      <c r="B2108" s="3" t="str">
        <f>D2108&amp;G2108</f>
        <v>工商银行逾期率+重组率</v>
      </c>
      <c r="C2108" s="4" t="s">
        <v>5</v>
      </c>
      <c r="D2108" s="4" t="s">
        <v>6</v>
      </c>
      <c r="E2108" s="5" t="s">
        <v>7</v>
      </c>
      <c r="F2108" s="5" t="s">
        <v>8</v>
      </c>
      <c r="G2108" s="5" t="str">
        <f>G2107</f>
        <v>逾期率+重组率</v>
      </c>
      <c r="H2108" s="14">
        <f>IFERROR(H314+H2,"")</f>
        <v>1.7285976764870301E-2</v>
      </c>
      <c r="I2108" s="14">
        <f>IFERROR(I314+I2,"")</f>
        <v>1.6882100558170993E-2</v>
      </c>
      <c r="J2108" s="14">
        <f>IFERROR(J314+J2,"")</f>
        <v>1.6438742082290781E-2</v>
      </c>
      <c r="K2108" s="14">
        <f>IFERROR(K314+K2,"")</f>
        <v>1.5730545941603641E-2</v>
      </c>
      <c r="L2108" s="14">
        <f>IFERROR(L314+L2,"")</f>
        <v>1.4194700698478141E-2</v>
      </c>
      <c r="M2108" s="14">
        <f>IFERROR(M314+M2,"")</f>
        <v>1.3834774858977297E-2</v>
      </c>
      <c r="N2108" s="14">
        <f>IFERROR(N314+N2,"")</f>
        <v>1.5005497116993555E-2</v>
      </c>
      <c r="O2108" s="14">
        <f>IFERROR(O314+O2,"")</f>
        <v>1.4344580572937332E-2</v>
      </c>
      <c r="P2108" s="14">
        <f>IFERROR(P314+P2,"")</f>
        <v>1.4221348881046621E-2</v>
      </c>
      <c r="Q2108" s="14">
        <f>IFERROR(Q314+Q2,"")</f>
        <v>1.3922855860565131E-2</v>
      </c>
      <c r="R2108" s="14">
        <f>IFERROR(R314+R2,"")</f>
        <v>1.3259387015540774E-2</v>
      </c>
      <c r="S2108" s="14">
        <f>IFERROR(S314+S2,"")</f>
        <v>1.2685090132024276E-2</v>
      </c>
      <c r="T2108" s="14">
        <f>IFERROR(T314+T2,"")</f>
        <v>1.3080224301474933E-2</v>
      </c>
      <c r="U2108" s="14">
        <f>IFERROR(U314+U2,"")</f>
        <v>1.2755704448979147E-2</v>
      </c>
      <c r="V2108" s="14">
        <f>IFERROR(V314+V2,"")</f>
        <v>1.336618256725138E-2</v>
      </c>
      <c r="W2108" s="14">
        <f>IFERROR(W314+W2,"")</f>
        <v>1.2650658781445456E-2</v>
      </c>
      <c r="X2108" s="14">
        <f>IFERROR(X314+X2,"")</f>
        <v>1.311181542912458E-2</v>
      </c>
      <c r="Y2108" s="14">
        <f>IFERROR(Y314+Y2,"")</f>
        <v>1.2862451824421558E-2</v>
      </c>
      <c r="Z2108" s="14">
        <f>IFERROR(Z314+Z2,"")</f>
        <v>1.5837589752424264E-2</v>
      </c>
      <c r="AA2108" s="14">
        <f>IFERROR(AA314+AA2,"")</f>
        <v>1.5094796669073179E-2</v>
      </c>
      <c r="AB2108" s="14">
        <f>IFERROR(AB314+AB2,"")</f>
        <v>1.7671993404591999E-2</v>
      </c>
      <c r="AC2108" s="14">
        <f>IFERROR(AC314+AC2,"")</f>
        <v>1.7509491151824437E-2</v>
      </c>
      <c r="AD2108" s="14">
        <f>IFERROR(AD314+AD2,"")</f>
        <v>1.9238002061804871E-2</v>
      </c>
      <c r="AE2108" s="14">
        <f>IFERROR(AE314+AE2,"")</f>
        <v>1.8388446116420484E-2</v>
      </c>
      <c r="AF2108" s="14">
        <f>IFERROR(AF314+AF2,"")</f>
        <v>1.987572972980315E-2</v>
      </c>
      <c r="AG2108" s="14">
        <f>IFERROR(AG314+AG2,"")</f>
        <v>1.9701937437198148E-2</v>
      </c>
      <c r="AH2108" s="14">
        <f>IFERROR(AH314+AH2,"")</f>
        <v>2.0283212735650303E-2</v>
      </c>
    </row>
    <row r="2109" spans="1:34" ht="15" hidden="1" x14ac:dyDescent="0.25">
      <c r="A2109" t="str">
        <f t="shared" si="359"/>
        <v>建设逾期率+重组率</v>
      </c>
      <c r="B2109" s="3" t="str">
        <f t="shared" ref="B2109:B2183" si="387">D2109&amp;G2109</f>
        <v>建设银行逾期率+重组率</v>
      </c>
      <c r="C2109" s="4" t="s">
        <v>9</v>
      </c>
      <c r="D2109" s="4" t="s">
        <v>10</v>
      </c>
      <c r="E2109" s="5" t="s">
        <v>11</v>
      </c>
      <c r="F2109" s="5" t="s">
        <v>8</v>
      </c>
      <c r="G2109" s="5" t="str">
        <f>G2108</f>
        <v>逾期率+重组率</v>
      </c>
      <c r="H2109" s="14">
        <f>IFERROR(H315+H3,"")</f>
        <v>1.4661215899809232E-2</v>
      </c>
      <c r="I2109" s="14">
        <f>IFERROR(I315+I3,"")</f>
        <v>1.4334264316212998E-2</v>
      </c>
      <c r="J2109" s="14">
        <f>IFERROR(J315+J3,"")</f>
        <v>1.1937157865815279E-2</v>
      </c>
      <c r="K2109" s="14">
        <f>IFERROR(K315+K3,"")</f>
        <v>1.1222590782374775E-2</v>
      </c>
      <c r="L2109" s="14">
        <f>IFERROR(L315+L3,"")</f>
        <v>1.1792792167717763E-2</v>
      </c>
      <c r="M2109" s="14">
        <f>IFERROR(M315+M3,"")</f>
        <v>1.1629659439881377E-2</v>
      </c>
      <c r="N2109" s="14">
        <f>IFERROR(N315+N3,"")</f>
        <v>1.1484274713467904E-2</v>
      </c>
      <c r="O2109" s="14">
        <f>IFERROR(O315+O3,"")</f>
        <v>1.0910279596870012E-2</v>
      </c>
      <c r="P2109" s="14">
        <f>IFERROR(P315+P3,"")</f>
        <v>1.1351727805201059E-2</v>
      </c>
      <c r="Q2109" s="14">
        <f>IFERROR(Q315+Q3,"")</f>
        <v>1.113301467689713E-2</v>
      </c>
      <c r="R2109" s="14">
        <f>IFERROR(R315+R3,"")</f>
        <v>9.8967466997965155E-3</v>
      </c>
      <c r="S2109" s="14">
        <f>IFERROR(S315+S3,"")</f>
        <v>9.4271019230518349E-3</v>
      </c>
      <c r="T2109" s="14">
        <f>IFERROR(T315+T3,"")</f>
        <v>1.0142701240252348E-2</v>
      </c>
      <c r="U2109" s="14">
        <f>IFERROR(U315+U3,"")</f>
        <v>9.8876513056321766E-3</v>
      </c>
      <c r="V2109" s="14">
        <f>IFERROR(V315+V3,"")</f>
        <v>1.0985681578779024E-2</v>
      </c>
      <c r="W2109" s="14">
        <f>IFERROR(W315+W3,"")</f>
        <v>1.0338155008476122E-2</v>
      </c>
      <c r="X2109" s="14">
        <f>IFERROR(X315+X3,"")</f>
        <v>1.1806639163845126E-2</v>
      </c>
      <c r="Y2109" s="14">
        <f>IFERROR(Y315+Y3,"")</f>
        <v>1.1544778912664231E-2</v>
      </c>
      <c r="Z2109" s="14">
        <f>IFERROR(Z315+Z3,"")</f>
        <v>1.3425737754116988E-2</v>
      </c>
      <c r="AA2109" s="14">
        <f>IFERROR(AA315+AA3,"")</f>
        <v>1.27986020185663E-2</v>
      </c>
      <c r="AB2109" s="14">
        <f>IFERROR(AB315+AB3,"")</f>
        <v>1.6401381665611291E-2</v>
      </c>
      <c r="AC2109" s="14">
        <f>IFERROR(AC315+AC3,"")</f>
        <v>1.6207692337628476E-2</v>
      </c>
      <c r="AD2109" s="14">
        <f>IFERROR(AD315+AD3,"")</f>
        <v>1.7525857169015228E-2</v>
      </c>
      <c r="AE2109" s="14">
        <f>IFERROR(AE315+AE3,"")</f>
        <v>1.6730813721549311E-2</v>
      </c>
      <c r="AF2109" s="14">
        <f>IFERROR(AF315+AF3,"")</f>
        <v>1.7622827562088314E-2</v>
      </c>
      <c r="AG2109" s="14">
        <f>IFERROR(AG315+AG3,"")</f>
        <v>1.7473524136864139E-2</v>
      </c>
      <c r="AH2109" s="14">
        <f>IFERROR(AH315+AH3,"")</f>
        <v>1.7793975384644854E-2</v>
      </c>
    </row>
    <row r="2110" spans="1:34" ht="15" hidden="1" x14ac:dyDescent="0.25">
      <c r="A2110" t="str">
        <f t="shared" si="359"/>
        <v>农业逾期率+重组率</v>
      </c>
      <c r="B2110" s="3" t="str">
        <f t="shared" si="387"/>
        <v>农业银行逾期率+重组率</v>
      </c>
      <c r="C2110" s="4" t="s">
        <v>12</v>
      </c>
      <c r="D2110" s="4" t="s">
        <v>13</v>
      </c>
      <c r="E2110" s="5" t="s">
        <v>14</v>
      </c>
      <c r="F2110" s="5" t="s">
        <v>8</v>
      </c>
      <c r="G2110" s="5" t="str">
        <f t="shared" ref="G2110:G2143" si="388">G2109</f>
        <v>逾期率+重组率</v>
      </c>
      <c r="H2110" s="14">
        <f>IFERROR(H316+H4,"")</f>
        <v>1.9225906015767878E-2</v>
      </c>
      <c r="I2110" s="14">
        <f>IFERROR(I316+I4,"")</f>
        <v>1.8754084385703876E-2</v>
      </c>
      <c r="J2110" s="14">
        <f>IFERROR(J316+J4,"")</f>
        <v>1.8024544871970884E-2</v>
      </c>
      <c r="K2110" s="14">
        <f>IFERROR(K316+K4,"")</f>
        <v>1.6993727374521851E-2</v>
      </c>
      <c r="L2110" s="14">
        <f>IFERROR(L316+L4,"")</f>
        <v>1.7044549654991383E-2</v>
      </c>
      <c r="M2110" s="14">
        <f>IFERROR(M316+M4,"")</f>
        <v>1.6567160769917148E-2</v>
      </c>
      <c r="N2110" s="14">
        <f>IFERROR(N316+N4,"")</f>
        <v>1.3872708866426213E-2</v>
      </c>
      <c r="O2110" s="14">
        <f>IFERROR(O316+O4,"")</f>
        <v>1.3101388936030876E-2</v>
      </c>
      <c r="P2110" s="14">
        <f>IFERROR(P316+P4,"")</f>
        <v>1.2057238018410237E-2</v>
      </c>
      <c r="Q2110" s="14">
        <f>IFERROR(Q316+Q4,"")</f>
        <v>1.1764333703494775E-2</v>
      </c>
      <c r="R2110" s="14">
        <f>IFERROR(R316+R4,"")</f>
        <v>1.1859882192506053E-2</v>
      </c>
      <c r="S2110" s="14">
        <f>IFERROR(S316+S4,"")</f>
        <v>1.1196072130452851E-2</v>
      </c>
      <c r="T2110" s="14">
        <f>IFERROR(T316+T4,"")</f>
        <v>1.0987397499765987E-2</v>
      </c>
      <c r="U2110" s="14">
        <f>IFERROR(U316+U4,"")</f>
        <v>1.0645628237216995E-2</v>
      </c>
      <c r="V2110" s="14">
        <f>IFERROR(V316+V4,"")</f>
        <v>1.1786608957252906E-2</v>
      </c>
      <c r="W2110" s="14">
        <f>IFERROR(W316+W4,"")</f>
        <v>1.1000327884196734E-2</v>
      </c>
      <c r="X2110" s="14">
        <f>IFERROR(X316+X4,"")</f>
        <v>1.0871620944144105E-2</v>
      </c>
      <c r="Y2110" s="14">
        <f>IFERROR(Y316+Y4,"")</f>
        <v>1.0581846432840054E-2</v>
      </c>
      <c r="Z2110" s="14">
        <f>IFERROR(Z316+Z4,"")</f>
        <v>1.2810297554952922E-2</v>
      </c>
      <c r="AA2110" s="14">
        <f>IFERROR(AA316+AA4,"")</f>
        <v>1.2141400662021469E-2</v>
      </c>
      <c r="AB2110" s="14">
        <f>IFERROR(AB316+AB4,"")</f>
        <v>1.3828711550754474E-2</v>
      </c>
      <c r="AC2110" s="14">
        <f>IFERROR(AC316+AC4,"")</f>
        <v>1.3630181650019712E-2</v>
      </c>
      <c r="AD2110" s="14">
        <f>IFERROR(AD316+AD4,"")</f>
        <v>1.6036489171275266E-2</v>
      </c>
      <c r="AE2110" s="14">
        <f>IFERROR(AE316+AE4,"")</f>
        <v>1.525142309999053E-2</v>
      </c>
      <c r="AF2110" s="14">
        <f>IFERROR(AF316+AF4,"")</f>
        <v>1.6897968474159294E-2</v>
      </c>
      <c r="AG2110" s="14">
        <f>IFERROR(AG316+AG4,"")</f>
        <v>1.6703131596785988E-2</v>
      </c>
      <c r="AH2110" s="14">
        <f>IFERROR(AH316+AH4,"")</f>
        <v>1.7450373936321116E-2</v>
      </c>
    </row>
    <row r="2111" spans="1:34" ht="15" hidden="1" x14ac:dyDescent="0.25">
      <c r="A2111" t="str">
        <f t="shared" si="359"/>
        <v>中国逾期率+重组率</v>
      </c>
      <c r="B2111" s="3" t="str">
        <f t="shared" si="387"/>
        <v>中国银行逾期率+重组率</v>
      </c>
      <c r="C2111" s="4" t="s">
        <v>15</v>
      </c>
      <c r="D2111" s="4" t="s">
        <v>16</v>
      </c>
      <c r="E2111" s="5" t="s">
        <v>17</v>
      </c>
      <c r="F2111" s="5" t="s">
        <v>8</v>
      </c>
      <c r="G2111" s="5" t="str">
        <f t="shared" si="388"/>
        <v>逾期率+重组率</v>
      </c>
      <c r="H2111" s="14">
        <f>IFERROR(H317+H5,"")</f>
        <v>1.5261532128491628E-2</v>
      </c>
      <c r="I2111" s="14">
        <f>IFERROR(I317+I5,"")</f>
        <v>1.484293350113163E-2</v>
      </c>
      <c r="J2111" s="14">
        <f>IFERROR(J317+J5,"")</f>
        <v>1.3426765562475733E-2</v>
      </c>
      <c r="K2111" s="14">
        <f>IFERROR(K317+K5,"")</f>
        <v>1.2677894533698887E-2</v>
      </c>
      <c r="L2111" s="14">
        <f>IFERROR(L317+L5,"")</f>
        <v>1.4641779726624782E-2</v>
      </c>
      <c r="M2111" s="14">
        <f>IFERROR(M317+M5,"")</f>
        <v>1.4327935091090751E-2</v>
      </c>
      <c r="N2111" s="14">
        <f>IFERROR(N317+N5,"")</f>
        <v>1.4176869625974337E-2</v>
      </c>
      <c r="O2111" s="14">
        <f>IFERROR(O317+O5,"")</f>
        <v>1.3424809191063043E-2</v>
      </c>
      <c r="P2111" s="14">
        <f>IFERROR(P317+P5,"")</f>
        <v>1.2858833943764088E-2</v>
      </c>
      <c r="Q2111" s="14">
        <f>IFERROR(Q317+Q5,"")</f>
        <v>1.2716885724776909E-2</v>
      </c>
      <c r="R2111" s="14">
        <f>IFERROR(R317+R5,"")</f>
        <v>1.2181822844716878E-2</v>
      </c>
      <c r="S2111" s="14">
        <f>IFERROR(S317+S5,"")</f>
        <v>1.1565918801859245E-2</v>
      </c>
      <c r="T2111" s="14">
        <f>IFERROR(T317+T5,"")</f>
        <v>1.3029454446845558E-2</v>
      </c>
      <c r="U2111" s="14">
        <f>IFERROR(U317+U5,"")</f>
        <v>1.2658861970325333E-2</v>
      </c>
      <c r="V2111" s="14">
        <f>IFERROR(V317+V5,"")</f>
        <v>1.2595739080771166E-2</v>
      </c>
      <c r="W2111" s="14">
        <f>IFERROR(W317+W5,"")</f>
        <v>1.1867464001869794E-2</v>
      </c>
      <c r="X2111" s="14">
        <f>IFERROR(X317+X5,"")</f>
        <v>1.1957086526120448E-2</v>
      </c>
      <c r="Y2111" s="14">
        <f>IFERROR(Y317+Y5,"")</f>
        <v>1.1633274746990656E-2</v>
      </c>
      <c r="Z2111" s="14">
        <f>IFERROR(Z317+Z5,"")</f>
        <v>1.3542152704841529E-2</v>
      </c>
      <c r="AA2111" s="14">
        <f>IFERROR(AA317+AA5,"")</f>
        <v>1.290990419509036E-2</v>
      </c>
      <c r="AB2111" s="14">
        <f>IFERROR(AB317+AB5,"")</f>
        <v>1.5888015056964827E-2</v>
      </c>
      <c r="AC2111" s="14">
        <f>IFERROR(AC317+AC5,"")</f>
        <v>1.5630860488055381E-2</v>
      </c>
      <c r="AD2111" s="14">
        <f>IFERROR(AD317+AD5,"")</f>
        <v>1.6471167635284473E-2</v>
      </c>
      <c r="AE2111" s="14">
        <f>IFERROR(AE317+AE5,"")</f>
        <v>1.5695163659659526E-2</v>
      </c>
      <c r="AF2111" s="14">
        <f>IFERROR(AF317+AF5,"")</f>
        <v>1.80224934850471E-2</v>
      </c>
      <c r="AG2111" s="14">
        <f>IFERROR(AG317+AG5,"")</f>
        <v>1.7754883426879926E-2</v>
      </c>
      <c r="AH2111" s="14">
        <f>IFERROR(AH317+AH5,"")</f>
        <v>1.7793260745246162E-2</v>
      </c>
    </row>
    <row r="2112" spans="1:34" ht="15" hidden="1" x14ac:dyDescent="0.25">
      <c r="A2112" t="str">
        <f t="shared" si="359"/>
        <v>邮储逾期率+重组率</v>
      </c>
      <c r="B2112" s="3" t="str">
        <f t="shared" si="387"/>
        <v>邮储银行逾期率+重组率</v>
      </c>
      <c r="C2112" s="4" t="s">
        <v>18</v>
      </c>
      <c r="D2112" s="4" t="s">
        <v>19</v>
      </c>
      <c r="E2112" s="5" t="s">
        <v>20</v>
      </c>
      <c r="F2112" s="5" t="s">
        <v>8</v>
      </c>
      <c r="G2112" s="5" t="str">
        <f t="shared" si="388"/>
        <v>逾期率+重组率</v>
      </c>
      <c r="H2112" s="14">
        <f>IFERROR(H318+H6,"")</f>
        <v>9.8732940381009056E-3</v>
      </c>
      <c r="I2112" s="14">
        <f>IFERROR(I318+I6,"")</f>
        <v>9.5775705639441749E-3</v>
      </c>
      <c r="J2112" s="14">
        <f>IFERROR(J318+J6,"")</f>
        <v>1.036832961212146E-2</v>
      </c>
      <c r="K2112" s="14">
        <f>IFERROR(K318+K6,"")</f>
        <v>9.8381457725769551E-3</v>
      </c>
      <c r="L2112" s="14">
        <f>IFERROR(L318+L6,"")</f>
        <v>8.8294256047686745E-3</v>
      </c>
      <c r="M2112" s="14">
        <f>IFERROR(M318+M6,"")</f>
        <v>8.5623027613979299E-3</v>
      </c>
      <c r="N2112" s="14">
        <f>IFERROR(N318+N6,"")</f>
        <v>7.9978895284292632E-3</v>
      </c>
      <c r="O2112" s="14">
        <f>IFERROR(O318+O6,"")</f>
        <v>7.9312069901755766E-3</v>
      </c>
      <c r="P2112" s="14">
        <f>IFERROR(P318+P6,"")</f>
        <v>8.8999144112137454E-3</v>
      </c>
      <c r="Q2112" s="14">
        <f>IFERROR(Q318+Q6,"")</f>
        <v>8.8892940008189793E-3</v>
      </c>
      <c r="R2112" s="14">
        <f>IFERROR(R318+R6,"")</f>
        <v>8.8872203540726596E-3</v>
      </c>
      <c r="S2112" s="14">
        <f>IFERROR(S318+S6,"")</f>
        <v>9.2658398216536233E-3</v>
      </c>
      <c r="T2112" s="14" t="str">
        <f>IFERROR(T318+T6,"")</f>
        <v/>
      </c>
      <c r="U2112" s="14" t="str">
        <f>IFERROR(U318+U6,"")</f>
        <v/>
      </c>
      <c r="V2112" s="14" t="str">
        <f>IFERROR(V318+V6,"")</f>
        <v/>
      </c>
      <c r="W2112" s="14" t="str">
        <f>IFERROR(W318+W6,"")</f>
        <v/>
      </c>
      <c r="X2112" s="14" t="str">
        <f>IFERROR(X318+X6,"")</f>
        <v/>
      </c>
      <c r="Y2112" s="14" t="str">
        <f>IFERROR(Y318+Y6,"")</f>
        <v/>
      </c>
      <c r="Z2112" s="14">
        <f>IFERROR(Z318+Z6,"")</f>
        <v>1.0488909352472785E-2</v>
      </c>
      <c r="AA2112" s="14">
        <f>IFERROR(AA318+AA6,"")</f>
        <v>1.1193284639396466E-2</v>
      </c>
      <c r="AB2112" s="14">
        <f>IFERROR(AB318+AB6,"")</f>
        <v>1.2393457632857907E-2</v>
      </c>
      <c r="AC2112" s="14">
        <f>IFERROR(AC318+AC6,"")</f>
        <v>1.0197425260323261E-2</v>
      </c>
      <c r="AD2112" s="14">
        <f>IFERROR(AD318+AD6,"")</f>
        <v>1.4368573717952313E-2</v>
      </c>
      <c r="AE2112" s="14">
        <f>IFERROR(AE318+AE6,"")</f>
        <v>1.469850755457244E-2</v>
      </c>
      <c r="AF2112" s="14">
        <f>IFERROR(AF318+AF6,"")</f>
        <v>1.4710706085369158E-2</v>
      </c>
      <c r="AG2112" s="14">
        <f>IFERROR(AG318+AG6,"")</f>
        <v>1.5054747407567048E-2</v>
      </c>
      <c r="AH2112" s="14">
        <f>IFERROR(AH318+AH6,"")</f>
        <v>1.5751764349343451E-2</v>
      </c>
    </row>
    <row r="2113" spans="1:34" ht="15" hidden="1" x14ac:dyDescent="0.25">
      <c r="A2113" t="str">
        <f t="shared" si="359"/>
        <v>交通逾期率+重组率</v>
      </c>
      <c r="B2113" s="3" t="str">
        <f t="shared" si="387"/>
        <v>交通银行逾期率+重组率</v>
      </c>
      <c r="C2113" s="4" t="s">
        <v>21</v>
      </c>
      <c r="D2113" s="4" t="s">
        <v>22</v>
      </c>
      <c r="E2113" s="5" t="s">
        <v>23</v>
      </c>
      <c r="F2113" s="5" t="s">
        <v>8</v>
      </c>
      <c r="G2113" s="5" t="str">
        <f t="shared" si="388"/>
        <v>逾期率+重组率</v>
      </c>
      <c r="H2113" s="14">
        <f>IFERROR(H319+H7,"")</f>
        <v>2.0037960383673527E-2</v>
      </c>
      <c r="I2113" s="14">
        <f>IFERROR(I319+I7,"")</f>
        <v>1.9745185374116014E-2</v>
      </c>
      <c r="J2113" s="14">
        <f>IFERROR(J319+J7,"")</f>
        <v>1.8504696683335611E-2</v>
      </c>
      <c r="K2113" s="14">
        <f>IFERROR(K319+K7,"")</f>
        <v>1.7628045967185334E-2</v>
      </c>
      <c r="L2113" s="14">
        <f>IFERROR(L319+L7,"")</f>
        <v>1.9034427533369765E-2</v>
      </c>
      <c r="M2113" s="14">
        <f>IFERROR(M319+M7,"")</f>
        <v>1.8749131809535861E-2</v>
      </c>
      <c r="N2113" s="14">
        <f>IFERROR(N319+N7,"")</f>
        <v>1.6842486112498001E-2</v>
      </c>
      <c r="O2113" s="14">
        <f>IFERROR(O319+O7,"")</f>
        <v>1.6264935770954517E-2</v>
      </c>
      <c r="P2113" s="14">
        <f>IFERROR(P319+P7,"")</f>
        <v>1.4848654490370827E-2</v>
      </c>
      <c r="Q2113" s="14">
        <f>IFERROR(Q319+Q7,"")</f>
        <v>1.5196676150476448E-2</v>
      </c>
      <c r="R2113" s="14">
        <f>IFERROR(R319+R7,"")</f>
        <v>1.462624230229864E-2</v>
      </c>
      <c r="S2113" s="14">
        <f>IFERROR(S319+S7,"")</f>
        <v>1.5315883972378061E-2</v>
      </c>
      <c r="T2113" s="14">
        <f>IFERROR(T319+T7,"")</f>
        <v>1.4451876693948557E-2</v>
      </c>
      <c r="U2113" s="14">
        <f>IFERROR(U319+U7,"")</f>
        <v>1.4964394645211883E-2</v>
      </c>
      <c r="V2113" s="14">
        <f>IFERROR(V319+V7,"")</f>
        <v>1.3498616737171841E-2</v>
      </c>
      <c r="W2113" s="14">
        <f>IFERROR(W319+W7,"")</f>
        <v>1.4004729603503525E-2</v>
      </c>
      <c r="X2113" s="14">
        <f>IFERROR(X319+X7,"")</f>
        <v>1.4623180328142228E-2</v>
      </c>
      <c r="Y2113" s="14">
        <f>IFERROR(Y319+Y7,"")</f>
        <v>1.5128211969468421E-2</v>
      </c>
      <c r="Z2113" s="14">
        <f>IFERROR(Z319+Z7,"")</f>
        <v>1.8971394675311372E-2</v>
      </c>
      <c r="AA2113" s="14">
        <f>IFERROR(AA319+AA7,"")</f>
        <v>1.8923415833020752E-2</v>
      </c>
      <c r="AB2113" s="14">
        <f>IFERROR(AB319+AB7,"")</f>
        <v>2.1804039655847658E-2</v>
      </c>
      <c r="AC2113" s="14">
        <f>IFERROR(AC319+AC7,"")</f>
        <v>1.9688807019343516E-2</v>
      </c>
      <c r="AD2113" s="14">
        <f>IFERROR(AD319+AD7,"")</f>
        <v>2.1631135125834557E-2</v>
      </c>
      <c r="AE2113" s="14">
        <f>IFERROR(AE319+AE7,"")</f>
        <v>2.1266444303258955E-2</v>
      </c>
      <c r="AF2113" s="14">
        <f>IFERROR(AF319+AF7,"")</f>
        <v>2.2458856749331194E-2</v>
      </c>
      <c r="AG2113" s="14">
        <f>IFERROR(AG319+AG7,"")</f>
        <v>2.2227922660026624E-2</v>
      </c>
      <c r="AH2113" s="14">
        <f>IFERROR(AH319+AH7,"")</f>
        <v>2.3034730589590414E-2</v>
      </c>
    </row>
    <row r="2114" spans="1:34" ht="15" hidden="1" x14ac:dyDescent="0.25">
      <c r="A2114" t="str">
        <f t="shared" si="359"/>
        <v>招商逾期率+重组率</v>
      </c>
      <c r="B2114" s="3" t="str">
        <f t="shared" si="387"/>
        <v>招商银行逾期率+重组率</v>
      </c>
      <c r="C2114" s="4" t="s">
        <v>24</v>
      </c>
      <c r="D2114" s="4" t="s">
        <v>25</v>
      </c>
      <c r="E2114" s="5" t="s">
        <v>26</v>
      </c>
      <c r="F2114" s="5" t="s">
        <v>27</v>
      </c>
      <c r="G2114" s="5" t="str">
        <f t="shared" si="388"/>
        <v>逾期率+重组率</v>
      </c>
      <c r="H2114" s="14">
        <f>IFERROR(H320+H8,"")</f>
        <v>2.1269888262600234E-2</v>
      </c>
      <c r="I2114" s="14">
        <f>IFERROR(I320+I8,"")</f>
        <v>2.0608619983734696E-2</v>
      </c>
      <c r="J2114" s="14">
        <f>IFERROR(J320+J8,"")</f>
        <v>1.9682005945687149E-2</v>
      </c>
      <c r="K2114" s="14">
        <f>IFERROR(K320+K8,"")</f>
        <v>1.8675551878035556E-2</v>
      </c>
      <c r="L2114" s="14">
        <f>IFERROR(L320+L8,"")</f>
        <v>1.8476353207061834E-2</v>
      </c>
      <c r="M2114" s="14">
        <f>IFERROR(M320+M8,"")</f>
        <v>1.7906189162962261E-2</v>
      </c>
      <c r="N2114" s="14">
        <f>IFERROR(N320+N8,"")</f>
        <v>1.6194855251248329E-2</v>
      </c>
      <c r="O2114" s="14">
        <f>IFERROR(O320+O8,"")</f>
        <v>1.5330928075874974E-2</v>
      </c>
      <c r="P2114" s="14">
        <f>IFERROR(P320+P8,"")</f>
        <v>1.405146351531247E-2</v>
      </c>
      <c r="Q2114" s="14">
        <f>IFERROR(Q320+Q8,"")</f>
        <v>1.4013728334863612E-2</v>
      </c>
      <c r="R2114" s="14">
        <f>IFERROR(R320+R8,"")</f>
        <v>1.3275143383325846E-2</v>
      </c>
      <c r="S2114" s="14">
        <f>IFERROR(S320+S8,"")</f>
        <v>1.3748273086371297E-2</v>
      </c>
      <c r="T2114" s="14">
        <f>IFERROR(T320+T8,"")</f>
        <v>1.4201237498118196E-2</v>
      </c>
      <c r="U2114" s="14">
        <f>IFERROR(U320+U8,"")</f>
        <v>1.4633721552909446E-2</v>
      </c>
      <c r="V2114" s="14">
        <f>IFERROR(V320+V8,"")</f>
        <v>1.4932101498167632E-2</v>
      </c>
      <c r="W2114" s="14">
        <f>IFERROR(W320+W8,"")</f>
        <v>1.4196078740840992E-2</v>
      </c>
      <c r="X2114" s="14">
        <f>IFERROR(X320+X8,"")</f>
        <v>1.476703654932413E-2</v>
      </c>
      <c r="Y2114" s="14">
        <f>IFERROR(Y320+Y8,"")</f>
        <v>1.4655150780429727E-2</v>
      </c>
      <c r="Z2114" s="14">
        <f>IFERROR(Z320+Z8,"")</f>
        <v>1.3301090128616895E-2</v>
      </c>
      <c r="AA2114" s="14">
        <f>IFERROR(AA320+AA8,"")</f>
        <v>1.5010210793202351E-2</v>
      </c>
      <c r="AB2114" s="14">
        <f>IFERROR(AB320+AB8,"")</f>
        <v>1.6263513285211011E-2</v>
      </c>
      <c r="AC2114" s="14">
        <f>IFERROR(AC320+AC8,"")</f>
        <v>1.5700534018785423E-2</v>
      </c>
      <c r="AD2114" s="14">
        <f>IFERROR(AD320+AD8,"")</f>
        <v>1.6941879109767775E-2</v>
      </c>
      <c r="AE2114" s="14">
        <f>IFERROR(AE320+AE8,"")</f>
        <v>1.7283188961752606E-2</v>
      </c>
      <c r="AF2114" s="14">
        <f>IFERROR(AF320+AF8,"")</f>
        <v>1.7312582272248495E-2</v>
      </c>
      <c r="AG2114" s="14">
        <f>IFERROR(AG320+AG8,"")</f>
        <v>1.7060588107117358E-2</v>
      </c>
      <c r="AH2114" s="14">
        <f>IFERROR(AH320+AH8,"")</f>
        <v>1.6389094713765033E-2</v>
      </c>
    </row>
    <row r="2115" spans="1:34" ht="15" hidden="1" x14ac:dyDescent="0.25">
      <c r="A2115" t="str">
        <f t="shared" si="359"/>
        <v>兴业逾期率+重组率</v>
      </c>
      <c r="B2115" s="3" t="str">
        <f t="shared" si="387"/>
        <v>兴业银行逾期率+重组率</v>
      </c>
      <c r="C2115" s="4" t="s">
        <v>28</v>
      </c>
      <c r="D2115" s="4" t="s">
        <v>29</v>
      </c>
      <c r="E2115" s="5" t="s">
        <v>30</v>
      </c>
      <c r="F2115" s="5" t="s">
        <v>27</v>
      </c>
      <c r="G2115" s="5" t="str">
        <f t="shared" si="388"/>
        <v>逾期率+重组率</v>
      </c>
      <c r="H2115" s="14">
        <f>IFERROR(H321+H9,"")</f>
        <v>2.1418924531378346E-2</v>
      </c>
      <c r="I2115" s="14">
        <f>IFERROR(I321+I9,"")</f>
        <v>2.0557820827291212E-2</v>
      </c>
      <c r="J2115" s="14">
        <f>IFERROR(J321+J9,"")</f>
        <v>1.9980525656183974E-2</v>
      </c>
      <c r="K2115" s="14">
        <f>IFERROR(K321+K9,"")</f>
        <v>1.8947815112619937E-2</v>
      </c>
      <c r="L2115" s="14">
        <f>IFERROR(L321+L9,"")</f>
        <v>2.0333508361576526E-2</v>
      </c>
      <c r="M2115" s="14">
        <f>IFERROR(M321+M9,"")</f>
        <v>1.984805266513575E-2</v>
      </c>
      <c r="N2115" s="14">
        <f>IFERROR(N321+N9,"")</f>
        <v>1.4161274981251611E-2</v>
      </c>
      <c r="O2115" s="14">
        <f>IFERROR(O321+O9,"")</f>
        <v>1.3449498580544915E-2</v>
      </c>
      <c r="P2115" s="14">
        <f>IFERROR(P321+P9,"")</f>
        <v>1.5173874744564074E-2</v>
      </c>
      <c r="Q2115" s="14">
        <f>IFERROR(Q321+Q9,"")</f>
        <v>1.4796384527945905E-2</v>
      </c>
      <c r="R2115" s="14">
        <f>IFERROR(R321+R9,"")</f>
        <v>1.5989854077846376E-2</v>
      </c>
      <c r="S2115" s="14">
        <f>IFERROR(S321+S9,"")</f>
        <v>1.5294943829326347E-2</v>
      </c>
      <c r="T2115" s="14">
        <f>IFERROR(T321+T9,"")</f>
        <v>1.7189406775757098E-2</v>
      </c>
      <c r="U2115" s="14">
        <f>IFERROR(U321+U9,"")</f>
        <v>1.6982451756138019E-2</v>
      </c>
      <c r="V2115" s="14">
        <f>IFERROR(V321+V9,"")</f>
        <v>1.7259672956661469E-2</v>
      </c>
      <c r="W2115" s="14">
        <f>IFERROR(W321+W9,"")</f>
        <v>1.6730747083504527E-2</v>
      </c>
      <c r="X2115" s="14">
        <f>IFERROR(X321+X9,"")</f>
        <v>1.4932580975689247E-2</v>
      </c>
      <c r="Y2115" s="14">
        <f>IFERROR(Y321+Y9,"")</f>
        <v>1.467518615203495E-2</v>
      </c>
      <c r="Z2115" s="14">
        <f>IFERROR(Z321+Z9,"")</f>
        <v>1.4169002194679117E-2</v>
      </c>
      <c r="AA2115" s="14">
        <f>IFERROR(AA321+AA9,"")</f>
        <v>1.3948528027931667E-2</v>
      </c>
      <c r="AB2115" s="14">
        <f>IFERROR(AB321+AB9,"")</f>
        <v>1.9428151910720108E-2</v>
      </c>
      <c r="AC2115" s="14">
        <f>IFERROR(AC321+AC9,"")</f>
        <v>1.91827961633711E-2</v>
      </c>
      <c r="AD2115" s="14">
        <f>IFERROR(AD321+AD9,"")</f>
        <v>2.0703865174728629E-2</v>
      </c>
      <c r="AE2115" s="14">
        <f>IFERROR(AE321+AE9,"")</f>
        <v>2.0423404323736322E-2</v>
      </c>
      <c r="AF2115" s="14">
        <f>IFERROR(AF321+AF9,"")</f>
        <v>2.1040977343183196E-2</v>
      </c>
      <c r="AG2115" s="14">
        <f>IFERROR(AG321+AG9,"")</f>
        <v>2.0737216788173838E-2</v>
      </c>
      <c r="AH2115" s="14">
        <f>IFERROR(AH321+AH9,"")</f>
        <v>2.1302625779592927E-2</v>
      </c>
    </row>
    <row r="2116" spans="1:34" ht="15" hidden="1" x14ac:dyDescent="0.25">
      <c r="A2116" t="str">
        <f t="shared" si="359"/>
        <v>浦发逾期率+重组率</v>
      </c>
      <c r="B2116" s="3" t="str">
        <f t="shared" si="387"/>
        <v>浦发银行逾期率+重组率</v>
      </c>
      <c r="C2116" s="4" t="s">
        <v>31</v>
      </c>
      <c r="D2116" s="4" t="s">
        <v>32</v>
      </c>
      <c r="E2116" s="5" t="s">
        <v>33</v>
      </c>
      <c r="F2116" s="5" t="s">
        <v>27</v>
      </c>
      <c r="G2116" s="5" t="str">
        <f t="shared" si="388"/>
        <v>逾期率+重组率</v>
      </c>
      <c r="H2116" s="14">
        <f>IFERROR(H322+H10,"")</f>
        <v>2.5503278019970953E-2</v>
      </c>
      <c r="I2116" s="14">
        <f>IFERROR(I322+I10,"")</f>
        <v>2.4685432827545383E-2</v>
      </c>
      <c r="J2116" s="14">
        <f>IFERROR(J322+J10,"")</f>
        <v>2.3302869071817681E-2</v>
      </c>
      <c r="K2116" s="14">
        <f>IFERROR(K322+K10,"")</f>
        <v>2.2715002439333241E-2</v>
      </c>
      <c r="L2116" s="14">
        <f>IFERROR(L322+L10,"")</f>
        <v>2.6416818619384622E-2</v>
      </c>
      <c r="M2116" s="14">
        <f>IFERROR(M322+M10,"")</f>
        <v>2.5751550136984512E-2</v>
      </c>
      <c r="N2116" s="14">
        <f>IFERROR(N322+N10,"")</f>
        <v>2.1983368670258956E-2</v>
      </c>
      <c r="O2116" s="14">
        <f>IFERROR(O322+O10,"")</f>
        <v>2.1222079377117748E-2</v>
      </c>
      <c r="P2116" s="14">
        <f>IFERROR(P322+P10,"")</f>
        <v>2.2473321466372001E-2</v>
      </c>
      <c r="Q2116" s="14">
        <f>IFERROR(Q322+Q10,"")</f>
        <v>2.2324174515118308E-2</v>
      </c>
      <c r="R2116" s="14">
        <f>IFERROR(R322+R10,"")</f>
        <v>2.1576083776984729E-2</v>
      </c>
      <c r="S2116" s="14">
        <f>IFERROR(S322+S10,"")</f>
        <v>2.1267275387779099E-2</v>
      </c>
      <c r="T2116" s="14">
        <f>IFERROR(T322+T10,"")</f>
        <v>2.1885950841834357E-2</v>
      </c>
      <c r="U2116" s="14">
        <f>IFERROR(U322+U10,"")</f>
        <v>2.1709412658181517E-2</v>
      </c>
      <c r="V2116" s="14">
        <f>IFERROR(V322+V10,"")</f>
        <v>2.2274541684368359E-2</v>
      </c>
      <c r="W2116" s="14">
        <f>IFERROR(W322+W10,"")</f>
        <v>2.1936377672240052E-2</v>
      </c>
      <c r="X2116" s="14">
        <f>IFERROR(X322+X10,"")</f>
        <v>2.0865289938448439E-2</v>
      </c>
      <c r="Y2116" s="14">
        <f>IFERROR(Y322+Y10,"")</f>
        <v>2.1102526548837996E-2</v>
      </c>
      <c r="Z2116" s="14">
        <f>IFERROR(Z322+Z10,"")</f>
        <v>2.0365884816194654E-2</v>
      </c>
      <c r="AA2116" s="14">
        <f>IFERROR(AA322+AA10,"")</f>
        <v>1.9704141897741539E-2</v>
      </c>
      <c r="AB2116" s="14">
        <f>IFERROR(AB322+AB10,"")</f>
        <v>2.1369965696670663E-2</v>
      </c>
      <c r="AC2116" s="14">
        <f>IFERROR(AC322+AC10,"")</f>
        <v>2.1170111857890733E-2</v>
      </c>
      <c r="AD2116" s="14">
        <f>IFERROR(AD322+AD10,"")</f>
        <v>2.741856207792593E-2</v>
      </c>
      <c r="AE2116" s="14">
        <f>IFERROR(AE322+AE10,"")</f>
        <v>2.6493266017101228E-2</v>
      </c>
      <c r="AF2116" s="14">
        <f>IFERROR(AF322+AF10,"")</f>
        <v>2.6065802757833236E-2</v>
      </c>
      <c r="AG2116" s="14">
        <f>IFERROR(AG322+AG10,"")</f>
        <v>2.5894857840000139E-2</v>
      </c>
      <c r="AH2116" s="14">
        <f>IFERROR(AH322+AH10,"")</f>
        <v>2.5504854248082871E-2</v>
      </c>
    </row>
    <row r="2117" spans="1:34" ht="15" hidden="1" x14ac:dyDescent="0.25">
      <c r="A2117" t="str">
        <f t="shared" si="359"/>
        <v>中信逾期率+重组率</v>
      </c>
      <c r="B2117" s="3" t="str">
        <f t="shared" si="387"/>
        <v>中信银行逾期率+重组率</v>
      </c>
      <c r="C2117" s="4" t="s">
        <v>34</v>
      </c>
      <c r="D2117" s="4" t="s">
        <v>35</v>
      </c>
      <c r="E2117" s="5" t="s">
        <v>36</v>
      </c>
      <c r="F2117" s="5" t="s">
        <v>27</v>
      </c>
      <c r="G2117" s="5" t="str">
        <f t="shared" si="388"/>
        <v>逾期率+重组率</v>
      </c>
      <c r="H2117" s="14">
        <f>IFERROR(H323+H11,"")</f>
        <v>3.1796908972031419E-2</v>
      </c>
      <c r="I2117" s="14">
        <f>IFERROR(I323+I11,"")</f>
        <v>3.0830584838012348E-2</v>
      </c>
      <c r="J2117" s="14">
        <f>IFERROR(J323+J11,"")</f>
        <v>3.1716211183277984E-2</v>
      </c>
      <c r="K2117" s="14">
        <f>IFERROR(K323+K11,"")</f>
        <v>3.0522148482341464E-2</v>
      </c>
      <c r="L2117" s="14">
        <f>IFERROR(L323+L11,"")</f>
        <v>3.8265303095984998E-2</v>
      </c>
      <c r="M2117" s="14">
        <f>IFERROR(M323+M11,"")</f>
        <v>3.6971216691632038E-2</v>
      </c>
      <c r="N2117" s="14">
        <f>IFERROR(N323+N11,"")</f>
        <v>2.525871799096284E-2</v>
      </c>
      <c r="O2117" s="14">
        <f>IFERROR(O323+O11,"")</f>
        <v>2.4324619899558413E-2</v>
      </c>
      <c r="P2117" s="14">
        <f>IFERROR(P323+P11,"")</f>
        <v>2.508632569918029E-2</v>
      </c>
      <c r="Q2117" s="14">
        <f>IFERROR(Q323+Q11,"")</f>
        <v>2.4865669348192419E-2</v>
      </c>
      <c r="R2117" s="14">
        <f>IFERROR(R323+R11,"")</f>
        <v>2.1943097247943716E-2</v>
      </c>
      <c r="S2117" s="14">
        <f>IFERROR(S323+S11,"")</f>
        <v>2.1512811686430402E-2</v>
      </c>
      <c r="T2117" s="14">
        <f>IFERROR(T323+T11,"")</f>
        <v>1.9397179622465E-2</v>
      </c>
      <c r="U2117" s="14">
        <f>IFERROR(U323+U11,"")</f>
        <v>1.906623242428546E-2</v>
      </c>
      <c r="V2117" s="14">
        <f>IFERROR(V323+V11,"")</f>
        <v>1.8378457265332136E-2</v>
      </c>
      <c r="W2117" s="14">
        <f>IFERROR(W323+W11,"")</f>
        <v>1.7714367699019611E-2</v>
      </c>
      <c r="X2117" s="14">
        <f>IFERROR(X323+X11,"")</f>
        <v>1.6511400064794322E-2</v>
      </c>
      <c r="Y2117" s="14">
        <f>IFERROR(Y323+Y11,"")</f>
        <v>1.6254216658481587E-2</v>
      </c>
      <c r="Z2117" s="14">
        <f>IFERROR(Z323+Z11,"")</f>
        <v>1.9442763130135182E-2</v>
      </c>
      <c r="AA2117" s="14">
        <f>IFERROR(AA323+AA11,"")</f>
        <v>1.9150305617044405E-2</v>
      </c>
      <c r="AB2117" s="14">
        <f>IFERROR(AB323+AB11,"")</f>
        <v>2.2569436064437825E-2</v>
      </c>
      <c r="AC2117" s="14">
        <f>IFERROR(AC323+AC11,"")</f>
        <v>2.2416598290176389E-2</v>
      </c>
      <c r="AD2117" s="14">
        <f>IFERROR(AD323+AD11,"")</f>
        <v>2.311783932107813E-2</v>
      </c>
      <c r="AE2117" s="14">
        <f>IFERROR(AE323+AE11,"")</f>
        <v>2.2542855667046877E-2</v>
      </c>
      <c r="AF2117" s="14">
        <f>IFERROR(AF323+AF11,"")</f>
        <v>2.0149778520829383E-2</v>
      </c>
      <c r="AG2117" s="14">
        <f>IFERROR(AG323+AG11,"")</f>
        <v>2.0217446455941663E-2</v>
      </c>
      <c r="AH2117" s="14">
        <f>IFERROR(AH323+AH11,"")</f>
        <v>2.0696936220909248E-2</v>
      </c>
    </row>
    <row r="2118" spans="1:34" ht="15" hidden="1" x14ac:dyDescent="0.25">
      <c r="A2118" t="str">
        <f t="shared" si="359"/>
        <v>民生逾期率+重组率</v>
      </c>
      <c r="B2118" s="3" t="str">
        <f t="shared" si="387"/>
        <v>民生银行逾期率+重组率</v>
      </c>
      <c r="C2118" s="4" t="s">
        <v>37</v>
      </c>
      <c r="D2118" s="4" t="s">
        <v>38</v>
      </c>
      <c r="E2118" s="5" t="s">
        <v>39</v>
      </c>
      <c r="F2118" s="5" t="s">
        <v>27</v>
      </c>
      <c r="G2118" s="5" t="str">
        <f t="shared" si="388"/>
        <v>逾期率+重组率</v>
      </c>
      <c r="H2118" s="14">
        <f>IFERROR(H324+H12,"")</f>
        <v>2.9430950944436821E-2</v>
      </c>
      <c r="I2118" s="14">
        <f>IFERROR(I324+I12,"")</f>
        <v>2.8301482198277998E-2</v>
      </c>
      <c r="J2118" s="14">
        <f>IFERROR(J324+J12,"")</f>
        <v>2.5062213252031985E-2</v>
      </c>
      <c r="K2118" s="14">
        <f>IFERROR(K324+K12,"")</f>
        <v>2.3631605741749946E-2</v>
      </c>
      <c r="L2118" s="14">
        <f>IFERROR(L324+L12,"")</f>
        <v>2.4814010102517887E-2</v>
      </c>
      <c r="M2118" s="14">
        <f>IFERROR(M324+M12,"")</f>
        <v>2.4626243102078397E-2</v>
      </c>
      <c r="N2118" s="14">
        <f>IFERROR(N324+N12,"")</f>
        <v>2.5121622571862342E-2</v>
      </c>
      <c r="O2118" s="14">
        <f>IFERROR(O324+O12,"")</f>
        <v>2.4127205800078898E-2</v>
      </c>
      <c r="P2118" s="14">
        <f>IFERROR(P324+P12,"")</f>
        <v>2.5704754582206897E-2</v>
      </c>
      <c r="Q2118" s="14">
        <f>IFERROR(Q324+Q12,"")</f>
        <v>2.5645987430771372E-2</v>
      </c>
      <c r="R2118" s="14">
        <f>IFERROR(R324+R12,"")</f>
        <v>2.6069211398198379E-2</v>
      </c>
      <c r="S2118" s="14">
        <f>IFERROR(S324+S12,"")</f>
        <v>2.51749713980454E-2</v>
      </c>
      <c r="T2118" s="14">
        <f>IFERROR(T324+T12,"")</f>
        <v>2.488505626868965E-2</v>
      </c>
      <c r="U2118" s="14">
        <f>IFERROR(U324+U12,"")</f>
        <v>2.5331496353068125E-2</v>
      </c>
      <c r="V2118" s="14">
        <f>IFERROR(V324+V12,"")</f>
        <v>2.3161474220650138E-2</v>
      </c>
      <c r="W2118" s="14">
        <f>IFERROR(W324+W12,"")</f>
        <v>2.2116573237412993E-2</v>
      </c>
      <c r="X2118" s="14">
        <f>IFERROR(X324+X12,"")</f>
        <v>2.2267431453205255E-2</v>
      </c>
      <c r="Y2118" s="14">
        <f>IFERROR(Y324+Y12,"")</f>
        <v>2.2303642970172313E-2</v>
      </c>
      <c r="Z2118" s="14">
        <f>IFERROR(Z324+Z12,"")</f>
        <v>2.5282807248641181E-2</v>
      </c>
      <c r="AA2118" s="14">
        <f>IFERROR(AA324+AA12,"")</f>
        <v>2.4642976700514768E-2</v>
      </c>
      <c r="AB2118" s="14">
        <f>IFERROR(AB324+AB12,"")</f>
        <v>2.7658539794588884E-2</v>
      </c>
      <c r="AC2118" s="14">
        <f>IFERROR(AC324+AC12,"")</f>
        <v>2.7547613868649626E-2</v>
      </c>
      <c r="AD2118" s="14">
        <f>IFERROR(AD324+AD12,"")</f>
        <v>2.6819579011702111E-2</v>
      </c>
      <c r="AE2118" s="14">
        <f>IFERROR(AE324+AE12,"")</f>
        <v>2.6404351585798548E-2</v>
      </c>
      <c r="AF2118" s="14">
        <f>IFERROR(AF324+AF12,"")</f>
        <v>2.8030544037706655E-2</v>
      </c>
      <c r="AG2118" s="14">
        <f>IFERROR(AG324+AG12,"")</f>
        <v>2.8239757895346582E-2</v>
      </c>
      <c r="AH2118" s="14">
        <f>IFERROR(AH324+AH12,"")</f>
        <v>2.8169935968184966E-2</v>
      </c>
    </row>
    <row r="2119" spans="1:34" ht="15" hidden="1" x14ac:dyDescent="0.25">
      <c r="A2119" t="str">
        <f t="shared" si="359"/>
        <v>光大逾期率+重组率</v>
      </c>
      <c r="B2119" s="3" t="str">
        <f t="shared" si="387"/>
        <v>光大银行逾期率+重组率</v>
      </c>
      <c r="C2119" s="4" t="s">
        <v>40</v>
      </c>
      <c r="D2119" s="4" t="s">
        <v>41</v>
      </c>
      <c r="E2119" s="5" t="s">
        <v>42</v>
      </c>
      <c r="F2119" s="5" t="s">
        <v>27</v>
      </c>
      <c r="G2119" s="5" t="str">
        <f t="shared" si="388"/>
        <v>逾期率+重组率</v>
      </c>
      <c r="H2119" s="14">
        <f>IFERROR(H325+H13,"")</f>
        <v>3.0601588140240728E-2</v>
      </c>
      <c r="I2119" s="14">
        <f>IFERROR(I325+I13,"")</f>
        <v>2.9861289083124565E-2</v>
      </c>
      <c r="J2119" s="14">
        <f>IFERROR(J325+J13,"")</f>
        <v>2.7074659575754625E-2</v>
      </c>
      <c r="K2119" s="14">
        <f>IFERROR(K325+K13,"")</f>
        <v>2.5364875698914033E-2</v>
      </c>
      <c r="L2119" s="14">
        <f>IFERROR(L325+L13,"")</f>
        <v>2.6072012163356452E-2</v>
      </c>
      <c r="M2119" s="14">
        <f>IFERROR(M325+M13,"")</f>
        <v>2.5709230630068705E-2</v>
      </c>
      <c r="N2119" s="14">
        <f>IFERROR(N325+N13,"")</f>
        <v>2.4009115189923047E-2</v>
      </c>
      <c r="O2119" s="14">
        <f>IFERROR(O325+O13,"")</f>
        <v>2.2873758254560186E-2</v>
      </c>
      <c r="P2119" s="14">
        <f>IFERROR(P325+P13,"")</f>
        <v>2.2621349450476159E-2</v>
      </c>
      <c r="Q2119" s="14">
        <f>IFERROR(Q325+Q13,"")</f>
        <v>2.2288151216992319E-2</v>
      </c>
      <c r="R2119" s="14">
        <f>IFERROR(R325+R13,"")</f>
        <v>2.1267473446650205E-2</v>
      </c>
      <c r="S2119" s="14">
        <f>IFERROR(S325+S13,"")</f>
        <v>2.0364468926509508E-2</v>
      </c>
      <c r="T2119" s="14">
        <f>IFERROR(T325+T13,"")</f>
        <v>2.0886363707537384E-2</v>
      </c>
      <c r="U2119" s="14">
        <f>IFERROR(U325+U13,"")</f>
        <v>2.0581075083725284E-2</v>
      </c>
      <c r="V2119" s="14">
        <f>IFERROR(V325+V13,"")</f>
        <v>2.0801024332946279E-2</v>
      </c>
      <c r="W2119" s="14">
        <f>IFERROR(W325+W13,"")</f>
        <v>2.0008708218926887E-2</v>
      </c>
      <c r="X2119" s="14">
        <f>IFERROR(X325+X13,"")</f>
        <v>2.0471468825217089E-2</v>
      </c>
      <c r="Y2119" s="14">
        <f>IFERROR(Y325+Y13,"")</f>
        <v>2.0376166797429686E-2</v>
      </c>
      <c r="Z2119" s="14">
        <f>IFERROR(Z325+Z13,"")</f>
        <v>2.1195134664957642E-2</v>
      </c>
      <c r="AA2119" s="14">
        <f>IFERROR(AA325+AA13,"")</f>
        <v>2.0548118796875837E-2</v>
      </c>
      <c r="AB2119" s="14">
        <f>IFERROR(AB325+AB13,"")</f>
        <v>2.667407056580241E-2</v>
      </c>
      <c r="AC2119" s="14">
        <f>IFERROR(AC325+AC13,"")</f>
        <v>2.6648123605581907E-2</v>
      </c>
      <c r="AD2119" s="14">
        <f>IFERROR(AD325+AD13,"")</f>
        <v>2.574187155653598E-2</v>
      </c>
      <c r="AE2119" s="14">
        <f>IFERROR(AE325+AE13,"")</f>
        <v>2.463323562680159E-2</v>
      </c>
      <c r="AF2119" s="14">
        <f>IFERROR(AF325+AF13,"")</f>
        <v>2.5505684280631821E-2</v>
      </c>
      <c r="AG2119" s="14">
        <f>IFERROR(AG325+AG13,"")</f>
        <v>2.5867512899983933E-2</v>
      </c>
      <c r="AH2119" s="14">
        <f>IFERROR(AH325+AH13,"")</f>
        <v>2.7511307169607292E-2</v>
      </c>
    </row>
    <row r="2120" spans="1:34" ht="15" hidden="1" x14ac:dyDescent="0.25">
      <c r="A2120" t="str">
        <f t="shared" si="359"/>
        <v>平安逾期率+重组率</v>
      </c>
      <c r="B2120" s="3" t="str">
        <f t="shared" si="387"/>
        <v>平安银行逾期率+重组率</v>
      </c>
      <c r="C2120" s="4" t="s">
        <v>43</v>
      </c>
      <c r="D2120" s="4" t="s">
        <v>44</v>
      </c>
      <c r="E2120" s="5" t="s">
        <v>45</v>
      </c>
      <c r="F2120" s="5" t="s">
        <v>27</v>
      </c>
      <c r="G2120" s="5" t="str">
        <f t="shared" si="388"/>
        <v>逾期率+重组率</v>
      </c>
      <c r="H2120" s="14">
        <f>IFERROR(H326+H14,"")</f>
        <v>3.53663199314471E-2</v>
      </c>
      <c r="I2120" s="14">
        <f>IFERROR(I326+I14,"")</f>
        <v>3.3412096782816023E-2</v>
      </c>
      <c r="J2120" s="14">
        <f>IFERROR(J326+J14,"")</f>
        <v>2.9380532497132197E-2</v>
      </c>
      <c r="K2120" s="14">
        <f>IFERROR(K326+K14,"")</f>
        <v>2.7926385006644367E-2</v>
      </c>
      <c r="L2120" s="14">
        <f>IFERROR(L326+L14,"")</f>
        <v>2.9892664989108628E-2</v>
      </c>
      <c r="M2120" s="14">
        <f>IFERROR(M326+M14,"")</f>
        <v>2.4542708637975027E-2</v>
      </c>
      <c r="N2120" s="14">
        <f>IFERROR(N326+N14,"")</f>
        <v>2.0061906081730582E-2</v>
      </c>
      <c r="O2120" s="14">
        <f>IFERROR(O326+O14,"")</f>
        <v>1.9949901206042085E-2</v>
      </c>
      <c r="P2120" s="14">
        <f>IFERROR(P326+P14,"")</f>
        <v>1.7338384419872323E-2</v>
      </c>
      <c r="Q2120" s="14">
        <f>IFERROR(Q326+Q14,"")</f>
        <v>1.8693427454024341E-2</v>
      </c>
      <c r="R2120" s="14">
        <f>IFERROR(R326+R14,"")</f>
        <v>1.9835818985665825E-2</v>
      </c>
      <c r="S2120" s="14">
        <f>IFERROR(S326+S14,"")</f>
        <v>1.9263305220011441E-2</v>
      </c>
      <c r="T2120" s="14">
        <f>IFERROR(T326+T14,"")</f>
        <v>2.0374283548236564E-2</v>
      </c>
      <c r="U2120" s="14">
        <f>IFERROR(U326+U14,"")</f>
        <v>1.990371797174665E-2</v>
      </c>
      <c r="V2120" s="14">
        <f>IFERROR(V326+V14,"")</f>
        <v>2.4091655525220919E-2</v>
      </c>
      <c r="W2120" s="14">
        <f>IFERROR(W326+W14,"")</f>
        <v>2.3318904812466058E-2</v>
      </c>
      <c r="X2120" s="14">
        <f>IFERROR(X326+X14,"")</f>
        <v>2.4074104766582026E-2</v>
      </c>
      <c r="Y2120" s="14">
        <f>IFERROR(Y326+Y14,"")</f>
        <v>2.4165725847408649E-2</v>
      </c>
      <c r="Z2120" s="14">
        <f>IFERROR(Z326+Z14,"")</f>
        <v>2.6978945616871447E-2</v>
      </c>
      <c r="AA2120" s="14">
        <f>IFERROR(AA326+AA14,"")</f>
        <v>2.6401113354975518E-2</v>
      </c>
      <c r="AB2120" s="14">
        <f>IFERROR(AB326+AB14,"")</f>
        <v>2.3495418450528698E-2</v>
      </c>
      <c r="AC2120" s="14">
        <f>IFERROR(AC326+AC14,"")</f>
        <v>2.3705165799606357E-2</v>
      </c>
      <c r="AD2120" s="14">
        <f>IFERROR(AD326+AD14,"")</f>
        <v>2.9281263790702301E-2</v>
      </c>
      <c r="AE2120" s="14">
        <f>IFERROR(AE326+AE14,"")</f>
        <v>2.8958473353415129E-2</v>
      </c>
      <c r="AF2120" s="14">
        <f>IFERROR(AF326+AF14,"")</f>
        <v>2.767612009747402E-2</v>
      </c>
      <c r="AG2120" s="14">
        <f>IFERROR(AG326+AG14,"")</f>
        <v>2.7601175392136294E-2</v>
      </c>
      <c r="AH2120" s="14">
        <f>IFERROR(AH326+AH14,"")</f>
        <v>2.8213068148305435E-2</v>
      </c>
    </row>
    <row r="2121" spans="1:34" ht="15" hidden="1" x14ac:dyDescent="0.25">
      <c r="A2121" t="str">
        <f t="shared" si="359"/>
        <v>华夏逾期率+重组率</v>
      </c>
      <c r="B2121" s="3" t="str">
        <f t="shared" si="387"/>
        <v>华夏银行逾期率+重组率</v>
      </c>
      <c r="C2121" s="4" t="s">
        <v>46</v>
      </c>
      <c r="D2121" s="4" t="s">
        <v>47</v>
      </c>
      <c r="E2121" s="5" t="s">
        <v>48</v>
      </c>
      <c r="F2121" s="5" t="s">
        <v>27</v>
      </c>
      <c r="G2121" s="5" t="str">
        <f t="shared" si="388"/>
        <v>逾期率+重组率</v>
      </c>
      <c r="H2121" s="14">
        <f>IFERROR(H327+H15,"")</f>
        <v>2.5351653692398887E-2</v>
      </c>
      <c r="I2121" s="14">
        <f>IFERROR(I327+I15,"")</f>
        <v>2.4662860915916376E-2</v>
      </c>
      <c r="J2121" s="14">
        <f>IFERROR(J327+J15,"")</f>
        <v>2.2350184395829972E-2</v>
      </c>
      <c r="K2121" s="14">
        <f>IFERROR(K327+K15,"")</f>
        <v>2.1426223818109776E-2</v>
      </c>
      <c r="L2121" s="14">
        <f>IFERROR(L327+L15,"")</f>
        <v>1.9158478245627625E-2</v>
      </c>
      <c r="M2121" s="14">
        <f>IFERROR(M327+M15,"")</f>
        <v>1.8668669457770109E-2</v>
      </c>
      <c r="N2121" s="14">
        <f>IFERROR(N327+N15,"")</f>
        <v>1.9885793836205243E-2</v>
      </c>
      <c r="O2121" s="14">
        <f>IFERROR(O327+O15,"")</f>
        <v>1.9409284653156049E-2</v>
      </c>
      <c r="P2121" s="14">
        <f>IFERROR(P327+P15,"")</f>
        <v>2.1059262489702961E-2</v>
      </c>
      <c r="Q2121" s="14">
        <f>IFERROR(Q327+Q15,"")</f>
        <v>2.0940147603880487E-2</v>
      </c>
      <c r="R2121" s="14">
        <f>IFERROR(R327+R15,"")</f>
        <v>1.9296788070090793E-2</v>
      </c>
      <c r="S2121" s="14">
        <f>IFERROR(S327+S15,"")</f>
        <v>1.8603545100334754E-2</v>
      </c>
      <c r="T2121" s="14">
        <f>IFERROR(T327+T15,"")</f>
        <v>2.1752955592968214E-2</v>
      </c>
      <c r="U2121" s="14">
        <f>IFERROR(U327+U15,"")</f>
        <v>2.1899107091281143E-2</v>
      </c>
      <c r="V2121" s="14">
        <f>IFERROR(V327+V15,"")</f>
        <v>1.9840974793805297E-2</v>
      </c>
      <c r="W2121" s="14">
        <f>IFERROR(W327+W15,"")</f>
        <v>1.9166268591255035E-2</v>
      </c>
      <c r="X2121" s="14">
        <f>IFERROR(X327+X15,"")</f>
        <v>2.318488314713029E-2</v>
      </c>
      <c r="Y2121" s="14">
        <f>IFERROR(Y327+Y15,"")</f>
        <v>2.3451735531194999E-2</v>
      </c>
      <c r="Z2121" s="14">
        <f>IFERROR(Z327+Z15,"")</f>
        <v>2.2920587829058318E-2</v>
      </c>
      <c r="AA2121" s="14">
        <f>IFERROR(AA327+AA15,"")</f>
        <v>2.1970619790034632E-2</v>
      </c>
      <c r="AB2121" s="14">
        <f>IFERROR(AB327+AB15,"")</f>
        <v>2.3433872451231987E-2</v>
      </c>
      <c r="AC2121" s="14">
        <f>IFERROR(AC327+AC15,"")</f>
        <v>2.3573312986356058E-2</v>
      </c>
      <c r="AD2121" s="14">
        <f>IFERROR(AD327+AD15,"")</f>
        <v>2.1292159926163741E-2</v>
      </c>
      <c r="AE2121" s="14">
        <f>IFERROR(AE327+AE15,"")</f>
        <v>2.0357352671417688E-2</v>
      </c>
      <c r="AF2121" s="14">
        <f>IFERROR(AF327+AF15,"")</f>
        <v>2.0681851561481862E-2</v>
      </c>
      <c r="AG2121" s="14">
        <f>IFERROR(AG327+AG15,"")</f>
        <v>2.0524767264166362E-2</v>
      </c>
      <c r="AH2121" s="14">
        <f>IFERROR(AH327+AH15,"")</f>
        <v>2.0570265083185733E-2</v>
      </c>
    </row>
    <row r="2122" spans="1:34" ht="15" hidden="1" x14ac:dyDescent="0.25">
      <c r="A2122" t="str">
        <f t="shared" si="359"/>
        <v>浙商逾期率+重组率</v>
      </c>
      <c r="B2122" s="3" t="str">
        <f t="shared" si="387"/>
        <v>浙商银行逾期率+重组率</v>
      </c>
      <c r="C2122" s="4" t="s">
        <v>49</v>
      </c>
      <c r="D2122" s="4" t="s">
        <v>50</v>
      </c>
      <c r="E2122" s="5" t="s">
        <v>51</v>
      </c>
      <c r="F2122" s="5" t="s">
        <v>27</v>
      </c>
      <c r="G2122" s="5" t="str">
        <f t="shared" si="388"/>
        <v>逾期率+重组率</v>
      </c>
      <c r="H2122" s="14">
        <f>IFERROR(H328+H16,"")</f>
        <v>1.4603174545840149E-2</v>
      </c>
      <c r="I2122" s="14">
        <f>IFERROR(I328+I16,"")</f>
        <v>1.4603174545840149E-2</v>
      </c>
      <c r="J2122" s="14">
        <f>IFERROR(J328+J16,"")</f>
        <v>2.0966057808114585E-2</v>
      </c>
      <c r="K2122" s="14">
        <f>IFERROR(K328+K16,"")</f>
        <v>1.9952851761500641E-2</v>
      </c>
      <c r="L2122" s="14">
        <f>IFERROR(L328+L16,"")</f>
        <v>1.6845576737458168E-2</v>
      </c>
      <c r="M2122" s="14">
        <f>IFERROR(M328+M16,"")</f>
        <v>1.6318606359534055E-2</v>
      </c>
      <c r="N2122" s="14">
        <f>IFERROR(N328+N16,"")</f>
        <v>1.8609675825510215E-2</v>
      </c>
      <c r="O2122" s="14">
        <f>IFERROR(O328+O16,"")</f>
        <v>1.7843979604127352E-2</v>
      </c>
      <c r="P2122" s="14">
        <f>IFERROR(P328+P16,"")</f>
        <v>1.8691383082168039E-2</v>
      </c>
      <c r="Q2122" s="14">
        <f>IFERROR(Q328+Q16,"")</f>
        <v>1.8131864361026786E-2</v>
      </c>
      <c r="R2122" s="14">
        <f>IFERROR(R328+R16,"")</f>
        <v>1.7305297723911619E-2</v>
      </c>
      <c r="S2122" s="14">
        <f>IFERROR(S328+S16,"")</f>
        <v>1.6290757547200878E-2</v>
      </c>
      <c r="T2122" s="14">
        <f>IFERROR(T328+T16,"")</f>
        <v>1.903103828794812E-2</v>
      </c>
      <c r="U2122" s="14">
        <f>IFERROR(U328+U16,"")</f>
        <v>1.8570916429880235E-2</v>
      </c>
      <c r="V2122" s="14">
        <f>IFERROR(V328+V16,"")</f>
        <v>1.9996855136949574E-2</v>
      </c>
      <c r="W2122" s="14">
        <f>IFERROR(W328+W16,"")</f>
        <v>1.9059754720258563E-2</v>
      </c>
      <c r="X2122" s="14">
        <f>IFERROR(X328+X16,"")</f>
        <v>1.801041970271058E-2</v>
      </c>
      <c r="Y2122" s="14">
        <f>IFERROR(Y328+Y16,"")</f>
        <v>1.7472097717924084E-2</v>
      </c>
      <c r="Z2122" s="14">
        <f>IFERROR(Z328+Z16,"")</f>
        <v>1.8408240336112811E-2</v>
      </c>
      <c r="AA2122" s="14">
        <f>IFERROR(AA328+AA16,"")</f>
        <v>1.7773784092321953E-2</v>
      </c>
      <c r="AB2122" s="14">
        <f>IFERROR(AB328+AB16,"")</f>
        <v>2.719562634812597E-2</v>
      </c>
      <c r="AC2122" s="14">
        <f>IFERROR(AC328+AC16,"")</f>
        <v>2.6863682336326643E-2</v>
      </c>
      <c r="AD2122" s="14">
        <f>IFERROR(AD328+AD16,"")</f>
        <v>2.5092217387988128E-2</v>
      </c>
      <c r="AE2122" s="14">
        <f>IFERROR(AE328+AE16,"")</f>
        <v>2.4533796513245373E-2</v>
      </c>
      <c r="AF2122" s="14">
        <f>IFERROR(AF328+AF16,"")</f>
        <v>2.8063167929996892E-2</v>
      </c>
      <c r="AG2122" s="14">
        <f>IFERROR(AG328+AG16,"")</f>
        <v>2.7817739227283849E-2</v>
      </c>
      <c r="AH2122" s="14">
        <f>IFERROR(AH328+AH16,"")</f>
        <v>2.6257794008745283E-2</v>
      </c>
    </row>
    <row r="2123" spans="1:34" ht="15" hidden="1" x14ac:dyDescent="0.25">
      <c r="A2123" t="str">
        <f t="shared" si="359"/>
        <v>北京逾期率+重组率</v>
      </c>
      <c r="B2123" s="3" t="str">
        <f t="shared" si="387"/>
        <v>北京银行逾期率+重组率</v>
      </c>
      <c r="C2123" s="4" t="s">
        <v>52</v>
      </c>
      <c r="D2123" s="4" t="s">
        <v>53</v>
      </c>
      <c r="E2123" s="5" t="s">
        <v>54</v>
      </c>
      <c r="F2123" s="5" t="s">
        <v>55</v>
      </c>
      <c r="G2123" s="5" t="str">
        <f t="shared" si="388"/>
        <v>逾期率+重组率</v>
      </c>
      <c r="H2123" s="14">
        <f>IFERROR(H329+H17,"")</f>
        <v>2.2380676874699124E-2</v>
      </c>
      <c r="I2123" s="14">
        <f>IFERROR(I329+I17,"")</f>
        <v>2.2380676874699124E-2</v>
      </c>
      <c r="J2123" s="14">
        <f>IFERROR(J329+J17,"")</f>
        <v>2.0573175571315779E-2</v>
      </c>
      <c r="K2123" s="14">
        <f>IFERROR(K329+K17,"")</f>
        <v>2.0573175571315779E-2</v>
      </c>
      <c r="L2123" s="14">
        <f>IFERROR(L329+L17,"")</f>
        <v>2.2515763976738941E-2</v>
      </c>
      <c r="M2123" s="14">
        <f>IFERROR(M329+M17,"")</f>
        <v>2.2076923076923077E-2</v>
      </c>
      <c r="N2123" s="14">
        <f>IFERROR(N329+N17,"")</f>
        <v>2.6401381368240905E-2</v>
      </c>
      <c r="O2123" s="14">
        <f>IFERROR(O329+O17,"")</f>
        <v>2.5392638036809818E-2</v>
      </c>
      <c r="P2123" s="14">
        <f>IFERROR(P329+P17,"")</f>
        <v>2.1683533920982306E-2</v>
      </c>
      <c r="Q2123" s="14">
        <f>IFERROR(Q329+Q17,"")</f>
        <v>2.1352976190476193E-2</v>
      </c>
      <c r="R2123" s="14">
        <f>IFERROR(R329+R17,"")</f>
        <v>2.4451393047492349E-2</v>
      </c>
      <c r="S2123" s="14">
        <f>IFERROR(S329+S17,"")</f>
        <v>2.3389857058490934E-2</v>
      </c>
      <c r="T2123" s="14">
        <f>IFERROR(T329+T17,"")</f>
        <v>3.1269968024149025E-2</v>
      </c>
      <c r="U2123" s="14">
        <f>IFERROR(U329+U17,"")</f>
        <v>3.1637914934806124E-2</v>
      </c>
      <c r="V2123" s="14">
        <f>IFERROR(V329+V17,"")</f>
        <v>2.8761260521921819E-2</v>
      </c>
      <c r="W2123" s="14">
        <f>IFERROR(W329+W17,"")</f>
        <v>2.7220149577926542E-2</v>
      </c>
      <c r="X2123" s="14">
        <f>IFERROR(X329+X17,"")</f>
        <v>2.6086191247892118E-2</v>
      </c>
      <c r="Y2123" s="14">
        <f>IFERROR(Y329+Y17,"")</f>
        <v>2.5882398093180693E-2</v>
      </c>
      <c r="Z2123" s="14">
        <f>IFERROR(Z329+Z17,"")</f>
        <v>2.4716950989108689E-2</v>
      </c>
      <c r="AA2123" s="14">
        <f>IFERROR(AA329+AA17,"")</f>
        <v>2.3499198113207546E-2</v>
      </c>
      <c r="AB2123" s="14">
        <f>IFERROR(AB329+AB17,"")</f>
        <v>2.5402664162229929E-2</v>
      </c>
      <c r="AC2123" s="14">
        <f>IFERROR(AC329+AC17,"")</f>
        <v>2.5372281364231537E-2</v>
      </c>
      <c r="AD2123" s="14">
        <f>IFERROR(AD329+AD17,"")</f>
        <v>2.2958056086607316E-2</v>
      </c>
      <c r="AE2123" s="14">
        <f>IFERROR(AE329+AE17,"")</f>
        <v>2.1682363247863247E-2</v>
      </c>
      <c r="AF2123" s="14">
        <f>IFERROR(AF329+AF17,"")</f>
        <v>2.1747620935765266E-2</v>
      </c>
      <c r="AG2123" s="14">
        <f>IFERROR(AG329+AG17,"")</f>
        <v>2.1910839486465918E-2</v>
      </c>
      <c r="AH2123" s="14" t="str">
        <f>IFERROR(AH329+AH17,"")</f>
        <v/>
      </c>
    </row>
    <row r="2124" spans="1:34" ht="15" hidden="1" x14ac:dyDescent="0.25">
      <c r="A2124" t="str">
        <f t="shared" si="359"/>
        <v>江苏逾期率+重组率</v>
      </c>
      <c r="B2124" s="3" t="str">
        <f t="shared" si="387"/>
        <v>江苏银行逾期率+重组率</v>
      </c>
      <c r="C2124" s="4" t="s">
        <v>56</v>
      </c>
      <c r="D2124" s="4" t="s">
        <v>57</v>
      </c>
      <c r="E2124" s="5" t="s">
        <v>58</v>
      </c>
      <c r="F2124" s="5" t="s">
        <v>55</v>
      </c>
      <c r="G2124" s="5" t="str">
        <f t="shared" si="388"/>
        <v>逾期率+重组率</v>
      </c>
      <c r="H2124" s="14">
        <f>IFERROR(H330+H18,"")</f>
        <v>1.9701332349544156E-2</v>
      </c>
      <c r="I2124" s="14">
        <f>IFERROR(I330+I18,"")</f>
        <v>1.8895582159169262E-2</v>
      </c>
      <c r="J2124" s="14">
        <f>IFERROR(J330+J18,"")</f>
        <v>1.7813762123075921E-2</v>
      </c>
      <c r="K2124" s="14">
        <f>IFERROR(K330+K18,"")</f>
        <v>1.6898601348081486E-2</v>
      </c>
      <c r="L2124" s="14">
        <f>IFERROR(L330+L18,"")</f>
        <v>1.7296456169446195E-2</v>
      </c>
      <c r="M2124" s="14">
        <f>IFERROR(M330+M18,"")</f>
        <v>1.6743010097568203E-2</v>
      </c>
      <c r="N2124" s="14">
        <f>IFERROR(N330+N18,"")</f>
        <v>1.4653060782531526E-2</v>
      </c>
      <c r="O2124" s="14">
        <f>IFERROR(O330+O18,"")</f>
        <v>1.3859219401958828E-2</v>
      </c>
      <c r="P2124" s="14">
        <f>IFERROR(P330+P18,"")</f>
        <v>1.4465609895229485E-2</v>
      </c>
      <c r="Q2124" s="14">
        <f>IFERROR(Q330+Q18,"")</f>
        <v>1.3993654916149794E-2</v>
      </c>
      <c r="R2124" s="14">
        <f>IFERROR(R330+R18,"")</f>
        <v>1.3127702331866923E-2</v>
      </c>
      <c r="S2124" s="14">
        <f>IFERROR(S330+S18,"")</f>
        <v>1.2541991541087294E-2</v>
      </c>
      <c r="T2124" s="14">
        <f>IFERROR(T330+T18,"")</f>
        <v>1.2083239032586087E-2</v>
      </c>
      <c r="U2124" s="14">
        <f>IFERROR(U330+U18,"")</f>
        <v>1.1700273734083225E-2</v>
      </c>
      <c r="V2124" s="14">
        <f>IFERROR(V330+V18,"")</f>
        <v>1.1833960429897115E-2</v>
      </c>
      <c r="W2124" s="14">
        <f>IFERROR(W330+W18,"")</f>
        <v>1.128266566631491E-2</v>
      </c>
      <c r="X2124" s="14">
        <f>IFERROR(X330+X18,"")</f>
        <v>1.1472170567049765E-2</v>
      </c>
      <c r="Y2124" s="14">
        <f>IFERROR(Y330+Y18,"")</f>
        <v>1.1194158013370122E-2</v>
      </c>
      <c r="Z2124" s="14">
        <f>IFERROR(Z330+Z18,"")</f>
        <v>1.1923560095406439E-2</v>
      </c>
      <c r="AA2124" s="14">
        <f>IFERROR(AA330+AA18,"")</f>
        <v>1.1285483934016592E-2</v>
      </c>
      <c r="AB2124" s="14">
        <f>IFERROR(AB330+AB18,"")</f>
        <v>1.2594594741947648E-2</v>
      </c>
      <c r="AC2124" s="14">
        <f>IFERROR(AC330+AC18,"")</f>
        <v>1.2351389714344555E-2</v>
      </c>
      <c r="AD2124" s="14">
        <f>IFERROR(AD330+AD18,"")</f>
        <v>1.2095087483239522E-2</v>
      </c>
      <c r="AE2124" s="14">
        <f>IFERROR(AE330+AE18,"")</f>
        <v>1.1891082691338588E-2</v>
      </c>
      <c r="AF2124" s="14">
        <f>IFERROR(AF330+AF18,"")</f>
        <v>1.1936726664394012E-2</v>
      </c>
      <c r="AG2124" s="14">
        <f>IFERROR(AG330+AG18,"")</f>
        <v>1.1745445555203621E-2</v>
      </c>
      <c r="AH2124" s="14" t="str">
        <f>IFERROR(AH330+AH18,"")</f>
        <v/>
      </c>
    </row>
    <row r="2125" spans="1:34" ht="15" hidden="1" x14ac:dyDescent="0.25">
      <c r="A2125" t="str">
        <f t="shared" si="359"/>
        <v>上海逾期率+重组率</v>
      </c>
      <c r="B2125" s="3" t="str">
        <f t="shared" si="387"/>
        <v>上海银行逾期率+重组率</v>
      </c>
      <c r="C2125" s="4" t="s">
        <v>59</v>
      </c>
      <c r="D2125" s="4" t="s">
        <v>60</v>
      </c>
      <c r="E2125" s="5" t="s">
        <v>61</v>
      </c>
      <c r="F2125" s="5" t="s">
        <v>55</v>
      </c>
      <c r="G2125" s="5" t="str">
        <f t="shared" si="388"/>
        <v>逾期率+重组率</v>
      </c>
      <c r="H2125" s="14">
        <f>IFERROR(H331+H19,"")</f>
        <v>1.7386166120675541E-2</v>
      </c>
      <c r="I2125" s="14">
        <f>IFERROR(I331+I19,"")</f>
        <v>1.678651214680757E-2</v>
      </c>
      <c r="J2125" s="14">
        <f>IFERROR(J331+J19,"")</f>
        <v>1.7382336951596647E-2</v>
      </c>
      <c r="K2125" s="14">
        <f>IFERROR(K331+K19,"")</f>
        <v>1.7034512842538228E-2</v>
      </c>
      <c r="L2125" s="14">
        <f>IFERROR(L331+L19,"")</f>
        <v>2.2422565712371736E-2</v>
      </c>
      <c r="M2125" s="14">
        <f>IFERROR(M331+M19,"")</f>
        <v>2.1626514072627123E-2</v>
      </c>
      <c r="N2125" s="14">
        <f>IFERROR(N331+N19,"")</f>
        <v>1.6889106133719287E-2</v>
      </c>
      <c r="O2125" s="14">
        <f>IFERROR(O331+O19,"")</f>
        <v>1.6158270484585395E-2</v>
      </c>
      <c r="P2125" s="14">
        <f>IFERROR(P331+P19,"")</f>
        <v>1.6995291701854119E-2</v>
      </c>
      <c r="Q2125" s="14">
        <f>IFERROR(Q331+Q19,"")</f>
        <v>1.6613463901670927E-2</v>
      </c>
      <c r="R2125" s="14">
        <f>IFERROR(R331+R19,"")</f>
        <v>2.2249849810961779E-2</v>
      </c>
      <c r="S2125" s="14">
        <f>IFERROR(S331+S19,"")</f>
        <v>2.1666763345956009E-2</v>
      </c>
      <c r="T2125" s="14">
        <f>IFERROR(T331+T19,"")</f>
        <v>1.9354472917925889E-2</v>
      </c>
      <c r="U2125" s="14">
        <f>IFERROR(U331+U19,"")</f>
        <v>1.9101060982978767E-2</v>
      </c>
      <c r="V2125" s="14">
        <f>IFERROR(V331+V19,"")</f>
        <v>1.7663653140939577E-2</v>
      </c>
      <c r="W2125" s="14">
        <f>IFERROR(W331+W19,"")</f>
        <v>1.714622337773216E-2</v>
      </c>
      <c r="X2125" s="14">
        <f>IFERROR(X331+X19,"")</f>
        <v>1.737728639533288E-2</v>
      </c>
      <c r="Y2125" s="14">
        <f>IFERROR(Y331+Y19,"")</f>
        <v>1.7278450440597833E-2</v>
      </c>
      <c r="Z2125" s="14">
        <f>IFERROR(Z331+Z19,"")</f>
        <v>3.7771177136660027E-2</v>
      </c>
      <c r="AA2125" s="14">
        <f>IFERROR(AA331+AA19,"")</f>
        <v>3.6716412418188557E-2</v>
      </c>
      <c r="AB2125" s="14">
        <f>IFERROR(AB331+AB19,"")</f>
        <v>2.0491945858534647E-2</v>
      </c>
      <c r="AC2125" s="14">
        <f>IFERROR(AC331+AC19,"")</f>
        <v>2.0643592872148429E-2</v>
      </c>
      <c r="AD2125" s="14">
        <f>IFERROR(AD331+AD19,"")</f>
        <v>2.0062618044327549E-2</v>
      </c>
      <c r="AE2125" s="14">
        <f>IFERROR(AE331+AE19,"")</f>
        <v>1.9809056240514961E-2</v>
      </c>
      <c r="AF2125" s="14">
        <f>IFERROR(AF331+AF19,"")</f>
        <v>1.9329775103721025E-2</v>
      </c>
      <c r="AG2125" s="14">
        <f>IFERROR(AG331+AG19,"")</f>
        <v>1.9267261824539868E-2</v>
      </c>
      <c r="AH2125" s="14" t="str">
        <f>IFERROR(AH331+AH19,"")</f>
        <v/>
      </c>
    </row>
    <row r="2126" spans="1:34" ht="15" hidden="1" x14ac:dyDescent="0.25">
      <c r="A2126" t="str">
        <f t="shared" si="359"/>
        <v>宁波逾期率+重组率</v>
      </c>
      <c r="B2126" s="3" t="str">
        <f t="shared" si="387"/>
        <v>宁波银行逾期率+重组率</v>
      </c>
      <c r="C2126" s="4" t="s">
        <v>62</v>
      </c>
      <c r="D2126" s="4" t="s">
        <v>63</v>
      </c>
      <c r="E2126" s="5" t="s">
        <v>64</v>
      </c>
      <c r="F2126" s="5" t="s">
        <v>55</v>
      </c>
      <c r="G2126" s="5" t="str">
        <f t="shared" si="388"/>
        <v>逾期率+重组率</v>
      </c>
      <c r="H2126" s="14">
        <f>IFERROR(H332+H20,"")</f>
        <v>9.3927543610896874E-3</v>
      </c>
      <c r="I2126" s="14">
        <f>IFERROR(I332+I20,"")</f>
        <v>8.8377824066547175E-3</v>
      </c>
      <c r="J2126" s="14">
        <f>IFERROR(J332+J20,"")</f>
        <v>8.8049729303792176E-3</v>
      </c>
      <c r="K2126" s="14">
        <f>IFERROR(K332+K20,"")</f>
        <v>7.9626308228673646E-3</v>
      </c>
      <c r="L2126" s="14">
        <f>IFERROR(L332+L20,"")</f>
        <v>9.4747447721827381E-3</v>
      </c>
      <c r="M2126" s="14">
        <f>IFERROR(M332+M20,"")</f>
        <v>9.0592918933706003E-3</v>
      </c>
      <c r="N2126" s="14">
        <f>IFERROR(N332+N20,"")</f>
        <v>8.2926793802665343E-3</v>
      </c>
      <c r="O2126" s="14">
        <f>IFERROR(O332+O20,"")</f>
        <v>7.7436752517407318E-3</v>
      </c>
      <c r="P2126" s="14">
        <f>IFERROR(P332+P20,"")</f>
        <v>8.6636275909209703E-3</v>
      </c>
      <c r="Q2126" s="14">
        <f>IFERROR(Q332+Q20,"")</f>
        <v>8.2435549030321215E-3</v>
      </c>
      <c r="R2126" s="14">
        <f>IFERROR(R332+R20,"")</f>
        <v>8.2484360311530312E-3</v>
      </c>
      <c r="S2126" s="14">
        <f>IFERROR(S332+S20,"")</f>
        <v>7.6523205371679531E-3</v>
      </c>
      <c r="T2126" s="14">
        <f>IFERROR(T332+T20,"")</f>
        <v>8.4660544265124857E-3</v>
      </c>
      <c r="U2126" s="14">
        <f>IFERROR(U332+U20,"")</f>
        <v>8.1874522919881815E-3</v>
      </c>
      <c r="V2126" s="14">
        <f>IFERROR(V332+V20,"")</f>
        <v>9.3613587736925928E-3</v>
      </c>
      <c r="W2126" s="14">
        <f>IFERROR(W332+W20,"")</f>
        <v>8.9271957646874338E-3</v>
      </c>
      <c r="X2126" s="14">
        <f>IFERROR(X332+X20,"")</f>
        <v>9.7282357571919983E-3</v>
      </c>
      <c r="Y2126" s="14">
        <f>IFERROR(Y332+Y20,"")</f>
        <v>9.3434824915514993E-3</v>
      </c>
      <c r="Z2126" s="14">
        <f>IFERROR(Z332+Z20,"")</f>
        <v>1.0282441858423044E-2</v>
      </c>
      <c r="AA2126" s="14">
        <f>IFERROR(AA332+AA20,"")</f>
        <v>9.4566518122618584E-3</v>
      </c>
      <c r="AB2126" s="14">
        <f>IFERROR(AB332+AB20,"")</f>
        <v>1.0404958959163517E-2</v>
      </c>
      <c r="AC2126" s="14">
        <f>IFERROR(AC332+AC20,"")</f>
        <v>1.0073469555988335E-2</v>
      </c>
      <c r="AD2126" s="14">
        <f>IFERROR(AD332+AD20,"")</f>
        <v>1.1028662055752363E-2</v>
      </c>
      <c r="AE2126" s="14">
        <f>IFERROR(AE332+AE20,"")</f>
        <v>9.9251967327757071E-3</v>
      </c>
      <c r="AF2126" s="14">
        <f>IFERROR(AF332+AF20,"")</f>
        <v>1.1215547572245733E-2</v>
      </c>
      <c r="AG2126" s="14">
        <f>IFERROR(AG332+AG20,"")</f>
        <v>1.0930655052967022E-2</v>
      </c>
      <c r="AH2126" s="14" t="str">
        <f>IFERROR(AH332+AH20,"")</f>
        <v/>
      </c>
    </row>
    <row r="2127" spans="1:34" ht="15" hidden="1" x14ac:dyDescent="0.25">
      <c r="A2127" t="str">
        <f t="shared" si="359"/>
        <v>南京逾期率+重组率</v>
      </c>
      <c r="B2127" s="3" t="str">
        <f t="shared" si="387"/>
        <v>南京银行逾期率+重组率</v>
      </c>
      <c r="C2127" s="4" t="s">
        <v>65</v>
      </c>
      <c r="D2127" s="4" t="s">
        <v>66</v>
      </c>
      <c r="E2127" s="5" t="s">
        <v>67</v>
      </c>
      <c r="F2127" s="5" t="s">
        <v>55</v>
      </c>
      <c r="G2127" s="5" t="str">
        <f t="shared" si="388"/>
        <v>逾期率+重组率</v>
      </c>
      <c r="H2127" s="14">
        <f>IFERROR(H333+H21,"")</f>
        <v>1.5865677201765981E-2</v>
      </c>
      <c r="I2127" s="14">
        <f>IFERROR(I333+I21,"")</f>
        <v>1.515044332787231E-2</v>
      </c>
      <c r="J2127" s="14">
        <f>IFERROR(J333+J21,"")</f>
        <v>1.4485471531392067E-2</v>
      </c>
      <c r="K2127" s="14">
        <f>IFERROR(K333+K21,"")</f>
        <v>1.3087238664471574E-2</v>
      </c>
      <c r="L2127" s="14">
        <f>IFERROR(L333+L21,"")</f>
        <v>1.3669018746894045E-2</v>
      </c>
      <c r="M2127" s="14">
        <f>IFERROR(M333+M21,"")</f>
        <v>1.3278273521330115E-2</v>
      </c>
      <c r="N2127" s="14">
        <f>IFERROR(N333+N21,"")</f>
        <v>1.2699515068858391E-2</v>
      </c>
      <c r="O2127" s="14">
        <f>IFERROR(O333+O21,"")</f>
        <v>1.1546648917241839E-2</v>
      </c>
      <c r="P2127" s="14">
        <f>IFERROR(P333+P21,"")</f>
        <v>1.4426112722683775E-2</v>
      </c>
      <c r="Q2127" s="14">
        <f>IFERROR(Q333+Q21,"")</f>
        <v>1.4170022345032236E-2</v>
      </c>
      <c r="R2127" s="14">
        <f>IFERROR(R333+R21,"")</f>
        <v>1.5749807329778206E-2</v>
      </c>
      <c r="S2127" s="14">
        <f>IFERROR(S333+S21,"")</f>
        <v>1.4249197913117927E-2</v>
      </c>
      <c r="T2127" s="14">
        <f>IFERROR(T333+T21,"")</f>
        <v>1.3924382479146629E-2</v>
      </c>
      <c r="U2127" s="14">
        <f>IFERROR(U333+U21,"")</f>
        <v>1.3569696667214465E-2</v>
      </c>
      <c r="V2127" s="14">
        <f>IFERROR(V333+V21,"")</f>
        <v>1.4280483056850446E-2</v>
      </c>
      <c r="W2127" s="14">
        <f>IFERROR(W333+W21,"")</f>
        <v>1.3191393221313968E-2</v>
      </c>
      <c r="X2127" s="14">
        <f>IFERROR(X333+X21,"")</f>
        <v>1.4121077024451492E-2</v>
      </c>
      <c r="Y2127" s="14">
        <f>IFERROR(Y333+Y21,"")</f>
        <v>1.3800244996303336E-2</v>
      </c>
      <c r="Z2127" s="14">
        <f>IFERROR(Z333+Z21,"")</f>
        <v>1.8414865404801306E-2</v>
      </c>
      <c r="AA2127" s="14">
        <f>IFERROR(AA333+AA21,"")</f>
        <v>1.7243612383345888E-2</v>
      </c>
      <c r="AB2127" s="14">
        <f>IFERROR(AB333+AB21,"")</f>
        <v>1.7862042215882022E-2</v>
      </c>
      <c r="AC2127" s="14">
        <f>IFERROR(AC333+AC21,"")</f>
        <v>1.7428883136296706E-2</v>
      </c>
      <c r="AD2127" s="14">
        <f>IFERROR(AD333+AD21,"")</f>
        <v>1.9219929115491693E-2</v>
      </c>
      <c r="AE2127" s="14">
        <f>IFERROR(AE333+AE21,"")</f>
        <v>1.793887597076245E-2</v>
      </c>
      <c r="AF2127" s="14">
        <f>IFERROR(AF333+AF21,"")</f>
        <v>1.8631869536772622E-2</v>
      </c>
      <c r="AG2127" s="14">
        <f>IFERROR(AG333+AG21,"")</f>
        <v>1.8310999602980223E-2</v>
      </c>
      <c r="AH2127" s="14" t="str">
        <f>IFERROR(AH333+AH21,"")</f>
        <v/>
      </c>
    </row>
    <row r="2128" spans="1:34" ht="15" hidden="1" x14ac:dyDescent="0.25">
      <c r="A2128" t="str">
        <f t="shared" si="359"/>
        <v>杭州逾期率+重组率</v>
      </c>
      <c r="B2128" s="3" t="str">
        <f t="shared" si="387"/>
        <v>杭州银行逾期率+重组率</v>
      </c>
      <c r="C2128" s="4" t="s">
        <v>68</v>
      </c>
      <c r="D2128" s="4" t="s">
        <v>69</v>
      </c>
      <c r="E2128" s="5" t="s">
        <v>70</v>
      </c>
      <c r="F2128" s="5" t="s">
        <v>55</v>
      </c>
      <c r="G2128" s="5" t="str">
        <f t="shared" si="388"/>
        <v>逾期率+重组率</v>
      </c>
      <c r="H2128" s="14">
        <f>IFERROR(H334+H22,"")</f>
        <v>1.2041541650960894E-2</v>
      </c>
      <c r="I2128" s="14">
        <f>IFERROR(I334+I22,"")</f>
        <v>1.1590221967487871E-2</v>
      </c>
      <c r="J2128" s="14">
        <f>IFERROR(J334+J22,"")</f>
        <v>1.2868207143232231E-2</v>
      </c>
      <c r="K2128" s="14">
        <f>IFERROR(K334+K22,"")</f>
        <v>1.2224688223940254E-2</v>
      </c>
      <c r="L2128" s="14">
        <f>IFERROR(L334+L22,"")</f>
        <v>1.185453785659925E-2</v>
      </c>
      <c r="M2128" s="14">
        <f>IFERROR(M334+M22,"")</f>
        <v>9.9309797142527433E-3</v>
      </c>
      <c r="N2128" s="14">
        <f>IFERROR(N334+N22,"")</f>
        <v>8.5345183658078229E-3</v>
      </c>
      <c r="O2128" s="14">
        <f>IFERROR(O334+O22,"")</f>
        <v>7.945781123228619E-3</v>
      </c>
      <c r="P2128" s="14">
        <f>IFERROR(P334+P22,"")</f>
        <v>7.6430816159838069E-3</v>
      </c>
      <c r="Q2128" s="14">
        <f>IFERROR(Q334+Q22,"")</f>
        <v>7.1089825020666771E-3</v>
      </c>
      <c r="R2128" s="14">
        <f>IFERROR(R334+R22,"")</f>
        <v>6.1642506782487614E-3</v>
      </c>
      <c r="S2128" s="14">
        <f>IFERROR(S334+S22,"")</f>
        <v>5.7550661981856949E-3</v>
      </c>
      <c r="T2128" s="14">
        <f>IFERROR(T334+T22,"")</f>
        <v>6.6736742676092196E-3</v>
      </c>
      <c r="U2128" s="14">
        <f>IFERROR(U334+U22,"")</f>
        <v>6.5159249518080015E-3</v>
      </c>
      <c r="V2128" s="14">
        <f>IFERROR(V334+V22,"")</f>
        <v>5.9017317242044745E-3</v>
      </c>
      <c r="W2128" s="14">
        <f>IFERROR(W334+W22,"")</f>
        <v>5.5231190290260428E-3</v>
      </c>
      <c r="X2128" s="14">
        <f>IFERROR(X334+X22,"")</f>
        <v>5.9718762137369163E-3</v>
      </c>
      <c r="Y2128" s="14">
        <f>IFERROR(Y334+Y22,"")</f>
        <v>5.8854121937661043E-3</v>
      </c>
      <c r="Z2128" s="14">
        <f>IFERROR(Z334+Z22,"")</f>
        <v>1.0304257994367984E-2</v>
      </c>
      <c r="AA2128" s="14">
        <f>IFERROR(AA334+AA22,"")</f>
        <v>9.5506585933332645E-3</v>
      </c>
      <c r="AB2128" s="14">
        <f>IFERROR(AB334+AB22,"")</f>
        <v>1.0189773661379239E-2</v>
      </c>
      <c r="AC2128" s="14">
        <f>IFERROR(AC334+AC22,"")</f>
        <v>1.0035925340621057E-2</v>
      </c>
      <c r="AD2128" s="14">
        <f>IFERROR(AD334+AD22,"")</f>
        <v>8.4911732929117013E-3</v>
      </c>
      <c r="AE2128" s="14">
        <f>IFERROR(AE334+AE22,"")</f>
        <v>9.6981872705619952E-3</v>
      </c>
      <c r="AF2128" s="14">
        <f>IFERROR(AF334+AF22,"")</f>
        <v>8.6058533008072178E-3</v>
      </c>
      <c r="AG2128" s="14">
        <f>IFERROR(AG334+AG22,"")</f>
        <v>8.6813188734384868E-3</v>
      </c>
      <c r="AH2128" s="14" t="str">
        <f>IFERROR(AH334+AH22,"")</f>
        <v/>
      </c>
    </row>
    <row r="2129" spans="1:34" ht="15" hidden="1" x14ac:dyDescent="0.25">
      <c r="A2129" t="str">
        <f t="shared" si="359"/>
        <v>成都逾期率+重组率</v>
      </c>
      <c r="B2129" s="3" t="str">
        <f t="shared" si="387"/>
        <v>成都银行逾期率+重组率</v>
      </c>
      <c r="C2129" s="4" t="s">
        <v>71</v>
      </c>
      <c r="D2129" s="4" t="s">
        <v>72</v>
      </c>
      <c r="E2129" s="5" t="s">
        <v>73</v>
      </c>
      <c r="F2129" s="5" t="s">
        <v>55</v>
      </c>
      <c r="G2129" s="5" t="str">
        <f t="shared" si="388"/>
        <v>逾期率+重组率</v>
      </c>
      <c r="H2129" s="14">
        <f>IFERROR(H335+H23,"")</f>
        <v>2.7873817009573493E-2</v>
      </c>
      <c r="I2129" s="14">
        <f>IFERROR(I335+I23,"")</f>
        <v>2.6829968206920067E-2</v>
      </c>
      <c r="J2129" s="14">
        <f>IFERROR(J335+J23,"")</f>
        <v>2.49464140956768E-2</v>
      </c>
      <c r="K2129" s="14">
        <f>IFERROR(K335+K23,"")</f>
        <v>2.363089239509298E-2</v>
      </c>
      <c r="L2129" s="14">
        <f>IFERROR(L335+L23,"")</f>
        <v>2.1789928833307052E-2</v>
      </c>
      <c r="M2129" s="14">
        <f>IFERROR(M335+M23,"")</f>
        <v>2.0660090678592355E-2</v>
      </c>
      <c r="N2129" s="14">
        <f>IFERROR(N335+N23,"")</f>
        <v>2.0072288334726067E-2</v>
      </c>
      <c r="O2129" s="14">
        <f>IFERROR(O335+O23,"")</f>
        <v>1.8086413015318076E-2</v>
      </c>
      <c r="P2129" s="14">
        <f>IFERROR(P335+P23,"")</f>
        <v>1.6876251344651483E-2</v>
      </c>
      <c r="Q2129" s="14">
        <f>IFERROR(Q335+Q23,"")</f>
        <v>1.6235788508036787E-2</v>
      </c>
      <c r="R2129" s="14">
        <f>IFERROR(R335+R23,"")</f>
        <v>1.3738364410580427E-2</v>
      </c>
      <c r="S2129" s="14">
        <f>IFERROR(S335+S23,"")</f>
        <v>1.2734980328873361E-2</v>
      </c>
      <c r="T2129" s="14">
        <f>IFERROR(T335+T23,"")</f>
        <v>1.1912346222417233E-2</v>
      </c>
      <c r="U2129" s="14">
        <f>IFERROR(U335+U23,"")</f>
        <v>1.1580273711232335E-2</v>
      </c>
      <c r="V2129" s="14">
        <f>IFERROR(V335+V23,"")</f>
        <v>1.1460090701236159E-2</v>
      </c>
      <c r="W2129" s="14">
        <f>IFERROR(W335+W23,"")</f>
        <v>1.0267992225784927E-2</v>
      </c>
      <c r="X2129" s="14">
        <f>IFERROR(X335+X23,"")</f>
        <v>1.1098068467129941E-2</v>
      </c>
      <c r="Y2129" s="14">
        <f>IFERROR(Y335+Y23,"")</f>
        <v>1.0822954864096308E-2</v>
      </c>
      <c r="Z2129" s="14">
        <f>IFERROR(Z335+Z23,"")</f>
        <v>1.0605672328830366E-2</v>
      </c>
      <c r="AA2129" s="14">
        <f>IFERROR(AA335+AA23,"")</f>
        <v>9.6040540365873069E-3</v>
      </c>
      <c r="AB2129" s="14">
        <f>IFERROR(AB335+AB23,"")</f>
        <v>1.1617549346421004E-2</v>
      </c>
      <c r="AC2129" s="14">
        <f>IFERROR(AC335+AC23,"")</f>
        <v>1.1382276655609203E-2</v>
      </c>
      <c r="AD2129" s="14">
        <f>IFERROR(AD335+AD23,"")</f>
        <v>9.4362915389346706E-3</v>
      </c>
      <c r="AE2129" s="14">
        <f>IFERROR(AE335+AE23,"")</f>
        <v>8.6770302512331164E-3</v>
      </c>
      <c r="AF2129" s="14">
        <f>IFERROR(AF335+AF23,"")</f>
        <v>1.0014949763981016E-2</v>
      </c>
      <c r="AG2129" s="14">
        <f>IFERROR(AG335+AG23,"")</f>
        <v>9.8630898673233835E-3</v>
      </c>
      <c r="AH2129" s="14" t="str">
        <f>IFERROR(AH335+AH23,"")</f>
        <v/>
      </c>
    </row>
    <row r="2130" spans="1:34" ht="15" hidden="1" x14ac:dyDescent="0.25">
      <c r="A2130" t="str">
        <f t="shared" si="359"/>
        <v>长沙逾期率+重组率</v>
      </c>
      <c r="B2130" s="3" t="str">
        <f t="shared" si="387"/>
        <v>长沙银行逾期率+重组率</v>
      </c>
      <c r="C2130" s="4" t="s">
        <v>74</v>
      </c>
      <c r="D2130" s="4" t="s">
        <v>75</v>
      </c>
      <c r="E2130" s="5" t="s">
        <v>76</v>
      </c>
      <c r="F2130" s="5" t="s">
        <v>55</v>
      </c>
      <c r="G2130" s="5" t="str">
        <f t="shared" si="388"/>
        <v>逾期率+重组率</v>
      </c>
      <c r="H2130" s="14">
        <f>IFERROR(H336+H24,"")</f>
        <v>3.8803242002881433E-2</v>
      </c>
      <c r="I2130" s="14">
        <f>IFERROR(I336+I24,"")</f>
        <v>3.6298377861777878E-2</v>
      </c>
      <c r="J2130" s="14">
        <f>IFERROR(J336+J24,"")</f>
        <v>4.1328084507009359E-2</v>
      </c>
      <c r="K2130" s="14">
        <f>IFERROR(K336+K24,"")</f>
        <v>3.8847158155649937E-2</v>
      </c>
      <c r="L2130" s="14">
        <f>IFERROR(L336+L24,"")</f>
        <v>4.3976681470583007E-2</v>
      </c>
      <c r="M2130" s="14">
        <f>IFERROR(M336+M24,"")</f>
        <v>4.1493359019532453E-2</v>
      </c>
      <c r="N2130" s="14">
        <f>IFERROR(N336+N24,"")</f>
        <v>3.5875801635730342E-2</v>
      </c>
      <c r="O2130" s="14">
        <f>IFERROR(O336+O24,"")</f>
        <v>3.39642453749429E-2</v>
      </c>
      <c r="P2130" s="14">
        <f>IFERROR(P336+P24,"")</f>
        <v>3.7065354282137475E-2</v>
      </c>
      <c r="Q2130" s="14">
        <f>IFERROR(Q336+Q24,"")</f>
        <v>3.6320000044763573E-2</v>
      </c>
      <c r="R2130" s="14">
        <f>IFERROR(R336+R24,"")</f>
        <v>2.8277989224080927E-2</v>
      </c>
      <c r="S2130" s="14">
        <f>IFERROR(S336+S24,"")</f>
        <v>2.6954601476694671E-2</v>
      </c>
      <c r="T2130" s="14">
        <f>IFERROR(T336+T24,"")</f>
        <v>2.401033852976454E-2</v>
      </c>
      <c r="U2130" s="14">
        <f>IFERROR(U336+U24,"")</f>
        <v>2.2831184017339478E-2</v>
      </c>
      <c r="V2130" s="14">
        <f>IFERROR(V336+V24,"")</f>
        <v>2.4351195091356932E-2</v>
      </c>
      <c r="W2130" s="14">
        <f>IFERROR(W336+W24,"")</f>
        <v>2.2694355466872592E-2</v>
      </c>
      <c r="X2130" s="14">
        <f>IFERROR(X336+X24,"")</f>
        <v>2.6632568166577962E-2</v>
      </c>
      <c r="Y2130" s="14">
        <f>IFERROR(Y336+Y24,"")</f>
        <v>2.607067573133165E-2</v>
      </c>
      <c r="Z2130" s="14">
        <f>IFERROR(Z336+Z24,"")</f>
        <v>2.3607682673908441E-2</v>
      </c>
      <c r="AA2130" s="14">
        <f>IFERROR(AA336+AA24,"")</f>
        <v>2.2074294369094163E-2</v>
      </c>
      <c r="AB2130" s="14">
        <f>IFERROR(AB336+AB24,"")</f>
        <v>2.7605665936928848E-2</v>
      </c>
      <c r="AC2130" s="14">
        <f>IFERROR(AC336+AC24,"")</f>
        <v>2.7115849808012956E-2</v>
      </c>
      <c r="AD2130" s="14">
        <f>IFERROR(AD336+AD24,"")</f>
        <v>2.527213657170943E-2</v>
      </c>
      <c r="AE2130" s="14">
        <f>IFERROR(AE336+AE24,"")</f>
        <v>2.3431040627850185E-2</v>
      </c>
      <c r="AF2130" s="14">
        <f>IFERROR(AF336+AF24,"")</f>
        <v>2.8296395983913456E-2</v>
      </c>
      <c r="AG2130" s="14">
        <f>IFERROR(AG336+AG24,"")</f>
        <v>2.8117525022375599E-2</v>
      </c>
      <c r="AH2130" s="14" t="str">
        <f>IFERROR(AH336+AH24,"")</f>
        <v/>
      </c>
    </row>
    <row r="2131" spans="1:34" ht="15" hidden="1" x14ac:dyDescent="0.25">
      <c r="A2131" t="str">
        <f t="shared" si="359"/>
        <v>重庆逾期率+重组率</v>
      </c>
      <c r="B2131" s="3" t="str">
        <f t="shared" si="387"/>
        <v>重庆银行逾期率+重组率</v>
      </c>
      <c r="C2131" s="4" t="s">
        <v>77</v>
      </c>
      <c r="D2131" s="4" t="s">
        <v>78</v>
      </c>
      <c r="E2131" s="5" t="s">
        <v>79</v>
      </c>
      <c r="F2131" s="5" t="s">
        <v>55</v>
      </c>
      <c r="G2131" s="5" t="str">
        <f t="shared" si="388"/>
        <v>逾期率+重组率</v>
      </c>
      <c r="H2131" s="14">
        <f>IFERROR(H337+H25,"")</f>
        <v>0</v>
      </c>
      <c r="I2131" s="14">
        <f>IFERROR(I337+I25,"")</f>
        <v>0</v>
      </c>
      <c r="J2131" s="14">
        <f>IFERROR(J337+J25,"")</f>
        <v>2.9922874884514946E-2</v>
      </c>
      <c r="K2131" s="14">
        <f>IFERROR(K337+K25,"")</f>
        <v>2.8707068520699864E-2</v>
      </c>
      <c r="L2131" s="14">
        <f>IFERROR(L337+L25,"")</f>
        <v>3.3049932679051527E-2</v>
      </c>
      <c r="M2131" s="14">
        <f>IFERROR(M337+M25,"")</f>
        <v>2.7939544170312636E-2</v>
      </c>
      <c r="N2131" s="14">
        <f>IFERROR(N337+N25,"")</f>
        <v>2.7420126292832664E-2</v>
      </c>
      <c r="O2131" s="14">
        <f>IFERROR(O337+O25,"")</f>
        <v>2.5809269727990108E-2</v>
      </c>
      <c r="P2131" s="14">
        <f>IFERROR(P337+P25,"")</f>
        <v>2.6034478786300101E-2</v>
      </c>
      <c r="Q2131" s="14">
        <f>IFERROR(Q337+Q25,"")</f>
        <v>2.5684998527132775E-2</v>
      </c>
      <c r="R2131" s="14">
        <f>IFERROR(R337+R25,"")</f>
        <v>3.0305831423701732E-2</v>
      </c>
      <c r="S2131" s="14">
        <f>IFERROR(S337+S25,"")</f>
        <v>2.9240959256341195E-2</v>
      </c>
      <c r="T2131" s="14">
        <f>IFERROR(T337+T25,"")</f>
        <v>2.7493257686005565E-2</v>
      </c>
      <c r="U2131" s="14">
        <f>IFERROR(U337+U25,"")</f>
        <v>2.719495168062299E-2</v>
      </c>
      <c r="V2131" s="14">
        <f>IFERROR(V337+V25,"")</f>
        <v>3.0821187754470833E-2</v>
      </c>
      <c r="W2131" s="14">
        <f>IFERROR(W337+W25,"")</f>
        <v>2.946306937783354E-2</v>
      </c>
      <c r="X2131" s="14">
        <f>IFERROR(X337+X25,"")</f>
        <v>2.6881746220194718E-2</v>
      </c>
      <c r="Y2131" s="14">
        <f>IFERROR(Y337+Y25,"")</f>
        <v>2.6340060950017338E-2</v>
      </c>
      <c r="Z2131" s="14">
        <f>IFERROR(Z337+Z25,"")</f>
        <v>2.0380343180429927E-2</v>
      </c>
      <c r="AA2131" s="14">
        <f>IFERROR(AA337+AA25,"")</f>
        <v>1.9515036537936112E-2</v>
      </c>
      <c r="AB2131" s="14">
        <f>IFERROR(AB337+AB25,"")</f>
        <v>2.2191757114684036E-2</v>
      </c>
      <c r="AC2131" s="14">
        <f>IFERROR(AC337+AC25,"")</f>
        <v>2.1497084730958994E-2</v>
      </c>
      <c r="AD2131" s="14">
        <f>IFERROR(AD337+AD25,"")</f>
        <v>2.0490530679233718E-2</v>
      </c>
      <c r="AE2131" s="14">
        <f>IFERROR(AE337+AE25,"")</f>
        <v>1.8963495170390553E-2</v>
      </c>
      <c r="AF2131" s="14">
        <f>IFERROR(AF337+AF25,"")</f>
        <v>1.7771261132096108E-2</v>
      </c>
      <c r="AG2131" s="14">
        <f>IFERROR(AG337+AG25,"")</f>
        <v>1.7092097928669382E-2</v>
      </c>
      <c r="AH2131" s="14">
        <f>IFERROR(AH337+AH25,"")</f>
        <v>1.534564398569364E-2</v>
      </c>
    </row>
    <row r="2132" spans="1:34" ht="15" hidden="1" x14ac:dyDescent="0.25">
      <c r="A2132" t="str">
        <f t="shared" si="359"/>
        <v>贵阳逾期率+重组率</v>
      </c>
      <c r="B2132" s="3" t="str">
        <f t="shared" si="387"/>
        <v>贵阳银行逾期率+重组率</v>
      </c>
      <c r="C2132" s="4" t="s">
        <v>80</v>
      </c>
      <c r="D2132" s="4" t="s">
        <v>81</v>
      </c>
      <c r="E2132" s="5" t="s">
        <v>82</v>
      </c>
      <c r="F2132" s="5" t="s">
        <v>55</v>
      </c>
      <c r="G2132" s="5" t="str">
        <f t="shared" si="388"/>
        <v>逾期率+重组率</v>
      </c>
      <c r="H2132" s="14">
        <f>IFERROR(H338+H26,"")</f>
        <v>4.7327005897226999E-2</v>
      </c>
      <c r="I2132" s="14">
        <f>IFERROR(I338+I26,"")</f>
        <v>4.5953531215611472E-2</v>
      </c>
      <c r="J2132" s="14">
        <f>IFERROR(J338+J26,"")</f>
        <v>4.6183081809994038E-2</v>
      </c>
      <c r="K2132" s="14">
        <f>IFERROR(K338+K26,"")</f>
        <v>4.4444925250532105E-2</v>
      </c>
      <c r="L2132" s="14">
        <f>IFERROR(L338+L26,"")</f>
        <v>6.3343522762938226E-2</v>
      </c>
      <c r="M2132" s="14">
        <f>IFERROR(M338+M26,"")</f>
        <v>6.2591899304306989E-2</v>
      </c>
      <c r="N2132" s="14">
        <f>IFERROR(N338+N26,"")</f>
        <v>3.9520357412767666E-2</v>
      </c>
      <c r="O2132" s="14">
        <f>IFERROR(O338+O26,"")</f>
        <v>3.8263770338332039E-2</v>
      </c>
      <c r="P2132" s="14">
        <f>IFERROR(P338+P26,"")</f>
        <v>6.1830931143737181E-2</v>
      </c>
      <c r="Q2132" s="14">
        <f>IFERROR(Q338+Q26,"")</f>
        <v>6.1849535640371871E-2</v>
      </c>
      <c r="R2132" s="14">
        <f>IFERROR(R338+R26,"")</f>
        <v>3.1047415352753408E-2</v>
      </c>
      <c r="S2132" s="14">
        <f>IFERROR(S338+S26,"")</f>
        <v>3.0339134331899224E-2</v>
      </c>
      <c r="T2132" s="14">
        <f>IFERROR(T338+T26,"")</f>
        <v>8.9717748058112862E-2</v>
      </c>
      <c r="U2132" s="14">
        <f>IFERROR(U338+U26,"")</f>
        <v>8.7920229437337599E-2</v>
      </c>
      <c r="V2132" s="14">
        <f>IFERROR(V338+V26,"")</f>
        <v>4.1996796175645688E-2</v>
      </c>
      <c r="W2132" s="14">
        <f>IFERROR(W338+W26,"")</f>
        <v>4.0470130622693924E-2</v>
      </c>
      <c r="X2132" s="14">
        <f>IFERROR(X338+X26,"")</f>
        <v>3.0359602208996941E-2</v>
      </c>
      <c r="Y2132" s="14">
        <f>IFERROR(Y338+Y26,"")</f>
        <v>2.978873902778675E-2</v>
      </c>
      <c r="Z2132" s="14">
        <f>IFERROR(Z338+Z26,"")</f>
        <v>2.5885446489477871E-2</v>
      </c>
      <c r="AA2132" s="14">
        <f>IFERROR(AA338+AA26,"")</f>
        <v>2.5379368939052287E-2</v>
      </c>
      <c r="AB2132" s="14">
        <f>IFERROR(AB338+AB26,"")</f>
        <v>3.0408950568018744E-2</v>
      </c>
      <c r="AC2132" s="14">
        <f>IFERROR(AC338+AC26,"")</f>
        <v>2.9990289080444921E-2</v>
      </c>
      <c r="AD2132" s="14">
        <f>IFERROR(AD338+AD26,"")</f>
        <v>4.018502274677839E-2</v>
      </c>
      <c r="AE2132" s="14">
        <f>IFERROR(AE338+AE26,"")</f>
        <v>3.9614408669270858E-2</v>
      </c>
      <c r="AF2132" s="14">
        <f>IFERROR(AF338+AF26,"")</f>
        <v>4.154571117056783E-2</v>
      </c>
      <c r="AG2132" s="14">
        <f>IFERROR(AG338+AG26,"")</f>
        <v>4.1271759846064127E-2</v>
      </c>
      <c r="AH2132" s="14" t="str">
        <f>IFERROR(AH338+AH26,"")</f>
        <v/>
      </c>
    </row>
    <row r="2133" spans="1:34" ht="15" hidden="1" x14ac:dyDescent="0.25">
      <c r="A2133" t="str">
        <f t="shared" si="359"/>
        <v>郑州逾期率+重组率</v>
      </c>
      <c r="B2133" s="3" t="str">
        <f t="shared" si="387"/>
        <v>郑州银行逾期率+重组率</v>
      </c>
      <c r="C2133" s="4" t="s">
        <v>83</v>
      </c>
      <c r="D2133" s="4" t="s">
        <v>84</v>
      </c>
      <c r="E2133" s="5" t="s">
        <v>85</v>
      </c>
      <c r="F2133" s="5" t="s">
        <v>55</v>
      </c>
      <c r="G2133" s="5" t="str">
        <f t="shared" si="388"/>
        <v>逾期率+重组率</v>
      </c>
      <c r="H2133" s="14">
        <f>IFERROR(H339+H27,"")</f>
        <v>3.630050340073037E-2</v>
      </c>
      <c r="I2133" s="14">
        <f>IFERROR(I339+I27,"")</f>
        <v>3.4103958506767763E-2</v>
      </c>
      <c r="J2133" s="14">
        <f>IFERROR(J339+J27,"")</f>
        <v>3.6462999791257965E-2</v>
      </c>
      <c r="K2133" s="14">
        <f>IFERROR(K339+K27,"")</f>
        <v>3.4234048914024214E-2</v>
      </c>
      <c r="L2133" s="14">
        <f>IFERROR(L339+L27,"")</f>
        <v>3.2644083711135259E-2</v>
      </c>
      <c r="M2133" s="14">
        <f>IFERROR(M339+M27,"")</f>
        <v>3.0665626234233665E-2</v>
      </c>
      <c r="N2133" s="14">
        <f>IFERROR(N339+N27,"")</f>
        <v>3.0429129465434808E-2</v>
      </c>
      <c r="O2133" s="14">
        <f>IFERROR(O339+O27,"")</f>
        <v>2.8557444807805483E-2</v>
      </c>
      <c r="P2133" s="14">
        <f>IFERROR(P339+P27,"")</f>
        <v>3.1651827964548893E-2</v>
      </c>
      <c r="Q2133" s="14">
        <f>IFERROR(Q339+Q27,"")</f>
        <v>3.0036248208268095E-2</v>
      </c>
      <c r="R2133" s="14">
        <f>IFERROR(R339+R27,"")</f>
        <v>2.8890998767633555E-2</v>
      </c>
      <c r="S2133" s="14">
        <f>IFERROR(S339+S27,"")</f>
        <v>2.7240049039994458E-2</v>
      </c>
      <c r="T2133" s="14" t="str">
        <f>IFERROR(T339+T27,"")</f>
        <v/>
      </c>
      <c r="U2133" s="14" t="str">
        <f>IFERROR(U339+U27,"")</f>
        <v/>
      </c>
      <c r="V2133" s="14" t="str">
        <f>IFERROR(V339+V27,"")</f>
        <v/>
      </c>
      <c r="W2133" s="14" t="str">
        <f>IFERROR(W339+W27,"")</f>
        <v/>
      </c>
      <c r="X2133" s="14" t="str">
        <f>IFERROR(X339+X27,"")</f>
        <v/>
      </c>
      <c r="Y2133" s="14" t="str">
        <f>IFERROR(Y339+Y27,"")</f>
        <v/>
      </c>
      <c r="Z2133" s="14" t="str">
        <f>IFERROR(Z339+Z27,"")</f>
        <v/>
      </c>
      <c r="AA2133" s="14" t="str">
        <f>IFERROR(AA339+AA27,"")</f>
        <v/>
      </c>
      <c r="AB2133" s="14" t="str">
        <f>IFERROR(AB339+AB27,"")</f>
        <v/>
      </c>
      <c r="AC2133" s="14" t="str">
        <f>IFERROR(AC339+AC27,"")</f>
        <v/>
      </c>
      <c r="AD2133" s="14" t="str">
        <f>IFERROR(AD339+AD27,"")</f>
        <v/>
      </c>
      <c r="AE2133" s="14" t="str">
        <f>IFERROR(AE339+AE27,"")</f>
        <v/>
      </c>
      <c r="AF2133" s="14" t="str">
        <f>IFERROR(AF339+AF27,"")</f>
        <v/>
      </c>
      <c r="AG2133" s="14" t="str">
        <f>IFERROR(AG339+AG27,"")</f>
        <v/>
      </c>
      <c r="AH2133" s="14" t="str">
        <f>IFERROR(AH339+AH27,"")</f>
        <v/>
      </c>
    </row>
    <row r="2134" spans="1:34" ht="15" hidden="1" x14ac:dyDescent="0.25">
      <c r="A2134" t="str">
        <f t="shared" si="359"/>
        <v>青岛逾期率+重组率</v>
      </c>
      <c r="B2134" s="3" t="str">
        <f t="shared" si="387"/>
        <v>青岛银行逾期率+重组率</v>
      </c>
      <c r="C2134" s="4" t="s">
        <v>86</v>
      </c>
      <c r="D2134" s="4" t="s">
        <v>87</v>
      </c>
      <c r="E2134" s="5" t="s">
        <v>88</v>
      </c>
      <c r="F2134" s="5" t="s">
        <v>55</v>
      </c>
      <c r="G2134" s="5" t="str">
        <f t="shared" si="388"/>
        <v>逾期率+重组率</v>
      </c>
      <c r="H2134" s="14">
        <f>IFERROR(H340+H28,"")</f>
        <v>2.6210241111083134E-2</v>
      </c>
      <c r="I2134" s="14">
        <f>IFERROR(I340+I28,"")</f>
        <v>2.3887028045118129E-2</v>
      </c>
      <c r="J2134" s="14">
        <f>IFERROR(J340+J28,"")</f>
        <v>1.6910388082398677E-2</v>
      </c>
      <c r="K2134" s="14">
        <f>IFERROR(K340+K28,"")</f>
        <v>1.5559112995342642E-2</v>
      </c>
      <c r="L2134" s="14">
        <f>IFERROR(L340+L28,"")</f>
        <v>1.6542641431543863E-2</v>
      </c>
      <c r="M2134" s="14">
        <f>IFERROR(M340+M28,"")</f>
        <v>1.6113294141521128E-2</v>
      </c>
      <c r="N2134" s="14">
        <f>IFERROR(N340+N28,"")</f>
        <v>1.4310069009343541E-2</v>
      </c>
      <c r="O2134" s="14">
        <f>IFERROR(O340+O28,"")</f>
        <v>1.320754016190984E-2</v>
      </c>
      <c r="P2134" s="14">
        <f>IFERROR(P340+P28,"")</f>
        <v>1.4793817865890896E-2</v>
      </c>
      <c r="Q2134" s="14">
        <f>IFERROR(Q340+Q28,"")</f>
        <v>1.4366938707898064E-2</v>
      </c>
      <c r="R2134" s="14">
        <f>IFERROR(R340+R28,"")</f>
        <v>1.2415372496964441E-2</v>
      </c>
      <c r="S2134" s="14">
        <f>IFERROR(S340+S28,"")</f>
        <v>1.1858478316716884E-2</v>
      </c>
      <c r="T2134" s="14">
        <f>IFERROR(T340+T28,"")</f>
        <v>1.6419663920608965E-2</v>
      </c>
      <c r="U2134" s="14">
        <f>IFERROR(U340+U28,"")</f>
        <v>1.6119012667971024E-2</v>
      </c>
      <c r="V2134" s="14">
        <f>IFERROR(V340+V28,"")</f>
        <v>1.5980744740170676E-2</v>
      </c>
      <c r="W2134" s="14">
        <f>IFERROR(W340+W28,"")</f>
        <v>1.5181803349671542E-2</v>
      </c>
      <c r="X2134" s="14">
        <f>IFERROR(X340+X28,"")</f>
        <v>1.5539461438260526E-2</v>
      </c>
      <c r="Y2134" s="14">
        <f>IFERROR(Y340+Y28,"")</f>
        <v>1.5084188567431706E-2</v>
      </c>
      <c r="Z2134" s="14">
        <f>IFERROR(Z340+Z28,"")</f>
        <v>1.4529969906548658E-2</v>
      </c>
      <c r="AA2134" s="14">
        <f>IFERROR(AA340+AA28,"")</f>
        <v>1.3753097709341565E-2</v>
      </c>
      <c r="AB2134" s="14">
        <f>IFERROR(AB340+AB28,"")</f>
        <v>1.5723223463480075E-2</v>
      </c>
      <c r="AC2134" s="14">
        <f>IFERROR(AC340+AC28,"")</f>
        <v>1.5403518372418767E-2</v>
      </c>
      <c r="AD2134" s="14">
        <f>IFERROR(AD340+AD28,"")</f>
        <v>1.4561199343478881E-2</v>
      </c>
      <c r="AE2134" s="14">
        <f>IFERROR(AE340+AE28,"")</f>
        <v>1.381400189578575E-2</v>
      </c>
      <c r="AF2134" s="14">
        <f>IFERROR(AF340+AF28,"")</f>
        <v>1.2912073184987924E-2</v>
      </c>
      <c r="AG2134" s="14">
        <f>IFERROR(AG340+AG28,"")</f>
        <v>1.2674945596580426E-2</v>
      </c>
      <c r="AH2134" s="14">
        <f>IFERROR(AH340+AH28,"")</f>
        <v>1.2405713178403841E-2</v>
      </c>
    </row>
    <row r="2135" spans="1:34" ht="15" hidden="1" x14ac:dyDescent="0.25">
      <c r="A2135" t="str">
        <f t="shared" si="359"/>
        <v>苏州逾期率+重组率</v>
      </c>
      <c r="B2135" s="3" t="str">
        <f t="shared" si="387"/>
        <v>苏州银行逾期率+重组率</v>
      </c>
      <c r="C2135" s="4" t="s">
        <v>89</v>
      </c>
      <c r="D2135" s="4" t="s">
        <v>90</v>
      </c>
      <c r="E2135" s="5" t="s">
        <v>91</v>
      </c>
      <c r="F2135" s="5" t="s">
        <v>55</v>
      </c>
      <c r="G2135" s="5" t="str">
        <f t="shared" si="388"/>
        <v>逾期率+重组率</v>
      </c>
      <c r="H2135" s="14">
        <f>IFERROR(H341+H29,"")</f>
        <v>2.0479790201666365E-2</v>
      </c>
      <c r="I2135" s="14">
        <f>IFERROR(I341+I29,"")</f>
        <v>2.0169120546547389E-2</v>
      </c>
      <c r="J2135" s="14">
        <f>IFERROR(J341+J29,"")</f>
        <v>1.8654537880189836E-2</v>
      </c>
      <c r="K2135" s="14">
        <f>IFERROR(K341+K29,"")</f>
        <v>1.7578312443236377E-2</v>
      </c>
      <c r="L2135" s="14">
        <f>IFERROR(L341+L29,"")</f>
        <v>2.0203644238505628E-2</v>
      </c>
      <c r="M2135" s="14">
        <f>IFERROR(M341+M29,"")</f>
        <v>1.978614940700554E-2</v>
      </c>
      <c r="N2135" s="14">
        <f>IFERROR(N341+N29,"")</f>
        <v>1.4044682048945625E-2</v>
      </c>
      <c r="O2135" s="14">
        <f>IFERROR(O341+O29,"")</f>
        <v>1.3312429998875165E-2</v>
      </c>
      <c r="P2135" s="14">
        <f>IFERROR(P341+P29,"")</f>
        <v>1.7094535002481311E-2</v>
      </c>
      <c r="Q2135" s="14">
        <f>IFERROR(Q341+Q29,"")</f>
        <v>1.6912401179932167E-2</v>
      </c>
      <c r="R2135" s="14">
        <f>IFERROR(R341+R29,"")</f>
        <v>9.6771178696488745E-3</v>
      </c>
      <c r="S2135" s="14">
        <f>IFERROR(S341+S29,"")</f>
        <v>9.005467492036066E-3</v>
      </c>
      <c r="T2135" s="14">
        <f>IFERROR(T341+T29,"")</f>
        <v>8.1659372124234363E-3</v>
      </c>
      <c r="U2135" s="14">
        <f>IFERROR(U341+U29,"")</f>
        <v>7.9348707625516678E-3</v>
      </c>
      <c r="V2135" s="14">
        <f>IFERROR(V341+V29,"")</f>
        <v>7.4376425423454441E-3</v>
      </c>
      <c r="W2135" s="14">
        <f>IFERROR(W341+W29,"")</f>
        <v>6.9390926259322366E-3</v>
      </c>
      <c r="X2135" s="14">
        <f>IFERROR(X341+X29,"")</f>
        <v>7.7624564797246706E-3</v>
      </c>
      <c r="Y2135" s="14">
        <f>IFERROR(Y341+Y29,"")</f>
        <v>7.6147450152874345E-3</v>
      </c>
      <c r="Z2135" s="14">
        <f>IFERROR(Z341+Z29,"")</f>
        <v>9.761282026237602E-3</v>
      </c>
      <c r="AA2135" s="14">
        <f>IFERROR(AA341+AA29,"")</f>
        <v>8.8976471075191861E-3</v>
      </c>
      <c r="AB2135" s="14">
        <f>IFERROR(AB341+AB29,"")</f>
        <v>1.2952650048105283E-2</v>
      </c>
      <c r="AC2135" s="14">
        <f>IFERROR(AC341+AC29,"")</f>
        <v>1.2749837269990539E-2</v>
      </c>
      <c r="AD2135" s="14">
        <f>IFERROR(AD341+AD29,"")</f>
        <v>1.3633263441199358E-2</v>
      </c>
      <c r="AE2135" s="14">
        <f>IFERROR(AE341+AE29,"")</f>
        <v>1.2523816000129934E-2</v>
      </c>
      <c r="AF2135" s="14">
        <f>IFERROR(AF341+AF29,"")</f>
        <v>1.4558037071721111E-2</v>
      </c>
      <c r="AG2135" s="14">
        <f>IFERROR(AG341+AG29,"")</f>
        <v>1.4358356392092748E-2</v>
      </c>
      <c r="AH2135" s="14" t="str">
        <f>IFERROR(AH341+AH29,"")</f>
        <v/>
      </c>
    </row>
    <row r="2136" spans="1:34" ht="15" hidden="1" x14ac:dyDescent="0.25">
      <c r="A2136" t="str">
        <f t="shared" si="359"/>
        <v>齐鲁逾期率+重组率</v>
      </c>
      <c r="B2136" s="3" t="str">
        <f t="shared" si="387"/>
        <v>齐鲁银行逾期率+重组率</v>
      </c>
      <c r="C2136" s="4" t="s">
        <v>92</v>
      </c>
      <c r="D2136" s="4" t="s">
        <v>93</v>
      </c>
      <c r="E2136" s="5" t="s">
        <v>94</v>
      </c>
      <c r="F2136" s="5" t="s">
        <v>55</v>
      </c>
      <c r="G2136" s="5" t="str">
        <f t="shared" si="388"/>
        <v>逾期率+重组率</v>
      </c>
      <c r="H2136" s="14">
        <f>IFERROR(H342+H30,"")</f>
        <v>1.5549959898266298E-2</v>
      </c>
      <c r="I2136" s="14">
        <f>IFERROR(I342+I30,"")</f>
        <v>1.5549959898266298E-2</v>
      </c>
      <c r="J2136" s="14">
        <f>IFERROR(J342+J30,"")</f>
        <v>1.371546794363159E-2</v>
      </c>
      <c r="K2136" s="14">
        <f>IFERROR(K342+K30,"")</f>
        <v>1.371546794363159E-2</v>
      </c>
      <c r="L2136" s="14">
        <f>IFERROR(L342+L30,"")</f>
        <v>0</v>
      </c>
      <c r="M2136" s="14">
        <f>IFERROR(M342+M30,"")</f>
        <v>0</v>
      </c>
      <c r="N2136" s="14">
        <f>IFERROR(N342+N30,"")</f>
        <v>9.3721016219469946E-3</v>
      </c>
      <c r="O2136" s="14">
        <f>IFERROR(O342+O30,"")</f>
        <v>1.0315628024397687E-2</v>
      </c>
      <c r="P2136" s="14">
        <f>IFERROR(P342+P30,"")</f>
        <v>1.0270632032364647E-2</v>
      </c>
      <c r="Q2136" s="14">
        <f>IFERROR(Q342+Q30,"")</f>
        <v>9.8450742025196526E-3</v>
      </c>
      <c r="R2136" s="14">
        <f>IFERROR(R342+R30,"")</f>
        <v>9.965502182599768E-3</v>
      </c>
      <c r="S2136" s="14">
        <f>IFERROR(S342+S30,"")</f>
        <v>9.278144330389617E-3</v>
      </c>
      <c r="T2136" s="14">
        <f>IFERROR(T342+T30,"")</f>
        <v>1.0202438300841313E-2</v>
      </c>
      <c r="U2136" s="14">
        <f>IFERROR(U342+U30,"")</f>
        <v>9.7278554963276549E-3</v>
      </c>
      <c r="V2136" s="14">
        <f>IFERROR(V342+V30,"")</f>
        <v>1.0728963604855273E-2</v>
      </c>
      <c r="W2136" s="14">
        <f>IFERROR(W342+W30,"")</f>
        <v>1.006431487907998E-2</v>
      </c>
      <c r="X2136" s="14">
        <f>IFERROR(X342+X30,"")</f>
        <v>1.1547285538216635E-2</v>
      </c>
      <c r="Y2136" s="14">
        <f>IFERROR(Y342+Y30,"")</f>
        <v>1.1148773808612402E-2</v>
      </c>
      <c r="Z2136" s="14">
        <f>IFERROR(Z342+Z30,"")</f>
        <v>1.0964895120695189E-2</v>
      </c>
      <c r="AA2136" s="14">
        <f>IFERROR(AA342+AA30,"")</f>
        <v>1.0362230665816038E-2</v>
      </c>
      <c r="AB2136" s="14">
        <f>IFERROR(AB342+AB30,"")</f>
        <v>1.1907111303157403E-2</v>
      </c>
      <c r="AC2136" s="14">
        <f>IFERROR(AC342+AC30,"")</f>
        <v>1.1697937195591625E-2</v>
      </c>
      <c r="AD2136" s="14">
        <f>IFERROR(AD342+AD30,"")</f>
        <v>1.1845808904842714E-2</v>
      </c>
      <c r="AE2136" s="14">
        <f>IFERROR(AE342+AE30,"")</f>
        <v>1.1165906823473163E-2</v>
      </c>
      <c r="AF2136" s="14">
        <f>IFERROR(AF342+AF30,"")</f>
        <v>1.1899802909282092E-2</v>
      </c>
      <c r="AG2136" s="14">
        <f>IFERROR(AG342+AG30,"")</f>
        <v>1.1539508899421194E-2</v>
      </c>
      <c r="AH2136" s="14" t="str">
        <f>IFERROR(AH342+AH30,"")</f>
        <v/>
      </c>
    </row>
    <row r="2137" spans="1:34" ht="15" hidden="1" x14ac:dyDescent="0.25">
      <c r="A2137" t="str">
        <f t="shared" si="359"/>
        <v>兰州逾期率+重组率</v>
      </c>
      <c r="B2137" s="3" t="str">
        <f t="shared" si="387"/>
        <v>兰州银行逾期率+重组率</v>
      </c>
      <c r="C2137" s="4" t="s">
        <v>95</v>
      </c>
      <c r="D2137" s="4" t="s">
        <v>96</v>
      </c>
      <c r="E2137" s="5" t="s">
        <v>97</v>
      </c>
      <c r="F2137" s="5" t="s">
        <v>55</v>
      </c>
      <c r="G2137" s="5" t="str">
        <f t="shared" si="388"/>
        <v>逾期率+重组率</v>
      </c>
      <c r="H2137" s="14" t="str">
        <f>IFERROR(H343+H31,"")</f>
        <v/>
      </c>
      <c r="I2137" s="14" t="str">
        <f>IFERROR(I343+I31,"")</f>
        <v/>
      </c>
      <c r="J2137" s="14">
        <f>IFERROR(J343+J31,"")</f>
        <v>4.4853241329174426E-2</v>
      </c>
      <c r="K2137" s="14">
        <f>IFERROR(K343+K31,"")</f>
        <v>4.4853241329174426E-2</v>
      </c>
      <c r="L2137" s="14" t="str">
        <f>IFERROR(L343+L31,"")</f>
        <v/>
      </c>
      <c r="M2137" s="14" t="str">
        <f>IFERROR(M343+M31,"")</f>
        <v/>
      </c>
      <c r="N2137" s="14">
        <f>IFERROR(N343+N31,"")</f>
        <v>5.5494573509743739E-2</v>
      </c>
      <c r="O2137" s="14">
        <f>IFERROR(O343+O31,"")</f>
        <v>5.5494573509743739E-2</v>
      </c>
      <c r="P2137" s="14">
        <f>IFERROR(P343+P31,"")</f>
        <v>4.4351201485259312E-2</v>
      </c>
      <c r="Q2137" s="14">
        <f>IFERROR(Q343+Q31,"")</f>
        <v>4.421063905539039E-2</v>
      </c>
      <c r="R2137" s="14">
        <f>IFERROR(R343+R31,"")</f>
        <v>5.2774802427521937E-2</v>
      </c>
      <c r="S2137" s="14">
        <f>IFERROR(S343+S31,"")</f>
        <v>5.3008968540038351E-2</v>
      </c>
      <c r="T2137" s="14">
        <f>IFERROR(T343+T31,"")</f>
        <v>3.0075111317426059E-2</v>
      </c>
      <c r="U2137" s="14">
        <f>IFERROR(U343+U31,"")</f>
        <v>2.9170458931159129E-2</v>
      </c>
      <c r="V2137" s="14">
        <f>IFERROR(V343+V31,"")</f>
        <v>2.8697674993615231E-2</v>
      </c>
      <c r="W2137" s="14">
        <f>IFERROR(W343+W31,"")</f>
        <v>2.7507165979261228E-2</v>
      </c>
      <c r="X2137" s="14">
        <f>IFERROR(X343+X31,"")</f>
        <v>3.1090500310871745E-2</v>
      </c>
      <c r="Y2137" s="14">
        <f>IFERROR(Y343+Y31,"")</f>
        <v>3.213796303832369E-2</v>
      </c>
      <c r="Z2137" s="14">
        <f>IFERROR(Z343+Z31,"")</f>
        <v>2.3202687377663983E-2</v>
      </c>
      <c r="AA2137" s="14">
        <f>IFERROR(AA343+AA31,"")</f>
        <v>2.2308750658281685E-2</v>
      </c>
      <c r="AB2137" s="14" t="str">
        <f>IFERROR(AB343+AB31,"")</f>
        <v/>
      </c>
      <c r="AC2137" s="14" t="str">
        <f>IFERROR(AC343+AC31,"")</f>
        <v/>
      </c>
      <c r="AD2137" s="14">
        <f>IFERROR(AD343+AD31,"")</f>
        <v>3.8769203834787415E-2</v>
      </c>
      <c r="AE2137" s="14">
        <f>IFERROR(AE343+AE31,"")</f>
        <v>3.6228586548963444E-2</v>
      </c>
      <c r="AF2137" s="14">
        <f>IFERROR(AF343+AF31,"")</f>
        <v>4.4370714348869404E-2</v>
      </c>
      <c r="AG2137" s="14">
        <f>IFERROR(AG343+AG31,"")</f>
        <v>4.40498819859136E-2</v>
      </c>
      <c r="AH2137" s="14" t="str">
        <f>IFERROR(AH343+AH31,"")</f>
        <v/>
      </c>
    </row>
    <row r="2138" spans="1:34" ht="15" hidden="1" x14ac:dyDescent="0.25">
      <c r="A2138" t="str">
        <f t="shared" si="359"/>
        <v>西安逾期率+重组率</v>
      </c>
      <c r="B2138" s="3" t="str">
        <f t="shared" si="387"/>
        <v>西安银行逾期率+重组率</v>
      </c>
      <c r="C2138" s="4" t="s">
        <v>98</v>
      </c>
      <c r="D2138" s="4" t="s">
        <v>99</v>
      </c>
      <c r="E2138" s="5" t="s">
        <v>100</v>
      </c>
      <c r="F2138" s="5" t="s">
        <v>55</v>
      </c>
      <c r="G2138" s="5" t="str">
        <f t="shared" si="388"/>
        <v>逾期率+重组率</v>
      </c>
      <c r="H2138" s="14">
        <f>IFERROR(H344+H32,"")</f>
        <v>3.6008632843722119E-2</v>
      </c>
      <c r="I2138" s="14">
        <f>IFERROR(I344+I32,"")</f>
        <v>3.5012778863032307E-2</v>
      </c>
      <c r="J2138" s="14">
        <f>IFERROR(J344+J32,"")</f>
        <v>3.4383597149027209E-2</v>
      </c>
      <c r="K2138" s="14">
        <f>IFERROR(K344+K32,"")</f>
        <v>3.3261507581717975E-2</v>
      </c>
      <c r="L2138" s="14">
        <f>IFERROR(L344+L32,"")</f>
        <v>3.5932215105367281E-2</v>
      </c>
      <c r="M2138" s="14">
        <f>IFERROR(M344+M32,"")</f>
        <v>3.5055404735874089E-2</v>
      </c>
      <c r="N2138" s="14">
        <f>IFERROR(N344+N32,"")</f>
        <v>3.3004452276529664E-2</v>
      </c>
      <c r="O2138" s="14">
        <f>IFERROR(O344+O32,"")</f>
        <v>3.2399021000530263E-2</v>
      </c>
      <c r="P2138" s="14">
        <f>IFERROR(P344+P32,"")</f>
        <v>4.1226372754070588E-2</v>
      </c>
      <c r="Q2138" s="14">
        <f>IFERROR(Q344+Q32,"")</f>
        <v>4.1014140641602387E-2</v>
      </c>
      <c r="R2138" s="14">
        <f>IFERROR(R344+R32,"")</f>
        <v>3.8375537807988504E-2</v>
      </c>
      <c r="S2138" s="14">
        <f>IFERROR(S344+S32,"")</f>
        <v>3.7868000095615667E-2</v>
      </c>
      <c r="T2138" s="14">
        <f>IFERROR(T344+T32,"")</f>
        <v>3.9255126140897337E-2</v>
      </c>
      <c r="U2138" s="14">
        <f>IFERROR(U344+U32,"")</f>
        <v>3.9061816312228395E-2</v>
      </c>
      <c r="V2138" s="14">
        <f>IFERROR(V344+V32,"")</f>
        <v>4.6818222188269407E-2</v>
      </c>
      <c r="W2138" s="14">
        <f>IFERROR(W344+W32,"")</f>
        <v>4.5212885258549301E-2</v>
      </c>
      <c r="X2138" s="14">
        <f>IFERROR(X344+X32,"")</f>
        <v>5.4623249149600525E-2</v>
      </c>
      <c r="Y2138" s="14">
        <f>IFERROR(Y344+Y32,"")</f>
        <v>5.5186822907924732E-2</v>
      </c>
      <c r="Z2138" s="14">
        <f>IFERROR(Z344+Z32,"")</f>
        <v>4.3155914925147851E-2</v>
      </c>
      <c r="AA2138" s="14">
        <f>IFERROR(AA344+AA32,"")</f>
        <v>4.0418676599992806E-2</v>
      </c>
      <c r="AB2138" s="14">
        <f>IFERROR(AB344+AB32,"")</f>
        <v>8.8725681264423428E-2</v>
      </c>
      <c r="AC2138" s="14">
        <f>IFERROR(AC344+AC32,"")</f>
        <v>8.6595666660732151E-2</v>
      </c>
      <c r="AD2138" s="14">
        <f>IFERROR(AD344+AD32,"")</f>
        <v>5.1860141104917816E-2</v>
      </c>
      <c r="AE2138" s="14">
        <f>IFERROR(AE344+AE32,"")</f>
        <v>4.5969978600998988E-2</v>
      </c>
      <c r="AF2138" s="14">
        <f>IFERROR(AF344+AF32,"")</f>
        <v>5.2665082279073183E-2</v>
      </c>
      <c r="AG2138" s="14">
        <f>IFERROR(AG344+AG32,"")</f>
        <v>5.0907031426967071E-2</v>
      </c>
      <c r="AH2138" s="14" t="str">
        <f>IFERROR(AH344+AH32,"")</f>
        <v/>
      </c>
    </row>
    <row r="2139" spans="1:34" ht="15" hidden="1" x14ac:dyDescent="0.25">
      <c r="A2139" t="str">
        <f t="shared" si="359"/>
        <v>厦门逾期率+重组率</v>
      </c>
      <c r="B2139" s="3" t="str">
        <f t="shared" si="387"/>
        <v>厦门银行逾期率+重组率</v>
      </c>
      <c r="C2139" s="4" t="s">
        <v>101</v>
      </c>
      <c r="D2139" s="4" t="s">
        <v>102</v>
      </c>
      <c r="E2139" s="5" t="s">
        <v>103</v>
      </c>
      <c r="F2139" s="5" t="s">
        <v>55</v>
      </c>
      <c r="G2139" s="5" t="str">
        <f t="shared" si="388"/>
        <v>逾期率+重组率</v>
      </c>
      <c r="H2139" s="14">
        <f>IFERROR(H345+H33,"")</f>
        <v>1.4273164747249196E-2</v>
      </c>
      <c r="I2139" s="14">
        <f>IFERROR(I345+I33,"")</f>
        <v>1.4273164747249196E-2</v>
      </c>
      <c r="J2139" s="14">
        <f>IFERROR(J345+J33,"")</f>
        <v>1.0544433610532441E-2</v>
      </c>
      <c r="K2139" s="14">
        <f>IFERROR(K345+K33,"")</f>
        <v>9.9118257363521381E-3</v>
      </c>
      <c r="L2139" s="14">
        <f>IFERROR(L345+L33,"")</f>
        <v>1.1447284534466546E-2</v>
      </c>
      <c r="M2139" s="14">
        <f>IFERROR(M345+M33,"")</f>
        <v>1.1447284534466546E-2</v>
      </c>
      <c r="N2139" s="14">
        <f>IFERROR(N345+N33,"")</f>
        <v>9.4964537150362162E-3</v>
      </c>
      <c r="O2139" s="14">
        <f>IFERROR(O345+O33,"")</f>
        <v>8.9066545116243106E-3</v>
      </c>
      <c r="P2139" s="14">
        <f>IFERROR(P345+P33,"")</f>
        <v>8.9346135650470639E-3</v>
      </c>
      <c r="Q2139" s="14">
        <f>IFERROR(Q345+Q33,"")</f>
        <v>8.5292104971460697E-3</v>
      </c>
      <c r="R2139" s="14">
        <f>IFERROR(R345+R33,"")</f>
        <v>9.1001065650537991E-3</v>
      </c>
      <c r="S2139" s="14">
        <f>IFERROR(S345+S33,"")</f>
        <v>8.7960787299134723E-3</v>
      </c>
      <c r="T2139" s="14" t="str">
        <f>IFERROR(T345+T33,"")</f>
        <v/>
      </c>
      <c r="U2139" s="14" t="str">
        <f>IFERROR(U345+U33,"")</f>
        <v/>
      </c>
      <c r="V2139" s="14" t="str">
        <f>IFERROR(V345+V33,"")</f>
        <v/>
      </c>
      <c r="W2139" s="14" t="str">
        <f>IFERROR(W345+W33,"")</f>
        <v/>
      </c>
      <c r="X2139" s="14" t="str">
        <f>IFERROR(X345+X33,"")</f>
        <v/>
      </c>
      <c r="Y2139" s="14" t="str">
        <f>IFERROR(Y345+Y33,"")</f>
        <v/>
      </c>
      <c r="Z2139" s="14">
        <f>IFERROR(Z345+Z33,"")</f>
        <v>1.954816062573432E-2</v>
      </c>
      <c r="AA2139" s="14">
        <f>IFERROR(AA345+AA33,"")</f>
        <v>1.9490075511662635E-2</v>
      </c>
      <c r="AB2139" s="14">
        <f>IFERROR(AB345+AB33,"")</f>
        <v>2.7882433969014006E-2</v>
      </c>
      <c r="AC2139" s="14">
        <f>IFERROR(AC345+AC33,"")</f>
        <v>2.8849943357456019E-2</v>
      </c>
      <c r="AD2139" s="14">
        <f>IFERROR(AD345+AD33,"")</f>
        <v>3.3558300291867155E-2</v>
      </c>
      <c r="AE2139" s="14">
        <f>IFERROR(AE345+AE33,"")</f>
        <v>3.2741861441199456E-2</v>
      </c>
      <c r="AF2139" s="14">
        <f>IFERROR(AF345+AF33,"")</f>
        <v>4.1004539393901529E-2</v>
      </c>
      <c r="AG2139" s="14">
        <f>IFERROR(AG345+AG33,"")</f>
        <v>3.8625036003300292E-2</v>
      </c>
      <c r="AH2139" s="14" t="str">
        <f>IFERROR(AH345+AH33,"")</f>
        <v/>
      </c>
    </row>
    <row r="2140" spans="1:34" ht="15" hidden="1" x14ac:dyDescent="0.25">
      <c r="A2140" t="str">
        <f t="shared" si="359"/>
        <v>渝农逾期率+重组率</v>
      </c>
      <c r="B2140" s="3" t="str">
        <f t="shared" si="387"/>
        <v>渝农商行逾期率+重组率</v>
      </c>
      <c r="C2140" s="4" t="s">
        <v>104</v>
      </c>
      <c r="D2140" s="4" t="s">
        <v>105</v>
      </c>
      <c r="E2140" s="5" t="s">
        <v>106</v>
      </c>
      <c r="F2140" s="5" t="s">
        <v>107</v>
      </c>
      <c r="G2140" s="5" t="str">
        <f t="shared" si="388"/>
        <v>逾期率+重组率</v>
      </c>
      <c r="H2140" s="14">
        <f>IFERROR(H346+H34,"")</f>
        <v>2.3388001903643846E-2</v>
      </c>
      <c r="I2140" s="14">
        <f>IFERROR(I346+I34,"")</f>
        <v>2.3388001903643846E-2</v>
      </c>
      <c r="J2140" s="14">
        <f>IFERROR(J346+J34,"")</f>
        <v>1.3008914643601223E-2</v>
      </c>
      <c r="K2140" s="14">
        <f>IFERROR(K346+K34,"")</f>
        <v>1.2624266655772704E-2</v>
      </c>
      <c r="L2140" s="14">
        <f>IFERROR(L346+L34,"")</f>
        <v>1.475685533634717E-2</v>
      </c>
      <c r="M2140" s="14">
        <f>IFERROR(M346+M34,"")</f>
        <v>1.4096066626854108E-2</v>
      </c>
      <c r="N2140" s="14">
        <f>IFERROR(N346+N34,"")</f>
        <v>1.4025156872350081E-2</v>
      </c>
      <c r="O2140" s="14">
        <f>IFERROR(O346+O34,"")</f>
        <v>1.3224991877314966E-2</v>
      </c>
      <c r="P2140" s="14">
        <f>IFERROR(P346+P34,"")</f>
        <v>1.4361036682895106E-2</v>
      </c>
      <c r="Q2140" s="14">
        <f>IFERROR(Q346+Q34,"")</f>
        <v>1.3950988275685718E-2</v>
      </c>
      <c r="R2140" s="14">
        <f>IFERROR(R346+R34,"")</f>
        <v>1.3782483237295457E-2</v>
      </c>
      <c r="S2140" s="14">
        <f>IFERROR(S346+S34,"")</f>
        <v>1.319803851128981E-2</v>
      </c>
      <c r="T2140" s="14">
        <f>IFERROR(T346+T34,"")</f>
        <v>1.4602689793048204E-2</v>
      </c>
      <c r="U2140" s="14">
        <f>IFERROR(U346+U34,"")</f>
        <v>1.4290775430882672E-2</v>
      </c>
      <c r="V2140" s="14">
        <f>IFERROR(V346+V34,"")</f>
        <v>1.3637735929123679E-2</v>
      </c>
      <c r="W2140" s="14">
        <f>IFERROR(W346+W34,"")</f>
        <v>1.2981412875430066E-2</v>
      </c>
      <c r="X2140" s="14">
        <f>IFERROR(X346+X34,"")</f>
        <v>1.4378316746894108E-2</v>
      </c>
      <c r="Y2140" s="14">
        <f>IFERROR(Y346+Y34,"")</f>
        <v>1.4261420985003645E-2</v>
      </c>
      <c r="Z2140" s="14">
        <f>IFERROR(Z346+Z34,"")</f>
        <v>1.51004187182581E-2</v>
      </c>
      <c r="AA2140" s="14">
        <f>IFERROR(AA346+AA34,"")</f>
        <v>1.4661468552408302E-2</v>
      </c>
      <c r="AB2140" s="14">
        <f>IFERROR(AB346+AB34,"")</f>
        <v>1.9658380787213194E-2</v>
      </c>
      <c r="AC2140" s="14">
        <f>IFERROR(AC346+AC34,"")</f>
        <v>1.9424485945225178E-2</v>
      </c>
      <c r="AD2140" s="14">
        <f>IFERROR(AD346+AD34,"")</f>
        <v>1.8315825637064E-2</v>
      </c>
      <c r="AE2140" s="14">
        <f>IFERROR(AE346+AE34,"")</f>
        <v>1.7573520314962621E-2</v>
      </c>
      <c r="AF2140" s="14">
        <f>IFERROR(AF346+AF34,"")</f>
        <v>1.905533599136932E-2</v>
      </c>
      <c r="AG2140" s="14">
        <f>IFERROR(AG346+AG34,"")</f>
        <v>1.8743573847585772E-2</v>
      </c>
      <c r="AH2140" s="14">
        <f>IFERROR(AH346+AH34,"")</f>
        <v>1.6277700878176697E-2</v>
      </c>
    </row>
    <row r="2141" spans="1:34" ht="15" hidden="1" x14ac:dyDescent="0.25">
      <c r="A2141" t="str">
        <f t="shared" si="359"/>
        <v>沪农逾期率+重组率</v>
      </c>
      <c r="B2141" s="3" t="str">
        <f t="shared" si="387"/>
        <v>沪农商行逾期率+重组率</v>
      </c>
      <c r="C2141" s="4" t="s">
        <v>108</v>
      </c>
      <c r="D2141" s="4" t="s">
        <v>109</v>
      </c>
      <c r="E2141" s="5" t="s">
        <v>110</v>
      </c>
      <c r="F2141" s="5" t="s">
        <v>107</v>
      </c>
      <c r="G2141" s="5" t="str">
        <f t="shared" si="388"/>
        <v>逾期率+重组率</v>
      </c>
      <c r="H2141" s="14" t="str">
        <f>IFERROR(H347+H35,"")</f>
        <v/>
      </c>
      <c r="I2141" s="14" t="str">
        <f>IFERROR(I347+I35,"")</f>
        <v/>
      </c>
      <c r="J2141" s="14">
        <f>IFERROR(J347+J35,"")</f>
        <v>1.167546024588679E-2</v>
      </c>
      <c r="K2141" s="14">
        <f>IFERROR(K347+K35,"")</f>
        <v>1.167546024588679E-2</v>
      </c>
      <c r="L2141" s="14" t="str">
        <f>IFERROR(L347+L35,"")</f>
        <v/>
      </c>
      <c r="M2141" s="14" t="str">
        <f>IFERROR(M347+M35,"")</f>
        <v/>
      </c>
      <c r="N2141" s="14">
        <f>IFERROR(N347+N35,"")</f>
        <v>1.3867263006693381E-2</v>
      </c>
      <c r="O2141" s="14">
        <f>IFERROR(O347+O35,"")</f>
        <v>1.3150485861756597E-2</v>
      </c>
      <c r="P2141" s="14">
        <f>IFERROR(P347+P35,"")</f>
        <v>0</v>
      </c>
      <c r="Q2141" s="14">
        <f>IFERROR(Q347+Q35,"")</f>
        <v>0</v>
      </c>
      <c r="R2141" s="14">
        <f>IFERROR(R347+R35,"")</f>
        <v>1.083509111721845E-2</v>
      </c>
      <c r="S2141" s="14">
        <f>IFERROR(S347+S35,"")</f>
        <v>1.0598751388350824E-2</v>
      </c>
      <c r="T2141" s="14">
        <f>IFERROR(T347+T35,"")</f>
        <v>1.3203982471497764E-2</v>
      </c>
      <c r="U2141" s="14">
        <f>IFERROR(U347+U35,"")</f>
        <v>1.2908663529728911E-2</v>
      </c>
      <c r="V2141" s="14">
        <f>IFERROR(V347+V35,"")</f>
        <v>1.5038391873908716E-2</v>
      </c>
      <c r="W2141" s="14">
        <f>IFERROR(W347+W35,"")</f>
        <v>1.4798196313975045E-2</v>
      </c>
      <c r="X2141" s="14">
        <f>IFERROR(X347+X35,"")</f>
        <v>1.4523732550702266E-2</v>
      </c>
      <c r="Y2141" s="14">
        <f>IFERROR(Y347+Y35,"")</f>
        <v>1.44287176751262E-2</v>
      </c>
      <c r="Z2141" s="14">
        <f>IFERROR(Z347+Z35,"")</f>
        <v>1.5619267258372463E-2</v>
      </c>
      <c r="AA2141" s="14">
        <f>IFERROR(AA347+AA35,"")</f>
        <v>1.5362506891950834E-2</v>
      </c>
      <c r="AB2141" s="14">
        <f>IFERROR(AB347+AB35,"")</f>
        <v>1.7621616675870325E-2</v>
      </c>
      <c r="AC2141" s="14">
        <f>IFERROR(AC347+AC35,"")</f>
        <v>1.7445214428804364E-2</v>
      </c>
      <c r="AD2141" s="14">
        <f>IFERROR(AD347+AD35,"")</f>
        <v>1.8073133945074926E-2</v>
      </c>
      <c r="AE2141" s="14">
        <f>IFERROR(AE347+AE35,"")</f>
        <v>1.7700289121955978E-2</v>
      </c>
      <c r="AF2141" s="14">
        <f>IFERROR(AF347+AF35,"")</f>
        <v>2.3009398417829573E-2</v>
      </c>
      <c r="AG2141" s="14">
        <f>IFERROR(AG347+AG35,"")</f>
        <v>2.321511128559791E-2</v>
      </c>
      <c r="AH2141" s="14" t="str">
        <f>IFERROR(AH347+AH35,"")</f>
        <v/>
      </c>
    </row>
    <row r="2142" spans="1:34" ht="15" hidden="1" x14ac:dyDescent="0.25">
      <c r="A2142" t="str">
        <f t="shared" si="359"/>
        <v>青农逾期率+重组率</v>
      </c>
      <c r="B2142" s="3" t="str">
        <f t="shared" si="387"/>
        <v>青农商行逾期率+重组率</v>
      </c>
      <c r="C2142" s="4" t="s">
        <v>111</v>
      </c>
      <c r="D2142" s="4" t="s">
        <v>112</v>
      </c>
      <c r="E2142" s="5" t="s">
        <v>113</v>
      </c>
      <c r="F2142" s="5" t="s">
        <v>107</v>
      </c>
      <c r="G2142" s="5" t="str">
        <f t="shared" si="388"/>
        <v>逾期率+重组率</v>
      </c>
      <c r="H2142" s="14">
        <f>IFERROR(H348+H36,"")</f>
        <v>1.9934606279266052E-2</v>
      </c>
      <c r="I2142" s="14">
        <f>IFERROR(I348+I36,"")</f>
        <v>1.9342286352223206E-2</v>
      </c>
      <c r="J2142" s="14">
        <f>IFERROR(J348+J36,"")</f>
        <v>3.0456327422021475E-2</v>
      </c>
      <c r="K2142" s="14">
        <f>IFERROR(K348+K36,"")</f>
        <v>2.7970508992016922E-2</v>
      </c>
      <c r="L2142" s="14">
        <f>IFERROR(L348+L36,"")</f>
        <v>1.793437624103068E-2</v>
      </c>
      <c r="M2142" s="14">
        <f>IFERROR(M348+M36,"")</f>
        <v>1.7149100190820967E-2</v>
      </c>
      <c r="N2142" s="14">
        <f>IFERROR(N348+N36,"")</f>
        <v>1.7734902514359455E-2</v>
      </c>
      <c r="O2142" s="14">
        <f>IFERROR(O348+O36,"")</f>
        <v>1.6579517497221946E-2</v>
      </c>
      <c r="P2142" s="14">
        <f>IFERROR(P348+P36,"")</f>
        <v>1.8479470928804472E-2</v>
      </c>
      <c r="Q2142" s="14">
        <f>IFERROR(Q348+Q36,"")</f>
        <v>1.865248295576279E-2</v>
      </c>
      <c r="R2142" s="14">
        <f>IFERROR(R348+R36,"")</f>
        <v>2.1418516287628312E-2</v>
      </c>
      <c r="S2142" s="14">
        <f>IFERROR(S348+S36,"")</f>
        <v>2.092169412347911E-2</v>
      </c>
      <c r="T2142" s="14">
        <f>IFERROR(T348+T36,"")</f>
        <v>1.7814799409753952E-2</v>
      </c>
      <c r="U2142" s="14">
        <f>IFERROR(U348+U36,"")</f>
        <v>1.8161755285741456E-2</v>
      </c>
      <c r="V2142" s="14">
        <f>IFERROR(V348+V36,"")</f>
        <v>3.1993636187148837E-2</v>
      </c>
      <c r="W2142" s="14">
        <f>IFERROR(W348+W36,"")</f>
        <v>3.1355213667094664E-2</v>
      </c>
      <c r="X2142" s="14">
        <f>IFERROR(X348+X36,"")</f>
        <v>2.9203583359755675E-2</v>
      </c>
      <c r="Y2142" s="14">
        <f>IFERROR(Y348+Y36,"")</f>
        <v>2.9044953612289977E-2</v>
      </c>
      <c r="Z2142" s="14">
        <f>IFERROR(Z348+Z36,"")</f>
        <v>3.7729580590780923E-2</v>
      </c>
      <c r="AA2142" s="14">
        <f>IFERROR(AA348+AA36,"")</f>
        <v>3.7158046388212594E-2</v>
      </c>
      <c r="AB2142" s="14">
        <f>IFERROR(AB348+AB36,"")</f>
        <v>3.3219644492840088E-2</v>
      </c>
      <c r="AC2142" s="14">
        <f>IFERROR(AC348+AC36,"")</f>
        <v>3.2951800067524663E-2</v>
      </c>
      <c r="AD2142" s="14">
        <f>IFERROR(AD348+AD36,"")</f>
        <v>3.2401923653717232E-2</v>
      </c>
      <c r="AE2142" s="14">
        <f>IFERROR(AE348+AE36,"")</f>
        <v>3.1492959429776764E-2</v>
      </c>
      <c r="AF2142" s="14">
        <f>IFERROR(AF348+AF36,"")</f>
        <v>3.7459717552826934E-2</v>
      </c>
      <c r="AG2142" s="14">
        <f>IFERROR(AG348+AG36,"")</f>
        <v>3.8029294853166237E-2</v>
      </c>
      <c r="AH2142" s="14" t="str">
        <f>IFERROR(AH348+AH36,"")</f>
        <v/>
      </c>
    </row>
    <row r="2143" spans="1:34" ht="15" hidden="1" x14ac:dyDescent="0.25">
      <c r="A2143" t="str">
        <f t="shared" si="359"/>
        <v>常熟逾期率+重组率</v>
      </c>
      <c r="B2143" s="3" t="str">
        <f t="shared" si="387"/>
        <v>常熟银行逾期率+重组率</v>
      </c>
      <c r="C2143" s="4" t="s">
        <v>114</v>
      </c>
      <c r="D2143" s="4" t="s">
        <v>115</v>
      </c>
      <c r="E2143" s="5" t="s">
        <v>116</v>
      </c>
      <c r="F2143" s="5" t="s">
        <v>107</v>
      </c>
      <c r="G2143" s="5" t="str">
        <f t="shared" si="388"/>
        <v>逾期率+重组率</v>
      </c>
      <c r="H2143" s="14">
        <f>IFERROR(H349+H37,"")</f>
        <v>1.3781267433618127E-2</v>
      </c>
      <c r="I2143" s="14">
        <f>IFERROR(I349+I37,"")</f>
        <v>1.3277256256851423E-2</v>
      </c>
      <c r="J2143" s="14">
        <f>IFERROR(J349+J37,"")</f>
        <v>2.1397730649640269E-2</v>
      </c>
      <c r="K2143" s="14">
        <f>IFERROR(K349+K37,"")</f>
        <v>1.9818469380909143E-2</v>
      </c>
      <c r="L2143" s="14">
        <f>IFERROR(L349+L37,"")</f>
        <v>2.4479612690138618E-2</v>
      </c>
      <c r="M2143" s="14">
        <f>IFERROR(M349+M37,"")</f>
        <v>2.3477805827128821E-2</v>
      </c>
      <c r="N2143" s="14">
        <f>IFERROR(N349+N37,"")</f>
        <v>2.0719541504337823E-2</v>
      </c>
      <c r="O2143" s="14">
        <f>IFERROR(O349+O37,"")</f>
        <v>1.9557733480506795E-2</v>
      </c>
      <c r="P2143" s="14">
        <f>IFERROR(P349+P37,"")</f>
        <v>2.0857018497557025E-2</v>
      </c>
      <c r="Q2143" s="14">
        <f>IFERROR(Q349+Q37,"")</f>
        <v>1.9453576225145871E-2</v>
      </c>
      <c r="R2143" s="14">
        <f>IFERROR(R349+R37,"")</f>
        <v>1.846438781845363E-2</v>
      </c>
      <c r="S2143" s="14">
        <f>IFERROR(S349+S37,"")</f>
        <v>1.7363351722253655E-2</v>
      </c>
      <c r="T2143" s="14">
        <f>IFERROR(T349+T37,"")</f>
        <v>1.7638996528186117E-2</v>
      </c>
      <c r="U2143" s="14">
        <f>IFERROR(U349+U37,"")</f>
        <v>1.7447506116820909E-2</v>
      </c>
      <c r="V2143" s="14">
        <f>IFERROR(V349+V37,"")</f>
        <v>1.9217931057892802E-2</v>
      </c>
      <c r="W2143" s="14">
        <f>IFERROR(W349+W37,"")</f>
        <v>1.8174332925498408E-2</v>
      </c>
      <c r="X2143" s="14">
        <f>IFERROR(X349+X37,"")</f>
        <v>1.7677700987936813E-2</v>
      </c>
      <c r="Y2143" s="14">
        <f>IFERROR(Y349+Y37,"")</f>
        <v>1.7367009090215924E-2</v>
      </c>
      <c r="Z2143" s="14">
        <f>IFERROR(Z349+Z37,"")</f>
        <v>2.1176154890536245E-2</v>
      </c>
      <c r="AA2143" s="14">
        <f>IFERROR(AA349+AA37,"")</f>
        <v>2.0023581324757588E-2</v>
      </c>
      <c r="AB2143" s="14">
        <f>IFERROR(AB349+AB37,"")</f>
        <v>2.6456126201500597E-2</v>
      </c>
      <c r="AC2143" s="14">
        <f>IFERROR(AC349+AC37,"")</f>
        <v>2.6373179185650353E-2</v>
      </c>
      <c r="AD2143" s="14">
        <f>IFERROR(AD349+AD37,"")</f>
        <v>1.9936743722347817E-2</v>
      </c>
      <c r="AE2143" s="14">
        <f>IFERROR(AE349+AE37,"")</f>
        <v>1.9235490741940232E-2</v>
      </c>
      <c r="AF2143" s="14">
        <f>IFERROR(AF349+AF37,"")</f>
        <v>2.2067858292735658E-2</v>
      </c>
      <c r="AG2143" s="14">
        <f>IFERROR(AG349+AG37,"")</f>
        <v>2.1612881398342641E-2</v>
      </c>
      <c r="AH2143" s="14" t="str">
        <f>IFERROR(AH349+AH37,"")</f>
        <v/>
      </c>
    </row>
    <row r="2144" spans="1:34" ht="15" hidden="1" x14ac:dyDescent="0.25">
      <c r="A2144" t="str">
        <f t="shared" si="359"/>
        <v>紫金逾期率+重组率</v>
      </c>
      <c r="B2144" s="3" t="str">
        <f t="shared" si="387"/>
        <v>紫金银行逾期率+重组率</v>
      </c>
      <c r="C2144" s="4" t="s">
        <v>117</v>
      </c>
      <c r="D2144" s="4" t="s">
        <v>118</v>
      </c>
      <c r="E2144" s="5" t="s">
        <v>119</v>
      </c>
      <c r="F2144" s="5" t="s">
        <v>107</v>
      </c>
      <c r="G2144" s="5" t="str">
        <f>G2143</f>
        <v>逾期率+重组率</v>
      </c>
      <c r="H2144" s="14">
        <f>IFERROR(H350+H38,"")</f>
        <v>3.4953632018278613E-2</v>
      </c>
      <c r="I2144" s="14">
        <f>IFERROR(I350+I38,"")</f>
        <v>3.4615654069410667E-2</v>
      </c>
      <c r="J2144" s="14">
        <f>IFERROR(J350+J38,"")</f>
        <v>3.6646054131280609E-2</v>
      </c>
      <c r="K2144" s="14">
        <f>IFERROR(K350+K38,"")</f>
        <v>3.4669209345433827E-2</v>
      </c>
      <c r="L2144" s="14">
        <f>IFERROR(L350+L38,"")</f>
        <v>3.5086495368802616E-2</v>
      </c>
      <c r="M2144" s="14">
        <f>IFERROR(M350+M38,"")</f>
        <v>3.4474138955188652E-2</v>
      </c>
      <c r="N2144" s="14">
        <f>IFERROR(N350+N38,"")</f>
        <v>2.5533729638407866E-2</v>
      </c>
      <c r="O2144" s="14">
        <f>IFERROR(O350+O38,"")</f>
        <v>2.4226048128522762E-2</v>
      </c>
      <c r="P2144" s="14">
        <f>IFERROR(P350+P38,"")</f>
        <v>2.9428661047399707E-2</v>
      </c>
      <c r="Q2144" s="14">
        <f>IFERROR(Q350+Q38,"")</f>
        <v>2.8773888103225093E-2</v>
      </c>
      <c r="R2144" s="14">
        <f>IFERROR(R350+R38,"")</f>
        <v>2.406973431220908E-2</v>
      </c>
      <c r="S2144" s="14">
        <f>IFERROR(S350+S38,"")</f>
        <v>2.2518883715642313E-2</v>
      </c>
      <c r="T2144" s="14">
        <f>IFERROR(T350+T38,"")</f>
        <v>2.3075377126171907E-2</v>
      </c>
      <c r="U2144" s="14">
        <f>IFERROR(U350+U38,"")</f>
        <v>2.2577282085576116E-2</v>
      </c>
      <c r="V2144" s="14">
        <f>IFERROR(V350+V38,"")</f>
        <v>2.5531276924055303E-2</v>
      </c>
      <c r="W2144" s="14">
        <f>IFERROR(W350+W38,"")</f>
        <v>2.4524282470661476E-2</v>
      </c>
      <c r="X2144" s="14">
        <f>IFERROR(X350+X38,"")</f>
        <v>2.6928373895664839E-2</v>
      </c>
      <c r="Y2144" s="14">
        <f>IFERROR(Y350+Y38,"")</f>
        <v>2.6286512760338672E-2</v>
      </c>
      <c r="Z2144" s="14">
        <f>IFERROR(Z350+Z38,"")</f>
        <v>3.0342235245100962E-2</v>
      </c>
      <c r="AA2144" s="14">
        <f>IFERROR(AA350+AA38,"")</f>
        <v>2.9333764563037532E-2</v>
      </c>
      <c r="AB2144" s="14">
        <f>IFERROR(AB350+AB38,"")</f>
        <v>3.1970452028964272E-2</v>
      </c>
      <c r="AC2144" s="14">
        <f>IFERROR(AC350+AC38,"")</f>
        <v>3.1632032585920525E-2</v>
      </c>
      <c r="AD2144" s="14">
        <f>IFERROR(AD350+AD38,"")</f>
        <v>2.7121316758345441E-2</v>
      </c>
      <c r="AE2144" s="14">
        <f>IFERROR(AE350+AE38,"")</f>
        <v>2.6792984563906535E-2</v>
      </c>
      <c r="AF2144" s="14">
        <f>IFERROR(AF350+AF38,"")</f>
        <v>2.8368303252166376E-2</v>
      </c>
      <c r="AG2144" s="14">
        <f>IFERROR(AG350+AG38,"")</f>
        <v>2.8282780248939925E-2</v>
      </c>
      <c r="AH2144" s="14" t="str">
        <f>IFERROR(AH350+AH38,"")</f>
        <v/>
      </c>
    </row>
    <row r="2145" spans="1:34" ht="15" hidden="1" x14ac:dyDescent="0.25">
      <c r="A2145" t="str">
        <f t="shared" si="359"/>
        <v>无锡逾期率+重组率</v>
      </c>
      <c r="B2145" s="3" t="str">
        <f t="shared" si="387"/>
        <v>无锡银行逾期率+重组率</v>
      </c>
      <c r="C2145" s="4" t="s">
        <v>120</v>
      </c>
      <c r="D2145" s="4" t="s">
        <v>121</v>
      </c>
      <c r="E2145" s="5" t="s">
        <v>122</v>
      </c>
      <c r="F2145" s="5" t="s">
        <v>107</v>
      </c>
      <c r="G2145" s="5" t="str">
        <f t="shared" ref="G2145:G2149" si="389">G2144</f>
        <v>逾期率+重组率</v>
      </c>
      <c r="H2145" s="14">
        <f>IFERROR(H351+H39,"")</f>
        <v>1.3630434992891315E-2</v>
      </c>
      <c r="I2145" s="14">
        <f>IFERROR(I351+I39,"")</f>
        <v>1.3391521811050489E-2</v>
      </c>
      <c r="J2145" s="14">
        <f>IFERROR(J351+J39,"")</f>
        <v>1.3541010028109283E-2</v>
      </c>
      <c r="K2145" s="14">
        <f>IFERROR(K351+K39,"")</f>
        <v>1.2653424896228827E-2</v>
      </c>
      <c r="L2145" s="14">
        <f>IFERROR(L351+L39,"")</f>
        <v>7.687888270102923E-3</v>
      </c>
      <c r="M2145" s="14">
        <f>IFERROR(M351+M39,"")</f>
        <v>7.3484742346419359E-3</v>
      </c>
      <c r="N2145" s="14">
        <f>IFERROR(N351+N39,"")</f>
        <v>1.3159205995984745E-2</v>
      </c>
      <c r="O2145" s="14">
        <f>IFERROR(O351+O39,"")</f>
        <v>1.2118707881861156E-2</v>
      </c>
      <c r="P2145" s="14">
        <f>IFERROR(P351+P39,"")</f>
        <v>1.2593777977322352E-2</v>
      </c>
      <c r="Q2145" s="14">
        <f>IFERROR(Q351+Q39,"")</f>
        <v>1.2259457878903651E-2</v>
      </c>
      <c r="R2145" s="14">
        <f>IFERROR(R351+R39,"")</f>
        <v>1.2731253733862385E-2</v>
      </c>
      <c r="S2145" s="14">
        <f>IFERROR(S351+S39,"")</f>
        <v>1.2263540954128675E-2</v>
      </c>
      <c r="T2145" s="14">
        <f>IFERROR(T351+T39,"")</f>
        <v>1.198038597922821E-2</v>
      </c>
      <c r="U2145" s="14">
        <f>IFERROR(U351+U39,"")</f>
        <v>1.1765456799124495E-2</v>
      </c>
      <c r="V2145" s="14">
        <f>IFERROR(V351+V39,"")</f>
        <v>9.8693177410006938E-3</v>
      </c>
      <c r="W2145" s="14">
        <f>IFERROR(W351+W39,"")</f>
        <v>9.458008783734876E-3</v>
      </c>
      <c r="X2145" s="14">
        <f>IFERROR(X351+X39,"")</f>
        <v>9.144808035459303E-3</v>
      </c>
      <c r="Y2145" s="14">
        <f>IFERROR(Y351+Y39,"")</f>
        <v>8.9273425623879084E-3</v>
      </c>
      <c r="Z2145" s="14">
        <f>IFERROR(Z351+Z39,"")</f>
        <v>8.739125895992109E-3</v>
      </c>
      <c r="AA2145" s="14">
        <f>IFERROR(AA351+AA39,"")</f>
        <v>8.3316557575417605E-3</v>
      </c>
      <c r="AB2145" s="14">
        <f>IFERROR(AB351+AB39,"")</f>
        <v>9.6331117610453081E-3</v>
      </c>
      <c r="AC2145" s="14">
        <f>IFERROR(AC351+AC39,"")</f>
        <v>9.5390300453874408E-3</v>
      </c>
      <c r="AD2145" s="14">
        <f>IFERROR(AD351+AD39,"")</f>
        <v>1.093843241601321E-2</v>
      </c>
      <c r="AE2145" s="14">
        <f>IFERROR(AE351+AE39,"")</f>
        <v>1.0316431362262068E-2</v>
      </c>
      <c r="AF2145" s="14">
        <f>IFERROR(AF351+AF39,"")</f>
        <v>1.2433427694963459E-2</v>
      </c>
      <c r="AG2145" s="14">
        <f>IFERROR(AG351+AG39,"")</f>
        <v>1.2332543649949446E-2</v>
      </c>
      <c r="AH2145" s="14">
        <f>IFERROR(AH351+AH39,"")</f>
        <v>1.218239706225332E-2</v>
      </c>
    </row>
    <row r="2146" spans="1:34" ht="15" hidden="1" x14ac:dyDescent="0.25">
      <c r="A2146" t="str">
        <f t="shared" si="359"/>
        <v>张家港逾期率+重组率</v>
      </c>
      <c r="B2146" s="3" t="str">
        <f t="shared" si="387"/>
        <v>张家港行逾期率+重组率</v>
      </c>
      <c r="C2146" s="4" t="s">
        <v>123</v>
      </c>
      <c r="D2146" s="4" t="s">
        <v>124</v>
      </c>
      <c r="E2146" s="5" t="s">
        <v>125</v>
      </c>
      <c r="F2146" s="5" t="s">
        <v>107</v>
      </c>
      <c r="G2146" s="5" t="str">
        <f t="shared" si="389"/>
        <v>逾期率+重组率</v>
      </c>
      <c r="H2146" s="14">
        <f>IFERROR(H352+H40,"")</f>
        <v>1.9910419498298526E-2</v>
      </c>
      <c r="I2146" s="14">
        <f>IFERROR(I352+I40,"")</f>
        <v>1.8980909513627974E-2</v>
      </c>
      <c r="J2146" s="14">
        <f>IFERROR(J352+J40,"")</f>
        <v>1.620738283267124E-2</v>
      </c>
      <c r="K2146" s="14">
        <f>IFERROR(K352+K40,"")</f>
        <v>1.5649315717123254E-2</v>
      </c>
      <c r="L2146" s="14">
        <f>IFERROR(L352+L40,"")</f>
        <v>1.3899241304098911E-2</v>
      </c>
      <c r="M2146" s="14">
        <f>IFERROR(M352+M40,"")</f>
        <v>1.3294240966058999E-2</v>
      </c>
      <c r="N2146" s="14">
        <f>IFERROR(N352+N40,"")</f>
        <v>8.02321459476198E-3</v>
      </c>
      <c r="O2146" s="14">
        <f>IFERROR(O352+O40,"")</f>
        <v>7.7456523801566783E-3</v>
      </c>
      <c r="P2146" s="14">
        <f>IFERROR(P352+P40,"")</f>
        <v>1.0704368700057336E-2</v>
      </c>
      <c r="Q2146" s="14">
        <f>IFERROR(Q352+Q40,"")</f>
        <v>1.02745326825539E-2</v>
      </c>
      <c r="R2146" s="14">
        <f>IFERROR(R352+R40,"")</f>
        <v>1.0136683589816708E-2</v>
      </c>
      <c r="S2146" s="14">
        <f>IFERROR(S352+S40,"")</f>
        <v>9.487004616358756E-3</v>
      </c>
      <c r="T2146" s="14">
        <f>IFERROR(T352+T40,"")</f>
        <v>1.2856210660447363E-2</v>
      </c>
      <c r="U2146" s="14">
        <f>IFERROR(U352+U40,"")</f>
        <v>1.2455976363632156E-2</v>
      </c>
      <c r="V2146" s="14">
        <f>IFERROR(V352+V40,"")</f>
        <v>1.2502529068374599E-2</v>
      </c>
      <c r="W2146" s="14">
        <f>IFERROR(W352+W40,"")</f>
        <v>1.2119614454954386E-2</v>
      </c>
      <c r="X2146" s="14">
        <f>IFERROR(X352+X40,"")</f>
        <v>1.461162109846093E-2</v>
      </c>
      <c r="Y2146" s="14">
        <f>IFERROR(Y352+Y40,"")</f>
        <v>1.4144578781659227E-2</v>
      </c>
      <c r="Z2146" s="14">
        <f>IFERROR(Z352+Z40,"")</f>
        <v>1.7614953483121833E-2</v>
      </c>
      <c r="AA2146" s="14">
        <f>IFERROR(AA352+AA40,"")</f>
        <v>1.6736988831987393E-2</v>
      </c>
      <c r="AB2146" s="14">
        <f>IFERROR(AB352+AB40,"")</f>
        <v>2.0101947656278953E-2</v>
      </c>
      <c r="AC2146" s="14">
        <f>IFERROR(AC352+AC40,"")</f>
        <v>2.0055856914588409E-2</v>
      </c>
      <c r="AD2146" s="14">
        <f>IFERROR(AD352+AD40,"")</f>
        <v>2.0105912594195148E-2</v>
      </c>
      <c r="AE2146" s="14">
        <f>IFERROR(AE352+AE40,"")</f>
        <v>1.9125039988744458E-2</v>
      </c>
      <c r="AF2146" s="14">
        <f>IFERROR(AF352+AF40,"")</f>
        <v>1.753593741230423E-2</v>
      </c>
      <c r="AG2146" s="14">
        <f>IFERROR(AG352+AG40,"")</f>
        <v>1.7513274876523082E-2</v>
      </c>
      <c r="AH2146" s="14">
        <f>IFERROR(AH352+AH40,"")</f>
        <v>1.8951117644297837E-2</v>
      </c>
    </row>
    <row r="2147" spans="1:34" ht="15" hidden="1" x14ac:dyDescent="0.25">
      <c r="A2147" t="str">
        <f t="shared" si="359"/>
        <v>苏农逾期率+重组率</v>
      </c>
      <c r="B2147" s="3" t="str">
        <f t="shared" si="387"/>
        <v>苏农银行逾期率+重组率</v>
      </c>
      <c r="C2147" s="4" t="s">
        <v>126</v>
      </c>
      <c r="D2147" s="4" t="s">
        <v>127</v>
      </c>
      <c r="E2147" s="5" t="s">
        <v>128</v>
      </c>
      <c r="F2147" s="5" t="s">
        <v>107</v>
      </c>
      <c r="G2147" s="5" t="str">
        <f t="shared" si="389"/>
        <v>逾期率+重组率</v>
      </c>
      <c r="H2147" s="14">
        <f>IFERROR(H353+H41,"")</f>
        <v>2.0501662194080297E-2</v>
      </c>
      <c r="I2147" s="14">
        <f>IFERROR(I353+I41,"")</f>
        <v>1.9230360217042233E-2</v>
      </c>
      <c r="J2147" s="14">
        <f>IFERROR(J353+J41,"")</f>
        <v>1.1219357882300291E-2</v>
      </c>
      <c r="K2147" s="14">
        <f>IFERROR(K353+K41,"")</f>
        <v>1.086905298496141E-2</v>
      </c>
      <c r="L2147" s="14">
        <f>IFERROR(L353+L41,"")</f>
        <v>1.1401870069437227E-2</v>
      </c>
      <c r="M2147" s="14">
        <f>IFERROR(M353+M41,"")</f>
        <v>1.1011206170133733E-2</v>
      </c>
      <c r="N2147" s="14">
        <f>IFERROR(N353+N41,"")</f>
        <v>5.6894389466545185E-3</v>
      </c>
      <c r="O2147" s="14">
        <f>IFERROR(O353+O41,"")</f>
        <v>5.5195748032769894E-3</v>
      </c>
      <c r="P2147" s="14">
        <f>IFERROR(P353+P41,"")</f>
        <v>4.8999019874490868E-3</v>
      </c>
      <c r="Q2147" s="14">
        <f>IFERROR(Q353+Q41,"")</f>
        <v>4.6191589703573864E-3</v>
      </c>
      <c r="R2147" s="14">
        <f>IFERROR(R353+R41,"")</f>
        <v>4.9212343531494012E-3</v>
      </c>
      <c r="S2147" s="14">
        <f>IFERROR(S353+S41,"")</f>
        <v>4.7551378337057394E-3</v>
      </c>
      <c r="T2147" s="14" t="str">
        <f>IFERROR(T353+T41,"")</f>
        <v/>
      </c>
      <c r="U2147" s="14" t="str">
        <f>IFERROR(U353+U41,"")</f>
        <v/>
      </c>
      <c r="V2147" s="14">
        <f>IFERROR(V353+V41,"")</f>
        <v>8.3812341325970735E-3</v>
      </c>
      <c r="W2147" s="14">
        <f>IFERROR(W353+W41,"")</f>
        <v>8.1765980346101066E-3</v>
      </c>
      <c r="X2147" s="14">
        <f>IFERROR(X353+X41,"")</f>
        <v>7.9547798550427436E-3</v>
      </c>
      <c r="Y2147" s="14">
        <f>IFERROR(Y353+Y41,"")</f>
        <v>7.899823878787399E-3</v>
      </c>
      <c r="Z2147" s="14">
        <f>IFERROR(Z353+Z41,"")</f>
        <v>9.2707952002189665E-3</v>
      </c>
      <c r="AA2147" s="14">
        <f>IFERROR(AA353+AA41,"")</f>
        <v>8.7881237677365064E-3</v>
      </c>
      <c r="AB2147" s="14">
        <f>IFERROR(AB353+AB41,"")</f>
        <v>1.3278202056883629E-2</v>
      </c>
      <c r="AC2147" s="14">
        <f>IFERROR(AC353+AC41,"")</f>
        <v>1.3684917299717743E-2</v>
      </c>
      <c r="AD2147" s="14">
        <f>IFERROR(AD353+AD41,"")</f>
        <v>1.358518456938141E-2</v>
      </c>
      <c r="AE2147" s="14">
        <f>IFERROR(AE353+AE41,"")</f>
        <v>1.3188908405376568E-2</v>
      </c>
      <c r="AF2147" s="14">
        <f>IFERROR(AF353+AF41,"")</f>
        <v>1.387513715940452E-2</v>
      </c>
      <c r="AG2147" s="14">
        <f>IFERROR(AG353+AG41,"")</f>
        <v>1.3710429977872659E-2</v>
      </c>
      <c r="AH2147" s="14" t="str">
        <f>IFERROR(AH353+AH41,"")</f>
        <v/>
      </c>
    </row>
    <row r="2148" spans="1:34" ht="15" hidden="1" x14ac:dyDescent="0.25">
      <c r="A2148" t="str">
        <f t="shared" si="359"/>
        <v>江阴逾期率+重组率</v>
      </c>
      <c r="B2148" s="3" t="str">
        <f t="shared" si="387"/>
        <v>江阴银行逾期率+重组率</v>
      </c>
      <c r="C2148" s="4" t="s">
        <v>129</v>
      </c>
      <c r="D2148" s="4" t="s">
        <v>130</v>
      </c>
      <c r="E2148" s="5" t="s">
        <v>131</v>
      </c>
      <c r="F2148" s="5" t="s">
        <v>107</v>
      </c>
      <c r="G2148" s="5" t="str">
        <f t="shared" si="389"/>
        <v>逾期率+重组率</v>
      </c>
      <c r="H2148" s="14">
        <f>IFERROR(H354+H42,"")</f>
        <v>2.2715300864357392E-2</v>
      </c>
      <c r="I2148" s="14">
        <f>IFERROR(I354+I42,"")</f>
        <v>2.2182140354385194E-2</v>
      </c>
      <c r="J2148" s="14">
        <f>IFERROR(J354+J42,"")</f>
        <v>2.4707880490428994E-2</v>
      </c>
      <c r="K2148" s="14">
        <f>IFERROR(K354+K42,"")</f>
        <v>2.3654480977424199E-2</v>
      </c>
      <c r="L2148" s="14">
        <f>IFERROR(L354+L42,"")</f>
        <v>2.9313225214586586E-2</v>
      </c>
      <c r="M2148" s="14">
        <f>IFERROR(M354+M42,"")</f>
        <v>2.8522170316537351E-2</v>
      </c>
      <c r="N2148" s="14">
        <f>IFERROR(N354+N42,"")</f>
        <v>1.9785062805943342E-2</v>
      </c>
      <c r="O2148" s="14">
        <f>IFERROR(O354+O42,"")</f>
        <v>1.8827677135401621E-2</v>
      </c>
      <c r="P2148" s="14">
        <f>IFERROR(P354+P42,"")</f>
        <v>1.7303209022077357E-2</v>
      </c>
      <c r="Q2148" s="14">
        <f>IFERROR(Q354+Q42,"")</f>
        <v>1.7176245404819306E-2</v>
      </c>
      <c r="R2148" s="14">
        <f>IFERROR(R354+R42,"")</f>
        <v>1.5129816100239802E-2</v>
      </c>
      <c r="S2148" s="14">
        <f>IFERROR(S354+S42,"")</f>
        <v>1.4320414143108426E-2</v>
      </c>
      <c r="T2148" s="14">
        <f>IFERROR(T354+T42,"")</f>
        <v>1.3865845105871723E-2</v>
      </c>
      <c r="U2148" s="14">
        <f>IFERROR(U354+U42,"")</f>
        <v>1.3526652069020016E-2</v>
      </c>
      <c r="V2148" s="14">
        <f>IFERROR(V354+V42,"")</f>
        <v>1.2361319396881251E-2</v>
      </c>
      <c r="W2148" s="14">
        <f>IFERROR(W354+W42,"")</f>
        <v>1.1773664334867102E-2</v>
      </c>
      <c r="X2148" s="14">
        <f>IFERROR(X354+X42,"")</f>
        <v>1.6282877363756255E-2</v>
      </c>
      <c r="Y2148" s="14">
        <f>IFERROR(Y354+Y42,"")</f>
        <v>1.5922693125751321E-2</v>
      </c>
      <c r="Z2148" s="14" t="str">
        <f>IFERROR(Z354+Z42,"")</f>
        <v/>
      </c>
      <c r="AA2148" s="14" t="str">
        <f>IFERROR(AA354+AA42,"")</f>
        <v/>
      </c>
      <c r="AB2148" s="14">
        <f>IFERROR(AB354+AB42,"")</f>
        <v>1.3027761439993447E-2</v>
      </c>
      <c r="AC2148" s="14">
        <f>IFERROR(AC354+AC42,"")</f>
        <v>1.3163109225826567E-2</v>
      </c>
      <c r="AD2148" s="14">
        <f>IFERROR(AD354+AD42,"")</f>
        <v>1.602475297005938E-2</v>
      </c>
      <c r="AE2148" s="14">
        <f>IFERROR(AE354+AE42,"")</f>
        <v>1.5347716382673737E-2</v>
      </c>
      <c r="AF2148" s="14">
        <f>IFERROR(AF354+AF42,"")</f>
        <v>1.4551236022880739E-2</v>
      </c>
      <c r="AG2148" s="14">
        <f>IFERROR(AG354+AG42,"")</f>
        <v>1.4491971309410222E-2</v>
      </c>
      <c r="AH2148" s="14" t="str">
        <f>IFERROR(AH354+AH42,"")</f>
        <v/>
      </c>
    </row>
    <row r="2149" spans="1:34" ht="15" hidden="1" x14ac:dyDescent="0.25">
      <c r="A2149" t="str">
        <f t="shared" si="359"/>
        <v>瑞丰逾期率+重组率</v>
      </c>
      <c r="B2149" s="3" t="str">
        <f t="shared" si="387"/>
        <v>瑞丰银行逾期率+重组率</v>
      </c>
      <c r="C2149" s="4" t="s">
        <v>132</v>
      </c>
      <c r="D2149" s="4" t="s">
        <v>133</v>
      </c>
      <c r="E2149" s="5" t="s">
        <v>134</v>
      </c>
      <c r="F2149" s="5" t="s">
        <v>107</v>
      </c>
      <c r="G2149" s="5" t="str">
        <f t="shared" si="389"/>
        <v>逾期率+重组率</v>
      </c>
      <c r="H2149" s="14" t="str">
        <f>IFERROR(H355+H43,"")</f>
        <v/>
      </c>
      <c r="I2149" s="14" t="str">
        <f>IFERROR(I355+I43,"")</f>
        <v/>
      </c>
      <c r="J2149" s="14">
        <f>IFERROR(J355+J43,"")</f>
        <v>1.0089444887167115E-2</v>
      </c>
      <c r="K2149" s="14">
        <f>IFERROR(K355+K43,"")</f>
        <v>1.0089444887167115E-2</v>
      </c>
      <c r="L2149" s="14" t="str">
        <f>IFERROR(L355+L43,"")</f>
        <v/>
      </c>
      <c r="M2149" s="14" t="str">
        <f>IFERROR(M355+M43,"")</f>
        <v/>
      </c>
      <c r="N2149" s="14">
        <f>IFERROR(N355+N43,"")</f>
        <v>2.0851007293331024E-2</v>
      </c>
      <c r="O2149" s="14">
        <f>IFERROR(O355+O43,"")</f>
        <v>2.3098260884307508E-2</v>
      </c>
      <c r="P2149" s="14">
        <f>IFERROR(P355+P43,"")</f>
        <v>1.9394656951843624E-2</v>
      </c>
      <c r="Q2149" s="14">
        <f>IFERROR(Q355+Q43,"")</f>
        <v>1.8757231039672653E-2</v>
      </c>
      <c r="R2149" s="14">
        <f>IFERROR(R355+R43,"")</f>
        <v>1.7427988363097474E-2</v>
      </c>
      <c r="S2149" s="14">
        <f>IFERROR(S355+S43,"")</f>
        <v>1.6583083606905306E-2</v>
      </c>
      <c r="T2149" s="14">
        <f>IFERROR(T355+T43,"")</f>
        <v>1.7242466854405909E-2</v>
      </c>
      <c r="U2149" s="14">
        <f>IFERROR(U355+U43,"")</f>
        <v>1.6239616396231681E-2</v>
      </c>
      <c r="V2149" s="14">
        <f>IFERROR(V355+V43,"")</f>
        <v>1.4955169168421044E-2</v>
      </c>
      <c r="W2149" s="14">
        <f>IFERROR(W355+W43,"")</f>
        <v>1.4141877302526838E-2</v>
      </c>
      <c r="X2149" s="14">
        <f>IFERROR(X355+X43,"")</f>
        <v>1.198986723045198E-2</v>
      </c>
      <c r="Y2149" s="14">
        <f>IFERROR(Y355+Y43,"")</f>
        <v>1.1773407834566143E-2</v>
      </c>
      <c r="Z2149" s="14">
        <f>IFERROR(Z355+Z43,"")</f>
        <v>2.1725344044485315E-2</v>
      </c>
      <c r="AA2149" s="14">
        <f>IFERROR(AA355+AA43,"")</f>
        <v>2.0109803836536235E-2</v>
      </c>
      <c r="AB2149" s="14">
        <f>IFERROR(AB355+AB43,"")</f>
        <v>2.0965576198958065E-2</v>
      </c>
      <c r="AC2149" s="14">
        <f>IFERROR(AC355+AC43,"")</f>
        <v>2.0404538198658249E-2</v>
      </c>
      <c r="AD2149" s="14">
        <f>IFERROR(AD355+AD43,"")</f>
        <v>1.9777812746994056E-2</v>
      </c>
      <c r="AE2149" s="14">
        <f>IFERROR(AE355+AE43,"")</f>
        <v>1.8936113140515212E-2</v>
      </c>
      <c r="AF2149" s="14">
        <f>IFERROR(AF355+AF43,"")</f>
        <v>2.3684453595843525E-2</v>
      </c>
      <c r="AG2149" s="14">
        <f>IFERROR(AG355+AG43,"")</f>
        <v>2.3801567289972819E-2</v>
      </c>
      <c r="AH2149" s="14">
        <f>IFERROR(AH355+AH43,"")</f>
        <v>2.2589823043284309E-2</v>
      </c>
    </row>
    <row r="2150" spans="1:34" ht="15" hidden="1" x14ac:dyDescent="0.25">
      <c r="A2150" t="str">
        <f t="shared" si="359"/>
        <v>农业(H)逾期率+重组率</v>
      </c>
      <c r="B2150" s="15" t="str">
        <f t="shared" si="387"/>
        <v>农业银行逾期率+重组率</v>
      </c>
      <c r="C2150" s="16" t="s">
        <v>179</v>
      </c>
      <c r="D2150" s="16" t="s">
        <v>164</v>
      </c>
      <c r="E2150" s="17" t="s">
        <v>149</v>
      </c>
      <c r="F2150" s="17" t="s">
        <v>542</v>
      </c>
      <c r="G2150" s="17" t="str">
        <f>G2149</f>
        <v>逾期率+重组率</v>
      </c>
      <c r="H2150" s="14">
        <f>IFERROR(H356+H44,"")</f>
        <v>1.9225906015767878E-2</v>
      </c>
      <c r="I2150" s="14">
        <f>IFERROR(I356+I44,"")</f>
        <v>1.8754084385703876E-2</v>
      </c>
      <c r="J2150" s="14">
        <f>IFERROR(J356+J44,"")</f>
        <v>1.8024544871970884E-2</v>
      </c>
      <c r="K2150" s="14">
        <f>IFERROR(K356+K44,"")</f>
        <v>1.6993727374521851E-2</v>
      </c>
      <c r="L2150" s="14">
        <f>IFERROR(L356+L44,"")</f>
        <v>1.7044549654991383E-2</v>
      </c>
      <c r="M2150" s="14">
        <f>IFERROR(M356+M44,"")</f>
        <v>1.6567160769917148E-2</v>
      </c>
      <c r="N2150" s="14">
        <f>IFERROR(N356+N44,"")</f>
        <v>1.3872708866426213E-2</v>
      </c>
      <c r="O2150" s="14">
        <f>IFERROR(O356+O44,"")</f>
        <v>1.3101388936030876E-2</v>
      </c>
      <c r="P2150" s="14">
        <f>IFERROR(P356+P44,"")</f>
        <v>1.2057238018410237E-2</v>
      </c>
      <c r="Q2150" s="14">
        <f>IFERROR(Q356+Q44,"")</f>
        <v>1.1764333703494775E-2</v>
      </c>
      <c r="R2150" s="14">
        <f>IFERROR(R356+R44,"")</f>
        <v>1.1859882192506053E-2</v>
      </c>
      <c r="S2150" s="14">
        <f>IFERROR(S356+S44,"")</f>
        <v>1.1196072130452851E-2</v>
      </c>
      <c r="T2150" s="14">
        <f>IFERROR(T356+T44,"")</f>
        <v>1.0987397499765987E-2</v>
      </c>
      <c r="U2150" s="14">
        <f>IFERROR(U356+U44,"")</f>
        <v>1.0645628237216995E-2</v>
      </c>
      <c r="V2150" s="14">
        <f>IFERROR(V356+V44,"")</f>
        <v>1.1786608957252906E-2</v>
      </c>
      <c r="W2150" s="14">
        <f>IFERROR(W356+W44,"")</f>
        <v>1.1000327884196734E-2</v>
      </c>
      <c r="X2150" s="14">
        <f>IFERROR(X356+X44,"")</f>
        <v>1.0871620944144105E-2</v>
      </c>
      <c r="Y2150" s="14">
        <f>IFERROR(Y356+Y44,"")</f>
        <v>1.0581846432840054E-2</v>
      </c>
      <c r="Z2150" s="14">
        <f>IFERROR(Z356+Z44,"")</f>
        <v>1.2810297554952922E-2</v>
      </c>
      <c r="AA2150" s="14">
        <f>IFERROR(AA356+AA44,"")</f>
        <v>1.2141400662021469E-2</v>
      </c>
      <c r="AB2150" s="14">
        <f>IFERROR(AB356+AB44,"")</f>
        <v>1.3828711550754474E-2</v>
      </c>
      <c r="AC2150" s="14">
        <f>IFERROR(AC356+AC44,"")</f>
        <v>1.3630181650019712E-2</v>
      </c>
      <c r="AD2150" s="14">
        <f>IFERROR(AD356+AD44,"")</f>
        <v>1.6036489171275266E-2</v>
      </c>
      <c r="AE2150" s="14">
        <f>IFERROR(AE356+AE44,"")</f>
        <v>1.525142309999053E-2</v>
      </c>
      <c r="AF2150" s="14">
        <f>IFERROR(AF356+AF44,"")</f>
        <v>1.6897968474159294E-2</v>
      </c>
      <c r="AG2150" s="14">
        <f>IFERROR(AG356+AG44,"")</f>
        <v>1.6703131596785988E-2</v>
      </c>
      <c r="AH2150" s="14">
        <f>IFERROR(AH356+AH44,"")</f>
        <v>1.7450373936321116E-2</v>
      </c>
    </row>
    <row r="2151" spans="1:34" ht="15" hidden="1" x14ac:dyDescent="0.25">
      <c r="A2151" t="str">
        <f t="shared" si="359"/>
        <v>交通(H)逾期率+重组率</v>
      </c>
      <c r="B2151" s="3" t="str">
        <f t="shared" si="387"/>
        <v>交通银行逾期率+重组率</v>
      </c>
      <c r="C2151" s="4" t="s">
        <v>180</v>
      </c>
      <c r="D2151" s="4" t="s">
        <v>165</v>
      </c>
      <c r="E2151" s="5" t="s">
        <v>150</v>
      </c>
      <c r="F2151" s="5" t="s">
        <v>542</v>
      </c>
      <c r="G2151" s="5" t="str">
        <f t="shared" ref="G2151:G2177" si="390">G2150</f>
        <v>逾期率+重组率</v>
      </c>
      <c r="H2151" s="14">
        <f>IFERROR(H357+H45,"")</f>
        <v>2.0037960383673527E-2</v>
      </c>
      <c r="I2151" s="14">
        <f>IFERROR(I357+I45,"")</f>
        <v>1.9745185374116014E-2</v>
      </c>
      <c r="J2151" s="14">
        <f>IFERROR(J357+J45,"")</f>
        <v>1.8504696683335611E-2</v>
      </c>
      <c r="K2151" s="14">
        <f>IFERROR(K357+K45,"")</f>
        <v>1.7628045967185334E-2</v>
      </c>
      <c r="L2151" s="14">
        <f>IFERROR(L357+L45,"")</f>
        <v>1.9034427533369765E-2</v>
      </c>
      <c r="M2151" s="14">
        <f>IFERROR(M357+M45,"")</f>
        <v>1.8749131809535861E-2</v>
      </c>
      <c r="N2151" s="14">
        <f>IFERROR(N357+N45,"")</f>
        <v>1.6842486112498001E-2</v>
      </c>
      <c r="O2151" s="14">
        <f>IFERROR(O357+O45,"")</f>
        <v>1.6264935770954517E-2</v>
      </c>
      <c r="P2151" s="14">
        <f>IFERROR(P357+P45,"")</f>
        <v>1.4848654490370827E-2</v>
      </c>
      <c r="Q2151" s="14">
        <f>IFERROR(Q357+Q45,"")</f>
        <v>1.5196676150476448E-2</v>
      </c>
      <c r="R2151" s="14">
        <f>IFERROR(R357+R45,"")</f>
        <v>1.462624230229864E-2</v>
      </c>
      <c r="S2151" s="14">
        <f>IFERROR(S357+S45,"")</f>
        <v>1.5315883972378061E-2</v>
      </c>
      <c r="T2151" s="14">
        <f>IFERROR(T357+T45,"")</f>
        <v>1.4451876693948557E-2</v>
      </c>
      <c r="U2151" s="14">
        <f>IFERROR(U357+U45,"")</f>
        <v>1.4964394645211883E-2</v>
      </c>
      <c r="V2151" s="14">
        <f>IFERROR(V357+V45,"")</f>
        <v>1.3498616737171841E-2</v>
      </c>
      <c r="W2151" s="14">
        <f>IFERROR(W357+W45,"")</f>
        <v>1.4004729603503525E-2</v>
      </c>
      <c r="X2151" s="14">
        <f>IFERROR(X357+X45,"")</f>
        <v>1.4623180328142228E-2</v>
      </c>
      <c r="Y2151" s="14">
        <f>IFERROR(Y357+Y45,"")</f>
        <v>1.5128211969468421E-2</v>
      </c>
      <c r="Z2151" s="14">
        <f>IFERROR(Z357+Z45,"")</f>
        <v>1.8971394675311372E-2</v>
      </c>
      <c r="AA2151" s="14">
        <f>IFERROR(AA357+AA45,"")</f>
        <v>1.8923415833020752E-2</v>
      </c>
      <c r="AB2151" s="14">
        <f>IFERROR(AB357+AB45,"")</f>
        <v>2.1804039655847658E-2</v>
      </c>
      <c r="AC2151" s="14">
        <f>IFERROR(AC357+AC45,"")</f>
        <v>1.9688807019343516E-2</v>
      </c>
      <c r="AD2151" s="14">
        <f>IFERROR(AD357+AD45,"")</f>
        <v>2.1631135125834557E-2</v>
      </c>
      <c r="AE2151" s="14">
        <f>IFERROR(AE357+AE45,"")</f>
        <v>2.1266444303258955E-2</v>
      </c>
      <c r="AF2151" s="14">
        <f>IFERROR(AF357+AF45,"")</f>
        <v>2.2458856749331194E-2</v>
      </c>
      <c r="AG2151" s="14">
        <f>IFERROR(AG357+AG45,"")</f>
        <v>2.2227922660026624E-2</v>
      </c>
      <c r="AH2151" s="14">
        <f>IFERROR(AH357+AH45,"")</f>
        <v>2.3034730589590414E-2</v>
      </c>
    </row>
    <row r="2152" spans="1:34" ht="15" hidden="1" x14ac:dyDescent="0.25">
      <c r="A2152" t="str">
        <f t="shared" ref="A2152:A2214" si="391">E2152&amp;G2152</f>
        <v>中国(H)逾期率+重组率</v>
      </c>
      <c r="B2152" s="3" t="str">
        <f t="shared" si="387"/>
        <v>中国银行逾期率+重组率</v>
      </c>
      <c r="C2152" s="4" t="s">
        <v>181</v>
      </c>
      <c r="D2152" s="4" t="s">
        <v>166</v>
      </c>
      <c r="E2152" s="5" t="s">
        <v>151</v>
      </c>
      <c r="F2152" s="5" t="s">
        <v>542</v>
      </c>
      <c r="G2152" s="5" t="str">
        <f t="shared" si="390"/>
        <v>逾期率+重组率</v>
      </c>
      <c r="H2152" s="14">
        <f>IFERROR(H358+H46,"")</f>
        <v>1.5261532128491628E-2</v>
      </c>
      <c r="I2152" s="14">
        <f>IFERROR(I358+I46,"")</f>
        <v>1.484293350113163E-2</v>
      </c>
      <c r="J2152" s="14">
        <f>IFERROR(J358+J46,"")</f>
        <v>1.3426765562475733E-2</v>
      </c>
      <c r="K2152" s="14">
        <f>IFERROR(K358+K46,"")</f>
        <v>1.2677894533698887E-2</v>
      </c>
      <c r="L2152" s="14">
        <f>IFERROR(L358+L46,"")</f>
        <v>1.4641779726624782E-2</v>
      </c>
      <c r="M2152" s="14">
        <f>IFERROR(M358+M46,"")</f>
        <v>1.4327935091090751E-2</v>
      </c>
      <c r="N2152" s="14">
        <f>IFERROR(N358+N46,"")</f>
        <v>1.4176869625974337E-2</v>
      </c>
      <c r="O2152" s="14">
        <f>IFERROR(O358+O46,"")</f>
        <v>1.3424809191063043E-2</v>
      </c>
      <c r="P2152" s="14">
        <f>IFERROR(P358+P46,"")</f>
        <v>1.2858833943764088E-2</v>
      </c>
      <c r="Q2152" s="14">
        <f>IFERROR(Q358+Q46,"")</f>
        <v>1.2716885724776909E-2</v>
      </c>
      <c r="R2152" s="14">
        <f>IFERROR(R358+R46,"")</f>
        <v>1.2181822844716878E-2</v>
      </c>
      <c r="S2152" s="14">
        <f>IFERROR(S358+S46,"")</f>
        <v>1.1565918801859245E-2</v>
      </c>
      <c r="T2152" s="14">
        <f>IFERROR(T358+T46,"")</f>
        <v>1.3029454446845558E-2</v>
      </c>
      <c r="U2152" s="14">
        <f>IFERROR(U358+U46,"")</f>
        <v>1.2658861970325333E-2</v>
      </c>
      <c r="V2152" s="14">
        <f>IFERROR(V358+V46,"")</f>
        <v>1.2595739080771166E-2</v>
      </c>
      <c r="W2152" s="14">
        <f>IFERROR(W358+W46,"")</f>
        <v>1.1867464001869794E-2</v>
      </c>
      <c r="X2152" s="14">
        <f>IFERROR(X358+X46,"")</f>
        <v>1.1957086526120448E-2</v>
      </c>
      <c r="Y2152" s="14">
        <f>IFERROR(Y358+Y46,"")</f>
        <v>1.1633274746990656E-2</v>
      </c>
      <c r="Z2152" s="14">
        <f>IFERROR(Z358+Z46,"")</f>
        <v>1.3542152704841529E-2</v>
      </c>
      <c r="AA2152" s="14">
        <f>IFERROR(AA358+AA46,"")</f>
        <v>1.290990419509036E-2</v>
      </c>
      <c r="AB2152" s="14">
        <f>IFERROR(AB358+AB46,"")</f>
        <v>1.5888015056964827E-2</v>
      </c>
      <c r="AC2152" s="14">
        <f>IFERROR(AC358+AC46,"")</f>
        <v>1.5630860488055381E-2</v>
      </c>
      <c r="AD2152" s="14">
        <f>IFERROR(AD358+AD46,"")</f>
        <v>1.6471167635284473E-2</v>
      </c>
      <c r="AE2152" s="14">
        <f>IFERROR(AE358+AE46,"")</f>
        <v>1.5695163659659526E-2</v>
      </c>
      <c r="AF2152" s="14">
        <f>IFERROR(AF358+AF46,"")</f>
        <v>1.80224934850471E-2</v>
      </c>
      <c r="AG2152" s="14">
        <f>IFERROR(AG358+AG46,"")</f>
        <v>1.7754883426879926E-2</v>
      </c>
      <c r="AH2152" s="14">
        <f>IFERROR(AH358+AH46,"")</f>
        <v>1.7793260745246162E-2</v>
      </c>
    </row>
    <row r="2153" spans="1:34" ht="15" hidden="1" x14ac:dyDescent="0.25">
      <c r="A2153" t="str">
        <f t="shared" si="391"/>
        <v>建设(H)逾期率+重组率</v>
      </c>
      <c r="B2153" s="3" t="str">
        <f t="shared" si="387"/>
        <v>建设银行逾期率+重组率</v>
      </c>
      <c r="C2153" s="4" t="s">
        <v>182</v>
      </c>
      <c r="D2153" s="4" t="s">
        <v>167</v>
      </c>
      <c r="E2153" s="5" t="s">
        <v>152</v>
      </c>
      <c r="F2153" s="5" t="s">
        <v>542</v>
      </c>
      <c r="G2153" s="5" t="str">
        <f t="shared" si="390"/>
        <v>逾期率+重组率</v>
      </c>
      <c r="H2153" s="14">
        <f>IFERROR(H359+H47,"")</f>
        <v>1.4661215899809232E-2</v>
      </c>
      <c r="I2153" s="14">
        <f>IFERROR(I359+I47,"")</f>
        <v>1.4334264316212998E-2</v>
      </c>
      <c r="J2153" s="14">
        <f>IFERROR(J359+J47,"")</f>
        <v>1.1937157865815279E-2</v>
      </c>
      <c r="K2153" s="14">
        <f>IFERROR(K359+K47,"")</f>
        <v>1.1222590782374775E-2</v>
      </c>
      <c r="L2153" s="14">
        <f>IFERROR(L359+L47,"")</f>
        <v>1.1792792167717763E-2</v>
      </c>
      <c r="M2153" s="14">
        <f>IFERROR(M359+M47,"")</f>
        <v>1.1629659439881377E-2</v>
      </c>
      <c r="N2153" s="14">
        <f>IFERROR(N359+N47,"")</f>
        <v>1.1484274713467904E-2</v>
      </c>
      <c r="O2153" s="14">
        <f>IFERROR(O359+O47,"")</f>
        <v>1.0910279596870012E-2</v>
      </c>
      <c r="P2153" s="14">
        <f>IFERROR(P359+P47,"")</f>
        <v>1.1351727805201059E-2</v>
      </c>
      <c r="Q2153" s="14">
        <f>IFERROR(Q359+Q47,"")</f>
        <v>1.113301467689713E-2</v>
      </c>
      <c r="R2153" s="14">
        <f>IFERROR(R359+R47,"")</f>
        <v>9.8967466997965155E-3</v>
      </c>
      <c r="S2153" s="14">
        <f>IFERROR(S359+S47,"")</f>
        <v>9.4271019230518349E-3</v>
      </c>
      <c r="T2153" s="14">
        <f>IFERROR(T359+T47,"")</f>
        <v>1.0142701240252348E-2</v>
      </c>
      <c r="U2153" s="14">
        <f>IFERROR(U359+U47,"")</f>
        <v>9.8876513056321766E-3</v>
      </c>
      <c r="V2153" s="14">
        <f>IFERROR(V359+V47,"")</f>
        <v>1.0985681578779024E-2</v>
      </c>
      <c r="W2153" s="14">
        <f>IFERROR(W359+W47,"")</f>
        <v>1.0338155008476122E-2</v>
      </c>
      <c r="X2153" s="14">
        <f>IFERROR(X359+X47,"")</f>
        <v>1.1806639163845126E-2</v>
      </c>
      <c r="Y2153" s="14">
        <f>IFERROR(Y359+Y47,"")</f>
        <v>1.1544778912664231E-2</v>
      </c>
      <c r="Z2153" s="14">
        <f>IFERROR(Z359+Z47,"")</f>
        <v>1.3425737754116988E-2</v>
      </c>
      <c r="AA2153" s="14">
        <f>IFERROR(AA359+AA47,"")</f>
        <v>1.27986020185663E-2</v>
      </c>
      <c r="AB2153" s="14">
        <f>IFERROR(AB359+AB47,"")</f>
        <v>1.6401381665611291E-2</v>
      </c>
      <c r="AC2153" s="14">
        <f>IFERROR(AC359+AC47,"")</f>
        <v>1.6207692337628476E-2</v>
      </c>
      <c r="AD2153" s="14">
        <f>IFERROR(AD359+AD47,"")</f>
        <v>1.7525857169015228E-2</v>
      </c>
      <c r="AE2153" s="14">
        <f>IFERROR(AE359+AE47,"")</f>
        <v>1.6730813721549311E-2</v>
      </c>
      <c r="AF2153" s="14">
        <f>IFERROR(AF359+AF47,"")</f>
        <v>1.7622827562088314E-2</v>
      </c>
      <c r="AG2153" s="14">
        <f>IFERROR(AG359+AG47,"")</f>
        <v>1.7473524136864139E-2</v>
      </c>
      <c r="AH2153" s="14">
        <f>IFERROR(AH359+AH47,"")</f>
        <v>1.7793975384644854E-2</v>
      </c>
    </row>
    <row r="2154" spans="1:34" ht="15" hidden="1" x14ac:dyDescent="0.25">
      <c r="A2154" t="str">
        <f t="shared" si="391"/>
        <v>工商(H)逾期率+重组率</v>
      </c>
      <c r="B2154" s="3" t="str">
        <f t="shared" si="387"/>
        <v>工商银行逾期率+重组率</v>
      </c>
      <c r="C2154" s="4" t="s">
        <v>183</v>
      </c>
      <c r="D2154" s="4" t="s">
        <v>168</v>
      </c>
      <c r="E2154" s="5" t="s">
        <v>153</v>
      </c>
      <c r="F2154" s="5" t="s">
        <v>542</v>
      </c>
      <c r="G2154" s="5" t="str">
        <f t="shared" si="390"/>
        <v>逾期率+重组率</v>
      </c>
      <c r="H2154" s="14">
        <f>IFERROR(H360+H48,"")</f>
        <v>1.7285976764870301E-2</v>
      </c>
      <c r="I2154" s="14">
        <f>IFERROR(I360+I48,"")</f>
        <v>1.6882100558170993E-2</v>
      </c>
      <c r="J2154" s="14">
        <f>IFERROR(J360+J48,"")</f>
        <v>1.6438742082290781E-2</v>
      </c>
      <c r="K2154" s="14">
        <f>IFERROR(K360+K48,"")</f>
        <v>1.5730545941603641E-2</v>
      </c>
      <c r="L2154" s="14">
        <f>IFERROR(L360+L48,"")</f>
        <v>1.4194700698478141E-2</v>
      </c>
      <c r="M2154" s="14">
        <f>IFERROR(M360+M48,"")</f>
        <v>1.3834774858977297E-2</v>
      </c>
      <c r="N2154" s="14">
        <f>IFERROR(N360+N48,"")</f>
        <v>1.5005497116993555E-2</v>
      </c>
      <c r="O2154" s="14">
        <f>IFERROR(O360+O48,"")</f>
        <v>1.4344580572937332E-2</v>
      </c>
      <c r="P2154" s="14">
        <f>IFERROR(P360+P48,"")</f>
        <v>1.4221348881046621E-2</v>
      </c>
      <c r="Q2154" s="14">
        <f>IFERROR(Q360+Q48,"")</f>
        <v>1.3922855860565131E-2</v>
      </c>
      <c r="R2154" s="14">
        <f>IFERROR(R360+R48,"")</f>
        <v>1.3259387015540774E-2</v>
      </c>
      <c r="S2154" s="14">
        <f>IFERROR(S360+S48,"")</f>
        <v>1.2685090132024276E-2</v>
      </c>
      <c r="T2154" s="14">
        <f>IFERROR(T360+T48,"")</f>
        <v>1.3080224301474933E-2</v>
      </c>
      <c r="U2154" s="14">
        <f>IFERROR(U360+U48,"")</f>
        <v>1.2755704448979147E-2</v>
      </c>
      <c r="V2154" s="14">
        <f>IFERROR(V360+V48,"")</f>
        <v>1.336618256725138E-2</v>
      </c>
      <c r="W2154" s="14">
        <f>IFERROR(W360+W48,"")</f>
        <v>1.2650658781445456E-2</v>
      </c>
      <c r="X2154" s="14">
        <f>IFERROR(X360+X48,"")</f>
        <v>1.311181542912458E-2</v>
      </c>
      <c r="Y2154" s="14">
        <f>IFERROR(Y360+Y48,"")</f>
        <v>1.2862451824421558E-2</v>
      </c>
      <c r="Z2154" s="14">
        <f>IFERROR(Z360+Z48,"")</f>
        <v>1.5837589752424264E-2</v>
      </c>
      <c r="AA2154" s="14">
        <f>IFERROR(AA360+AA48,"")</f>
        <v>1.5094796669073179E-2</v>
      </c>
      <c r="AB2154" s="14">
        <f>IFERROR(AB360+AB48,"")</f>
        <v>1.7671993404591999E-2</v>
      </c>
      <c r="AC2154" s="14">
        <f>IFERROR(AC360+AC48,"")</f>
        <v>1.7509491151824437E-2</v>
      </c>
      <c r="AD2154" s="14">
        <f>IFERROR(AD360+AD48,"")</f>
        <v>1.9238002061804871E-2</v>
      </c>
      <c r="AE2154" s="14">
        <f>IFERROR(AE360+AE48,"")</f>
        <v>1.8388446116420484E-2</v>
      </c>
      <c r="AF2154" s="14">
        <f>IFERROR(AF360+AF48,"")</f>
        <v>1.987572972980315E-2</v>
      </c>
      <c r="AG2154" s="14">
        <f>IFERROR(AG360+AG48,"")</f>
        <v>1.9701937437198148E-2</v>
      </c>
      <c r="AH2154" s="14">
        <f>IFERROR(AH360+AH48,"")</f>
        <v>2.0283212735650303E-2</v>
      </c>
    </row>
    <row r="2155" spans="1:34" ht="15" hidden="1" x14ac:dyDescent="0.25">
      <c r="A2155" t="str">
        <f t="shared" si="391"/>
        <v>邮储(H)逾期率+重组率</v>
      </c>
      <c r="B2155" s="3" t="str">
        <f t="shared" si="387"/>
        <v>邮储银行逾期率+重组率</v>
      </c>
      <c r="C2155" s="4" t="s">
        <v>184</v>
      </c>
      <c r="D2155" s="4" t="s">
        <v>169</v>
      </c>
      <c r="E2155" s="5" t="s">
        <v>154</v>
      </c>
      <c r="F2155" s="5" t="s">
        <v>542</v>
      </c>
      <c r="G2155" s="5" t="str">
        <f t="shared" si="390"/>
        <v>逾期率+重组率</v>
      </c>
      <c r="H2155" s="14">
        <f>IFERROR(H361+H49,"")</f>
        <v>9.8732940381009056E-3</v>
      </c>
      <c r="I2155" s="14">
        <f>IFERROR(I361+I49,"")</f>
        <v>9.5775705639441749E-3</v>
      </c>
      <c r="J2155" s="14">
        <f>IFERROR(J361+J49,"")</f>
        <v>1.036832961212146E-2</v>
      </c>
      <c r="K2155" s="14">
        <f>IFERROR(K361+K49,"")</f>
        <v>9.8381457725769551E-3</v>
      </c>
      <c r="L2155" s="14">
        <f>IFERROR(L361+L49,"")</f>
        <v>8.8294256047686745E-3</v>
      </c>
      <c r="M2155" s="14">
        <f>IFERROR(M361+M49,"")</f>
        <v>8.5623027613979299E-3</v>
      </c>
      <c r="N2155" s="14">
        <f>IFERROR(N361+N49,"")</f>
        <v>7.9978895284292632E-3</v>
      </c>
      <c r="O2155" s="14">
        <f>IFERROR(O361+O49,"")</f>
        <v>7.9312069901755766E-3</v>
      </c>
      <c r="P2155" s="14">
        <f>IFERROR(P361+P49,"")</f>
        <v>8.8999144112137454E-3</v>
      </c>
      <c r="Q2155" s="14">
        <f>IFERROR(Q361+Q49,"")</f>
        <v>8.8892940008189793E-3</v>
      </c>
      <c r="R2155" s="14">
        <f>IFERROR(R361+R49,"")</f>
        <v>8.8872203540726596E-3</v>
      </c>
      <c r="S2155" s="14">
        <f>IFERROR(S361+S49,"")</f>
        <v>9.2658398216536233E-3</v>
      </c>
      <c r="T2155" s="14" t="str">
        <f>IFERROR(T361+T49,"")</f>
        <v/>
      </c>
      <c r="U2155" s="14" t="str">
        <f>IFERROR(U361+U49,"")</f>
        <v/>
      </c>
      <c r="V2155" s="14" t="str">
        <f>IFERROR(V361+V49,"")</f>
        <v/>
      </c>
      <c r="W2155" s="14" t="str">
        <f>IFERROR(W361+W49,"")</f>
        <v/>
      </c>
      <c r="X2155" s="14" t="str">
        <f>IFERROR(X361+X49,"")</f>
        <v/>
      </c>
      <c r="Y2155" s="14" t="str">
        <f>IFERROR(Y361+Y49,"")</f>
        <v/>
      </c>
      <c r="Z2155" s="14">
        <f>IFERROR(Z361+Z49,"")</f>
        <v>1.0488909352472785E-2</v>
      </c>
      <c r="AA2155" s="14">
        <f>IFERROR(AA361+AA49,"")</f>
        <v>1.1193284639396466E-2</v>
      </c>
      <c r="AB2155" s="14">
        <f>IFERROR(AB361+AB49,"")</f>
        <v>1.2393457632857907E-2</v>
      </c>
      <c r="AC2155" s="14">
        <f>IFERROR(AC361+AC49,"")</f>
        <v>1.0197425260323261E-2</v>
      </c>
      <c r="AD2155" s="14">
        <f>IFERROR(AD361+AD49,"")</f>
        <v>1.4368573717952313E-2</v>
      </c>
      <c r="AE2155" s="14">
        <f>IFERROR(AE361+AE49,"")</f>
        <v>1.469850755457244E-2</v>
      </c>
      <c r="AF2155" s="14">
        <f>IFERROR(AF361+AF49,"")</f>
        <v>1.4710706085369158E-2</v>
      </c>
      <c r="AG2155" s="14">
        <f>IFERROR(AG361+AG49,"")</f>
        <v>1.5054747407567048E-2</v>
      </c>
      <c r="AH2155" s="14">
        <f>IFERROR(AH361+AH49,"")</f>
        <v>1.5751764349343451E-2</v>
      </c>
    </row>
    <row r="2156" spans="1:34" ht="15" hidden="1" x14ac:dyDescent="0.25">
      <c r="A2156" t="str">
        <f t="shared" si="391"/>
        <v>光大(H)逾期率+重组率</v>
      </c>
      <c r="B2156" s="3" t="str">
        <f t="shared" si="387"/>
        <v>光大银行逾期率+重组率</v>
      </c>
      <c r="C2156" s="4" t="s">
        <v>185</v>
      </c>
      <c r="D2156" s="4" t="s">
        <v>170</v>
      </c>
      <c r="E2156" s="5" t="s">
        <v>155</v>
      </c>
      <c r="F2156" s="5" t="s">
        <v>542</v>
      </c>
      <c r="G2156" s="5" t="str">
        <f t="shared" si="390"/>
        <v>逾期率+重组率</v>
      </c>
      <c r="H2156" s="14">
        <f>IFERROR(H362+H50,"")</f>
        <v>3.0601588140240728E-2</v>
      </c>
      <c r="I2156" s="14">
        <f>IFERROR(I362+I50,"")</f>
        <v>2.9861289083124565E-2</v>
      </c>
      <c r="J2156" s="14">
        <f>IFERROR(J362+J50,"")</f>
        <v>2.7074659575754625E-2</v>
      </c>
      <c r="K2156" s="14">
        <f>IFERROR(K362+K50,"")</f>
        <v>2.5364875698914033E-2</v>
      </c>
      <c r="L2156" s="14">
        <f>IFERROR(L362+L50,"")</f>
        <v>2.6072012163356452E-2</v>
      </c>
      <c r="M2156" s="14">
        <f>IFERROR(M362+M50,"")</f>
        <v>2.5709230630068705E-2</v>
      </c>
      <c r="N2156" s="14">
        <f>IFERROR(N362+N50,"")</f>
        <v>2.4009115189923047E-2</v>
      </c>
      <c r="O2156" s="14">
        <f>IFERROR(O362+O50,"")</f>
        <v>2.2873758254560186E-2</v>
      </c>
      <c r="P2156" s="14">
        <f>IFERROR(P362+P50,"")</f>
        <v>2.2621349450476159E-2</v>
      </c>
      <c r="Q2156" s="14">
        <f>IFERROR(Q362+Q50,"")</f>
        <v>2.2288151216992319E-2</v>
      </c>
      <c r="R2156" s="14">
        <f>IFERROR(R362+R50,"")</f>
        <v>2.1267473446650205E-2</v>
      </c>
      <c r="S2156" s="14">
        <f>IFERROR(S362+S50,"")</f>
        <v>2.0364468926509508E-2</v>
      </c>
      <c r="T2156" s="14">
        <f>IFERROR(T362+T50,"")</f>
        <v>2.0886363707537384E-2</v>
      </c>
      <c r="U2156" s="14">
        <f>IFERROR(U362+U50,"")</f>
        <v>2.0581075083725284E-2</v>
      </c>
      <c r="V2156" s="14">
        <f>IFERROR(V362+V50,"")</f>
        <v>2.0801024332946279E-2</v>
      </c>
      <c r="W2156" s="14">
        <f>IFERROR(W362+W50,"")</f>
        <v>2.0008708218926887E-2</v>
      </c>
      <c r="X2156" s="14">
        <f>IFERROR(X362+X50,"")</f>
        <v>2.0471468825217089E-2</v>
      </c>
      <c r="Y2156" s="14">
        <f>IFERROR(Y362+Y50,"")</f>
        <v>2.0376166797429686E-2</v>
      </c>
      <c r="Z2156" s="14">
        <f>IFERROR(Z362+Z50,"")</f>
        <v>2.1195134664957642E-2</v>
      </c>
      <c r="AA2156" s="14">
        <f>IFERROR(AA362+AA50,"")</f>
        <v>2.0548118796875837E-2</v>
      </c>
      <c r="AB2156" s="14">
        <f>IFERROR(AB362+AB50,"")</f>
        <v>2.667407056580241E-2</v>
      </c>
      <c r="AC2156" s="14">
        <f>IFERROR(AC362+AC50,"")</f>
        <v>2.6648123605581907E-2</v>
      </c>
      <c r="AD2156" s="14">
        <f>IFERROR(AD362+AD50,"")</f>
        <v>2.574187155653598E-2</v>
      </c>
      <c r="AE2156" s="14">
        <f>IFERROR(AE362+AE50,"")</f>
        <v>2.463323562680159E-2</v>
      </c>
      <c r="AF2156" s="14">
        <f>IFERROR(AF362+AF50,"")</f>
        <v>2.5505684280631821E-2</v>
      </c>
      <c r="AG2156" s="14">
        <f>IFERROR(AG362+AG50,"")</f>
        <v>2.5867512899983933E-2</v>
      </c>
      <c r="AH2156" s="14">
        <f>IFERROR(AH362+AH50,"")</f>
        <v>2.7511307169607292E-2</v>
      </c>
    </row>
    <row r="2157" spans="1:34" ht="15" hidden="1" x14ac:dyDescent="0.25">
      <c r="A2157" t="str">
        <f t="shared" si="391"/>
        <v>中信(H)逾期率+重组率</v>
      </c>
      <c r="B2157" s="3" t="str">
        <f t="shared" si="387"/>
        <v>中信银行逾期率+重组率</v>
      </c>
      <c r="C2157" s="4" t="s">
        <v>186</v>
      </c>
      <c r="D2157" s="4" t="s">
        <v>171</v>
      </c>
      <c r="E2157" s="5" t="s">
        <v>156</v>
      </c>
      <c r="F2157" s="5" t="s">
        <v>542</v>
      </c>
      <c r="G2157" s="5" t="str">
        <f t="shared" si="390"/>
        <v>逾期率+重组率</v>
      </c>
      <c r="H2157" s="14">
        <f>IFERROR(H363+H51,"")</f>
        <v>3.1796908972031419E-2</v>
      </c>
      <c r="I2157" s="14">
        <f>IFERROR(I363+I51,"")</f>
        <v>3.0830584838012348E-2</v>
      </c>
      <c r="J2157" s="14">
        <f>IFERROR(J363+J51,"")</f>
        <v>3.1716211183277984E-2</v>
      </c>
      <c r="K2157" s="14">
        <f>IFERROR(K363+K51,"")</f>
        <v>3.0522148482341464E-2</v>
      </c>
      <c r="L2157" s="14">
        <f>IFERROR(L363+L51,"")</f>
        <v>3.8265303095984998E-2</v>
      </c>
      <c r="M2157" s="14">
        <f>IFERROR(M363+M51,"")</f>
        <v>3.6971216691632038E-2</v>
      </c>
      <c r="N2157" s="14">
        <f>IFERROR(N363+N51,"")</f>
        <v>2.525871799096284E-2</v>
      </c>
      <c r="O2157" s="14">
        <f>IFERROR(O363+O51,"")</f>
        <v>2.4324619899558413E-2</v>
      </c>
      <c r="P2157" s="14">
        <f>IFERROR(P363+P51,"")</f>
        <v>2.508632569918029E-2</v>
      </c>
      <c r="Q2157" s="14">
        <f>IFERROR(Q363+Q51,"")</f>
        <v>2.4865669348192419E-2</v>
      </c>
      <c r="R2157" s="14">
        <f>IFERROR(R363+R51,"")</f>
        <v>2.1943097247943716E-2</v>
      </c>
      <c r="S2157" s="14">
        <f>IFERROR(S363+S51,"")</f>
        <v>2.1512811686430402E-2</v>
      </c>
      <c r="T2157" s="14">
        <f>IFERROR(T363+T51,"")</f>
        <v>1.9397179622465E-2</v>
      </c>
      <c r="U2157" s="14">
        <f>IFERROR(U363+U51,"")</f>
        <v>1.906623242428546E-2</v>
      </c>
      <c r="V2157" s="14">
        <f>IFERROR(V363+V51,"")</f>
        <v>1.8378457265332136E-2</v>
      </c>
      <c r="W2157" s="14">
        <f>IFERROR(W363+W51,"")</f>
        <v>1.7714367699019611E-2</v>
      </c>
      <c r="X2157" s="14">
        <f>IFERROR(X363+X51,"")</f>
        <v>1.6511400064794322E-2</v>
      </c>
      <c r="Y2157" s="14">
        <f>IFERROR(Y363+Y51,"")</f>
        <v>1.6254216658481587E-2</v>
      </c>
      <c r="Z2157" s="14">
        <f>IFERROR(Z363+Z51,"")</f>
        <v>1.9442763130135182E-2</v>
      </c>
      <c r="AA2157" s="14">
        <f>IFERROR(AA363+AA51,"")</f>
        <v>1.9150305617044405E-2</v>
      </c>
      <c r="AB2157" s="14">
        <f>IFERROR(AB363+AB51,"")</f>
        <v>2.2569436064437825E-2</v>
      </c>
      <c r="AC2157" s="14">
        <f>IFERROR(AC363+AC51,"")</f>
        <v>2.2416598290176389E-2</v>
      </c>
      <c r="AD2157" s="14">
        <f>IFERROR(AD363+AD51,"")</f>
        <v>2.311783932107813E-2</v>
      </c>
      <c r="AE2157" s="14">
        <f>IFERROR(AE363+AE51,"")</f>
        <v>2.2542855667046877E-2</v>
      </c>
      <c r="AF2157" s="14">
        <f>IFERROR(AF363+AF51,"")</f>
        <v>2.0149778520829383E-2</v>
      </c>
      <c r="AG2157" s="14">
        <f>IFERROR(AG363+AG51,"")</f>
        <v>2.0217446455941663E-2</v>
      </c>
      <c r="AH2157" s="14">
        <f>IFERROR(AH363+AH51,"")</f>
        <v>2.0696936220909248E-2</v>
      </c>
    </row>
    <row r="2158" spans="1:34" ht="15" hidden="1" x14ac:dyDescent="0.25">
      <c r="A2158" t="str">
        <f t="shared" si="391"/>
        <v>浙商(H)逾期率+重组率</v>
      </c>
      <c r="B2158" s="3" t="str">
        <f t="shared" si="387"/>
        <v>浙商银行逾期率+重组率</v>
      </c>
      <c r="C2158" s="4" t="s">
        <v>187</v>
      </c>
      <c r="D2158" s="4" t="s">
        <v>172</v>
      </c>
      <c r="E2158" s="5" t="s">
        <v>157</v>
      </c>
      <c r="F2158" s="5" t="s">
        <v>542</v>
      </c>
      <c r="G2158" s="5" t="str">
        <f t="shared" si="390"/>
        <v>逾期率+重组率</v>
      </c>
      <c r="H2158" s="14">
        <f>IFERROR(H364+H52,"")</f>
        <v>1.4603174545840149E-2</v>
      </c>
      <c r="I2158" s="14">
        <f>IFERROR(I364+I52,"")</f>
        <v>1.4603174545840149E-2</v>
      </c>
      <c r="J2158" s="14">
        <f>IFERROR(J364+J52,"")</f>
        <v>2.0966057808114585E-2</v>
      </c>
      <c r="K2158" s="14">
        <f>IFERROR(K364+K52,"")</f>
        <v>1.9952851761500641E-2</v>
      </c>
      <c r="L2158" s="14">
        <f>IFERROR(L364+L52,"")</f>
        <v>1.6845576737458168E-2</v>
      </c>
      <c r="M2158" s="14">
        <f>IFERROR(M364+M52,"")</f>
        <v>1.6318606359534055E-2</v>
      </c>
      <c r="N2158" s="14">
        <f>IFERROR(N364+N52,"")</f>
        <v>1.8609675825510215E-2</v>
      </c>
      <c r="O2158" s="14">
        <f>IFERROR(O364+O52,"")</f>
        <v>1.7843979604127352E-2</v>
      </c>
      <c r="P2158" s="14">
        <f>IFERROR(P364+P52,"")</f>
        <v>1.8691383082168039E-2</v>
      </c>
      <c r="Q2158" s="14">
        <f>IFERROR(Q364+Q52,"")</f>
        <v>1.8131864361026786E-2</v>
      </c>
      <c r="R2158" s="14">
        <f>IFERROR(R364+R52,"")</f>
        <v>1.7305297723911619E-2</v>
      </c>
      <c r="S2158" s="14">
        <f>IFERROR(S364+S52,"")</f>
        <v>1.6290757547200878E-2</v>
      </c>
      <c r="T2158" s="14">
        <f>IFERROR(T364+T52,"")</f>
        <v>1.903103828794812E-2</v>
      </c>
      <c r="U2158" s="14">
        <f>IFERROR(U364+U52,"")</f>
        <v>1.8570916429880235E-2</v>
      </c>
      <c r="V2158" s="14">
        <f>IFERROR(V364+V52,"")</f>
        <v>1.9996855136949574E-2</v>
      </c>
      <c r="W2158" s="14">
        <f>IFERROR(W364+W52,"")</f>
        <v>1.9059754720258563E-2</v>
      </c>
      <c r="X2158" s="14">
        <f>IFERROR(X364+X52,"")</f>
        <v>1.801041970271058E-2</v>
      </c>
      <c r="Y2158" s="14">
        <f>IFERROR(Y364+Y52,"")</f>
        <v>1.7472097717924084E-2</v>
      </c>
      <c r="Z2158" s="14">
        <f>IFERROR(Z364+Z52,"")</f>
        <v>1.8408240336112811E-2</v>
      </c>
      <c r="AA2158" s="14">
        <f>IFERROR(AA364+AA52,"")</f>
        <v>1.7773784092321953E-2</v>
      </c>
      <c r="AB2158" s="14">
        <f>IFERROR(AB364+AB52,"")</f>
        <v>2.719562634812597E-2</v>
      </c>
      <c r="AC2158" s="14">
        <f>IFERROR(AC364+AC52,"")</f>
        <v>2.6863682336326643E-2</v>
      </c>
      <c r="AD2158" s="14">
        <f>IFERROR(AD364+AD52,"")</f>
        <v>2.5092217387988128E-2</v>
      </c>
      <c r="AE2158" s="14">
        <f>IFERROR(AE364+AE52,"")</f>
        <v>2.4533796513245373E-2</v>
      </c>
      <c r="AF2158" s="14">
        <f>IFERROR(AF364+AF52,"")</f>
        <v>2.8063167929996892E-2</v>
      </c>
      <c r="AG2158" s="14">
        <f>IFERROR(AG364+AG52,"")</f>
        <v>2.7817739227283849E-2</v>
      </c>
      <c r="AH2158" s="14">
        <f>IFERROR(AH364+AH52,"")</f>
        <v>2.6257794008745283E-2</v>
      </c>
    </row>
    <row r="2159" spans="1:34" ht="15" hidden="1" x14ac:dyDescent="0.25">
      <c r="A2159" t="str">
        <f t="shared" si="391"/>
        <v>民生(H)逾期率+重组率</v>
      </c>
      <c r="B2159" s="3" t="str">
        <f t="shared" si="387"/>
        <v>民生银行逾期率+重组率</v>
      </c>
      <c r="C2159" s="4" t="s">
        <v>188</v>
      </c>
      <c r="D2159" s="4" t="s">
        <v>173</v>
      </c>
      <c r="E2159" s="5" t="s">
        <v>158</v>
      </c>
      <c r="F2159" s="5" t="s">
        <v>542</v>
      </c>
      <c r="G2159" s="5" t="str">
        <f t="shared" si="390"/>
        <v>逾期率+重组率</v>
      </c>
      <c r="H2159" s="14">
        <f>IFERROR(H365+H53,"")</f>
        <v>2.9430950944436821E-2</v>
      </c>
      <c r="I2159" s="14">
        <f>IFERROR(I365+I53,"")</f>
        <v>2.8301482198277998E-2</v>
      </c>
      <c r="J2159" s="14">
        <f>IFERROR(J365+J53,"")</f>
        <v>2.5062213252031985E-2</v>
      </c>
      <c r="K2159" s="14">
        <f>IFERROR(K365+K53,"")</f>
        <v>2.3631605741749946E-2</v>
      </c>
      <c r="L2159" s="14">
        <f>IFERROR(L365+L53,"")</f>
        <v>2.4814010102517887E-2</v>
      </c>
      <c r="M2159" s="14">
        <f>IFERROR(M365+M53,"")</f>
        <v>2.4626243102078397E-2</v>
      </c>
      <c r="N2159" s="14">
        <f>IFERROR(N365+N53,"")</f>
        <v>2.5121622571862342E-2</v>
      </c>
      <c r="O2159" s="14">
        <f>IFERROR(O365+O53,"")</f>
        <v>2.4127205800078898E-2</v>
      </c>
      <c r="P2159" s="14">
        <f>IFERROR(P365+P53,"")</f>
        <v>2.5704754582206897E-2</v>
      </c>
      <c r="Q2159" s="14">
        <f>IFERROR(Q365+Q53,"")</f>
        <v>2.5645987430771372E-2</v>
      </c>
      <c r="R2159" s="14">
        <f>IFERROR(R365+R53,"")</f>
        <v>2.6069211398198379E-2</v>
      </c>
      <c r="S2159" s="14">
        <f>IFERROR(S365+S53,"")</f>
        <v>2.51749713980454E-2</v>
      </c>
      <c r="T2159" s="14">
        <f>IFERROR(T365+T53,"")</f>
        <v>2.488505626868965E-2</v>
      </c>
      <c r="U2159" s="14">
        <f>IFERROR(U365+U53,"")</f>
        <v>2.5331496353068125E-2</v>
      </c>
      <c r="V2159" s="14">
        <f>IFERROR(V365+V53,"")</f>
        <v>2.3161474220650138E-2</v>
      </c>
      <c r="W2159" s="14">
        <f>IFERROR(W365+W53,"")</f>
        <v>2.2116573237412993E-2</v>
      </c>
      <c r="X2159" s="14">
        <f>IFERROR(X365+X53,"")</f>
        <v>2.2267431453205255E-2</v>
      </c>
      <c r="Y2159" s="14">
        <f>IFERROR(Y365+Y53,"")</f>
        <v>2.2303642970172313E-2</v>
      </c>
      <c r="Z2159" s="14">
        <f>IFERROR(Z365+Z53,"")</f>
        <v>2.5282807248641181E-2</v>
      </c>
      <c r="AA2159" s="14">
        <f>IFERROR(AA365+AA53,"")</f>
        <v>2.4642976700514768E-2</v>
      </c>
      <c r="AB2159" s="14">
        <f>IFERROR(AB365+AB53,"")</f>
        <v>2.7658539794588884E-2</v>
      </c>
      <c r="AC2159" s="14">
        <f>IFERROR(AC365+AC53,"")</f>
        <v>2.7547613868649626E-2</v>
      </c>
      <c r="AD2159" s="14">
        <f>IFERROR(AD365+AD53,"")</f>
        <v>2.6819579011702111E-2</v>
      </c>
      <c r="AE2159" s="14">
        <f>IFERROR(AE365+AE53,"")</f>
        <v>2.6404351585798548E-2</v>
      </c>
      <c r="AF2159" s="14">
        <f>IFERROR(AF365+AF53,"")</f>
        <v>2.8030544037706655E-2</v>
      </c>
      <c r="AG2159" s="14">
        <f>IFERROR(AG365+AG53,"")</f>
        <v>2.8239757895346582E-2</v>
      </c>
      <c r="AH2159" s="14">
        <f>IFERROR(AH365+AH53,"")</f>
        <v>2.8169935968184966E-2</v>
      </c>
    </row>
    <row r="2160" spans="1:34" ht="15" hidden="1" x14ac:dyDescent="0.25">
      <c r="A2160" t="str">
        <f t="shared" si="391"/>
        <v>招商(H)逾期率+重组率</v>
      </c>
      <c r="B2160" s="3" t="str">
        <f t="shared" si="387"/>
        <v>招商银行逾期率+重组率</v>
      </c>
      <c r="C2160" s="4" t="s">
        <v>189</v>
      </c>
      <c r="D2160" s="4" t="s">
        <v>174</v>
      </c>
      <c r="E2160" s="5" t="s">
        <v>159</v>
      </c>
      <c r="F2160" s="5" t="s">
        <v>542</v>
      </c>
      <c r="G2160" s="5" t="str">
        <f t="shared" si="390"/>
        <v>逾期率+重组率</v>
      </c>
      <c r="H2160" s="14">
        <f>IFERROR(H366+H54,"")</f>
        <v>2.1269888262600234E-2</v>
      </c>
      <c r="I2160" s="14">
        <f>IFERROR(I366+I54,"")</f>
        <v>2.0608619983734696E-2</v>
      </c>
      <c r="J2160" s="14">
        <f>IFERROR(J366+J54,"")</f>
        <v>1.9682005945687149E-2</v>
      </c>
      <c r="K2160" s="14">
        <f>IFERROR(K366+K54,"")</f>
        <v>1.8675551878035556E-2</v>
      </c>
      <c r="L2160" s="14">
        <f>IFERROR(L366+L54,"")</f>
        <v>1.8476353207061834E-2</v>
      </c>
      <c r="M2160" s="14">
        <f>IFERROR(M366+M54,"")</f>
        <v>1.7906189162962261E-2</v>
      </c>
      <c r="N2160" s="14">
        <f>IFERROR(N366+N54,"")</f>
        <v>1.6194855251248329E-2</v>
      </c>
      <c r="O2160" s="14">
        <f>IFERROR(O366+O54,"")</f>
        <v>1.5330928075874974E-2</v>
      </c>
      <c r="P2160" s="14">
        <f>IFERROR(P366+P54,"")</f>
        <v>1.405146351531247E-2</v>
      </c>
      <c r="Q2160" s="14">
        <f>IFERROR(Q366+Q54,"")</f>
        <v>1.4013728334863612E-2</v>
      </c>
      <c r="R2160" s="14">
        <f>IFERROR(R366+R54,"")</f>
        <v>1.3275143383325846E-2</v>
      </c>
      <c r="S2160" s="14">
        <f>IFERROR(S366+S54,"")</f>
        <v>1.3748273086371297E-2</v>
      </c>
      <c r="T2160" s="14">
        <f>IFERROR(T366+T54,"")</f>
        <v>1.4201237498118196E-2</v>
      </c>
      <c r="U2160" s="14">
        <f>IFERROR(U366+U54,"")</f>
        <v>1.4633721552909446E-2</v>
      </c>
      <c r="V2160" s="14">
        <f>IFERROR(V366+V54,"")</f>
        <v>1.4932101498167632E-2</v>
      </c>
      <c r="W2160" s="14">
        <f>IFERROR(W366+W54,"")</f>
        <v>1.4196078740840992E-2</v>
      </c>
      <c r="X2160" s="14">
        <f>IFERROR(X366+X54,"")</f>
        <v>1.476703654932413E-2</v>
      </c>
      <c r="Y2160" s="14">
        <f>IFERROR(Y366+Y54,"")</f>
        <v>1.4655150780429727E-2</v>
      </c>
      <c r="Z2160" s="14">
        <f>IFERROR(Z366+Z54,"")</f>
        <v>1.3301090128616895E-2</v>
      </c>
      <c r="AA2160" s="14">
        <f>IFERROR(AA366+AA54,"")</f>
        <v>1.5010210793202351E-2</v>
      </c>
      <c r="AB2160" s="14">
        <f>IFERROR(AB366+AB54,"")</f>
        <v>1.6263513285211011E-2</v>
      </c>
      <c r="AC2160" s="14">
        <f>IFERROR(AC366+AC54,"")</f>
        <v>1.5700534018785423E-2</v>
      </c>
      <c r="AD2160" s="14">
        <f>IFERROR(AD366+AD54,"")</f>
        <v>1.6941879109767775E-2</v>
      </c>
      <c r="AE2160" s="14">
        <f>IFERROR(AE366+AE54,"")</f>
        <v>1.7283188961752606E-2</v>
      </c>
      <c r="AF2160" s="14">
        <f>IFERROR(AF366+AF54,"")</f>
        <v>1.7312582272248495E-2</v>
      </c>
      <c r="AG2160" s="14">
        <f>IFERROR(AG366+AG54,"")</f>
        <v>1.7060588107117358E-2</v>
      </c>
      <c r="AH2160" s="14">
        <f>IFERROR(AH366+AH54,"")</f>
        <v>1.6389094713765033E-2</v>
      </c>
    </row>
    <row r="2161" spans="1:34" ht="15" hidden="1" x14ac:dyDescent="0.25">
      <c r="A2161" t="str">
        <f t="shared" si="391"/>
        <v>重庆(H)逾期率+重组率</v>
      </c>
      <c r="B2161" s="3" t="str">
        <f t="shared" si="387"/>
        <v>重庆银行逾期率+重组率</v>
      </c>
      <c r="C2161" s="4" t="s">
        <v>190</v>
      </c>
      <c r="D2161" s="4" t="s">
        <v>175</v>
      </c>
      <c r="E2161" s="5" t="s">
        <v>160</v>
      </c>
      <c r="F2161" s="5" t="s">
        <v>542</v>
      </c>
      <c r="G2161" s="5" t="str">
        <f t="shared" si="390"/>
        <v>逾期率+重组率</v>
      </c>
      <c r="H2161" s="14">
        <f>IFERROR(H367+H55,"")</f>
        <v>0</v>
      </c>
      <c r="I2161" s="14">
        <f>IFERROR(I367+I55,"")</f>
        <v>0</v>
      </c>
      <c r="J2161" s="14">
        <f>IFERROR(J367+J55,"")</f>
        <v>2.9922874884514946E-2</v>
      </c>
      <c r="K2161" s="14">
        <f>IFERROR(K367+K55,"")</f>
        <v>2.8707068520699864E-2</v>
      </c>
      <c r="L2161" s="14">
        <f>IFERROR(L367+L55,"")</f>
        <v>3.3049932679051527E-2</v>
      </c>
      <c r="M2161" s="14">
        <f>IFERROR(M367+M55,"")</f>
        <v>2.7939544170312636E-2</v>
      </c>
      <c r="N2161" s="14">
        <f>IFERROR(N367+N55,"")</f>
        <v>2.7420126292832664E-2</v>
      </c>
      <c r="O2161" s="14">
        <f>IFERROR(O367+O55,"")</f>
        <v>2.5809269727990108E-2</v>
      </c>
      <c r="P2161" s="14">
        <f>IFERROR(P367+P55,"")</f>
        <v>2.6034478786300101E-2</v>
      </c>
      <c r="Q2161" s="14">
        <f>IFERROR(Q367+Q55,"")</f>
        <v>2.5684998527132775E-2</v>
      </c>
      <c r="R2161" s="14">
        <f>IFERROR(R367+R55,"")</f>
        <v>3.0305831423701732E-2</v>
      </c>
      <c r="S2161" s="14">
        <f>IFERROR(S367+S55,"")</f>
        <v>2.9240959256341195E-2</v>
      </c>
      <c r="T2161" s="14">
        <f>IFERROR(T367+T55,"")</f>
        <v>2.7493257686005565E-2</v>
      </c>
      <c r="U2161" s="14">
        <f>IFERROR(U367+U55,"")</f>
        <v>2.719495168062299E-2</v>
      </c>
      <c r="V2161" s="14">
        <f>IFERROR(V367+V55,"")</f>
        <v>3.0821187754470833E-2</v>
      </c>
      <c r="W2161" s="14">
        <f>IFERROR(W367+W55,"")</f>
        <v>2.946306937783354E-2</v>
      </c>
      <c r="X2161" s="14">
        <f>IFERROR(X367+X55,"")</f>
        <v>2.6881746220194718E-2</v>
      </c>
      <c r="Y2161" s="14">
        <f>IFERROR(Y367+Y55,"")</f>
        <v>2.6340060950017338E-2</v>
      </c>
      <c r="Z2161" s="14">
        <f>IFERROR(Z367+Z55,"")</f>
        <v>2.0380343180429927E-2</v>
      </c>
      <c r="AA2161" s="14">
        <f>IFERROR(AA367+AA55,"")</f>
        <v>1.9515036537936112E-2</v>
      </c>
      <c r="AB2161" s="14">
        <f>IFERROR(AB367+AB55,"")</f>
        <v>2.2191757114684036E-2</v>
      </c>
      <c r="AC2161" s="14">
        <f>IFERROR(AC367+AC55,"")</f>
        <v>2.1497084730958994E-2</v>
      </c>
      <c r="AD2161" s="14">
        <f>IFERROR(AD367+AD55,"")</f>
        <v>2.0490530679233718E-2</v>
      </c>
      <c r="AE2161" s="14">
        <f>IFERROR(AE367+AE55,"")</f>
        <v>1.8963495170390553E-2</v>
      </c>
      <c r="AF2161" s="14">
        <f>IFERROR(AF367+AF55,"")</f>
        <v>1.7771261132096108E-2</v>
      </c>
      <c r="AG2161" s="14">
        <f>IFERROR(AG367+AG55,"")</f>
        <v>1.7092097928669382E-2</v>
      </c>
      <c r="AH2161" s="14">
        <f>IFERROR(AH367+AH55,"")</f>
        <v>1.534564398569364E-2</v>
      </c>
    </row>
    <row r="2162" spans="1:34" ht="15" hidden="1" x14ac:dyDescent="0.25">
      <c r="A2162" t="str">
        <f t="shared" si="391"/>
        <v>青岛(H)逾期率+重组率</v>
      </c>
      <c r="B2162" s="3" t="str">
        <f t="shared" si="387"/>
        <v>青岛银行逾期率+重组率</v>
      </c>
      <c r="C2162" s="4" t="s">
        <v>191</v>
      </c>
      <c r="D2162" s="4" t="s">
        <v>176</v>
      </c>
      <c r="E2162" s="5" t="s">
        <v>161</v>
      </c>
      <c r="F2162" s="5" t="s">
        <v>542</v>
      </c>
      <c r="G2162" s="5" t="str">
        <f t="shared" si="390"/>
        <v>逾期率+重组率</v>
      </c>
      <c r="H2162" s="14">
        <f>IFERROR(H368+H56,"")</f>
        <v>2.6210241111083134E-2</v>
      </c>
      <c r="I2162" s="14">
        <f>IFERROR(I368+I56,"")</f>
        <v>2.3887028045118129E-2</v>
      </c>
      <c r="J2162" s="14">
        <f>IFERROR(J368+J56,"")</f>
        <v>1.6910388082398677E-2</v>
      </c>
      <c r="K2162" s="14">
        <f>IFERROR(K368+K56,"")</f>
        <v>1.5559112995342642E-2</v>
      </c>
      <c r="L2162" s="14">
        <f>IFERROR(L368+L56,"")</f>
        <v>1.6542641431543863E-2</v>
      </c>
      <c r="M2162" s="14">
        <f>IFERROR(M368+M56,"")</f>
        <v>1.6113294141521128E-2</v>
      </c>
      <c r="N2162" s="14">
        <f>IFERROR(N368+N56,"")</f>
        <v>1.4310069009343541E-2</v>
      </c>
      <c r="O2162" s="14">
        <f>IFERROR(O368+O56,"")</f>
        <v>1.320754016190984E-2</v>
      </c>
      <c r="P2162" s="14">
        <f>IFERROR(P368+P56,"")</f>
        <v>1.4793817865890896E-2</v>
      </c>
      <c r="Q2162" s="14">
        <f>IFERROR(Q368+Q56,"")</f>
        <v>1.4366938707898064E-2</v>
      </c>
      <c r="R2162" s="14">
        <f>IFERROR(R368+R56,"")</f>
        <v>1.2415372496964441E-2</v>
      </c>
      <c r="S2162" s="14">
        <f>IFERROR(S368+S56,"")</f>
        <v>1.1858478316716884E-2</v>
      </c>
      <c r="T2162" s="14">
        <f>IFERROR(T368+T56,"")</f>
        <v>1.6419663920608965E-2</v>
      </c>
      <c r="U2162" s="14">
        <f>IFERROR(U368+U56,"")</f>
        <v>1.6119012667971024E-2</v>
      </c>
      <c r="V2162" s="14">
        <f>IFERROR(V368+V56,"")</f>
        <v>1.5980744740170676E-2</v>
      </c>
      <c r="W2162" s="14">
        <f>IFERROR(W368+W56,"")</f>
        <v>1.5181803349671542E-2</v>
      </c>
      <c r="X2162" s="14">
        <f>IFERROR(X368+X56,"")</f>
        <v>1.5539461438260526E-2</v>
      </c>
      <c r="Y2162" s="14">
        <f>IFERROR(Y368+Y56,"")</f>
        <v>1.5084188567431706E-2</v>
      </c>
      <c r="Z2162" s="14">
        <f>IFERROR(Z368+Z56,"")</f>
        <v>1.4529969906548658E-2</v>
      </c>
      <c r="AA2162" s="14">
        <f>IFERROR(AA368+AA56,"")</f>
        <v>1.3753097709341565E-2</v>
      </c>
      <c r="AB2162" s="14">
        <f>IFERROR(AB368+AB56,"")</f>
        <v>1.5723223463480075E-2</v>
      </c>
      <c r="AC2162" s="14">
        <f>IFERROR(AC368+AC56,"")</f>
        <v>1.5403518372418767E-2</v>
      </c>
      <c r="AD2162" s="14">
        <f>IFERROR(AD368+AD56,"")</f>
        <v>1.4561199343478881E-2</v>
      </c>
      <c r="AE2162" s="14">
        <f>IFERROR(AE368+AE56,"")</f>
        <v>1.381400189578575E-2</v>
      </c>
      <c r="AF2162" s="14">
        <f>IFERROR(AF368+AF56,"")</f>
        <v>1.2912073184987924E-2</v>
      </c>
      <c r="AG2162" s="14">
        <f>IFERROR(AG368+AG56,"")</f>
        <v>1.2674945596580426E-2</v>
      </c>
      <c r="AH2162" s="14">
        <f>IFERROR(AH368+AH56,"")</f>
        <v>1.2405713178403841E-2</v>
      </c>
    </row>
    <row r="2163" spans="1:34" ht="15" hidden="1" x14ac:dyDescent="0.25">
      <c r="A2163" t="str">
        <f t="shared" si="391"/>
        <v>郑州(H)逾期率+重组率</v>
      </c>
      <c r="B2163" s="3" t="str">
        <f t="shared" si="387"/>
        <v>郑州银行逾期率+重组率</v>
      </c>
      <c r="C2163" s="4" t="s">
        <v>192</v>
      </c>
      <c r="D2163" s="4" t="s">
        <v>177</v>
      </c>
      <c r="E2163" s="5" t="s">
        <v>162</v>
      </c>
      <c r="F2163" s="5" t="s">
        <v>542</v>
      </c>
      <c r="G2163" s="5" t="str">
        <f t="shared" si="390"/>
        <v>逾期率+重组率</v>
      </c>
      <c r="H2163" s="14">
        <f>IFERROR(H369+H57,"")</f>
        <v>3.630050340073037E-2</v>
      </c>
      <c r="I2163" s="14">
        <f>IFERROR(I369+I57,"")</f>
        <v>3.4103958506767763E-2</v>
      </c>
      <c r="J2163" s="14">
        <f>IFERROR(J369+J57,"")</f>
        <v>3.6462999791257965E-2</v>
      </c>
      <c r="K2163" s="14">
        <f>IFERROR(K369+K57,"")</f>
        <v>3.4234048914024214E-2</v>
      </c>
      <c r="L2163" s="14">
        <f>IFERROR(L369+L57,"")</f>
        <v>3.2644083711135259E-2</v>
      </c>
      <c r="M2163" s="14">
        <f>IFERROR(M369+M57,"")</f>
        <v>3.0665626234233665E-2</v>
      </c>
      <c r="N2163" s="14">
        <f>IFERROR(N369+N57,"")</f>
        <v>3.0429129465434808E-2</v>
      </c>
      <c r="O2163" s="14">
        <f>IFERROR(O369+O57,"")</f>
        <v>2.8557444807805483E-2</v>
      </c>
      <c r="P2163" s="14">
        <f>IFERROR(P369+P57,"")</f>
        <v>3.1651827964548893E-2</v>
      </c>
      <c r="Q2163" s="14">
        <f>IFERROR(Q369+Q57,"")</f>
        <v>3.0036248208268095E-2</v>
      </c>
      <c r="R2163" s="14">
        <f>IFERROR(R369+R57,"")</f>
        <v>2.8890998767633555E-2</v>
      </c>
      <c r="S2163" s="14">
        <f>IFERROR(S369+S57,"")</f>
        <v>2.7240049039994458E-2</v>
      </c>
      <c r="T2163" s="14" t="str">
        <f>IFERROR(T369+T57,"")</f>
        <v/>
      </c>
      <c r="U2163" s="14" t="str">
        <f>IFERROR(U369+U57,"")</f>
        <v/>
      </c>
      <c r="V2163" s="14" t="str">
        <f>IFERROR(V369+V57,"")</f>
        <v/>
      </c>
      <c r="W2163" s="14" t="str">
        <f>IFERROR(W369+W57,"")</f>
        <v/>
      </c>
      <c r="X2163" s="14" t="str">
        <f>IFERROR(X369+X57,"")</f>
        <v/>
      </c>
      <c r="Y2163" s="14" t="str">
        <f>IFERROR(Y369+Y57,"")</f>
        <v/>
      </c>
      <c r="Z2163" s="14" t="str">
        <f>IFERROR(Z369+Z57,"")</f>
        <v/>
      </c>
      <c r="AA2163" s="14" t="str">
        <f>IFERROR(AA369+AA57,"")</f>
        <v/>
      </c>
      <c r="AB2163" s="14" t="str">
        <f>IFERROR(AB369+AB57,"")</f>
        <v/>
      </c>
      <c r="AC2163" s="14" t="str">
        <f>IFERROR(AC369+AC57,"")</f>
        <v/>
      </c>
      <c r="AD2163" s="14" t="str">
        <f>IFERROR(AD369+AD57,"")</f>
        <v/>
      </c>
      <c r="AE2163" s="14" t="str">
        <f>IFERROR(AE369+AE57,"")</f>
        <v/>
      </c>
      <c r="AF2163" s="14" t="str">
        <f>IFERROR(AF369+AF57,"")</f>
        <v/>
      </c>
      <c r="AG2163" s="14" t="str">
        <f>IFERROR(AG369+AG57,"")</f>
        <v/>
      </c>
      <c r="AH2163" s="14" t="str">
        <f>IFERROR(AH369+AH57,"")</f>
        <v/>
      </c>
    </row>
    <row r="2164" spans="1:34" ht="15" hidden="1" x14ac:dyDescent="0.25">
      <c r="A2164" t="str">
        <f t="shared" si="391"/>
        <v>渝农(H)逾期率+重组率</v>
      </c>
      <c r="B2164" s="3" t="str">
        <f t="shared" si="387"/>
        <v>渝农商行逾期率+重组率</v>
      </c>
      <c r="C2164" s="4" t="s">
        <v>193</v>
      </c>
      <c r="D2164" s="4" t="s">
        <v>178</v>
      </c>
      <c r="E2164" s="5" t="s">
        <v>163</v>
      </c>
      <c r="F2164" s="5" t="s">
        <v>542</v>
      </c>
      <c r="G2164" s="5" t="str">
        <f t="shared" si="390"/>
        <v>逾期率+重组率</v>
      </c>
      <c r="H2164" s="14">
        <f>IFERROR(H370+H58,"")</f>
        <v>2.3388001903643846E-2</v>
      </c>
      <c r="I2164" s="14">
        <f>IFERROR(I370+I58,"")</f>
        <v>2.3388001903643846E-2</v>
      </c>
      <c r="J2164" s="14">
        <f>IFERROR(J370+J58,"")</f>
        <v>1.3008914643601223E-2</v>
      </c>
      <c r="K2164" s="14">
        <f>IFERROR(K370+K58,"")</f>
        <v>1.2624266655772704E-2</v>
      </c>
      <c r="L2164" s="14">
        <f>IFERROR(L370+L58,"")</f>
        <v>1.475685533634717E-2</v>
      </c>
      <c r="M2164" s="14">
        <f>IFERROR(M370+M58,"")</f>
        <v>1.4096066626854108E-2</v>
      </c>
      <c r="N2164" s="14">
        <f>IFERROR(N370+N58,"")</f>
        <v>1.4025156872350081E-2</v>
      </c>
      <c r="O2164" s="14">
        <f>IFERROR(O370+O58,"")</f>
        <v>1.3224991877314966E-2</v>
      </c>
      <c r="P2164" s="14">
        <f>IFERROR(P370+P58,"")</f>
        <v>1.4361036682895106E-2</v>
      </c>
      <c r="Q2164" s="14">
        <f>IFERROR(Q370+Q58,"")</f>
        <v>1.3950988275685718E-2</v>
      </c>
      <c r="R2164" s="14">
        <f>IFERROR(R370+R58,"")</f>
        <v>1.3782483237295457E-2</v>
      </c>
      <c r="S2164" s="14">
        <f>IFERROR(S370+S58,"")</f>
        <v>1.319803851128981E-2</v>
      </c>
      <c r="T2164" s="14">
        <f>IFERROR(T370+T58,"")</f>
        <v>1.4602689793048204E-2</v>
      </c>
      <c r="U2164" s="14">
        <f>IFERROR(U370+U58,"")</f>
        <v>1.4290775430882672E-2</v>
      </c>
      <c r="V2164" s="14">
        <f>IFERROR(V370+V58,"")</f>
        <v>1.3637735929123679E-2</v>
      </c>
      <c r="W2164" s="14">
        <f>IFERROR(W370+W58,"")</f>
        <v>1.2981412875430066E-2</v>
      </c>
      <c r="X2164" s="14">
        <f>IFERROR(X370+X58,"")</f>
        <v>1.4378316746894108E-2</v>
      </c>
      <c r="Y2164" s="14">
        <f>IFERROR(Y370+Y58,"")</f>
        <v>1.4261420985003645E-2</v>
      </c>
      <c r="Z2164" s="14">
        <f>IFERROR(Z370+Z58,"")</f>
        <v>1.51004187182581E-2</v>
      </c>
      <c r="AA2164" s="14">
        <f>IFERROR(AA370+AA58,"")</f>
        <v>1.4661468552408302E-2</v>
      </c>
      <c r="AB2164" s="14">
        <f>IFERROR(AB370+AB58,"")</f>
        <v>1.9658380787213194E-2</v>
      </c>
      <c r="AC2164" s="14">
        <f>IFERROR(AC370+AC58,"")</f>
        <v>1.9424485945225178E-2</v>
      </c>
      <c r="AD2164" s="14">
        <f>IFERROR(AD370+AD58,"")</f>
        <v>1.8315825637064E-2</v>
      </c>
      <c r="AE2164" s="14">
        <f>IFERROR(AE370+AE58,"")</f>
        <v>1.7573520314962621E-2</v>
      </c>
      <c r="AF2164" s="14">
        <f>IFERROR(AF370+AF58,"")</f>
        <v>1.905533599136932E-2</v>
      </c>
      <c r="AG2164" s="14">
        <f>IFERROR(AG370+AG58,"")</f>
        <v>1.8743573847585772E-2</v>
      </c>
      <c r="AH2164" s="14">
        <f>IFERROR(AH370+AH58,"")</f>
        <v>1.6277700878176697E-2</v>
      </c>
    </row>
    <row r="2165" spans="1:34" ht="15" hidden="1" x14ac:dyDescent="0.25">
      <c r="A2165" t="str">
        <f t="shared" si="391"/>
        <v>中原逾期率+重组率</v>
      </c>
      <c r="B2165" s="15" t="str">
        <f t="shared" si="387"/>
        <v>中原银行逾期率+重组率</v>
      </c>
      <c r="C2165" s="16" t="s">
        <v>222</v>
      </c>
      <c r="D2165" s="16" t="s">
        <v>194</v>
      </c>
      <c r="E2165" s="17" t="s">
        <v>208</v>
      </c>
      <c r="F2165" s="17" t="s">
        <v>236</v>
      </c>
      <c r="G2165" s="17" t="str">
        <f t="shared" si="390"/>
        <v>逾期率+重组率</v>
      </c>
      <c r="H2165" s="14">
        <f>IFERROR(H371+H59,"")</f>
        <v>3.1388944329466172E-2</v>
      </c>
      <c r="I2165" s="14">
        <f>IFERROR(I371+I59,"")</f>
        <v>3.1388944329466172E-2</v>
      </c>
      <c r="J2165" s="14">
        <f>IFERROR(J371+J59,"")</f>
        <v>3.3228808907838504E-2</v>
      </c>
      <c r="K2165" s="14">
        <f>IFERROR(K371+K59,"")</f>
        <v>3.3228808907838504E-2</v>
      </c>
      <c r="L2165" s="14">
        <f>IFERROR(L371+L59,"")</f>
        <v>3.1168524744568417E-2</v>
      </c>
      <c r="M2165" s="14">
        <f>IFERROR(M371+M59,"")</f>
        <v>3.1168524744568417E-2</v>
      </c>
      <c r="N2165" s="14">
        <f>IFERROR(N371+N59,"")</f>
        <v>3.1396102769280253E-2</v>
      </c>
      <c r="O2165" s="14">
        <f>IFERROR(O371+O59,"")</f>
        <v>3.1396102769280253E-2</v>
      </c>
      <c r="P2165" s="14">
        <f>IFERROR(P371+P59,"")</f>
        <v>3.3352446529847021E-2</v>
      </c>
      <c r="Q2165" s="14">
        <f>IFERROR(Q371+Q59,"")</f>
        <v>3.3352446529847021E-2</v>
      </c>
      <c r="R2165" s="14">
        <f>IFERROR(R371+R59,"")</f>
        <v>3.7876523619101599E-2</v>
      </c>
      <c r="S2165" s="14">
        <f>IFERROR(S371+S59,"")</f>
        <v>3.7876523619101599E-2</v>
      </c>
      <c r="T2165" s="14">
        <f>IFERROR(T371+T59,"")</f>
        <v>3.3076840710428164E-2</v>
      </c>
      <c r="U2165" s="14">
        <f>IFERROR(U371+U59,"")</f>
        <v>3.3076840710428164E-2</v>
      </c>
      <c r="V2165" s="14">
        <f>IFERROR(V371+V59,"")</f>
        <v>3.5917741934859054E-2</v>
      </c>
      <c r="W2165" s="14">
        <f>IFERROR(W371+W59,"")</f>
        <v>3.5917741934859054E-2</v>
      </c>
      <c r="X2165" s="14">
        <f>IFERROR(X371+X59,"")</f>
        <v>3.59546651240178E-2</v>
      </c>
      <c r="Y2165" s="14">
        <f>IFERROR(Y371+Y59,"")</f>
        <v>3.7609648875531448E-2</v>
      </c>
      <c r="Z2165" s="14">
        <f>IFERROR(Z371+Z59,"")</f>
        <v>3.9782175151807514E-2</v>
      </c>
      <c r="AA2165" s="14">
        <f>IFERROR(AA371+AA59,"")</f>
        <v>4.032354677318601E-2</v>
      </c>
      <c r="AB2165" s="14">
        <f>IFERROR(AB371+AB59,"")</f>
        <v>3.8338064024393513E-2</v>
      </c>
      <c r="AC2165" s="14">
        <f>IFERROR(AC371+AC59,"")</f>
        <v>3.9807245778812131E-2</v>
      </c>
      <c r="AD2165" s="14">
        <f>IFERROR(AD371+AD59,"")</f>
        <v>4.0940917929225787E-2</v>
      </c>
      <c r="AE2165" s="14">
        <f>IFERROR(AE371+AE59,"")</f>
        <v>4.0940917929225787E-2</v>
      </c>
      <c r="AF2165" s="14">
        <f>IFERROR(AF371+AF59,"")</f>
        <v>4.0227262080343662E-2</v>
      </c>
      <c r="AG2165" s="14">
        <f>IFERROR(AG371+AG59,"")</f>
        <v>4.0227262080343662E-2</v>
      </c>
      <c r="AH2165" s="14">
        <f>IFERROR(AH371+AH59,"")</f>
        <v>3.906036171699543E-2</v>
      </c>
    </row>
    <row r="2166" spans="1:34" ht="15" hidden="1" x14ac:dyDescent="0.25">
      <c r="A2166" t="str">
        <f t="shared" si="391"/>
        <v>广州农商逾期率+重组率</v>
      </c>
      <c r="B2166" s="3" t="str">
        <f t="shared" si="387"/>
        <v>广州农商银行逾期率+重组率</v>
      </c>
      <c r="C2166" s="4" t="s">
        <v>223</v>
      </c>
      <c r="D2166" s="4" t="s">
        <v>195</v>
      </c>
      <c r="E2166" s="5" t="s">
        <v>209</v>
      </c>
      <c r="F2166" s="5" t="s">
        <v>236</v>
      </c>
      <c r="G2166" s="5" t="str">
        <f t="shared" si="390"/>
        <v>逾期率+重组率</v>
      </c>
      <c r="H2166" s="14">
        <f>IFERROR(H372+H60,"")</f>
        <v>3.9934387374366262E-2</v>
      </c>
      <c r="I2166" s="14">
        <f>IFERROR(I372+I60,"")</f>
        <v>3.9934387374366262E-2</v>
      </c>
      <c r="J2166" s="14">
        <f>IFERROR(J372+J60,"")</f>
        <v>5.2153171521227226E-2</v>
      </c>
      <c r="K2166" s="14">
        <f>IFERROR(K372+K60,"")</f>
        <v>5.2153171521227226E-2</v>
      </c>
      <c r="L2166" s="14">
        <f>IFERROR(L372+L60,"")</f>
        <v>5.0573359174458862E-2</v>
      </c>
      <c r="M2166" s="14">
        <f>IFERROR(M372+M60,"")</f>
        <v>5.0573359174458862E-2</v>
      </c>
      <c r="N2166" s="14">
        <f>IFERROR(N372+N60,"")</f>
        <v>3.3768566139258452E-2</v>
      </c>
      <c r="O2166" s="14">
        <f>IFERROR(O372+O60,"")</f>
        <v>3.3768566139258452E-2</v>
      </c>
      <c r="P2166" s="14">
        <f>IFERROR(P372+P60,"")</f>
        <v>4.0208456643637681E-2</v>
      </c>
      <c r="Q2166" s="14">
        <f>IFERROR(Q372+Q60,"")</f>
        <v>4.0208456643637681E-2</v>
      </c>
      <c r="R2166" s="14">
        <f>IFERROR(R372+R60,"")</f>
        <v>7.7972107991551229E-2</v>
      </c>
      <c r="S2166" s="14">
        <f>IFERROR(S372+S60,"")</f>
        <v>7.7972107991551229E-2</v>
      </c>
      <c r="T2166" s="14">
        <f>IFERROR(T372+T60,"")</f>
        <v>6.6434976035248602E-2</v>
      </c>
      <c r="U2166" s="14">
        <f>IFERROR(U372+U60,"")</f>
        <v>6.6434976035248602E-2</v>
      </c>
      <c r="V2166" s="14">
        <f>IFERROR(V372+V60,"")</f>
        <v>7.2169347982613791E-2</v>
      </c>
      <c r="W2166" s="14">
        <f>IFERROR(W372+W60,"")</f>
        <v>7.2169347982613791E-2</v>
      </c>
      <c r="X2166" s="14">
        <f>IFERROR(X372+X60,"")</f>
        <v>8.4134332787830349E-2</v>
      </c>
      <c r="Y2166" s="14">
        <f>IFERROR(Y372+Y60,"")</f>
        <v>8.4134332787830349E-2</v>
      </c>
      <c r="Z2166" s="14">
        <f>IFERROR(Z372+Z60,"")</f>
        <v>9.4161089496019243E-2</v>
      </c>
      <c r="AA2166" s="14">
        <f>IFERROR(AA372+AA60,"")</f>
        <v>9.4161089496019243E-2</v>
      </c>
      <c r="AB2166" s="14">
        <f>IFERROR(AB372+AB60,"")</f>
        <v>0.10710855117527307</v>
      </c>
      <c r="AC2166" s="14">
        <f>IFERROR(AC372+AC60,"")</f>
        <v>0.10710855117527307</v>
      </c>
      <c r="AD2166" s="14">
        <f>IFERROR(AD372+AD60,"")</f>
        <v>8.6639712120540072E-2</v>
      </c>
      <c r="AE2166" s="14">
        <f>IFERROR(AE372+AE60,"")</f>
        <v>8.6639712120540072E-2</v>
      </c>
      <c r="AF2166" s="14">
        <f>IFERROR(AF372+AF60,"")</f>
        <v>0.11817760951514115</v>
      </c>
      <c r="AG2166" s="14">
        <f>IFERROR(AG372+AG60,"")</f>
        <v>0.11817760951514115</v>
      </c>
      <c r="AH2166" s="14">
        <f>IFERROR(AH372+AH60,"")</f>
        <v>8.8614591812714305E-2</v>
      </c>
    </row>
    <row r="2167" spans="1:34" ht="15" hidden="1" x14ac:dyDescent="0.25">
      <c r="A2167" t="str">
        <f t="shared" si="391"/>
        <v>天津逾期率+重组率</v>
      </c>
      <c r="B2167" s="3" t="str">
        <f t="shared" si="387"/>
        <v>天津银行逾期率+重组率</v>
      </c>
      <c r="C2167" s="4" t="s">
        <v>224</v>
      </c>
      <c r="D2167" s="4" t="s">
        <v>196</v>
      </c>
      <c r="E2167" s="5" t="s">
        <v>210</v>
      </c>
      <c r="F2167" s="5" t="s">
        <v>236</v>
      </c>
      <c r="G2167" s="5" t="str">
        <f t="shared" si="390"/>
        <v>逾期率+重组率</v>
      </c>
      <c r="H2167" s="14">
        <f>IFERROR(H373+H61,"")</f>
        <v>5.8755470013448802E-2</v>
      </c>
      <c r="I2167" s="14">
        <f>IFERROR(I373+I61,"")</f>
        <v>5.8755470013448802E-2</v>
      </c>
      <c r="J2167" s="14">
        <f>IFERROR(J373+J61,"")</f>
        <v>8.0869352039882297E-2</v>
      </c>
      <c r="K2167" s="14">
        <f>IFERROR(K373+K61,"")</f>
        <v>8.0869352039882297E-2</v>
      </c>
      <c r="L2167" s="14">
        <f>IFERROR(L373+L61,"")</f>
        <v>3.6610911410861244E-2</v>
      </c>
      <c r="M2167" s="14">
        <f>IFERROR(M373+M61,"")</f>
        <v>3.6610911410861244E-2</v>
      </c>
      <c r="N2167" s="14">
        <f>IFERROR(N373+N61,"")</f>
        <v>3.9908583002592021E-2</v>
      </c>
      <c r="O2167" s="14">
        <f>IFERROR(O373+O61,"")</f>
        <v>3.9908583002592021E-2</v>
      </c>
      <c r="P2167" s="14">
        <f>IFERROR(P373+P61,"")</f>
        <v>4.3685542322928463E-2</v>
      </c>
      <c r="Q2167" s="14">
        <f>IFERROR(Q373+Q61,"")</f>
        <v>4.3685542322928463E-2</v>
      </c>
      <c r="R2167" s="14">
        <f>IFERROR(R373+R61,"")</f>
        <v>3.7316733231207974E-2</v>
      </c>
      <c r="S2167" s="14">
        <f>IFERROR(S373+S61,"")</f>
        <v>3.7316733231207974E-2</v>
      </c>
      <c r="T2167" s="14">
        <f>IFERROR(T373+T61,"")</f>
        <v>3.588096718509478E-2</v>
      </c>
      <c r="U2167" s="14">
        <f>IFERROR(U373+U61,"")</f>
        <v>3.588096718509478E-2</v>
      </c>
      <c r="V2167" s="14">
        <f>IFERROR(V373+V61,"")</f>
        <v>2.9322951250490434E-2</v>
      </c>
      <c r="W2167" s="14">
        <f>IFERROR(W373+W61,"")</f>
        <v>2.9322951250490434E-2</v>
      </c>
      <c r="X2167" s="14">
        <f>IFERROR(X373+X61,"")</f>
        <v>3.143283623681449E-2</v>
      </c>
      <c r="Y2167" s="14">
        <f>IFERROR(Y373+Y61,"")</f>
        <v>3.143283623681449E-2</v>
      </c>
      <c r="Z2167" s="14">
        <f>IFERROR(Z373+Z61,"")</f>
        <v>2.1938622142389216E-2</v>
      </c>
      <c r="AA2167" s="14">
        <f>IFERROR(AA373+AA61,"")</f>
        <v>2.1938622142389216E-2</v>
      </c>
      <c r="AB2167" s="14">
        <f>IFERROR(AB373+AB61,"")</f>
        <v>2.061755217590518E-2</v>
      </c>
      <c r="AC2167" s="14">
        <f>IFERROR(AC373+AC61,"")</f>
        <v>2.061755217590518E-2</v>
      </c>
      <c r="AD2167" s="14">
        <f>IFERROR(AD373+AD61,"")</f>
        <v>2.7971340179173382E-2</v>
      </c>
      <c r="AE2167" s="14">
        <f>IFERROR(AE373+AE61,"")</f>
        <v>2.7971340179173382E-2</v>
      </c>
      <c r="AF2167" s="14">
        <f>IFERROR(AF373+AF61,"")</f>
        <v>2.6462140072106094E-2</v>
      </c>
      <c r="AG2167" s="14">
        <f>IFERROR(AG373+AG61,"")</f>
        <v>2.6462140072106094E-2</v>
      </c>
      <c r="AH2167" s="14">
        <f>IFERROR(AH373+AH61,"")</f>
        <v>2.5998260426494401E-2</v>
      </c>
    </row>
    <row r="2168" spans="1:34" ht="15" hidden="1" x14ac:dyDescent="0.25">
      <c r="A2168" t="str">
        <f t="shared" si="391"/>
        <v>江西逾期率+重组率</v>
      </c>
      <c r="B2168" s="3" t="str">
        <f t="shared" si="387"/>
        <v>江西银行逾期率+重组率</v>
      </c>
      <c r="C2168" s="4" t="s">
        <v>225</v>
      </c>
      <c r="D2168" s="4" t="s">
        <v>197</v>
      </c>
      <c r="E2168" s="5" t="s">
        <v>211</v>
      </c>
      <c r="F2168" s="5" t="s">
        <v>236</v>
      </c>
      <c r="G2168" s="5" t="str">
        <f t="shared" si="390"/>
        <v>逾期率+重组率</v>
      </c>
      <c r="H2168" s="14">
        <f>IFERROR(H374+H62,"")</f>
        <v>4.6055178559543261E-2</v>
      </c>
      <c r="I2168" s="14">
        <f>IFERROR(I374+I62,"")</f>
        <v>4.6055178559543261E-2</v>
      </c>
      <c r="J2168" s="14">
        <f>IFERROR(J374+J62,"")</f>
        <v>4.3536886936493643E-2</v>
      </c>
      <c r="K2168" s="14">
        <f>IFERROR(K374+K62,"")</f>
        <v>4.3536886936493643E-2</v>
      </c>
      <c r="L2168" s="14">
        <f>IFERROR(L374+L62,"")</f>
        <v>4.067804536249009E-2</v>
      </c>
      <c r="M2168" s="14">
        <f>IFERROR(M374+M62,"")</f>
        <v>4.067804536249009E-2</v>
      </c>
      <c r="N2168" s="14">
        <f>IFERROR(N374+N62,"")</f>
        <v>1.9242750865718014E-2</v>
      </c>
      <c r="O2168" s="14">
        <f>IFERROR(O374+O62,"")</f>
        <v>1.9242750865718014E-2</v>
      </c>
      <c r="P2168" s="14">
        <f>IFERROR(P374+P62,"")</f>
        <v>1.9526810769452542E-2</v>
      </c>
      <c r="Q2168" s="14">
        <f>IFERROR(Q374+Q62,"")</f>
        <v>1.9526810769452542E-2</v>
      </c>
      <c r="R2168" s="14">
        <f>IFERROR(R374+R62,"")</f>
        <v>2.1039228975710842E-2</v>
      </c>
      <c r="S2168" s="14">
        <f>IFERROR(S374+S62,"")</f>
        <v>2.1039228975710842E-2</v>
      </c>
      <c r="T2168" s="14">
        <f>IFERROR(T374+T62,"")</f>
        <v>2.9937667371449941E-2</v>
      </c>
      <c r="U2168" s="14">
        <f>IFERROR(U374+U62,"")</f>
        <v>2.9937667371449941E-2</v>
      </c>
      <c r="V2168" s="14">
        <f>IFERROR(V374+V62,"")</f>
        <v>4.7586366288486608E-2</v>
      </c>
      <c r="W2168" s="14">
        <f>IFERROR(W374+W62,"")</f>
        <v>4.7586366288486608E-2</v>
      </c>
      <c r="X2168" s="14">
        <f>IFERROR(X374+X62,"")</f>
        <v>4.1254560982795438E-2</v>
      </c>
      <c r="Y2168" s="14">
        <f>IFERROR(Y374+Y62,"")</f>
        <v>4.1254560982795438E-2</v>
      </c>
      <c r="Z2168" s="14">
        <f>IFERROR(Z374+Z62,"")</f>
        <v>3.6431696230178168E-2</v>
      </c>
      <c r="AA2168" s="14">
        <f>IFERROR(AA374+AA62,"")</f>
        <v>3.6431696230178168E-2</v>
      </c>
      <c r="AB2168" s="14">
        <f>IFERROR(AB374+AB62,"")</f>
        <v>5.3901552131455331E-2</v>
      </c>
      <c r="AC2168" s="14">
        <f>IFERROR(AC374+AC62,"")</f>
        <v>5.3901552131455331E-2</v>
      </c>
      <c r="AD2168" s="14">
        <f>IFERROR(AD374+AD62,"")</f>
        <v>2.8282540260865002E-2</v>
      </c>
      <c r="AE2168" s="14">
        <f>IFERROR(AE374+AE62,"")</f>
        <v>2.8282540260865002E-2</v>
      </c>
      <c r="AF2168" s="14">
        <f>IFERROR(AF374+AF62,"")</f>
        <v>3.6093148943985055E-2</v>
      </c>
      <c r="AG2168" s="14">
        <f>IFERROR(AG374+AG62,"")</f>
        <v>3.6093148943985055E-2</v>
      </c>
      <c r="AH2168" s="14">
        <f>IFERROR(AH374+AH62,"")</f>
        <v>2.6420226230537264E-2</v>
      </c>
    </row>
    <row r="2169" spans="1:34" ht="15" hidden="1" x14ac:dyDescent="0.25">
      <c r="A2169" t="str">
        <f t="shared" si="391"/>
        <v>泸州逾期率+重组率</v>
      </c>
      <c r="B2169" s="3" t="str">
        <f t="shared" si="387"/>
        <v>泸州银行逾期率+重组率</v>
      </c>
      <c r="C2169" s="4" t="s">
        <v>226</v>
      </c>
      <c r="D2169" s="4" t="s">
        <v>198</v>
      </c>
      <c r="E2169" s="5" t="s">
        <v>212</v>
      </c>
      <c r="F2169" s="5" t="s">
        <v>236</v>
      </c>
      <c r="G2169" s="5" t="str">
        <f t="shared" si="390"/>
        <v>逾期率+重组率</v>
      </c>
      <c r="H2169" s="14">
        <f>IFERROR(H375+H63,"")</f>
        <v>1.2651619483096227E-2</v>
      </c>
      <c r="I2169" s="14">
        <f>IFERROR(I375+I63,"")</f>
        <v>1.2651619483096227E-2</v>
      </c>
      <c r="J2169" s="14">
        <f>IFERROR(J375+J63,"")</f>
        <v>1.7671140699913927E-2</v>
      </c>
      <c r="K2169" s="14">
        <f>IFERROR(K375+K63,"")</f>
        <v>1.5145909019681734E-2</v>
      </c>
      <c r="L2169" s="14">
        <f>IFERROR(L375+L63,"")</f>
        <v>2.6186600260076208E-2</v>
      </c>
      <c r="M2169" s="14">
        <f>IFERROR(M375+M63,"")</f>
        <v>2.6186600260076208E-2</v>
      </c>
      <c r="N2169" s="14">
        <f>IFERROR(N375+N63,"")</f>
        <v>2.5910639512891687E-2</v>
      </c>
      <c r="O2169" s="14">
        <f>IFERROR(O375+O63,"")</f>
        <v>2.3199840091720977E-2</v>
      </c>
      <c r="P2169" s="14">
        <f>IFERROR(P375+P63,"")</f>
        <v>1.1264719295093716E-2</v>
      </c>
      <c r="Q2169" s="14">
        <f>IFERROR(Q375+Q63,"")</f>
        <v>1.1264719295093716E-2</v>
      </c>
      <c r="R2169" s="14">
        <f>IFERROR(R375+R63,"")</f>
        <v>2.4435285295623443E-2</v>
      </c>
      <c r="S2169" s="14">
        <f>IFERROR(S375+S63,"")</f>
        <v>2.4435285295623443E-2</v>
      </c>
      <c r="T2169" s="14">
        <f>IFERROR(T375+T63,"")</f>
        <v>2.7429090122056261E-2</v>
      </c>
      <c r="U2169" s="14">
        <f>IFERROR(U375+U63,"")</f>
        <v>2.7429090122056261E-2</v>
      </c>
      <c r="V2169" s="14">
        <f>IFERROR(V375+V63,"")</f>
        <v>2.0125573745568899E-2</v>
      </c>
      <c r="W2169" s="14">
        <f>IFERROR(W375+W63,"")</f>
        <v>2.0125573745568899E-2</v>
      </c>
      <c r="X2169" s="14">
        <f>IFERROR(X375+X63,"")</f>
        <v>2.2883194207200627E-2</v>
      </c>
      <c r="Y2169" s="14">
        <f>IFERROR(Y375+Y63,"")</f>
        <v>2.2413035043180381E-2</v>
      </c>
      <c r="Z2169" s="14">
        <f>IFERROR(Z375+Z63,"")</f>
        <v>1.5650295485147285E-2</v>
      </c>
      <c r="AA2169" s="14">
        <f>IFERROR(AA375+AA63,"")</f>
        <v>1.5650295485147285E-2</v>
      </c>
      <c r="AB2169" s="14">
        <f>IFERROR(AB375+AB63,"")</f>
        <v>2.0055741054171336E-2</v>
      </c>
      <c r="AC2169" s="14">
        <f>IFERROR(AC375+AC63,"")</f>
        <v>1.9590345057052823E-2</v>
      </c>
      <c r="AD2169" s="14">
        <f>IFERROR(AD375+AD63,"")</f>
        <v>1.8941970648587832E-2</v>
      </c>
      <c r="AE2169" s="14">
        <f>IFERROR(AE375+AE63,"")</f>
        <v>1.8941970648587832E-2</v>
      </c>
      <c r="AF2169" s="14">
        <f>IFERROR(AF375+AF63,"")</f>
        <v>1.8223685722513823E-2</v>
      </c>
      <c r="AG2169" s="14">
        <f>IFERROR(AG375+AG63,"")</f>
        <v>1.8223685722513823E-2</v>
      </c>
      <c r="AH2169" s="14">
        <f>IFERROR(AH375+AH63,"")</f>
        <v>1.6680958114380612E-2</v>
      </c>
    </row>
    <row r="2170" spans="1:34" ht="15" hidden="1" x14ac:dyDescent="0.25">
      <c r="A2170" t="str">
        <f t="shared" si="391"/>
        <v>甘肃逾期率+重组率</v>
      </c>
      <c r="B2170" s="3" t="str">
        <f t="shared" si="387"/>
        <v>甘肃银行逾期率+重组率</v>
      </c>
      <c r="C2170" s="4" t="s">
        <v>228</v>
      </c>
      <c r="D2170" s="4" t="s">
        <v>200</v>
      </c>
      <c r="E2170" s="5" t="s">
        <v>214</v>
      </c>
      <c r="F2170" s="5" t="s">
        <v>236</v>
      </c>
      <c r="G2170" s="5" t="str">
        <f t="shared" si="390"/>
        <v>逾期率+重组率</v>
      </c>
      <c r="H2170" s="14">
        <f>IFERROR(H376+H64,"")</f>
        <v>8.4067949803923403E-2</v>
      </c>
      <c r="I2170" s="14">
        <f>IFERROR(I376+I64,"")</f>
        <v>8.4067949803923403E-2</v>
      </c>
      <c r="J2170" s="14">
        <f>IFERROR(J376+J64,"")</f>
        <v>9.1792570536201892E-2</v>
      </c>
      <c r="K2170" s="14">
        <f>IFERROR(K376+K64,"")</f>
        <v>9.1792570536201892E-2</v>
      </c>
      <c r="L2170" s="14">
        <f>IFERROR(L376+L64,"")</f>
        <v>4.4614314973017676E-2</v>
      </c>
      <c r="M2170" s="14">
        <f>IFERROR(M376+M64,"")</f>
        <v>4.4614314973017676E-2</v>
      </c>
      <c r="N2170" s="14">
        <f>IFERROR(N376+N64,"")</f>
        <v>5.9083625365368535E-2</v>
      </c>
      <c r="O2170" s="14">
        <f>IFERROR(O376+O64,"")</f>
        <v>5.9083625365368535E-2</v>
      </c>
      <c r="P2170" s="14">
        <f>IFERROR(P376+P64,"")</f>
        <v>4.4310122685786234E-2</v>
      </c>
      <c r="Q2170" s="14">
        <f>IFERROR(Q376+Q64,"")</f>
        <v>4.4310122685786234E-2</v>
      </c>
      <c r="R2170" s="14">
        <f>IFERROR(R376+R64,"")</f>
        <v>4.4079985114250153E-2</v>
      </c>
      <c r="S2170" s="14">
        <f>IFERROR(S376+S64,"")</f>
        <v>4.4079985114250153E-2</v>
      </c>
      <c r="T2170" s="14">
        <f>IFERROR(T376+T64,"")</f>
        <v>3.673554860036668E-2</v>
      </c>
      <c r="U2170" s="14">
        <f>IFERROR(U376+U64,"")</f>
        <v>3.673554860036668E-2</v>
      </c>
      <c r="V2170" s="14">
        <f>IFERROR(V376+V64,"")</f>
        <v>2.7652554590703354E-2</v>
      </c>
      <c r="W2170" s="14">
        <f>IFERROR(W376+W64,"")</f>
        <v>2.7652554590703354E-2</v>
      </c>
      <c r="X2170" s="14">
        <f>IFERROR(X376+X64,"")</f>
        <v>3.214203689184067E-2</v>
      </c>
      <c r="Y2170" s="14">
        <f>IFERROR(Y376+Y64,"")</f>
        <v>3.214203689184067E-2</v>
      </c>
      <c r="Z2170" s="14">
        <f>IFERROR(Z376+Z64,"")</f>
        <v>2.7437110131076897E-2</v>
      </c>
      <c r="AA2170" s="14">
        <f>IFERROR(AA376+AA64,"")</f>
        <v>2.7437110131076897E-2</v>
      </c>
      <c r="AB2170" s="14">
        <f>IFERROR(AB376+AB64,"")</f>
        <v>2.505414509982138E-2</v>
      </c>
      <c r="AC2170" s="14">
        <f>IFERROR(AC376+AC64,"")</f>
        <v>2.505414509982138E-2</v>
      </c>
      <c r="AD2170" s="14">
        <f>IFERROR(AD376+AD64,"")</f>
        <v>2.8376604435791295E-2</v>
      </c>
      <c r="AE2170" s="14">
        <f>IFERROR(AE376+AE64,"")</f>
        <v>2.8376604435791295E-2</v>
      </c>
      <c r="AF2170" s="14">
        <f>IFERROR(AF376+AF64,"")</f>
        <v>2.6119000405776034E-2</v>
      </c>
      <c r="AG2170" s="14">
        <f>IFERROR(AG376+AG64,"")</f>
        <v>2.6119000405776034E-2</v>
      </c>
      <c r="AH2170" s="14">
        <f>IFERROR(AH376+AH64,"")</f>
        <v>2.7437270865685509E-2</v>
      </c>
    </row>
    <row r="2171" spans="1:34" ht="15" hidden="1" x14ac:dyDescent="0.25">
      <c r="A2171" t="str">
        <f t="shared" si="391"/>
        <v>晋商逾期率+重组率</v>
      </c>
      <c r="B2171" s="3" t="str">
        <f t="shared" si="387"/>
        <v>晋商银行逾期率+重组率</v>
      </c>
      <c r="C2171" s="4" t="s">
        <v>229</v>
      </c>
      <c r="D2171" s="4" t="s">
        <v>201</v>
      </c>
      <c r="E2171" s="5" t="s">
        <v>215</v>
      </c>
      <c r="F2171" s="5" t="s">
        <v>236</v>
      </c>
      <c r="G2171" s="5" t="str">
        <f t="shared" si="390"/>
        <v>逾期率+重组率</v>
      </c>
      <c r="H2171" s="14">
        <f>IFERROR(H377+H65,"")</f>
        <v>2.0518349058994297E-2</v>
      </c>
      <c r="I2171" s="14">
        <f>IFERROR(I377+I65,"")</f>
        <v>2.0518349058994297E-2</v>
      </c>
      <c r="J2171" s="14">
        <f>IFERROR(J377+J65,"")</f>
        <v>4.0311981845143639E-2</v>
      </c>
      <c r="K2171" s="14">
        <f>IFERROR(K377+K65,"")</f>
        <v>4.0311981845143639E-2</v>
      </c>
      <c r="L2171" s="14">
        <f>IFERROR(L377+L65,"")</f>
        <v>2.583273279651082E-2</v>
      </c>
      <c r="M2171" s="14">
        <f>IFERROR(M377+M65,"")</f>
        <v>2.583273279651082E-2</v>
      </c>
      <c r="N2171" s="14">
        <f>IFERROR(N377+N65,"")</f>
        <v>1.9651226360879057E-2</v>
      </c>
      <c r="O2171" s="14">
        <f>IFERROR(O377+O65,"")</f>
        <v>1.9651226360879057E-2</v>
      </c>
      <c r="P2171" s="14">
        <f>IFERROR(P377+P65,"")</f>
        <v>3.7893720266991962E-2</v>
      </c>
      <c r="Q2171" s="14">
        <f>IFERROR(Q377+Q65,"")</f>
        <v>3.7893720266991962E-2</v>
      </c>
      <c r="R2171" s="14">
        <f>IFERROR(R377+R65,"")</f>
        <v>2.0028881128455953E-2</v>
      </c>
      <c r="S2171" s="14">
        <f>IFERROR(S377+S65,"")</f>
        <v>2.0028881128455953E-2</v>
      </c>
      <c r="T2171" s="14">
        <f>IFERROR(T377+T65,"")</f>
        <v>2.1125875787575125E-2</v>
      </c>
      <c r="U2171" s="14">
        <f>IFERROR(U377+U65,"")</f>
        <v>2.1125875787575125E-2</v>
      </c>
      <c r="V2171" s="14">
        <f>IFERROR(V377+V65,"")</f>
        <v>2.0021841107461608E-2</v>
      </c>
      <c r="W2171" s="14">
        <f>IFERROR(W377+W65,"")</f>
        <v>2.0021841107461608E-2</v>
      </c>
      <c r="X2171" s="14">
        <f>IFERROR(X377+X65,"")</f>
        <v>1.7214655788166177E-2</v>
      </c>
      <c r="Y2171" s="14">
        <f>IFERROR(Y377+Y65,"")</f>
        <v>1.7214655788166177E-2</v>
      </c>
      <c r="Z2171" s="14">
        <f>IFERROR(Z377+Z65,"")</f>
        <v>2.0846123936196032E-2</v>
      </c>
      <c r="AA2171" s="14">
        <f>IFERROR(AA377+AA65,"")</f>
        <v>2.0846123936196032E-2</v>
      </c>
      <c r="AB2171" s="14">
        <f>IFERROR(AB377+AB65,"")</f>
        <v>2.1022180443295232E-2</v>
      </c>
      <c r="AC2171" s="14">
        <f>IFERROR(AC377+AC65,"")</f>
        <v>2.1022180443295232E-2</v>
      </c>
      <c r="AD2171" s="14">
        <f>IFERROR(AD377+AD65,"")</f>
        <v>1.7280738857394271E-2</v>
      </c>
      <c r="AE2171" s="14">
        <f>IFERROR(AE377+AE65,"")</f>
        <v>1.7280738857394271E-2</v>
      </c>
      <c r="AF2171" s="14">
        <f>IFERROR(AF377+AF65,"")</f>
        <v>2.0323936657465416E-2</v>
      </c>
      <c r="AG2171" s="14">
        <f>IFERROR(AG377+AG65,"")</f>
        <v>2.0323936657465416E-2</v>
      </c>
      <c r="AH2171" s="14">
        <f>IFERROR(AH377+AH65,"")</f>
        <v>1.9484547203869426E-2</v>
      </c>
    </row>
    <row r="2172" spans="1:34" ht="15" hidden="1" x14ac:dyDescent="0.25">
      <c r="A2172" t="str">
        <f t="shared" si="391"/>
        <v>徽商逾期率+重组率</v>
      </c>
      <c r="B2172" s="3" t="str">
        <f t="shared" si="387"/>
        <v>徽商银行逾期率+重组率</v>
      </c>
      <c r="C2172" s="4" t="s">
        <v>230</v>
      </c>
      <c r="D2172" s="4" t="s">
        <v>202</v>
      </c>
      <c r="E2172" s="5" t="s">
        <v>216</v>
      </c>
      <c r="F2172" s="5" t="s">
        <v>236</v>
      </c>
      <c r="G2172" s="5" t="str">
        <f t="shared" si="390"/>
        <v>逾期率+重组率</v>
      </c>
      <c r="H2172" s="14">
        <f>IFERROR(H378+H66,"")</f>
        <v>1.5846685135574721E-2</v>
      </c>
      <c r="I2172" s="14">
        <f>IFERROR(I378+I66,"")</f>
        <v>1.5846685135574721E-2</v>
      </c>
      <c r="J2172" s="14">
        <f>IFERROR(J378+J66,"")</f>
        <v>1.4742000809728557E-2</v>
      </c>
      <c r="K2172" s="14">
        <f>IFERROR(K378+K66,"")</f>
        <v>1.4742000809728557E-2</v>
      </c>
      <c r="L2172" s="14">
        <f>IFERROR(L378+L66,"")</f>
        <v>1.5864704828559836E-2</v>
      </c>
      <c r="M2172" s="14">
        <f>IFERROR(M378+M66,"")</f>
        <v>1.5864704828559836E-2</v>
      </c>
      <c r="N2172" s="14">
        <f>IFERROR(N378+N66,"")</f>
        <v>2.3025759077076883E-2</v>
      </c>
      <c r="O2172" s="14">
        <f>IFERROR(O378+O66,"")</f>
        <v>2.3025759077076883E-2</v>
      </c>
      <c r="P2172" s="14">
        <f>IFERROR(P378+P66,"")</f>
        <v>2.099928115467134E-2</v>
      </c>
      <c r="Q2172" s="14">
        <f>IFERROR(Q378+Q66,"")</f>
        <v>2.099928115467134E-2</v>
      </c>
      <c r="R2172" s="14">
        <f>IFERROR(R378+R66,"")</f>
        <v>2.5085817644630859E-2</v>
      </c>
      <c r="S2172" s="14">
        <f>IFERROR(S378+S66,"")</f>
        <v>2.5085817644630859E-2</v>
      </c>
      <c r="T2172" s="14">
        <f>IFERROR(T378+T66,"")</f>
        <v>2.2641532214603008E-2</v>
      </c>
      <c r="U2172" s="14">
        <f>IFERROR(U378+U66,"")</f>
        <v>2.2641532214603008E-2</v>
      </c>
      <c r="V2172" s="14">
        <f>IFERROR(V378+V66,"")</f>
        <v>2.2674912601519437E-2</v>
      </c>
      <c r="W2172" s="14">
        <f>IFERROR(W378+W66,"")</f>
        <v>2.2674912601519437E-2</v>
      </c>
      <c r="X2172" s="14">
        <f>IFERROR(X378+X66,"")</f>
        <v>1.5254916691090909E-2</v>
      </c>
      <c r="Y2172" s="14">
        <f>IFERROR(Y378+Y66,"")</f>
        <v>1.5254916691090909E-2</v>
      </c>
      <c r="Z2172" s="14">
        <f>IFERROR(Z378+Z66,"")</f>
        <v>1.3313331257469958E-2</v>
      </c>
      <c r="AA2172" s="14">
        <f>IFERROR(AA378+AA66,"")</f>
        <v>1.3313331257469958E-2</v>
      </c>
      <c r="AB2172" s="14">
        <f>IFERROR(AB378+AB66,"")</f>
        <v>1.3132054339375381E-2</v>
      </c>
      <c r="AC2172" s="14">
        <f>IFERROR(AC378+AC66,"")</f>
        <v>1.2975190200458344E-2</v>
      </c>
      <c r="AD2172" s="14">
        <f>IFERROR(AD378+AD66,"")</f>
        <v>1.623435852852791E-2</v>
      </c>
      <c r="AE2172" s="14">
        <f>IFERROR(AE378+AE66,"")</f>
        <v>1.623435852852791E-2</v>
      </c>
      <c r="AF2172" s="14">
        <f>IFERROR(AF378+AF66,"")</f>
        <v>1.5250253610998098E-2</v>
      </c>
      <c r="AG2172" s="14">
        <f>IFERROR(AG378+AG66,"")</f>
        <v>1.5250253610998098E-2</v>
      </c>
      <c r="AH2172" s="14">
        <f>IFERROR(AH378+AH66,"")</f>
        <v>1.4846113621990363E-2</v>
      </c>
    </row>
    <row r="2173" spans="1:34" ht="15" hidden="1" x14ac:dyDescent="0.25">
      <c r="A2173" t="str">
        <f t="shared" si="391"/>
        <v>哈尔滨逾期率+重组率</v>
      </c>
      <c r="B2173" s="3" t="str">
        <f t="shared" si="387"/>
        <v>哈尔滨银行逾期率+重组率</v>
      </c>
      <c r="C2173" s="4" t="s">
        <v>231</v>
      </c>
      <c r="D2173" s="4" t="s">
        <v>203</v>
      </c>
      <c r="E2173" s="5" t="s">
        <v>217</v>
      </c>
      <c r="F2173" s="5" t="s">
        <v>236</v>
      </c>
      <c r="G2173" s="5" t="str">
        <f t="shared" si="390"/>
        <v>逾期率+重组率</v>
      </c>
      <c r="H2173" s="14">
        <f>IFERROR(H379+H67,"")</f>
        <v>8.048890085363003E-2</v>
      </c>
      <c r="I2173" s="14">
        <f>IFERROR(I379+I67,"")</f>
        <v>8.048890085363003E-2</v>
      </c>
      <c r="J2173" s="14">
        <f>IFERROR(J379+J67,"")</f>
        <v>7.7516613540219048E-2</v>
      </c>
      <c r="K2173" s="14">
        <f>IFERROR(K379+K67,"")</f>
        <v>7.7516613540219048E-2</v>
      </c>
      <c r="L2173" s="14">
        <f>IFERROR(L379+L67,"")</f>
        <v>9.5793849738394096E-2</v>
      </c>
      <c r="M2173" s="14">
        <f>IFERROR(M379+M67,"")</f>
        <v>9.5793849738394096E-2</v>
      </c>
      <c r="N2173" s="14">
        <f>IFERROR(N379+N67,"")</f>
        <v>0.13885200883228052</v>
      </c>
      <c r="O2173" s="14">
        <f>IFERROR(O379+O67,"")</f>
        <v>0.13885200883228052</v>
      </c>
      <c r="P2173" s="14">
        <f>IFERROR(P379+P67,"")</f>
        <v>0.14484582991650988</v>
      </c>
      <c r="Q2173" s="14">
        <f>IFERROR(Q379+Q67,"")</f>
        <v>0.14484582991650988</v>
      </c>
      <c r="R2173" s="14">
        <f>IFERROR(R379+R67,"")</f>
        <v>0.19553486557761432</v>
      </c>
      <c r="S2173" s="14">
        <f>IFERROR(S379+S67,"")</f>
        <v>0.19553486557761432</v>
      </c>
      <c r="T2173" s="14">
        <f>IFERROR(T379+T67,"")</f>
        <v>0.25267772184648996</v>
      </c>
      <c r="U2173" s="14">
        <f>IFERROR(U379+U67,"")</f>
        <v>0.25267772184648996</v>
      </c>
      <c r="V2173" s="14">
        <f>IFERROR(V379+V67,"")</f>
        <v>0.2456426741880362</v>
      </c>
      <c r="W2173" s="14">
        <f>IFERROR(W379+W67,"")</f>
        <v>0.2456426741880362</v>
      </c>
      <c r="X2173" s="14">
        <f>IFERROR(X379+X67,"")</f>
        <v>0.21508807732262819</v>
      </c>
      <c r="Y2173" s="14">
        <f>IFERROR(Y379+Y67,"")</f>
        <v>0.21508807732262819</v>
      </c>
      <c r="Z2173" s="14">
        <f>IFERROR(Z379+Z67,"")</f>
        <v>0.20278953418249757</v>
      </c>
      <c r="AA2173" s="14">
        <f>IFERROR(AA379+AA67,"")</f>
        <v>0.20278953418249757</v>
      </c>
      <c r="AB2173" s="14">
        <f>IFERROR(AB379+AB67,"")</f>
        <v>0.18635492592662906</v>
      </c>
      <c r="AC2173" s="14">
        <f>IFERROR(AC379+AC67,"")</f>
        <v>0.18635492592662906</v>
      </c>
      <c r="AD2173" s="14">
        <f>IFERROR(AD379+AD67,"")</f>
        <v>0.19215442137159156</v>
      </c>
      <c r="AE2173" s="14">
        <f>IFERROR(AE379+AE67,"")</f>
        <v>0.19215442137159156</v>
      </c>
      <c r="AF2173" s="14">
        <f>IFERROR(AF379+AF67,"")</f>
        <v>0.19981522677642294</v>
      </c>
      <c r="AG2173" s="14">
        <f>IFERROR(AG379+AG67,"")</f>
        <v>0.19981522677642294</v>
      </c>
      <c r="AH2173" s="14">
        <f>IFERROR(AH379+AH67,"")</f>
        <v>0.19346048098740615</v>
      </c>
    </row>
    <row r="2174" spans="1:34" ht="15" hidden="1" x14ac:dyDescent="0.25">
      <c r="A2174" t="str">
        <f t="shared" si="391"/>
        <v>贵州逾期率+重组率</v>
      </c>
      <c r="B2174" s="3" t="str">
        <f t="shared" si="387"/>
        <v>贵州银行逾期率+重组率</v>
      </c>
      <c r="C2174" s="4" t="s">
        <v>232</v>
      </c>
      <c r="D2174" s="4" t="s">
        <v>204</v>
      </c>
      <c r="E2174" s="5" t="s">
        <v>218</v>
      </c>
      <c r="F2174" s="5" t="s">
        <v>236</v>
      </c>
      <c r="G2174" s="5" t="str">
        <f t="shared" si="390"/>
        <v>逾期率+重组率</v>
      </c>
      <c r="H2174" s="14" t="str">
        <f>IFERROR(H380+H68,"")</f>
        <v/>
      </c>
      <c r="I2174" s="14" t="str">
        <f>IFERROR(I380+I68,"")</f>
        <v/>
      </c>
      <c r="J2174" s="14">
        <f>IFERROR(J380+J68,"")</f>
        <v>7.8934897267836611E-3</v>
      </c>
      <c r="K2174" s="14">
        <f>IFERROR(K380+K68,"")</f>
        <v>7.8934897267836611E-3</v>
      </c>
      <c r="L2174" s="14">
        <f>IFERROR(L380+L68,"")</f>
        <v>1.1316596866979245E-2</v>
      </c>
      <c r="M2174" s="14">
        <f>IFERROR(M380+M68,"")</f>
        <v>1.1316596866979245E-2</v>
      </c>
      <c r="N2174" s="14">
        <f>IFERROR(N380+N68,"")</f>
        <v>8.3215820593011396E-3</v>
      </c>
      <c r="O2174" s="14">
        <f>IFERROR(O380+O68,"")</f>
        <v>8.3215820593011396E-3</v>
      </c>
      <c r="P2174" s="14">
        <f>IFERROR(P380+P68,"")</f>
        <v>1.9500557683484167E-2</v>
      </c>
      <c r="Q2174" s="14">
        <f>IFERROR(Q380+Q68,"")</f>
        <v>1.857326813065896E-2</v>
      </c>
      <c r="R2174" s="14">
        <f>IFERROR(R380+R68,"")</f>
        <v>2.0374680433477437E-2</v>
      </c>
      <c r="S2174" s="14">
        <f>IFERROR(S380+S68,"")</f>
        <v>2.0374680433477437E-2</v>
      </c>
      <c r="T2174" s="14">
        <f>IFERROR(T380+T68,"")</f>
        <v>2.7341655273786764E-2</v>
      </c>
      <c r="U2174" s="14">
        <f>IFERROR(U380+U68,"")</f>
        <v>2.7341655273786764E-2</v>
      </c>
      <c r="V2174" s="14">
        <f>IFERROR(V380+V68,"")</f>
        <v>2.383021108490619E-2</v>
      </c>
      <c r="W2174" s="14">
        <f>IFERROR(W380+W68,"")</f>
        <v>2.383021108490619E-2</v>
      </c>
      <c r="X2174" s="14">
        <f>IFERROR(X380+X68,"")</f>
        <v>2.3316293825801124E-2</v>
      </c>
      <c r="Y2174" s="14">
        <f>IFERROR(Y380+Y68,"")</f>
        <v>2.3316293825801124E-2</v>
      </c>
      <c r="Z2174" s="14">
        <f>IFERROR(Z380+Z68,"")</f>
        <v>2.3222434094422397E-2</v>
      </c>
      <c r="AA2174" s="14">
        <f>IFERROR(AA380+AA68,"")</f>
        <v>2.3222434094422397E-2</v>
      </c>
      <c r="AB2174" s="14">
        <f>IFERROR(AB380+AB68,"")</f>
        <v>3.2550238690690722E-2</v>
      </c>
      <c r="AC2174" s="14">
        <f>IFERROR(AC380+AC68,"")</f>
        <v>3.2550238690690722E-2</v>
      </c>
      <c r="AD2174" s="14">
        <f>IFERROR(AD380+AD68,"")</f>
        <v>2.4761623090818544E-2</v>
      </c>
      <c r="AE2174" s="14">
        <f>IFERROR(AE380+AE68,"")</f>
        <v>2.4761623090818544E-2</v>
      </c>
      <c r="AF2174" s="14">
        <f>IFERROR(AF380+AF68,"")</f>
        <v>3.7109198088918813E-2</v>
      </c>
      <c r="AG2174" s="14">
        <f>IFERROR(AG380+AG68,"")</f>
        <v>3.7109198088918813E-2</v>
      </c>
      <c r="AH2174" s="14">
        <f>IFERROR(AH380+AH68,"")</f>
        <v>3.5658875168155316E-2</v>
      </c>
    </row>
    <row r="2175" spans="1:34" ht="15" hidden="1" x14ac:dyDescent="0.25">
      <c r="A2175" t="str">
        <f t="shared" si="391"/>
        <v>渤海逾期率+重组率</v>
      </c>
      <c r="B2175" s="3" t="str">
        <f t="shared" si="387"/>
        <v>渤海银行逾期率+重组率</v>
      </c>
      <c r="C2175" s="4" t="s">
        <v>233</v>
      </c>
      <c r="D2175" s="4" t="s">
        <v>205</v>
      </c>
      <c r="E2175" s="5" t="s">
        <v>219</v>
      </c>
      <c r="F2175" s="5" t="s">
        <v>236</v>
      </c>
      <c r="G2175" s="5" t="str">
        <f t="shared" si="390"/>
        <v>逾期率+重组率</v>
      </c>
      <c r="H2175" s="14">
        <f>IFERROR(H381+H69,"")</f>
        <v>0</v>
      </c>
      <c r="I2175" s="14">
        <f>IFERROR(I381+I69,"")</f>
        <v>0</v>
      </c>
      <c r="J2175" s="14">
        <f>IFERROR(J381+J69,"")</f>
        <v>3.9811200087088966E-2</v>
      </c>
      <c r="K2175" s="14">
        <f>IFERROR(K381+K69,"")</f>
        <v>3.9811200087088966E-2</v>
      </c>
      <c r="L2175" s="14">
        <f>IFERROR(L381+L69,"")</f>
        <v>4.3459468589479695E-2</v>
      </c>
      <c r="M2175" s="14">
        <f>IFERROR(M381+M69,"")</f>
        <v>4.3459468589479695E-2</v>
      </c>
      <c r="N2175" s="14">
        <f>IFERROR(N381+N69,"")</f>
        <v>3.3326619551626968E-2</v>
      </c>
      <c r="O2175" s="14">
        <f>IFERROR(O381+O69,"")</f>
        <v>3.3326619551626968E-2</v>
      </c>
      <c r="P2175" s="14">
        <f>IFERROR(P381+P69,"")</f>
        <v>3.8400601367969335E-2</v>
      </c>
      <c r="Q2175" s="14">
        <f>IFERROR(Q381+Q69,"")</f>
        <v>3.8400601367969335E-2</v>
      </c>
      <c r="R2175" s="14">
        <f>IFERROR(R381+R69,"")</f>
        <v>4.1808401665689499E-2</v>
      </c>
      <c r="S2175" s="14">
        <f>IFERROR(S381+S69,"")</f>
        <v>4.1808401665689499E-2</v>
      </c>
      <c r="T2175" s="14">
        <f>IFERROR(T381+T69,"")</f>
        <v>2.6537406584036985E-2</v>
      </c>
      <c r="U2175" s="14">
        <f>IFERROR(U381+U69,"")</f>
        <v>2.6537406584036985E-2</v>
      </c>
      <c r="V2175" s="14">
        <f>IFERROR(V381+V69,"")</f>
        <v>2.9109881709599182E-2</v>
      </c>
      <c r="W2175" s="14">
        <f>IFERROR(W381+W69,"")</f>
        <v>2.9109881709599182E-2</v>
      </c>
      <c r="X2175" s="14">
        <f>IFERROR(X381+X69,"")</f>
        <v>3.133927701526195E-2</v>
      </c>
      <c r="Y2175" s="14">
        <f>IFERROR(Y381+Y69,"")</f>
        <v>3.133927701526195E-2</v>
      </c>
      <c r="Z2175" s="14">
        <f>IFERROR(Z381+Z69,"")</f>
        <v>3.200243027236848E-2</v>
      </c>
      <c r="AA2175" s="14">
        <f>IFERROR(AA381+AA69,"")</f>
        <v>3.200243027236848E-2</v>
      </c>
      <c r="AB2175" s="14">
        <f>IFERROR(AB381+AB69,"")</f>
        <v>2.8725924779364812E-2</v>
      </c>
      <c r="AC2175" s="14">
        <f>IFERROR(AC381+AC69,"")</f>
        <v>2.8725924779364812E-2</v>
      </c>
      <c r="AD2175" s="14">
        <f>IFERROR(AD381+AD69,"")</f>
        <v>2.9658336774647125E-2</v>
      </c>
      <c r="AE2175" s="14">
        <f>IFERROR(AE381+AE69,"")</f>
        <v>2.9658336774647125E-2</v>
      </c>
      <c r="AF2175" s="14">
        <f>IFERROR(AF381+AF69,"")</f>
        <v>3.2349435901192124E-2</v>
      </c>
      <c r="AG2175" s="14">
        <f>IFERROR(AG381+AG69,"")</f>
        <v>3.2349435901192124E-2</v>
      </c>
      <c r="AH2175" s="14">
        <f>IFERROR(AH381+AH69,"")</f>
        <v>2.5621342978351915E-2</v>
      </c>
    </row>
    <row r="2176" spans="1:34" ht="15" hidden="1" x14ac:dyDescent="0.25">
      <c r="A2176" t="str">
        <f t="shared" si="391"/>
        <v>威海逾期率+重组率</v>
      </c>
      <c r="B2176" s="3" t="str">
        <f t="shared" si="387"/>
        <v>威海银行逾期率+重组率</v>
      </c>
      <c r="C2176" s="4" t="s">
        <v>234</v>
      </c>
      <c r="D2176" s="4" t="s">
        <v>206</v>
      </c>
      <c r="E2176" s="5" t="s">
        <v>220</v>
      </c>
      <c r="F2176" s="5" t="s">
        <v>236</v>
      </c>
      <c r="G2176" s="5" t="str">
        <f t="shared" si="390"/>
        <v>逾期率+重组率</v>
      </c>
      <c r="H2176" s="14">
        <f>IFERROR(H382+H70,"")</f>
        <v>0</v>
      </c>
      <c r="I2176" s="14">
        <f>IFERROR(I382+I70,"")</f>
        <v>0</v>
      </c>
      <c r="J2176" s="14">
        <f>IFERROR(J382+J70,"")</f>
        <v>4.4354032983168382E-2</v>
      </c>
      <c r="K2176" s="14">
        <f>IFERROR(K382+K70,"")</f>
        <v>4.4354032983168382E-2</v>
      </c>
      <c r="L2176" s="14">
        <f>IFERROR(L382+L70,"")</f>
        <v>0</v>
      </c>
      <c r="M2176" s="14">
        <f>IFERROR(M382+M70,"")</f>
        <v>0</v>
      </c>
      <c r="N2176" s="14">
        <f>IFERROR(N382+N70,"")</f>
        <v>3.0432104058117863E-2</v>
      </c>
      <c r="O2176" s="14">
        <f>IFERROR(O382+O70,"")</f>
        <v>3.0432104058117863E-2</v>
      </c>
      <c r="P2176" s="14">
        <f>IFERROR(P382+P70,"")</f>
        <v>2.184897638267894E-2</v>
      </c>
      <c r="Q2176" s="14">
        <f>IFERROR(Q382+Q70,"")</f>
        <v>2.184897638267894E-2</v>
      </c>
      <c r="R2176" s="14">
        <f>IFERROR(R382+R70,"")</f>
        <v>2.0556336904959407E-2</v>
      </c>
      <c r="S2176" s="14">
        <f>IFERROR(S382+S70,"")</f>
        <v>2.0556336904959407E-2</v>
      </c>
      <c r="T2176" s="14">
        <f>IFERROR(T382+T70,"")</f>
        <v>2.3210844002117204E-2</v>
      </c>
      <c r="U2176" s="14">
        <f>IFERROR(U382+U70,"")</f>
        <v>2.3210844002117204E-2</v>
      </c>
      <c r="V2176" s="14">
        <f>IFERROR(V382+V70,"")</f>
        <v>2.5321503665274584E-2</v>
      </c>
      <c r="W2176" s="14">
        <f>IFERROR(W382+W70,"")</f>
        <v>2.5321503665274584E-2</v>
      </c>
      <c r="X2176" s="14">
        <f>IFERROR(X382+X70,"")</f>
        <v>2.1507653173208942E-2</v>
      </c>
      <c r="Y2176" s="14">
        <f>IFERROR(Y382+Y70,"")</f>
        <v>2.1507653173208942E-2</v>
      </c>
      <c r="Z2176" s="14">
        <f>IFERROR(Z382+Z70,"")</f>
        <v>1.8198640091283549E-2</v>
      </c>
      <c r="AA2176" s="14">
        <f>IFERROR(AA382+AA70,"")</f>
        <v>1.8198640091283549E-2</v>
      </c>
      <c r="AB2176" s="14">
        <f>IFERROR(AB382+AB70,"")</f>
        <v>1.7099097746069446E-2</v>
      </c>
      <c r="AC2176" s="14">
        <f>IFERROR(AC382+AC70,"")</f>
        <v>1.7099097746069446E-2</v>
      </c>
      <c r="AD2176" s="14">
        <f>IFERROR(AD382+AD70,"")</f>
        <v>1.7415615530402682E-2</v>
      </c>
      <c r="AE2176" s="14">
        <f>IFERROR(AE382+AE70,"")</f>
        <v>1.7415615530402682E-2</v>
      </c>
      <c r="AF2176" s="14">
        <f>IFERROR(AF382+AF70,"")</f>
        <v>1.7090263578317295E-2</v>
      </c>
      <c r="AG2176" s="14">
        <f>IFERROR(AG382+AG70,"")</f>
        <v>1.7090263578317295E-2</v>
      </c>
      <c r="AH2176" s="14">
        <f>IFERROR(AH382+AH70,"")</f>
        <v>1.7262212570082206E-2</v>
      </c>
    </row>
    <row r="2177" spans="1:34" ht="15" hidden="1" x14ac:dyDescent="0.25">
      <c r="A2177" t="str">
        <f t="shared" si="391"/>
        <v>东莞农商逾期率+重组率</v>
      </c>
      <c r="B2177" s="3" t="str">
        <f t="shared" si="387"/>
        <v>东莞农商银行逾期率+重组率</v>
      </c>
      <c r="C2177" s="4" t="s">
        <v>235</v>
      </c>
      <c r="D2177" s="4" t="s">
        <v>207</v>
      </c>
      <c r="E2177" s="5" t="s">
        <v>221</v>
      </c>
      <c r="F2177" s="5" t="s">
        <v>236</v>
      </c>
      <c r="G2177" s="5" t="str">
        <f t="shared" si="390"/>
        <v>逾期率+重组率</v>
      </c>
      <c r="H2177" s="14">
        <f>IFERROR(H383+H71,"")</f>
        <v>0</v>
      </c>
      <c r="I2177" s="14">
        <f>IFERROR(I383+I71,"")</f>
        <v>0</v>
      </c>
      <c r="J2177" s="14">
        <f>IFERROR(J383+J71,"")</f>
        <v>1.5339153600481091E-2</v>
      </c>
      <c r="K2177" s="14">
        <f>IFERROR(K383+K71,"")</f>
        <v>1.5339153600481091E-2</v>
      </c>
      <c r="L2177" s="14">
        <f>IFERROR(L383+L71,"")</f>
        <v>0</v>
      </c>
      <c r="M2177" s="14">
        <f>IFERROR(M383+M71,"")</f>
        <v>0</v>
      </c>
      <c r="N2177" s="14">
        <f>IFERROR(N383+N71,"")</f>
        <v>1.0228455729254349E-2</v>
      </c>
      <c r="O2177" s="14">
        <f>IFERROR(O383+O71,"")</f>
        <v>1.0228455729254349E-2</v>
      </c>
      <c r="P2177" s="14" t="str">
        <f>IFERROR(P383+P71,"")</f>
        <v/>
      </c>
      <c r="Q2177" s="14" t="str">
        <f>IFERROR(Q383+Q71,"")</f>
        <v/>
      </c>
      <c r="R2177" s="14">
        <f>IFERROR(R383+R71,"")</f>
        <v>1.0938075260440125E-2</v>
      </c>
      <c r="S2177" s="14">
        <f>IFERROR(S383+S71,"")</f>
        <v>1.0938075260440125E-2</v>
      </c>
      <c r="T2177" s="14">
        <f>IFERROR(T383+T71,"")</f>
        <v>1.6403902601688069E-2</v>
      </c>
      <c r="U2177" s="14">
        <f>IFERROR(U383+U71,"")</f>
        <v>1.6403902601688069E-2</v>
      </c>
      <c r="V2177" s="14">
        <f>IFERROR(V383+V71,"")</f>
        <v>1.8867422819894768E-2</v>
      </c>
      <c r="W2177" s="14">
        <f>IFERROR(W383+W71,"")</f>
        <v>1.8867422819894768E-2</v>
      </c>
      <c r="X2177" s="14">
        <f>IFERROR(X383+X71,"")</f>
        <v>1.3649184498219108E-2</v>
      </c>
      <c r="Y2177" s="14">
        <f>IFERROR(Y383+Y71,"")</f>
        <v>1.3649184498219108E-2</v>
      </c>
      <c r="Z2177" s="14">
        <f>IFERROR(Z383+Z71,"")</f>
        <v>1.7928403185662994E-2</v>
      </c>
      <c r="AA2177" s="14">
        <f>IFERROR(AA383+AA71,"")</f>
        <v>1.7928403185662994E-2</v>
      </c>
      <c r="AB2177" s="14">
        <f>IFERROR(AB383+AB71,"")</f>
        <v>3.2740655485983337E-2</v>
      </c>
      <c r="AC2177" s="14">
        <f>IFERROR(AC383+AC71,"")</f>
        <v>3.2740655485983337E-2</v>
      </c>
      <c r="AD2177" s="14">
        <f>IFERROR(AD383+AD71,"")</f>
        <v>2.3969485401291023E-2</v>
      </c>
      <c r="AE2177" s="14">
        <f>IFERROR(AE383+AE71,"")</f>
        <v>2.3969485401291023E-2</v>
      </c>
      <c r="AF2177" s="14">
        <f>IFERROR(AF383+AF71,"")</f>
        <v>2.6270573828021265E-2</v>
      </c>
      <c r="AG2177" s="14">
        <f>IFERROR(AG383+AG71,"")</f>
        <v>2.6270573828021265E-2</v>
      </c>
      <c r="AH2177" s="14">
        <f>IFERROR(AH383+AH71,"")</f>
        <v>2.5331838663417445E-2</v>
      </c>
    </row>
    <row r="2178" spans="1:34" ht="15" hidden="1" x14ac:dyDescent="0.25">
      <c r="A2178" t="str">
        <f t="shared" si="391"/>
        <v>国有行逾期率+重组率</v>
      </c>
      <c r="B2178" s="15" t="str">
        <f t="shared" si="387"/>
        <v>国有行逾期率+重组率</v>
      </c>
      <c r="C2178" s="16"/>
      <c r="D2178" s="17" t="s">
        <v>8</v>
      </c>
      <c r="E2178" s="17" t="s">
        <v>8</v>
      </c>
      <c r="F2178" s="17"/>
      <c r="G2178" s="17" t="str">
        <f>G2177</f>
        <v>逾期率+重组率</v>
      </c>
      <c r="H2178" s="14">
        <f>IFERROR(H384+H72,"")</f>
        <v>1.6057647538452246E-2</v>
      </c>
      <c r="I2178" s="14">
        <f>IFERROR(I384+I72,"")</f>
        <v>1.5689356449879947E-2</v>
      </c>
      <c r="J2178" s="14">
        <f>IFERROR(J384+J72,"")</f>
        <v>1.4783372779668291E-2</v>
      </c>
      <c r="K2178" s="14">
        <f>IFERROR(K384+K72,"")</f>
        <v>1.4015158395326905E-2</v>
      </c>
      <c r="L2178" s="14">
        <f>IFERROR(L384+L72,"")</f>
        <v>1.4256279230991752E-2</v>
      </c>
      <c r="M2178" s="14">
        <f>IFERROR(M384+M72,"")</f>
        <v>1.3945160788466728E-2</v>
      </c>
      <c r="N2178" s="14">
        <f>IFERROR(N384+N72,"")</f>
        <v>1.3229954327298213E-2</v>
      </c>
      <c r="O2178" s="14">
        <f>IFERROR(O384+O72,"")</f>
        <v>1.2662866843005223E-2</v>
      </c>
      <c r="P2178" s="14">
        <f>IFERROR(P384+P72,"")</f>
        <v>1.2372952925001096E-2</v>
      </c>
      <c r="Q2178" s="14">
        <f>IFERROR(Q384+Q72,"")</f>
        <v>1.2270510019504896E-2</v>
      </c>
      <c r="R2178" s="14">
        <f>IFERROR(R384+R72,"")</f>
        <v>1.1785216901488586E-2</v>
      </c>
      <c r="S2178" s="14">
        <f>IFERROR(S384+S72,"")</f>
        <v>1.157598446356998E-2</v>
      </c>
      <c r="T2178" s="14">
        <f>IFERROR(T384+T72,"")</f>
        <v>1.1991201860232547E-2</v>
      </c>
      <c r="U2178" s="14">
        <f>IFERROR(U384+U72,"")</f>
        <v>1.1907468388169815E-2</v>
      </c>
      <c r="V2178" s="14">
        <f>IFERROR(V384+V72,"")</f>
        <v>1.2158116408954988E-2</v>
      </c>
      <c r="W2178" s="14">
        <f>IFERROR(W384+W72,"")</f>
        <v>1.1752904238006038E-2</v>
      </c>
      <c r="X2178" s="14">
        <f>IFERROR(X384+X72,"")</f>
        <v>1.2217659069042262E-2</v>
      </c>
      <c r="Y2178" s="14">
        <f>IFERROR(Y384+Y72,"")</f>
        <v>1.2047458282985866E-2</v>
      </c>
      <c r="Z2178" s="14">
        <f>IFERROR(Z384+Z72,"")</f>
        <v>1.4179346965686642E-2</v>
      </c>
      <c r="AA2178" s="14">
        <f>IFERROR(AA384+AA72,"")</f>
        <v>1.3843567336194757E-2</v>
      </c>
      <c r="AB2178" s="14">
        <f>IFERROR(AB384+AB72,"")</f>
        <v>1.6331266494438026E-2</v>
      </c>
      <c r="AC2178" s="14">
        <f>IFERROR(AC384+AC72,"")</f>
        <v>1.547740965119913E-2</v>
      </c>
      <c r="AD2178" s="14">
        <f>IFERROR(AD384+AD72,"")</f>
        <v>1.7545204146861119E-2</v>
      </c>
      <c r="AE2178" s="14">
        <f>IFERROR(AE384+AE72,"")</f>
        <v>1.7005133075908542E-2</v>
      </c>
      <c r="AF2178" s="14">
        <f>IFERROR(AF384+AF72,"")</f>
        <v>1.826476368096637E-2</v>
      </c>
      <c r="AG2178" s="14">
        <f>IFERROR(AG384+AG72,"")</f>
        <v>1.8152691110886979E-2</v>
      </c>
      <c r="AH2178" s="14">
        <f>IFERROR(AH384+AH72,"")</f>
        <v>1.8684552956799383E-2</v>
      </c>
    </row>
    <row r="2179" spans="1:34" ht="15" hidden="1" x14ac:dyDescent="0.25">
      <c r="A2179" t="str">
        <f t="shared" si="391"/>
        <v>股份行逾期率+重组率</v>
      </c>
      <c r="B2179" s="3" t="str">
        <f t="shared" si="387"/>
        <v>股份行逾期率+重组率</v>
      </c>
      <c r="C2179" s="4"/>
      <c r="D2179" s="5" t="s">
        <v>27</v>
      </c>
      <c r="E2179" s="5" t="s">
        <v>27</v>
      </c>
      <c r="F2179" s="5"/>
      <c r="G2179" s="5" t="str">
        <f t="shared" ref="G2179:G2184" si="392">G2178</f>
        <v>逾期率+重组率</v>
      </c>
      <c r="H2179" s="14">
        <f>IFERROR(H385+H73,"")</f>
        <v>2.6149187448927178E-2</v>
      </c>
      <c r="I2179" s="14">
        <f>IFERROR(I385+I73,"")</f>
        <v>2.5280373555839866E-2</v>
      </c>
      <c r="J2179" s="14">
        <f>IFERROR(J385+J73,"")</f>
        <v>2.439058437620335E-2</v>
      </c>
      <c r="K2179" s="14">
        <f>IFERROR(K385+K73,"")</f>
        <v>2.3240273326583218E-2</v>
      </c>
      <c r="L2179" s="14">
        <f>IFERROR(L385+L73,"")</f>
        <v>2.4474969502452971E-2</v>
      </c>
      <c r="M2179" s="14">
        <f>IFERROR(M385+M73,"")</f>
        <v>2.3371385204904539E-2</v>
      </c>
      <c r="N2179" s="14">
        <f>IFERROR(N385+N73,"")</f>
        <v>2.0587370044328125E-2</v>
      </c>
      <c r="O2179" s="14">
        <f>IFERROR(O385+O73,"")</f>
        <v>1.9836806161228959E-2</v>
      </c>
      <c r="P2179" s="14">
        <f>IFERROR(P385+P73,"")</f>
        <v>2.024445771665058E-2</v>
      </c>
      <c r="Q2179" s="14">
        <f>IFERROR(Q385+Q73,"")</f>
        <v>2.0188837199201729E-2</v>
      </c>
      <c r="R2179" s="14">
        <f>IFERROR(R385+R73,"")</f>
        <v>1.961764090117972E-2</v>
      </c>
      <c r="S2179" s="14">
        <f>IFERROR(S385+S73,"")</f>
        <v>1.9057816909112128E-2</v>
      </c>
      <c r="T2179" s="14">
        <f>IFERROR(T385+T73,"")</f>
        <v>1.9955941349283839E-2</v>
      </c>
      <c r="U2179" s="14">
        <f>IFERROR(U385+U73,"")</f>
        <v>1.9853125702357321E-2</v>
      </c>
      <c r="V2179" s="14">
        <f>IFERROR(V385+V73,"")</f>
        <v>2.0081861934900205E-2</v>
      </c>
      <c r="W2179" s="14">
        <f>IFERROR(W385+W73,"")</f>
        <v>1.93608645306583E-2</v>
      </c>
      <c r="X2179" s="14">
        <f>IFERROR(X385+X73,"")</f>
        <v>1.9453846158122373E-2</v>
      </c>
      <c r="Y2179" s="14">
        <f>IFERROR(Y385+Y73,"")</f>
        <v>1.9384049889323775E-2</v>
      </c>
      <c r="Z2179" s="14">
        <f>IFERROR(Z385+Z73,"")</f>
        <v>2.0229383996140805E-2</v>
      </c>
      <c r="AA2179" s="14">
        <f>IFERROR(AA385+AA73,"")</f>
        <v>1.9905533230071406E-2</v>
      </c>
      <c r="AB2179" s="14">
        <f>IFERROR(AB385+AB73,"")</f>
        <v>2.3120954951924167E-2</v>
      </c>
      <c r="AC2179" s="14">
        <f>IFERROR(AC385+AC73,"")</f>
        <v>2.2978659880749354E-2</v>
      </c>
      <c r="AD2179" s="14">
        <f>IFERROR(AD385+AD73,"")</f>
        <v>2.4045470817399193E-2</v>
      </c>
      <c r="AE2179" s="14">
        <f>IFERROR(AE385+AE73,"")</f>
        <v>2.3514436080035044E-2</v>
      </c>
      <c r="AF2179" s="14">
        <f>IFERROR(AF385+AF73,"")</f>
        <v>2.3836278755709508E-2</v>
      </c>
      <c r="AG2179" s="14">
        <f>IFERROR(AG385+AG73,"")</f>
        <v>2.3773451318905556E-2</v>
      </c>
      <c r="AH2179" s="14">
        <f>IFERROR(AH385+AH73,"")</f>
        <v>2.3846209037819865E-2</v>
      </c>
    </row>
    <row r="2180" spans="1:34" ht="15" hidden="1" x14ac:dyDescent="0.25">
      <c r="A2180" t="str">
        <f t="shared" si="391"/>
        <v>城商行逾期率+重组率</v>
      </c>
      <c r="B2180" s="3" t="str">
        <f t="shared" si="387"/>
        <v>城商行逾期率+重组率</v>
      </c>
      <c r="C2180" s="4"/>
      <c r="D2180" s="5" t="s">
        <v>55</v>
      </c>
      <c r="E2180" s="5" t="s">
        <v>55</v>
      </c>
      <c r="F2180" s="5"/>
      <c r="G2180" s="5" t="str">
        <f t="shared" si="392"/>
        <v>逾期率+重组率</v>
      </c>
      <c r="H2180" s="14">
        <f>IFERROR(H386+H74,"")</f>
        <v>2.2474656604445926E-2</v>
      </c>
      <c r="I2180" s="14">
        <f>IFERROR(I386+I74,"")</f>
        <v>2.160744417337384E-2</v>
      </c>
      <c r="J2180" s="14">
        <f>IFERROR(J386+J74,"")</f>
        <v>2.4107826313788192E-2</v>
      </c>
      <c r="K2180" s="14">
        <f>IFERROR(K386+K74,"")</f>
        <v>2.3089671102274643E-2</v>
      </c>
      <c r="L2180" s="14">
        <f>IFERROR(L386+L74,"")</f>
        <v>2.501523419440153E-2</v>
      </c>
      <c r="M2180" s="14">
        <f>IFERROR(M386+M74,"")</f>
        <v>2.3964642437238504E-2</v>
      </c>
      <c r="N2180" s="14">
        <f>IFERROR(N386+N74,"")</f>
        <v>2.2147664495438927E-2</v>
      </c>
      <c r="O2180" s="14">
        <f>IFERROR(O386+O74,"")</f>
        <v>2.1233130805119699E-2</v>
      </c>
      <c r="P2180" s="14">
        <f>IFERROR(P386+P74,"")</f>
        <v>2.3176898451420201E-2</v>
      </c>
      <c r="Q2180" s="14">
        <f>IFERROR(Q386+Q74,"")</f>
        <v>2.2734566468911165E-2</v>
      </c>
      <c r="R2180" s="14">
        <f>IFERROR(R386+R74,"")</f>
        <v>2.0856498691648732E-2</v>
      </c>
      <c r="S2180" s="14">
        <f>IFERROR(S386+S74,"")</f>
        <v>2.0092944619559929E-2</v>
      </c>
      <c r="T2180" s="14">
        <f>IFERROR(T386+T74,"")</f>
        <v>2.3512813508321458E-2</v>
      </c>
      <c r="U2180" s="14">
        <f>IFERROR(U386+U74,"")</f>
        <v>2.302645683517611E-2</v>
      </c>
      <c r="V2180" s="14">
        <f>IFERROR(V386+V74,"")</f>
        <v>2.0907109255899926E-2</v>
      </c>
      <c r="W2180" s="14">
        <f>IFERROR(W386+W74,"")</f>
        <v>1.9936364476355266E-2</v>
      </c>
      <c r="X2180" s="14">
        <f>IFERROR(X386+X74,"")</f>
        <v>2.0915783224137188E-2</v>
      </c>
      <c r="Y2180" s="14">
        <f>IFERROR(Y386+Y74,"")</f>
        <v>2.073671770621632E-2</v>
      </c>
      <c r="Z2180" s="14">
        <f>IFERROR(Z386+Z74,"")</f>
        <v>2.1279463479744687E-2</v>
      </c>
      <c r="AA2180" s="14">
        <f>IFERROR(AA386+AA74,"")</f>
        <v>2.0323361443637313E-2</v>
      </c>
      <c r="AB2180" s="14">
        <f>IFERROR(AB386+AB74,"")</f>
        <v>2.5349912661826283E-2</v>
      </c>
      <c r="AC2180" s="14">
        <f>IFERROR(AC386+AC74,"")</f>
        <v>2.5017663297174628E-2</v>
      </c>
      <c r="AD2180" s="14">
        <f>IFERROR(AD386+AD74,"")</f>
        <v>2.4161976859433231E-2</v>
      </c>
      <c r="AE2180" s="14">
        <f>IFERROR(AE386+AE74,"")</f>
        <v>2.2903003766014545E-2</v>
      </c>
      <c r="AF2180" s="14">
        <f>IFERROR(AF386+AF74,"")</f>
        <v>2.5013365518935203E-2</v>
      </c>
      <c r="AG2180" s="14">
        <f>IFERROR(AG386+AG74,"")</f>
        <v>2.4576623168219364E-2</v>
      </c>
      <c r="AH2180" s="14">
        <f>IFERROR(AH386+AH74,"")</f>
        <v>1.8434192514641977E-2</v>
      </c>
    </row>
    <row r="2181" spans="1:34" ht="15" hidden="1" x14ac:dyDescent="0.25">
      <c r="A2181" t="str">
        <f t="shared" si="391"/>
        <v>农商行逾期率+重组率</v>
      </c>
      <c r="B2181" s="3" t="str">
        <f t="shared" si="387"/>
        <v>农商行逾期率+重组率</v>
      </c>
      <c r="C2181" s="4"/>
      <c r="D2181" s="5" t="s">
        <v>107</v>
      </c>
      <c r="E2181" s="5" t="s">
        <v>107</v>
      </c>
      <c r="F2181" s="5"/>
      <c r="G2181" s="5" t="str">
        <f t="shared" si="392"/>
        <v>逾期率+重组率</v>
      </c>
      <c r="H2181" s="14">
        <f>IFERROR(H387+H75,"")</f>
        <v>2.1101915648054272E-2</v>
      </c>
      <c r="I2181" s="14">
        <f>IFERROR(I387+I75,"")</f>
        <v>2.0551016309779378E-2</v>
      </c>
      <c r="J2181" s="14">
        <f>IFERROR(J387+J75,"")</f>
        <v>1.8894956321310729E-2</v>
      </c>
      <c r="K2181" s="14">
        <f>IFERROR(K387+K75,"")</f>
        <v>1.7967363408292417E-2</v>
      </c>
      <c r="L2181" s="14">
        <f>IFERROR(L387+L75,"")</f>
        <v>1.8547739030588629E-2</v>
      </c>
      <c r="M2181" s="14">
        <f>IFERROR(M387+M75,"")</f>
        <v>1.8001712007586407E-2</v>
      </c>
      <c r="N2181" s="14">
        <f>IFERROR(N387+N75,"")</f>
        <v>1.5938852317282422E-2</v>
      </c>
      <c r="O2181" s="14">
        <f>IFERROR(O387+O75,"")</f>
        <v>1.5404864993032702E-2</v>
      </c>
      <c r="P2181" s="14">
        <f>IFERROR(P387+P75,"")</f>
        <v>1.4802210179540608E-2</v>
      </c>
      <c r="Q2181" s="14">
        <f>IFERROR(Q387+Q75,"")</f>
        <v>1.4391756153612637E-2</v>
      </c>
      <c r="R2181" s="14">
        <f>IFERROR(R387+R75,"")</f>
        <v>1.4891718891297069E-2</v>
      </c>
      <c r="S2181" s="14">
        <f>IFERROR(S387+S75,"")</f>
        <v>1.420099006152226E-2</v>
      </c>
      <c r="T2181" s="14">
        <f>IFERROR(T387+T75,"")</f>
        <v>1.526774058012351E-2</v>
      </c>
      <c r="U2181" s="14">
        <f>IFERROR(U387+U75,"")</f>
        <v>1.4953630507183804E-2</v>
      </c>
      <c r="V2181" s="14">
        <f>IFERROR(V387+V75,"")</f>
        <v>1.6348854147940402E-2</v>
      </c>
      <c r="W2181" s="14">
        <f>IFERROR(W387+W75,"")</f>
        <v>1.5750320116335297E-2</v>
      </c>
      <c r="X2181" s="14">
        <f>IFERROR(X387+X75,"")</f>
        <v>1.6269566112412492E-2</v>
      </c>
      <c r="Y2181" s="14">
        <f>IFERROR(Y387+Y75,"")</f>
        <v>1.6005646030612643E-2</v>
      </c>
      <c r="Z2181" s="14">
        <f>IFERROR(Z387+Z75,"")</f>
        <v>1.9376805392791761E-2</v>
      </c>
      <c r="AA2181" s="14">
        <f>IFERROR(AA387+AA75,"")</f>
        <v>1.8622486462052282E-2</v>
      </c>
      <c r="AB2181" s="14">
        <f>IFERROR(AB387+AB75,"")</f>
        <v>2.0593281929954788E-2</v>
      </c>
      <c r="AC2181" s="14">
        <f>IFERROR(AC387+AC75,"")</f>
        <v>2.0467416389730351E-2</v>
      </c>
      <c r="AD2181" s="14">
        <f>IFERROR(AD387+AD75,"")</f>
        <v>1.962810390131926E-2</v>
      </c>
      <c r="AE2181" s="14">
        <f>IFERROR(AE387+AE75,"")</f>
        <v>1.8970945345211418E-2</v>
      </c>
      <c r="AF2181" s="14">
        <f>IFERROR(AF387+AF75,"")</f>
        <v>2.1204080539232433E-2</v>
      </c>
      <c r="AG2181" s="14">
        <f>IFERROR(AG387+AG75,"")</f>
        <v>2.1173342873736071E-2</v>
      </c>
      <c r="AH2181" s="14">
        <f>IFERROR(AH387+AH75,"")</f>
        <v>1.8391856962177745E-2</v>
      </c>
    </row>
    <row r="2182" spans="1:34" ht="15" hidden="1" x14ac:dyDescent="0.25">
      <c r="A2182" t="str">
        <f t="shared" si="391"/>
        <v>上市银行逾期率+重组率</v>
      </c>
      <c r="B2182" s="3" t="str">
        <f t="shared" si="387"/>
        <v>上市银行逾期率+重组率</v>
      </c>
      <c r="C2182" s="4"/>
      <c r="D2182" s="5" t="s">
        <v>135</v>
      </c>
      <c r="E2182" s="5" t="s">
        <v>135</v>
      </c>
      <c r="F2182" s="5"/>
      <c r="G2182" s="5" t="str">
        <f t="shared" si="392"/>
        <v>逾期率+重组率</v>
      </c>
      <c r="H2182" s="14">
        <f>IFERROR(H388+H76,"")</f>
        <v>2.1445851809969906E-2</v>
      </c>
      <c r="I2182" s="14">
        <f>IFERROR(I388+I76,"")</f>
        <v>2.0782047622218257E-2</v>
      </c>
      <c r="J2182" s="14">
        <f>IFERROR(J388+J76,"")</f>
        <v>2.0544184947742641E-2</v>
      </c>
      <c r="K2182" s="14">
        <f>IFERROR(K388+K76,"")</f>
        <v>1.9578116558119293E-2</v>
      </c>
      <c r="L2182" s="14">
        <f>IFERROR(L388+L76,"")</f>
        <v>2.0573555489608722E-2</v>
      </c>
      <c r="M2182" s="14">
        <f>IFERROR(M388+M76,"")</f>
        <v>1.9820725109549044E-2</v>
      </c>
      <c r="N2182" s="14">
        <f>IFERROR(N388+N76,"")</f>
        <v>1.7975960296086925E-2</v>
      </c>
      <c r="O2182" s="14">
        <f>IFERROR(O388+O76,"")</f>
        <v>1.7284417200596643E-2</v>
      </c>
      <c r="P2182" s="14">
        <f>IFERROR(P388+P76,"")</f>
        <v>1.7649129818153121E-2</v>
      </c>
      <c r="Q2182" s="14">
        <f>IFERROR(Q388+Q76,"")</f>
        <v>1.7396417460307605E-2</v>
      </c>
      <c r="R2182" s="14">
        <f>IFERROR(R388+R76,"")</f>
        <v>1.6787768846403525E-2</v>
      </c>
      <c r="S2182" s="14">
        <f>IFERROR(S388+S76,"")</f>
        <v>1.6231934013441075E-2</v>
      </c>
      <c r="T2182" s="14">
        <f>IFERROR(T388+T76,"")</f>
        <v>1.7681924324490339E-2</v>
      </c>
      <c r="U2182" s="14">
        <f>IFERROR(U388+U76,"")</f>
        <v>1.7435170358221761E-2</v>
      </c>
      <c r="V2182" s="14">
        <f>IFERROR(V388+V76,"")</f>
        <v>1.7373985436923881E-2</v>
      </c>
      <c r="W2182" s="14">
        <f>IFERROR(W388+W76,"")</f>
        <v>1.6700113340338725E-2</v>
      </c>
      <c r="X2182" s="14">
        <f>IFERROR(X388+X76,"")</f>
        <v>1.7214213640928577E-2</v>
      </c>
      <c r="Y2182" s="14">
        <f>IFERROR(Y388+Y76,"")</f>
        <v>1.7043467977284652E-2</v>
      </c>
      <c r="Z2182" s="14">
        <f>IFERROR(Z388+Z76,"")</f>
        <v>1.8766249958590976E-2</v>
      </c>
      <c r="AA2182" s="14">
        <f>IFERROR(AA388+AA76,"")</f>
        <v>1.817373711798894E-2</v>
      </c>
      <c r="AB2182" s="14">
        <f>IFERROR(AB388+AB76,"")</f>
        <v>2.1348854009535817E-2</v>
      </c>
      <c r="AC2182" s="14">
        <f>IFERROR(AC388+AC76,"")</f>
        <v>2.0985287304713364E-2</v>
      </c>
      <c r="AD2182" s="14">
        <f>IFERROR(AD388+AD76,"")</f>
        <v>2.1345188931253201E-2</v>
      </c>
      <c r="AE2182" s="14">
        <f>IFERROR(AE388+AE76,"")</f>
        <v>2.0598379566792384E-2</v>
      </c>
      <c r="AF2182" s="14">
        <f>IFERROR(AF388+AF76,"")</f>
        <v>2.2079622123710878E-2</v>
      </c>
      <c r="AG2182" s="14">
        <f>IFERROR(AG388+AG76,"")</f>
        <v>2.1919027117936994E-2</v>
      </c>
      <c r="AH2182" s="14">
        <f>IFERROR(AH388+AH76,"")</f>
        <v>1.9839202867859743E-2</v>
      </c>
    </row>
    <row r="2183" spans="1:34" ht="15" hidden="1" x14ac:dyDescent="0.25">
      <c r="A2183" t="str">
        <f t="shared" si="391"/>
        <v>A+H股逾期率+重组率</v>
      </c>
      <c r="B2183" s="3" t="str">
        <f t="shared" si="387"/>
        <v>A+H股逾期率+重组率</v>
      </c>
      <c r="C2183" s="3"/>
      <c r="D2183" s="5" t="s">
        <v>542</v>
      </c>
      <c r="E2183" s="5" t="s">
        <v>542</v>
      </c>
      <c r="F2183" s="3"/>
      <c r="G2183" s="5" t="str">
        <f t="shared" si="392"/>
        <v>逾期率+重组率</v>
      </c>
      <c r="H2183" s="14">
        <f>IFERROR(H389+H77,"")</f>
        <v>2.0663142834088009E-2</v>
      </c>
      <c r="I2183" s="14">
        <f>IFERROR(I389+I77,"")</f>
        <v>1.9981351853586609E-2</v>
      </c>
      <c r="J2183" s="14">
        <f>IFERROR(J389+J77,"")</f>
        <v>2.063377078964326E-2</v>
      </c>
      <c r="K2183" s="14">
        <f>IFERROR(K389+K77,"")</f>
        <v>1.9557498734689496E-2</v>
      </c>
      <c r="L2183" s="14">
        <f>IFERROR(L389+L77,"")</f>
        <v>2.0466962923360515E-2</v>
      </c>
      <c r="M2183" s="14">
        <f>IFERROR(M389+M77,"")</f>
        <v>1.9601132123333156E-2</v>
      </c>
      <c r="N2183" s="14">
        <f>IFERROR(N389+N77,"")</f>
        <v>1.8317212962217142E-2</v>
      </c>
      <c r="O2183" s="14">
        <f>IFERROR(O389+O77,"")</f>
        <v>1.7418462617816769E-2</v>
      </c>
      <c r="P2183" s="14">
        <f>IFERROR(P389+P77,"")</f>
        <v>1.7815610345265697E-2</v>
      </c>
      <c r="Q2183" s="14">
        <f>IFERROR(Q389+Q77,"")</f>
        <v>1.7507175635190705E-2</v>
      </c>
      <c r="R2183" s="14">
        <f>IFERROR(R389+R77,"")</f>
        <v>1.7064414035637097E-2</v>
      </c>
      <c r="S2183" s="14">
        <f>IFERROR(S389+S77,"")</f>
        <v>1.6538980970021315E-2</v>
      </c>
      <c r="T2183" s="14">
        <f>IFERROR(T389+T77,"")</f>
        <v>1.7483081895940583E-2</v>
      </c>
      <c r="U2183" s="14">
        <f>IFERROR(U389+U77,"")</f>
        <v>1.7305317168742014E-2</v>
      </c>
      <c r="V2183" s="14">
        <f>IFERROR(V389+V77,"")</f>
        <v>1.7454522439258331E-2</v>
      </c>
      <c r="W2183" s="14">
        <f>IFERROR(W389+W77,"")</f>
        <v>1.6756488047768331E-2</v>
      </c>
      <c r="X2183" s="14">
        <f>IFERROR(X389+X77,"")</f>
        <v>1.6919858611828278E-2</v>
      </c>
      <c r="Y2183" s="14">
        <f>IFERROR(Y389+Y77,"")</f>
        <v>1.6697923656401548E-2</v>
      </c>
      <c r="Z2183" s="14">
        <f>IFERROR(Z389+Z77,"")</f>
        <v>1.8413389713500351E-2</v>
      </c>
      <c r="AA2183" s="14">
        <f>IFERROR(AA389+AA77,"")</f>
        <v>1.8068882615249977E-2</v>
      </c>
      <c r="AB2183" s="14">
        <f>IFERROR(AB389+AB77,"")</f>
        <v>2.1750211949289319E-2</v>
      </c>
      <c r="AC2183" s="14">
        <f>IFERROR(AC389+AC77,"")</f>
        <v>2.1155512621134572E-2</v>
      </c>
      <c r="AD2183" s="14">
        <f>IFERROR(AD389+AD77,"")</f>
        <v>2.209097727015745E-2</v>
      </c>
      <c r="AE2183" s="14">
        <f>IFERROR(AE389+AE77,"")</f>
        <v>2.1402298172002024E-2</v>
      </c>
      <c r="AF2183" s="14">
        <f>IFERROR(AF389+AF77,"")</f>
        <v>2.2329426565604844E-2</v>
      </c>
      <c r="AG2183" s="14">
        <f>IFERROR(AG389+AG77,"")</f>
        <v>2.2204990658654961E-2</v>
      </c>
      <c r="AH2183" s="14">
        <f>IFERROR(AH389+AH77,"")</f>
        <v>2.1541875994744306E-2</v>
      </c>
    </row>
    <row r="2184" spans="1:34" ht="15" hidden="1" x14ac:dyDescent="0.25">
      <c r="A2184" t="str">
        <f t="shared" si="391"/>
        <v>纯H股逾期率+重组率</v>
      </c>
      <c r="B2184" s="3" t="str">
        <f t="shared" ref="B2184" si="393">D2184&amp;G2184</f>
        <v>纯H股逾期率+重组率</v>
      </c>
      <c r="C2184" s="3"/>
      <c r="D2184" s="5" t="s">
        <v>236</v>
      </c>
      <c r="E2184" s="5" t="s">
        <v>236</v>
      </c>
      <c r="F2184" s="3"/>
      <c r="G2184" s="5" t="str">
        <f t="shared" si="392"/>
        <v>逾期率+重组率</v>
      </c>
      <c r="H2184" s="14">
        <f>IFERROR(H390+H78,"")</f>
        <v>3.2475623717670259E-2</v>
      </c>
      <c r="I2184" s="14">
        <f>IFERROR(I390+I78,"")</f>
        <v>3.2475623717670259E-2</v>
      </c>
      <c r="J2184" s="14">
        <f>IFERROR(J390+J78,"")</f>
        <v>4.3016954094936215E-2</v>
      </c>
      <c r="K2184" s="14">
        <f>IFERROR(K390+K78,"")</f>
        <v>4.2822705504149128E-2</v>
      </c>
      <c r="L2184" s="14">
        <f>IFERROR(L390+L78,"")</f>
        <v>3.2469162211184323E-2</v>
      </c>
      <c r="M2184" s="14">
        <f>IFERROR(M390+M78,"")</f>
        <v>3.2469162211184323E-2</v>
      </c>
      <c r="N2184" s="14">
        <f>IFERROR(N390+N78,"")</f>
        <v>3.6396001794126595E-2</v>
      </c>
      <c r="O2184" s="14">
        <f>IFERROR(O390+O78,"")</f>
        <v>3.6187478761728849E-2</v>
      </c>
      <c r="P2184" s="14">
        <f>IFERROR(P390+P78,"")</f>
        <v>3.7847169215644044E-2</v>
      </c>
      <c r="Q2184" s="14">
        <f>IFERROR(Q390+Q78,"")</f>
        <v>3.7772816203437129E-2</v>
      </c>
      <c r="R2184" s="14">
        <f>IFERROR(R390+R78,"")</f>
        <v>4.4388224834054829E-2</v>
      </c>
      <c r="S2184" s="14">
        <f>IFERROR(S390+S78,"")</f>
        <v>4.4388224834054829E-2</v>
      </c>
      <c r="T2184" s="14">
        <f>IFERROR(T390+T78,"")</f>
        <v>4.7648771410380125E-2</v>
      </c>
      <c r="U2184" s="14">
        <f>IFERROR(U390+U78,"")</f>
        <v>4.7648771410380125E-2</v>
      </c>
      <c r="V2184" s="14">
        <f>IFERROR(V390+V78,"")</f>
        <v>4.7557152536108774E-2</v>
      </c>
      <c r="W2184" s="14">
        <f>IFERROR(W390+W78,"")</f>
        <v>4.7557152536108774E-2</v>
      </c>
      <c r="X2184" s="14">
        <f>IFERROR(X390+X78,"")</f>
        <v>4.5013206503451982E-2</v>
      </c>
      <c r="Y2184" s="14">
        <f>IFERROR(Y390+Y78,"")</f>
        <v>4.5104346856336096E-2</v>
      </c>
      <c r="Z2184" s="14">
        <f>IFERROR(Z390+Z78,"")</f>
        <v>4.336168351203995E-2</v>
      </c>
      <c r="AA2184" s="14">
        <f>IFERROR(AA390+AA78,"")</f>
        <v>4.3403327482915213E-2</v>
      </c>
      <c r="AB2184" s="14">
        <f>IFERROR(AB390+AB78,"")</f>
        <v>4.5900052544032906E-2</v>
      </c>
      <c r="AC2184" s="14">
        <f>IFERROR(AC390+AC78,"")</f>
        <v>4.5965200360831598E-2</v>
      </c>
      <c r="AD2184" s="14">
        <f>IFERROR(AD390+AD78,"")</f>
        <v>4.2509820394527414E-2</v>
      </c>
      <c r="AE2184" s="14">
        <f>IFERROR(AE390+AE78,"")</f>
        <v>4.2509820394527414E-2</v>
      </c>
      <c r="AF2184" s="14">
        <f>IFERROR(AF390+AF78,"")</f>
        <v>4.7193210398553981E-2</v>
      </c>
      <c r="AG2184" s="14">
        <f>IFERROR(AG390+AG78,"")</f>
        <v>4.7193210398553981E-2</v>
      </c>
      <c r="AH2184" s="14">
        <f>IFERROR(AH390+AH78,"")</f>
        <v>4.2759775412313877E-2</v>
      </c>
    </row>
    <row r="2185" spans="1:34" ht="15.6" hidden="1" x14ac:dyDescent="0.25">
      <c r="A2185" t="str">
        <f t="shared" si="391"/>
        <v>不良率+关注率</v>
      </c>
      <c r="B2185" s="3"/>
      <c r="C2185" s="3"/>
      <c r="D2185" s="3"/>
      <c r="E2185" s="3"/>
      <c r="F2185" s="1"/>
      <c r="G2185" s="3" t="s">
        <v>466</v>
      </c>
    </row>
    <row r="2186" spans="1:34" ht="15" hidden="1" x14ac:dyDescent="0.25">
      <c r="A2186" t="str">
        <f t="shared" si="391"/>
        <v>工商不良率+关注率</v>
      </c>
      <c r="B2186" s="3" t="str">
        <f>D2186&amp;G2186</f>
        <v>工商银行不良率+关注率</v>
      </c>
      <c r="C2186" s="4" t="s">
        <v>5</v>
      </c>
      <c r="D2186" s="4" t="s">
        <v>6</v>
      </c>
      <c r="E2186" s="5" t="s">
        <v>7</v>
      </c>
      <c r="F2186" s="5" t="s">
        <v>8</v>
      </c>
      <c r="G2186" s="5" t="str">
        <f>G2185</f>
        <v>不良率+关注率</v>
      </c>
      <c r="H2186" s="14">
        <f>IFERROR(H626+H392,"")</f>
        <v>4.1901771815076733E-2</v>
      </c>
      <c r="I2186" s="14">
        <f>IFERROR(I626+I392,"")</f>
        <v>4.086855559915839E-2</v>
      </c>
      <c r="J2186" s="14">
        <f>IFERROR(J626+J392,"")</f>
        <v>4.1437840405042115E-2</v>
      </c>
      <c r="K2186" s="14">
        <f>IFERROR(K626+K392,"")</f>
        <v>4.0268717260142931E-2</v>
      </c>
      <c r="L2186" s="14">
        <f>IFERROR(L626+L392,"")</f>
        <v>3.9112393809136933E-2</v>
      </c>
      <c r="M2186" s="14">
        <f>IFERROR(M626+M392,"")</f>
        <v>3.900099144367114E-2</v>
      </c>
      <c r="N2186" s="14">
        <f>IFERROR(N626+N392,"")</f>
        <v>3.7916257957074165E-2</v>
      </c>
      <c r="O2186" s="14">
        <f>IFERROR(O626+O392,"")</f>
        <v>3.6942148224988591E-2</v>
      </c>
      <c r="P2186" s="14">
        <f>IFERROR(P626+P392,"")</f>
        <v>3.4670965151516742E-2</v>
      </c>
      <c r="Q2186" s="14">
        <f>IFERROR(Q626+Q392,"")</f>
        <v>3.4066485334321904E-2</v>
      </c>
      <c r="R2186" s="14">
        <f>IFERROR(R626+R392,"")</f>
        <v>3.4136764672795042E-2</v>
      </c>
      <c r="S2186" s="14">
        <f>IFERROR(S626+S392,"")</f>
        <v>3.3273254028934329E-2</v>
      </c>
      <c r="T2186" s="14">
        <f>IFERROR(T626+T392,"")</f>
        <v>3.2775586445945991E-2</v>
      </c>
      <c r="U2186" s="14">
        <f>IFERROR(U626+U392,"")</f>
        <v>3.2212245877846768E-2</v>
      </c>
      <c r="V2186" s="14">
        <f>IFERROR(V626+V392,"")</f>
        <v>3.3256398828345926E-2</v>
      </c>
      <c r="W2186" s="14">
        <f>IFERROR(W626+W392,"")</f>
        <v>3.2214851170459122E-2</v>
      </c>
      <c r="X2186" s="14">
        <f>IFERROR(X626+X392,"")</f>
        <v>3.1525605571834578E-2</v>
      </c>
      <c r="Y2186" s="14">
        <f>IFERROR(Y626+Y392,"")</f>
        <v>3.1184692168496984E-2</v>
      </c>
      <c r="Z2186" s="14">
        <f>IFERROR(Z626+Z392,"")</f>
        <v>3.2104028254940624E-2</v>
      </c>
      <c r="AA2186" s="14">
        <f>IFERROR(AA626+AA392,"")</f>
        <v>3.1236177501337222E-2</v>
      </c>
      <c r="AB2186" s="14">
        <f>IFERROR(AB626+AB392,"")</f>
        <v>3.2688649863224312E-2</v>
      </c>
      <c r="AC2186" s="14">
        <f>IFERROR(AC626+AC392,"")</f>
        <v>3.2512201244273856E-2</v>
      </c>
      <c r="AD2186" s="14">
        <f>IFERROR(AD626+AD392,"")</f>
        <v>3.3637077601481366E-2</v>
      </c>
      <c r="AE2186" s="14">
        <f>IFERROR(AE626+AE392,"")</f>
        <v>3.2643402180389809E-2</v>
      </c>
      <c r="AF2186" s="14">
        <f>IFERROR(AF626+AF392,"")</f>
        <v>3.237803304874013E-2</v>
      </c>
      <c r="AG2186" s="14">
        <f>IFERROR(AG626+AG392,"")</f>
        <v>3.2211215772242216E-2</v>
      </c>
      <c r="AH2186" s="14">
        <f>IFERROR(AH626+AH392,"")</f>
        <v>3.2593010483078902E-2</v>
      </c>
    </row>
    <row r="2187" spans="1:34" ht="15" hidden="1" x14ac:dyDescent="0.25">
      <c r="A2187" t="str">
        <f t="shared" si="391"/>
        <v>建设不良率+关注率</v>
      </c>
      <c r="B2187" s="3" t="str">
        <f t="shared" ref="B2187:B2261" si="394">D2187&amp;G2187</f>
        <v>建设银行不良率+关注率</v>
      </c>
      <c r="C2187" s="4" t="s">
        <v>9</v>
      </c>
      <c r="D2187" s="4" t="s">
        <v>10</v>
      </c>
      <c r="E2187" s="5" t="s">
        <v>11</v>
      </c>
      <c r="F2187" s="5" t="s">
        <v>8</v>
      </c>
      <c r="G2187" s="5" t="str">
        <f>G2186</f>
        <v>不良率+关注率</v>
      </c>
      <c r="H2187" s="14">
        <f>IFERROR(H627+H393,"")</f>
        <v>4.2301780452056917E-2</v>
      </c>
      <c r="I2187" s="14">
        <f>IFERROR(I627+I393,"")</f>
        <v>4.1677328392631663E-2</v>
      </c>
      <c r="J2187" s="14">
        <f>IFERROR(J627+J393,"")</f>
        <v>4.3502692450833359E-2</v>
      </c>
      <c r="K2187" s="14">
        <f>IFERROR(K627+K393,"")</f>
        <v>4.1748611645593375E-2</v>
      </c>
      <c r="L2187" s="14">
        <f>IFERROR(L627+L393,"")</f>
        <v>4.4820586520401745E-2</v>
      </c>
      <c r="M2187" s="14">
        <f>IFERROR(M627+M393,"")</f>
        <v>4.4806687349779592E-2</v>
      </c>
      <c r="N2187" s="14">
        <f>IFERROR(N627+N393,"")</f>
        <v>4.513808986246555E-2</v>
      </c>
      <c r="O2187" s="14">
        <f>IFERROR(O627+O393,"")</f>
        <v>4.3661747667794626E-2</v>
      </c>
      <c r="P2187" s="14">
        <f>IFERROR(P627+P393,"")</f>
        <v>4.3313468669544573E-2</v>
      </c>
      <c r="Q2187" s="14">
        <f>IFERROR(Q627+Q393,"")</f>
        <v>4.2573734677283676E-2</v>
      </c>
      <c r="R2187" s="14">
        <f>IFERROR(R627+R393,"")</f>
        <v>4.1116972400449245E-2</v>
      </c>
      <c r="S2187" s="14">
        <f>IFERROR(S627+S393,"")</f>
        <v>3.963964199308298E-2</v>
      </c>
      <c r="T2187" s="14">
        <f>IFERROR(T627+T393,"")</f>
        <v>4.0332341848578437E-2</v>
      </c>
      <c r="U2187" s="14">
        <f>IFERROR(U627+U393,"")</f>
        <v>3.9670184706433451E-2</v>
      </c>
      <c r="V2187" s="14">
        <f>IFERROR(V627+V393,"")</f>
        <v>3.8954978681728612E-2</v>
      </c>
      <c r="W2187" s="14">
        <f>IFERROR(W627+W393,"")</f>
        <v>3.747227440389056E-2</v>
      </c>
      <c r="X2187" s="14">
        <f>IFERROR(X627+X393,"")</f>
        <v>3.8692420308814625E-2</v>
      </c>
      <c r="Y2187" s="14">
        <f>IFERROR(Y627+Y393,"")</f>
        <v>3.8138111722868698E-2</v>
      </c>
      <c r="Z2187" s="14">
        <f>IFERROR(Z627+Z393,"")</f>
        <v>3.8133137616919791E-2</v>
      </c>
      <c r="AA2187" s="14">
        <f>IFERROR(AA627+AA393,"")</f>
        <v>3.6891830225711478E-2</v>
      </c>
      <c r="AB2187" s="14">
        <f>IFERROR(AB627+AB393,"")</f>
        <v>3.4227977208479865E-2</v>
      </c>
      <c r="AC2187" s="14">
        <f>IFERROR(AC627+AC393,"")</f>
        <v>3.3983193686103128E-2</v>
      </c>
      <c r="AD2187" s="14">
        <f>IFERROR(AD627+AD393,"")</f>
        <v>3.2293632119791034E-2</v>
      </c>
      <c r="AE2187" s="14">
        <f>IFERROR(AE627+AE393,"")</f>
        <v>3.1336540893335749E-2</v>
      </c>
      <c r="AF2187" s="14">
        <f>IFERROR(AF627+AF393,"")</f>
        <v>3.1398435779846259E-2</v>
      </c>
      <c r="AG2187" s="14">
        <f>IFERROR(AG627+AG393,"")</f>
        <v>3.1145102925421473E-2</v>
      </c>
      <c r="AH2187" s="14">
        <f>IFERROR(AH627+AH393,"")</f>
        <v>3.0769465193442497E-2</v>
      </c>
    </row>
    <row r="2188" spans="1:34" ht="15" hidden="1" x14ac:dyDescent="0.25">
      <c r="A2188" t="str">
        <f t="shared" si="391"/>
        <v>农业不良率+关注率</v>
      </c>
      <c r="B2188" s="3" t="str">
        <f t="shared" si="394"/>
        <v>农业银行不良率+关注率</v>
      </c>
      <c r="C2188" s="4" t="s">
        <v>12</v>
      </c>
      <c r="D2188" s="4" t="s">
        <v>13</v>
      </c>
      <c r="E2188" s="5" t="s">
        <v>14</v>
      </c>
      <c r="F2188" s="5" t="s">
        <v>8</v>
      </c>
      <c r="G2188" s="5" t="str">
        <f t="shared" ref="G2188:G2221" si="395">G2187</f>
        <v>不良率+关注率</v>
      </c>
      <c r="H2188" s="14">
        <f>IFERROR(H628+H394,"")</f>
        <v>3.8591595736621478E-2</v>
      </c>
      <c r="I2188" s="14">
        <f>IFERROR(I628+I394,"")</f>
        <v>3.7895457365409807E-2</v>
      </c>
      <c r="J2188" s="14">
        <f>IFERROR(J628+J394,"")</f>
        <v>3.6386433866539794E-2</v>
      </c>
      <c r="K2188" s="14">
        <f>IFERROR(K628+K394,"")</f>
        <v>3.5106161443628311E-2</v>
      </c>
      <c r="L2188" s="14">
        <f>IFERROR(L628+L394,"")</f>
        <v>3.5244680019987873E-2</v>
      </c>
      <c r="M2188" s="14">
        <f>IFERROR(M628+M394,"")</f>
        <v>3.5558055107897543E-2</v>
      </c>
      <c r="N2188" s="14">
        <f>IFERROR(N628+N394,"")</f>
        <v>3.5806538524632565E-2</v>
      </c>
      <c r="O2188" s="14">
        <f>IFERROR(O628+O394,"")</f>
        <v>3.4288618870682096E-2</v>
      </c>
      <c r="P2188" s="14">
        <f>IFERROR(P628+P394,"")</f>
        <v>3.0736170398960382E-2</v>
      </c>
      <c r="Q2188" s="14">
        <f>IFERROR(Q628+Q394,"")</f>
        <v>3.0153894441310489E-2</v>
      </c>
      <c r="R2188" s="14">
        <f>IFERROR(R628+R394,"")</f>
        <v>2.9068596090793097E-2</v>
      </c>
      <c r="S2188" s="14">
        <f>IFERROR(S628+S394,"")</f>
        <v>2.8041982257001167E-2</v>
      </c>
      <c r="T2188" s="14">
        <f>IFERROR(T628+T394,"")</f>
        <v>2.8669328402073847E-2</v>
      </c>
      <c r="U2188" s="14">
        <f>IFERROR(U628+U394,"")</f>
        <v>2.8116141136944238E-2</v>
      </c>
      <c r="V2188" s="14">
        <f>IFERROR(V628+V394,"")</f>
        <v>2.8292256311895303E-2</v>
      </c>
      <c r="W2188" s="14">
        <f>IFERROR(W628+W394,"")</f>
        <v>2.7318811363238764E-2</v>
      </c>
      <c r="X2188" s="14">
        <f>IFERROR(X628+X394,"")</f>
        <v>2.7903399500138443E-2</v>
      </c>
      <c r="Y2188" s="14">
        <f>IFERROR(Y628+Y394,"")</f>
        <v>2.7519488207359444E-2</v>
      </c>
      <c r="Z2188" s="14">
        <f>IFERROR(Z628+Z394,"")</f>
        <v>2.7486898764591046E-2</v>
      </c>
      <c r="AA2188" s="14">
        <f>IFERROR(AA628+AA394,"")</f>
        <v>2.6646121865127145E-2</v>
      </c>
      <c r="AB2188" s="14">
        <f>IFERROR(AB628+AB394,"")</f>
        <v>2.7413237395703477E-2</v>
      </c>
      <c r="AC2188" s="14">
        <f>IFERROR(AC628+AC394,"")</f>
        <v>2.7209187105195057E-2</v>
      </c>
      <c r="AD2188" s="14">
        <f>IFERROR(AD628+AD394,"")</f>
        <v>2.69879099225382E-2</v>
      </c>
      <c r="AE2188" s="14">
        <f>IFERROR(AE628+AE394,"")</f>
        <v>2.6103132015660557E-2</v>
      </c>
      <c r="AF2188" s="14">
        <f>IFERROR(AF628+AF394,"")</f>
        <v>2.673662458677898E-2</v>
      </c>
      <c r="AG2188" s="14">
        <f>IFERROR(AG628+AG394,"")</f>
        <v>2.6475932582899077E-2</v>
      </c>
      <c r="AH2188" s="14">
        <f>IFERROR(AH628+AH394,"")</f>
        <v>2.6616245074504601E-2</v>
      </c>
    </row>
    <row r="2189" spans="1:34" ht="15" hidden="1" x14ac:dyDescent="0.25">
      <c r="A2189" t="str">
        <f t="shared" si="391"/>
        <v>中国不良率+关注率</v>
      </c>
      <c r="B2189" s="3" t="str">
        <f t="shared" si="394"/>
        <v>中国银行不良率+关注率</v>
      </c>
      <c r="C2189" s="4" t="s">
        <v>15</v>
      </c>
      <c r="D2189" s="4" t="s">
        <v>16</v>
      </c>
      <c r="E2189" s="5" t="s">
        <v>17</v>
      </c>
      <c r="F2189" s="5" t="s">
        <v>8</v>
      </c>
      <c r="G2189" s="5" t="str">
        <f t="shared" si="395"/>
        <v>不良率+关注率</v>
      </c>
      <c r="H2189" s="14">
        <f>IFERROR(H629+H395,"")</f>
        <v>4.1296254162352074E-2</v>
      </c>
      <c r="I2189" s="14">
        <f>IFERROR(I629+I395,"")</f>
        <v>4.0247562980612939E-2</v>
      </c>
      <c r="J2189" s="14">
        <f>IFERROR(J629+J395,"")</f>
        <v>3.5896547863468908E-2</v>
      </c>
      <c r="K2189" s="14">
        <f>IFERROR(K629+K395,"")</f>
        <v>3.4858546681690215E-2</v>
      </c>
      <c r="L2189" s="14">
        <f>IFERROR(L629+L395,"")</f>
        <v>3.3592308573029306E-2</v>
      </c>
      <c r="M2189" s="14">
        <f>IFERROR(M629+M395,"")</f>
        <v>3.3776636972315442E-2</v>
      </c>
      <c r="N2189" s="14">
        <f>IFERROR(N629+N395,"")</f>
        <v>3.3255208189018351E-2</v>
      </c>
      <c r="O2189" s="14">
        <f>IFERROR(O629+O395,"")</f>
        <v>3.0665579000478102E-2</v>
      </c>
      <c r="P2189" s="14">
        <f>IFERROR(P629+P395,"")</f>
        <v>2.8300860358893756E-2</v>
      </c>
      <c r="Q2189" s="14">
        <f>IFERROR(Q629+Q395,"")</f>
        <v>2.8031954695564167E-2</v>
      </c>
      <c r="R2189" s="14">
        <f>IFERROR(R629+R395,"")</f>
        <v>2.6749000363253728E-2</v>
      </c>
      <c r="S2189" s="14">
        <f>IFERROR(S629+S395,"")</f>
        <v>2.5869028752952883E-2</v>
      </c>
      <c r="T2189" s="14">
        <f>IFERROR(T629+T395,"")</f>
        <v>2.6338097067777004E-2</v>
      </c>
      <c r="U2189" s="14">
        <f>IFERROR(U629+U395,"")</f>
        <v>2.5670103039065591E-2</v>
      </c>
      <c r="V2189" s="14">
        <f>IFERROR(V629+V395,"")</f>
        <v>2.6660290304374466E-2</v>
      </c>
      <c r="W2189" s="14">
        <f>IFERROR(W629+W395,"")</f>
        <v>2.4482027598185293E-2</v>
      </c>
      <c r="X2189" s="14">
        <f>IFERROR(X629+X395,"")</f>
        <v>2.5093478477551341E-2</v>
      </c>
      <c r="Y2189" s="14">
        <f>IFERROR(Y629+Y395,"")</f>
        <v>2.4660556813999469E-2</v>
      </c>
      <c r="Z2189" s="14">
        <f>IFERROR(Z629+Z395,"")</f>
        <v>2.7278972750986827E-2</v>
      </c>
      <c r="AA2189" s="14">
        <f>IFERROR(AA629+AA395,"")</f>
        <v>2.6298317762343926E-2</v>
      </c>
      <c r="AB2189" s="14">
        <f>IFERROR(AB629+AB395,"")</f>
        <v>2.6731941547855E-2</v>
      </c>
      <c r="AC2189" s="14">
        <f>IFERROR(AC629+AC395,"")</f>
        <v>2.6699972718699186E-2</v>
      </c>
      <c r="AD2189" s="14">
        <f>IFERROR(AD629+AD395,"")</f>
        <v>2.7189337916600234E-2</v>
      </c>
      <c r="AE2189" s="14">
        <f>IFERROR(AE629+AE395,"")</f>
        <v>2.6497281052449258E-2</v>
      </c>
      <c r="AF2189" s="14">
        <f>IFERROR(AF629+AF395,"")</f>
        <v>2.6765539604663172E-2</v>
      </c>
      <c r="AG2189" s="14">
        <f>IFERROR(AG629+AG395,"")</f>
        <v>2.655223044783666E-2</v>
      </c>
      <c r="AH2189" s="14">
        <f>IFERROR(AH629+AH395,"")</f>
        <v>2.6973493306465608E-2</v>
      </c>
    </row>
    <row r="2190" spans="1:34" ht="15" hidden="1" x14ac:dyDescent="0.25">
      <c r="A2190" t="str">
        <f t="shared" si="391"/>
        <v>邮储不良率+关注率</v>
      </c>
      <c r="B2190" s="3" t="str">
        <f t="shared" si="394"/>
        <v>邮储银行不良率+关注率</v>
      </c>
      <c r="C2190" s="4" t="s">
        <v>18</v>
      </c>
      <c r="D2190" s="4" t="s">
        <v>19</v>
      </c>
      <c r="E2190" s="5" t="s">
        <v>20</v>
      </c>
      <c r="F2190" s="5" t="s">
        <v>8</v>
      </c>
      <c r="G2190" s="5" t="str">
        <f t="shared" si="395"/>
        <v>不良率+关注率</v>
      </c>
      <c r="H2190" s="14">
        <f>IFERROR(H630+H396,"")</f>
        <v>1.4869540820895031E-2</v>
      </c>
      <c r="I2190" s="14">
        <f>IFERROR(I630+I396,"")</f>
        <v>1.4769775699449848E-2</v>
      </c>
      <c r="J2190" s="14">
        <f>IFERROR(J630+J396,"")</f>
        <v>1.5175749278374392E-2</v>
      </c>
      <c r="K2190" s="14">
        <f>IFERROR(K630+K396,"")</f>
        <v>1.483949877991274E-2</v>
      </c>
      <c r="L2190" s="14">
        <f>IFERROR(L630+L396,"")</f>
        <v>1.4241989497006443E-2</v>
      </c>
      <c r="M2190" s="14">
        <f>IFERROR(M630+M396,"")</f>
        <v>1.3980374519138989E-2</v>
      </c>
      <c r="N2190" s="14">
        <f>IFERROR(N630+N396,"")</f>
        <v>1.4147204412397061E-2</v>
      </c>
      <c r="O2190" s="14">
        <f>IFERROR(O630+O396,"")</f>
        <v>1.3590358585801239E-2</v>
      </c>
      <c r="P2190" s="14">
        <f>IFERROR(P630+P396,"")</f>
        <v>1.31197790840385E-2</v>
      </c>
      <c r="Q2190" s="14">
        <f>IFERROR(Q630+Q396,"")</f>
        <v>1.2712856217509845E-2</v>
      </c>
      <c r="R2190" s="14">
        <f>IFERROR(R630+R396,"")</f>
        <v>1.2911734356724309E-2</v>
      </c>
      <c r="S2190" s="14">
        <f>IFERROR(S630+S396,"")</f>
        <v>1.2953132466011128E-2</v>
      </c>
      <c r="T2190" s="14">
        <f>IFERROR(T630+T396,"")</f>
        <v>1.3356597965631555E-2</v>
      </c>
      <c r="U2190" s="14">
        <f>IFERROR(U630+U396,"")</f>
        <v>1.3771017436141519E-2</v>
      </c>
      <c r="V2190" s="14">
        <f>IFERROR(V630+V396,"")</f>
        <v>1.3956809140310991E-2</v>
      </c>
      <c r="W2190" s="14">
        <f>IFERROR(W630+W396,"")</f>
        <v>1.3689641608930561E-2</v>
      </c>
      <c r="X2190" s="14">
        <f>IFERROR(X630+X396,"")</f>
        <v>1.4304789236202948E-2</v>
      </c>
      <c r="Y2190" s="14">
        <f>IFERROR(Y630+Y396,"")</f>
        <v>1.4234283964482996E-2</v>
      </c>
      <c r="Z2190" s="14">
        <f>IFERROR(Z630+Z396,"")</f>
        <v>1.5043492643724737E-2</v>
      </c>
      <c r="AA2190" s="14">
        <f>IFERROR(AA630+AA396,"")</f>
        <v>1.5511179743334779E-2</v>
      </c>
      <c r="AB2190" s="14">
        <f>IFERROR(AB630+AB396,"")</f>
        <v>1.652656589937453E-2</v>
      </c>
      <c r="AC2190" s="14">
        <f>IFERROR(AC630+AC396,"")</f>
        <v>1.7638914282375288E-2</v>
      </c>
      <c r="AD2190" s="14">
        <f>IFERROR(AD630+AD396,"")</f>
        <v>1.8461021976165247E-2</v>
      </c>
      <c r="AE2190" s="14">
        <f>IFERROR(AE630+AE396,"")</f>
        <v>1.9809917329579096E-2</v>
      </c>
      <c r="AF2190" s="14">
        <f>IFERROR(AF630+AF396,"")</f>
        <v>2.1253983018784034E-2</v>
      </c>
      <c r="AG2190" s="14">
        <f>IFERROR(AG630+AG396,"")</f>
        <v>2.3216643124906858E-2</v>
      </c>
      <c r="AH2190" s="14">
        <f>IFERROR(AH630+AH396,"")</f>
        <v>2.5217561489486867E-2</v>
      </c>
    </row>
    <row r="2191" spans="1:34" ht="15" hidden="1" x14ac:dyDescent="0.25">
      <c r="A2191" t="str">
        <f t="shared" si="391"/>
        <v>交通不良率+关注率</v>
      </c>
      <c r="B2191" s="3" t="str">
        <f t="shared" si="394"/>
        <v>交通银行不良率+关注率</v>
      </c>
      <c r="C2191" s="4" t="s">
        <v>21</v>
      </c>
      <c r="D2191" s="4" t="s">
        <v>22</v>
      </c>
      <c r="E2191" s="5" t="s">
        <v>23</v>
      </c>
      <c r="F2191" s="5" t="s">
        <v>8</v>
      </c>
      <c r="G2191" s="5" t="str">
        <f t="shared" si="395"/>
        <v>不良率+关注率</v>
      </c>
      <c r="H2191" s="14">
        <f>IFERROR(H631+H397,"")</f>
        <v>3.7928807791351209E-2</v>
      </c>
      <c r="I2191" s="14">
        <f>IFERROR(I631+I397,"")</f>
        <v>3.7589411251338904E-2</v>
      </c>
      <c r="J2191" s="14">
        <f>IFERROR(J631+J397,"")</f>
        <v>3.6289566905939076E-2</v>
      </c>
      <c r="K2191" s="14">
        <f>IFERROR(K631+K397,"")</f>
        <v>3.6466772011575305E-2</v>
      </c>
      <c r="L2191" s="14">
        <f>IFERROR(L631+L397,"")</f>
        <v>3.4569224016072569E-2</v>
      </c>
      <c r="M2191" s="14">
        <f>IFERROR(M631+M397,"")</f>
        <v>3.4202891675961744E-2</v>
      </c>
      <c r="N2191" s="14">
        <f>IFERROR(N631+N397,"")</f>
        <v>3.0810981009584806E-2</v>
      </c>
      <c r="O2191" s="14">
        <f>IFERROR(O631+O397,"")</f>
        <v>2.9942868504883795E-2</v>
      </c>
      <c r="P2191" s="14">
        <f>IFERROR(P631+P397,"")</f>
        <v>2.9800236122597829E-2</v>
      </c>
      <c r="Q2191" s="14">
        <f>IFERROR(Q631+Q397,"")</f>
        <v>2.9800706367515261E-2</v>
      </c>
      <c r="R2191" s="14">
        <f>IFERROR(R631+R397,"")</f>
        <v>2.8309694530821293E-2</v>
      </c>
      <c r="S2191" s="14">
        <f>IFERROR(S631+S397,"")</f>
        <v>2.8411229449430433E-2</v>
      </c>
      <c r="T2191" s="14">
        <f>IFERROR(T631+T397,"")</f>
        <v>2.8864087373531438E-2</v>
      </c>
      <c r="U2191" s="14">
        <f>IFERROR(U631+U397,"")</f>
        <v>2.869682330768188E-2</v>
      </c>
      <c r="V2191" s="14">
        <f>IFERROR(V631+V397,"")</f>
        <v>2.790265454886855E-2</v>
      </c>
      <c r="W2191" s="14">
        <f>IFERROR(W631+W397,"")</f>
        <v>2.7853085080138333E-2</v>
      </c>
      <c r="X2191" s="14">
        <f>IFERROR(X631+X397,"")</f>
        <v>2.8663349562355171E-2</v>
      </c>
      <c r="Y2191" s="14">
        <f>IFERROR(Y631+Y397,"")</f>
        <v>2.8258411630051626E-2</v>
      </c>
      <c r="Z2191" s="14">
        <f>IFERROR(Z631+Z397,"")</f>
        <v>2.8413072186611051E-2</v>
      </c>
      <c r="AA2191" s="14">
        <f>IFERROR(AA631+AA397,"")</f>
        <v>2.8527268318805914E-2</v>
      </c>
      <c r="AB2191" s="14">
        <f>IFERROR(AB631+AB397,"")</f>
        <v>2.983756961701961E-2</v>
      </c>
      <c r="AC2191" s="14">
        <f>IFERROR(AC631+AC397,"")</f>
        <v>2.8965046776552487E-2</v>
      </c>
      <c r="AD2191" s="14">
        <f>IFERROR(AD631+AD397,"")</f>
        <v>2.8802406114138406E-2</v>
      </c>
      <c r="AE2191" s="14">
        <f>IFERROR(AE631+AE397,"")</f>
        <v>2.821304793132734E-2</v>
      </c>
      <c r="AF2191" s="14">
        <f>IFERROR(AF631+AF397,"")</f>
        <v>2.8702318820060989E-2</v>
      </c>
      <c r="AG2191" s="14">
        <f>IFERROR(AG631+AG397,"")</f>
        <v>2.8279119097897265E-2</v>
      </c>
      <c r="AH2191" s="14">
        <f>IFERROR(AH631+AH397,"")</f>
        <v>2.9333328890628459E-2</v>
      </c>
    </row>
    <row r="2192" spans="1:34" ht="15" hidden="1" x14ac:dyDescent="0.25">
      <c r="A2192" t="str">
        <f t="shared" si="391"/>
        <v>招商不良率+关注率</v>
      </c>
      <c r="B2192" s="3" t="str">
        <f t="shared" si="394"/>
        <v>招商银行不良率+关注率</v>
      </c>
      <c r="C2192" s="4" t="s">
        <v>24</v>
      </c>
      <c r="D2192" s="4" t="s">
        <v>25</v>
      </c>
      <c r="E2192" s="5" t="s">
        <v>26</v>
      </c>
      <c r="F2192" s="5" t="s">
        <v>27</v>
      </c>
      <c r="G2192" s="5" t="str">
        <f t="shared" si="395"/>
        <v>不良率+关注率</v>
      </c>
      <c r="H2192" s="14">
        <f>IFERROR(H632+H398,"")</f>
        <v>2.5324311153154946E-2</v>
      </c>
      <c r="I2192" s="14">
        <f>IFERROR(I632+I398,"")</f>
        <v>2.4519393002512851E-2</v>
      </c>
      <c r="J2192" s="14">
        <f>IFERROR(J632+J398,"")</f>
        <v>2.3310999521227439E-2</v>
      </c>
      <c r="K2192" s="14">
        <f>IFERROR(K632+K398,"")</f>
        <v>2.300197981768385E-2</v>
      </c>
      <c r="L2192" s="14">
        <f>IFERROR(L632+L398,"")</f>
        <v>2.1311546741719166E-2</v>
      </c>
      <c r="M2192" s="14">
        <f>IFERROR(M632+M398,"")</f>
        <v>1.9190013227592492E-2</v>
      </c>
      <c r="N2192" s="14">
        <f>IFERROR(N632+N398,"")</f>
        <v>1.8796035734226689E-2</v>
      </c>
      <c r="O2192" s="14">
        <f>IFERROR(O632+O398,"")</f>
        <v>1.7021233352326172E-2</v>
      </c>
      <c r="P2192" s="14">
        <f>IFERROR(P632+P398,"")</f>
        <v>1.7095172578551952E-2</v>
      </c>
      <c r="Q2192" s="14">
        <f>IFERROR(Q632+Q398,"")</f>
        <v>1.7485884584335316E-2</v>
      </c>
      <c r="R2192" s="14">
        <f>IFERROR(R632+R398,"")</f>
        <v>1.7467812476548619E-2</v>
      </c>
      <c r="S2192" s="14">
        <f>IFERROR(S632+S398,"")</f>
        <v>1.8980408832419693E-2</v>
      </c>
      <c r="T2192" s="14">
        <f>IFERROR(T632+T398,"")</f>
        <v>1.957854773427389E-2</v>
      </c>
      <c r="U2192" s="14">
        <f>IFERROR(U632+U398,"")</f>
        <v>2.0896519469756139E-2</v>
      </c>
      <c r="V2192" s="14">
        <f>IFERROR(V632+V398,"")</f>
        <v>2.1740873795889553E-2</v>
      </c>
      <c r="W2192" s="14">
        <f>IFERROR(W632+W398,"")</f>
        <v>2.0666079411613841E-2</v>
      </c>
      <c r="X2192" s="14">
        <f>IFERROR(X632+X398,"")</f>
        <v>1.9748229901978449E-2</v>
      </c>
      <c r="Y2192" s="14">
        <f>IFERROR(Y632+Y398,"")</f>
        <v>1.9699223210554149E-2</v>
      </c>
      <c r="Z2192" s="14">
        <f>IFERROR(Z632+Z398,"")</f>
        <v>2.0458592627132378E-2</v>
      </c>
      <c r="AA2192" s="14">
        <f>IFERROR(AA632+AA398,"")</f>
        <v>2.0646446630761019E-2</v>
      </c>
      <c r="AB2192" s="14">
        <f>IFERROR(AB632+AB398,"")</f>
        <v>2.1750240167023226E-2</v>
      </c>
      <c r="AC2192" s="14">
        <f>IFERROR(AC632+AC398,"")</f>
        <v>2.243953940602339E-2</v>
      </c>
      <c r="AD2192" s="14">
        <f>IFERROR(AD632+AD398,"")</f>
        <v>2.2432045064721923E-2</v>
      </c>
      <c r="AE2192" s="14">
        <f>IFERROR(AE632+AE398,"")</f>
        <v>2.3040486485189277E-2</v>
      </c>
      <c r="AF2192" s="14">
        <f>IFERROR(AF632+AF398,"")</f>
        <v>2.3557759586859822E-2</v>
      </c>
      <c r="AG2192" s="14">
        <f>IFERROR(AG632+AG398,"")</f>
        <v>2.3699999999999999E-2</v>
      </c>
      <c r="AH2192" s="14">
        <f>IFERROR(AH632+AH398,"")</f>
        <v>2.3709612846852423E-2</v>
      </c>
    </row>
    <row r="2193" spans="1:34" ht="15" hidden="1" x14ac:dyDescent="0.25">
      <c r="A2193" t="str">
        <f t="shared" si="391"/>
        <v>兴业不良率+关注率</v>
      </c>
      <c r="B2193" s="3" t="str">
        <f t="shared" si="394"/>
        <v>兴业银行不良率+关注率</v>
      </c>
      <c r="C2193" s="4" t="s">
        <v>28</v>
      </c>
      <c r="D2193" s="4" t="s">
        <v>29</v>
      </c>
      <c r="E2193" s="5" t="s">
        <v>30</v>
      </c>
      <c r="F2193" s="5" t="s">
        <v>27</v>
      </c>
      <c r="G2193" s="5" t="str">
        <f t="shared" si="395"/>
        <v>不良率+关注率</v>
      </c>
      <c r="H2193" s="14">
        <f>IFERROR(H633+H399,"")</f>
        <v>3.4424238807072169E-2</v>
      </c>
      <c r="I2193" s="14">
        <f>IFERROR(I633+I399,"")</f>
        <v>3.403605473030373E-2</v>
      </c>
      <c r="J2193" s="14">
        <f>IFERROR(J633+J399,"")</f>
        <v>3.3230560423495786E-2</v>
      </c>
      <c r="K2193" s="14">
        <f>IFERROR(K633+K399,"")</f>
        <v>3.588933210618845E-2</v>
      </c>
      <c r="L2193" s="14">
        <f>IFERROR(L633+L399,"")</f>
        <v>3.1400611538073948E-2</v>
      </c>
      <c r="M2193" s="14">
        <f>IFERROR(M633+M399,"")</f>
        <v>3.1628338211604358E-2</v>
      </c>
      <c r="N2193" s="14">
        <f>IFERROR(N633+N399,"")</f>
        <v>2.6219483749798898E-2</v>
      </c>
      <c r="O2193" s="14">
        <f>IFERROR(O633+O399,"")</f>
        <v>2.4524323956675365E-2</v>
      </c>
      <c r="P2193" s="14">
        <f>IFERROR(P633+P399,"")</f>
        <v>2.5028861436337462E-2</v>
      </c>
      <c r="Q2193" s="14">
        <f>IFERROR(Q633+Q399,"")</f>
        <v>2.589460751049474E-2</v>
      </c>
      <c r="R2193" s="14">
        <f>IFERROR(R633+R399,"")</f>
        <v>2.6235820199842691E-2</v>
      </c>
      <c r="S2193" s="14">
        <f>IFERROR(S633+S399,"")</f>
        <v>2.5976758191660079E-2</v>
      </c>
      <c r="T2193" s="14">
        <f>IFERROR(T633+T399,"")</f>
        <v>2.6747086729322331E-2</v>
      </c>
      <c r="U2193" s="14">
        <f>IFERROR(U633+U399,"")</f>
        <v>2.5737694849181755E-2</v>
      </c>
      <c r="V2193" s="14">
        <f>IFERROR(V633+V399,"")</f>
        <v>2.5753838748500617E-2</v>
      </c>
      <c r="W2193" s="14">
        <f>IFERROR(W633+W399,"")</f>
        <v>2.5288718734047984E-2</v>
      </c>
      <c r="X2193" s="14">
        <f>IFERROR(X633+X399,"")</f>
        <v>2.433397395305054E-2</v>
      </c>
      <c r="Y2193" s="14">
        <f>IFERROR(Y633+Y399,"")</f>
        <v>2.6034584383402434E-2</v>
      </c>
      <c r="Z2193" s="14">
        <f>IFERROR(Z633+Z399,"")</f>
        <v>2.6164201643125218E-2</v>
      </c>
      <c r="AA2193" s="14">
        <f>IFERROR(AA633+AA399,"")</f>
        <v>2.7717074400081337E-2</v>
      </c>
      <c r="AB2193" s="14">
        <f>IFERROR(AB633+AB399,"")</f>
        <v>2.8081776820383791E-2</v>
      </c>
      <c r="AC2193" s="14">
        <f>IFERROR(AC633+AC399,"")</f>
        <v>2.8501502524643379E-2</v>
      </c>
      <c r="AD2193" s="14">
        <f>IFERROR(AD633+AD399,"")</f>
        <v>2.7801737785904918E-2</v>
      </c>
      <c r="AE2193" s="14">
        <f>IFERROR(AE633+AE399,"")</f>
        <v>2.7895164947749823E-2</v>
      </c>
      <c r="AF2193" s="14">
        <f>IFERROR(AF633+AF399,"")</f>
        <v>2.7398308136977249E-2</v>
      </c>
      <c r="AG2193" s="14">
        <f>IFERROR(AG633+AG399,"")</f>
        <v>2.7473213791132316E-2</v>
      </c>
      <c r="AH2193" s="14">
        <f>IFERROR(AH633+AH399,"")</f>
        <v>2.7675617126956105E-2</v>
      </c>
    </row>
    <row r="2194" spans="1:34" ht="15" hidden="1" x14ac:dyDescent="0.25">
      <c r="A2194" t="str">
        <f t="shared" si="391"/>
        <v>浦发不良率+关注率</v>
      </c>
      <c r="B2194" s="3" t="str">
        <f t="shared" si="394"/>
        <v>浦发银行不良率+关注率</v>
      </c>
      <c r="C2194" s="4" t="s">
        <v>31</v>
      </c>
      <c r="D2194" s="4" t="s">
        <v>32</v>
      </c>
      <c r="E2194" s="5" t="s">
        <v>33</v>
      </c>
      <c r="F2194" s="5" t="s">
        <v>27</v>
      </c>
      <c r="G2194" s="5" t="str">
        <f t="shared" si="395"/>
        <v>不良率+关注率</v>
      </c>
      <c r="H2194" s="14">
        <f>IFERROR(H634+H400,"")</f>
        <v>4.7359771541322163E-2</v>
      </c>
      <c r="I2194" s="14">
        <f>IFERROR(I634+I400,"")</f>
        <v>4.6406619746053382E-2</v>
      </c>
      <c r="J2194" s="14">
        <f>IFERROR(J634+J400,"")</f>
        <v>4.5797287118154034E-2</v>
      </c>
      <c r="K2194" s="14">
        <f>IFERROR(K634+K400,"")</f>
        <v>4.8418357823192024E-2</v>
      </c>
      <c r="L2194" s="14">
        <f>IFERROR(L634+L400,"")</f>
        <v>4.7188471200237572E-2</v>
      </c>
      <c r="M2194" s="14">
        <f>IFERROR(M634+M400,"")</f>
        <v>4.5263375510982307E-2</v>
      </c>
      <c r="N2194" s="14">
        <f>IFERROR(N634+N400,"")</f>
        <v>4.3119077440469979E-2</v>
      </c>
      <c r="O2194" s="14">
        <f>IFERROR(O634+O400,"")</f>
        <v>4.1787911812287054E-2</v>
      </c>
      <c r="P2194" s="14">
        <f>IFERROR(P634+P400,"")</f>
        <v>3.8965211031974617E-2</v>
      </c>
      <c r="Q2194" s="14">
        <f>IFERROR(Q634+Q400,"")</f>
        <v>3.7592953791102571E-2</v>
      </c>
      <c r="R2194" s="14">
        <f>IFERROR(R634+R400,"")</f>
        <v>3.7766137349458009E-2</v>
      </c>
      <c r="S2194" s="14">
        <f>IFERROR(S634+S400,"")</f>
        <v>3.7457345688992047E-2</v>
      </c>
      <c r="T2194" s="14">
        <f>IFERROR(T634+T400,"")</f>
        <v>3.7096678682378315E-2</v>
      </c>
      <c r="U2194" s="14">
        <f>IFERROR(U634+U400,"")</f>
        <v>3.5047031570728374E-2</v>
      </c>
      <c r="V2194" s="14">
        <f>IFERROR(V634+V400,"")</f>
        <v>3.7123568693372445E-2</v>
      </c>
      <c r="W2194" s="14">
        <f>IFERROR(W634+W400,"")</f>
        <v>3.6718991666145853E-2</v>
      </c>
      <c r="X2194" s="14">
        <f>IFERROR(X634+X400,"")</f>
        <v>3.6484332388472582E-2</v>
      </c>
      <c r="Y2194" s="14">
        <f>IFERROR(Y634+Y400,"")</f>
        <v>3.8680868418871008E-2</v>
      </c>
      <c r="Z2194" s="14">
        <f>IFERROR(Z634+Z400,"")</f>
        <v>3.8140921057508999E-2</v>
      </c>
      <c r="AA2194" s="14">
        <f>IFERROR(AA634+AA400,"")</f>
        <v>3.804370289244486E-2</v>
      </c>
      <c r="AB2194" s="14">
        <f>IFERROR(AB634+AB400,"")</f>
        <v>3.7072242751370853E-2</v>
      </c>
      <c r="AC2194" s="14">
        <f>IFERROR(AC634+AC400,"")</f>
        <v>3.710389809269557E-2</v>
      </c>
      <c r="AD2194" s="14">
        <f>IFERROR(AD634+AD400,"")</f>
        <v>3.7064025981493193E-2</v>
      </c>
      <c r="AE2194" s="14">
        <f>IFERROR(AE634+AE400,"")</f>
        <v>3.5895120678342884E-2</v>
      </c>
      <c r="AF2194" s="14">
        <f>IFERROR(AF634+AF400,"")</f>
        <v>3.4643653329561624E-2</v>
      </c>
      <c r="AG2194" s="14">
        <f>IFERROR(AG634+AG400,"")</f>
        <v>3.4679472614344169E-2</v>
      </c>
      <c r="AH2194" s="14">
        <f>IFERROR(AH634+AH400,"")</f>
        <v>3.3538212715943781E-2</v>
      </c>
    </row>
    <row r="2195" spans="1:34" ht="15" hidden="1" x14ac:dyDescent="0.25">
      <c r="A2195" t="str">
        <f t="shared" si="391"/>
        <v>中信不良率+关注率</v>
      </c>
      <c r="B2195" s="3" t="str">
        <f t="shared" si="394"/>
        <v>中信银行不良率+关注率</v>
      </c>
      <c r="C2195" s="4" t="s">
        <v>34</v>
      </c>
      <c r="D2195" s="4" t="s">
        <v>35</v>
      </c>
      <c r="E2195" s="5" t="s">
        <v>36</v>
      </c>
      <c r="F2195" s="5" t="s">
        <v>27</v>
      </c>
      <c r="G2195" s="5" t="str">
        <f t="shared" si="395"/>
        <v>不良率+关注率</v>
      </c>
      <c r="H2195" s="14">
        <f>IFERROR(H635+H401,"")</f>
        <v>4.0435631183072654E-2</v>
      </c>
      <c r="I2195" s="14">
        <f>IFERROR(I635+I401,"")</f>
        <v>3.9729488607984018E-2</v>
      </c>
      <c r="J2195" s="14">
        <f>IFERROR(J635+J401,"")</f>
        <v>3.8713428908098001E-2</v>
      </c>
      <c r="K2195" s="14">
        <f>IFERROR(K635+K401,"")</f>
        <v>3.9377130184842887E-2</v>
      </c>
      <c r="L2195" s="14">
        <f>IFERROR(L635+L401,"")</f>
        <v>4.3763617116337958E-2</v>
      </c>
      <c r="M2195" s="14">
        <f>IFERROR(M635+M401,"")</f>
        <v>4.4402468293519418E-2</v>
      </c>
      <c r="N2195" s="14">
        <f>IFERROR(N635+N401,"")</f>
        <v>3.652224960191644E-2</v>
      </c>
      <c r="O2195" s="14">
        <f>IFERROR(O635+O401,"")</f>
        <v>3.477810435453537E-2</v>
      </c>
      <c r="P2195" s="14">
        <f>IFERROR(P635+P401,"")</f>
        <v>3.6593158591443228E-2</v>
      </c>
      <c r="Q2195" s="14">
        <f>IFERROR(Q635+Q401,"")</f>
        <v>3.6203227724793993E-2</v>
      </c>
      <c r="R2195" s="14">
        <f>IFERROR(R635+R401,"")</f>
        <v>3.1381577827206061E-2</v>
      </c>
      <c r="S2195" s="14">
        <f>IFERROR(S635+S401,"")</f>
        <v>3.0638778884717537E-2</v>
      </c>
      <c r="T2195" s="14">
        <f>IFERROR(T635+T401,"")</f>
        <v>3.2019653483246875E-2</v>
      </c>
      <c r="U2195" s="14">
        <f>IFERROR(U635+U401,"")</f>
        <v>3.12968536518963E-2</v>
      </c>
      <c r="V2195" s="14">
        <f>IFERROR(V635+V401,"")</f>
        <v>2.9073517011814223E-2</v>
      </c>
      <c r="W2195" s="14">
        <f>IFERROR(W635+W401,"")</f>
        <v>2.7881874217514105E-2</v>
      </c>
      <c r="X2195" s="14">
        <f>IFERROR(X635+X401,"")</f>
        <v>2.7739111607756061E-2</v>
      </c>
      <c r="Y2195" s="14">
        <f>IFERROR(Y635+Y401,"")</f>
        <v>2.7207425124807234E-2</v>
      </c>
      <c r="Z2195" s="14">
        <f>IFERROR(Z635+Z401,"")</f>
        <v>2.7562746019528787E-2</v>
      </c>
      <c r="AA2195" s="14">
        <f>IFERROR(AA635+AA401,"")</f>
        <v>2.7830810167756626E-2</v>
      </c>
      <c r="AB2195" s="14">
        <f>IFERROR(AB635+AB401,"")</f>
        <v>2.8069524450043626E-2</v>
      </c>
      <c r="AC2195" s="14">
        <f>IFERROR(AC635+AC401,"")</f>
        <v>2.8641092995163719E-2</v>
      </c>
      <c r="AD2195" s="14">
        <f>IFERROR(AD635+AD401,"")</f>
        <v>2.7958025554672902E-2</v>
      </c>
      <c r="AE2195" s="14">
        <f>IFERROR(AE635+AE401,"")</f>
        <v>2.8410185155983769E-2</v>
      </c>
      <c r="AF2195" s="14">
        <f>IFERROR(AF635+AF401,"")</f>
        <v>2.8136824143814958E-2</v>
      </c>
      <c r="AG2195" s="14">
        <f>IFERROR(AG635+AG401,"")</f>
        <v>2.7926210150971527E-2</v>
      </c>
      <c r="AH2195" s="14">
        <f>IFERROR(AH635+AH401,"")</f>
        <v>2.7749608506881067E-2</v>
      </c>
    </row>
    <row r="2196" spans="1:34" ht="15" hidden="1" x14ac:dyDescent="0.25">
      <c r="A2196" t="str">
        <f t="shared" si="391"/>
        <v>民生不良率+关注率</v>
      </c>
      <c r="B2196" s="3" t="str">
        <f t="shared" si="394"/>
        <v>民生银行不良率+关注率</v>
      </c>
      <c r="C2196" s="4" t="s">
        <v>37</v>
      </c>
      <c r="D2196" s="4" t="s">
        <v>38</v>
      </c>
      <c r="E2196" s="5" t="s">
        <v>39</v>
      </c>
      <c r="F2196" s="5" t="s">
        <v>27</v>
      </c>
      <c r="G2196" s="5" t="str">
        <f t="shared" si="395"/>
        <v>不良率+关注率</v>
      </c>
      <c r="H2196" s="14">
        <f>IFERROR(H636+H402,"")</f>
        <v>5.0927231049626549E-2</v>
      </c>
      <c r="I2196" s="14">
        <f>IFERROR(I636+I402,"")</f>
        <v>4.8844397449976262E-2</v>
      </c>
      <c r="J2196" s="14">
        <f>IFERROR(J636+J402,"")</f>
        <v>4.5214912944456662E-2</v>
      </c>
      <c r="K2196" s="14">
        <f>IFERROR(K636+K402,"")</f>
        <v>4.3424427094359064E-2</v>
      </c>
      <c r="L2196" s="14">
        <f>IFERROR(L636+L402,"")</f>
        <v>4.8152410517001761E-2</v>
      </c>
      <c r="M2196" s="14">
        <f>IFERROR(M636+M402,"")</f>
        <v>4.9315924299939834E-2</v>
      </c>
      <c r="N2196" s="14">
        <f>IFERROR(N636+N402,"")</f>
        <v>4.7955592406817869E-2</v>
      </c>
      <c r="O2196" s="14">
        <f>IFERROR(O636+O402,"")</f>
        <v>4.6361684052399675E-2</v>
      </c>
      <c r="P2196" s="14">
        <f>IFERROR(P636+P402,"")</f>
        <v>4.662422183089858E-2</v>
      </c>
      <c r="Q2196" s="14">
        <f>IFERROR(Q636+Q402,"")</f>
        <v>4.9837530483361252E-2</v>
      </c>
      <c r="R2196" s="14">
        <f>IFERROR(R636+R402,"")</f>
        <v>4.6398709244302339E-2</v>
      </c>
      <c r="S2196" s="14">
        <f>IFERROR(S636+S402,"")</f>
        <v>4.4376661807576698E-2</v>
      </c>
      <c r="T2196" s="14">
        <f>IFERROR(T636+T402,"")</f>
        <v>4.420382391210062E-2</v>
      </c>
      <c r="U2196" s="14">
        <f>IFERROR(U636+U402,"")</f>
        <v>4.5695369773767744E-2</v>
      </c>
      <c r="V2196" s="14">
        <f>IFERROR(V636+V402,"")</f>
        <v>4.5709885770695249E-2</v>
      </c>
      <c r="W2196" s="14">
        <f>IFERROR(W636+W402,"")</f>
        <v>4.3589972590344986E-2</v>
      </c>
      <c r="X2196" s="14">
        <f>IFERROR(X636+X402,"")</f>
        <v>4.2458495101962174E-2</v>
      </c>
      <c r="Y2196" s="14">
        <f>IFERROR(Y636+Y402,"")</f>
        <v>4.2162405536002562E-2</v>
      </c>
      <c r="Z2196" s="14">
        <f>IFERROR(Z636+Z402,"")</f>
        <v>4.1830860842846901E-2</v>
      </c>
      <c r="AA2196" s="14">
        <f>IFERROR(AA636+AA402,"")</f>
        <v>4.069566681767238E-2</v>
      </c>
      <c r="AB2196" s="14">
        <f>IFERROR(AB636+AB402,"")</f>
        <v>4.2488083225210915E-2</v>
      </c>
      <c r="AC2196" s="14">
        <f>IFERROR(AC636+AC402,"")</f>
        <v>4.2556123680995303E-2</v>
      </c>
      <c r="AD2196" s="14">
        <f>IFERROR(AD636+AD402,"")</f>
        <v>4.1746520824720031E-2</v>
      </c>
      <c r="AE2196" s="14">
        <f>IFERROR(AE636+AE402,"")</f>
        <v>4.1528633700898605E-2</v>
      </c>
      <c r="AF2196" s="14">
        <f>IFERROR(AF636+AF402,"")</f>
        <v>4.2055801841394187E-2</v>
      </c>
      <c r="AG2196" s="14">
        <f>IFERROR(AG636+AG402,"")</f>
        <v>4.2204914262866204E-2</v>
      </c>
      <c r="AH2196" s="14">
        <f>IFERROR(AH636+AH402,"")</f>
        <v>4.2254021229582384E-2</v>
      </c>
    </row>
    <row r="2197" spans="1:34" ht="15" hidden="1" x14ac:dyDescent="0.25">
      <c r="A2197" t="str">
        <f t="shared" si="391"/>
        <v>光大不良率+关注率</v>
      </c>
      <c r="B2197" s="3" t="str">
        <f t="shared" si="394"/>
        <v>光大银行不良率+关注率</v>
      </c>
      <c r="C2197" s="4" t="s">
        <v>40</v>
      </c>
      <c r="D2197" s="4" t="s">
        <v>41</v>
      </c>
      <c r="E2197" s="5" t="s">
        <v>42</v>
      </c>
      <c r="F2197" s="5" t="s">
        <v>27</v>
      </c>
      <c r="G2197" s="5" t="str">
        <f t="shared" si="395"/>
        <v>不良率+关注率</v>
      </c>
      <c r="H2197" s="14">
        <f>IFERROR(H637+H403,"")</f>
        <v>3.8696409522670908E-2</v>
      </c>
      <c r="I2197" s="14">
        <f>IFERROR(I637+I403,"")</f>
        <v>3.784009132739713E-2</v>
      </c>
      <c r="J2197" s="14">
        <f>IFERROR(J637+J403,"")</f>
        <v>3.7721861039951274E-2</v>
      </c>
      <c r="K2197" s="14">
        <f>IFERROR(K637+K403,"")</f>
        <v>3.6224849889137475E-2</v>
      </c>
      <c r="L2197" s="14">
        <f>IFERROR(L637+L403,"")</f>
        <v>3.7432445725950711E-2</v>
      </c>
      <c r="M2197" s="14">
        <f>IFERROR(M637+M403,"")</f>
        <v>3.6927264589974036E-2</v>
      </c>
      <c r="N2197" s="14">
        <f>IFERROR(N637+N403,"")</f>
        <v>3.5322973056492776E-2</v>
      </c>
      <c r="O2197" s="14">
        <f>IFERROR(O637+O403,"")</f>
        <v>3.4205182249292462E-2</v>
      </c>
      <c r="P2197" s="14">
        <f>IFERROR(P637+P403,"")</f>
        <v>3.2596350917149332E-2</v>
      </c>
      <c r="Q2197" s="14">
        <f>IFERROR(Q637+Q403,"")</f>
        <v>3.2116546629518732E-2</v>
      </c>
      <c r="R2197" s="14">
        <f>IFERROR(R637+R403,"")</f>
        <v>3.1085833053145401E-2</v>
      </c>
      <c r="S2197" s="14">
        <f>IFERROR(S637+S403,"")</f>
        <v>3.0196689420279407E-2</v>
      </c>
      <c r="T2197" s="14">
        <f>IFERROR(T637+T403,"")</f>
        <v>3.0807239679877557E-2</v>
      </c>
      <c r="U2197" s="14">
        <f>IFERROR(U637+U403,"")</f>
        <v>3.0538187539029253E-2</v>
      </c>
      <c r="V2197" s="14">
        <f>IFERROR(V637+V403,"")</f>
        <v>3.0944263545146008E-2</v>
      </c>
      <c r="W2197" s="14">
        <f>IFERROR(W637+W403,"")</f>
        <v>3.0241717027045294E-2</v>
      </c>
      <c r="X2197" s="14">
        <f>IFERROR(X637+X403,"")</f>
        <v>3.1625724441315076E-2</v>
      </c>
      <c r="Y2197" s="14">
        <f>IFERROR(Y637+Y403,"")</f>
        <v>3.203901501545893E-2</v>
      </c>
      <c r="Z2197" s="14">
        <f>IFERROR(Z637+Z403,"")</f>
        <v>3.0929323408734301E-2</v>
      </c>
      <c r="AA2197" s="14">
        <f>IFERROR(AA637+AA403,"")</f>
        <v>3.0366738415906827E-2</v>
      </c>
      <c r="AB2197" s="14">
        <f>IFERROR(AB637+AB403,"")</f>
        <v>3.2424776110816025E-2</v>
      </c>
      <c r="AC2197" s="14">
        <f>IFERROR(AC637+AC403,"")</f>
        <v>3.2405394465563411E-2</v>
      </c>
      <c r="AD2197" s="14">
        <f>IFERROR(AD637+AD403,"")</f>
        <v>3.0894967642813676E-2</v>
      </c>
      <c r="AE2197" s="14">
        <f>IFERROR(AE637+AE403,"")</f>
        <v>3.0102743891314659E-2</v>
      </c>
      <c r="AF2197" s="14">
        <f>IFERROR(AF637+AF403,"")</f>
        <v>3.0456597217971289E-2</v>
      </c>
      <c r="AG2197" s="14">
        <f>IFERROR(AG637+AG403,"")</f>
        <v>3.0811333013653287E-2</v>
      </c>
      <c r="AH2197" s="14">
        <f>IFERROR(AH637+AH403,"")</f>
        <v>3.1153260600298778E-2</v>
      </c>
    </row>
    <row r="2198" spans="1:34" ht="15" hidden="1" x14ac:dyDescent="0.25">
      <c r="A2198" t="str">
        <f t="shared" si="391"/>
        <v>平安不良率+关注率</v>
      </c>
      <c r="B2198" s="3" t="str">
        <f t="shared" si="394"/>
        <v>平安银行不良率+关注率</v>
      </c>
      <c r="C2198" s="4" t="s">
        <v>43</v>
      </c>
      <c r="D2198" s="4" t="s">
        <v>44</v>
      </c>
      <c r="E2198" s="5" t="s">
        <v>45</v>
      </c>
      <c r="F2198" s="5" t="s">
        <v>27</v>
      </c>
      <c r="G2198" s="5" t="str">
        <f t="shared" si="395"/>
        <v>不良率+关注率</v>
      </c>
      <c r="H2198" s="14">
        <f>IFERROR(H638+H404,"")</f>
        <v>4.1573571782644279E-2</v>
      </c>
      <c r="I2198" s="14">
        <f>IFERROR(I638+I404,"")</f>
        <v>4.068749920392048E-2</v>
      </c>
      <c r="J2198" s="14">
        <f>IFERROR(J638+J404,"")</f>
        <v>3.6586475364851573E-2</v>
      </c>
      <c r="K2198" s="14">
        <f>IFERROR(K638+K404,"")</f>
        <v>3.5797710148532676E-2</v>
      </c>
      <c r="L2198" s="14">
        <f>IFERROR(L638+L404,"")</f>
        <v>3.513253505809262E-2</v>
      </c>
      <c r="M2198" s="14">
        <f>IFERROR(M638+M404,"")</f>
        <v>2.9084308109387839E-2</v>
      </c>
      <c r="N2198" s="14">
        <f>IFERROR(N638+N404,"")</f>
        <v>2.2940169305970037E-2</v>
      </c>
      <c r="O2198" s="14">
        <f>IFERROR(O638+O404,"")</f>
        <v>2.1576891931286913E-2</v>
      </c>
      <c r="P2198" s="14">
        <f>IFERROR(P638+P404,"")</f>
        <v>2.0385748060884355E-2</v>
      </c>
      <c r="Q2198" s="14">
        <f>IFERROR(Q638+Q404,"")</f>
        <v>2.4193069901936724E-2</v>
      </c>
      <c r="R2198" s="14">
        <f>IFERROR(R638+R404,"")</f>
        <v>2.4371613162684661E-2</v>
      </c>
      <c r="S2198" s="14">
        <f>IFERROR(S638+S404,"")</f>
        <v>2.4278006146784194E-2</v>
      </c>
      <c r="T2198" s="14">
        <f>IFERROR(T638+T404,"")</f>
        <v>2.3426277055404572E-2</v>
      </c>
      <c r="U2198" s="14">
        <f>IFERROR(U638+U404,"")</f>
        <v>2.5237860137525849E-2</v>
      </c>
      <c r="V2198" s="14">
        <f>IFERROR(V638+V404,"")</f>
        <v>2.8700381417420186E-2</v>
      </c>
      <c r="W2198" s="14">
        <f>IFERROR(W638+W404,"")</f>
        <v>2.8023558766373094E-2</v>
      </c>
      <c r="X2198" s="14">
        <f>IFERROR(X638+X404,"")</f>
        <v>2.7713992081139102E-2</v>
      </c>
      <c r="Y2198" s="14">
        <f>IFERROR(Y638+Y404,"")</f>
        <v>2.8094796286848106E-2</v>
      </c>
      <c r="Z2198" s="14">
        <f>IFERROR(Z638+Z404,"")</f>
        <v>2.8129520831786506E-2</v>
      </c>
      <c r="AA2198" s="14">
        <f>IFERROR(AA638+AA404,"")</f>
        <v>2.8434474257973952E-2</v>
      </c>
      <c r="AB2198" s="14">
        <f>IFERROR(AB638+AB404,"")</f>
        <v>2.9165059350093191E-2</v>
      </c>
      <c r="AC2198" s="14">
        <f>IFERROR(AC638+AC404,"")</f>
        <v>3.0292776605835001E-2</v>
      </c>
      <c r="AD2198" s="14">
        <f>IFERROR(AD638+AD404,"")</f>
        <v>2.9852524300532618E-2</v>
      </c>
      <c r="AE2198" s="14">
        <f>IFERROR(AE638+AE404,"")</f>
        <v>2.8400442182563421E-2</v>
      </c>
      <c r="AF2198" s="14">
        <f>IFERROR(AF638+AF404,"")</f>
        <v>2.8089565843958247E-2</v>
      </c>
      <c r="AG2198" s="14">
        <f>IFERROR(AG638+AG404,"")</f>
        <v>2.7859358619537457E-2</v>
      </c>
      <c r="AH2198" s="14">
        <f>IFERROR(AH638+AH404,"")</f>
        <v>2.7996549527550693E-2</v>
      </c>
    </row>
    <row r="2199" spans="1:34" ht="15" hidden="1" x14ac:dyDescent="0.25">
      <c r="A2199" t="str">
        <f t="shared" si="391"/>
        <v>华夏不良率+关注率</v>
      </c>
      <c r="B2199" s="3" t="str">
        <f t="shared" si="394"/>
        <v>华夏银行不良率+关注率</v>
      </c>
      <c r="C2199" s="4" t="s">
        <v>46</v>
      </c>
      <c r="D2199" s="4" t="s">
        <v>47</v>
      </c>
      <c r="E2199" s="5" t="s">
        <v>48</v>
      </c>
      <c r="F2199" s="5" t="s">
        <v>27</v>
      </c>
      <c r="G2199" s="5" t="str">
        <f t="shared" si="395"/>
        <v>不良率+关注率</v>
      </c>
      <c r="H2199" s="14">
        <f>IFERROR(H639+H405,"")</f>
        <v>5.6431132624079602E-2</v>
      </c>
      <c r="I2199" s="14">
        <f>IFERROR(I639+I405,"")</f>
        <v>5.6555969897983727E-2</v>
      </c>
      <c r="J2199" s="14">
        <f>IFERROR(J639+J405,"")</f>
        <v>5.3871894081070085E-2</v>
      </c>
      <c r="K2199" s="14">
        <f>IFERROR(K639+K405,"")</f>
        <v>5.4333747390385975E-2</v>
      </c>
      <c r="L2199" s="14">
        <f>IFERROR(L639+L405,"")</f>
        <v>5.3761832585053598E-2</v>
      </c>
      <c r="M2199" s="14">
        <f>IFERROR(M639+M405,"")</f>
        <v>5.3925286718752616E-2</v>
      </c>
      <c r="N2199" s="14">
        <f>IFERROR(N639+N405,"")</f>
        <v>5.2286505455447219E-2</v>
      </c>
      <c r="O2199" s="14">
        <f>IFERROR(O639+O405,"")</f>
        <v>5.1550967016387679E-2</v>
      </c>
      <c r="P2199" s="14">
        <f>IFERROR(P639+P405,"")</f>
        <v>5.0541008406076005E-2</v>
      </c>
      <c r="Q2199" s="14">
        <f>IFERROR(Q639+Q405,"")</f>
        <v>5.0265419823963806E-2</v>
      </c>
      <c r="R2199" s="14">
        <f>IFERROR(R639+R405,"")</f>
        <v>4.8659160688655986E-2</v>
      </c>
      <c r="S2199" s="14">
        <f>IFERROR(S639+S405,"")</f>
        <v>4.721192684365165E-2</v>
      </c>
      <c r="T2199" s="14">
        <f>IFERROR(T639+T405,"")</f>
        <v>4.6485475396538703E-2</v>
      </c>
      <c r="U2199" s="14">
        <f>IFERROR(U639+U405,"")</f>
        <v>4.5076514627703804E-2</v>
      </c>
      <c r="V2199" s="14">
        <f>IFERROR(V639+V405,"")</f>
        <v>4.5338870061368969E-2</v>
      </c>
      <c r="W2199" s="14">
        <f>IFERROR(W639+W405,"")</f>
        <v>4.498182413169978E-2</v>
      </c>
      <c r="X2199" s="14">
        <f>IFERROR(X639+X405,"")</f>
        <v>4.4801335949225737E-2</v>
      </c>
      <c r="Y2199" s="14">
        <f>IFERROR(Y639+Y405,"")</f>
        <v>4.4608214692212433E-2</v>
      </c>
      <c r="Z2199" s="14">
        <f>IFERROR(Z639+Z405,"")</f>
        <v>4.4077669475398804E-2</v>
      </c>
      <c r="AA2199" s="14">
        <f>IFERROR(AA639+AA405,"")</f>
        <v>4.3979749278360784E-2</v>
      </c>
      <c r="AB2199" s="14">
        <f>IFERROR(AB639+AB405,"")</f>
        <v>4.3128707890540907E-2</v>
      </c>
      <c r="AC2199" s="14">
        <f>IFERROR(AC639+AC405,"")</f>
        <v>4.3023411002696091E-2</v>
      </c>
      <c r="AD2199" s="14">
        <f>IFERROR(AD639+AD405,"")</f>
        <v>4.1792824883563784E-2</v>
      </c>
      <c r="AE2199" s="14">
        <f>IFERROR(AE639+AE405,"")</f>
        <v>4.1791137456575367E-2</v>
      </c>
      <c r="AF2199" s="14">
        <f>IFERROR(AF639+AF405,"")</f>
        <v>4.1249317879520665E-2</v>
      </c>
      <c r="AG2199" s="14">
        <f>IFERROR(AG639+AG405,"")</f>
        <v>3.9003785195726379E-2</v>
      </c>
      <c r="AH2199" s="14">
        <f>IFERROR(AH639+AH405,"")</f>
        <v>4.2218708238625516E-2</v>
      </c>
    </row>
    <row r="2200" spans="1:34" ht="15" hidden="1" x14ac:dyDescent="0.25">
      <c r="A2200" t="str">
        <f t="shared" si="391"/>
        <v>浙商不良率+关注率</v>
      </c>
      <c r="B2200" s="3" t="str">
        <f t="shared" si="394"/>
        <v>浙商银行不良率+关注率</v>
      </c>
      <c r="C2200" s="4" t="s">
        <v>49</v>
      </c>
      <c r="D2200" s="4" t="s">
        <v>50</v>
      </c>
      <c r="E2200" s="5" t="s">
        <v>51</v>
      </c>
      <c r="F2200" s="5" t="s">
        <v>27</v>
      </c>
      <c r="G2200" s="5" t="str">
        <f t="shared" si="395"/>
        <v>不良率+关注率</v>
      </c>
      <c r="H2200" s="14">
        <f>IFERROR(H640+H406,"")</f>
        <v>3.3464433162930352E-2</v>
      </c>
      <c r="I2200" s="14" t="str">
        <f>IFERROR(I640+I406,"")</f>
        <v/>
      </c>
      <c r="J2200" s="14">
        <f>IFERROR(J640+J406,"")</f>
        <v>3.7058856881731446E-2</v>
      </c>
      <c r="K2200" s="14">
        <f>IFERROR(K640+K406,"")</f>
        <v>3.6430016388627397E-2</v>
      </c>
      <c r="L2200" s="14">
        <f>IFERROR(L640+L406,"")</f>
        <v>3.5605067081286947E-2</v>
      </c>
      <c r="M2200" s="14">
        <f>IFERROR(M640+M406,"")</f>
        <v>3.5329208335555487E-2</v>
      </c>
      <c r="N2200" s="14">
        <f>IFERROR(N640+N406,"")</f>
        <v>3.1677451826046178E-2</v>
      </c>
      <c r="O2200" s="14">
        <f>IFERROR(O640+O406,"")</f>
        <v>3.2058341028626487E-2</v>
      </c>
      <c r="P2200" s="14">
        <f>IFERROR(P640+P406,"")</f>
        <v>3.136930613605296E-2</v>
      </c>
      <c r="Q2200" s="14">
        <f>IFERROR(Q640+Q406,"")</f>
        <v>3.1079297815376473E-2</v>
      </c>
      <c r="R2200" s="14">
        <f>IFERROR(R640+R406,"")</f>
        <v>3.7541375075637644E-2</v>
      </c>
      <c r="S2200" s="14">
        <f>IFERROR(S640+S406,"")</f>
        <v>3.6237452487334045E-2</v>
      </c>
      <c r="T2200" s="14">
        <f>IFERROR(T640+T406,"")</f>
        <v>4.4923226670258845E-2</v>
      </c>
      <c r="U2200" s="14">
        <f>IFERROR(U640+U406,"")</f>
        <v>4.3997341795682078E-2</v>
      </c>
      <c r="V2200" s="14">
        <f>IFERROR(V640+V406,"")</f>
        <v>3.8760834020312655E-2</v>
      </c>
      <c r="W2200" s="14">
        <f>IFERROR(W640+W406,"")</f>
        <v>3.7333285841764027E-2</v>
      </c>
      <c r="X2200" s="14">
        <f>IFERROR(X640+X406,"")</f>
        <v>3.5400126299426793E-2</v>
      </c>
      <c r="Y2200" s="14">
        <f>IFERROR(Y640+Y406,"")</f>
        <v>3.4775432502307635E-2</v>
      </c>
      <c r="Z2200" s="14">
        <f>IFERROR(Z640+Z406,"")</f>
        <v>3.4934699386704154E-2</v>
      </c>
      <c r="AA2200" s="14">
        <f>IFERROR(AA640+AA406,"")</f>
        <v>3.4226952855673481E-2</v>
      </c>
      <c r="AB2200" s="14">
        <f>IFERROR(AB640+AB406,"")</f>
        <v>3.6355631902779156E-2</v>
      </c>
      <c r="AC2200" s="14">
        <f>IFERROR(AC640+AC406,"")</f>
        <v>3.6086425566331522E-2</v>
      </c>
      <c r="AD2200" s="14">
        <f>IFERROR(AD640+AD406,"")</f>
        <v>3.7865506125917645E-2</v>
      </c>
      <c r="AE2200" s="14">
        <f>IFERROR(AE640+AE406,"")</f>
        <v>3.7329934447489763E-2</v>
      </c>
      <c r="AF2200" s="14">
        <f>IFERROR(AF640+AF406,"")</f>
        <v>3.8623833742621114E-2</v>
      </c>
      <c r="AG2200" s="14">
        <f>IFERROR(AG640+AG406,"")</f>
        <v>3.8404985782630338E-2</v>
      </c>
      <c r="AH2200" s="14">
        <f>IFERROR(AH640+AH406,"")</f>
        <v>3.722856541114164E-2</v>
      </c>
    </row>
    <row r="2201" spans="1:34" ht="15" hidden="1" x14ac:dyDescent="0.25">
      <c r="A2201" t="str">
        <f t="shared" si="391"/>
        <v>北京不良率+关注率</v>
      </c>
      <c r="B2201" s="3" t="str">
        <f t="shared" si="394"/>
        <v>北京银行不良率+关注率</v>
      </c>
      <c r="C2201" s="4" t="s">
        <v>52</v>
      </c>
      <c r="D2201" s="4" t="s">
        <v>53</v>
      </c>
      <c r="E2201" s="5" t="s">
        <v>54</v>
      </c>
      <c r="F2201" s="5" t="s">
        <v>55</v>
      </c>
      <c r="G2201" s="5" t="str">
        <f t="shared" si="395"/>
        <v>不良率+关注率</v>
      </c>
      <c r="H2201" s="14">
        <f>IFERROR(H641+H407,"")</f>
        <v>2.4553454522435146E-2</v>
      </c>
      <c r="I2201" s="14">
        <f>IFERROR(I641+I407,"")</f>
        <v>2.4153454522435149E-2</v>
      </c>
      <c r="J2201" s="14">
        <f>IFERROR(J641+J407,"")</f>
        <v>2.6488955322117425E-2</v>
      </c>
      <c r="K2201" s="14">
        <f>IFERROR(K641+K407,"")</f>
        <v>2.7188955322117424E-2</v>
      </c>
      <c r="L2201" s="14">
        <f>IFERROR(L641+L407,"")</f>
        <v>2.809682497654608E-2</v>
      </c>
      <c r="M2201" s="14">
        <f>IFERROR(M641+M407,"")</f>
        <v>2.7649358974358974E-2</v>
      </c>
      <c r="N2201" s="14">
        <f>IFERROR(N641+N407,"")</f>
        <v>2.7094246807946056E-2</v>
      </c>
      <c r="O2201" s="14">
        <f>IFERROR(O641+O407,"")</f>
        <v>2.5558895705521473E-2</v>
      </c>
      <c r="P2201" s="14">
        <f>IFERROR(P641+P407,"")</f>
        <v>2.4127723588587689E-2</v>
      </c>
      <c r="Q2201" s="14">
        <f>IFERROR(Q641+Q407,"")</f>
        <v>2.3880952380952381E-2</v>
      </c>
      <c r="R2201" s="14">
        <f>IFERROR(R641+R407,"")</f>
        <v>2.9176140632713336E-2</v>
      </c>
      <c r="S2201" s="14">
        <f>IFERROR(S641+S407,"")</f>
        <v>2.8534647322712339E-2</v>
      </c>
      <c r="T2201" s="14">
        <f>IFERROR(T641+T407,"")</f>
        <v>3.6091429098812244E-2</v>
      </c>
      <c r="U2201" s="14">
        <f>IFERROR(U641+U407,"")</f>
        <v>3.5823133860957701E-2</v>
      </c>
      <c r="V2201" s="14">
        <f>IFERROR(V641+V407,"")</f>
        <v>3.0418451983203872E-2</v>
      </c>
      <c r="W2201" s="14">
        <f>IFERROR(W641+W407,"")</f>
        <v>2.885477903212982E-2</v>
      </c>
      <c r="X2201" s="14">
        <f>IFERROR(X641+X407,"")</f>
        <v>2.8364390363529259E-2</v>
      </c>
      <c r="Y2201" s="14">
        <f>IFERROR(Y641+Y407,"")</f>
        <v>2.8147484055071399E-2</v>
      </c>
      <c r="Z2201" s="14">
        <f>IFERROR(Z641+Z407,"")</f>
        <v>3.0985202267170484E-2</v>
      </c>
      <c r="AA2201" s="14">
        <f>IFERROR(AA641+AA407,"")</f>
        <v>3.0008962264150944E-2</v>
      </c>
      <c r="AB2201" s="14">
        <f>IFERROR(AB641+AB407,"")</f>
        <v>3.1761959162059261E-2</v>
      </c>
      <c r="AC2201" s="14">
        <f>IFERROR(AC641+AC407,"")</f>
        <v>3.1739638568760303E-2</v>
      </c>
      <c r="AD2201" s="14">
        <f>IFERROR(AD641+AD407,"")</f>
        <v>3.1035044514078215E-2</v>
      </c>
      <c r="AE2201" s="14">
        <f>IFERROR(AE641+AE407,"")</f>
        <v>2.9938461538461539E-2</v>
      </c>
      <c r="AF2201" s="14">
        <f>IFERROR(AF641+AF407,"")</f>
        <v>2.7981663471158449E-2</v>
      </c>
      <c r="AG2201" s="14">
        <f>IFERROR(AG641+AG407,"")</f>
        <v>2.7994102684903707E-2</v>
      </c>
      <c r="AH2201" s="14" t="str">
        <f>IFERROR(AH641+AH407,"")</f>
        <v/>
      </c>
    </row>
    <row r="2202" spans="1:34" ht="15" hidden="1" x14ac:dyDescent="0.25">
      <c r="A2202" t="str">
        <f t="shared" si="391"/>
        <v>江苏不良率+关注率</v>
      </c>
      <c r="B2202" s="3" t="str">
        <f t="shared" si="394"/>
        <v>江苏银行不良率+关注率</v>
      </c>
      <c r="C2202" s="4" t="s">
        <v>56</v>
      </c>
      <c r="D2202" s="4" t="s">
        <v>57</v>
      </c>
      <c r="E2202" s="5" t="s">
        <v>58</v>
      </c>
      <c r="F2202" s="5" t="s">
        <v>55</v>
      </c>
      <c r="G2202" s="5" t="str">
        <f t="shared" si="395"/>
        <v>不良率+关注率</v>
      </c>
      <c r="H2202" s="14">
        <f>IFERROR(H642+H408,"")</f>
        <v>3.7258253112475992E-2</v>
      </c>
      <c r="I2202" s="14">
        <f>IFERROR(I642+I408,"")</f>
        <v>3.4154219071593009E-2</v>
      </c>
      <c r="J2202" s="14">
        <f>IFERROR(J642+J408,"")</f>
        <v>3.3201257866625575E-2</v>
      </c>
      <c r="K2202" s="14">
        <f>IFERROR(K642+K408,"")</f>
        <v>3.2747343893318834E-2</v>
      </c>
      <c r="L2202" s="14">
        <f>IFERROR(L642+L408,"")</f>
        <v>3.1955255456352194E-2</v>
      </c>
      <c r="M2202" s="14">
        <f>IFERROR(M642+M408,"")</f>
        <v>2.9207492738028952E-2</v>
      </c>
      <c r="N2202" s="14">
        <f>IFERROR(N642+N408,"")</f>
        <v>2.6785478447506422E-2</v>
      </c>
      <c r="O2202" s="14">
        <f>IFERROR(O642+O408,"")</f>
        <v>2.5475728748320083E-2</v>
      </c>
      <c r="P2202" s="14">
        <f>IFERROR(P642+P408,"")</f>
        <v>2.4068977808120236E-2</v>
      </c>
      <c r="Q2202" s="14">
        <f>IFERROR(Q642+Q408,"")</f>
        <v>2.3904174945701878E-2</v>
      </c>
      <c r="R2202" s="14">
        <f>IFERROR(R642+R408,"")</f>
        <v>2.4213032327175484E-2</v>
      </c>
      <c r="S2202" s="14">
        <f>IFERROR(S642+S408,"")</f>
        <v>2.3651897107332613E-2</v>
      </c>
      <c r="T2202" s="14">
        <f>IFERROR(T642+T408,"")</f>
        <v>2.2850599294467658E-2</v>
      </c>
      <c r="U2202" s="14">
        <f>IFERROR(U642+U408,"")</f>
        <v>2.2463308543329136E-2</v>
      </c>
      <c r="V2202" s="14">
        <f>IFERROR(V642+V408,"")</f>
        <v>2.2486210935652541E-2</v>
      </c>
      <c r="W2202" s="14">
        <f>IFERROR(W642+W408,"")</f>
        <v>2.1609094928339942E-2</v>
      </c>
      <c r="X2202" s="14">
        <f>IFERROR(X642+X408,"")</f>
        <v>2.1974170443506816E-2</v>
      </c>
      <c r="Y2202" s="14">
        <f>IFERROR(Y642+Y408,"")</f>
        <v>2.2061945892219E-2</v>
      </c>
      <c r="Z2202" s="14">
        <f>IFERROR(Z642+Z408,"")</f>
        <v>2.2510674890361789E-2</v>
      </c>
      <c r="AA2202" s="14">
        <f>IFERROR(AA642+AA408,"")</f>
        <v>2.2808531243946481E-2</v>
      </c>
      <c r="AB2202" s="14">
        <f>IFERROR(AB642+AB408,"")</f>
        <v>2.2871844488927075E-2</v>
      </c>
      <c r="AC2202" s="14">
        <f>IFERROR(AC642+AC408,"")</f>
        <v>2.3399841035188992E-2</v>
      </c>
      <c r="AD2202" s="14">
        <f>IFERROR(AD642+AD408,"")</f>
        <v>2.291283462642954E-2</v>
      </c>
      <c r="AE2202" s="14">
        <f>IFERROR(AE642+AE408,"")</f>
        <v>2.1891368411406039E-2</v>
      </c>
      <c r="AF2202" s="14">
        <f>IFERROR(AF642+AF408,"")</f>
        <v>2.0832208544590301E-2</v>
      </c>
      <c r="AG2202" s="14">
        <f>IFERROR(AG642+AG408,"")</f>
        <v>2.1225395361491255E-2</v>
      </c>
      <c r="AH2202" s="14" t="str">
        <f>IFERROR(AH642+AH408,"")</f>
        <v/>
      </c>
    </row>
    <row r="2203" spans="1:34" ht="15" hidden="1" x14ac:dyDescent="0.25">
      <c r="A2203" t="str">
        <f t="shared" si="391"/>
        <v>上海不良率+关注率</v>
      </c>
      <c r="B2203" s="3" t="str">
        <f t="shared" si="394"/>
        <v>上海银行不良率+关注率</v>
      </c>
      <c r="C2203" s="4" t="s">
        <v>59</v>
      </c>
      <c r="D2203" s="4" t="s">
        <v>60</v>
      </c>
      <c r="E2203" s="5" t="s">
        <v>61</v>
      </c>
      <c r="F2203" s="5" t="s">
        <v>55</v>
      </c>
      <c r="G2203" s="5" t="str">
        <f t="shared" si="395"/>
        <v>不良率+关注率</v>
      </c>
      <c r="H2203" s="14">
        <f>IFERROR(H643+H409,"")</f>
        <v>3.0398945162862734E-2</v>
      </c>
      <c r="I2203" s="14">
        <f>IFERROR(I643+I409,"")</f>
        <v>3.0309392521470323E-2</v>
      </c>
      <c r="J2203" s="14">
        <f>IFERROR(J643+J409,"")</f>
        <v>3.0396438118521833E-2</v>
      </c>
      <c r="K2203" s="14">
        <f>IFERROR(K643+K409,"")</f>
        <v>3.0440760288247423E-2</v>
      </c>
      <c r="L2203" s="14">
        <f>IFERROR(L643+L409,"")</f>
        <v>3.1386212791946172E-2</v>
      </c>
      <c r="M2203" s="14">
        <f>IFERROR(M643+M409,"")</f>
        <v>3.0060398949340678E-2</v>
      </c>
      <c r="N2203" s="14">
        <f>IFERROR(N643+N409,"")</f>
        <v>3.1310239484851218E-2</v>
      </c>
      <c r="O2203" s="14">
        <f>IFERROR(O643+O409,"")</f>
        <v>3.1273124155484527E-2</v>
      </c>
      <c r="P2203" s="14">
        <f>IFERROR(P643+P409,"")</f>
        <v>3.0451687337460339E-2</v>
      </c>
      <c r="Q2203" s="14">
        <f>IFERROR(Q643+Q409,"")</f>
        <v>2.8867334890195016E-2</v>
      </c>
      <c r="R2203" s="14">
        <f>IFERROR(R643+R409,"")</f>
        <v>2.904795666446185E-2</v>
      </c>
      <c r="S2203" s="14">
        <f>IFERROR(S643+S409,"")</f>
        <v>2.8484844443357669E-2</v>
      </c>
      <c r="T2203" s="14">
        <f>IFERROR(T643+T409,"")</f>
        <v>2.9149661264187134E-2</v>
      </c>
      <c r="U2203" s="14">
        <f>IFERROR(U643+U409,"")</f>
        <v>3.0484248098337961E-2</v>
      </c>
      <c r="V2203" s="14">
        <f>IFERROR(V643+V409,"")</f>
        <v>2.8889952820443352E-2</v>
      </c>
      <c r="W2203" s="14">
        <f>IFERROR(W643+W409,"")</f>
        <v>3.0246239641734847E-2</v>
      </c>
      <c r="X2203" s="14">
        <f>IFERROR(X643+X409,"")</f>
        <v>2.9599087695315312E-2</v>
      </c>
      <c r="Y2203" s="14">
        <f>IFERROR(Y643+Y409,"")</f>
        <v>2.9262488471546947E-2</v>
      </c>
      <c r="Z2203" s="14">
        <f>IFERROR(Z643+Z409,"")</f>
        <v>3.2836590280361393E-2</v>
      </c>
      <c r="AA2203" s="14">
        <f>IFERROR(AA643+AA409,"")</f>
        <v>3.4007554073233942E-2</v>
      </c>
      <c r="AB2203" s="14">
        <f>IFERROR(AB643+AB409,"")</f>
        <v>3.3534731917539251E-2</v>
      </c>
      <c r="AC2203" s="14">
        <f>IFERROR(AC643+AC409,"")</f>
        <v>3.3387304027581603E-2</v>
      </c>
      <c r="AD2203" s="14">
        <f>IFERROR(AD643+AD409,"")</f>
        <v>3.2439287186132475E-2</v>
      </c>
      <c r="AE2203" s="14">
        <f>IFERROR(AE643+AE409,"")</f>
        <v>3.2334085962518633E-2</v>
      </c>
      <c r="AF2203" s="14">
        <f>IFERROR(AF643+AF409,"")</f>
        <v>3.2180297100834296E-2</v>
      </c>
      <c r="AG2203" s="14">
        <f>IFERROR(AG643+AG409,"")</f>
        <v>3.2609531504596667E-2</v>
      </c>
      <c r="AH2203" s="14" t="str">
        <f>IFERROR(AH643+AH409,"")</f>
        <v/>
      </c>
    </row>
    <row r="2204" spans="1:34" ht="15" hidden="1" x14ac:dyDescent="0.25">
      <c r="A2204" t="str">
        <f t="shared" si="391"/>
        <v>宁波不良率+关注率</v>
      </c>
      <c r="B2204" s="3" t="str">
        <f t="shared" si="394"/>
        <v>宁波银行不良率+关注率</v>
      </c>
      <c r="C2204" s="4" t="s">
        <v>62</v>
      </c>
      <c r="D2204" s="4" t="s">
        <v>63</v>
      </c>
      <c r="E2204" s="5" t="s">
        <v>64</v>
      </c>
      <c r="F2204" s="5" t="s">
        <v>55</v>
      </c>
      <c r="G2204" s="5" t="str">
        <f t="shared" si="395"/>
        <v>不良率+关注率</v>
      </c>
      <c r="H2204" s="14">
        <f>IFERROR(H644+H410,"")</f>
        <v>1.4051239657469544E-2</v>
      </c>
      <c r="I2204" s="14">
        <f>IFERROR(I644+I410,"")</f>
        <v>1.3458357600179733E-2</v>
      </c>
      <c r="J2204" s="14">
        <f>IFERROR(J644+J410,"")</f>
        <v>1.5164454292337246E-2</v>
      </c>
      <c r="K2204" s="14">
        <f>IFERROR(K644+K410,"")</f>
        <v>1.5232184957317207E-2</v>
      </c>
      <c r="L2204" s="14">
        <f>IFERROR(L644+L410,"")</f>
        <v>1.3767318967418245E-2</v>
      </c>
      <c r="M2204" s="14">
        <f>IFERROR(M644+M410,"")</f>
        <v>1.3282299241553767E-2</v>
      </c>
      <c r="N2204" s="14">
        <f>IFERROR(N644+N410,"")</f>
        <v>1.2875898446304067E-2</v>
      </c>
      <c r="O2204" s="14">
        <f>IFERROR(O644+O410,"")</f>
        <v>1.1498235913924766E-2</v>
      </c>
      <c r="P2204" s="14">
        <f>IFERROR(P644+P410,"")</f>
        <v>1.1777585894935768E-2</v>
      </c>
      <c r="Q2204" s="14">
        <f>IFERROR(Q644+Q410,"")</f>
        <v>1.1566091072451223E-2</v>
      </c>
      <c r="R2204" s="14">
        <f>IFERROR(R644+R410,"")</f>
        <v>1.2452471575003853E-2</v>
      </c>
      <c r="S2204" s="14">
        <f>IFERROR(S644+S410,"")</f>
        <v>1.2762833767423654E-2</v>
      </c>
      <c r="T2204" s="14">
        <f>IFERROR(T644+T410,"")</f>
        <v>1.2528794084979904E-2</v>
      </c>
      <c r="U2204" s="14">
        <f>IFERROR(U644+U410,"")</f>
        <v>1.2374774300176611E-2</v>
      </c>
      <c r="V2204" s="14">
        <f>IFERROR(V644+V410,"")</f>
        <v>1.3278191628696694E-2</v>
      </c>
      <c r="W2204" s="14">
        <f>IFERROR(W644+W410,"")</f>
        <v>1.2995337472980008E-2</v>
      </c>
      <c r="X2204" s="14">
        <f>IFERROR(X644+X410,"")</f>
        <v>1.3072934814231683E-2</v>
      </c>
      <c r="Y2204" s="14">
        <f>IFERROR(Y644+Y410,"")</f>
        <v>1.3034818340806584E-2</v>
      </c>
      <c r="Z2204" s="14">
        <f>IFERROR(Z644+Z410,"")</f>
        <v>1.4070730044591041E-2</v>
      </c>
      <c r="AA2204" s="14">
        <f>IFERROR(AA644+AA410,"")</f>
        <v>1.5037725293845578E-2</v>
      </c>
      <c r="AB2204" s="14">
        <f>IFERROR(AB644+AB410,"")</f>
        <v>1.7752356300307665E-2</v>
      </c>
      <c r="AC2204" s="14">
        <f>IFERROR(AC644+AC410,"")</f>
        <v>1.8422934591830076E-2</v>
      </c>
      <c r="AD2204" s="14">
        <f>IFERROR(AD644+AD410,"")</f>
        <v>1.7899695880189397E-2</v>
      </c>
      <c r="AE2204" s="14">
        <f>IFERROR(AE644+AE410,"")</f>
        <v>1.757884974048406E-2</v>
      </c>
      <c r="AF2204" s="14">
        <f>IFERROR(AF644+AF410,"")</f>
        <v>1.7821053745099995E-2</v>
      </c>
      <c r="AG2204" s="14">
        <f>IFERROR(AG644+AG410,"")</f>
        <v>1.8412995865036755E-2</v>
      </c>
      <c r="AH2204" s="14" t="str">
        <f>IFERROR(AH644+AH410,"")</f>
        <v/>
      </c>
    </row>
    <row r="2205" spans="1:34" ht="15" hidden="1" x14ac:dyDescent="0.25">
      <c r="A2205" t="str">
        <f t="shared" si="391"/>
        <v>南京不良率+关注率</v>
      </c>
      <c r="B2205" s="3" t="str">
        <f t="shared" si="394"/>
        <v>南京银行不良率+关注率</v>
      </c>
      <c r="C2205" s="4" t="s">
        <v>65</v>
      </c>
      <c r="D2205" s="4" t="s">
        <v>66</v>
      </c>
      <c r="E2205" s="5" t="s">
        <v>67</v>
      </c>
      <c r="F2205" s="5" t="s">
        <v>55</v>
      </c>
      <c r="G2205" s="5" t="str">
        <f t="shared" si="395"/>
        <v>不良率+关注率</v>
      </c>
      <c r="H2205" s="14">
        <f>IFERROR(H645+H411,"")</f>
        <v>2.2034126023545996E-2</v>
      </c>
      <c r="I2205" s="14">
        <f>IFERROR(I645+I411,"")</f>
        <v>2.2585784804471695E-2</v>
      </c>
      <c r="J2205" s="14">
        <f>IFERROR(J645+J411,"")</f>
        <v>2.1017280906963365E-2</v>
      </c>
      <c r="K2205" s="14">
        <f>IFERROR(K645+K411,"")</f>
        <v>2.3759852468495407E-2</v>
      </c>
      <c r="L2205" s="14">
        <f>IFERROR(L645+L411,"")</f>
        <v>2.234586027619196E-2</v>
      </c>
      <c r="M2205" s="14">
        <f>IFERROR(M645+M411,"")</f>
        <v>2.083714178242797E-2</v>
      </c>
      <c r="N2205" s="14">
        <f>IFERROR(N645+N411,"")</f>
        <v>2.1178773512379775E-2</v>
      </c>
      <c r="O2205" s="14">
        <f>IFERROR(O645+O411,"")</f>
        <v>2.2045145561215691E-2</v>
      </c>
      <c r="P2205" s="14">
        <f>IFERROR(P645+P411,"")</f>
        <v>2.0179566600647743E-2</v>
      </c>
      <c r="Q2205" s="14">
        <f>IFERROR(Q645+Q411,"")</f>
        <v>2.0552675599826931E-2</v>
      </c>
      <c r="R2205" s="14">
        <f>IFERROR(R645+R411,"")</f>
        <v>2.1279245864320083E-2</v>
      </c>
      <c r="S2205" s="14">
        <f>IFERROR(S645+S411,"")</f>
        <v>1.9029420257178062E-2</v>
      </c>
      <c r="T2205" s="14">
        <f>IFERROR(T645+T411,"")</f>
        <v>1.731315573889599E-2</v>
      </c>
      <c r="U2205" s="14">
        <f>IFERROR(U645+U411,"")</f>
        <v>1.7388153183863716E-2</v>
      </c>
      <c r="V2205" s="14">
        <f>IFERROR(V645+V411,"")</f>
        <v>1.7372064533483153E-2</v>
      </c>
      <c r="W2205" s="14">
        <f>IFERROR(W645+W411,"")</f>
        <v>1.7587688207080652E-2</v>
      </c>
      <c r="X2205" s="14">
        <f>IFERROR(X645+X411,"")</f>
        <v>1.7550714168386425E-2</v>
      </c>
      <c r="Y2205" s="14">
        <f>IFERROR(Y645+Y411,"")</f>
        <v>1.8725920252957096E-2</v>
      </c>
      <c r="Z2205" s="14">
        <f>IFERROR(Z645+Z411,"")</f>
        <v>2.0684561830309797E-2</v>
      </c>
      <c r="AA2205" s="14">
        <f>IFERROR(AA645+AA411,"")</f>
        <v>1.874204818913084E-2</v>
      </c>
      <c r="AB2205" s="14">
        <f>IFERROR(AB645+AB411,"")</f>
        <v>1.9032261957048546E-2</v>
      </c>
      <c r="AC2205" s="14">
        <f>IFERROR(AC645+AC411,"")</f>
        <v>1.9694495433437514E-2</v>
      </c>
      <c r="AD2205" s="14">
        <f>IFERROR(AD645+AD411,"")</f>
        <v>2.0329867973102711E-2</v>
      </c>
      <c r="AE2205" s="14">
        <f>IFERROR(AE645+AE411,"")</f>
        <v>1.9806061524032172E-2</v>
      </c>
      <c r="AF2205" s="14">
        <f>IFERROR(AF645+AF411,"")</f>
        <v>1.8966551300893232E-2</v>
      </c>
      <c r="AG2205" s="14">
        <f>IFERROR(AG645+AG411,"")</f>
        <v>1.8880352516828125E-2</v>
      </c>
      <c r="AH2205" s="14" t="str">
        <f>IFERROR(AH645+AH411,"")</f>
        <v/>
      </c>
    </row>
    <row r="2206" spans="1:34" ht="15" hidden="1" x14ac:dyDescent="0.25">
      <c r="A2206" t="str">
        <f t="shared" si="391"/>
        <v>杭州不良率+关注率</v>
      </c>
      <c r="B2206" s="3" t="str">
        <f t="shared" si="394"/>
        <v>杭州银行不良率+关注率</v>
      </c>
      <c r="C2206" s="4" t="s">
        <v>68</v>
      </c>
      <c r="D2206" s="4" t="s">
        <v>69</v>
      </c>
      <c r="E2206" s="5" t="s">
        <v>70</v>
      </c>
      <c r="F2206" s="5" t="s">
        <v>55</v>
      </c>
      <c r="G2206" s="5" t="str">
        <f t="shared" si="395"/>
        <v>不良率+关注率</v>
      </c>
      <c r="H2206" s="14">
        <f>IFERROR(H646+H412,"")</f>
        <v>2.4898066171029715E-2</v>
      </c>
      <c r="I2206" s="14">
        <f>IFERROR(I646+I412,"")</f>
        <v>2.6934360971614058E-2</v>
      </c>
      <c r="J2206" s="14">
        <f>IFERROR(J646+J412,"")</f>
        <v>2.2762815662184042E-2</v>
      </c>
      <c r="K2206" s="14">
        <f>IFERROR(K646+K412,"")</f>
        <v>2.1973218376636818E-2</v>
      </c>
      <c r="L2206" s="14">
        <f>IFERROR(L646+L412,"")</f>
        <v>2.2265303719441673E-2</v>
      </c>
      <c r="M2206" s="14">
        <f>IFERROR(M646+M412,"")</f>
        <v>1.8008146225706022E-2</v>
      </c>
      <c r="N2206" s="14">
        <f>IFERROR(N646+N412,"")</f>
        <v>1.6460589155232106E-2</v>
      </c>
      <c r="O2206" s="14">
        <f>IFERROR(O646+O412,"")</f>
        <v>1.5428871723319911E-2</v>
      </c>
      <c r="P2206" s="14">
        <f>IFERROR(P646+P412,"")</f>
        <v>1.4685712203375546E-2</v>
      </c>
      <c r="Q2206" s="14">
        <f>IFERROR(Q646+Q412,"")</f>
        <v>1.4587010740171703E-2</v>
      </c>
      <c r="R2206" s="14">
        <f>IFERROR(R646+R412,"")</f>
        <v>1.2405625394292409E-2</v>
      </c>
      <c r="S2206" s="14">
        <f>IFERROR(S646+S412,"")</f>
        <v>1.1997984146985647E-2</v>
      </c>
      <c r="T2206" s="14">
        <f>IFERROR(T646+T412,"")</f>
        <v>1.2531711932400999E-2</v>
      </c>
      <c r="U2206" s="14">
        <f>IFERROR(U646+U412,"")</f>
        <v>1.2307408403252534E-2</v>
      </c>
      <c r="V2206" s="14">
        <f>IFERROR(V646+V412,"")</f>
        <v>1.1607463357062194E-2</v>
      </c>
      <c r="W2206" s="14">
        <f>IFERROR(W646+W412,"")</f>
        <v>1.0421661617987354E-2</v>
      </c>
      <c r="X2206" s="14">
        <f>IFERROR(X646+X412,"")</f>
        <v>1.2023067743042144E-2</v>
      </c>
      <c r="Y2206" s="14">
        <f>IFERROR(Y646+Y412,"")</f>
        <v>1.1282935289000314E-2</v>
      </c>
      <c r="Z2206" s="14">
        <f>IFERROR(Z646+Z412,"")</f>
        <v>1.1584305095406967E-2</v>
      </c>
      <c r="AA2206" s="14">
        <f>IFERROR(AA646+AA412,"")</f>
        <v>1.2783679929091239E-2</v>
      </c>
      <c r="AB2206" s="14">
        <f>IFERROR(AB646+AB412,"")</f>
        <v>1.2868339951243497E-2</v>
      </c>
      <c r="AC2206" s="14">
        <f>IFERROR(AC646+AC412,"")</f>
        <v>1.3535850142773906E-2</v>
      </c>
      <c r="AD2206" s="14">
        <f>IFERROR(AD646+AD412,"")</f>
        <v>1.3112520657775113E-2</v>
      </c>
      <c r="AE2206" s="14">
        <f>IFERROR(AE646+AE412,"")</f>
        <v>1.3038297438203941E-2</v>
      </c>
      <c r="AF2206" s="14">
        <f>IFERROR(AF646+AF412,"")</f>
        <v>1.2724523184991969E-2</v>
      </c>
      <c r="AG2206" s="14">
        <f>IFERROR(AG646+AG412,"")</f>
        <v>1.2930421814856041E-2</v>
      </c>
      <c r="AH2206" s="14" t="str">
        <f>IFERROR(AH646+AH412,"")</f>
        <v/>
      </c>
    </row>
    <row r="2207" spans="1:34" ht="15" hidden="1" x14ac:dyDescent="0.25">
      <c r="A2207" t="str">
        <f t="shared" si="391"/>
        <v>成都不良率+关注率</v>
      </c>
      <c r="B2207" s="3" t="str">
        <f t="shared" si="394"/>
        <v>成都银行不良率+关注率</v>
      </c>
      <c r="C2207" s="4" t="s">
        <v>71</v>
      </c>
      <c r="D2207" s="4" t="s">
        <v>72</v>
      </c>
      <c r="E2207" s="5" t="s">
        <v>73</v>
      </c>
      <c r="F2207" s="5" t="s">
        <v>55</v>
      </c>
      <c r="G2207" s="5" t="str">
        <f t="shared" si="395"/>
        <v>不良率+关注率</v>
      </c>
      <c r="H2207" s="14">
        <f>IFERROR(H647+H413,"")</f>
        <v>2.8659579177190218E-2</v>
      </c>
      <c r="I2207" s="14">
        <f>IFERROR(I647+I413,"")</f>
        <v>2.6700048259261686E-2</v>
      </c>
      <c r="J2207" s="14">
        <f>IFERROR(J647+J413,"")</f>
        <v>2.3548621130828569E-2</v>
      </c>
      <c r="K2207" s="14">
        <f>IFERROR(K647+K413,"")</f>
        <v>2.3034073701246337E-2</v>
      </c>
      <c r="L2207" s="14">
        <f>IFERROR(L647+L413,"")</f>
        <v>2.2150784346872513E-2</v>
      </c>
      <c r="M2207" s="14">
        <f>IFERROR(M647+M413,"")</f>
        <v>2.1934257153054935E-2</v>
      </c>
      <c r="N2207" s="14">
        <f>IFERROR(N647+N413,"")</f>
        <v>2.0541537446358893E-2</v>
      </c>
      <c r="O2207" s="14">
        <f>IFERROR(O647+O413,"")</f>
        <v>1.883021765778457E-2</v>
      </c>
      <c r="P2207" s="14">
        <f>IFERROR(P647+P413,"")</f>
        <v>1.7432879280536214E-2</v>
      </c>
      <c r="Q2207" s="14">
        <f>IFERROR(Q647+Q413,"")</f>
        <v>1.6189024393955229E-2</v>
      </c>
      <c r="R2207" s="14">
        <f>IFERROR(R647+R413,"")</f>
        <v>1.5913964429147515E-2</v>
      </c>
      <c r="S2207" s="14">
        <f>IFERROR(S647+S413,"")</f>
        <v>1.3603976547925046E-2</v>
      </c>
      <c r="T2207" s="14">
        <f>IFERROR(T647+T413,"")</f>
        <v>1.3299087751943727E-2</v>
      </c>
      <c r="U2207" s="14">
        <f>IFERROR(U647+U413,"")</f>
        <v>1.2288661059873347E-2</v>
      </c>
      <c r="V2207" s="14">
        <f>IFERROR(V647+V413,"")</f>
        <v>1.240729597976779E-2</v>
      </c>
      <c r="W2207" s="14">
        <f>IFERROR(W647+W413,"")</f>
        <v>1.1725468373161196E-2</v>
      </c>
      <c r="X2207" s="14">
        <f>IFERROR(X647+X413,"")</f>
        <v>1.1588489345297173E-2</v>
      </c>
      <c r="Y2207" s="14">
        <f>IFERROR(Y647+Y413,"")</f>
        <v>1.1437155834415486E-2</v>
      </c>
      <c r="Z2207" s="14">
        <f>IFERROR(Z647+Z413,"")</f>
        <v>1.0889108155261812E-2</v>
      </c>
      <c r="AA2207" s="14">
        <f>IFERROR(AA647+AA413,"")</f>
        <v>1.0682312642180135E-2</v>
      </c>
      <c r="AB2207" s="14">
        <f>IFERROR(AB647+AB413,"")</f>
        <v>1.1052893558088257E-2</v>
      </c>
      <c r="AC2207" s="14">
        <f>IFERROR(AC647+AC413,"")</f>
        <v>1.0908247455578439E-2</v>
      </c>
      <c r="AD2207" s="14">
        <f>IFERROR(AD647+AD413,"")</f>
        <v>1.0872320878225226E-2</v>
      </c>
      <c r="AE2207" s="14">
        <f>IFERROR(AE647+AE413,"")</f>
        <v>1.0737312874985437E-2</v>
      </c>
      <c r="AF2207" s="14">
        <f>IFERROR(AF647+AF413,"")</f>
        <v>1.1001560180875232E-2</v>
      </c>
      <c r="AG2207" s="14">
        <f>IFERROR(AG647+AG413,"")</f>
        <v>1.049852974854578E-2</v>
      </c>
      <c r="AH2207" s="14" t="str">
        <f>IFERROR(AH647+AH413,"")</f>
        <v/>
      </c>
    </row>
    <row r="2208" spans="1:34" ht="15" hidden="1" x14ac:dyDescent="0.25">
      <c r="A2208" t="str">
        <f t="shared" si="391"/>
        <v>长沙不良率+关注率</v>
      </c>
      <c r="B2208" s="3" t="str">
        <f t="shared" si="394"/>
        <v>长沙银行不良率+关注率</v>
      </c>
      <c r="C2208" s="4" t="s">
        <v>74</v>
      </c>
      <c r="D2208" s="4" t="s">
        <v>75</v>
      </c>
      <c r="E2208" s="5" t="s">
        <v>76</v>
      </c>
      <c r="F2208" s="5" t="s">
        <v>55</v>
      </c>
      <c r="G2208" s="5" t="str">
        <f t="shared" si="395"/>
        <v>不良率+关注率</v>
      </c>
      <c r="H2208" s="14">
        <f>IFERROR(H648+H414,"")</f>
        <v>4.2800755231081809E-2</v>
      </c>
      <c r="I2208" s="14">
        <f>IFERROR(I648+I414,"")</f>
        <v>3.746463593815081E-2</v>
      </c>
      <c r="J2208" s="14">
        <f>IFERROR(J648+J414,"")</f>
        <v>4.6622063294087093E-2</v>
      </c>
      <c r="K2208" s="14">
        <f>IFERROR(K648+K414,"")</f>
        <v>4.3503882334141299E-2</v>
      </c>
      <c r="L2208" s="14">
        <f>IFERROR(L648+L414,"")</f>
        <v>4.3067833461760179E-2</v>
      </c>
      <c r="M2208" s="14">
        <f>IFERROR(M648+M414,"")</f>
        <v>3.8928532711399934E-2</v>
      </c>
      <c r="N2208" s="14">
        <f>IFERROR(N648+N414,"")</f>
        <v>3.9203547525182861E-2</v>
      </c>
      <c r="O2208" s="14">
        <f>IFERROR(O648+O414,"")</f>
        <v>3.5625710144368425E-2</v>
      </c>
      <c r="P2208" s="14">
        <f>IFERROR(P648+P414,"")</f>
        <v>3.7575303629593201E-2</v>
      </c>
      <c r="Q2208" s="14">
        <f>IFERROR(Q648+Q414,"")</f>
        <v>3.5614355807193812E-2</v>
      </c>
      <c r="R2208" s="14">
        <f>IFERROR(R648+R414,"")</f>
        <v>3.1808920328957851E-2</v>
      </c>
      <c r="S2208" s="14">
        <f>IFERROR(S648+S414,"")</f>
        <v>3.1787987229782079E-2</v>
      </c>
      <c r="T2208" s="14">
        <f>IFERROR(T648+T414,"")</f>
        <v>2.7344044253511932E-2</v>
      </c>
      <c r="U2208" s="14">
        <f>IFERROR(U648+U414,"")</f>
        <v>2.6727729809774024E-2</v>
      </c>
      <c r="V2208" s="14">
        <f>IFERROR(V648+V414,"")</f>
        <v>2.6393371016197056E-2</v>
      </c>
      <c r="W2208" s="14">
        <f>IFERROR(W648+W414,"")</f>
        <v>2.6685009398457381E-2</v>
      </c>
      <c r="X2208" s="14">
        <f>IFERROR(X648+X414,"")</f>
        <v>2.8018732621845725E-2</v>
      </c>
      <c r="Y2208" s="14">
        <f>IFERROR(Y648+Y414,"")</f>
        <v>2.7934801996245665E-2</v>
      </c>
      <c r="Z2208" s="14">
        <f>IFERROR(Z648+Z414,"")</f>
        <v>2.965769135312149E-2</v>
      </c>
      <c r="AA2208" s="14">
        <f>IFERROR(AA648+AA414,"")</f>
        <v>3.1367397367385731E-2</v>
      </c>
      <c r="AB2208" s="14">
        <f>IFERROR(AB648+AB414,"")</f>
        <v>3.4194550545283087E-2</v>
      </c>
      <c r="AC2208" s="14">
        <f>IFERROR(AC648+AC414,"")</f>
        <v>3.6390361036947802E-2</v>
      </c>
      <c r="AD2208" s="14">
        <f>IFERROR(AD648+AD414,"")</f>
        <v>3.7964779209732499E-2</v>
      </c>
      <c r="AE2208" s="14">
        <f>IFERROR(AE648+AE414,"")</f>
        <v>3.7939775559707942E-2</v>
      </c>
      <c r="AF2208" s="14">
        <f>IFERROR(AF648+AF414,"")</f>
        <v>4.483615819237724E-2</v>
      </c>
      <c r="AG2208" s="14">
        <f>IFERROR(AG648+AG414,"")</f>
        <v>4.4307463060362436E-2</v>
      </c>
      <c r="AH2208" s="14" t="str">
        <f>IFERROR(AH648+AH414,"")</f>
        <v/>
      </c>
    </row>
    <row r="2209" spans="1:34" ht="15" hidden="1" x14ac:dyDescent="0.25">
      <c r="A2209" t="str">
        <f t="shared" si="391"/>
        <v>重庆不良率+关注率</v>
      </c>
      <c r="B2209" s="3" t="str">
        <f t="shared" si="394"/>
        <v>重庆银行不良率+关注率</v>
      </c>
      <c r="C2209" s="4" t="s">
        <v>77</v>
      </c>
      <c r="D2209" s="4" t="s">
        <v>78</v>
      </c>
      <c r="E2209" s="5" t="s">
        <v>79</v>
      </c>
      <c r="F2209" s="5" t="s">
        <v>55</v>
      </c>
      <c r="G2209" s="5" t="str">
        <f t="shared" si="395"/>
        <v>不良率+关注率</v>
      </c>
      <c r="H2209" s="14">
        <f>IFERROR(H649+H415,"")</f>
        <v>1.34E-2</v>
      </c>
      <c r="I2209" s="14" t="str">
        <f>IFERROR(I649+I415,"")</f>
        <v/>
      </c>
      <c r="J2209" s="14">
        <f>IFERROR(J649+J415,"")</f>
        <v>4.3844646245692273E-2</v>
      </c>
      <c r="K2209" s="14">
        <f>IFERROR(K649+K415,"")</f>
        <v>4.2579197679990528E-2</v>
      </c>
      <c r="L2209" s="14">
        <f>IFERROR(L649+L415,"")</f>
        <v>4.3260795606156817E-2</v>
      </c>
      <c r="M2209" s="14" t="str">
        <f>IFERROR(M649+M415,"")</f>
        <v/>
      </c>
      <c r="N2209" s="14">
        <f>IFERROR(N649+N415,"")</f>
        <v>4.2254557833203907E-2</v>
      </c>
      <c r="O2209" s="14">
        <f>IFERROR(O649+O415,"")</f>
        <v>4.0518309320042259E-2</v>
      </c>
      <c r="P2209" s="14">
        <f>IFERROR(P649+P415,"")</f>
        <v>3.9481415656094497E-2</v>
      </c>
      <c r="Q2209" s="14">
        <f>IFERROR(Q649+Q415,"")</f>
        <v>3.8932647702967504E-2</v>
      </c>
      <c r="R2209" s="14">
        <f>IFERROR(R649+R415,"")</f>
        <v>4.4199605192869494E-2</v>
      </c>
      <c r="S2209" s="14">
        <f>IFERROR(S649+S415,"")</f>
        <v>4.3103328019739692E-2</v>
      </c>
      <c r="T2209" s="14">
        <f>IFERROR(T649+T415,"")</f>
        <v>4.2760354977921675E-2</v>
      </c>
      <c r="U2209" s="14">
        <f>IFERROR(U649+U415,"")</f>
        <v>4.1836365608800691E-2</v>
      </c>
      <c r="V2209" s="14">
        <f>IFERROR(V649+V415,"")</f>
        <v>4.5796528119352919E-2</v>
      </c>
      <c r="W2209" s="14">
        <f>IFERROR(W649+W415,"")</f>
        <v>4.2986619027800092E-2</v>
      </c>
      <c r="X2209" s="14">
        <f>IFERROR(X649+X415,"")</f>
        <v>4.6607203858930184E-2</v>
      </c>
      <c r="Y2209" s="14">
        <f>IFERROR(Y649+Y415,"")</f>
        <v>4.7111860487548E-2</v>
      </c>
      <c r="Z2209" s="14">
        <f>IFERROR(Z649+Z415,"")</f>
        <v>4.704988888004643E-2</v>
      </c>
      <c r="AA2209" s="14">
        <f>IFERROR(AA649+AA415,"")</f>
        <v>4.5521185147763703E-2</v>
      </c>
      <c r="AB2209" s="14">
        <f>IFERROR(AB649+AB415,"")</f>
        <v>4.3452372873444604E-2</v>
      </c>
      <c r="AC2209" s="14">
        <f>IFERROR(AC649+AC415,"")</f>
        <v>4.2583465430251898E-2</v>
      </c>
      <c r="AD2209" s="14">
        <f>IFERROR(AD649+AD415,"")</f>
        <v>3.8893329389585923E-2</v>
      </c>
      <c r="AE2209" s="14">
        <f>IFERROR(AE649+AE415,"")</f>
        <v>3.6526393939966866E-2</v>
      </c>
      <c r="AF2209" s="14">
        <f>IFERROR(AF649+AF415,"")</f>
        <v>3.217923528711656E-2</v>
      </c>
      <c r="AG2209" s="14">
        <f>IFERROR(AG649+AG415,"")</f>
        <v>3.1096581600473711E-2</v>
      </c>
      <c r="AH2209" s="14">
        <f>IFERROR(AH649+AH415,"")</f>
        <v>3.0848543586655001E-2</v>
      </c>
    </row>
    <row r="2210" spans="1:34" ht="15" hidden="1" x14ac:dyDescent="0.25">
      <c r="A2210" t="str">
        <f t="shared" si="391"/>
        <v>贵阳不良率+关注率</v>
      </c>
      <c r="B2210" s="3" t="str">
        <f t="shared" si="394"/>
        <v>贵阳银行不良率+关注率</v>
      </c>
      <c r="C2210" s="4" t="s">
        <v>80</v>
      </c>
      <c r="D2210" s="4" t="s">
        <v>81</v>
      </c>
      <c r="E2210" s="5" t="s">
        <v>82</v>
      </c>
      <c r="F2210" s="5" t="s">
        <v>55</v>
      </c>
      <c r="G2210" s="5" t="str">
        <f t="shared" si="395"/>
        <v>不良率+关注率</v>
      </c>
      <c r="H2210" s="14">
        <f>IFERROR(H650+H416,"")</f>
        <v>4.5763579213917688E-2</v>
      </c>
      <c r="I2210" s="14">
        <f>IFERROR(I650+I416,"")</f>
        <v>4.2611677749433884E-2</v>
      </c>
      <c r="J2210" s="14">
        <f>IFERROR(J650+J416,"")</f>
        <v>4.2112787390626391E-2</v>
      </c>
      <c r="K2210" s="14">
        <f>IFERROR(K650+K416,"")</f>
        <v>4.5128625263810312E-2</v>
      </c>
      <c r="L2210" s="14">
        <f>IFERROR(L650+L416,"")</f>
        <v>4.3345487690378798E-2</v>
      </c>
      <c r="M2210" s="14">
        <f>IFERROR(M650+M416,"")</f>
        <v>4.5992997962843063E-2</v>
      </c>
      <c r="N2210" s="14">
        <f>IFERROR(N650+N416,"")</f>
        <v>3.9368818589155551E-2</v>
      </c>
      <c r="O2210" s="14">
        <f>IFERROR(O650+O416,"")</f>
        <v>4.3552219757003512E-2</v>
      </c>
      <c r="P2210" s="14">
        <f>IFERROR(P650+P416,"")</f>
        <v>4.3790791192043453E-2</v>
      </c>
      <c r="Q2210" s="14">
        <f>IFERROR(Q650+Q416,"")</f>
        <v>4.7846607887788134E-2</v>
      </c>
      <c r="R2210" s="14">
        <f>IFERROR(R650+R416,"")</f>
        <v>4.5259254179524318E-2</v>
      </c>
      <c r="S2210" s="14">
        <f>IFERROR(S650+S416,"")</f>
        <v>5.292240354053121E-2</v>
      </c>
      <c r="T2210" s="14">
        <f>IFERROR(T650+T416,"")</f>
        <v>5.0495912378021257E-2</v>
      </c>
      <c r="U2210" s="14">
        <f>IFERROR(U650+U416,"")</f>
        <v>4.1415108334525642E-2</v>
      </c>
      <c r="V2210" s="14">
        <f>IFERROR(V650+V416,"")</f>
        <v>4.3028059724185413E-2</v>
      </c>
      <c r="W2210" s="14">
        <f>IFERROR(W650+W416,"")</f>
        <v>4.7319060598403559E-2</v>
      </c>
      <c r="X2210" s="14">
        <f>IFERROR(X650+X416,"")</f>
        <v>4.7734526096933412E-2</v>
      </c>
      <c r="Y2210" s="14">
        <f>IFERROR(Y650+Y416,"")</f>
        <v>4.6769364415886493E-2</v>
      </c>
      <c r="Z2210" s="14">
        <f>IFERROR(Z650+Z416,"")</f>
        <v>4.4491070289136445E-2</v>
      </c>
      <c r="AA2210" s="14">
        <f>IFERROR(AA650+AA416,"")</f>
        <v>5.4496674363540443E-2</v>
      </c>
      <c r="AB2210" s="14">
        <f>IFERROR(AB650+AB416,"")</f>
        <v>5.0707525450978785E-2</v>
      </c>
      <c r="AC2210" s="14">
        <f>IFERROR(AC650+AC416,"")</f>
        <v>5.4438197707715519E-2</v>
      </c>
      <c r="AD2210" s="14">
        <f>IFERROR(AD650+AD416,"")</f>
        <v>4.5494300126839041E-2</v>
      </c>
      <c r="AE2210" s="14">
        <f>IFERROR(AE650+AE416,"")</f>
        <v>4.8899357633031285E-2</v>
      </c>
      <c r="AF2210" s="14">
        <f>IFERROR(AF650+AF416,"")</f>
        <v>4.8221221262489872E-2</v>
      </c>
      <c r="AG2210" s="14">
        <f>IFERROR(AG650+AG416,"")</f>
        <v>4.803047169243603E-2</v>
      </c>
      <c r="AH2210" s="14" t="str">
        <f>IFERROR(AH650+AH416,"")</f>
        <v/>
      </c>
    </row>
    <row r="2211" spans="1:34" ht="15" hidden="1" x14ac:dyDescent="0.25">
      <c r="A2211" t="str">
        <f t="shared" si="391"/>
        <v>郑州不良率+关注率</v>
      </c>
      <c r="B2211" s="3" t="str">
        <f t="shared" si="394"/>
        <v>郑州银行不良率+关注率</v>
      </c>
      <c r="C2211" s="4" t="s">
        <v>83</v>
      </c>
      <c r="D2211" s="4" t="s">
        <v>84</v>
      </c>
      <c r="E2211" s="5" t="s">
        <v>85</v>
      </c>
      <c r="F2211" s="5" t="s">
        <v>55</v>
      </c>
      <c r="G2211" s="5" t="str">
        <f t="shared" si="395"/>
        <v>不良率+关注率</v>
      </c>
      <c r="H2211" s="14">
        <f>IFERROR(H651+H417,"")</f>
        <v>4.7903302328255411E-2</v>
      </c>
      <c r="I2211" s="14">
        <f>IFERROR(I651+I417,"")</f>
        <v>4.5522439927367944E-2</v>
      </c>
      <c r="J2211" s="14">
        <f>IFERROR(J651+J417,"")</f>
        <v>4.452097561674033E-2</v>
      </c>
      <c r="K2211" s="14">
        <f>IFERROR(K651+K417,"")</f>
        <v>4.6366312559456786E-2</v>
      </c>
      <c r="L2211" s="14">
        <f>IFERROR(L651+L417,"")</f>
        <v>4.3010248749206045E-2</v>
      </c>
      <c r="M2211" s="14">
        <f>IFERROR(M651+M417,"")</f>
        <v>4.1733940557236962E-2</v>
      </c>
      <c r="N2211" s="14">
        <f>IFERROR(N651+N417,"")</f>
        <v>4.11100582078801E-2</v>
      </c>
      <c r="O2211" s="14">
        <f>IFERROR(O651+O417,"")</f>
        <v>4.1391946754270548E-2</v>
      </c>
      <c r="P2211" s="14">
        <f>IFERROR(P651+P417,"")</f>
        <v>4.1482601702668487E-2</v>
      </c>
      <c r="Q2211" s="14">
        <f>IFERROR(Q651+Q417,"")</f>
        <v>4.0802456730608894E-2</v>
      </c>
      <c r="R2211" s="14">
        <f>IFERROR(R651+R417,"")</f>
        <v>4.0603679707231347E-2</v>
      </c>
      <c r="S2211" s="14">
        <f>IFERROR(S651+S417,"")</f>
        <v>3.9402587632710089E-2</v>
      </c>
      <c r="T2211" s="14">
        <f>IFERROR(T651+T417,"")</f>
        <v>3.9245056785140654E-2</v>
      </c>
      <c r="U2211" s="14">
        <f>IFERROR(U651+U417,"")</f>
        <v>4.0890372978468835E-2</v>
      </c>
      <c r="V2211" s="14">
        <f>IFERROR(V651+V417,"")</f>
        <v>3.8917998097897033E-2</v>
      </c>
      <c r="W2211" s="14">
        <f>IFERROR(W651+W417,"")</f>
        <v>3.9231679912656928E-2</v>
      </c>
      <c r="X2211" s="14">
        <f>IFERROR(X651+X417,"")</f>
        <v>4.011820350241832E-2</v>
      </c>
      <c r="Y2211" s="14">
        <f>IFERROR(Y651+Y417,"")</f>
        <v>4.0452864372981005E-2</v>
      </c>
      <c r="Z2211" s="14">
        <f>IFERROR(Z651+Z417,"")</f>
        <v>3.9172972819703389E-2</v>
      </c>
      <c r="AA2211" s="14">
        <f>IFERROR(AA651+AA417,"")</f>
        <v>4.1319777847119973E-2</v>
      </c>
      <c r="AB2211" s="14">
        <f>IFERROR(AB651+AB417,"")</f>
        <v>4.1096129787943497E-2</v>
      </c>
      <c r="AC2211" s="14">
        <f>IFERROR(AC651+AC417,"")</f>
        <v>3.8567103461499899E-2</v>
      </c>
      <c r="AD2211" s="14">
        <f>IFERROR(AD651+AD417,"")</f>
        <v>3.8117805106017935E-2</v>
      </c>
      <c r="AE2211" s="14">
        <f>IFERROR(AE651+AE417,"")</f>
        <v>3.8178638974136675E-2</v>
      </c>
      <c r="AF2211" s="14">
        <f>IFERROR(AF651+AF417,"")</f>
        <v>3.7861743879034376E-2</v>
      </c>
      <c r="AG2211" s="14">
        <f>IFERROR(AG651+AG417,"")</f>
        <v>3.7969822227369457E-2</v>
      </c>
      <c r="AH2211" s="14">
        <f>IFERROR(AH651+AH417,"")</f>
        <v>3.7267771561253799E-2</v>
      </c>
    </row>
    <row r="2212" spans="1:34" ht="15" hidden="1" x14ac:dyDescent="0.25">
      <c r="A2212" t="str">
        <f t="shared" si="391"/>
        <v>青岛不良率+关注率</v>
      </c>
      <c r="B2212" s="3" t="str">
        <f t="shared" si="394"/>
        <v>青岛银行不良率+关注率</v>
      </c>
      <c r="C2212" s="4" t="s">
        <v>86</v>
      </c>
      <c r="D2212" s="4" t="s">
        <v>87</v>
      </c>
      <c r="E2212" s="5" t="s">
        <v>88</v>
      </c>
      <c r="F2212" s="5" t="s">
        <v>55</v>
      </c>
      <c r="G2212" s="5" t="str">
        <f t="shared" si="395"/>
        <v>不良率+关注率</v>
      </c>
      <c r="H2212" s="14">
        <f>IFERROR(H652+H418,"")</f>
        <v>6.2186207933067103E-2</v>
      </c>
      <c r="I2212" s="14">
        <f>IFERROR(I652+I418,"")</f>
        <v>5.262271960650397E-2</v>
      </c>
      <c r="J2212" s="14">
        <f>IFERROR(J652+J418,"")</f>
        <v>5.1416435846054112E-2</v>
      </c>
      <c r="K2212" s="14">
        <f>IFERROR(K652+K418,"")</f>
        <v>4.6704408889428652E-2</v>
      </c>
      <c r="L2212" s="14">
        <f>IFERROR(L652+L418,"")</f>
        <v>4.4270502383439325E-2</v>
      </c>
      <c r="M2212" s="14">
        <f>IFERROR(M652+M418,"")</f>
        <v>3.5042553243729145E-2</v>
      </c>
      <c r="N2212" s="14">
        <f>IFERROR(N652+N418,"")</f>
        <v>2.9821203918866702E-2</v>
      </c>
      <c r="O2212" s="14">
        <f>IFERROR(O652+O418,"")</f>
        <v>2.6524105041230477E-2</v>
      </c>
      <c r="P2212" s="14">
        <f>IFERROR(P652+P418,"")</f>
        <v>2.5704442346010839E-2</v>
      </c>
      <c r="Q2212" s="14">
        <f>IFERROR(Q652+Q418,"")</f>
        <v>2.5233662141401055E-2</v>
      </c>
      <c r="R2212" s="14">
        <f>IFERROR(R652+R418,"")</f>
        <v>2.3699646019409555E-2</v>
      </c>
      <c r="S2212" s="14">
        <f>IFERROR(S652+S418,"")</f>
        <v>2.2442001114529608E-2</v>
      </c>
      <c r="T2212" s="14">
        <f>IFERROR(T652+T418,"")</f>
        <v>2.1876687317125536E-2</v>
      </c>
      <c r="U2212" s="14">
        <f>IFERROR(U652+U418,"")</f>
        <v>1.9574134901642282E-2</v>
      </c>
      <c r="V2212" s="14">
        <f>IFERROR(V652+V418,"")</f>
        <v>2.0346245842258193E-2</v>
      </c>
      <c r="W2212" s="14">
        <f>IFERROR(W652+W418,"")</f>
        <v>1.9523907928308978E-2</v>
      </c>
      <c r="X2212" s="14">
        <f>IFERROR(X652+X418,"")</f>
        <v>1.8920850350152701E-2</v>
      </c>
      <c r="Y2212" s="14">
        <f>IFERROR(Y652+Y418,"")</f>
        <v>1.8151699564825423E-2</v>
      </c>
      <c r="Z2212" s="14">
        <f>IFERROR(Z652+Z418,"")</f>
        <v>1.7224860841784553E-2</v>
      </c>
      <c r="AA2212" s="14">
        <f>IFERROR(AA652+AA418,"")</f>
        <v>1.6660322043174771E-2</v>
      </c>
      <c r="AB2212" s="14">
        <f>IFERROR(AB652+AB418,"")</f>
        <v>1.7519853788275738E-2</v>
      </c>
      <c r="AC2212" s="14">
        <f>IFERROR(AC652+AC418,"")</f>
        <v>1.7468201284351982E-2</v>
      </c>
      <c r="AD2212" s="14">
        <f>IFERROR(AD652+AD418,"")</f>
        <v>1.7005951280156747E-2</v>
      </c>
      <c r="AE2212" s="14">
        <f>IFERROR(AE652+AE418,"")</f>
        <v>1.6062582149799207E-2</v>
      </c>
      <c r="AF2212" s="14">
        <f>IFERROR(AF652+AF418,"")</f>
        <v>1.6634865176548906E-2</v>
      </c>
      <c r="AG2212" s="14">
        <f>IFERROR(AG652+AG418,"")</f>
        <v>1.6498378488993153E-2</v>
      </c>
      <c r="AH2212" s="14">
        <f>IFERROR(AH652+AH418,"")</f>
        <v>1.5291225787294135E-2</v>
      </c>
    </row>
    <row r="2213" spans="1:34" ht="15" hidden="1" x14ac:dyDescent="0.25">
      <c r="A2213" t="str">
        <f t="shared" si="391"/>
        <v>苏州不良率+关注率</v>
      </c>
      <c r="B2213" s="3" t="str">
        <f t="shared" si="394"/>
        <v>苏州银行不良率+关注率</v>
      </c>
      <c r="C2213" s="4" t="s">
        <v>89</v>
      </c>
      <c r="D2213" s="4" t="s">
        <v>90</v>
      </c>
      <c r="E2213" s="5" t="s">
        <v>91</v>
      </c>
      <c r="F2213" s="5" t="s">
        <v>55</v>
      </c>
      <c r="G2213" s="5" t="str">
        <f t="shared" si="395"/>
        <v>不良率+关注率</v>
      </c>
      <c r="H2213" s="14">
        <f>IFERROR(H653+H419,"")</f>
        <v>4.2672876068698642E-2</v>
      </c>
      <c r="I2213" s="14">
        <f>IFERROR(I653+I419,"")</f>
        <v>4.2264942641805456E-2</v>
      </c>
      <c r="J2213" s="14">
        <f>IFERROR(J653+J419,"")</f>
        <v>4.0573820454727287E-2</v>
      </c>
      <c r="K2213" s="14">
        <f>IFERROR(K653+K419,"")</f>
        <v>3.8007767421712052E-2</v>
      </c>
      <c r="L2213" s="14">
        <f>IFERROR(L653+L419,"")</f>
        <v>3.5068048396274823E-2</v>
      </c>
      <c r="M2213" s="14">
        <f>IFERROR(M653+M419,"")</f>
        <v>3.2472045099317698E-2</v>
      </c>
      <c r="N2213" s="14">
        <f>IFERROR(N653+N419,"")</f>
        <v>2.7508258891889136E-2</v>
      </c>
      <c r="O2213" s="14">
        <f>IFERROR(O653+O419,"")</f>
        <v>2.5834478929015213E-2</v>
      </c>
      <c r="P2213" s="14">
        <f>IFERROR(P653+P419,"")</f>
        <v>2.332367467485159E-2</v>
      </c>
      <c r="Q2213" s="14">
        <f>IFERROR(Q653+Q419,"")</f>
        <v>2.2317208170897138E-2</v>
      </c>
      <c r="R2213" s="14">
        <f>IFERROR(R653+R419,"")</f>
        <v>2.073873356856868E-2</v>
      </c>
      <c r="S2213" s="14">
        <f>IFERROR(S653+S419,"")</f>
        <v>1.8007721421766786E-2</v>
      </c>
      <c r="T2213" s="14">
        <f>IFERROR(T653+T419,"")</f>
        <v>1.6969320364912284E-2</v>
      </c>
      <c r="U2213" s="14">
        <f>IFERROR(U653+U419,"")</f>
        <v>1.6750966846038599E-2</v>
      </c>
      <c r="V2213" s="14">
        <f>IFERROR(V653+V419,"")</f>
        <v>1.6261484397660918E-2</v>
      </c>
      <c r="W2213" s="14">
        <f>IFERROR(W653+W419,"")</f>
        <v>1.6288277588730422E-2</v>
      </c>
      <c r="X2213" s="14">
        <f>IFERROR(X653+X419,"")</f>
        <v>1.593080292023627E-2</v>
      </c>
      <c r="Y2213" s="14">
        <f>IFERROR(Y653+Y419,"")</f>
        <v>1.678453205903397E-2</v>
      </c>
      <c r="Z2213" s="14">
        <f>IFERROR(Z653+Z419,"")</f>
        <v>1.6505109141172519E-2</v>
      </c>
      <c r="AA2213" s="14">
        <f>IFERROR(AA653+AA419,"")</f>
        <v>1.6092364593734719E-2</v>
      </c>
      <c r="AB2213" s="14">
        <f>IFERROR(AB653+AB419,"")</f>
        <v>1.7191517457125931E-2</v>
      </c>
      <c r="AC2213" s="14">
        <f>IFERROR(AC653+AC419,"")</f>
        <v>1.6728455744944512E-2</v>
      </c>
      <c r="AD2213" s="14">
        <f>IFERROR(AD653+AD419,"")</f>
        <v>1.7089227335794453E-2</v>
      </c>
      <c r="AE2213" s="14">
        <f>IFERROR(AE653+AE419,"")</f>
        <v>1.5099329023811742E-2</v>
      </c>
      <c r="AF2213" s="14">
        <f>IFERROR(AF653+AF419,"")</f>
        <v>1.5842105921156382E-2</v>
      </c>
      <c r="AG2213" s="14">
        <f>IFERROR(AG653+AG419,"")</f>
        <v>1.6349984138071226E-2</v>
      </c>
      <c r="AH2213" s="14" t="str">
        <f>IFERROR(AH653+AH419,"")</f>
        <v/>
      </c>
    </row>
    <row r="2214" spans="1:34" ht="15" hidden="1" x14ac:dyDescent="0.25">
      <c r="A2214" t="str">
        <f t="shared" si="391"/>
        <v>齐鲁不良率+关注率</v>
      </c>
      <c r="B2214" s="3" t="str">
        <f t="shared" si="394"/>
        <v>齐鲁银行不良率+关注率</v>
      </c>
      <c r="C2214" s="4" t="s">
        <v>92</v>
      </c>
      <c r="D2214" s="4" t="s">
        <v>93</v>
      </c>
      <c r="E2214" s="5" t="s">
        <v>94</v>
      </c>
      <c r="F2214" s="5" t="s">
        <v>55</v>
      </c>
      <c r="G2214" s="5" t="str">
        <f t="shared" si="395"/>
        <v>不良率+关注率</v>
      </c>
      <c r="H2214" s="14">
        <f>IFERROR(H654+H420,"")</f>
        <v>5.2562866059679275E-2</v>
      </c>
      <c r="I2214" s="14">
        <f>IFERROR(I654+I420,"")</f>
        <v>5.2162866059679278E-2</v>
      </c>
      <c r="J2214" s="14">
        <f>IFERROR(J654+J420,"")</f>
        <v>4.0088755498513977E-2</v>
      </c>
      <c r="K2214" s="14" t="str">
        <f>IFERROR(K654+K420,"")</f>
        <v/>
      </c>
      <c r="L2214" s="14">
        <f>IFERROR(L654+L420,"")</f>
        <v>3.9381781437654494E-2</v>
      </c>
      <c r="M2214" s="14">
        <f>IFERROR(M654+M420,"")</f>
        <v>3.9381781437654494E-2</v>
      </c>
      <c r="N2214" s="14">
        <f>IFERROR(N654+N420,"")</f>
        <v>3.7820201747343025E-2</v>
      </c>
      <c r="O2214" s="14">
        <f>IFERROR(O654+O420,"")</f>
        <v>3.7070536536449289E-2</v>
      </c>
      <c r="P2214" s="14">
        <f>IFERROR(P654+P420,"")</f>
        <v>3.5416038010999462E-2</v>
      </c>
      <c r="Q2214" s="14">
        <f>IFERROR(Q654+Q420,"")</f>
        <v>3.2752217615922334E-2</v>
      </c>
      <c r="R2214" s="14">
        <f>IFERROR(R654+R420,"")</f>
        <v>3.2979961444430494E-2</v>
      </c>
      <c r="S2214" s="14">
        <f>IFERROR(S654+S420,"")</f>
        <v>3.2449169867458431E-2</v>
      </c>
      <c r="T2214" s="14">
        <f>IFERROR(T654+T420,"")</f>
        <v>3.2658661394974781E-2</v>
      </c>
      <c r="U2214" s="14">
        <f>IFERROR(U654+U420,"")</f>
        <v>3.1442452385199091E-2</v>
      </c>
      <c r="V2214" s="14">
        <f>IFERROR(V654+V420,"")</f>
        <v>3.0016019443681534E-2</v>
      </c>
      <c r="W2214" s="14">
        <f>IFERROR(W654+W420,"")</f>
        <v>2.9185032060229377E-2</v>
      </c>
      <c r="X2214" s="14">
        <f>IFERROR(X654+X420,"")</f>
        <v>2.8744760343531878E-2</v>
      </c>
      <c r="Y2214" s="14">
        <f>IFERROR(Y654+Y420,"")</f>
        <v>2.7143522519749573E-2</v>
      </c>
      <c r="Z2214" s="14">
        <f>IFERROR(Z654+Z420,"")</f>
        <v>2.6427762264486059E-2</v>
      </c>
      <c r="AA2214" s="14">
        <f>IFERROR(AA654+AA420,"")</f>
        <v>2.5707817211160985E-2</v>
      </c>
      <c r="AB2214" s="14">
        <f>IFERROR(AB654+AB420,"")</f>
        <v>2.3823222121553102E-2</v>
      </c>
      <c r="AC2214" s="14">
        <f>IFERROR(AC654+AC420,"")</f>
        <v>2.3462036581021813E-2</v>
      </c>
      <c r="AD2214" s="14">
        <f>IFERROR(AD654+AD420,"")</f>
        <v>2.2642567069453397E-2</v>
      </c>
      <c r="AE2214" s="14">
        <f>IFERROR(AE654+AE420,"")</f>
        <v>2.2032665581359318E-2</v>
      </c>
      <c r="AF2214" s="14">
        <f>IFERROR(AF654+AF420,"")</f>
        <v>2.0544016628138512E-2</v>
      </c>
      <c r="AG2214" s="14">
        <f>IFERROR(AG654+AG420,"")</f>
        <v>2.0500923476528973E-2</v>
      </c>
      <c r="AH2214" s="14" t="str">
        <f>IFERROR(AH654+AH420,"")</f>
        <v/>
      </c>
    </row>
    <row r="2215" spans="1:34" ht="15" hidden="1" x14ac:dyDescent="0.25">
      <c r="A2215" t="str">
        <f t="shared" ref="A2215:A2277" si="396">E2215&amp;G2215</f>
        <v>兰州不良率+关注率</v>
      </c>
      <c r="B2215" s="3" t="str">
        <f t="shared" si="394"/>
        <v>兰州银行不良率+关注率</v>
      </c>
      <c r="C2215" s="4" t="s">
        <v>95</v>
      </c>
      <c r="D2215" s="4" t="s">
        <v>96</v>
      </c>
      <c r="E2215" s="5" t="s">
        <v>97</v>
      </c>
      <c r="F2215" s="5" t="s">
        <v>55</v>
      </c>
      <c r="G2215" s="5" t="str">
        <f t="shared" si="395"/>
        <v>不良率+关注率</v>
      </c>
      <c r="H2215" s="14" t="str">
        <f>IFERROR(H655+H421,"")</f>
        <v/>
      </c>
      <c r="I2215" s="14" t="str">
        <f>IFERROR(I655+I421,"")</f>
        <v/>
      </c>
      <c r="J2215" s="14">
        <f>IFERROR(J655+J421,"")</f>
        <v>8.2374193183827882E-2</v>
      </c>
      <c r="K2215" s="14" t="str">
        <f>IFERROR(K655+K421,"")</f>
        <v/>
      </c>
      <c r="L2215" s="14" t="str">
        <f>IFERROR(L655+L421,"")</f>
        <v/>
      </c>
      <c r="M2215" s="14" t="str">
        <f>IFERROR(M655+M421,"")</f>
        <v/>
      </c>
      <c r="N2215" s="14">
        <f>IFERROR(N655+N421,"")</f>
        <v>8.2776685749083687E-2</v>
      </c>
      <c r="O2215" s="14" t="str">
        <f>IFERROR(O655+O421,"")</f>
        <v/>
      </c>
      <c r="P2215" s="14">
        <f>IFERROR(P655+P421,"")</f>
        <v>6.8674660619583508E-2</v>
      </c>
      <c r="Q2215" s="14" t="str">
        <f>IFERROR(Q655+Q421,"")</f>
        <v/>
      </c>
      <c r="R2215" s="14">
        <f>IFERROR(R655+R421,"")</f>
        <v>7.6635177009064318E-2</v>
      </c>
      <c r="S2215" s="14">
        <f>IFERROR(S655+S421,"")</f>
        <v>7.256585852194139E-2</v>
      </c>
      <c r="T2215" s="14">
        <f>IFERROR(T655+T421,"")</f>
        <v>6.3085465702308371E-2</v>
      </c>
      <c r="U2215" s="14">
        <f>IFERROR(U655+U421,"")</f>
        <v>5.0605895699167638E-2</v>
      </c>
      <c r="V2215" s="14">
        <f>IFERROR(V655+V421,"")</f>
        <v>7.3539614472151835E-2</v>
      </c>
      <c r="W2215" s="14">
        <f>IFERROR(W655+W421,"")</f>
        <v>7.1657625016569124E-2</v>
      </c>
      <c r="X2215" s="14">
        <f>IFERROR(X655+X421,"")</f>
        <v>7.0526706092856509E-2</v>
      </c>
      <c r="Y2215" s="14">
        <f>IFERROR(Y655+Y421,"")</f>
        <v>6.9794425632661444E-2</v>
      </c>
      <c r="Z2215" s="14">
        <f>IFERROR(Z655+Z421,"")</f>
        <v>8.555225781067663E-2</v>
      </c>
      <c r="AA2215" s="14">
        <f>IFERROR(AA655+AA421,"")</f>
        <v>7.9180329505194366E-2</v>
      </c>
      <c r="AB2215" s="14">
        <f>IFERROR(AB655+AB421,"")</f>
        <v>7.9670896577625022E-2</v>
      </c>
      <c r="AC2215" s="14">
        <f>IFERROR(AC655+AC421,"")</f>
        <v>7.5384483878388947E-2</v>
      </c>
      <c r="AD2215" s="14">
        <f>IFERROR(AD655+AD421,"")</f>
        <v>7.116889775502501E-2</v>
      </c>
      <c r="AE2215" s="14">
        <f>IFERROR(AE655+AE421,"")</f>
        <v>6.8300249896317819E-2</v>
      </c>
      <c r="AF2215" s="14">
        <f>IFERROR(AF655+AF421,"")</f>
        <v>7.0504325114355518E-2</v>
      </c>
      <c r="AG2215" s="14">
        <f>IFERROR(AG655+AG421,"")</f>
        <v>6.9166050290729697E-2</v>
      </c>
      <c r="AH2215" s="14" t="str">
        <f>IFERROR(AH655+AH421,"")</f>
        <v/>
      </c>
    </row>
    <row r="2216" spans="1:34" ht="15" hidden="1" x14ac:dyDescent="0.25">
      <c r="A2216" t="str">
        <f t="shared" si="396"/>
        <v>西安不良率+关注率</v>
      </c>
      <c r="B2216" s="3" t="str">
        <f t="shared" si="394"/>
        <v>西安银行不良率+关注率</v>
      </c>
      <c r="C2216" s="4" t="s">
        <v>98</v>
      </c>
      <c r="D2216" s="4" t="s">
        <v>99</v>
      </c>
      <c r="E2216" s="5" t="s">
        <v>100</v>
      </c>
      <c r="F2216" s="5" t="s">
        <v>55</v>
      </c>
      <c r="G2216" s="5" t="str">
        <f t="shared" si="395"/>
        <v>不良率+关注率</v>
      </c>
      <c r="H2216" s="14">
        <f>IFERROR(H656+H422,"")</f>
        <v>3.6445680626771532E-2</v>
      </c>
      <c r="I2216" s="14">
        <f>IFERROR(I656+I422,"")</f>
        <v>3.734343071942442E-2</v>
      </c>
      <c r="J2216" s="14">
        <f>IFERROR(J656+J422,"")</f>
        <v>3.5851335305158327E-2</v>
      </c>
      <c r="K2216" s="14">
        <f>IFERROR(K656+K422,"")</f>
        <v>3.8555586432399078E-2</v>
      </c>
      <c r="L2216" s="14">
        <f>IFERROR(L656+L422,"")</f>
        <v>3.8045764561374672E-2</v>
      </c>
      <c r="M2216" s="14">
        <f>IFERROR(M656+M422,"")</f>
        <v>4.120478183958165E-2</v>
      </c>
      <c r="N2216" s="14">
        <f>IFERROR(N656+N422,"")</f>
        <v>3.962749878558576E-2</v>
      </c>
      <c r="O2216" s="14">
        <f>IFERROR(O656+O422,"")</f>
        <v>4.4798135342179746E-2</v>
      </c>
      <c r="P2216" s="14">
        <f>IFERROR(P656+P422,"")</f>
        <v>4.5618194273567253E-2</v>
      </c>
      <c r="Q2216" s="14">
        <f>IFERROR(Q656+Q422,"")</f>
        <v>4.1952657475072069E-2</v>
      </c>
      <c r="R2216" s="14">
        <f>IFERROR(R656+R422,"")</f>
        <v>4.2364050985345819E-2</v>
      </c>
      <c r="S2216" s="14">
        <f>IFERROR(S656+S422,"")</f>
        <v>3.8475947969965826E-2</v>
      </c>
      <c r="T2216" s="14">
        <f>IFERROR(T656+T422,"")</f>
        <v>3.6308212793186911E-2</v>
      </c>
      <c r="U2216" s="14">
        <f>IFERROR(U656+U422,"")</f>
        <v>3.4841875063896181E-2</v>
      </c>
      <c r="V2216" s="14">
        <f>IFERROR(V656+V422,"")</f>
        <v>3.6771842894393544E-2</v>
      </c>
      <c r="W2216" s="14">
        <f>IFERROR(W656+W422,"")</f>
        <v>4.2731286693434407E-2</v>
      </c>
      <c r="X2216" s="14">
        <f>IFERROR(X656+X422,"")</f>
        <v>4.3073736932867049E-2</v>
      </c>
      <c r="Y2216" s="14">
        <f>IFERROR(Y656+Y422,"")</f>
        <v>4.5958709427963387E-2</v>
      </c>
      <c r="Z2216" s="14">
        <f>IFERROR(Z656+Z422,"")</f>
        <v>5.7231214765712204E-2</v>
      </c>
      <c r="AA2216" s="14">
        <f>IFERROR(AA656+AA422,"")</f>
        <v>5.6231597615441227E-2</v>
      </c>
      <c r="AB2216" s="14">
        <f>IFERROR(AB656+AB422,"")</f>
        <v>7.4130218234714745E-2</v>
      </c>
      <c r="AC2216" s="14">
        <f>IFERROR(AC656+AC422,"")</f>
        <v>6.6409257563071866E-2</v>
      </c>
      <c r="AD2216" s="14">
        <f>IFERROR(AD656+AD422,"")</f>
        <v>4.1540755538814762E-2</v>
      </c>
      <c r="AE2216" s="14">
        <f>IFERROR(AE656+AE422,"")</f>
        <v>3.7009476522820453E-2</v>
      </c>
      <c r="AF2216" s="14">
        <f>IFERROR(AF656+AF422,"")</f>
        <v>3.3268162482720368E-2</v>
      </c>
      <c r="AG2216" s="14">
        <f>IFERROR(AG656+AG422,"")</f>
        <v>3.2554095860839502E-2</v>
      </c>
      <c r="AH2216" s="14" t="str">
        <f>IFERROR(AH656+AH422,"")</f>
        <v/>
      </c>
    </row>
    <row r="2217" spans="1:34" ht="15" hidden="1" x14ac:dyDescent="0.25">
      <c r="A2217" t="str">
        <f t="shared" si="396"/>
        <v>厦门不良率+关注率</v>
      </c>
      <c r="B2217" s="3" t="str">
        <f t="shared" si="394"/>
        <v>厦门银行不良率+关注率</v>
      </c>
      <c r="C2217" s="4" t="s">
        <v>101</v>
      </c>
      <c r="D2217" s="4" t="s">
        <v>102</v>
      </c>
      <c r="E2217" s="5" t="s">
        <v>103</v>
      </c>
      <c r="F2217" s="5" t="s">
        <v>55</v>
      </c>
      <c r="G2217" s="5" t="str">
        <f t="shared" si="395"/>
        <v>不良率+关注率</v>
      </c>
      <c r="H2217" s="14">
        <f>IFERROR(H657+H423,"")</f>
        <v>2.5625533925403107E-2</v>
      </c>
      <c r="I2217" s="14" t="str">
        <f>IFERROR(I657+I423,"")</f>
        <v/>
      </c>
      <c r="J2217" s="14">
        <f>IFERROR(J657+J423,"")</f>
        <v>2.6788483326121108E-2</v>
      </c>
      <c r="K2217" s="14">
        <f>IFERROR(K657+K423,"")</f>
        <v>2.5789256973683044E-2</v>
      </c>
      <c r="L2217" s="14">
        <f>IFERROR(L657+L423,"")</f>
        <v>2.0568531530693122E-2</v>
      </c>
      <c r="M2217" s="14" t="str">
        <f>IFERROR(M657+M423,"")</f>
        <v/>
      </c>
      <c r="N2217" s="14">
        <f>IFERROR(N657+N423,"")</f>
        <v>1.7277364037405644E-2</v>
      </c>
      <c r="O2217" s="14">
        <f>IFERROR(O657+O423,"")</f>
        <v>1.5358349031241126E-2</v>
      </c>
      <c r="P2217" s="14">
        <f>IFERROR(P657+P423,"")</f>
        <v>1.4050950415529243E-2</v>
      </c>
      <c r="Q2217" s="14">
        <f>IFERROR(Q657+Q423,"")</f>
        <v>1.5606731971747927E-2</v>
      </c>
      <c r="R2217" s="14">
        <f>IFERROR(R657+R423,"")</f>
        <v>1.8188126433790437E-2</v>
      </c>
      <c r="S2217" s="14">
        <f>IFERROR(S657+S423,"")</f>
        <v>1.7254861350686719E-2</v>
      </c>
      <c r="T2217" s="14">
        <f>IFERROR(T657+T423,"")</f>
        <v>1.7680612035235518E-2</v>
      </c>
      <c r="U2217" s="14">
        <f>IFERROR(U657+U423,"")</f>
        <v>1.5447345480368645E-2</v>
      </c>
      <c r="V2217" s="14">
        <f>IFERROR(V657+V423,"")</f>
        <v>2.0874721086369542E-2</v>
      </c>
      <c r="W2217" s="14">
        <f>IFERROR(W657+W423,"")</f>
        <v>2.1270221421063246E-2</v>
      </c>
      <c r="X2217" s="14">
        <f>IFERROR(X657+X423,"")</f>
        <v>1.966810484522525E-2</v>
      </c>
      <c r="Y2217" s="14">
        <f>IFERROR(Y657+Y423,"")</f>
        <v>2.0109745643217339E-2</v>
      </c>
      <c r="Z2217" s="14">
        <f>IFERROR(Z657+Z423,"")</f>
        <v>2.1926277718071582E-2</v>
      </c>
      <c r="AA2217" s="14">
        <f>IFERROR(AA657+AA423,"")</f>
        <v>2.313032375531214E-2</v>
      </c>
      <c r="AB2217" s="14">
        <f>IFERROR(AB657+AB423,"")</f>
        <v>3.0244549888504398E-2</v>
      </c>
      <c r="AC2217" s="14">
        <f>IFERROR(AC657+AC423,"")</f>
        <v>3.6674349178627955E-2</v>
      </c>
      <c r="AD2217" s="14">
        <f>IFERROR(AD657+AD423,"")</f>
        <v>3.775382841465641E-2</v>
      </c>
      <c r="AE2217" s="14">
        <f>IFERROR(AE657+AE423,"")</f>
        <v>3.9115429888493265E-2</v>
      </c>
      <c r="AF2217" s="14">
        <f>IFERROR(AF657+AF423,"")</f>
        <v>3.5691429247554467E-2</v>
      </c>
      <c r="AG2217" s="14">
        <f>IFERROR(AG657+AG423,"")</f>
        <v>3.094086439618993E-2</v>
      </c>
      <c r="AH2217" s="14" t="str">
        <f>IFERROR(AH657+AH423,"")</f>
        <v/>
      </c>
    </row>
    <row r="2218" spans="1:34" ht="15" hidden="1" x14ac:dyDescent="0.25">
      <c r="A2218" t="str">
        <f t="shared" si="396"/>
        <v>渝农不良率+关注率</v>
      </c>
      <c r="B2218" s="3" t="str">
        <f t="shared" si="394"/>
        <v>渝农商行不良率+关注率</v>
      </c>
      <c r="C2218" s="4" t="s">
        <v>104</v>
      </c>
      <c r="D2218" s="4" t="s">
        <v>105</v>
      </c>
      <c r="E2218" s="5" t="s">
        <v>106</v>
      </c>
      <c r="F2218" s="5" t="s">
        <v>107</v>
      </c>
      <c r="G2218" s="5" t="str">
        <f t="shared" si="395"/>
        <v>不良率+关注率</v>
      </c>
      <c r="H2218" s="14">
        <f>IFERROR(H658+H424,"")</f>
        <v>3.6623520809542412E-2</v>
      </c>
      <c r="I2218" s="14" t="str">
        <f>IFERROR(I658+I424,"")</f>
        <v/>
      </c>
      <c r="J2218" s="14">
        <f>IFERROR(J658+J424,"")</f>
        <v>3.5747886804084611E-2</v>
      </c>
      <c r="K2218" s="14">
        <f>IFERROR(K658+K424,"")</f>
        <v>3.5260492572863733E-2</v>
      </c>
      <c r="L2218" s="14">
        <f>IFERROR(L658+L424,"")</f>
        <v>3.6914747826932243E-2</v>
      </c>
      <c r="M2218" s="14">
        <f>IFERROR(M658+M424,"")</f>
        <v>3.5934927449682845E-2</v>
      </c>
      <c r="N2218" s="14">
        <f>IFERROR(N658+N424,"")</f>
        <v>3.6699199560326419E-2</v>
      </c>
      <c r="O2218" s="14">
        <f>IFERROR(O658+O424,"")</f>
        <v>3.5152815090556337E-2</v>
      </c>
      <c r="P2218" s="14">
        <f>IFERROR(P658+P424,"")</f>
        <v>3.5507281369865917E-2</v>
      </c>
      <c r="Q2218" s="14">
        <f>IFERROR(Q658+Q424,"")</f>
        <v>3.4758923959230026E-2</v>
      </c>
      <c r="R2218" s="14">
        <f>IFERROR(R658+R424,"")</f>
        <v>3.169261935955648E-2</v>
      </c>
      <c r="S2218" s="14">
        <f>IFERROR(S658+S424,"")</f>
        <v>3.0878758390542323E-2</v>
      </c>
      <c r="T2218" s="14">
        <f>IFERROR(T658+T424,"")</f>
        <v>2.9801852438729702E-2</v>
      </c>
      <c r="U2218" s="14">
        <f>IFERROR(U658+U424,"")</f>
        <v>2.9428011782144603E-2</v>
      </c>
      <c r="V2218" s="14">
        <f>IFERROR(V658+V424,"")</f>
        <v>2.5114012861575365E-2</v>
      </c>
      <c r="W2218" s="14">
        <f>IFERROR(W658+W424,"")</f>
        <v>2.4392519352623668E-2</v>
      </c>
      <c r="X2218" s="14">
        <f>IFERROR(X658+X424,"")</f>
        <v>2.3499716939880965E-2</v>
      </c>
      <c r="Y2218" s="14">
        <f>IFERROR(Y658+Y424,"")</f>
        <v>2.3307037204103771E-2</v>
      </c>
      <c r="Z2218" s="14">
        <f>IFERROR(Z658+Z424,"")</f>
        <v>2.3276354317964255E-2</v>
      </c>
      <c r="AA2218" s="14">
        <f>IFERROR(AA658+AA424,"")</f>
        <v>2.2945658016900853E-2</v>
      </c>
      <c r="AB2218" s="14">
        <f>IFERROR(AB658+AB424,"")</f>
        <v>2.5957572464912995E-2</v>
      </c>
      <c r="AC2218" s="14">
        <f>IFERROR(AC658+AC424,"")</f>
        <v>2.5590315877200814E-2</v>
      </c>
      <c r="AD2218" s="14">
        <f>IFERROR(AD658+AD424,"")</f>
        <v>2.6424940016808559E-2</v>
      </c>
      <c r="AE2218" s="14">
        <f>IFERROR(AE658+AE424,"")</f>
        <v>2.5732219217593159E-2</v>
      </c>
      <c r="AF2218" s="14">
        <f>IFERROR(AF658+AF424,"")</f>
        <v>2.6481933182497013E-2</v>
      </c>
      <c r="AG2218" s="14">
        <f>IFERROR(AG658+AG424,"")</f>
        <v>2.574008768681393E-2</v>
      </c>
      <c r="AH2218" s="14">
        <f>IFERROR(AH658+AH424,"")</f>
        <v>2.5031260998932353E-2</v>
      </c>
    </row>
    <row r="2219" spans="1:34" ht="15" hidden="1" x14ac:dyDescent="0.25">
      <c r="A2219" t="str">
        <f t="shared" si="396"/>
        <v>沪农不良率+关注率</v>
      </c>
      <c r="B2219" s="3" t="str">
        <f t="shared" si="394"/>
        <v>沪农商行不良率+关注率</v>
      </c>
      <c r="C2219" s="4" t="s">
        <v>108</v>
      </c>
      <c r="D2219" s="4" t="s">
        <v>109</v>
      </c>
      <c r="E2219" s="5" t="s">
        <v>110</v>
      </c>
      <c r="F2219" s="5" t="s">
        <v>107</v>
      </c>
      <c r="G2219" s="5" t="str">
        <f t="shared" si="395"/>
        <v>不良率+关注率</v>
      </c>
      <c r="H2219" s="14" t="str">
        <f>IFERROR(H659+H425,"")</f>
        <v/>
      </c>
      <c r="I2219" s="14" t="str">
        <f>IFERROR(I659+I425,"")</f>
        <v/>
      </c>
      <c r="J2219" s="14">
        <f>IFERROR(J659+J425,"")</f>
        <v>1.659617322755428E-2</v>
      </c>
      <c r="K2219" s="14" t="str">
        <f>IFERROR(K659+K425,"")</f>
        <v/>
      </c>
      <c r="L2219" s="14" t="str">
        <f>IFERROR(L659+L425,"")</f>
        <v/>
      </c>
      <c r="M2219" s="14" t="str">
        <f>IFERROR(M659+M425,"")</f>
        <v/>
      </c>
      <c r="N2219" s="14">
        <f>IFERROR(N659+N425,"")</f>
        <v>1.7521580110306613E-2</v>
      </c>
      <c r="O2219" s="14" t="str">
        <f>IFERROR(O659+O425,"")</f>
        <v/>
      </c>
      <c r="P2219" s="14" t="str">
        <f>IFERROR(P659+P425,"")</f>
        <v/>
      </c>
      <c r="Q2219" s="14">
        <f>IFERROR(Q659+Q425,"")</f>
        <v>1.5998342240539774E-2</v>
      </c>
      <c r="R2219" s="14">
        <f>IFERROR(R659+R425,"")</f>
        <v>1.4155453220160954E-2</v>
      </c>
      <c r="S2219" s="14">
        <f>IFERROR(S659+S425,"")</f>
        <v>1.4059438677065956E-2</v>
      </c>
      <c r="T2219" s="14">
        <f>IFERROR(T659+T425,"")</f>
        <v>1.6217672009400771E-2</v>
      </c>
      <c r="U2219" s="14">
        <f>IFERROR(U659+U425,"")</f>
        <v>1.5866395855827675E-2</v>
      </c>
      <c r="V2219" s="14">
        <f>IFERROR(V659+V425,"")</f>
        <v>1.6803376771870056E-2</v>
      </c>
      <c r="W2219" s="14">
        <f>IFERROR(W659+W425,"")</f>
        <v>1.5397930048796728E-2</v>
      </c>
      <c r="X2219" s="14">
        <f>IFERROR(X659+X425,"")</f>
        <v>1.7533525418739024E-2</v>
      </c>
      <c r="Y2219" s="14">
        <f>IFERROR(Y659+Y425,"")</f>
        <v>2.2135144040956796E-2</v>
      </c>
      <c r="Z2219" s="14">
        <f>IFERROR(Z659+Z425,"")</f>
        <v>2.2032453694992637E-2</v>
      </c>
      <c r="AA2219" s="14">
        <f>IFERROR(AA659+AA425,"")</f>
        <v>2.2566190386957258E-2</v>
      </c>
      <c r="AB2219" s="14">
        <f>IFERROR(AB659+AB425,"")</f>
        <v>2.1952275589029131E-2</v>
      </c>
      <c r="AC2219" s="14">
        <f>IFERROR(AC659+AC425,"")</f>
        <v>2.3253670039021603E-2</v>
      </c>
      <c r="AD2219" s="14">
        <f>IFERROR(AD659+AD425,"")</f>
        <v>2.2466346371791186E-2</v>
      </c>
      <c r="AE2219" s="14">
        <f>IFERROR(AE659+AE425,"")</f>
        <v>2.4644040872632628E-2</v>
      </c>
      <c r="AF2219" s="14">
        <f>IFERROR(AF659+AF425,"")</f>
        <v>2.7423803515805863E-2</v>
      </c>
      <c r="AG2219" s="14">
        <f>IFERROR(AG659+AG425,"")</f>
        <v>2.7821759384746705E-2</v>
      </c>
      <c r="AH2219" s="14" t="str">
        <f>IFERROR(AH659+AH425,"")</f>
        <v/>
      </c>
    </row>
    <row r="2220" spans="1:34" ht="15" hidden="1" x14ac:dyDescent="0.25">
      <c r="A2220" t="str">
        <f t="shared" si="396"/>
        <v>青农不良率+关注率</v>
      </c>
      <c r="B2220" s="3" t="str">
        <f t="shared" si="394"/>
        <v>青农商行不良率+关注率</v>
      </c>
      <c r="C2220" s="4" t="s">
        <v>111</v>
      </c>
      <c r="D2220" s="4" t="s">
        <v>112</v>
      </c>
      <c r="E2220" s="5" t="s">
        <v>113</v>
      </c>
      <c r="F2220" s="5" t="s">
        <v>107</v>
      </c>
      <c r="G2220" s="5" t="str">
        <f t="shared" si="395"/>
        <v>不良率+关注率</v>
      </c>
      <c r="H2220" s="14">
        <f>IFERROR(H660+H426,"")</f>
        <v>7.0867531181260698E-2</v>
      </c>
      <c r="I2220" s="14">
        <f>IFERROR(I660+I426,"")</f>
        <v>7.0144612242838411E-2</v>
      </c>
      <c r="J2220" s="14">
        <f>IFERROR(J660+J426,"")</f>
        <v>7.4882182980750278E-2</v>
      </c>
      <c r="K2220" s="14">
        <f>IFERROR(K660+K426,"")</f>
        <v>6.4440236940195017E-2</v>
      </c>
      <c r="L2220" s="14">
        <f>IFERROR(L660+L426,"")</f>
        <v>7.1108130837906736E-2</v>
      </c>
      <c r="M2220" s="14">
        <f>IFERROR(M660+M426,"")</f>
        <v>7.2285219401558395E-2</v>
      </c>
      <c r="N2220" s="14">
        <f>IFERROR(N660+N426,"")</f>
        <v>6.2703149807261452E-2</v>
      </c>
      <c r="O2220" s="14">
        <f>IFERROR(O660+O426,"")</f>
        <v>5.9113093068809103E-2</v>
      </c>
      <c r="P2220" s="14">
        <f>IFERROR(P660+P426,"")</f>
        <v>5.2409353222677188E-2</v>
      </c>
      <c r="Q2220" s="14">
        <f>IFERROR(Q660+Q426,"")</f>
        <v>5.391668751066428E-2</v>
      </c>
      <c r="R2220" s="14">
        <f>IFERROR(R660+R426,"")</f>
        <v>7.3269339377826675E-2</v>
      </c>
      <c r="S2220" s="14">
        <f>IFERROR(S660+S426,"")</f>
        <v>6.8799205151225354E-2</v>
      </c>
      <c r="T2220" s="14">
        <f>IFERROR(T660+T426,"")</f>
        <v>6.8042915856180802E-2</v>
      </c>
      <c r="U2220" s="14">
        <f>IFERROR(U660+U426,"")</f>
        <v>6.6164432641747928E-2</v>
      </c>
      <c r="V2220" s="14">
        <f>IFERROR(V660+V426,"")</f>
        <v>7.8112336758444423E-2</v>
      </c>
      <c r="W2220" s="14">
        <f>IFERROR(W660+W426,"")</f>
        <v>6.999809614010373E-2</v>
      </c>
      <c r="X2220" s="14">
        <f>IFERROR(X660+X426,"")</f>
        <v>7.0771859171200172E-2</v>
      </c>
      <c r="Y2220" s="14">
        <f>IFERROR(Y660+Y426,"")</f>
        <v>6.3565093809497875E-2</v>
      </c>
      <c r="Z2220" s="14">
        <f>IFERROR(Z660+Z426,"")</f>
        <v>7.6006527437548252E-2</v>
      </c>
      <c r="AA2220" s="14">
        <f>IFERROR(AA660+AA426,"")</f>
        <v>6.479569192161895E-2</v>
      </c>
      <c r="AB2220" s="14">
        <f>IFERROR(AB660+AB426,"")</f>
        <v>6.5102325818175544E-2</v>
      </c>
      <c r="AC2220" s="14">
        <f>IFERROR(AC660+AC426,"")</f>
        <v>7.3512165906489124E-2</v>
      </c>
      <c r="AD2220" s="14">
        <f>IFERROR(AD660+AD426,"")</f>
        <v>6.8113887119176778E-2</v>
      </c>
      <c r="AE2220" s="14">
        <f>IFERROR(AE660+AE426,"")</f>
        <v>6.7976088443315236E-2</v>
      </c>
      <c r="AF2220" s="14">
        <f>IFERROR(AF660+AF426,"")</f>
        <v>6.7126801509201112E-2</v>
      </c>
      <c r="AG2220" s="14">
        <f>IFERROR(AG660+AG426,"")</f>
        <v>6.824629875155161E-2</v>
      </c>
      <c r="AH2220" s="14" t="str">
        <f>IFERROR(AH660+AH426,"")</f>
        <v/>
      </c>
    </row>
    <row r="2221" spans="1:34" ht="15" hidden="1" x14ac:dyDescent="0.25">
      <c r="A2221" t="str">
        <f t="shared" si="396"/>
        <v>常熟不良率+关注率</v>
      </c>
      <c r="B2221" s="3" t="str">
        <f t="shared" si="394"/>
        <v>常熟银行不良率+关注率</v>
      </c>
      <c r="C2221" s="4" t="s">
        <v>114</v>
      </c>
      <c r="D2221" s="4" t="s">
        <v>115</v>
      </c>
      <c r="E2221" s="5" t="s">
        <v>116</v>
      </c>
      <c r="F2221" s="5" t="s">
        <v>107</v>
      </c>
      <c r="G2221" s="5" t="str">
        <f t="shared" si="395"/>
        <v>不良率+关注率</v>
      </c>
      <c r="H2221" s="14">
        <f>IFERROR(H661+H427,"")</f>
        <v>2.6760849720952481E-2</v>
      </c>
      <c r="I2221" s="14">
        <f>IFERROR(I661+I427,"")</f>
        <v>2.58586641228069E-2</v>
      </c>
      <c r="J2221" s="14">
        <f>IFERROR(J661+J427,"")</f>
        <v>2.5067106578655164E-2</v>
      </c>
      <c r="K2221" s="14">
        <f>IFERROR(K661+K427,"")</f>
        <v>2.286158694403706E-2</v>
      </c>
      <c r="L2221" s="14">
        <f>IFERROR(L661+L427,"")</f>
        <v>2.3041325304259466E-2</v>
      </c>
      <c r="M2221" s="14">
        <f>IFERROR(M661+M427,"")</f>
        <v>2.2811768135630697E-2</v>
      </c>
      <c r="N2221" s="14">
        <f>IFERROR(N661+N427,"")</f>
        <v>2.1341858758298485E-2</v>
      </c>
      <c r="O2221" s="14">
        <f>IFERROR(O661+O427,"")</f>
        <v>2.0618785472662896E-2</v>
      </c>
      <c r="P2221" s="14">
        <f>IFERROR(P661+P427,"")</f>
        <v>1.8602010768471185E-2</v>
      </c>
      <c r="Q2221" s="14">
        <f>IFERROR(Q661+Q427,"")</f>
        <v>1.6872115950523615E-2</v>
      </c>
      <c r="R2221" s="14">
        <f>IFERROR(R661+R427,"")</f>
        <v>1.6972277068331244E-2</v>
      </c>
      <c r="S2221" s="14">
        <f>IFERROR(S661+S427,"")</f>
        <v>1.7542218153766265E-2</v>
      </c>
      <c r="T2221" s="14">
        <f>IFERROR(T661+T427,"")</f>
        <v>1.6827387069536993E-2</v>
      </c>
      <c r="U2221" s="14">
        <f>IFERROR(U661+U427,"")</f>
        <v>1.6485991938464062E-2</v>
      </c>
      <c r="V2221" s="14">
        <f>IFERROR(V661+V427,"")</f>
        <v>1.6502695446319517E-2</v>
      </c>
      <c r="W2221" s="14">
        <f>IFERROR(W661+W427,"")</f>
        <v>1.5664177077069692E-2</v>
      </c>
      <c r="X2221" s="14">
        <f>IFERROR(X661+X427,"")</f>
        <v>1.5846342472338886E-2</v>
      </c>
      <c r="Y2221" s="14">
        <f>IFERROR(Y661+Y427,"")</f>
        <v>1.8019830189366488E-2</v>
      </c>
      <c r="Z2221" s="14">
        <f>IFERROR(Z661+Z427,"")</f>
        <v>1.9236202648315222E-2</v>
      </c>
      <c r="AA2221" s="14">
        <f>IFERROR(AA661+AA427,"")</f>
        <v>1.9950972515718462E-2</v>
      </c>
      <c r="AB2221" s="14">
        <f>IFERROR(AB661+AB427,"")</f>
        <v>2.1193705397003257E-2</v>
      </c>
      <c r="AC2221" s="14">
        <f>IFERROR(AC661+AC427,"")</f>
        <v>2.2911884648143366E-2</v>
      </c>
      <c r="AD2221" s="14">
        <f>IFERROR(AD661+AD427,"")</f>
        <v>2.2617361304104203E-2</v>
      </c>
      <c r="AE2221" s="14">
        <f>IFERROR(AE661+AE427,"")</f>
        <v>2.1992659566448122E-2</v>
      </c>
      <c r="AF2221" s="14">
        <f>IFERROR(AF661+AF427,"")</f>
        <v>2.3323635200153462E-2</v>
      </c>
      <c r="AG2221" s="14">
        <f>IFERROR(AG661+AG427,"")</f>
        <v>2.2999458262952022E-2</v>
      </c>
      <c r="AH2221" s="14" t="str">
        <f>IFERROR(AH661+AH427,"")</f>
        <v/>
      </c>
    </row>
    <row r="2222" spans="1:34" ht="15" hidden="1" x14ac:dyDescent="0.25">
      <c r="A2222" t="str">
        <f t="shared" si="396"/>
        <v>紫金不良率+关注率</v>
      </c>
      <c r="B2222" s="3" t="str">
        <f t="shared" si="394"/>
        <v>紫金银行不良率+关注率</v>
      </c>
      <c r="C2222" s="4" t="s">
        <v>117</v>
      </c>
      <c r="D2222" s="4" t="s">
        <v>118</v>
      </c>
      <c r="E2222" s="5" t="s">
        <v>119</v>
      </c>
      <c r="F2222" s="5" t="s">
        <v>107</v>
      </c>
      <c r="G2222" s="5" t="str">
        <f>G2221</f>
        <v>不良率+关注率</v>
      </c>
      <c r="H2222" s="14">
        <f>IFERROR(H662+H428,"")</f>
        <v>3.5229830514456904E-2</v>
      </c>
      <c r="I2222" s="14">
        <f>IFERROR(I662+I428,"")</f>
        <v>3.5672114706267646E-2</v>
      </c>
      <c r="J2222" s="14">
        <f>IFERROR(J662+J428,"")</f>
        <v>3.4313356195363146E-2</v>
      </c>
      <c r="K2222" s="14">
        <f>IFERROR(K662+K428,"")</f>
        <v>3.2756658435882699E-2</v>
      </c>
      <c r="L2222" s="14">
        <f>IFERROR(L662+L428,"")</f>
        <v>3.0187358433697443E-2</v>
      </c>
      <c r="M2222" s="14">
        <f>IFERROR(M662+M428,"")</f>
        <v>2.7626979175346192E-2</v>
      </c>
      <c r="N2222" s="14">
        <f>IFERROR(N662+N428,"")</f>
        <v>2.7945908293033755E-2</v>
      </c>
      <c r="O2222" s="14">
        <f>IFERROR(O662+O428,"")</f>
        <v>2.6930397445259907E-2</v>
      </c>
      <c r="P2222" s="14">
        <f>IFERROR(P662+P428,"")</f>
        <v>2.8138952847814536E-2</v>
      </c>
      <c r="Q2222" s="14">
        <f>IFERROR(Q662+Q428,"")</f>
        <v>2.3968943078388816E-2</v>
      </c>
      <c r="R2222" s="14">
        <f>IFERROR(R662+R428,"")</f>
        <v>2.0831531751386904E-2</v>
      </c>
      <c r="S2222" s="14">
        <f>IFERROR(S662+S428,"")</f>
        <v>2.0685516025862723E-2</v>
      </c>
      <c r="T2222" s="14">
        <f>IFERROR(T662+T428,"")</f>
        <v>1.9793128066371807E-2</v>
      </c>
      <c r="U2222" s="14">
        <f>IFERROR(U662+U428,"")</f>
        <v>1.9520561733656069E-2</v>
      </c>
      <c r="V2222" s="14">
        <f>IFERROR(V662+V428,"")</f>
        <v>1.9579656712364397E-2</v>
      </c>
      <c r="W2222" s="14">
        <f>IFERROR(W662+W428,"")</f>
        <v>1.9180702911867686E-2</v>
      </c>
      <c r="X2222" s="14">
        <f>IFERROR(X662+X428,"")</f>
        <v>2.0777573500065517E-2</v>
      </c>
      <c r="Y2222" s="14">
        <f>IFERROR(Y662+Y428,"")</f>
        <v>2.2388494296011578E-2</v>
      </c>
      <c r="Z2222" s="14">
        <f>IFERROR(Z662+Z428,"")</f>
        <v>2.1191958622783738E-2</v>
      </c>
      <c r="AA2222" s="14">
        <f>IFERROR(AA662+AA428,"")</f>
        <v>2.3536784866049973E-2</v>
      </c>
      <c r="AB2222" s="14">
        <f>IFERROR(AB662+AB428,"")</f>
        <v>2.482806914387458E-2</v>
      </c>
      <c r="AC2222" s="14">
        <f>IFERROR(AC662+AC428,"")</f>
        <v>2.6538008593116447E-2</v>
      </c>
      <c r="AD2222" s="14">
        <f>IFERROR(AD662+AD428,"")</f>
        <v>2.6523843427646344E-2</v>
      </c>
      <c r="AE2222" s="14">
        <f>IFERROR(AE662+AE428,"")</f>
        <v>2.7571627049738315E-2</v>
      </c>
      <c r="AF2222" s="14">
        <f>IFERROR(AF662+AF428,"")</f>
        <v>2.8170051832226643E-2</v>
      </c>
      <c r="AG2222" s="14">
        <f>IFERROR(AG662+AG428,"")</f>
        <v>2.9582550134049496E-2</v>
      </c>
      <c r="AH2222" s="14" t="str">
        <f>IFERROR(AH662+AH428,"")</f>
        <v/>
      </c>
    </row>
    <row r="2223" spans="1:34" ht="15" hidden="1" x14ac:dyDescent="0.25">
      <c r="A2223" t="str">
        <f t="shared" si="396"/>
        <v>无锡不良率+关注率</v>
      </c>
      <c r="B2223" s="3" t="str">
        <f t="shared" si="394"/>
        <v>无锡银行不良率+关注率</v>
      </c>
      <c r="C2223" s="4" t="s">
        <v>120</v>
      </c>
      <c r="D2223" s="4" t="s">
        <v>121</v>
      </c>
      <c r="E2223" s="5" t="s">
        <v>122</v>
      </c>
      <c r="F2223" s="5" t="s">
        <v>107</v>
      </c>
      <c r="G2223" s="5" t="str">
        <f t="shared" ref="G2223:G2227" si="397">G2222</f>
        <v>不良率+关注率</v>
      </c>
      <c r="H2223" s="14">
        <f>IFERROR(H663+H429,"")</f>
        <v>1.6284910327947606E-2</v>
      </c>
      <c r="I2223" s="14">
        <f>IFERROR(I663+I429,"")</f>
        <v>1.5867481407901375E-2</v>
      </c>
      <c r="J2223" s="14">
        <f>IFERROR(J663+J429,"")</f>
        <v>1.5812816758083589E-2</v>
      </c>
      <c r="K2223" s="14">
        <f>IFERROR(K663+K429,"")</f>
        <v>1.4482507337393714E-2</v>
      </c>
      <c r="L2223" s="14">
        <f>IFERROR(L663+L429,"")</f>
        <v>1.4596583405117545E-2</v>
      </c>
      <c r="M2223" s="14">
        <f>IFERROR(M663+M429,"")</f>
        <v>1.5708135088651751E-2</v>
      </c>
      <c r="N2223" s="14">
        <f>IFERROR(N663+N429,"")</f>
        <v>1.4957479608273174E-2</v>
      </c>
      <c r="O2223" s="14">
        <f>IFERROR(O663+O429,"")</f>
        <v>1.3411287819404569E-2</v>
      </c>
      <c r="P2223" s="14">
        <f>IFERROR(P663+P429,"")</f>
        <v>1.3186384910120105E-2</v>
      </c>
      <c r="Q2223" s="14">
        <f>IFERROR(Q663+Q429,"")</f>
        <v>1.2171709051691931E-2</v>
      </c>
      <c r="R2223" s="14">
        <f>IFERROR(R663+R429,"")</f>
        <v>1.217100499536908E-2</v>
      </c>
      <c r="S2223" s="14">
        <f>IFERROR(S663+S429,"")</f>
        <v>1.1086482732862253E-2</v>
      </c>
      <c r="T2223" s="14">
        <f>IFERROR(T663+T429,"")</f>
        <v>1.1425551320607383E-2</v>
      </c>
      <c r="U2223" s="14">
        <f>IFERROR(U663+U429,"")</f>
        <v>1.1226953003811786E-2</v>
      </c>
      <c r="V2223" s="14">
        <f>IFERROR(V663+V429,"")</f>
        <v>1.1240343139076046E-2</v>
      </c>
      <c r="W2223" s="14">
        <f>IFERROR(W663+W429,"")</f>
        <v>1.0885830122915031E-2</v>
      </c>
      <c r="X2223" s="14">
        <f>IFERROR(X663+X429,"")</f>
        <v>1.0803529091820826E-2</v>
      </c>
      <c r="Y2223" s="14">
        <f>IFERROR(Y663+Y429,"")</f>
        <v>1.2110091295147486E-2</v>
      </c>
      <c r="Z2223" s="14">
        <f>IFERROR(Z663+Z429,"")</f>
        <v>1.2124618472863473E-2</v>
      </c>
      <c r="AA2223" s="14">
        <f>IFERROR(AA663+AA429,"")</f>
        <v>1.2981903234824472E-2</v>
      </c>
      <c r="AB2223" s="14">
        <f>IFERROR(AB663+AB429,"")</f>
        <v>1.2938964082732759E-2</v>
      </c>
      <c r="AC2223" s="14">
        <f>IFERROR(AC663+AC429,"")</f>
        <v>1.3657850893120448E-2</v>
      </c>
      <c r="AD2223" s="14">
        <f>IFERROR(AD663+AD429,"")</f>
        <v>1.331839915243159E-2</v>
      </c>
      <c r="AE2223" s="14">
        <f>IFERROR(AE663+AE429,"")</f>
        <v>1.2987698597566436E-2</v>
      </c>
      <c r="AF2223" s="14">
        <f>IFERROR(AF663+AF429,"")</f>
        <v>1.3089810947644609E-2</v>
      </c>
      <c r="AG2223" s="14">
        <f>IFERROR(AG663+AG429,"")</f>
        <v>1.4008255539283846E-2</v>
      </c>
      <c r="AH2223" s="14">
        <f>IFERROR(AH663+AH429,"")</f>
        <v>1.4902696544635347E-2</v>
      </c>
    </row>
    <row r="2224" spans="1:34" ht="15" hidden="1" x14ac:dyDescent="0.25">
      <c r="A2224" t="str">
        <f t="shared" si="396"/>
        <v>张家港不良率+关注率</v>
      </c>
      <c r="B2224" s="3" t="str">
        <f t="shared" si="394"/>
        <v>张家港行不良率+关注率</v>
      </c>
      <c r="C2224" s="4" t="s">
        <v>123</v>
      </c>
      <c r="D2224" s="4" t="s">
        <v>124</v>
      </c>
      <c r="E2224" s="5" t="s">
        <v>125</v>
      </c>
      <c r="F2224" s="5" t="s">
        <v>107</v>
      </c>
      <c r="G2224" s="5" t="str">
        <f t="shared" si="397"/>
        <v>不良率+关注率</v>
      </c>
      <c r="H2224" s="14">
        <f>IFERROR(H664+H430,"")</f>
        <v>5.2213429077004242E-2</v>
      </c>
      <c r="I2224" s="14">
        <f>IFERROR(I664+I430,"")</f>
        <v>4.8170698954286495E-2</v>
      </c>
      <c r="J2224" s="14">
        <f>IFERROR(J664+J430,"")</f>
        <v>3.9522573111719424E-2</v>
      </c>
      <c r="K2224" s="14">
        <f>IFERROR(K664+K430,"")</f>
        <v>4.1917867027975418E-2</v>
      </c>
      <c r="L2224" s="14">
        <f>IFERROR(L664+L430,"")</f>
        <v>3.3932916780253279E-2</v>
      </c>
      <c r="M2224" s="14">
        <f>IFERROR(M664+M430,"")</f>
        <v>3.1539933430903555E-2</v>
      </c>
      <c r="N2224" s="14">
        <f>IFERROR(N664+N430,"")</f>
        <v>2.8650032957719902E-2</v>
      </c>
      <c r="O2224" s="14">
        <f>IFERROR(O664+O430,"")</f>
        <v>2.7901282328808237E-2</v>
      </c>
      <c r="P2224" s="14">
        <f>IFERROR(P664+P430,"")</f>
        <v>2.5982237216742275E-2</v>
      </c>
      <c r="Q2224" s="14">
        <f>IFERROR(Q664+Q430,"")</f>
        <v>2.5937225663575723E-2</v>
      </c>
      <c r="R2224" s="14">
        <f>IFERROR(R664+R430,"")</f>
        <v>2.5615261539247119E-2</v>
      </c>
      <c r="S2224" s="14">
        <f>IFERROR(S664+S430,"")</f>
        <v>2.476390262432826E-2</v>
      </c>
      <c r="T2224" s="14">
        <f>IFERROR(T664+T430,"")</f>
        <v>2.5068162213428662E-2</v>
      </c>
      <c r="U2224" s="14">
        <f>IFERROR(U664+U430,"")</f>
        <v>2.492363725359974E-2</v>
      </c>
      <c r="V2224" s="14">
        <f>IFERROR(V664+V430,"")</f>
        <v>2.3859299395743321E-2</v>
      </c>
      <c r="W2224" s="14">
        <f>IFERROR(W664+W430,"")</f>
        <v>2.2948202827451462E-2</v>
      </c>
      <c r="X2224" s="14">
        <f>IFERROR(X664+X430,"")</f>
        <v>2.3503111911090252E-2</v>
      </c>
      <c r="Y2224" s="14">
        <f>IFERROR(Y664+Y430,"")</f>
        <v>2.3204979335683218E-2</v>
      </c>
      <c r="Z2224" s="14">
        <f>IFERROR(Z664+Z430,"")</f>
        <v>2.5323568781156616E-2</v>
      </c>
      <c r="AA2224" s="14">
        <f>IFERROR(AA664+AA430,"")</f>
        <v>2.4920047635634802E-2</v>
      </c>
      <c r="AB2224" s="14">
        <f>IFERROR(AB664+AB430,"")</f>
        <v>2.6127124464178041E-2</v>
      </c>
      <c r="AC2224" s="14">
        <f>IFERROR(AC664+AC430,"")</f>
        <v>2.8527581011540494E-2</v>
      </c>
      <c r="AD2224" s="14">
        <f>IFERROR(AD664+AD430,"")</f>
        <v>2.50142588960529E-2</v>
      </c>
      <c r="AE2224" s="14">
        <f>IFERROR(AE664+AE430,"")</f>
        <v>2.1521473367555027E-2</v>
      </c>
      <c r="AF2224" s="14">
        <f>IFERROR(AF664+AF430,"")</f>
        <v>2.2474358396946802E-2</v>
      </c>
      <c r="AG2224" s="14">
        <f>IFERROR(AG664+AG430,"")</f>
        <v>2.2162482491593166E-2</v>
      </c>
      <c r="AH2224" s="14">
        <f>IFERROR(AH664+AH430,"")</f>
        <v>2.235860285192743E-2</v>
      </c>
    </row>
    <row r="2225" spans="1:34" ht="15" hidden="1" x14ac:dyDescent="0.25">
      <c r="A2225" t="str">
        <f t="shared" si="396"/>
        <v>苏农不良率+关注率</v>
      </c>
      <c r="B2225" s="3" t="str">
        <f t="shared" si="394"/>
        <v>苏农银行不良率+关注率</v>
      </c>
      <c r="C2225" s="4" t="s">
        <v>126</v>
      </c>
      <c r="D2225" s="4" t="s">
        <v>127</v>
      </c>
      <c r="E2225" s="5" t="s">
        <v>128</v>
      </c>
      <c r="F2225" s="5" t="s">
        <v>107</v>
      </c>
      <c r="G2225" s="5" t="str">
        <f t="shared" si="397"/>
        <v>不良率+关注率</v>
      </c>
      <c r="H2225" s="14">
        <f>IFERROR(H665+H431,"")</f>
        <v>5.6670901318910463E-2</v>
      </c>
      <c r="I2225" s="14">
        <f>IFERROR(I665+I431,"")</f>
        <v>5.5786688385993023E-2</v>
      </c>
      <c r="J2225" s="14">
        <f>IFERROR(J665+J431,"")</f>
        <v>5.4902982659795881E-2</v>
      </c>
      <c r="K2225" s="14">
        <f>IFERROR(K665+K431,"")</f>
        <v>5.3998999725042775E-2</v>
      </c>
      <c r="L2225" s="14">
        <f>IFERROR(L665+L431,"")</f>
        <v>5.1786602223668793E-2</v>
      </c>
      <c r="M2225" s="14">
        <f>IFERROR(M665+M431,"")</f>
        <v>4.9608020598791686E-2</v>
      </c>
      <c r="N2225" s="14">
        <f>IFERROR(N665+N431,"")</f>
        <v>4.5417829937438883E-2</v>
      </c>
      <c r="O2225" s="14">
        <f>IFERROR(O665+O431,"")</f>
        <v>4.4143718864680742E-2</v>
      </c>
      <c r="P2225" s="14">
        <f>IFERROR(P665+P431,"")</f>
        <v>4.0105720678787135E-2</v>
      </c>
      <c r="Q2225" s="14">
        <f>IFERROR(Q665+Q431,"")</f>
        <v>3.7410397430371951E-2</v>
      </c>
      <c r="R2225" s="14">
        <f>IFERROR(R665+R431,"")</f>
        <v>3.564456866376E-2</v>
      </c>
      <c r="S2225" s="14">
        <f>IFERROR(S665+S431,"")</f>
        <v>3.401548459950747E-2</v>
      </c>
      <c r="T2225" s="14">
        <f>IFERROR(T665+T431,"")</f>
        <v>2.8114556815060039E-2</v>
      </c>
      <c r="U2225" s="14">
        <f>IFERROR(U665+U431,"")</f>
        <v>2.6998034535027575E-2</v>
      </c>
      <c r="V2225" s="14">
        <f>IFERROR(V665+V431,"")</f>
        <v>2.433035761062698E-2</v>
      </c>
      <c r="W2225" s="14">
        <f>IFERROR(W665+W431,"")</f>
        <v>2.3032008383037341E-2</v>
      </c>
      <c r="X2225" s="14">
        <f>IFERROR(X665+X431,"")</f>
        <v>2.1523772386411181E-2</v>
      </c>
      <c r="Y2225" s="14">
        <f>IFERROR(Y665+Y431,"")</f>
        <v>2.1828802388961753E-2</v>
      </c>
      <c r="Z2225" s="14">
        <f>IFERROR(Z665+Z431,"")</f>
        <v>2.1167552493189357E-2</v>
      </c>
      <c r="AA2225" s="14">
        <f>IFERROR(AA665+AA431,"")</f>
        <v>1.972231925498541E-2</v>
      </c>
      <c r="AB2225" s="14">
        <f>IFERROR(AB665+AB431,"")</f>
        <v>2.1016911193467727E-2</v>
      </c>
      <c r="AC2225" s="14">
        <f>IFERROR(AC665+AC431,"")</f>
        <v>2.1012676424868239E-2</v>
      </c>
      <c r="AD2225" s="14">
        <f>IFERROR(AD665+AD431,"")</f>
        <v>2.1025565286217417E-2</v>
      </c>
      <c r="AE2225" s="14">
        <f>IFERROR(AE665+AE431,"")</f>
        <v>2.1046460878886893E-2</v>
      </c>
      <c r="AF2225" s="14">
        <f>IFERROR(AF665+AF431,"")</f>
        <v>2.1858687067669556E-2</v>
      </c>
      <c r="AG2225" s="14">
        <f>IFERROR(AG665+AG431,"")</f>
        <v>2.1425838207292224E-2</v>
      </c>
      <c r="AH2225" s="14" t="str">
        <f>IFERROR(AH665+AH431,"")</f>
        <v/>
      </c>
    </row>
    <row r="2226" spans="1:34" ht="15" hidden="1" x14ac:dyDescent="0.25">
      <c r="A2226" t="str">
        <f t="shared" si="396"/>
        <v>江阴不良率+关注率</v>
      </c>
      <c r="B2226" s="3" t="str">
        <f t="shared" si="394"/>
        <v>江阴银行不良率+关注率</v>
      </c>
      <c r="C2226" s="4" t="s">
        <v>129</v>
      </c>
      <c r="D2226" s="4" t="s">
        <v>130</v>
      </c>
      <c r="E2226" s="5" t="s">
        <v>131</v>
      </c>
      <c r="F2226" s="5" t="s">
        <v>107</v>
      </c>
      <c r="G2226" s="5" t="str">
        <f t="shared" si="397"/>
        <v>不良率+关注率</v>
      </c>
      <c r="H2226" s="14">
        <f>IFERROR(H666+H432,"")</f>
        <v>3.1712070597272053E-2</v>
      </c>
      <c r="I2226" s="14">
        <f>IFERROR(I666+I432,"")</f>
        <v>3.1504979601698513E-2</v>
      </c>
      <c r="J2226" s="14">
        <f>IFERROR(J666+J432,"")</f>
        <v>4.0587602625298758E-2</v>
      </c>
      <c r="K2226" s="14">
        <f>IFERROR(K666+K432,"")</f>
        <v>4.4515299409370684E-2</v>
      </c>
      <c r="L2226" s="14">
        <f>IFERROR(L666+L432,"")</f>
        <v>3.7705196198381544E-2</v>
      </c>
      <c r="M2226" s="14">
        <f>IFERROR(M666+M432,"")</f>
        <v>3.3324639698049795E-2</v>
      </c>
      <c r="N2226" s="14">
        <f>IFERROR(N666+N432,"")</f>
        <v>2.8074100022122891E-2</v>
      </c>
      <c r="O2226" s="14">
        <f>IFERROR(O666+O432,"")</f>
        <v>2.5348530958007043E-2</v>
      </c>
      <c r="P2226" s="14">
        <f>IFERROR(P666+P432,"")</f>
        <v>2.4444067445847088E-2</v>
      </c>
      <c r="Q2226" s="14">
        <f>IFERROR(Q666+Q432,"")</f>
        <v>2.3931365684480333E-2</v>
      </c>
      <c r="R2226" s="14">
        <f>IFERROR(R666+R432,"")</f>
        <v>1.8751553496648601E-2</v>
      </c>
      <c r="S2226" s="14">
        <f>IFERROR(S666+S432,"")</f>
        <v>1.4958795444872821E-2</v>
      </c>
      <c r="T2226" s="14">
        <f>IFERROR(T666+T432,"")</f>
        <v>1.4730189519746011E-2</v>
      </c>
      <c r="U2226" s="14">
        <f>IFERROR(U666+U432,"")</f>
        <v>1.9178325813839256E-2</v>
      </c>
      <c r="V2226" s="14">
        <f>IFERROR(V666+V432,"")</f>
        <v>1.8971941151148759E-2</v>
      </c>
      <c r="W2226" s="14">
        <f>IFERROR(W666+W432,"")</f>
        <v>1.8256451070980288E-2</v>
      </c>
      <c r="X2226" s="14">
        <f>IFERROR(X666+X432,"")</f>
        <v>2.2239575743174866E-2</v>
      </c>
      <c r="Y2226" s="14">
        <f>IFERROR(Y666+Y432,"")</f>
        <v>2.0512371475539162E-2</v>
      </c>
      <c r="Z2226" s="14">
        <f>IFERROR(Z666+Z432,"")</f>
        <v>2.0449566293284469E-2</v>
      </c>
      <c r="AA2226" s="14">
        <f>IFERROR(AA666+AA432,"")</f>
        <v>1.920298091644225E-2</v>
      </c>
      <c r="AB2226" s="14">
        <f>IFERROR(AB666+AB432,"")</f>
        <v>2.3480714573565101E-2</v>
      </c>
      <c r="AC2226" s="14">
        <f>IFERROR(AC666+AC432,"")</f>
        <v>2.315586963751904E-2</v>
      </c>
      <c r="AD2226" s="14">
        <f>IFERROR(AD666+AD432,"")</f>
        <v>2.081798132272878E-2</v>
      </c>
      <c r="AE2226" s="14">
        <f>IFERROR(AE666+AE432,"")</f>
        <v>1.8934188390694398E-2</v>
      </c>
      <c r="AF2226" s="14">
        <f>IFERROR(AF666+AF432,"")</f>
        <v>1.9633878902245206E-2</v>
      </c>
      <c r="AG2226" s="14">
        <f>IFERROR(AG666+AG432,"")</f>
        <v>2.0329356645469431E-2</v>
      </c>
      <c r="AH2226" s="14" t="str">
        <f>IFERROR(AH666+AH432,"")</f>
        <v/>
      </c>
    </row>
    <row r="2227" spans="1:34" ht="15" hidden="1" x14ac:dyDescent="0.25">
      <c r="A2227" t="str">
        <f t="shared" si="396"/>
        <v>瑞丰不良率+关注率</v>
      </c>
      <c r="B2227" s="3" t="str">
        <f t="shared" si="394"/>
        <v>瑞丰银行不良率+关注率</v>
      </c>
      <c r="C2227" s="4" t="s">
        <v>132</v>
      </c>
      <c r="D2227" s="4" t="s">
        <v>133</v>
      </c>
      <c r="E2227" s="5" t="s">
        <v>134</v>
      </c>
      <c r="F2227" s="5" t="s">
        <v>107</v>
      </c>
      <c r="G2227" s="5" t="str">
        <f t="shared" si="397"/>
        <v>不良率+关注率</v>
      </c>
      <c r="H2227" s="14" t="str">
        <f>IFERROR(H667+H433,"")</f>
        <v/>
      </c>
      <c r="I2227" s="14" t="str">
        <f>IFERROR(I667+I433,"")</f>
        <v/>
      </c>
      <c r="J2227" s="14">
        <f>IFERROR(J667+J433,"")</f>
        <v>2.8949198255378172E-2</v>
      </c>
      <c r="K2227" s="14" t="str">
        <f>IFERROR(K667+K433,"")</f>
        <v/>
      </c>
      <c r="L2227" s="14" t="str">
        <f>IFERROR(L667+L433,"")</f>
        <v/>
      </c>
      <c r="M2227" s="14" t="str">
        <f>IFERROR(M667+M433,"")</f>
        <v/>
      </c>
      <c r="N2227" s="14">
        <f>IFERROR(N667+N433,"")</f>
        <v>2.942667290011805E-2</v>
      </c>
      <c r="O2227" s="14" t="str">
        <f>IFERROR(O667+O433,"")</f>
        <v/>
      </c>
      <c r="P2227" s="14">
        <f>IFERROR(P667+P433,"")</f>
        <v>2.4947167989399836E-2</v>
      </c>
      <c r="Q2227" s="14">
        <f>IFERROR(Q667+Q433,"")</f>
        <v>1.9933440705856658E-2</v>
      </c>
      <c r="R2227" s="14">
        <f>IFERROR(R667+R433,"")</f>
        <v>2.7580806439640504E-2</v>
      </c>
      <c r="S2227" s="14">
        <f>IFERROR(S667+S433,"")</f>
        <v>2.2756766410986687E-2</v>
      </c>
      <c r="T2227" s="14">
        <f>IFERROR(T667+T433,"")</f>
        <v>2.6881533437347883E-2</v>
      </c>
      <c r="U2227" s="14">
        <f>IFERROR(U667+U433,"")</f>
        <v>2.5357780417543441E-2</v>
      </c>
      <c r="V2227" s="14">
        <f>IFERROR(V667+V433,"")</f>
        <v>2.53307486589829E-2</v>
      </c>
      <c r="W2227" s="14">
        <f>IFERROR(W667+W433,"")</f>
        <v>2.3919682533707534E-2</v>
      </c>
      <c r="X2227" s="14">
        <f>IFERROR(X667+X433,"")</f>
        <v>2.298832433569041E-2</v>
      </c>
      <c r="Y2227" s="14">
        <f>IFERROR(Y667+Y433,"")</f>
        <v>2.2875279270472702E-2</v>
      </c>
      <c r="Z2227" s="14">
        <f>IFERROR(Z667+Z433,"")</f>
        <v>2.2655973489299111E-2</v>
      </c>
      <c r="AA2227" s="14">
        <f>IFERROR(AA667+AA433,"")</f>
        <v>2.3400147052674208E-2</v>
      </c>
      <c r="AB2227" s="14">
        <f>IFERROR(AB667+AB433,"")</f>
        <v>2.5318609584236172E-2</v>
      </c>
      <c r="AC2227" s="14">
        <f>IFERROR(AC667+AC433,"")</f>
        <v>2.5269388201580468E-2</v>
      </c>
      <c r="AD2227" s="14">
        <f>IFERROR(AD667+AD433,"")</f>
        <v>2.4213579711756666E-2</v>
      </c>
      <c r="AE2227" s="14">
        <f>IFERROR(AE667+AE433,"")</f>
        <v>2.514039360520939E-2</v>
      </c>
      <c r="AF2227" s="14">
        <f>IFERROR(AF667+AF433,"")</f>
        <v>2.5947171867769434E-2</v>
      </c>
      <c r="AG2227" s="14">
        <f>IFERROR(AG667+AG433,"")</f>
        <v>2.8665728521357108E-2</v>
      </c>
      <c r="AH2227" s="14">
        <f>IFERROR(AH667+AH433,"")</f>
        <v>2.9525116621377124E-2</v>
      </c>
    </row>
    <row r="2228" spans="1:34" ht="15" hidden="1" x14ac:dyDescent="0.25">
      <c r="A2228" t="str">
        <f t="shared" si="396"/>
        <v>农业(H)不良率+关注率</v>
      </c>
      <c r="B2228" s="15" t="str">
        <f t="shared" si="394"/>
        <v>农业银行不良率+关注率</v>
      </c>
      <c r="C2228" s="16" t="s">
        <v>179</v>
      </c>
      <c r="D2228" s="16" t="s">
        <v>164</v>
      </c>
      <c r="E2228" s="17" t="s">
        <v>149</v>
      </c>
      <c r="F2228" s="17" t="s">
        <v>542</v>
      </c>
      <c r="G2228" s="17" t="str">
        <f>G2227</f>
        <v>不良率+关注率</v>
      </c>
      <c r="H2228" s="14">
        <f>IFERROR(H668+H434,"")</f>
        <v>3.8591595736621478E-2</v>
      </c>
      <c r="I2228" s="14">
        <f>IFERROR(I668+I434,"")</f>
        <v>3.7895457365409807E-2</v>
      </c>
      <c r="J2228" s="14">
        <f>IFERROR(J668+J434,"")</f>
        <v>3.6386433866539794E-2</v>
      </c>
      <c r="K2228" s="14">
        <f>IFERROR(K668+K434,"")</f>
        <v>3.5106161443628311E-2</v>
      </c>
      <c r="L2228" s="14">
        <f>IFERROR(L668+L434,"")</f>
        <v>3.5244680019987873E-2</v>
      </c>
      <c r="M2228" s="14">
        <f>IFERROR(M668+M434,"")</f>
        <v>3.5558055107897543E-2</v>
      </c>
      <c r="N2228" s="14">
        <f>IFERROR(N668+N434,"")</f>
        <v>3.5806538524632565E-2</v>
      </c>
      <c r="O2228" s="14">
        <f>IFERROR(O668+O434,"")</f>
        <v>3.4288618870682096E-2</v>
      </c>
      <c r="P2228" s="14">
        <f>IFERROR(P668+P434,"")</f>
        <v>3.0736170398960382E-2</v>
      </c>
      <c r="Q2228" s="14">
        <f>IFERROR(Q668+Q434,"")</f>
        <v>3.0153894441310489E-2</v>
      </c>
      <c r="R2228" s="14">
        <f>IFERROR(R668+R434,"")</f>
        <v>2.9068596090793097E-2</v>
      </c>
      <c r="S2228" s="14">
        <f>IFERROR(S668+S434,"")</f>
        <v>2.8041982257001167E-2</v>
      </c>
      <c r="T2228" s="14">
        <f>IFERROR(T668+T434,"")</f>
        <v>2.8669328402073847E-2</v>
      </c>
      <c r="U2228" s="14">
        <f>IFERROR(U668+U434,"")</f>
        <v>2.8116141136944238E-2</v>
      </c>
      <c r="V2228" s="14">
        <f>IFERROR(V668+V434,"")</f>
        <v>2.8292256311895303E-2</v>
      </c>
      <c r="W2228" s="14">
        <f>IFERROR(W668+W434,"")</f>
        <v>2.7318811363238764E-2</v>
      </c>
      <c r="X2228" s="14">
        <f>IFERROR(X668+X434,"")</f>
        <v>2.7903399500138443E-2</v>
      </c>
      <c r="Y2228" s="14">
        <f>IFERROR(Y668+Y434,"")</f>
        <v>2.7519488207359444E-2</v>
      </c>
      <c r="Z2228" s="14">
        <f>IFERROR(Z668+Z434,"")</f>
        <v>2.7486898764591046E-2</v>
      </c>
      <c r="AA2228" s="14">
        <f>IFERROR(AA668+AA434,"")</f>
        <v>2.6646121865127145E-2</v>
      </c>
      <c r="AB2228" s="14">
        <f>IFERROR(AB668+AB434,"")</f>
        <v>2.7413237395703477E-2</v>
      </c>
      <c r="AC2228" s="14">
        <f>IFERROR(AC668+AC434,"")</f>
        <v>2.7209187105195057E-2</v>
      </c>
      <c r="AD2228" s="14">
        <f>IFERROR(AD668+AD434,"")</f>
        <v>2.69879099225382E-2</v>
      </c>
      <c r="AE2228" s="14">
        <f>IFERROR(AE668+AE434,"")</f>
        <v>2.6103132015660557E-2</v>
      </c>
      <c r="AF2228" s="14">
        <f>IFERROR(AF668+AF434,"")</f>
        <v>2.673662458677898E-2</v>
      </c>
      <c r="AG2228" s="14">
        <f>IFERROR(AG668+AG434,"")</f>
        <v>2.6475932582899077E-2</v>
      </c>
      <c r="AH2228" s="14">
        <f>IFERROR(AH668+AH434,"")</f>
        <v>2.6616245074504601E-2</v>
      </c>
    </row>
    <row r="2229" spans="1:34" ht="15" hidden="1" x14ac:dyDescent="0.25">
      <c r="A2229" t="str">
        <f t="shared" si="396"/>
        <v>交通(H)不良率+关注率</v>
      </c>
      <c r="B2229" s="3" t="str">
        <f t="shared" si="394"/>
        <v>交通银行不良率+关注率</v>
      </c>
      <c r="C2229" s="4" t="s">
        <v>180</v>
      </c>
      <c r="D2229" s="4" t="s">
        <v>165</v>
      </c>
      <c r="E2229" s="5" t="s">
        <v>150</v>
      </c>
      <c r="F2229" s="5" t="s">
        <v>542</v>
      </c>
      <c r="G2229" s="5" t="str">
        <f t="shared" ref="G2229:G2255" si="398">G2228</f>
        <v>不良率+关注率</v>
      </c>
      <c r="H2229" s="14">
        <f>IFERROR(H669+H435,"")</f>
        <v>3.7928807791351209E-2</v>
      </c>
      <c r="I2229" s="14">
        <f>IFERROR(I669+I435,"")</f>
        <v>3.7589411251338904E-2</v>
      </c>
      <c r="J2229" s="14">
        <f>IFERROR(J669+J435,"")</f>
        <v>3.6289566905939076E-2</v>
      </c>
      <c r="K2229" s="14">
        <f>IFERROR(K669+K435,"")</f>
        <v>3.6466772011575305E-2</v>
      </c>
      <c r="L2229" s="14">
        <f>IFERROR(L669+L435,"")</f>
        <v>3.4569224016072569E-2</v>
      </c>
      <c r="M2229" s="14">
        <f>IFERROR(M669+M435,"")</f>
        <v>3.4202891675961744E-2</v>
      </c>
      <c r="N2229" s="14">
        <f>IFERROR(N669+N435,"")</f>
        <v>3.0810981009584806E-2</v>
      </c>
      <c r="O2229" s="14">
        <f>IFERROR(O669+O435,"")</f>
        <v>2.9942868504883795E-2</v>
      </c>
      <c r="P2229" s="14">
        <f>IFERROR(P669+P435,"")</f>
        <v>2.9800236122597829E-2</v>
      </c>
      <c r="Q2229" s="14">
        <f>IFERROR(Q669+Q435,"")</f>
        <v>2.9800706367515261E-2</v>
      </c>
      <c r="R2229" s="14">
        <f>IFERROR(R669+R435,"")</f>
        <v>2.8309694530821293E-2</v>
      </c>
      <c r="S2229" s="14">
        <f>IFERROR(S669+S435,"")</f>
        <v>2.8411229449430433E-2</v>
      </c>
      <c r="T2229" s="14">
        <f>IFERROR(T669+T435,"")</f>
        <v>2.8864087373531438E-2</v>
      </c>
      <c r="U2229" s="14">
        <f>IFERROR(U669+U435,"")</f>
        <v>2.869682330768188E-2</v>
      </c>
      <c r="V2229" s="14">
        <f>IFERROR(V669+V435,"")</f>
        <v>2.790265454886855E-2</v>
      </c>
      <c r="W2229" s="14">
        <f>IFERROR(W669+W435,"")</f>
        <v>2.7853085080138333E-2</v>
      </c>
      <c r="X2229" s="14">
        <f>IFERROR(X669+X435,"")</f>
        <v>2.8663349562355171E-2</v>
      </c>
      <c r="Y2229" s="14">
        <f>IFERROR(Y669+Y435,"")</f>
        <v>2.8258411630051626E-2</v>
      </c>
      <c r="Z2229" s="14">
        <f>IFERROR(Z669+Z435,"")</f>
        <v>2.8413072186611051E-2</v>
      </c>
      <c r="AA2229" s="14">
        <f>IFERROR(AA669+AA435,"")</f>
        <v>2.8527268318805914E-2</v>
      </c>
      <c r="AB2229" s="14">
        <f>IFERROR(AB669+AB435,"")</f>
        <v>2.983756961701961E-2</v>
      </c>
      <c r="AC2229" s="14">
        <f>IFERROR(AC669+AC435,"")</f>
        <v>2.8965046776552487E-2</v>
      </c>
      <c r="AD2229" s="14">
        <f>IFERROR(AD669+AD435,"")</f>
        <v>2.8802406114138406E-2</v>
      </c>
      <c r="AE2229" s="14">
        <f>IFERROR(AE669+AE435,"")</f>
        <v>2.821304793132734E-2</v>
      </c>
      <c r="AF2229" s="14">
        <f>IFERROR(AF669+AF435,"")</f>
        <v>2.8702318820060989E-2</v>
      </c>
      <c r="AG2229" s="14">
        <f>IFERROR(AG669+AG435,"")</f>
        <v>2.8279119097897265E-2</v>
      </c>
      <c r="AH2229" s="14">
        <f>IFERROR(AH669+AH435,"")</f>
        <v>2.9333328890628459E-2</v>
      </c>
    </row>
    <row r="2230" spans="1:34" ht="15" hidden="1" x14ac:dyDescent="0.25">
      <c r="A2230" t="str">
        <f t="shared" si="396"/>
        <v>中国(H)不良率+关注率</v>
      </c>
      <c r="B2230" s="3" t="str">
        <f t="shared" si="394"/>
        <v>中国银行不良率+关注率</v>
      </c>
      <c r="C2230" s="4" t="s">
        <v>181</v>
      </c>
      <c r="D2230" s="4" t="s">
        <v>166</v>
      </c>
      <c r="E2230" s="5" t="s">
        <v>151</v>
      </c>
      <c r="F2230" s="5" t="s">
        <v>542</v>
      </c>
      <c r="G2230" s="5" t="str">
        <f t="shared" si="398"/>
        <v>不良率+关注率</v>
      </c>
      <c r="H2230" s="14">
        <f>IFERROR(H670+H436,"")</f>
        <v>4.1296254162352074E-2</v>
      </c>
      <c r="I2230" s="14">
        <f>IFERROR(I670+I436,"")</f>
        <v>4.0247562980612939E-2</v>
      </c>
      <c r="J2230" s="14">
        <f>IFERROR(J670+J436,"")</f>
        <v>3.5896547863468908E-2</v>
      </c>
      <c r="K2230" s="14">
        <f>IFERROR(K670+K436,"")</f>
        <v>3.4858546681690215E-2</v>
      </c>
      <c r="L2230" s="14">
        <f>IFERROR(L670+L436,"")</f>
        <v>3.3592308573029306E-2</v>
      </c>
      <c r="M2230" s="14">
        <f>IFERROR(M670+M436,"")</f>
        <v>3.3776636972315442E-2</v>
      </c>
      <c r="N2230" s="14">
        <f>IFERROR(N670+N436,"")</f>
        <v>3.3255208189018351E-2</v>
      </c>
      <c r="O2230" s="14">
        <f>IFERROR(O670+O436,"")</f>
        <v>3.0665579000478102E-2</v>
      </c>
      <c r="P2230" s="14">
        <f>IFERROR(P670+P436,"")</f>
        <v>2.8300860358893756E-2</v>
      </c>
      <c r="Q2230" s="14">
        <f>IFERROR(Q670+Q436,"")</f>
        <v>2.8031954695564167E-2</v>
      </c>
      <c r="R2230" s="14">
        <f>IFERROR(R670+R436,"")</f>
        <v>2.6749000363253728E-2</v>
      </c>
      <c r="S2230" s="14">
        <f>IFERROR(S670+S436,"")</f>
        <v>2.5869028752952883E-2</v>
      </c>
      <c r="T2230" s="14">
        <f>IFERROR(T670+T436,"")</f>
        <v>2.6338097067777004E-2</v>
      </c>
      <c r="U2230" s="14">
        <f>IFERROR(U670+U436,"")</f>
        <v>2.5670103039065591E-2</v>
      </c>
      <c r="V2230" s="14">
        <f>IFERROR(V670+V436,"")</f>
        <v>2.6660290304374466E-2</v>
      </c>
      <c r="W2230" s="14">
        <f>IFERROR(W670+W436,"")</f>
        <v>2.4482027598185293E-2</v>
      </c>
      <c r="X2230" s="14">
        <f>IFERROR(X670+X436,"")</f>
        <v>2.5093478477551341E-2</v>
      </c>
      <c r="Y2230" s="14">
        <f>IFERROR(Y670+Y436,"")</f>
        <v>2.4660556813999469E-2</v>
      </c>
      <c r="Z2230" s="14">
        <f>IFERROR(Z670+Z436,"")</f>
        <v>2.7278972750986827E-2</v>
      </c>
      <c r="AA2230" s="14">
        <f>IFERROR(AA670+AA436,"")</f>
        <v>2.6298317762343926E-2</v>
      </c>
      <c r="AB2230" s="14">
        <f>IFERROR(AB670+AB436,"")</f>
        <v>2.6731941547855E-2</v>
      </c>
      <c r="AC2230" s="14">
        <f>IFERROR(AC670+AC436,"")</f>
        <v>2.6699972718699186E-2</v>
      </c>
      <c r="AD2230" s="14">
        <f>IFERROR(AD670+AD436,"")</f>
        <v>2.7189337916600234E-2</v>
      </c>
      <c r="AE2230" s="14">
        <f>IFERROR(AE670+AE436,"")</f>
        <v>2.6497281052449258E-2</v>
      </c>
      <c r="AF2230" s="14">
        <f>IFERROR(AF670+AF436,"")</f>
        <v>2.6765539604663172E-2</v>
      </c>
      <c r="AG2230" s="14">
        <f>IFERROR(AG670+AG436,"")</f>
        <v>2.655223044783666E-2</v>
      </c>
      <c r="AH2230" s="14">
        <f>IFERROR(AH670+AH436,"")</f>
        <v>2.6973493306465608E-2</v>
      </c>
    </row>
    <row r="2231" spans="1:34" ht="15" hidden="1" x14ac:dyDescent="0.25">
      <c r="A2231" t="str">
        <f t="shared" si="396"/>
        <v>建设(H)不良率+关注率</v>
      </c>
      <c r="B2231" s="3" t="str">
        <f t="shared" si="394"/>
        <v>建设银行不良率+关注率</v>
      </c>
      <c r="C2231" s="4" t="s">
        <v>182</v>
      </c>
      <c r="D2231" s="4" t="s">
        <v>167</v>
      </c>
      <c r="E2231" s="5" t="s">
        <v>152</v>
      </c>
      <c r="F2231" s="5" t="s">
        <v>542</v>
      </c>
      <c r="G2231" s="5" t="str">
        <f t="shared" si="398"/>
        <v>不良率+关注率</v>
      </c>
      <c r="H2231" s="14">
        <f>IFERROR(H671+H437,"")</f>
        <v>4.2301780452056917E-2</v>
      </c>
      <c r="I2231" s="14">
        <f>IFERROR(I671+I437,"")</f>
        <v>4.1677328392631663E-2</v>
      </c>
      <c r="J2231" s="14">
        <f>IFERROR(J671+J437,"")</f>
        <v>4.3502692450833359E-2</v>
      </c>
      <c r="K2231" s="14">
        <f>IFERROR(K671+K437,"")</f>
        <v>4.1748611645593375E-2</v>
      </c>
      <c r="L2231" s="14">
        <f>IFERROR(L671+L437,"")</f>
        <v>4.4820586520401745E-2</v>
      </c>
      <c r="M2231" s="14">
        <f>IFERROR(M671+M437,"")</f>
        <v>4.4806687349779592E-2</v>
      </c>
      <c r="N2231" s="14">
        <f>IFERROR(N671+N437,"")</f>
        <v>4.513808986246555E-2</v>
      </c>
      <c r="O2231" s="14">
        <f>IFERROR(O671+O437,"")</f>
        <v>4.3661747667794626E-2</v>
      </c>
      <c r="P2231" s="14">
        <f>IFERROR(P671+P437,"")</f>
        <v>4.3313468669544573E-2</v>
      </c>
      <c r="Q2231" s="14">
        <f>IFERROR(Q671+Q437,"")</f>
        <v>4.2573734677283676E-2</v>
      </c>
      <c r="R2231" s="14">
        <f>IFERROR(R671+R437,"")</f>
        <v>4.1116972400449245E-2</v>
      </c>
      <c r="S2231" s="14">
        <f>IFERROR(S671+S437,"")</f>
        <v>3.963964199308298E-2</v>
      </c>
      <c r="T2231" s="14">
        <f>IFERROR(T671+T437,"")</f>
        <v>4.0332341848578437E-2</v>
      </c>
      <c r="U2231" s="14">
        <f>IFERROR(U671+U437,"")</f>
        <v>3.9670184706433451E-2</v>
      </c>
      <c r="V2231" s="14">
        <f>IFERROR(V671+V437,"")</f>
        <v>3.8954978681728612E-2</v>
      </c>
      <c r="W2231" s="14">
        <f>IFERROR(W671+W437,"")</f>
        <v>3.747227440389056E-2</v>
      </c>
      <c r="X2231" s="14">
        <f>IFERROR(X671+X437,"")</f>
        <v>3.8692420308814625E-2</v>
      </c>
      <c r="Y2231" s="14">
        <f>IFERROR(Y671+Y437,"")</f>
        <v>3.8138111722868698E-2</v>
      </c>
      <c r="Z2231" s="14">
        <f>IFERROR(Z671+Z437,"")</f>
        <v>3.8133137616919791E-2</v>
      </c>
      <c r="AA2231" s="14">
        <f>IFERROR(AA671+AA437,"")</f>
        <v>3.6891830225711478E-2</v>
      </c>
      <c r="AB2231" s="14">
        <f>IFERROR(AB671+AB437,"")</f>
        <v>3.4227977208479865E-2</v>
      </c>
      <c r="AC2231" s="14">
        <f>IFERROR(AC671+AC437,"")</f>
        <v>3.3983193686103128E-2</v>
      </c>
      <c r="AD2231" s="14">
        <f>IFERROR(AD671+AD437,"")</f>
        <v>3.2293632119791034E-2</v>
      </c>
      <c r="AE2231" s="14">
        <f>IFERROR(AE671+AE437,"")</f>
        <v>3.1336540893335749E-2</v>
      </c>
      <c r="AF2231" s="14">
        <f>IFERROR(AF671+AF437,"")</f>
        <v>3.1398435779846259E-2</v>
      </c>
      <c r="AG2231" s="14">
        <f>IFERROR(AG671+AG437,"")</f>
        <v>3.1145102925421473E-2</v>
      </c>
      <c r="AH2231" s="14">
        <f>IFERROR(AH671+AH437,"")</f>
        <v>3.0769465193442497E-2</v>
      </c>
    </row>
    <row r="2232" spans="1:34" ht="15" hidden="1" x14ac:dyDescent="0.25">
      <c r="A2232" t="str">
        <f t="shared" si="396"/>
        <v>工商(H)不良率+关注率</v>
      </c>
      <c r="B2232" s="3" t="str">
        <f t="shared" si="394"/>
        <v>工商银行不良率+关注率</v>
      </c>
      <c r="C2232" s="4" t="s">
        <v>183</v>
      </c>
      <c r="D2232" s="4" t="s">
        <v>168</v>
      </c>
      <c r="E2232" s="5" t="s">
        <v>153</v>
      </c>
      <c r="F2232" s="5" t="s">
        <v>542</v>
      </c>
      <c r="G2232" s="5" t="str">
        <f t="shared" si="398"/>
        <v>不良率+关注率</v>
      </c>
      <c r="H2232" s="14">
        <f>IFERROR(H672+H438,"")</f>
        <v>4.1901771815076733E-2</v>
      </c>
      <c r="I2232" s="14">
        <f>IFERROR(I672+I438,"")</f>
        <v>4.086855559915839E-2</v>
      </c>
      <c r="J2232" s="14">
        <f>IFERROR(J672+J438,"")</f>
        <v>4.1437840405042115E-2</v>
      </c>
      <c r="K2232" s="14">
        <f>IFERROR(K672+K438,"")</f>
        <v>4.0268717260142931E-2</v>
      </c>
      <c r="L2232" s="14">
        <f>IFERROR(L672+L438,"")</f>
        <v>3.9112393809136933E-2</v>
      </c>
      <c r="M2232" s="14">
        <f>IFERROR(M672+M438,"")</f>
        <v>3.900099144367114E-2</v>
      </c>
      <c r="N2232" s="14">
        <f>IFERROR(N672+N438,"")</f>
        <v>3.7916257957074165E-2</v>
      </c>
      <c r="O2232" s="14">
        <f>IFERROR(O672+O438,"")</f>
        <v>3.6942148224988591E-2</v>
      </c>
      <c r="P2232" s="14">
        <f>IFERROR(P672+P438,"")</f>
        <v>3.4670965151516742E-2</v>
      </c>
      <c r="Q2232" s="14">
        <f>IFERROR(Q672+Q438,"")</f>
        <v>3.4066485334321904E-2</v>
      </c>
      <c r="R2232" s="14">
        <f>IFERROR(R672+R438,"")</f>
        <v>3.4136764672795042E-2</v>
      </c>
      <c r="S2232" s="14">
        <f>IFERROR(S672+S438,"")</f>
        <v>3.3273254028934329E-2</v>
      </c>
      <c r="T2232" s="14">
        <f>IFERROR(T672+T438,"")</f>
        <v>3.2775586445945991E-2</v>
      </c>
      <c r="U2232" s="14">
        <f>IFERROR(U672+U438,"")</f>
        <v>3.2212245877846768E-2</v>
      </c>
      <c r="V2232" s="14">
        <f>IFERROR(V672+V438,"")</f>
        <v>3.3256398828345926E-2</v>
      </c>
      <c r="W2232" s="14">
        <f>IFERROR(W672+W438,"")</f>
        <v>3.2214851170459122E-2</v>
      </c>
      <c r="X2232" s="14">
        <f>IFERROR(X672+X438,"")</f>
        <v>3.1525605571834578E-2</v>
      </c>
      <c r="Y2232" s="14">
        <f>IFERROR(Y672+Y438,"")</f>
        <v>3.1184692168496984E-2</v>
      </c>
      <c r="Z2232" s="14">
        <f>IFERROR(Z672+Z438,"")</f>
        <v>3.2104028254940624E-2</v>
      </c>
      <c r="AA2232" s="14">
        <f>IFERROR(AA672+AA438,"")</f>
        <v>3.1236177501337222E-2</v>
      </c>
      <c r="AB2232" s="14">
        <f>IFERROR(AB672+AB438,"")</f>
        <v>3.2688649863224312E-2</v>
      </c>
      <c r="AC2232" s="14">
        <f>IFERROR(AC672+AC438,"")</f>
        <v>3.2512201244273856E-2</v>
      </c>
      <c r="AD2232" s="14">
        <f>IFERROR(AD672+AD438,"")</f>
        <v>3.3637077601481366E-2</v>
      </c>
      <c r="AE2232" s="14">
        <f>IFERROR(AE672+AE438,"")</f>
        <v>3.2643402180389809E-2</v>
      </c>
      <c r="AF2232" s="14">
        <f>IFERROR(AF672+AF438,"")</f>
        <v>3.237803304874013E-2</v>
      </c>
      <c r="AG2232" s="14">
        <f>IFERROR(AG672+AG438,"")</f>
        <v>3.2211215772242216E-2</v>
      </c>
      <c r="AH2232" s="14">
        <f>IFERROR(AH672+AH438,"")</f>
        <v>3.2593010483078902E-2</v>
      </c>
    </row>
    <row r="2233" spans="1:34" ht="15" hidden="1" x14ac:dyDescent="0.25">
      <c r="A2233" t="str">
        <f t="shared" si="396"/>
        <v>邮储(H)不良率+关注率</v>
      </c>
      <c r="B2233" s="3" t="str">
        <f t="shared" si="394"/>
        <v>邮储银行不良率+关注率</v>
      </c>
      <c r="C2233" s="4" t="s">
        <v>184</v>
      </c>
      <c r="D2233" s="4" t="s">
        <v>169</v>
      </c>
      <c r="E2233" s="5" t="s">
        <v>154</v>
      </c>
      <c r="F2233" s="5" t="s">
        <v>542</v>
      </c>
      <c r="G2233" s="5" t="str">
        <f t="shared" si="398"/>
        <v>不良率+关注率</v>
      </c>
      <c r="H2233" s="14">
        <f>IFERROR(H673+H439,"")</f>
        <v>1.4869540820895031E-2</v>
      </c>
      <c r="I2233" s="14">
        <f>IFERROR(I673+I439,"")</f>
        <v>1.4769775699449848E-2</v>
      </c>
      <c r="J2233" s="14">
        <f>IFERROR(J673+J439,"")</f>
        <v>1.5175749278374392E-2</v>
      </c>
      <c r="K2233" s="14">
        <f>IFERROR(K673+K439,"")</f>
        <v>1.483949877991274E-2</v>
      </c>
      <c r="L2233" s="14">
        <f>IFERROR(L673+L439,"")</f>
        <v>1.4241989497006443E-2</v>
      </c>
      <c r="M2233" s="14">
        <f>IFERROR(M673+M439,"")</f>
        <v>1.3980374519138989E-2</v>
      </c>
      <c r="N2233" s="14">
        <f>IFERROR(N673+N439,"")</f>
        <v>1.4147204412397061E-2</v>
      </c>
      <c r="O2233" s="14">
        <f>IFERROR(O673+O439,"")</f>
        <v>1.3590358585801239E-2</v>
      </c>
      <c r="P2233" s="14">
        <f>IFERROR(P673+P439,"")</f>
        <v>1.31197790840385E-2</v>
      </c>
      <c r="Q2233" s="14">
        <f>IFERROR(Q673+Q439,"")</f>
        <v>1.2712856217509845E-2</v>
      </c>
      <c r="R2233" s="14">
        <f>IFERROR(R673+R439,"")</f>
        <v>1.2911734356724309E-2</v>
      </c>
      <c r="S2233" s="14">
        <f>IFERROR(S673+S439,"")</f>
        <v>1.2953132466011128E-2</v>
      </c>
      <c r="T2233" s="14">
        <f>IFERROR(T673+T439,"")</f>
        <v>1.3356597965631555E-2</v>
      </c>
      <c r="U2233" s="14">
        <f>IFERROR(U673+U439,"")</f>
        <v>1.3771017436141519E-2</v>
      </c>
      <c r="V2233" s="14">
        <f>IFERROR(V673+V439,"")</f>
        <v>1.3956809140310991E-2</v>
      </c>
      <c r="W2233" s="14">
        <f>IFERROR(W673+W439,"")</f>
        <v>1.3689641608930561E-2</v>
      </c>
      <c r="X2233" s="14">
        <f>IFERROR(X673+X439,"")</f>
        <v>1.4304789236202948E-2</v>
      </c>
      <c r="Y2233" s="14">
        <f>IFERROR(Y673+Y439,"")</f>
        <v>1.4234283964482996E-2</v>
      </c>
      <c r="Z2233" s="14">
        <f>IFERROR(Z673+Z439,"")</f>
        <v>1.5043492643724737E-2</v>
      </c>
      <c r="AA2233" s="14">
        <f>IFERROR(AA673+AA439,"")</f>
        <v>1.5511179743334779E-2</v>
      </c>
      <c r="AB2233" s="14">
        <f>IFERROR(AB673+AB439,"")</f>
        <v>1.652656589937453E-2</v>
      </c>
      <c r="AC2233" s="14">
        <f>IFERROR(AC673+AC439,"")</f>
        <v>1.7638914282375288E-2</v>
      </c>
      <c r="AD2233" s="14">
        <f>IFERROR(AD673+AD439,"")</f>
        <v>1.8461021976165247E-2</v>
      </c>
      <c r="AE2233" s="14">
        <f>IFERROR(AE673+AE439,"")</f>
        <v>1.9809917329579096E-2</v>
      </c>
      <c r="AF2233" s="14">
        <f>IFERROR(AF673+AF439,"")</f>
        <v>2.1253983018784034E-2</v>
      </c>
      <c r="AG2233" s="14">
        <f>IFERROR(AG673+AG439,"")</f>
        <v>2.3216643124906858E-2</v>
      </c>
      <c r="AH2233" s="14">
        <f>IFERROR(AH673+AH439,"")</f>
        <v>2.5217561489486867E-2</v>
      </c>
    </row>
    <row r="2234" spans="1:34" ht="15" hidden="1" x14ac:dyDescent="0.25">
      <c r="A2234" t="str">
        <f t="shared" si="396"/>
        <v>光大(H)不良率+关注率</v>
      </c>
      <c r="B2234" s="3" t="str">
        <f t="shared" si="394"/>
        <v>光大银行不良率+关注率</v>
      </c>
      <c r="C2234" s="4" t="s">
        <v>185</v>
      </c>
      <c r="D2234" s="4" t="s">
        <v>170</v>
      </c>
      <c r="E2234" s="5" t="s">
        <v>155</v>
      </c>
      <c r="F2234" s="5" t="s">
        <v>542</v>
      </c>
      <c r="G2234" s="5" t="str">
        <f t="shared" si="398"/>
        <v>不良率+关注率</v>
      </c>
      <c r="H2234" s="14">
        <f>IFERROR(H674+H440,"")</f>
        <v>3.8696409522670908E-2</v>
      </c>
      <c r="I2234" s="14">
        <f>IFERROR(I674+I440,"")</f>
        <v>3.784009132739713E-2</v>
      </c>
      <c r="J2234" s="14">
        <f>IFERROR(J674+J440,"")</f>
        <v>3.7721861039951274E-2</v>
      </c>
      <c r="K2234" s="14">
        <f>IFERROR(K674+K440,"")</f>
        <v>3.6224849889137475E-2</v>
      </c>
      <c r="L2234" s="14">
        <f>IFERROR(L674+L440,"")</f>
        <v>3.7432445725950711E-2</v>
      </c>
      <c r="M2234" s="14">
        <f>IFERROR(M674+M440,"")</f>
        <v>3.6927264589974036E-2</v>
      </c>
      <c r="N2234" s="14">
        <f>IFERROR(N674+N440,"")</f>
        <v>3.5322973056492776E-2</v>
      </c>
      <c r="O2234" s="14">
        <f>IFERROR(O674+O440,"")</f>
        <v>3.4205182249292462E-2</v>
      </c>
      <c r="P2234" s="14">
        <f>IFERROR(P674+P440,"")</f>
        <v>3.2596350917149332E-2</v>
      </c>
      <c r="Q2234" s="14">
        <f>IFERROR(Q674+Q440,"")</f>
        <v>3.2116546629518732E-2</v>
      </c>
      <c r="R2234" s="14">
        <f>IFERROR(R674+R440,"")</f>
        <v>3.1085833053145401E-2</v>
      </c>
      <c r="S2234" s="14">
        <f>IFERROR(S674+S440,"")</f>
        <v>3.0196689420279407E-2</v>
      </c>
      <c r="T2234" s="14">
        <f>IFERROR(T674+T440,"")</f>
        <v>3.0807239679877557E-2</v>
      </c>
      <c r="U2234" s="14">
        <f>IFERROR(U674+U440,"")</f>
        <v>3.0538187539029253E-2</v>
      </c>
      <c r="V2234" s="14">
        <f>IFERROR(V674+V440,"")</f>
        <v>3.0944263545146008E-2</v>
      </c>
      <c r="W2234" s="14">
        <f>IFERROR(W674+W440,"")</f>
        <v>3.0241717027045294E-2</v>
      </c>
      <c r="X2234" s="14">
        <f>IFERROR(X674+X440,"")</f>
        <v>3.1625724441315076E-2</v>
      </c>
      <c r="Y2234" s="14">
        <f>IFERROR(Y674+Y440,"")</f>
        <v>3.203901501545893E-2</v>
      </c>
      <c r="Z2234" s="14">
        <f>IFERROR(Z674+Z440,"")</f>
        <v>3.0929323408734301E-2</v>
      </c>
      <c r="AA2234" s="14">
        <f>IFERROR(AA674+AA440,"")</f>
        <v>3.0366738415906827E-2</v>
      </c>
      <c r="AB2234" s="14">
        <f>IFERROR(AB674+AB440,"")</f>
        <v>3.2424776110816025E-2</v>
      </c>
      <c r="AC2234" s="14">
        <f>IFERROR(AC674+AC440,"")</f>
        <v>3.2405394465563411E-2</v>
      </c>
      <c r="AD2234" s="14">
        <f>IFERROR(AD674+AD440,"")</f>
        <v>3.0894967642813676E-2</v>
      </c>
      <c r="AE2234" s="14">
        <f>IFERROR(AE674+AE440,"")</f>
        <v>3.0102743891314659E-2</v>
      </c>
      <c r="AF2234" s="14">
        <f>IFERROR(AF674+AF440,"")</f>
        <v>3.0456597217971289E-2</v>
      </c>
      <c r="AG2234" s="14">
        <f>IFERROR(AG674+AG440,"")</f>
        <v>3.0811333013653287E-2</v>
      </c>
      <c r="AH2234" s="14">
        <f>IFERROR(AH674+AH440,"")</f>
        <v>3.1153260600298778E-2</v>
      </c>
    </row>
    <row r="2235" spans="1:34" ht="15" hidden="1" x14ac:dyDescent="0.25">
      <c r="A2235" t="str">
        <f t="shared" si="396"/>
        <v>中信(H)不良率+关注率</v>
      </c>
      <c r="B2235" s="3" t="str">
        <f t="shared" si="394"/>
        <v>中信银行不良率+关注率</v>
      </c>
      <c r="C2235" s="4" t="s">
        <v>186</v>
      </c>
      <c r="D2235" s="4" t="s">
        <v>171</v>
      </c>
      <c r="E2235" s="5" t="s">
        <v>156</v>
      </c>
      <c r="F2235" s="5" t="s">
        <v>542</v>
      </c>
      <c r="G2235" s="5" t="str">
        <f t="shared" si="398"/>
        <v>不良率+关注率</v>
      </c>
      <c r="H2235" s="14">
        <f>IFERROR(H675+H441,"")</f>
        <v>4.0435631183072654E-2</v>
      </c>
      <c r="I2235" s="14">
        <f>IFERROR(I675+I441,"")</f>
        <v>3.9729488607984018E-2</v>
      </c>
      <c r="J2235" s="14">
        <f>IFERROR(J675+J441,"")</f>
        <v>3.8713428908098001E-2</v>
      </c>
      <c r="K2235" s="14">
        <f>IFERROR(K675+K441,"")</f>
        <v>3.9377130184842887E-2</v>
      </c>
      <c r="L2235" s="14">
        <f>IFERROR(L675+L441,"")</f>
        <v>4.3763617116337958E-2</v>
      </c>
      <c r="M2235" s="14">
        <f>IFERROR(M675+M441,"")</f>
        <v>4.4402468293519418E-2</v>
      </c>
      <c r="N2235" s="14">
        <f>IFERROR(N675+N441,"")</f>
        <v>3.652224960191644E-2</v>
      </c>
      <c r="O2235" s="14">
        <f>IFERROR(O675+O441,"")</f>
        <v>3.477810435453537E-2</v>
      </c>
      <c r="P2235" s="14">
        <f>IFERROR(P675+P441,"")</f>
        <v>3.6593158591443228E-2</v>
      </c>
      <c r="Q2235" s="14">
        <f>IFERROR(Q675+Q441,"")</f>
        <v>3.6203227724793993E-2</v>
      </c>
      <c r="R2235" s="14">
        <f>IFERROR(R675+R441,"")</f>
        <v>3.1381577827206061E-2</v>
      </c>
      <c r="S2235" s="14">
        <f>IFERROR(S675+S441,"")</f>
        <v>3.0638778884717537E-2</v>
      </c>
      <c r="T2235" s="14">
        <f>IFERROR(T675+T441,"")</f>
        <v>3.2019653483246875E-2</v>
      </c>
      <c r="U2235" s="14">
        <f>IFERROR(U675+U441,"")</f>
        <v>3.12968536518963E-2</v>
      </c>
      <c r="V2235" s="14">
        <f>IFERROR(V675+V441,"")</f>
        <v>2.9073517011814223E-2</v>
      </c>
      <c r="W2235" s="14">
        <f>IFERROR(W675+W441,"")</f>
        <v>2.7881874217514105E-2</v>
      </c>
      <c r="X2235" s="14">
        <f>IFERROR(X675+X441,"")</f>
        <v>2.7739111607756061E-2</v>
      </c>
      <c r="Y2235" s="14">
        <f>IFERROR(Y675+Y441,"")</f>
        <v>2.7207425124807234E-2</v>
      </c>
      <c r="Z2235" s="14">
        <f>IFERROR(Z675+Z441,"")</f>
        <v>2.7562746019528787E-2</v>
      </c>
      <c r="AA2235" s="14">
        <f>IFERROR(AA675+AA441,"")</f>
        <v>2.7830810167756626E-2</v>
      </c>
      <c r="AB2235" s="14">
        <f>IFERROR(AB675+AB441,"")</f>
        <v>2.8069524450043626E-2</v>
      </c>
      <c r="AC2235" s="14">
        <f>IFERROR(AC675+AC441,"")</f>
        <v>2.8641092995163719E-2</v>
      </c>
      <c r="AD2235" s="14">
        <f>IFERROR(AD675+AD441,"")</f>
        <v>2.7958025554672902E-2</v>
      </c>
      <c r="AE2235" s="14">
        <f>IFERROR(AE675+AE441,"")</f>
        <v>2.8410185155983769E-2</v>
      </c>
      <c r="AF2235" s="14">
        <f>IFERROR(AF675+AF441,"")</f>
        <v>2.8136824143814958E-2</v>
      </c>
      <c r="AG2235" s="14">
        <f>IFERROR(AG675+AG441,"")</f>
        <v>2.7926210150971527E-2</v>
      </c>
      <c r="AH2235" s="14">
        <f>IFERROR(AH675+AH441,"")</f>
        <v>2.7749608506881067E-2</v>
      </c>
    </row>
    <row r="2236" spans="1:34" ht="15" hidden="1" x14ac:dyDescent="0.25">
      <c r="A2236" t="str">
        <f t="shared" si="396"/>
        <v>浙商(H)不良率+关注率</v>
      </c>
      <c r="B2236" s="3" t="str">
        <f t="shared" si="394"/>
        <v>浙商银行不良率+关注率</v>
      </c>
      <c r="C2236" s="4" t="s">
        <v>187</v>
      </c>
      <c r="D2236" s="4" t="s">
        <v>172</v>
      </c>
      <c r="E2236" s="5" t="s">
        <v>157</v>
      </c>
      <c r="F2236" s="5" t="s">
        <v>542</v>
      </c>
      <c r="G2236" s="5" t="str">
        <f t="shared" si="398"/>
        <v>不良率+关注率</v>
      </c>
      <c r="H2236" s="14">
        <f>IFERROR(H676+H442,"")</f>
        <v>3.3464433162930352E-2</v>
      </c>
      <c r="I2236" s="14" t="str">
        <f>IFERROR(I676+I442,"")</f>
        <v/>
      </c>
      <c r="J2236" s="14">
        <f>IFERROR(J676+J442,"")</f>
        <v>3.7058856881731446E-2</v>
      </c>
      <c r="K2236" s="14">
        <f>IFERROR(K676+K442,"")</f>
        <v>3.6430016388627397E-2</v>
      </c>
      <c r="L2236" s="14">
        <f>IFERROR(L676+L442,"")</f>
        <v>3.5605067081286947E-2</v>
      </c>
      <c r="M2236" s="14">
        <f>IFERROR(M676+M442,"")</f>
        <v>3.5329208335555487E-2</v>
      </c>
      <c r="N2236" s="14">
        <f>IFERROR(N676+N442,"")</f>
        <v>3.1677451826046178E-2</v>
      </c>
      <c r="O2236" s="14">
        <f>IFERROR(O676+O442,"")</f>
        <v>3.2058341028626487E-2</v>
      </c>
      <c r="P2236" s="14">
        <f>IFERROR(P676+P442,"")</f>
        <v>3.136930613605296E-2</v>
      </c>
      <c r="Q2236" s="14">
        <f>IFERROR(Q676+Q442,"")</f>
        <v>3.1079297815376473E-2</v>
      </c>
      <c r="R2236" s="14">
        <f>IFERROR(R676+R442,"")</f>
        <v>3.7541375075637644E-2</v>
      </c>
      <c r="S2236" s="14">
        <f>IFERROR(S676+S442,"")</f>
        <v>3.6237452487334045E-2</v>
      </c>
      <c r="T2236" s="14">
        <f>IFERROR(T676+T442,"")</f>
        <v>4.4923226670258845E-2</v>
      </c>
      <c r="U2236" s="14">
        <f>IFERROR(U676+U442,"")</f>
        <v>4.3997341795682078E-2</v>
      </c>
      <c r="V2236" s="14">
        <f>IFERROR(V676+V442,"")</f>
        <v>3.8760834020312655E-2</v>
      </c>
      <c r="W2236" s="14">
        <f>IFERROR(W676+W442,"")</f>
        <v>3.7333285841764027E-2</v>
      </c>
      <c r="X2236" s="14">
        <f>IFERROR(X676+X442,"")</f>
        <v>3.5400126299426793E-2</v>
      </c>
      <c r="Y2236" s="14">
        <f>IFERROR(Y676+Y442,"")</f>
        <v>3.4775432502307635E-2</v>
      </c>
      <c r="Z2236" s="14">
        <f>IFERROR(Z676+Z442,"")</f>
        <v>3.4934699386704154E-2</v>
      </c>
      <c r="AA2236" s="14">
        <f>IFERROR(AA676+AA442,"")</f>
        <v>3.4226952855673481E-2</v>
      </c>
      <c r="AB2236" s="14">
        <f>IFERROR(AB676+AB442,"")</f>
        <v>3.6355631902779156E-2</v>
      </c>
      <c r="AC2236" s="14">
        <f>IFERROR(AC676+AC442,"")</f>
        <v>3.6086425566331522E-2</v>
      </c>
      <c r="AD2236" s="14">
        <f>IFERROR(AD676+AD442,"")</f>
        <v>3.7865506125917645E-2</v>
      </c>
      <c r="AE2236" s="14">
        <f>IFERROR(AE676+AE442,"")</f>
        <v>3.7329934447489763E-2</v>
      </c>
      <c r="AF2236" s="14">
        <f>IFERROR(AF676+AF442,"")</f>
        <v>3.8623833742621114E-2</v>
      </c>
      <c r="AG2236" s="14">
        <f>IFERROR(AG676+AG442,"")</f>
        <v>3.8404985782630338E-2</v>
      </c>
      <c r="AH2236" s="14">
        <f>IFERROR(AH676+AH442,"")</f>
        <v>3.722856541114164E-2</v>
      </c>
    </row>
    <row r="2237" spans="1:34" ht="15" hidden="1" x14ac:dyDescent="0.25">
      <c r="A2237" t="str">
        <f t="shared" si="396"/>
        <v>民生(H)不良率+关注率</v>
      </c>
      <c r="B2237" s="3" t="str">
        <f t="shared" si="394"/>
        <v>民生银行不良率+关注率</v>
      </c>
      <c r="C2237" s="4" t="s">
        <v>188</v>
      </c>
      <c r="D2237" s="4" t="s">
        <v>173</v>
      </c>
      <c r="E2237" s="5" t="s">
        <v>158</v>
      </c>
      <c r="F2237" s="5" t="s">
        <v>542</v>
      </c>
      <c r="G2237" s="5" t="str">
        <f t="shared" si="398"/>
        <v>不良率+关注率</v>
      </c>
      <c r="H2237" s="14">
        <f>IFERROR(H677+H443,"")</f>
        <v>5.0927231049626549E-2</v>
      </c>
      <c r="I2237" s="14">
        <f>IFERROR(I677+I443,"")</f>
        <v>4.8844397449976262E-2</v>
      </c>
      <c r="J2237" s="14">
        <f>IFERROR(J677+J443,"")</f>
        <v>4.5214912944456662E-2</v>
      </c>
      <c r="K2237" s="14">
        <f>IFERROR(K677+K443,"")</f>
        <v>4.3424427094359064E-2</v>
      </c>
      <c r="L2237" s="14">
        <f>IFERROR(L677+L443,"")</f>
        <v>4.8152410517001761E-2</v>
      </c>
      <c r="M2237" s="14">
        <f>IFERROR(M677+M443,"")</f>
        <v>4.9315924299939834E-2</v>
      </c>
      <c r="N2237" s="14">
        <f>IFERROR(N677+N443,"")</f>
        <v>4.7955592406817869E-2</v>
      </c>
      <c r="O2237" s="14">
        <f>IFERROR(O677+O443,"")</f>
        <v>4.6361684052399675E-2</v>
      </c>
      <c r="P2237" s="14">
        <f>IFERROR(P677+P443,"")</f>
        <v>4.662422183089858E-2</v>
      </c>
      <c r="Q2237" s="14">
        <f>IFERROR(Q677+Q443,"")</f>
        <v>4.9837530483361252E-2</v>
      </c>
      <c r="R2237" s="14">
        <f>IFERROR(R677+R443,"")</f>
        <v>4.6398709244302339E-2</v>
      </c>
      <c r="S2237" s="14">
        <f>IFERROR(S677+S443,"")</f>
        <v>4.4376661807576698E-2</v>
      </c>
      <c r="T2237" s="14">
        <f>IFERROR(T677+T443,"")</f>
        <v>4.420382391210062E-2</v>
      </c>
      <c r="U2237" s="14">
        <f>IFERROR(U677+U443,"")</f>
        <v>4.5695369773767744E-2</v>
      </c>
      <c r="V2237" s="14">
        <f>IFERROR(V677+V443,"")</f>
        <v>4.5709885770695249E-2</v>
      </c>
      <c r="W2237" s="14">
        <f>IFERROR(W677+W443,"")</f>
        <v>4.3589972590344986E-2</v>
      </c>
      <c r="X2237" s="14">
        <f>IFERROR(X677+X443,"")</f>
        <v>4.2458495101962174E-2</v>
      </c>
      <c r="Y2237" s="14">
        <f>IFERROR(Y677+Y443,"")</f>
        <v>4.2162405536002562E-2</v>
      </c>
      <c r="Z2237" s="14">
        <f>IFERROR(Z677+Z443,"")</f>
        <v>4.1830860842846901E-2</v>
      </c>
      <c r="AA2237" s="14">
        <f>IFERROR(AA677+AA443,"")</f>
        <v>4.069566681767238E-2</v>
      </c>
      <c r="AB2237" s="14">
        <f>IFERROR(AB677+AB443,"")</f>
        <v>4.2488083225210915E-2</v>
      </c>
      <c r="AC2237" s="14">
        <f>IFERROR(AC677+AC443,"")</f>
        <v>4.2556123680995303E-2</v>
      </c>
      <c r="AD2237" s="14">
        <f>IFERROR(AD677+AD443,"")</f>
        <v>4.1746520824720031E-2</v>
      </c>
      <c r="AE2237" s="14">
        <f>IFERROR(AE677+AE443,"")</f>
        <v>4.1528633700898605E-2</v>
      </c>
      <c r="AF2237" s="14">
        <f>IFERROR(AF677+AF443,"")</f>
        <v>4.2055801841394187E-2</v>
      </c>
      <c r="AG2237" s="14">
        <f>IFERROR(AG677+AG443,"")</f>
        <v>4.2204914262866204E-2</v>
      </c>
      <c r="AH2237" s="14">
        <f>IFERROR(AH677+AH443,"")</f>
        <v>4.2254021229582384E-2</v>
      </c>
    </row>
    <row r="2238" spans="1:34" ht="15" hidden="1" x14ac:dyDescent="0.25">
      <c r="A2238" t="str">
        <f t="shared" si="396"/>
        <v>招商(H)不良率+关注率</v>
      </c>
      <c r="B2238" s="3" t="str">
        <f t="shared" si="394"/>
        <v>招商银行不良率+关注率</v>
      </c>
      <c r="C2238" s="4" t="s">
        <v>189</v>
      </c>
      <c r="D2238" s="4" t="s">
        <v>174</v>
      </c>
      <c r="E2238" s="5" t="s">
        <v>159</v>
      </c>
      <c r="F2238" s="5" t="s">
        <v>542</v>
      </c>
      <c r="G2238" s="5" t="str">
        <f t="shared" si="398"/>
        <v>不良率+关注率</v>
      </c>
      <c r="H2238" s="14">
        <f>IFERROR(H678+H444,"")</f>
        <v>2.5324311153154946E-2</v>
      </c>
      <c r="I2238" s="14">
        <f>IFERROR(I678+I444,"")</f>
        <v>2.4519393002512851E-2</v>
      </c>
      <c r="J2238" s="14">
        <f>IFERROR(J678+J444,"")</f>
        <v>2.3310999521227439E-2</v>
      </c>
      <c r="K2238" s="14">
        <f>IFERROR(K678+K444,"")</f>
        <v>2.300197981768385E-2</v>
      </c>
      <c r="L2238" s="14">
        <f>IFERROR(L678+L444,"")</f>
        <v>2.1311546741719166E-2</v>
      </c>
      <c r="M2238" s="14">
        <f>IFERROR(M678+M444,"")</f>
        <v>1.9190013227592492E-2</v>
      </c>
      <c r="N2238" s="14">
        <f>IFERROR(N678+N444,"")</f>
        <v>1.8796035734226689E-2</v>
      </c>
      <c r="O2238" s="14">
        <f>IFERROR(O678+O444,"")</f>
        <v>1.7021233352326172E-2</v>
      </c>
      <c r="P2238" s="14">
        <f>IFERROR(P678+P444,"")</f>
        <v>1.7095172578551952E-2</v>
      </c>
      <c r="Q2238" s="14">
        <f>IFERROR(Q678+Q444,"")</f>
        <v>1.7485884584335316E-2</v>
      </c>
      <c r="R2238" s="14">
        <f>IFERROR(R678+R444,"")</f>
        <v>1.7467812476548619E-2</v>
      </c>
      <c r="S2238" s="14">
        <f>IFERROR(S678+S444,"")</f>
        <v>1.8980408832419693E-2</v>
      </c>
      <c r="T2238" s="14">
        <f>IFERROR(T678+T444,"")</f>
        <v>1.957854773427389E-2</v>
      </c>
      <c r="U2238" s="14">
        <f>IFERROR(U678+U444,"")</f>
        <v>2.0896519469756139E-2</v>
      </c>
      <c r="V2238" s="14">
        <f>IFERROR(V678+V444,"")</f>
        <v>2.1740873795889553E-2</v>
      </c>
      <c r="W2238" s="14">
        <f>IFERROR(W678+W444,"")</f>
        <v>2.0666079411613841E-2</v>
      </c>
      <c r="X2238" s="14">
        <f>IFERROR(X678+X444,"")</f>
        <v>1.9748229901978449E-2</v>
      </c>
      <c r="Y2238" s="14">
        <f>IFERROR(Y678+Y444,"")</f>
        <v>1.9699223210554149E-2</v>
      </c>
      <c r="Z2238" s="14">
        <f>IFERROR(Z678+Z444,"")</f>
        <v>2.0458592627132378E-2</v>
      </c>
      <c r="AA2238" s="14">
        <f>IFERROR(AA678+AA444,"")</f>
        <v>2.0646446630761019E-2</v>
      </c>
      <c r="AB2238" s="14">
        <f>IFERROR(AB678+AB444,"")</f>
        <v>2.1750240167023226E-2</v>
      </c>
      <c r="AC2238" s="14">
        <f>IFERROR(AC678+AC444,"")</f>
        <v>2.243953940602339E-2</v>
      </c>
      <c r="AD2238" s="14">
        <f>IFERROR(AD678+AD444,"")</f>
        <v>2.2432045064721923E-2</v>
      </c>
      <c r="AE2238" s="14">
        <f>IFERROR(AE678+AE444,"")</f>
        <v>2.3040486485189277E-2</v>
      </c>
      <c r="AF2238" s="14">
        <f>IFERROR(AF678+AF444,"")</f>
        <v>2.3557759586859822E-2</v>
      </c>
      <c r="AG2238" s="14">
        <f>IFERROR(AG678+AG444,"")</f>
        <v>2.3699999999999999E-2</v>
      </c>
      <c r="AH2238" s="14">
        <f>IFERROR(AH678+AH444,"")</f>
        <v>2.3709612846852423E-2</v>
      </c>
    </row>
    <row r="2239" spans="1:34" ht="15" hidden="1" x14ac:dyDescent="0.25">
      <c r="A2239" t="str">
        <f t="shared" si="396"/>
        <v>重庆(H)不良率+关注率</v>
      </c>
      <c r="B2239" s="3" t="str">
        <f t="shared" si="394"/>
        <v>重庆银行不良率+关注率</v>
      </c>
      <c r="C2239" s="4" t="s">
        <v>190</v>
      </c>
      <c r="D2239" s="4" t="s">
        <v>175</v>
      </c>
      <c r="E2239" s="5" t="s">
        <v>160</v>
      </c>
      <c r="F2239" s="5" t="s">
        <v>542</v>
      </c>
      <c r="G2239" s="5" t="str">
        <f t="shared" si="398"/>
        <v>不良率+关注率</v>
      </c>
      <c r="H2239" s="14">
        <f>IFERROR(H679+H445,"")</f>
        <v>1.34E-2</v>
      </c>
      <c r="I2239" s="14" t="str">
        <f>IFERROR(I679+I445,"")</f>
        <v/>
      </c>
      <c r="J2239" s="14">
        <f>IFERROR(J679+J445,"")</f>
        <v>4.3844646245692273E-2</v>
      </c>
      <c r="K2239" s="14">
        <f>IFERROR(K679+K445,"")</f>
        <v>4.2579197679990528E-2</v>
      </c>
      <c r="L2239" s="14">
        <f>IFERROR(L679+L445,"")</f>
        <v>4.3260795606156817E-2</v>
      </c>
      <c r="M2239" s="14" t="str">
        <f>IFERROR(M679+M445,"")</f>
        <v/>
      </c>
      <c r="N2239" s="14">
        <f>IFERROR(N679+N445,"")</f>
        <v>4.2254557833203907E-2</v>
      </c>
      <c r="O2239" s="14">
        <f>IFERROR(O679+O445,"")</f>
        <v>4.0518309320042259E-2</v>
      </c>
      <c r="P2239" s="14">
        <f>IFERROR(P679+P445,"")</f>
        <v>3.9481415656094497E-2</v>
      </c>
      <c r="Q2239" s="14">
        <f>IFERROR(Q679+Q445,"")</f>
        <v>3.8932647702967504E-2</v>
      </c>
      <c r="R2239" s="14">
        <f>IFERROR(R679+R445,"")</f>
        <v>4.4199605192869494E-2</v>
      </c>
      <c r="S2239" s="14">
        <f>IFERROR(S679+S445,"")</f>
        <v>4.3103328019739692E-2</v>
      </c>
      <c r="T2239" s="14">
        <f>IFERROR(T679+T445,"")</f>
        <v>4.2760354977921675E-2</v>
      </c>
      <c r="U2239" s="14">
        <f>IFERROR(U679+U445,"")</f>
        <v>4.1836365608800691E-2</v>
      </c>
      <c r="V2239" s="14">
        <f>IFERROR(V679+V445,"")</f>
        <v>4.5796528119352919E-2</v>
      </c>
      <c r="W2239" s="14">
        <f>IFERROR(W679+W445,"")</f>
        <v>4.2986619027800092E-2</v>
      </c>
      <c r="X2239" s="14">
        <f>IFERROR(X679+X445,"")</f>
        <v>4.6607203858930184E-2</v>
      </c>
      <c r="Y2239" s="14">
        <f>IFERROR(Y679+Y445,"")</f>
        <v>4.7111860487548E-2</v>
      </c>
      <c r="Z2239" s="14">
        <f>IFERROR(Z679+Z445,"")</f>
        <v>4.704988888004643E-2</v>
      </c>
      <c r="AA2239" s="14">
        <f>IFERROR(AA679+AA445,"")</f>
        <v>4.5521185147763703E-2</v>
      </c>
      <c r="AB2239" s="14">
        <f>IFERROR(AB679+AB445,"")</f>
        <v>4.3452372873444604E-2</v>
      </c>
      <c r="AC2239" s="14">
        <f>IFERROR(AC679+AC445,"")</f>
        <v>4.2583465430251898E-2</v>
      </c>
      <c r="AD2239" s="14">
        <f>IFERROR(AD679+AD445,"")</f>
        <v>3.8893329389585923E-2</v>
      </c>
      <c r="AE2239" s="14">
        <f>IFERROR(AE679+AE445,"")</f>
        <v>3.6526393939966866E-2</v>
      </c>
      <c r="AF2239" s="14">
        <f>IFERROR(AF679+AF445,"")</f>
        <v>3.217923528711656E-2</v>
      </c>
      <c r="AG2239" s="14">
        <f>IFERROR(AG679+AG445,"")</f>
        <v>3.1096581600473711E-2</v>
      </c>
      <c r="AH2239" s="14">
        <f>IFERROR(AH679+AH445,"")</f>
        <v>3.0848543586655001E-2</v>
      </c>
    </row>
    <row r="2240" spans="1:34" ht="15" hidden="1" x14ac:dyDescent="0.25">
      <c r="A2240" t="str">
        <f t="shared" si="396"/>
        <v>青岛(H)不良率+关注率</v>
      </c>
      <c r="B2240" s="3" t="str">
        <f t="shared" si="394"/>
        <v>青岛银行不良率+关注率</v>
      </c>
      <c r="C2240" s="4" t="s">
        <v>191</v>
      </c>
      <c r="D2240" s="4" t="s">
        <v>176</v>
      </c>
      <c r="E2240" s="5" t="s">
        <v>161</v>
      </c>
      <c r="F2240" s="5" t="s">
        <v>542</v>
      </c>
      <c r="G2240" s="5" t="str">
        <f t="shared" si="398"/>
        <v>不良率+关注率</v>
      </c>
      <c r="H2240" s="14">
        <f>IFERROR(H680+H446,"")</f>
        <v>6.2186207933067103E-2</v>
      </c>
      <c r="I2240" s="14">
        <f>IFERROR(I680+I446,"")</f>
        <v>5.262271960650397E-2</v>
      </c>
      <c r="J2240" s="14">
        <f>IFERROR(J680+J446,"")</f>
        <v>5.1416435846054112E-2</v>
      </c>
      <c r="K2240" s="14">
        <f>IFERROR(K680+K446,"")</f>
        <v>4.6704408889428652E-2</v>
      </c>
      <c r="L2240" s="14">
        <f>IFERROR(L680+L446,"")</f>
        <v>4.4270502383439325E-2</v>
      </c>
      <c r="M2240" s="14">
        <f>IFERROR(M680+M446,"")</f>
        <v>3.5042553243729145E-2</v>
      </c>
      <c r="N2240" s="14">
        <f>IFERROR(N680+N446,"")</f>
        <v>2.9821203918866702E-2</v>
      </c>
      <c r="O2240" s="14">
        <f>IFERROR(O680+O446,"")</f>
        <v>2.6524105041230477E-2</v>
      </c>
      <c r="P2240" s="14">
        <f>IFERROR(P680+P446,"")</f>
        <v>2.5704442346010839E-2</v>
      </c>
      <c r="Q2240" s="14">
        <f>IFERROR(Q680+Q446,"")</f>
        <v>2.5233662141401055E-2</v>
      </c>
      <c r="R2240" s="14">
        <f>IFERROR(R680+R446,"")</f>
        <v>2.3699646019409555E-2</v>
      </c>
      <c r="S2240" s="14">
        <f>IFERROR(S680+S446,"")</f>
        <v>2.2442001114529608E-2</v>
      </c>
      <c r="T2240" s="14">
        <f>IFERROR(T680+T446,"")</f>
        <v>2.1876687317125536E-2</v>
      </c>
      <c r="U2240" s="14">
        <f>IFERROR(U680+U446,"")</f>
        <v>1.9574134901642282E-2</v>
      </c>
      <c r="V2240" s="14">
        <f>IFERROR(V680+V446,"")</f>
        <v>2.0346245842258193E-2</v>
      </c>
      <c r="W2240" s="14">
        <f>IFERROR(W680+W446,"")</f>
        <v>1.9523907928308978E-2</v>
      </c>
      <c r="X2240" s="14">
        <f>IFERROR(X680+X446,"")</f>
        <v>1.8920850350152701E-2</v>
      </c>
      <c r="Y2240" s="14">
        <f>IFERROR(Y680+Y446,"")</f>
        <v>1.8151699564825423E-2</v>
      </c>
      <c r="Z2240" s="14">
        <f>IFERROR(Z680+Z446,"")</f>
        <v>1.7224860841784553E-2</v>
      </c>
      <c r="AA2240" s="14">
        <f>IFERROR(AA680+AA446,"")</f>
        <v>1.6660322043174771E-2</v>
      </c>
      <c r="AB2240" s="14">
        <f>IFERROR(AB680+AB446,"")</f>
        <v>1.7519853788275738E-2</v>
      </c>
      <c r="AC2240" s="14">
        <f>IFERROR(AC680+AC446,"")</f>
        <v>1.7468201284351982E-2</v>
      </c>
      <c r="AD2240" s="14">
        <f>IFERROR(AD680+AD446,"")</f>
        <v>1.7005951280156747E-2</v>
      </c>
      <c r="AE2240" s="14">
        <f>IFERROR(AE680+AE446,"")</f>
        <v>1.6062582149799207E-2</v>
      </c>
      <c r="AF2240" s="14">
        <f>IFERROR(AF680+AF446,"")</f>
        <v>1.6634865176548906E-2</v>
      </c>
      <c r="AG2240" s="14">
        <f>IFERROR(AG680+AG446,"")</f>
        <v>1.6498378488993153E-2</v>
      </c>
      <c r="AH2240" s="14">
        <f>IFERROR(AH680+AH446,"")</f>
        <v>1.5291225787294135E-2</v>
      </c>
    </row>
    <row r="2241" spans="1:34" ht="15" hidden="1" x14ac:dyDescent="0.25">
      <c r="A2241" t="str">
        <f t="shared" si="396"/>
        <v>郑州(H)不良率+关注率</v>
      </c>
      <c r="B2241" s="3" t="str">
        <f t="shared" si="394"/>
        <v>郑州银行不良率+关注率</v>
      </c>
      <c r="C2241" s="4" t="s">
        <v>192</v>
      </c>
      <c r="D2241" s="4" t="s">
        <v>177</v>
      </c>
      <c r="E2241" s="5" t="s">
        <v>162</v>
      </c>
      <c r="F2241" s="5" t="s">
        <v>542</v>
      </c>
      <c r="G2241" s="5" t="str">
        <f t="shared" si="398"/>
        <v>不良率+关注率</v>
      </c>
      <c r="H2241" s="14">
        <f>IFERROR(H681+H447,"")</f>
        <v>4.7903302328255411E-2</v>
      </c>
      <c r="I2241" s="14">
        <f>IFERROR(I681+I447,"")</f>
        <v>4.5522439927367944E-2</v>
      </c>
      <c r="J2241" s="14">
        <f>IFERROR(J681+J447,"")</f>
        <v>4.452097561674033E-2</v>
      </c>
      <c r="K2241" s="14">
        <f>IFERROR(K681+K447,"")</f>
        <v>4.6366312559456786E-2</v>
      </c>
      <c r="L2241" s="14">
        <f>IFERROR(L681+L447,"")</f>
        <v>4.3010248749206045E-2</v>
      </c>
      <c r="M2241" s="14">
        <f>IFERROR(M681+M447,"")</f>
        <v>4.1733940557236962E-2</v>
      </c>
      <c r="N2241" s="14">
        <f>IFERROR(N681+N447,"")</f>
        <v>4.11100582078801E-2</v>
      </c>
      <c r="O2241" s="14">
        <f>IFERROR(O681+O447,"")</f>
        <v>4.1391946754270548E-2</v>
      </c>
      <c r="P2241" s="14">
        <f>IFERROR(P681+P447,"")</f>
        <v>4.1482601702668487E-2</v>
      </c>
      <c r="Q2241" s="14">
        <f>IFERROR(Q681+Q447,"")</f>
        <v>4.0802456730608894E-2</v>
      </c>
      <c r="R2241" s="14">
        <f>IFERROR(R681+R447,"")</f>
        <v>4.0603679707231347E-2</v>
      </c>
      <c r="S2241" s="14">
        <f>IFERROR(S681+S447,"")</f>
        <v>3.9402587632710089E-2</v>
      </c>
      <c r="T2241" s="14">
        <f>IFERROR(T681+T447,"")</f>
        <v>3.9245056785140654E-2</v>
      </c>
      <c r="U2241" s="14">
        <f>IFERROR(U681+U447,"")</f>
        <v>4.0890372978468835E-2</v>
      </c>
      <c r="V2241" s="14">
        <f>IFERROR(V681+V447,"")</f>
        <v>3.8917998097897033E-2</v>
      </c>
      <c r="W2241" s="14">
        <f>IFERROR(W681+W447,"")</f>
        <v>3.9231679912656928E-2</v>
      </c>
      <c r="X2241" s="14">
        <f>IFERROR(X681+X447,"")</f>
        <v>4.011820350241832E-2</v>
      </c>
      <c r="Y2241" s="14">
        <f>IFERROR(Y681+Y447,"")</f>
        <v>4.0452864372981005E-2</v>
      </c>
      <c r="Z2241" s="14">
        <f>IFERROR(Z681+Z447,"")</f>
        <v>3.9172972819703389E-2</v>
      </c>
      <c r="AA2241" s="14">
        <f>IFERROR(AA681+AA447,"")</f>
        <v>4.1319777847119973E-2</v>
      </c>
      <c r="AB2241" s="14">
        <f>IFERROR(AB681+AB447,"")</f>
        <v>4.1096129787943497E-2</v>
      </c>
      <c r="AC2241" s="14">
        <f>IFERROR(AC681+AC447,"")</f>
        <v>3.8567103461499899E-2</v>
      </c>
      <c r="AD2241" s="14">
        <f>IFERROR(AD681+AD447,"")</f>
        <v>3.8117805106017935E-2</v>
      </c>
      <c r="AE2241" s="14">
        <f>IFERROR(AE681+AE447,"")</f>
        <v>3.8178638974136675E-2</v>
      </c>
      <c r="AF2241" s="14">
        <f>IFERROR(AF681+AF447,"")</f>
        <v>3.7861743879034376E-2</v>
      </c>
      <c r="AG2241" s="14">
        <f>IFERROR(AG681+AG447,"")</f>
        <v>3.7969822227369457E-2</v>
      </c>
      <c r="AH2241" s="14">
        <f>IFERROR(AH681+AH447,"")</f>
        <v>3.7267771561253799E-2</v>
      </c>
    </row>
    <row r="2242" spans="1:34" ht="15" hidden="1" x14ac:dyDescent="0.25">
      <c r="A2242" t="str">
        <f t="shared" si="396"/>
        <v>渝农(H)不良率+关注率</v>
      </c>
      <c r="B2242" s="3" t="str">
        <f t="shared" si="394"/>
        <v>渝农商行不良率+关注率</v>
      </c>
      <c r="C2242" s="4" t="s">
        <v>193</v>
      </c>
      <c r="D2242" s="4" t="s">
        <v>178</v>
      </c>
      <c r="E2242" s="5" t="s">
        <v>163</v>
      </c>
      <c r="F2242" s="5" t="s">
        <v>542</v>
      </c>
      <c r="G2242" s="5" t="str">
        <f t="shared" si="398"/>
        <v>不良率+关注率</v>
      </c>
      <c r="H2242" s="14">
        <f>IFERROR(H682+H448,"")</f>
        <v>3.6623520809542412E-2</v>
      </c>
      <c r="I2242" s="14" t="str">
        <f>IFERROR(I682+I448,"")</f>
        <v/>
      </c>
      <c r="J2242" s="14">
        <f>IFERROR(J682+J448,"")</f>
        <v>3.5747886804084611E-2</v>
      </c>
      <c r="K2242" s="14">
        <f>IFERROR(K682+K448,"")</f>
        <v>3.5260492572863733E-2</v>
      </c>
      <c r="L2242" s="14">
        <f>IFERROR(L682+L448,"")</f>
        <v>3.6914747826932243E-2</v>
      </c>
      <c r="M2242" s="14">
        <f>IFERROR(M682+M448,"")</f>
        <v>3.5934927449682845E-2</v>
      </c>
      <c r="N2242" s="14">
        <f>IFERROR(N682+N448,"")</f>
        <v>3.6699199560326419E-2</v>
      </c>
      <c r="O2242" s="14">
        <f>IFERROR(O682+O448,"")</f>
        <v>3.5152815090556337E-2</v>
      </c>
      <c r="P2242" s="14">
        <f>IFERROR(P682+P448,"")</f>
        <v>3.5507281369865917E-2</v>
      </c>
      <c r="Q2242" s="14">
        <f>IFERROR(Q682+Q448,"")</f>
        <v>3.4758923959230026E-2</v>
      </c>
      <c r="R2242" s="14">
        <f>IFERROR(R682+R448,"")</f>
        <v>3.169261935955648E-2</v>
      </c>
      <c r="S2242" s="14">
        <f>IFERROR(S682+S448,"")</f>
        <v>3.0878758390542323E-2</v>
      </c>
      <c r="T2242" s="14">
        <f>IFERROR(T682+T448,"")</f>
        <v>2.9801852438729702E-2</v>
      </c>
      <c r="U2242" s="14">
        <f>IFERROR(U682+U448,"")</f>
        <v>2.9428011782144603E-2</v>
      </c>
      <c r="V2242" s="14">
        <f>IFERROR(V682+V448,"")</f>
        <v>2.5114012861575365E-2</v>
      </c>
      <c r="W2242" s="14">
        <f>IFERROR(W682+W448,"")</f>
        <v>2.4392519352623668E-2</v>
      </c>
      <c r="X2242" s="14">
        <f>IFERROR(X682+X448,"")</f>
        <v>2.3499716939880965E-2</v>
      </c>
      <c r="Y2242" s="14">
        <f>IFERROR(Y682+Y448,"")</f>
        <v>2.3307037204103771E-2</v>
      </c>
      <c r="Z2242" s="14">
        <f>IFERROR(Z682+Z448,"")</f>
        <v>2.3276354317964255E-2</v>
      </c>
      <c r="AA2242" s="14">
        <f>IFERROR(AA682+AA448,"")</f>
        <v>2.2945658016900853E-2</v>
      </c>
      <c r="AB2242" s="14">
        <f>IFERROR(AB682+AB448,"")</f>
        <v>2.5957572464912995E-2</v>
      </c>
      <c r="AC2242" s="14">
        <f>IFERROR(AC682+AC448,"")</f>
        <v>2.5590315877200814E-2</v>
      </c>
      <c r="AD2242" s="14">
        <f>IFERROR(AD682+AD448,"")</f>
        <v>2.6424940016808559E-2</v>
      </c>
      <c r="AE2242" s="14">
        <f>IFERROR(AE682+AE448,"")</f>
        <v>2.5732219217593159E-2</v>
      </c>
      <c r="AF2242" s="14">
        <f>IFERROR(AF682+AF448,"")</f>
        <v>2.6481933182497013E-2</v>
      </c>
      <c r="AG2242" s="14">
        <f>IFERROR(AG682+AG448,"")</f>
        <v>2.574008768681393E-2</v>
      </c>
      <c r="AH2242" s="14">
        <f>IFERROR(AH682+AH448,"")</f>
        <v>2.5031260998932353E-2</v>
      </c>
    </row>
    <row r="2243" spans="1:34" ht="15" hidden="1" x14ac:dyDescent="0.25">
      <c r="A2243" t="str">
        <f t="shared" si="396"/>
        <v>中原不良率+关注率</v>
      </c>
      <c r="B2243" s="15" t="str">
        <f t="shared" si="394"/>
        <v>中原银行不良率+关注率</v>
      </c>
      <c r="C2243" s="16" t="s">
        <v>222</v>
      </c>
      <c r="D2243" s="16" t="s">
        <v>194</v>
      </c>
      <c r="E2243" s="17" t="s">
        <v>208</v>
      </c>
      <c r="F2243" s="17" t="s">
        <v>236</v>
      </c>
      <c r="G2243" s="17" t="str">
        <f t="shared" si="398"/>
        <v>不良率+关注率</v>
      </c>
      <c r="H2243" s="14">
        <f>IFERROR(H683+H449,"")</f>
        <v>5.6843273935456386E-2</v>
      </c>
      <c r="I2243" s="14">
        <f>IFERROR(I683+I449,"")</f>
        <v>5.6843273935456386E-2</v>
      </c>
      <c r="J2243" s="14">
        <f>IFERROR(J683+J449,"")</f>
        <v>5.7429795050750305E-2</v>
      </c>
      <c r="K2243" s="14">
        <f>IFERROR(K683+K449,"")</f>
        <v>5.7429795050750305E-2</v>
      </c>
      <c r="L2243" s="14">
        <f>IFERROR(L683+L449,"")</f>
        <v>5.2507751171667894E-2</v>
      </c>
      <c r="M2243" s="14">
        <f>IFERROR(M683+M449,"")</f>
        <v>5.2507751171667894E-2</v>
      </c>
      <c r="N2243" s="14">
        <f>IFERROR(N683+N449,"")</f>
        <v>4.8422742161602389E-2</v>
      </c>
      <c r="O2243" s="14">
        <f>IFERROR(O683+O449,"")</f>
        <v>4.8422742161602389E-2</v>
      </c>
      <c r="P2243" s="14">
        <f>IFERROR(P683+P449,"")</f>
        <v>5.0312391283900304E-2</v>
      </c>
      <c r="Q2243" s="14">
        <f>IFERROR(Q683+Q449,"")</f>
        <v>5.0312391283900304E-2</v>
      </c>
      <c r="R2243" s="14">
        <f>IFERROR(R683+R449,"")</f>
        <v>5.024346100453949E-2</v>
      </c>
      <c r="S2243" s="14">
        <f>IFERROR(S683+S449,"")</f>
        <v>5.024346100453949E-2</v>
      </c>
      <c r="T2243" s="14">
        <f>IFERROR(T683+T449,"")</f>
        <v>3.8574096476778036E-2</v>
      </c>
      <c r="U2243" s="14">
        <f>IFERROR(U683+U449,"")</f>
        <v>3.8574096476778036E-2</v>
      </c>
      <c r="V2243" s="14">
        <f>IFERROR(V683+V449,"")</f>
        <v>4.5332391477839871E-2</v>
      </c>
      <c r="W2243" s="14">
        <f>IFERROR(W683+W449,"")</f>
        <v>4.5332391477839871E-2</v>
      </c>
      <c r="X2243" s="14">
        <f>IFERROR(X683+X449,"")</f>
        <v>4.502649351837941E-2</v>
      </c>
      <c r="Y2243" s="14">
        <f>IFERROR(Y683+Y449,"")</f>
        <v>4.6090999914708941E-2</v>
      </c>
      <c r="Z2243" s="14">
        <f>IFERROR(Z683+Z449,"")</f>
        <v>5.294718194677861E-2</v>
      </c>
      <c r="AA2243" s="14">
        <f>IFERROR(AA683+AA449,"")</f>
        <v>5.3390096910442379E-2</v>
      </c>
      <c r="AB2243" s="14">
        <f>IFERROR(AB683+AB449,"")</f>
        <v>5.1578355146115848E-2</v>
      </c>
      <c r="AC2243" s="14">
        <f>IFERROR(AC683+AC449,"")</f>
        <v>5.2757835617088987E-2</v>
      </c>
      <c r="AD2243" s="14">
        <f>IFERROR(AD683+AD449,"")</f>
        <v>5.239627794298149E-2</v>
      </c>
      <c r="AE2243" s="14">
        <f>IFERROR(AE683+AE449,"")</f>
        <v>5.239627794298149E-2</v>
      </c>
      <c r="AF2243" s="14">
        <f>IFERROR(AF683+AF449,"")</f>
        <v>5.5108714934824804E-2</v>
      </c>
      <c r="AG2243" s="14">
        <f>IFERROR(AG683+AG449,"")</f>
        <v>5.5108714934824804E-2</v>
      </c>
      <c r="AH2243" s="14">
        <f>IFERROR(AH683+AH449,"")</f>
        <v>1.9599999999999999E-2</v>
      </c>
    </row>
    <row r="2244" spans="1:34" ht="15" hidden="1" x14ac:dyDescent="0.25">
      <c r="A2244" t="str">
        <f t="shared" si="396"/>
        <v>广州农商不良率+关注率</v>
      </c>
      <c r="B2244" s="3" t="str">
        <f t="shared" si="394"/>
        <v>广州农商银行不良率+关注率</v>
      </c>
      <c r="C2244" s="4" t="s">
        <v>223</v>
      </c>
      <c r="D2244" s="4" t="s">
        <v>195</v>
      </c>
      <c r="E2244" s="5" t="s">
        <v>209</v>
      </c>
      <c r="F2244" s="5" t="s">
        <v>236</v>
      </c>
      <c r="G2244" s="5" t="str">
        <f t="shared" si="398"/>
        <v>不良率+关注率</v>
      </c>
      <c r="H2244" s="14">
        <f>IFERROR(H684+H450,"")</f>
        <v>4.3010238215518054E-2</v>
      </c>
      <c r="I2244" s="14">
        <f>IFERROR(I684+I450,"")</f>
        <v>4.3010238215518054E-2</v>
      </c>
      <c r="J2244" s="14">
        <f>IFERROR(J684+J450,"")</f>
        <v>4.8435650870283002E-2</v>
      </c>
      <c r="K2244" s="14">
        <f>IFERROR(K684+K450,"")</f>
        <v>4.8435650870283002E-2</v>
      </c>
      <c r="L2244" s="14">
        <f>IFERROR(L684+L450,"")</f>
        <v>6.1587830381453844E-2</v>
      </c>
      <c r="M2244" s="14">
        <f>IFERROR(M684+M450,"")</f>
        <v>6.1587830381453844E-2</v>
      </c>
      <c r="N2244" s="14">
        <f>IFERROR(N684+N450,"")</f>
        <v>6.224834705178002E-2</v>
      </c>
      <c r="O2244" s="14">
        <f>IFERROR(O684+O450,"")</f>
        <v>6.224834705178002E-2</v>
      </c>
      <c r="P2244" s="14">
        <f>IFERROR(P684+P450,"")</f>
        <v>5.5249358733550955E-2</v>
      </c>
      <c r="Q2244" s="14">
        <f>IFERROR(Q684+Q450,"")</f>
        <v>5.5249358733550955E-2</v>
      </c>
      <c r="R2244" s="14">
        <f>IFERROR(R684+R450,"")</f>
        <v>5.9459975369145407E-2</v>
      </c>
      <c r="S2244" s="14">
        <f>IFERROR(S684+S450,"")</f>
        <v>5.9459975369145407E-2</v>
      </c>
      <c r="T2244" s="14">
        <f>IFERROR(T684+T450,"")</f>
        <v>6.9994198609358918E-2</v>
      </c>
      <c r="U2244" s="14">
        <f>IFERROR(U684+U450,"")</f>
        <v>6.9994198609358918E-2</v>
      </c>
      <c r="V2244" s="14">
        <f>IFERROR(V684+V450,"")</f>
        <v>9.8222624149966228E-2</v>
      </c>
      <c r="W2244" s="14">
        <f>IFERROR(W684+W450,"")</f>
        <v>9.8222624149966228E-2</v>
      </c>
      <c r="X2244" s="14">
        <f>IFERROR(X684+X450,"")</f>
        <v>8.7328659373301809E-2</v>
      </c>
      <c r="Y2244" s="14">
        <f>IFERROR(Y684+Y450,"")</f>
        <v>8.7328659373301809E-2</v>
      </c>
      <c r="Z2244" s="14">
        <f>IFERROR(Z684+Z450,"")</f>
        <v>8.1226116536886966E-2</v>
      </c>
      <c r="AA2244" s="14">
        <f>IFERROR(AA684+AA450,"")</f>
        <v>8.1226116536886966E-2</v>
      </c>
      <c r="AB2244" s="14">
        <f>IFERROR(AB684+AB450,"")</f>
        <v>8.0078477451368701E-2</v>
      </c>
      <c r="AC2244" s="14">
        <f>IFERROR(AC684+AC450,"")</f>
        <v>8.0078477451368701E-2</v>
      </c>
      <c r="AD2244" s="14">
        <f>IFERROR(AD684+AD450,"")</f>
        <v>8.1085216507886429E-2</v>
      </c>
      <c r="AE2244" s="14">
        <f>IFERROR(AE684+AE450,"")</f>
        <v>8.1085216507886429E-2</v>
      </c>
      <c r="AF2244" s="14">
        <f>IFERROR(AF684+AF450,"")</f>
        <v>8.8514716836328611E-2</v>
      </c>
      <c r="AG2244" s="14">
        <f>IFERROR(AG684+AG450,"")</f>
        <v>8.8514716836328611E-2</v>
      </c>
      <c r="AH2244" s="14">
        <f>IFERROR(AH684+AH450,"")</f>
        <v>8.3493052843303217E-2</v>
      </c>
    </row>
    <row r="2245" spans="1:34" ht="15" hidden="1" x14ac:dyDescent="0.25">
      <c r="A2245" t="str">
        <f t="shared" si="396"/>
        <v>天津不良率+关注率</v>
      </c>
      <c r="B2245" s="3" t="str">
        <f t="shared" si="394"/>
        <v>天津银行不良率+关注率</v>
      </c>
      <c r="C2245" s="4" t="s">
        <v>224</v>
      </c>
      <c r="D2245" s="4" t="s">
        <v>196</v>
      </c>
      <c r="E2245" s="5" t="s">
        <v>210</v>
      </c>
      <c r="F2245" s="5" t="s">
        <v>236</v>
      </c>
      <c r="G2245" s="5" t="str">
        <f t="shared" si="398"/>
        <v>不良率+关注率</v>
      </c>
      <c r="H2245" s="14">
        <f>IFERROR(H685+H451,"")</f>
        <v>6.5651134725968119E-2</v>
      </c>
      <c r="I2245" s="14">
        <f>IFERROR(I685+I451,"")</f>
        <v>6.5651134725968119E-2</v>
      </c>
      <c r="J2245" s="14">
        <f>IFERROR(J685+J451,"")</f>
        <v>6.5112489987776107E-2</v>
      </c>
      <c r="K2245" s="14">
        <f>IFERROR(K685+K451,"")</f>
        <v>6.5112489987776107E-2</v>
      </c>
      <c r="L2245" s="14">
        <f>IFERROR(L685+L451,"")</f>
        <v>7.591326869643085E-2</v>
      </c>
      <c r="M2245" s="14">
        <f>IFERROR(M685+M451,"")</f>
        <v>7.591326869643085E-2</v>
      </c>
      <c r="N2245" s="14">
        <f>IFERROR(N685+N451,"")</f>
        <v>6.7846586628416472E-2</v>
      </c>
      <c r="O2245" s="14">
        <f>IFERROR(O685+O451,"")</f>
        <v>6.7846586628416472E-2</v>
      </c>
      <c r="P2245" s="14">
        <f>IFERROR(P685+P451,"")</f>
        <v>7.7883927815895121E-2</v>
      </c>
      <c r="Q2245" s="14">
        <f>IFERROR(Q685+Q451,"")</f>
        <v>7.7883927815895121E-2</v>
      </c>
      <c r="R2245" s="14">
        <f>IFERROR(R685+R451,"")</f>
        <v>7.2282632749614273E-2</v>
      </c>
      <c r="S2245" s="14">
        <f>IFERROR(S685+S451,"")</f>
        <v>7.2282632749614273E-2</v>
      </c>
      <c r="T2245" s="14">
        <f>IFERROR(T685+T451,"")</f>
        <v>7.6949299594624487E-2</v>
      </c>
      <c r="U2245" s="14">
        <f>IFERROR(U685+U451,"")</f>
        <v>7.6949299594624487E-2</v>
      </c>
      <c r="V2245" s="14">
        <f>IFERROR(V685+V451,"")</f>
        <v>6.4998241092316097E-2</v>
      </c>
      <c r="W2245" s="14">
        <f>IFERROR(W685+W451,"")</f>
        <v>6.4998241092316097E-2</v>
      </c>
      <c r="X2245" s="14">
        <f>IFERROR(X685+X451,"")</f>
        <v>6.1611727201414529E-2</v>
      </c>
      <c r="Y2245" s="14">
        <f>IFERROR(Y685+Y451,"")</f>
        <v>6.1611727201414529E-2</v>
      </c>
      <c r="Z2245" s="14">
        <f>IFERROR(Z685+Z451,"")</f>
        <v>4.7207594286540609E-2</v>
      </c>
      <c r="AA2245" s="14">
        <f>IFERROR(AA685+AA451,"")</f>
        <v>4.5607594286540612E-2</v>
      </c>
      <c r="AB2245" s="14">
        <f>IFERROR(AB685+AB451,"")</f>
        <v>4.2228554891167433E-2</v>
      </c>
      <c r="AC2245" s="14">
        <f>IFERROR(AC685+AC451,"")</f>
        <v>4.3028554891167435E-2</v>
      </c>
      <c r="AD2245" s="14">
        <f>IFERROR(AD685+AD451,"")</f>
        <v>5.0428893887890736E-2</v>
      </c>
      <c r="AE2245" s="14">
        <f>IFERROR(AE685+AE451,"")</f>
        <v>5.0428893887890736E-2</v>
      </c>
      <c r="AF2245" s="14">
        <f>IFERROR(AF685+AF451,"")</f>
        <v>5.0246056901078848E-2</v>
      </c>
      <c r="AG2245" s="14">
        <f>IFERROR(AG685+AG451,"")</f>
        <v>5.0246056901078848E-2</v>
      </c>
      <c r="AH2245" s="14">
        <f>IFERROR(AH685+AH451,"")</f>
        <v>5.1735273281156825E-2</v>
      </c>
    </row>
    <row r="2246" spans="1:34" ht="15" hidden="1" x14ac:dyDescent="0.25">
      <c r="A2246" t="str">
        <f t="shared" si="396"/>
        <v>江西不良率+关注率</v>
      </c>
      <c r="B2246" s="3" t="str">
        <f t="shared" si="394"/>
        <v>江西银行不良率+关注率</v>
      </c>
      <c r="C2246" s="4" t="s">
        <v>225</v>
      </c>
      <c r="D2246" s="4" t="s">
        <v>197</v>
      </c>
      <c r="E2246" s="5" t="s">
        <v>211</v>
      </c>
      <c r="F2246" s="5" t="s">
        <v>236</v>
      </c>
      <c r="G2246" s="5" t="str">
        <f t="shared" si="398"/>
        <v>不良率+关注率</v>
      </c>
      <c r="H2246" s="14">
        <f>IFERROR(H686+H452,"")</f>
        <v>9.1066707011809675E-2</v>
      </c>
      <c r="I2246" s="14">
        <f>IFERROR(I686+I452,"")</f>
        <v>9.1066707011809675E-2</v>
      </c>
      <c r="J2246" s="14">
        <f>IFERROR(J686+J452,"")</f>
        <v>7.1777512563749035E-2</v>
      </c>
      <c r="K2246" s="14">
        <f>IFERROR(K686+K452,"")</f>
        <v>7.1777512563749035E-2</v>
      </c>
      <c r="L2246" s="14">
        <f>IFERROR(L686+L452,"")</f>
        <v>6.3122938387424318E-2</v>
      </c>
      <c r="M2246" s="14">
        <f>IFERROR(M686+M452,"")</f>
        <v>6.3122938387424318E-2</v>
      </c>
      <c r="N2246" s="14">
        <f>IFERROR(N686+N452,"")</f>
        <v>3.8113925185489075E-2</v>
      </c>
      <c r="O2246" s="14">
        <f>IFERROR(O686+O452,"")</f>
        <v>3.8113925185489075E-2</v>
      </c>
      <c r="P2246" s="14">
        <f>IFERROR(P686+P452,"")</f>
        <v>4.898075069873245E-2</v>
      </c>
      <c r="Q2246" s="14">
        <f>IFERROR(Q686+Q452,"")</f>
        <v>4.898075069873245E-2</v>
      </c>
      <c r="R2246" s="14">
        <f>IFERROR(R686+R452,"")</f>
        <v>4.8374281792146166E-2</v>
      </c>
      <c r="S2246" s="14">
        <f>IFERROR(S686+S452,"")</f>
        <v>4.8374281792146166E-2</v>
      </c>
      <c r="T2246" s="14">
        <f>IFERROR(T686+T452,"")</f>
        <v>6.302680377162756E-2</v>
      </c>
      <c r="U2246" s="14">
        <f>IFERROR(U686+U452,"")</f>
        <v>6.302680377162756E-2</v>
      </c>
      <c r="V2246" s="14">
        <f>IFERROR(V686+V452,"")</f>
        <v>8.3031020999539143E-2</v>
      </c>
      <c r="W2246" s="14">
        <f>IFERROR(W686+W452,"")</f>
        <v>8.3031020999539143E-2</v>
      </c>
      <c r="X2246" s="14">
        <f>IFERROR(X686+X452,"")</f>
        <v>8.0248685904632994E-2</v>
      </c>
      <c r="Y2246" s="14">
        <f>IFERROR(Y686+Y452,"")</f>
        <v>8.0248685904632994E-2</v>
      </c>
      <c r="Z2246" s="14">
        <f>IFERROR(Z686+Z452,"")</f>
        <v>7.2270320235149399E-2</v>
      </c>
      <c r="AA2246" s="14">
        <f>IFERROR(AA686+AA452,"")</f>
        <v>7.2270320235149399E-2</v>
      </c>
      <c r="AB2246" s="14">
        <f>IFERROR(AB686+AB452,"")</f>
        <v>8.9230089492695286E-2</v>
      </c>
      <c r="AC2246" s="14">
        <f>IFERROR(AC686+AC452,"")</f>
        <v>8.9230089492695286E-2</v>
      </c>
      <c r="AD2246" s="14">
        <f>IFERROR(AD686+AD452,"")</f>
        <v>6.1862525265465887E-2</v>
      </c>
      <c r="AE2246" s="14">
        <f>IFERROR(AE686+AE452,"")</f>
        <v>6.1862525265465887E-2</v>
      </c>
      <c r="AF2246" s="14">
        <f>IFERROR(AF686+AF452,"")</f>
        <v>6.099889020501921E-2</v>
      </c>
      <c r="AG2246" s="14">
        <f>IFERROR(AG686+AG452,"")</f>
        <v>6.099889020501921E-2</v>
      </c>
      <c r="AH2246" s="14">
        <f>IFERROR(AH686+AH452,"")</f>
        <v>5.6127916664771196E-2</v>
      </c>
    </row>
    <row r="2247" spans="1:34" ht="15" hidden="1" x14ac:dyDescent="0.25">
      <c r="A2247" t="str">
        <f t="shared" si="396"/>
        <v>泸州不良率+关注率</v>
      </c>
      <c r="B2247" s="3" t="str">
        <f t="shared" si="394"/>
        <v>泸州银行不良率+关注率</v>
      </c>
      <c r="C2247" s="4" t="s">
        <v>226</v>
      </c>
      <c r="D2247" s="4" t="s">
        <v>198</v>
      </c>
      <c r="E2247" s="5" t="s">
        <v>212</v>
      </c>
      <c r="F2247" s="5" t="s">
        <v>236</v>
      </c>
      <c r="G2247" s="5" t="str">
        <f t="shared" si="398"/>
        <v>不良率+关注率</v>
      </c>
      <c r="H2247" s="14">
        <f>IFERROR(H687+H453,"")</f>
        <v>4.1650587855060719E-2</v>
      </c>
      <c r="I2247" s="14">
        <f>IFERROR(I687+I453,"")</f>
        <v>4.1650587855060719E-2</v>
      </c>
      <c r="J2247" s="14">
        <f>IFERROR(J687+J453,"")</f>
        <v>4.6008314483901233E-2</v>
      </c>
      <c r="K2247" s="14">
        <f>IFERROR(K687+K453,"")</f>
        <v>3.9376933156316601E-2</v>
      </c>
      <c r="L2247" s="14">
        <f>IFERROR(L687+L453,"")</f>
        <v>3.7664420412285293E-2</v>
      </c>
      <c r="M2247" s="14">
        <f>IFERROR(M687+M453,"")</f>
        <v>3.7664420412285293E-2</v>
      </c>
      <c r="N2247" s="14">
        <f>IFERROR(N687+N453,"")</f>
        <v>3.1669427736417899E-2</v>
      </c>
      <c r="O2247" s="14">
        <f>IFERROR(O687+O453,"")</f>
        <v>2.0470703596427713E-2</v>
      </c>
      <c r="P2247" s="14">
        <f>IFERROR(P687+P453,"")</f>
        <v>1.486077065208995E-2</v>
      </c>
      <c r="Q2247" s="14">
        <f>IFERROR(Q687+Q453,"")</f>
        <v>1.4260770652089952E-2</v>
      </c>
      <c r="R2247" s="14">
        <f>IFERROR(R687+R453,"")</f>
        <v>2.0534342182215948E-2</v>
      </c>
      <c r="S2247" s="14">
        <f>IFERROR(S687+S453,"")</f>
        <v>1.673434218221595E-2</v>
      </c>
      <c r="T2247" s="14">
        <f>IFERROR(T687+T453,"")</f>
        <v>3.2504153223128399E-2</v>
      </c>
      <c r="U2247" s="14">
        <f>IFERROR(U687+U453,"")</f>
        <v>3.6204153223128407E-2</v>
      </c>
      <c r="V2247" s="14">
        <f>IFERROR(V687+V453,"")</f>
        <v>3.3469120793985341E-2</v>
      </c>
      <c r="W2247" s="14">
        <f>IFERROR(W687+W453,"")</f>
        <v>3.4069120793985344E-2</v>
      </c>
      <c r="X2247" s="14">
        <f>IFERROR(X687+X453,"")</f>
        <v>3.169147999791963E-2</v>
      </c>
      <c r="Y2247" s="14">
        <f>IFERROR(Y687+Y453,"")</f>
        <v>3.12779331064377E-2</v>
      </c>
      <c r="Z2247" s="14">
        <f>IFERROR(Z687+Z453,"")</f>
        <v>2.6277152625556952E-2</v>
      </c>
      <c r="AA2247" s="14">
        <f>IFERROR(AA687+AA453,"")</f>
        <v>2.6077152625556949E-2</v>
      </c>
      <c r="AB2247" s="14">
        <f>IFERROR(AB687+AB453,"")</f>
        <v>2.7450190236892918E-2</v>
      </c>
      <c r="AC2247" s="14">
        <f>IFERROR(AC687+AC453,"")</f>
        <v>2.7335756365842678E-2</v>
      </c>
      <c r="AD2247" s="14">
        <f>IFERROR(AD687+AD453,"")</f>
        <v>3.2880245407529547E-2</v>
      </c>
      <c r="AE2247" s="14">
        <f>IFERROR(AE687+AE453,"")</f>
        <v>3.3080245407529546E-2</v>
      </c>
      <c r="AF2247" s="14">
        <f>IFERROR(AF687+AF453,"")</f>
        <v>2.7597782914323132E-2</v>
      </c>
      <c r="AG2247" s="14">
        <f>IFERROR(AG687+AG453,"")</f>
        <v>2.8697782914323136E-2</v>
      </c>
      <c r="AH2247" s="14">
        <f>IFERROR(AH687+AH453,"")</f>
        <v>2.4414902470244852E-2</v>
      </c>
    </row>
    <row r="2248" spans="1:34" ht="15" hidden="1" x14ac:dyDescent="0.25">
      <c r="A2248" t="str">
        <f t="shared" si="396"/>
        <v>甘肃不良率+关注率</v>
      </c>
      <c r="B2248" s="3" t="str">
        <f t="shared" si="394"/>
        <v>甘肃银行不良率+关注率</v>
      </c>
      <c r="C2248" s="4" t="s">
        <v>228</v>
      </c>
      <c r="D2248" s="4" t="s">
        <v>200</v>
      </c>
      <c r="E2248" s="5" t="s">
        <v>214</v>
      </c>
      <c r="F2248" s="5" t="s">
        <v>236</v>
      </c>
      <c r="G2248" s="5" t="str">
        <f t="shared" si="398"/>
        <v>不良率+关注率</v>
      </c>
      <c r="H2248" s="14">
        <f>IFERROR(H688+H454,"")</f>
        <v>9.5679964419956909E-2</v>
      </c>
      <c r="I2248" s="14">
        <f>IFERROR(I688+I454,"")</f>
        <v>9.5679964419956909E-2</v>
      </c>
      <c r="J2248" s="14">
        <f>IFERROR(J688+J454,"")</f>
        <v>7.8630484433392697E-2</v>
      </c>
      <c r="K2248" s="14">
        <f>IFERROR(K688+K454,"")</f>
        <v>7.8630484433392697E-2</v>
      </c>
      <c r="L2248" s="14">
        <f>IFERROR(L688+L454,"")</f>
        <v>4.8797215409689551E-2</v>
      </c>
      <c r="M2248" s="14">
        <f>IFERROR(M688+M454,"")</f>
        <v>4.8797215409689551E-2</v>
      </c>
      <c r="N2248" s="14">
        <f>IFERROR(N688+N454,"")</f>
        <v>6.0697841887077567E-2</v>
      </c>
      <c r="O2248" s="14">
        <f>IFERROR(O688+O454,"")</f>
        <v>6.0697841887077567E-2</v>
      </c>
      <c r="P2248" s="14">
        <f>IFERROR(P688+P454,"")</f>
        <v>6.1300090978501601E-2</v>
      </c>
      <c r="Q2248" s="14">
        <f>IFERROR(Q688+Q454,"")</f>
        <v>6.1300090978501601E-2</v>
      </c>
      <c r="R2248" s="14">
        <f>IFERROR(R688+R454,"")</f>
        <v>5.7669013356272579E-2</v>
      </c>
      <c r="S2248" s="14">
        <f>IFERROR(S688+S454,"")</f>
        <v>5.7669013356272579E-2</v>
      </c>
      <c r="T2248" s="14">
        <f>IFERROR(T688+T454,"")</f>
        <v>5.9426389687604504E-2</v>
      </c>
      <c r="U2248" s="14">
        <f>IFERROR(U688+U454,"")</f>
        <v>5.9426389687604504E-2</v>
      </c>
      <c r="V2248" s="14">
        <f>IFERROR(V688+V454,"")</f>
        <v>5.9559342131303539E-2</v>
      </c>
      <c r="W2248" s="14">
        <f>IFERROR(W688+W454,"")</f>
        <v>5.9559342131303539E-2</v>
      </c>
      <c r="X2248" s="14">
        <f>IFERROR(X688+X454,"")</f>
        <v>5.908043414251421E-2</v>
      </c>
      <c r="Y2248" s="14">
        <f>IFERROR(Y688+Y454,"")</f>
        <v>5.908043414251421E-2</v>
      </c>
      <c r="Z2248" s="14">
        <f>IFERROR(Z688+Z454,"")</f>
        <v>6.0869541143054498E-2</v>
      </c>
      <c r="AA2248" s="14">
        <f>IFERROR(AA688+AA454,"")</f>
        <v>6.0869541143054498E-2</v>
      </c>
      <c r="AB2248" s="14">
        <f>IFERROR(AB688+AB454,"")</f>
        <v>5.8358640390047851E-2</v>
      </c>
      <c r="AC2248" s="14">
        <f>IFERROR(AC688+AC454,"")</f>
        <v>5.8358640390047851E-2</v>
      </c>
      <c r="AD2248" s="14">
        <f>IFERROR(AD688+AD454,"")</f>
        <v>6.1808744916386611E-2</v>
      </c>
      <c r="AE2248" s="14">
        <f>IFERROR(AE688+AE454,"")</f>
        <v>6.1808744916386611E-2</v>
      </c>
      <c r="AF2248" s="14">
        <f>IFERROR(AF688+AF454,"")</f>
        <v>6.5423070607517009E-2</v>
      </c>
      <c r="AG2248" s="14">
        <f>IFERROR(AG688+AG454,"")</f>
        <v>6.5423070607517009E-2</v>
      </c>
      <c r="AH2248" s="14">
        <f>IFERROR(AH688+AH454,"")</f>
        <v>6.6974350536962185E-2</v>
      </c>
    </row>
    <row r="2249" spans="1:34" ht="15" hidden="1" x14ac:dyDescent="0.25">
      <c r="A2249" t="str">
        <f t="shared" si="396"/>
        <v>晋商不良率+关注率</v>
      </c>
      <c r="B2249" s="3" t="str">
        <f t="shared" si="394"/>
        <v>晋商银行不良率+关注率</v>
      </c>
      <c r="C2249" s="4" t="s">
        <v>229</v>
      </c>
      <c r="D2249" s="4" t="s">
        <v>201</v>
      </c>
      <c r="E2249" s="5" t="s">
        <v>215</v>
      </c>
      <c r="F2249" s="5" t="s">
        <v>236</v>
      </c>
      <c r="G2249" s="5" t="str">
        <f t="shared" si="398"/>
        <v>不良率+关注率</v>
      </c>
      <c r="H2249" s="14">
        <f>IFERROR(H689+H455,"")</f>
        <v>4.3938410838325073E-2</v>
      </c>
      <c r="I2249" s="14">
        <f>IFERROR(I689+I455,"")</f>
        <v>4.3938410838325073E-2</v>
      </c>
      <c r="J2249" s="14">
        <f>IFERROR(J689+J455,"")</f>
        <v>4.4306061808210589E-2</v>
      </c>
      <c r="K2249" s="14">
        <f>IFERROR(K689+K455,"")</f>
        <v>4.4306061808210589E-2</v>
      </c>
      <c r="L2249" s="14">
        <f>IFERROR(L689+L455,"")</f>
        <v>4.1577802108459336E-2</v>
      </c>
      <c r="M2249" s="14">
        <f>IFERROR(M689+M455,"")</f>
        <v>4.1577802108459336E-2</v>
      </c>
      <c r="N2249" s="14">
        <f>IFERROR(N689+N455,"")</f>
        <v>3.9640978801642753E-2</v>
      </c>
      <c r="O2249" s="14">
        <f>IFERROR(O689+O455,"")</f>
        <v>3.9640978801642753E-2</v>
      </c>
      <c r="P2249" s="14">
        <f>IFERROR(P689+P455,"")</f>
        <v>3.3185857722946972E-2</v>
      </c>
      <c r="Q2249" s="14">
        <f>IFERROR(Q689+Q455,"")</f>
        <v>3.3185857722946972E-2</v>
      </c>
      <c r="R2249" s="14">
        <f>IFERROR(R689+R455,"")</f>
        <v>7.3597605308092978E-2</v>
      </c>
      <c r="S2249" s="14">
        <f>IFERROR(S689+S455,"")</f>
        <v>7.3597605308092978E-2</v>
      </c>
      <c r="T2249" s="14">
        <f>IFERROR(T689+T455,"")</f>
        <v>6.640386676907091E-2</v>
      </c>
      <c r="U2249" s="14">
        <f>IFERROR(U689+U455,"")</f>
        <v>6.640386676907091E-2</v>
      </c>
      <c r="V2249" s="14">
        <f>IFERROR(V689+V455,"")</f>
        <v>5.8848812305463918E-2</v>
      </c>
      <c r="W2249" s="14">
        <f>IFERROR(W689+W455,"")</f>
        <v>5.8848812305463918E-2</v>
      </c>
      <c r="X2249" s="14">
        <f>IFERROR(X689+X455,"")</f>
        <v>5.455265256203453E-2</v>
      </c>
      <c r="Y2249" s="14">
        <f>IFERROR(Y689+Y455,"")</f>
        <v>5.455265256203453E-2</v>
      </c>
      <c r="Z2249" s="14">
        <f>IFERROR(Z689+Z455,"")</f>
        <v>5.4876076073336125E-2</v>
      </c>
      <c r="AA2249" s="14">
        <f>IFERROR(AA689+AA455,"")</f>
        <v>5.4876076073336125E-2</v>
      </c>
      <c r="AB2249" s="14">
        <f>IFERROR(AB689+AB455,"")</f>
        <v>6.866461057945214E-2</v>
      </c>
      <c r="AC2249" s="14">
        <f>IFERROR(AC689+AC455,"")</f>
        <v>6.866461057945214E-2</v>
      </c>
      <c r="AD2249" s="14">
        <f>IFERROR(AD689+AD455,"")</f>
        <v>6.3283693430129795E-2</v>
      </c>
      <c r="AE2249" s="14">
        <f>IFERROR(AE689+AE455,"")</f>
        <v>6.3283693430129795E-2</v>
      </c>
      <c r="AF2249" s="14">
        <f>IFERROR(AF689+AF455,"")</f>
        <v>6.3061273997988485E-2</v>
      </c>
      <c r="AG2249" s="14">
        <f>IFERROR(AG689+AG455,"")</f>
        <v>6.3061273997988485E-2</v>
      </c>
      <c r="AH2249" s="14">
        <f>IFERROR(AH689+AH455,"")</f>
        <v>6.1270666185744629E-2</v>
      </c>
    </row>
    <row r="2250" spans="1:34" ht="15" hidden="1" x14ac:dyDescent="0.25">
      <c r="A2250" t="str">
        <f t="shared" si="396"/>
        <v>徽商不良率+关注率</v>
      </c>
      <c r="B2250" s="3" t="str">
        <f t="shared" si="394"/>
        <v>徽商银行不良率+关注率</v>
      </c>
      <c r="C2250" s="4" t="s">
        <v>230</v>
      </c>
      <c r="D2250" s="4" t="s">
        <v>202</v>
      </c>
      <c r="E2250" s="5" t="s">
        <v>216</v>
      </c>
      <c r="F2250" s="5" t="s">
        <v>236</v>
      </c>
      <c r="G2250" s="5" t="str">
        <f t="shared" si="398"/>
        <v>不良率+关注率</v>
      </c>
      <c r="H2250" s="14">
        <f>IFERROR(H690+H456,"")</f>
        <v>2.3697551897236366E-2</v>
      </c>
      <c r="I2250" s="14">
        <f>IFERROR(I690+I456,"")</f>
        <v>2.3697551897236366E-2</v>
      </c>
      <c r="J2250" s="14">
        <f>IFERROR(J690+J456,"")</f>
        <v>2.5478069777492153E-2</v>
      </c>
      <c r="K2250" s="14">
        <f>IFERROR(K690+K456,"")</f>
        <v>2.5478069777492153E-2</v>
      </c>
      <c r="L2250" s="14">
        <f>IFERROR(L690+L456,"")</f>
        <v>2.4597218778684593E-2</v>
      </c>
      <c r="M2250" s="14">
        <f>IFERROR(M690+M456,"")</f>
        <v>2.4597218778684593E-2</v>
      </c>
      <c r="N2250" s="14">
        <f>IFERROR(N690+N456,"")</f>
        <v>3.1759082741914191E-2</v>
      </c>
      <c r="O2250" s="14">
        <f>IFERROR(O690+O456,"")</f>
        <v>3.1759082741914191E-2</v>
      </c>
      <c r="P2250" s="14">
        <f>IFERROR(P690+P456,"")</f>
        <v>3.2240157280355911E-2</v>
      </c>
      <c r="Q2250" s="14">
        <f>IFERROR(Q690+Q456,"")</f>
        <v>3.2240157280355911E-2</v>
      </c>
      <c r="R2250" s="14">
        <f>IFERROR(R690+R456,"")</f>
        <v>3.8614144093172001E-2</v>
      </c>
      <c r="S2250" s="14">
        <f>IFERROR(S690+S456,"")</f>
        <v>3.8614144093172001E-2</v>
      </c>
      <c r="T2250" s="14">
        <f>IFERROR(T690+T456,"")</f>
        <v>3.1377052061760807E-2</v>
      </c>
      <c r="U2250" s="14">
        <f>IFERROR(U690+U456,"")</f>
        <v>3.1377052061760807E-2</v>
      </c>
      <c r="V2250" s="14">
        <f>IFERROR(V690+V456,"")</f>
        <v>2.8477129494530365E-2</v>
      </c>
      <c r="W2250" s="14">
        <f>IFERROR(W690+W456,"")</f>
        <v>2.8477129494530365E-2</v>
      </c>
      <c r="X2250" s="14">
        <f>IFERROR(X690+X456,"")</f>
        <v>2.21635225458784E-2</v>
      </c>
      <c r="Y2250" s="14">
        <f>IFERROR(Y690+Y456,"")</f>
        <v>2.1663522545878399E-2</v>
      </c>
      <c r="Z2250" s="14">
        <f>IFERROR(Z690+Z456,"")</f>
        <v>2.0627703745177167E-2</v>
      </c>
      <c r="AA2250" s="14">
        <f>IFERROR(AA690+AA456,"")</f>
        <v>2.0627703745177167E-2</v>
      </c>
      <c r="AB2250" s="14">
        <f>IFERROR(AB690+AB456,"")</f>
        <v>2.1012947149678093E-2</v>
      </c>
      <c r="AC2250" s="14">
        <f>IFERROR(AC690+AC456,"")</f>
        <v>2.0898119215059525E-2</v>
      </c>
      <c r="AD2250" s="14">
        <f>IFERROR(AD690+AD456,"")</f>
        <v>2.1249412383325689E-2</v>
      </c>
      <c r="AE2250" s="14">
        <f>IFERROR(AE690+AE456,"")</f>
        <v>2.1249412383325689E-2</v>
      </c>
      <c r="AF2250" s="14">
        <f>IFERROR(AF690+AF456,"")</f>
        <v>2.1203566285533826E-2</v>
      </c>
      <c r="AG2250" s="14">
        <f>IFERROR(AG690+AG456,"")</f>
        <v>2.1203566285533826E-2</v>
      </c>
      <c r="AH2250" s="14">
        <f>IFERROR(AH690+AH456,"")</f>
        <v>2.1540025832125859E-2</v>
      </c>
    </row>
    <row r="2251" spans="1:34" ht="15" hidden="1" x14ac:dyDescent="0.25">
      <c r="A2251" t="str">
        <f t="shared" si="396"/>
        <v>哈尔滨不良率+关注率</v>
      </c>
      <c r="B2251" s="3" t="str">
        <f t="shared" si="394"/>
        <v>哈尔滨银行不良率+关注率</v>
      </c>
      <c r="C2251" s="4" t="s">
        <v>231</v>
      </c>
      <c r="D2251" s="4" t="s">
        <v>203</v>
      </c>
      <c r="E2251" s="5" t="s">
        <v>217</v>
      </c>
      <c r="F2251" s="5" t="s">
        <v>236</v>
      </c>
      <c r="G2251" s="5" t="str">
        <f t="shared" si="398"/>
        <v>不良率+关注率</v>
      </c>
      <c r="H2251" s="14">
        <f>IFERROR(H691+H457,"")</f>
        <v>4.8797563790957982E-2</v>
      </c>
      <c r="I2251" s="14">
        <f>IFERROR(I691+I457,"")</f>
        <v>4.8797563790957982E-2</v>
      </c>
      <c r="J2251" s="14">
        <f>IFERROR(J691+J457,"")</f>
        <v>5.3677781257743744E-2</v>
      </c>
      <c r="K2251" s="14">
        <f>IFERROR(K691+K457,"")</f>
        <v>5.3677781257743744E-2</v>
      </c>
      <c r="L2251" s="14">
        <f>IFERROR(L691+L457,"")</f>
        <v>6.563318300490717E-2</v>
      </c>
      <c r="M2251" s="14">
        <f>IFERROR(M691+M457,"")</f>
        <v>6.563318300490717E-2</v>
      </c>
      <c r="N2251" s="14">
        <f>IFERROR(N691+N457,"")</f>
        <v>7.334302401504017E-2</v>
      </c>
      <c r="O2251" s="14">
        <f>IFERROR(O691+O457,"")</f>
        <v>7.334302401504017E-2</v>
      </c>
      <c r="P2251" s="14">
        <f>IFERROR(P691+P457,"")</f>
        <v>7.2853458833032972E-2</v>
      </c>
      <c r="Q2251" s="14">
        <f>IFERROR(Q691+Q457,"")</f>
        <v>7.2853458833032972E-2</v>
      </c>
      <c r="R2251" s="14">
        <f>IFERROR(R691+R457,"")</f>
        <v>7.6605205692327774E-2</v>
      </c>
      <c r="S2251" s="14">
        <f>IFERROR(S691+S457,"")</f>
        <v>7.6605205692327774E-2</v>
      </c>
      <c r="T2251" s="14">
        <f>IFERROR(T691+T457,"")</f>
        <v>8.432086432027687E-2</v>
      </c>
      <c r="U2251" s="14">
        <f>IFERROR(U691+U457,"")</f>
        <v>8.432086432027687E-2</v>
      </c>
      <c r="V2251" s="14">
        <f>IFERROR(V691+V457,"")</f>
        <v>8.5345009561015595E-2</v>
      </c>
      <c r="W2251" s="14">
        <f>IFERROR(W691+W457,"")</f>
        <v>8.5345009561015595E-2</v>
      </c>
      <c r="X2251" s="14">
        <f>IFERROR(X691+X457,"")</f>
        <v>9.0918101387151826E-2</v>
      </c>
      <c r="Y2251" s="14">
        <f>IFERROR(Y691+Y457,"")</f>
        <v>9.0918101387151826E-2</v>
      </c>
      <c r="Z2251" s="14">
        <f>IFERROR(Z691+Z457,"")</f>
        <v>9.0552629341203852E-2</v>
      </c>
      <c r="AA2251" s="14">
        <f>IFERROR(AA691+AA457,"")</f>
        <v>9.0552629341203852E-2</v>
      </c>
      <c r="AB2251" s="14">
        <f>IFERROR(AB691+AB457,"")</f>
        <v>9.2160625271466498E-2</v>
      </c>
      <c r="AC2251" s="14">
        <f>IFERROR(AC691+AC457,"")</f>
        <v>9.2160625271466498E-2</v>
      </c>
      <c r="AD2251" s="14">
        <f>IFERROR(AD691+AD457,"")</f>
        <v>8.6613545509437104E-2</v>
      </c>
      <c r="AE2251" s="14">
        <f>IFERROR(AE691+AE457,"")</f>
        <v>8.6613545509437104E-2</v>
      </c>
      <c r="AF2251" s="14">
        <f>IFERROR(AF691+AF457,"")</f>
        <v>8.8163479915045015E-2</v>
      </c>
      <c r="AG2251" s="14">
        <f>IFERROR(AG691+AG457,"")</f>
        <v>8.8163479915045015E-2</v>
      </c>
      <c r="AH2251" s="14">
        <f>IFERROR(AH691+AH457,"")</f>
        <v>8.5395860888099057E-2</v>
      </c>
    </row>
    <row r="2252" spans="1:34" ht="15" hidden="1" x14ac:dyDescent="0.25">
      <c r="A2252" t="str">
        <f t="shared" si="396"/>
        <v>贵州不良率+关注率</v>
      </c>
      <c r="B2252" s="3" t="str">
        <f t="shared" si="394"/>
        <v>贵州银行不良率+关注率</v>
      </c>
      <c r="C2252" s="4" t="s">
        <v>232</v>
      </c>
      <c r="D2252" s="4" t="s">
        <v>204</v>
      </c>
      <c r="E2252" s="5" t="s">
        <v>218</v>
      </c>
      <c r="F2252" s="5" t="s">
        <v>236</v>
      </c>
      <c r="G2252" s="5" t="str">
        <f t="shared" si="398"/>
        <v>不良率+关注率</v>
      </c>
      <c r="H2252" s="14" t="str">
        <f>IFERROR(H692+H458,"")</f>
        <v/>
      </c>
      <c r="I2252" s="14" t="str">
        <f>IFERROR(I692+I458,"")</f>
        <v/>
      </c>
      <c r="J2252" s="14">
        <f>IFERROR(J692+J458,"")</f>
        <v>1.9583108608926605E-2</v>
      </c>
      <c r="K2252" s="14">
        <f>IFERROR(K692+K458,"")</f>
        <v>1.9583108608926605E-2</v>
      </c>
      <c r="L2252" s="14">
        <f>IFERROR(L692+L458,"")</f>
        <v>1.9881993782924445E-2</v>
      </c>
      <c r="M2252" s="14">
        <f>IFERROR(M692+M458,"")</f>
        <v>1.9881993782924445E-2</v>
      </c>
      <c r="N2252" s="14">
        <f>IFERROR(N692+N458,"")</f>
        <v>2.0211549652486019E-2</v>
      </c>
      <c r="O2252" s="14">
        <f>IFERROR(O692+O458,"")</f>
        <v>2.0211549652486019E-2</v>
      </c>
      <c r="P2252" s="14">
        <f>IFERROR(P692+P458,"")</f>
        <v>1.9442463179975791E-2</v>
      </c>
      <c r="Q2252" s="14">
        <f>IFERROR(Q692+Q458,"")</f>
        <v>1.9471962440968875E-2</v>
      </c>
      <c r="R2252" s="14">
        <f>IFERROR(R692+R458,"")</f>
        <v>3.1245568883353229E-2</v>
      </c>
      <c r="S2252" s="14">
        <f>IFERROR(S692+S458,"")</f>
        <v>3.1245568883353229E-2</v>
      </c>
      <c r="T2252" s="14">
        <f>IFERROR(T692+T458,"")</f>
        <v>2.9914403573874548E-2</v>
      </c>
      <c r="U2252" s="14">
        <f>IFERROR(U692+U458,"")</f>
        <v>2.9914403573874548E-2</v>
      </c>
      <c r="V2252" s="14">
        <f>IFERROR(V692+V458,"")</f>
        <v>4.1626669771247252E-2</v>
      </c>
      <c r="W2252" s="14">
        <f>IFERROR(W692+W458,"")</f>
        <v>4.1626669771247252E-2</v>
      </c>
      <c r="X2252" s="14">
        <f>IFERROR(X692+X458,"")</f>
        <v>3.9884478058095529E-2</v>
      </c>
      <c r="Y2252" s="14">
        <f>IFERROR(Y692+Y458,"")</f>
        <v>3.9884478058095529E-2</v>
      </c>
      <c r="Z2252" s="14">
        <f>IFERROR(Z692+Z458,"")</f>
        <v>4.6009889330555748E-2</v>
      </c>
      <c r="AA2252" s="14">
        <f>IFERROR(AA692+AA458,"")</f>
        <v>4.6009889330555748E-2</v>
      </c>
      <c r="AB2252" s="14">
        <f>IFERROR(AB692+AB458,"")</f>
        <v>4.5412451042680171E-2</v>
      </c>
      <c r="AC2252" s="14">
        <f>IFERROR(AC692+AC458,"")</f>
        <v>4.5412451042680171E-2</v>
      </c>
      <c r="AD2252" s="14">
        <f>IFERROR(AD692+AD458,"")</f>
        <v>4.7934286813119051E-2</v>
      </c>
      <c r="AE2252" s="14">
        <f>IFERROR(AE692+AE458,"")</f>
        <v>4.7934286813119051E-2</v>
      </c>
      <c r="AF2252" s="14">
        <f>IFERROR(AF692+AF458,"")</f>
        <v>4.6690717067249837E-2</v>
      </c>
      <c r="AG2252" s="14">
        <f>IFERROR(AG692+AG458,"")</f>
        <v>4.6690717067249837E-2</v>
      </c>
      <c r="AH2252" s="14">
        <f>IFERROR(AH692+AH458,"")</f>
        <v>4.6740040353847281E-2</v>
      </c>
    </row>
    <row r="2253" spans="1:34" ht="15" hidden="1" x14ac:dyDescent="0.25">
      <c r="A2253" t="str">
        <f t="shared" si="396"/>
        <v>渤海不良率+关注率</v>
      </c>
      <c r="B2253" s="3" t="str">
        <f t="shared" si="394"/>
        <v>渤海银行不良率+关注率</v>
      </c>
      <c r="C2253" s="4" t="s">
        <v>233</v>
      </c>
      <c r="D2253" s="4" t="s">
        <v>205</v>
      </c>
      <c r="E2253" s="5" t="s">
        <v>219</v>
      </c>
      <c r="F2253" s="5" t="s">
        <v>236</v>
      </c>
      <c r="G2253" s="5" t="str">
        <f t="shared" si="398"/>
        <v>不良率+关注率</v>
      </c>
      <c r="H2253" s="14">
        <f>IFERROR(H693+H459,"")</f>
        <v>4.526069997851262E-2</v>
      </c>
      <c r="I2253" s="14">
        <f>IFERROR(I693+I459,"")</f>
        <v>4.526069997851262E-2</v>
      </c>
      <c r="J2253" s="14">
        <f>IFERROR(J693+J459,"")</f>
        <v>4.7125087468528157E-2</v>
      </c>
      <c r="K2253" s="14">
        <f>IFERROR(K693+K459,"")</f>
        <v>4.7125087468528157E-2</v>
      </c>
      <c r="L2253" s="14">
        <f>IFERROR(L693+L459,"")</f>
        <v>4.7519962849124173E-2</v>
      </c>
      <c r="M2253" s="14">
        <f>IFERROR(M693+M459,"")</f>
        <v>4.7519962849124173E-2</v>
      </c>
      <c r="N2253" s="14">
        <f>IFERROR(N693+N459,"")</f>
        <v>4.6648103823596548E-2</v>
      </c>
      <c r="O2253" s="14">
        <f>IFERROR(O693+O459,"")</f>
        <v>4.6648103823596548E-2</v>
      </c>
      <c r="P2253" s="14">
        <f>IFERROR(P693+P459,"")</f>
        <v>4.3350942798364121E-2</v>
      </c>
      <c r="Q2253" s="14">
        <f>IFERROR(Q693+Q459,"")</f>
        <v>4.3350942798364121E-2</v>
      </c>
      <c r="R2253" s="14">
        <f>IFERROR(R693+R459,"")</f>
        <v>4.5852682009920445E-2</v>
      </c>
      <c r="S2253" s="14">
        <f>IFERROR(S693+S459,"")</f>
        <v>4.5852682009920445E-2</v>
      </c>
      <c r="T2253" s="14">
        <f>IFERROR(T693+T459,"")</f>
        <v>4.5335914920381665E-2</v>
      </c>
      <c r="U2253" s="14">
        <f>IFERROR(U693+U459,"")</f>
        <v>4.5335914920381665E-2</v>
      </c>
      <c r="V2253" s="14">
        <f>IFERROR(V693+V459,"")</f>
        <v>4.65474786144046E-2</v>
      </c>
      <c r="W2253" s="14">
        <f>IFERROR(W693+W459,"")</f>
        <v>4.65474786144046E-2</v>
      </c>
      <c r="X2253" s="14">
        <f>IFERROR(X693+X459,"")</f>
        <v>4.6795938288346148E-2</v>
      </c>
      <c r="Y2253" s="14">
        <f>IFERROR(Y693+Y459,"")</f>
        <v>4.6795938288346148E-2</v>
      </c>
      <c r="Z2253" s="14">
        <f>IFERROR(Z693+Z459,"")</f>
        <v>4.875658207621214E-2</v>
      </c>
      <c r="AA2253" s="14">
        <f>IFERROR(AA693+AA459,"")</f>
        <v>4.875658207621214E-2</v>
      </c>
      <c r="AB2253" s="14">
        <f>IFERROR(AB693+AB459,"")</f>
        <v>4.7903387693666519E-2</v>
      </c>
      <c r="AC2253" s="14">
        <f>IFERROR(AC693+AC459,"")</f>
        <v>4.7903387693666519E-2</v>
      </c>
      <c r="AD2253" s="14">
        <f>IFERROR(AD693+AD459,"")</f>
        <v>4.5430525439787844E-2</v>
      </c>
      <c r="AE2253" s="14">
        <f>IFERROR(AE693+AE459,"")</f>
        <v>4.5430525439787844E-2</v>
      </c>
      <c r="AF2253" s="14">
        <f>IFERROR(AF693+AF459,"")</f>
        <v>4.7190949957147788E-2</v>
      </c>
      <c r="AG2253" s="14">
        <f>IFERROR(AG693+AG459,"")</f>
        <v>4.7190949957147788E-2</v>
      </c>
      <c r="AH2253" s="14">
        <f>IFERROR(AH693+AH459,"")</f>
        <v>4.4501878356597593E-2</v>
      </c>
    </row>
    <row r="2254" spans="1:34" ht="15" hidden="1" x14ac:dyDescent="0.25">
      <c r="A2254" t="str">
        <f t="shared" si="396"/>
        <v>威海不良率+关注率</v>
      </c>
      <c r="B2254" s="3" t="str">
        <f t="shared" si="394"/>
        <v>威海银行不良率+关注率</v>
      </c>
      <c r="C2254" s="4" t="s">
        <v>234</v>
      </c>
      <c r="D2254" s="4" t="s">
        <v>206</v>
      </c>
      <c r="E2254" s="5" t="s">
        <v>220</v>
      </c>
      <c r="F2254" s="5" t="s">
        <v>236</v>
      </c>
      <c r="G2254" s="5" t="str">
        <f t="shared" si="398"/>
        <v>不良率+关注率</v>
      </c>
      <c r="H2254" s="14">
        <f>IFERROR(H694+H460,"")</f>
        <v>1.8200000000000001E-2</v>
      </c>
      <c r="I2254" s="14">
        <f>IFERROR(I694+I460,"")</f>
        <v>1.8200000000000001E-2</v>
      </c>
      <c r="J2254" s="14">
        <f>IFERROR(J694+J460,"")</f>
        <v>1.8200000000000001E-2</v>
      </c>
      <c r="K2254" s="14">
        <f>IFERROR(K694+K460,"")</f>
        <v>1.8200000000000001E-2</v>
      </c>
      <c r="L2254" s="14">
        <f>IFERROR(L694+L460,"")</f>
        <v>1.7899999999999999E-2</v>
      </c>
      <c r="M2254" s="14">
        <f>IFERROR(M694+M460,"")</f>
        <v>1.7899999999999999E-2</v>
      </c>
      <c r="N2254" s="14">
        <f>IFERROR(N694+N460,"")</f>
        <v>5.6807871128514181E-2</v>
      </c>
      <c r="O2254" s="14">
        <f>IFERROR(O694+O460,"")</f>
        <v>5.6807871128514181E-2</v>
      </c>
      <c r="P2254" s="14">
        <f>IFERROR(P694+P460,"")</f>
        <v>4.7178908741892775E-2</v>
      </c>
      <c r="Q2254" s="14">
        <f>IFERROR(Q694+Q460,"")</f>
        <v>4.7178908741892775E-2</v>
      </c>
      <c r="R2254" s="14">
        <f>IFERROR(R694+R460,"")</f>
        <v>4.260930747610521E-2</v>
      </c>
      <c r="S2254" s="14">
        <f>IFERROR(S694+S460,"")</f>
        <v>4.260930747610521E-2</v>
      </c>
      <c r="T2254" s="14">
        <f>IFERROR(T694+T460,"")</f>
        <v>3.8794499672487298E-2</v>
      </c>
      <c r="U2254" s="14">
        <f>IFERROR(U694+U460,"")</f>
        <v>3.8794499672487298E-2</v>
      </c>
      <c r="V2254" s="14">
        <f>IFERROR(V694+V460,"")</f>
        <v>4.1259006726972948E-2</v>
      </c>
      <c r="W2254" s="14">
        <f>IFERROR(W694+W460,"")</f>
        <v>4.1259006726972948E-2</v>
      </c>
      <c r="X2254" s="14">
        <f>IFERROR(X694+X460,"")</f>
        <v>3.8045791479568658E-2</v>
      </c>
      <c r="Y2254" s="14">
        <f>IFERROR(Y694+Y460,"")</f>
        <v>3.8045791479568658E-2</v>
      </c>
      <c r="Z2254" s="14">
        <f>IFERROR(Z694+Z460,"")</f>
        <v>3.7399466016265211E-2</v>
      </c>
      <c r="AA2254" s="14">
        <f>IFERROR(AA694+AA460,"")</f>
        <v>3.7399466016265211E-2</v>
      </c>
      <c r="AB2254" s="14">
        <f>IFERROR(AB694+AB460,"")</f>
        <v>4.4172648113684612E-2</v>
      </c>
      <c r="AC2254" s="14">
        <f>IFERROR(AC694+AC460,"")</f>
        <v>4.4172648113684612E-2</v>
      </c>
      <c r="AD2254" s="14">
        <f>IFERROR(AD694+AD460,"")</f>
        <v>4.1556223773957159E-2</v>
      </c>
      <c r="AE2254" s="14">
        <f>IFERROR(AE694+AE460,"")</f>
        <v>4.1556223773957159E-2</v>
      </c>
      <c r="AF2254" s="14">
        <f>IFERROR(AF694+AF460,"")</f>
        <v>3.5940497913492991E-2</v>
      </c>
      <c r="AG2254" s="14">
        <f>IFERROR(AG694+AG460,"")</f>
        <v>3.5940497913492991E-2</v>
      </c>
      <c r="AH2254" s="14">
        <f>IFERROR(AH694+AH460,"")</f>
        <v>3.5391761739758783E-2</v>
      </c>
    </row>
    <row r="2255" spans="1:34" ht="15" hidden="1" x14ac:dyDescent="0.25">
      <c r="A2255" t="str">
        <f t="shared" si="396"/>
        <v>东莞农商不良率+关注率</v>
      </c>
      <c r="B2255" s="3" t="str">
        <f t="shared" si="394"/>
        <v>东莞农商银行不良率+关注率</v>
      </c>
      <c r="C2255" s="4" t="s">
        <v>235</v>
      </c>
      <c r="D2255" s="4" t="s">
        <v>207</v>
      </c>
      <c r="E2255" s="5" t="s">
        <v>221</v>
      </c>
      <c r="F2255" s="5" t="s">
        <v>236</v>
      </c>
      <c r="G2255" s="5" t="str">
        <f t="shared" si="398"/>
        <v>不良率+关注率</v>
      </c>
      <c r="H2255" s="14">
        <f>IFERROR(H695+H461,"")</f>
        <v>0</v>
      </c>
      <c r="I2255" s="14">
        <f>IFERROR(I695+I461,"")</f>
        <v>1.09E-2</v>
      </c>
      <c r="J2255" s="14">
        <f>IFERROR(J695+J461,"")</f>
        <v>3.002777223286511E-2</v>
      </c>
      <c r="K2255" s="14">
        <f>IFERROR(K695+K461,"")</f>
        <v>3.0327772232865112E-2</v>
      </c>
      <c r="L2255" s="14">
        <f>IFERROR(L695+L461,"")</f>
        <v>0.01</v>
      </c>
      <c r="M2255" s="14">
        <f>IFERROR(M695+M461,"")</f>
        <v>9.5999999999999992E-3</v>
      </c>
      <c r="N2255" s="14">
        <f>IFERROR(N695+N461,"")</f>
        <v>2.6269519829884812E-2</v>
      </c>
      <c r="O2255" s="14">
        <f>IFERROR(O695+O461,"")</f>
        <v>2.5969519829884814E-2</v>
      </c>
      <c r="P2255" s="14" t="str">
        <f>IFERROR(P695+P461,"")</f>
        <v/>
      </c>
      <c r="Q2255" s="14" t="str">
        <f>IFERROR(Q695+Q461,"")</f>
        <v/>
      </c>
      <c r="R2255" s="14">
        <f>IFERROR(R695+R461,"")</f>
        <v>2.7665966286322577E-2</v>
      </c>
      <c r="S2255" s="14">
        <f>IFERROR(S695+S461,"")</f>
        <v>2.8165966286322577E-2</v>
      </c>
      <c r="T2255" s="14">
        <f>IFERROR(T695+T461,"")</f>
        <v>2.5794308939869552E-2</v>
      </c>
      <c r="U2255" s="14">
        <f>IFERROR(U695+U461,"")</f>
        <v>2.5794308939869552E-2</v>
      </c>
      <c r="V2255" s="14">
        <f>IFERROR(V695+V461,"")</f>
        <v>2.2539157007596268E-2</v>
      </c>
      <c r="W2255" s="14">
        <f>IFERROR(W695+W461,"")</f>
        <v>2.2639157007596267E-2</v>
      </c>
      <c r="X2255" s="14">
        <f>IFERROR(X695+X461,"")</f>
        <v>2.5326678838996544E-2</v>
      </c>
      <c r="Y2255" s="14">
        <f>IFERROR(Y695+Y461,"")</f>
        <v>2.7426678838996545E-2</v>
      </c>
      <c r="Z2255" s="14">
        <f>IFERROR(Z695+Z461,"")</f>
        <v>3.4679945506469169E-2</v>
      </c>
      <c r="AA2255" s="14">
        <f>IFERROR(AA695+AA461,"")</f>
        <v>3.4679945506469169E-2</v>
      </c>
      <c r="AB2255" s="14">
        <f>IFERROR(AB695+AB461,"")</f>
        <v>4.2454158427689223E-2</v>
      </c>
      <c r="AC2255" s="14">
        <f>IFERROR(AC695+AC461,"")</f>
        <v>4.2454158427689223E-2</v>
      </c>
      <c r="AD2255" s="14">
        <f>IFERROR(AD695+AD461,"")</f>
        <v>3.9047973885848672E-2</v>
      </c>
      <c r="AE2255" s="14">
        <f>IFERROR(AE695+AE461,"")</f>
        <v>3.9047973885848672E-2</v>
      </c>
      <c r="AF2255" s="14">
        <f>IFERROR(AF695+AF461,"")</f>
        <v>3.771530786939091E-2</v>
      </c>
      <c r="AG2255" s="14">
        <f>IFERROR(AG695+AG461,"")</f>
        <v>3.771530786939091E-2</v>
      </c>
      <c r="AH2255" s="14">
        <f>IFERROR(AH695+AH461,"")</f>
        <v>3.9218768512110536E-2</v>
      </c>
    </row>
    <row r="2256" spans="1:34" ht="15" hidden="1" x14ac:dyDescent="0.25">
      <c r="A2256" t="str">
        <f t="shared" si="396"/>
        <v>国有行不良率+关注率</v>
      </c>
      <c r="B2256" s="15" t="str">
        <f t="shared" si="394"/>
        <v>国有行不良率+关注率</v>
      </c>
      <c r="C2256" s="16"/>
      <c r="D2256" s="17" t="s">
        <v>8</v>
      </c>
      <c r="E2256" s="17" t="s">
        <v>8</v>
      </c>
      <c r="F2256" s="17"/>
      <c r="G2256" s="17" t="str">
        <f>G2255</f>
        <v>不良率+关注率</v>
      </c>
      <c r="H2256" s="14">
        <f>IFERROR(H696+H462,"")</f>
        <v>3.6148291796392243E-2</v>
      </c>
      <c r="I2256" s="14">
        <f>IFERROR(I696+I462,"")</f>
        <v>3.5508015214766923E-2</v>
      </c>
      <c r="J2256" s="14">
        <f>IFERROR(J696+J462,"")</f>
        <v>3.4781471795032944E-2</v>
      </c>
      <c r="K2256" s="14">
        <f>IFERROR(K696+K462,"")</f>
        <v>3.3881384637090478E-2</v>
      </c>
      <c r="L2256" s="14">
        <f>IFERROR(L696+L462,"")</f>
        <v>3.3596863739272481E-2</v>
      </c>
      <c r="M2256" s="14">
        <f>IFERROR(M696+M462,"")</f>
        <v>3.3554272844794071E-2</v>
      </c>
      <c r="N2256" s="14">
        <f>IFERROR(N696+N462,"")</f>
        <v>3.2845713325862079E-2</v>
      </c>
      <c r="O2256" s="14">
        <f>IFERROR(O696+O462,"")</f>
        <v>3.1515220142438072E-2</v>
      </c>
      <c r="P2256" s="14">
        <f>IFERROR(P696+P462,"")</f>
        <v>2.9990246630925296E-2</v>
      </c>
      <c r="Q2256" s="14">
        <f>IFERROR(Q696+Q462,"")</f>
        <v>2.9556605288917556E-2</v>
      </c>
      <c r="R2256" s="14">
        <f>IFERROR(R696+R462,"")</f>
        <v>2.8715460402472789E-2</v>
      </c>
      <c r="S2256" s="14">
        <f>IFERROR(S696+S462,"")</f>
        <v>2.8031378157902152E-2</v>
      </c>
      <c r="T2256" s="14">
        <f>IFERROR(T696+T462,"")</f>
        <v>2.8389339850589716E-2</v>
      </c>
      <c r="U2256" s="14">
        <f>IFERROR(U696+U462,"")</f>
        <v>2.8022752584018908E-2</v>
      </c>
      <c r="V2256" s="14">
        <f>IFERROR(V696+V462,"")</f>
        <v>2.8170564635920641E-2</v>
      </c>
      <c r="W2256" s="14">
        <f>IFERROR(W696+W462,"")</f>
        <v>2.7171781870807106E-2</v>
      </c>
      <c r="X2256" s="14">
        <f>IFERROR(X696+X462,"")</f>
        <v>2.7697173776149518E-2</v>
      </c>
      <c r="Y2256" s="14">
        <f>IFERROR(Y696+Y462,"")</f>
        <v>2.7332590751209869E-2</v>
      </c>
      <c r="Z2256" s="14">
        <f>IFERROR(Z696+Z462,"")</f>
        <v>2.8076600369629015E-2</v>
      </c>
      <c r="AA2256" s="14">
        <f>IFERROR(AA696+AA462,"")</f>
        <v>2.7518482569443413E-2</v>
      </c>
      <c r="AB2256" s="14">
        <f>IFERROR(AB696+AB462,"")</f>
        <v>2.7904323588609465E-2</v>
      </c>
      <c r="AC2256" s="14">
        <f>IFERROR(AC696+AC462,"")</f>
        <v>2.7834752635533162E-2</v>
      </c>
      <c r="AD2256" s="14">
        <f>IFERROR(AD696+AD462,"")</f>
        <v>2.7895230941785747E-2</v>
      </c>
      <c r="AE2256" s="14">
        <f>IFERROR(AE696+AE462,"")</f>
        <v>2.743388690045697E-2</v>
      </c>
      <c r="AF2256" s="14">
        <f>IFERROR(AF696+AF462,"")</f>
        <v>2.7872489143145596E-2</v>
      </c>
      <c r="AG2256" s="14">
        <f>IFERROR(AG696+AG462,"")</f>
        <v>2.7980040658533926E-2</v>
      </c>
      <c r="AH2256" s="14">
        <f>IFERROR(AH696+AH462,"")</f>
        <v>2.8583850739601159E-2</v>
      </c>
    </row>
    <row r="2257" spans="1:34" ht="15" hidden="1" x14ac:dyDescent="0.25">
      <c r="A2257" t="str">
        <f t="shared" si="396"/>
        <v>股份行不良率+关注率</v>
      </c>
      <c r="B2257" s="3" t="str">
        <f t="shared" si="394"/>
        <v>股份行不良率+关注率</v>
      </c>
      <c r="C2257" s="4"/>
      <c r="D2257" s="5" t="s">
        <v>27</v>
      </c>
      <c r="E2257" s="5" t="s">
        <v>27</v>
      </c>
      <c r="F2257" s="5"/>
      <c r="G2257" s="5" t="str">
        <f t="shared" ref="G2257:G2262" si="399">G2256</f>
        <v>不良率+关注率</v>
      </c>
      <c r="H2257" s="14">
        <f>IFERROR(H697+H463,"")</f>
        <v>4.0959636758508187E-2</v>
      </c>
      <c r="I2257" s="14">
        <f>IFERROR(I697+I463,"")</f>
        <v>4.0513494125451327E-2</v>
      </c>
      <c r="J2257" s="14">
        <f>IFERROR(J697+J463,"")</f>
        <v>3.9056252920337375E-2</v>
      </c>
      <c r="K2257" s="14">
        <f>IFERROR(K697+K463,"")</f>
        <v>3.9210838982549977E-2</v>
      </c>
      <c r="L2257" s="14">
        <f>IFERROR(L697+L463,"")</f>
        <v>3.9305393062639367E-2</v>
      </c>
      <c r="M2257" s="14">
        <f>IFERROR(M697+M463,"")</f>
        <v>3.8340687477478708E-2</v>
      </c>
      <c r="N2257" s="14">
        <f>IFERROR(N697+N463,"")</f>
        <v>3.4982170953020683E-2</v>
      </c>
      <c r="O2257" s="14">
        <f>IFERROR(O697+O463,"")</f>
        <v>3.3762737750424127E-2</v>
      </c>
      <c r="P2257" s="14">
        <f>IFERROR(P697+P463,"")</f>
        <v>3.3244337665485388E-2</v>
      </c>
      <c r="Q2257" s="14">
        <f>IFERROR(Q697+Q463,"")</f>
        <v>3.3852059807209289E-2</v>
      </c>
      <c r="R2257" s="14">
        <f>IFERROR(R697+R463,"")</f>
        <v>3.3434226564164594E-2</v>
      </c>
      <c r="S2257" s="14">
        <f>IFERROR(S697+S463,"")</f>
        <v>3.2817114255935038E-2</v>
      </c>
      <c r="T2257" s="14">
        <f>IFERROR(T697+T463,"")</f>
        <v>3.3920889927044631E-2</v>
      </c>
      <c r="U2257" s="14">
        <f>IFERROR(U697+U463,"")</f>
        <v>3.372481926836348E-2</v>
      </c>
      <c r="V2257" s="14">
        <f>IFERROR(V697+V463,"")</f>
        <v>3.3682892562724429E-2</v>
      </c>
      <c r="W2257" s="14">
        <f>IFERROR(W697+W463,"")</f>
        <v>3.2747335820727662E-2</v>
      </c>
      <c r="X2257" s="14">
        <f>IFERROR(X697+X463,"")</f>
        <v>3.2256146858258505E-2</v>
      </c>
      <c r="Y2257" s="14">
        <f>IFERROR(Y697+Y463,"")</f>
        <v>3.2589107241162721E-2</v>
      </c>
      <c r="Z2257" s="14">
        <f>IFERROR(Z697+Z463,"")</f>
        <v>3.2469837254751777E-2</v>
      </c>
      <c r="AA2257" s="14">
        <f>IFERROR(AA697+AA463,"")</f>
        <v>3.2437957301847918E-2</v>
      </c>
      <c r="AB2257" s="14">
        <f>IFERROR(AB697+AB463,"")</f>
        <v>3.3170671407584632E-2</v>
      </c>
      <c r="AC2257" s="14">
        <f>IFERROR(AC697+AC463,"")</f>
        <v>3.3450018259994156E-2</v>
      </c>
      <c r="AD2257" s="14">
        <f>IFERROR(AD697+AD463,"")</f>
        <v>3.3045353129371187E-2</v>
      </c>
      <c r="AE2257" s="14">
        <f>IFERROR(AE697+AE463,"")</f>
        <v>3.2710427660678623E-2</v>
      </c>
      <c r="AF2257" s="14">
        <f>IFERROR(AF697+AF463,"")</f>
        <v>3.2690184635853242E-2</v>
      </c>
      <c r="AG2257" s="14">
        <f>IFERROR(AG697+AG463,"")</f>
        <v>3.2451474825651298E-2</v>
      </c>
      <c r="AH2257" s="14">
        <f>IFERROR(AH697+AH463,"")</f>
        <v>3.2613795133759151E-2</v>
      </c>
    </row>
    <row r="2258" spans="1:34" ht="15" hidden="1" x14ac:dyDescent="0.25">
      <c r="A2258" t="str">
        <f t="shared" si="396"/>
        <v>城商行不良率+关注率</v>
      </c>
      <c r="B2258" s="3" t="str">
        <f t="shared" si="394"/>
        <v>城商行不良率+关注率</v>
      </c>
      <c r="C2258" s="4"/>
      <c r="D2258" s="5" t="s">
        <v>55</v>
      </c>
      <c r="E2258" s="5" t="s">
        <v>55</v>
      </c>
      <c r="F2258" s="5"/>
      <c r="G2258" s="5" t="str">
        <f t="shared" si="399"/>
        <v>不良率+关注率</v>
      </c>
      <c r="H2258" s="14">
        <f>IFERROR(H698+H464,"")</f>
        <v>3.4450904075867747E-2</v>
      </c>
      <c r="I2258" s="14">
        <f>IFERROR(I698+I464,"")</f>
        <v>3.3033726996842032E-2</v>
      </c>
      <c r="J2258" s="14">
        <f>IFERROR(J698+J464,"")</f>
        <v>3.6869018791830993E-2</v>
      </c>
      <c r="K2258" s="14">
        <f>IFERROR(K698+K464,"")</f>
        <v>3.5960845602608413E-2</v>
      </c>
      <c r="L2258" s="14">
        <f>IFERROR(L698+L464,"")</f>
        <v>3.262415964698169E-2</v>
      </c>
      <c r="M2258" s="14">
        <f>IFERROR(M698+M464,"")</f>
        <v>3.1411066114697281E-2</v>
      </c>
      <c r="N2258" s="14">
        <f>IFERROR(N698+N464,"")</f>
        <v>3.2530291681539696E-2</v>
      </c>
      <c r="O2258" s="14">
        <f>IFERROR(O698+O464,"")</f>
        <v>3.1689375504144433E-2</v>
      </c>
      <c r="P2258" s="14">
        <f>IFERROR(P698+P464,"")</f>
        <v>3.0461306190270883E-2</v>
      </c>
      <c r="Q2258" s="14">
        <f>IFERROR(Q698+Q464,"")</f>
        <v>2.9662030257666696E-2</v>
      </c>
      <c r="R2258" s="14">
        <f>IFERROR(R698+R464,"")</f>
        <v>3.0645034809194518E-2</v>
      </c>
      <c r="S2258" s="14">
        <f>IFERROR(S698+S464,"")</f>
        <v>2.9792792368354522E-2</v>
      </c>
      <c r="T2258" s="14">
        <f>IFERROR(T698+T464,"")</f>
        <v>2.8952280421648623E-2</v>
      </c>
      <c r="U2258" s="14">
        <f>IFERROR(U698+U464,"")</f>
        <v>2.7215407915157211E-2</v>
      </c>
      <c r="V2258" s="14">
        <f>IFERROR(V698+V464,"")</f>
        <v>2.8729736254850452E-2</v>
      </c>
      <c r="W2258" s="14">
        <f>IFERROR(W698+W464,"")</f>
        <v>2.8842293465827489E-2</v>
      </c>
      <c r="X2258" s="14">
        <f>IFERROR(X698+X464,"")</f>
        <v>2.90303813022533E-2</v>
      </c>
      <c r="Y2258" s="14">
        <f>IFERROR(Y698+Y464,"")</f>
        <v>2.9068486720948774E-2</v>
      </c>
      <c r="Z2258" s="14">
        <f>IFERROR(Z698+Z464,"")</f>
        <v>3.1105898732198507E-2</v>
      </c>
      <c r="AA2258" s="14">
        <f>IFERROR(AA698+AA464,"")</f>
        <v>3.1398741357965131E-2</v>
      </c>
      <c r="AB2258" s="14">
        <f>IFERROR(AB698+AB464,"")</f>
        <v>3.2994424944744846E-2</v>
      </c>
      <c r="AC2258" s="14">
        <f>IFERROR(AC698+AC464,"")</f>
        <v>3.2893777830704296E-2</v>
      </c>
      <c r="AD2258" s="14">
        <f>IFERROR(AD698+AD464,"")</f>
        <v>3.0369000761294635E-2</v>
      </c>
      <c r="AE2258" s="14">
        <f>IFERROR(AE698+AE464,"")</f>
        <v>2.967578450938449E-2</v>
      </c>
      <c r="AF2258" s="14">
        <f>IFERROR(AF698+AF464,"")</f>
        <v>2.9240654159996216E-2</v>
      </c>
      <c r="AG2258" s="14">
        <f>IFERROR(AG698+AG464,"")</f>
        <v>2.8821527336956029E-2</v>
      </c>
      <c r="AH2258" s="14">
        <f>IFERROR(AH698+AH464,"")</f>
        <v>2.7802513645067646E-2</v>
      </c>
    </row>
    <row r="2259" spans="1:34" ht="15" hidden="1" x14ac:dyDescent="0.25">
      <c r="A2259" t="str">
        <f t="shared" si="396"/>
        <v>农商行不良率+关注率</v>
      </c>
      <c r="B2259" s="3" t="str">
        <f t="shared" si="394"/>
        <v>农商行不良率+关注率</v>
      </c>
      <c r="C2259" s="4"/>
      <c r="D2259" s="5" t="s">
        <v>107</v>
      </c>
      <c r="E2259" s="5" t="s">
        <v>107</v>
      </c>
      <c r="F2259" s="5"/>
      <c r="G2259" s="5" t="str">
        <f t="shared" si="399"/>
        <v>不良率+关注率</v>
      </c>
      <c r="H2259" s="14">
        <f>IFERROR(H699+H465,"")</f>
        <v>4.0795380443418364E-2</v>
      </c>
      <c r="I2259" s="14">
        <f>IFERROR(I699+I465,"")</f>
        <v>4.0167880743202558E-2</v>
      </c>
      <c r="J2259" s="14">
        <f>IFERROR(J699+J465,"")</f>
        <v>3.663818791966833E-2</v>
      </c>
      <c r="K2259" s="14">
        <f>IFERROR(K699+K465,"")</f>
        <v>3.606540198756935E-2</v>
      </c>
      <c r="L2259" s="14">
        <f>IFERROR(L699+L465,"")</f>
        <v>3.7409107626277131E-2</v>
      </c>
      <c r="M2259" s="14">
        <f>IFERROR(M699+M465,"")</f>
        <v>3.6104952872326859E-2</v>
      </c>
      <c r="N2259" s="14">
        <f>IFERROR(N699+N465,"")</f>
        <v>3.1273781195489965E-2</v>
      </c>
      <c r="O2259" s="14">
        <f>IFERROR(O699+O465,"")</f>
        <v>3.0138693190062585E-2</v>
      </c>
      <c r="P2259" s="14">
        <f>IFERROR(P699+P465,"")</f>
        <v>2.758342875608364E-2</v>
      </c>
      <c r="Q2259" s="14">
        <f>IFERROR(Q699+Q465,"")</f>
        <v>2.648991512753231E-2</v>
      </c>
      <c r="R2259" s="14">
        <f>IFERROR(R699+R465,"")</f>
        <v>2.7668441591192749E-2</v>
      </c>
      <c r="S2259" s="14">
        <f>IFERROR(S699+S465,"")</f>
        <v>2.5954656821102005E-2</v>
      </c>
      <c r="T2259" s="14">
        <f>IFERROR(T699+T465,"")</f>
        <v>2.5690294874641008E-2</v>
      </c>
      <c r="U2259" s="14">
        <f>IFERROR(U699+U465,"")</f>
        <v>2.5515012497566214E-2</v>
      </c>
      <c r="V2259" s="14">
        <f>IFERROR(V699+V465,"")</f>
        <v>2.5984476850615175E-2</v>
      </c>
      <c r="W2259" s="14">
        <f>IFERROR(W699+W465,"")</f>
        <v>2.4367560046855315E-2</v>
      </c>
      <c r="X2259" s="14">
        <f>IFERROR(X699+X465,"")</f>
        <v>2.4948733097041209E-2</v>
      </c>
      <c r="Y2259" s="14">
        <f>IFERROR(Y699+Y465,"")</f>
        <v>2.4994712330574077E-2</v>
      </c>
      <c r="Z2259" s="14">
        <f>IFERROR(Z699+Z465,"")</f>
        <v>2.6346477625139714E-2</v>
      </c>
      <c r="AA2259" s="14">
        <f>IFERROR(AA699+AA465,"")</f>
        <v>2.5402269580180666E-2</v>
      </c>
      <c r="AB2259" s="14">
        <f>IFERROR(AB699+AB465,"")</f>
        <v>2.679162723111753E-2</v>
      </c>
      <c r="AC2259" s="14">
        <f>IFERROR(AC699+AC465,"")</f>
        <v>2.8342941123260003E-2</v>
      </c>
      <c r="AD2259" s="14">
        <f>IFERROR(AD699+AD465,"")</f>
        <v>2.7053616260871438E-2</v>
      </c>
      <c r="AE2259" s="14">
        <f>IFERROR(AE699+AE465,"")</f>
        <v>2.6754684998963961E-2</v>
      </c>
      <c r="AF2259" s="14">
        <f>IFERROR(AF699+AF465,"")</f>
        <v>2.7553013242215971E-2</v>
      </c>
      <c r="AG2259" s="14">
        <f>IFERROR(AG699+AG465,"")</f>
        <v>2.8098181562510958E-2</v>
      </c>
      <c r="AH2259" s="14">
        <f>IFERROR(AH699+AH465,"")</f>
        <v>2.2954419254218063E-2</v>
      </c>
    </row>
    <row r="2260" spans="1:34" ht="15" hidden="1" x14ac:dyDescent="0.25">
      <c r="A2260" t="str">
        <f t="shared" si="396"/>
        <v>上市银行不良率+关注率</v>
      </c>
      <c r="B2260" s="3" t="str">
        <f t="shared" si="394"/>
        <v>上市银行不良率+关注率</v>
      </c>
      <c r="C2260" s="4"/>
      <c r="D2260" s="5" t="s">
        <v>135</v>
      </c>
      <c r="E2260" s="5" t="s">
        <v>135</v>
      </c>
      <c r="F2260" s="5"/>
      <c r="G2260" s="5" t="str">
        <f t="shared" si="399"/>
        <v>不良率+关注率</v>
      </c>
      <c r="H2260" s="14">
        <f>IFERROR(H700+H466,"")</f>
        <v>3.8088553268546634E-2</v>
      </c>
      <c r="I2260" s="14">
        <f>IFERROR(I700+I466,"")</f>
        <v>3.730577927006571E-2</v>
      </c>
      <c r="J2260" s="14">
        <f>IFERROR(J700+J466,"")</f>
        <v>3.6836232856717409E-2</v>
      </c>
      <c r="K2260" s="14">
        <f>IFERROR(K700+K466,"")</f>
        <v>3.6279617802454554E-2</v>
      </c>
      <c r="L2260" s="14">
        <f>IFERROR(L700+L466,"")</f>
        <v>3.5733881018792671E-2</v>
      </c>
      <c r="M2260" s="14">
        <f>IFERROR(M700+M466,"")</f>
        <v>3.4852744827324228E-2</v>
      </c>
      <c r="N2260" s="14">
        <f>IFERROR(N700+N466,"")</f>
        <v>3.2907989288978104E-2</v>
      </c>
      <c r="O2260" s="14">
        <f>IFERROR(O700+O466,"")</f>
        <v>3.1776506646767302E-2</v>
      </c>
      <c r="P2260" s="14">
        <f>IFERROR(P700+P466,"")</f>
        <v>3.0319829810691298E-2</v>
      </c>
      <c r="Q2260" s="14">
        <f>IFERROR(Q700+Q466,"")</f>
        <v>2.9890152620331463E-2</v>
      </c>
      <c r="R2260" s="14">
        <f>IFERROR(R700+R466,"")</f>
        <v>3.0115790841756161E-2</v>
      </c>
      <c r="S2260" s="14">
        <f>IFERROR(S700+S466,"")</f>
        <v>2.9148985400823432E-2</v>
      </c>
      <c r="T2260" s="14">
        <f>IFERROR(T700+T466,"")</f>
        <v>2.9238201268480993E-2</v>
      </c>
      <c r="U2260" s="14">
        <f>IFERROR(U700+U466,"")</f>
        <v>2.861949806627645E-2</v>
      </c>
      <c r="V2260" s="14">
        <f>IFERROR(V700+V466,"")</f>
        <v>2.9141917576027673E-2</v>
      </c>
      <c r="W2260" s="14">
        <f>IFERROR(W700+W466,"")</f>
        <v>2.8282242801054396E-2</v>
      </c>
      <c r="X2260" s="14">
        <f>IFERROR(X700+X466,"")</f>
        <v>2.8483108758425635E-2</v>
      </c>
      <c r="Y2260" s="14">
        <f>IFERROR(Y700+Y466,"")</f>
        <v>2.8496224260973858E-2</v>
      </c>
      <c r="Z2260" s="14">
        <f>IFERROR(Z700+Z466,"")</f>
        <v>2.9499703495429755E-2</v>
      </c>
      <c r="AA2260" s="14">
        <f>IFERROR(AA700+AA466,"")</f>
        <v>2.9189362702359285E-2</v>
      </c>
      <c r="AB2260" s="14">
        <f>IFERROR(AB700+AB466,"")</f>
        <v>3.021526179301412E-2</v>
      </c>
      <c r="AC2260" s="14">
        <f>IFERROR(AC700+AC466,"")</f>
        <v>3.0630372462372907E-2</v>
      </c>
      <c r="AD2260" s="14">
        <f>IFERROR(AD700+AD466,"")</f>
        <v>2.9590800273330754E-2</v>
      </c>
      <c r="AE2260" s="14">
        <f>IFERROR(AE700+AE466,"")</f>
        <v>2.9143696017371011E-2</v>
      </c>
      <c r="AF2260" s="14">
        <f>IFERROR(AF700+AF466,"")</f>
        <v>2.9339085295302755E-2</v>
      </c>
      <c r="AG2260" s="14">
        <f>IFERROR(AG700+AG466,"")</f>
        <v>2.9337806095913053E-2</v>
      </c>
      <c r="AH2260" s="14">
        <f>IFERROR(AH700+AH466,"")</f>
        <v>2.7988644693161504E-2</v>
      </c>
    </row>
    <row r="2261" spans="1:34" ht="15" hidden="1" x14ac:dyDescent="0.25">
      <c r="A2261" t="str">
        <f t="shared" si="396"/>
        <v>A+H股不良率+关注率</v>
      </c>
      <c r="B2261" s="3" t="str">
        <f t="shared" si="394"/>
        <v>A+H股不良率+关注率</v>
      </c>
      <c r="C2261" s="3"/>
      <c r="D2261" s="5" t="s">
        <v>542</v>
      </c>
      <c r="E2261" s="5" t="s">
        <v>542</v>
      </c>
      <c r="F2261" s="3"/>
      <c r="G2261" s="5" t="str">
        <f t="shared" si="399"/>
        <v>不良率+关注率</v>
      </c>
      <c r="H2261" s="14">
        <f>IFERROR(H701+H467,"")</f>
        <v>3.7723386528044918E-2</v>
      </c>
      <c r="I2261" s="14">
        <f>IFERROR(I701+I467,"")</f>
        <v>3.6755971678854429E-2</v>
      </c>
      <c r="J2261" s="14">
        <f>IFERROR(J701+J467,"")</f>
        <v>3.7749255638548924E-2</v>
      </c>
      <c r="K2261" s="14">
        <f>IFERROR(K701+K467,"")</f>
        <v>3.6843808193262217E-2</v>
      </c>
      <c r="L2261" s="14">
        <f>IFERROR(L701+L467,"")</f>
        <v>3.7020170945577718E-2</v>
      </c>
      <c r="M2261" s="14">
        <f>IFERROR(M701+M467,"")</f>
        <v>3.6340696649329207E-2</v>
      </c>
      <c r="N2261" s="14">
        <f>IFERROR(N701+N467,"")</f>
        <v>3.4482240140063299E-2</v>
      </c>
      <c r="O2261" s="14">
        <f>IFERROR(O701+O467,"")</f>
        <v>3.3140202806527221E-2</v>
      </c>
      <c r="P2261" s="14">
        <f>IFERROR(P701+P467,"")</f>
        <v>3.24263620609525E-2</v>
      </c>
      <c r="Q2261" s="14">
        <f>IFERROR(Q701+Q467,"")</f>
        <v>3.2252653967006564E-2</v>
      </c>
      <c r="R2261" s="14">
        <f>IFERROR(R701+R467,"")</f>
        <v>3.1757574691382913E-2</v>
      </c>
      <c r="S2261" s="14">
        <f>IFERROR(S701+S467,"")</f>
        <v>3.0962995702484133E-2</v>
      </c>
      <c r="T2261" s="14">
        <f>IFERROR(T701+T467,"")</f>
        <v>3.1703498806814244E-2</v>
      </c>
      <c r="U2261" s="14">
        <f>IFERROR(U701+U467,"")</f>
        <v>3.1485978200353426E-2</v>
      </c>
      <c r="V2261" s="14">
        <f>IFERROR(V701+V467,"")</f>
        <v>3.1028503125364336E-2</v>
      </c>
      <c r="W2261" s="14">
        <f>IFERROR(W701+W467,"")</f>
        <v>2.9925223102300967E-2</v>
      </c>
      <c r="X2261" s="14">
        <f>IFERROR(X701+X467,"")</f>
        <v>3.0153380310714527E-2</v>
      </c>
      <c r="Y2261" s="14">
        <f>IFERROR(Y701+Y467,"")</f>
        <v>2.9926833835056527E-2</v>
      </c>
      <c r="Z2261" s="14">
        <f>IFERROR(Z701+Z467,"")</f>
        <v>3.0059993424147946E-2</v>
      </c>
      <c r="AA2261" s="14">
        <f>IFERROR(AA701+AA467,"")</f>
        <v>2.9688296890625999E-2</v>
      </c>
      <c r="AB2261" s="14">
        <f>IFERROR(AB701+AB467,"")</f>
        <v>3.0436008420140437E-2</v>
      </c>
      <c r="AC2261" s="14">
        <f>IFERROR(AC701+AC467,"")</f>
        <v>3.0223078532038726E-2</v>
      </c>
      <c r="AD2261" s="14">
        <f>IFERROR(AD701+AD467,"")</f>
        <v>2.9914031777075321E-2</v>
      </c>
      <c r="AE2261" s="14">
        <f>IFERROR(AE701+AE467,"")</f>
        <v>2.9434342624340921E-2</v>
      </c>
      <c r="AF2261" s="14">
        <f>IFERROR(AF701+AF467,"")</f>
        <v>2.9548235261115455E-2</v>
      </c>
      <c r="AG2261" s="14">
        <f>IFERROR(AG701+AG467,"")</f>
        <v>2.9482170477665014E-2</v>
      </c>
      <c r="AH2261" s="14">
        <f>IFERROR(AH701+AH467,"")</f>
        <v>2.9469131664433237E-2</v>
      </c>
    </row>
    <row r="2262" spans="1:34" ht="15" hidden="1" x14ac:dyDescent="0.25">
      <c r="A2262" t="str">
        <f t="shared" si="396"/>
        <v>纯H股不良率+关注率</v>
      </c>
      <c r="B2262" s="3" t="str">
        <f t="shared" ref="B2262" si="400">D2262&amp;G2262</f>
        <v>纯H股不良率+关注率</v>
      </c>
      <c r="C2262" s="3"/>
      <c r="D2262" s="5" t="s">
        <v>236</v>
      </c>
      <c r="E2262" s="5" t="s">
        <v>236</v>
      </c>
      <c r="F2262" s="3"/>
      <c r="G2262" s="5" t="str">
        <f t="shared" si="399"/>
        <v>不良率+关注率</v>
      </c>
      <c r="H2262" s="14">
        <f>IFERROR(H702+H468,"")</f>
        <v>4.6579164901887335E-2</v>
      </c>
      <c r="I2262" s="14">
        <f>IFERROR(I702+I468,"")</f>
        <v>4.7417626440348873E-2</v>
      </c>
      <c r="J2262" s="14">
        <f>IFERROR(J702+J468,"")</f>
        <v>4.659939450335529E-2</v>
      </c>
      <c r="K2262" s="14">
        <f>IFERROR(K702+K468,"")</f>
        <v>4.6112365170464159E-2</v>
      </c>
      <c r="L2262" s="14">
        <f>IFERROR(L702+L468,"")</f>
        <v>4.359258346023473E-2</v>
      </c>
      <c r="M2262" s="14">
        <f>IFERROR(M702+M468,"")</f>
        <v>4.3561814229465493E-2</v>
      </c>
      <c r="N2262" s="14">
        <f>IFERROR(N702+N468,"")</f>
        <v>4.6436846203374002E-2</v>
      </c>
      <c r="O2262" s="14">
        <f>IFERROR(O702+O468,"")</f>
        <v>4.5552328961836294E-2</v>
      </c>
      <c r="P2262" s="14">
        <f>IFERROR(P702+P468,"")</f>
        <v>4.5654538611218626E-2</v>
      </c>
      <c r="Q2262" s="14">
        <f>IFERROR(Q702+Q468,"")</f>
        <v>4.5577509703480873E-2</v>
      </c>
      <c r="R2262" s="14">
        <f>IFERROR(R702+R468,"")</f>
        <v>4.9596475861786782E-2</v>
      </c>
      <c r="S2262" s="14">
        <f>IFERROR(S702+S468,"")</f>
        <v>4.9342629707940622E-2</v>
      </c>
      <c r="T2262" s="14">
        <f>IFERROR(T702+T468,"")</f>
        <v>5.0955065509295662E-2</v>
      </c>
      <c r="U2262" s="14">
        <f>IFERROR(U702+U468,"")</f>
        <v>5.1239680893911045E-2</v>
      </c>
      <c r="V2262" s="14">
        <f>IFERROR(V702+V468,"")</f>
        <v>5.4558154163552405E-2</v>
      </c>
      <c r="W2262" s="14">
        <f>IFERROR(W702+W468,"")</f>
        <v>5.461200031739856E-2</v>
      </c>
      <c r="X2262" s="14">
        <f>IFERROR(X702+X468,"")</f>
        <v>5.251343409986417E-2</v>
      </c>
      <c r="Y2262" s="14">
        <f>IFERROR(Y702+Y468,"")</f>
        <v>5.26865848310063E-2</v>
      </c>
      <c r="Z2262" s="14">
        <f>IFERROR(Z702+Z468,"")</f>
        <v>5.1823092220245108E-2</v>
      </c>
      <c r="AA2262" s="14">
        <f>IFERROR(AA702+AA468,"")</f>
        <v>5.1718701063603864E-2</v>
      </c>
      <c r="AB2262" s="14">
        <f>IFERROR(AB702+AB468,"")</f>
        <v>5.4669625837431179E-2</v>
      </c>
      <c r="AC2262" s="14">
        <f>IFERROR(AC702+AC468,"")</f>
        <v>5.480425804245459E-2</v>
      </c>
      <c r="AD2262" s="14">
        <f>IFERROR(AD702+AD468,"")</f>
        <v>5.2736735781826624E-2</v>
      </c>
      <c r="AE2262" s="14">
        <f>IFERROR(AE702+AE468,"")</f>
        <v>5.2752120397211243E-2</v>
      </c>
      <c r="AF2262" s="14">
        <f>IFERROR(AF702+AF468,"")</f>
        <v>5.2911925031149276E-2</v>
      </c>
      <c r="AG2262" s="14">
        <f>IFERROR(AG702+AG468,"")</f>
        <v>5.2996540415764654E-2</v>
      </c>
      <c r="AH2262" s="14">
        <f>IFERROR(AH702+AH468,"")</f>
        <v>4.8954192128055539E-2</v>
      </c>
    </row>
    <row r="2263" spans="1:34" ht="15.6" hidden="1" x14ac:dyDescent="0.25">
      <c r="A2263" t="s">
        <v>480</v>
      </c>
      <c r="B2263" s="3"/>
      <c r="C2263" s="3"/>
      <c r="D2263" s="3"/>
      <c r="E2263" s="3"/>
      <c r="F2263" s="1"/>
      <c r="G2263" t="s">
        <v>480</v>
      </c>
    </row>
    <row r="2264" spans="1:34" ht="15" hidden="1" x14ac:dyDescent="0.25">
      <c r="A2264" t="str">
        <f t="shared" si="396"/>
        <v>工商拨备覆盖率</v>
      </c>
      <c r="B2264" s="3" t="str">
        <f>D2264&amp;G2264</f>
        <v>工商银行拨备覆盖率</v>
      </c>
      <c r="C2264" s="4" t="s">
        <v>5</v>
      </c>
      <c r="D2264" s="4" t="s">
        <v>6</v>
      </c>
      <c r="E2264" s="5" t="s">
        <v>7</v>
      </c>
      <c r="F2264" s="5" t="s">
        <v>8</v>
      </c>
      <c r="G2264" s="5" t="str">
        <f>G2263</f>
        <v>拨备覆盖率</v>
      </c>
      <c r="H2264" s="14">
        <v>1.9201999999999999</v>
      </c>
      <c r="I2264" s="14">
        <v>1.9809000000000001</v>
      </c>
      <c r="J2264" s="14">
        <v>1.9932000000000001</v>
      </c>
      <c r="K2264" s="14">
        <v>1.9937</v>
      </c>
      <c r="L2264" s="14">
        <v>1.9469000000000001</v>
      </c>
      <c r="M2264" s="14">
        <v>1.9018999999999999</v>
      </c>
      <c r="N2264" s="14">
        <v>1.8068</v>
      </c>
      <c r="O2264" s="14">
        <v>1.8322000000000001</v>
      </c>
      <c r="P2264" s="14">
        <v>1.9197</v>
      </c>
      <c r="Q2264" s="14">
        <v>1.968</v>
      </c>
      <c r="R2264" s="14">
        <v>2.0583999999999998</v>
      </c>
      <c r="S2264" s="14">
        <v>2.0991</v>
      </c>
      <c r="T2264" s="14">
        <v>2.0703</v>
      </c>
      <c r="U2264" s="14">
        <v>2.0680000000000001</v>
      </c>
      <c r="V2264" s="14">
        <v>2.0947</v>
      </c>
      <c r="W2264" s="14">
        <v>2.1356999999999999</v>
      </c>
      <c r="X2264" s="14">
        <v>2.1861999999999999</v>
      </c>
      <c r="Y2264" s="14">
        <v>2.1621999999999999</v>
      </c>
      <c r="Z2264" s="14">
        <v>2.1396999999999999</v>
      </c>
      <c r="AA2264" s="14">
        <v>2.1631</v>
      </c>
      <c r="AB2264" s="14">
        <v>2.1842999999999999</v>
      </c>
      <c r="AC2264" s="14">
        <v>2.2030000000000003</v>
      </c>
      <c r="AD2264" s="14">
        <v>2.1490999999999998</v>
      </c>
      <c r="AE2264" s="14">
        <v>2.157</v>
      </c>
      <c r="AF2264" s="14">
        <v>2.1771000000000003</v>
      </c>
      <c r="AG2264" s="14">
        <v>2.1720999999999999</v>
      </c>
      <c r="AH2264" s="14">
        <v>2.1360000000000001</v>
      </c>
    </row>
    <row r="2265" spans="1:34" ht="15" hidden="1" x14ac:dyDescent="0.25">
      <c r="A2265" t="str">
        <f t="shared" si="396"/>
        <v>建设拨备覆盖率</v>
      </c>
      <c r="B2265" s="3" t="str">
        <f t="shared" ref="B2265:B2339" si="401">D2265&amp;G2265</f>
        <v>建设银行拨备覆盖率</v>
      </c>
      <c r="C2265" s="4" t="s">
        <v>9</v>
      </c>
      <c r="D2265" s="4" t="s">
        <v>10</v>
      </c>
      <c r="E2265" s="5" t="s">
        <v>11</v>
      </c>
      <c r="F2265" s="5" t="s">
        <v>8</v>
      </c>
      <c r="G2265" s="5" t="str">
        <f>G2264</f>
        <v>拨备覆盖率</v>
      </c>
      <c r="H2265" s="14">
        <v>2.1802999999999999</v>
      </c>
      <c r="I2265" s="14">
        <v>2.1827999999999999</v>
      </c>
      <c r="J2265" s="14">
        <v>2.2768999999999999</v>
      </c>
      <c r="K2265" s="14">
        <v>2.3027000000000002</v>
      </c>
      <c r="L2265" s="14">
        <v>2.2347000000000001</v>
      </c>
      <c r="M2265" s="14">
        <v>2.1751</v>
      </c>
      <c r="N2265" s="14">
        <v>2.1358999999999999</v>
      </c>
      <c r="O2265" s="14">
        <v>2.1494</v>
      </c>
      <c r="P2265" s="14">
        <v>2.2239</v>
      </c>
      <c r="Q2265" s="14">
        <v>2.2854999999999999</v>
      </c>
      <c r="R2265" s="14">
        <v>2.3996</v>
      </c>
      <c r="S2265" s="14">
        <v>2.4636</v>
      </c>
      <c r="T2265" s="14">
        <v>2.4412000000000003</v>
      </c>
      <c r="U2265" s="14">
        <v>2.4394999999999998</v>
      </c>
      <c r="V2265" s="14">
        <v>2.4153000000000002</v>
      </c>
      <c r="W2265" s="14">
        <v>2.4168000000000003</v>
      </c>
      <c r="X2265" s="14">
        <v>2.4447999999999999</v>
      </c>
      <c r="Y2265" s="14">
        <v>2.4331</v>
      </c>
      <c r="Z2265" s="14">
        <v>2.3984999999999999</v>
      </c>
      <c r="AA2265" s="14">
        <v>2.3816999999999999</v>
      </c>
      <c r="AB2265" s="14">
        <v>2.3875000000000002</v>
      </c>
      <c r="AC2265" s="14">
        <v>2.3702999999999999</v>
      </c>
      <c r="AD2265" s="14">
        <v>2.3359999999999999</v>
      </c>
      <c r="AE2265" s="14">
        <v>2.3681000000000001</v>
      </c>
      <c r="AF2265" s="14">
        <v>2.3940000000000001</v>
      </c>
      <c r="AG2265" s="14">
        <v>2.3504999999999998</v>
      </c>
      <c r="AH2265" s="14">
        <v>2.3315000000000001</v>
      </c>
    </row>
    <row r="2266" spans="1:34" ht="15" hidden="1" x14ac:dyDescent="0.25">
      <c r="A2266" t="str">
        <f t="shared" si="396"/>
        <v>农业拨备覆盖率</v>
      </c>
      <c r="B2266" s="3" t="str">
        <f t="shared" si="401"/>
        <v>农业银行拨备覆盖率</v>
      </c>
      <c r="C2266" s="4" t="s">
        <v>12</v>
      </c>
      <c r="D2266" s="4" t="s">
        <v>13</v>
      </c>
      <c r="E2266" s="5" t="s">
        <v>14</v>
      </c>
      <c r="F2266" s="5" t="s">
        <v>8</v>
      </c>
      <c r="G2266" s="5" t="str">
        <f t="shared" ref="G2266:G2299" si="402">G2265</f>
        <v>拨备覆盖率</v>
      </c>
      <c r="H2266" s="14">
        <v>2.7837999999999998</v>
      </c>
      <c r="I2266" s="14">
        <v>2.8126000000000002</v>
      </c>
      <c r="J2266" s="14">
        <v>2.8875000000000002</v>
      </c>
      <c r="K2266" s="14">
        <v>2.8990999999999998</v>
      </c>
      <c r="L2266" s="14">
        <v>2.8496999999999999</v>
      </c>
      <c r="M2266" s="14">
        <v>2.7244000000000002</v>
      </c>
      <c r="N2266" s="14">
        <v>2.6063999999999998</v>
      </c>
      <c r="O2266" s="14">
        <v>2.6461000000000001</v>
      </c>
      <c r="P2266" s="14">
        <v>2.7452999999999999</v>
      </c>
      <c r="Q2266" s="14">
        <v>2.8803999999999998</v>
      </c>
      <c r="R2266" s="14">
        <v>2.9973000000000001</v>
      </c>
      <c r="S2266" s="14">
        <v>3.0750000000000002</v>
      </c>
      <c r="T2266" s="14">
        <v>3.0491000000000001</v>
      </c>
      <c r="U2266" s="14">
        <v>3.0265</v>
      </c>
      <c r="V2266" s="14">
        <v>3.0260000000000002</v>
      </c>
      <c r="W2266" s="14">
        <v>3.0261</v>
      </c>
      <c r="X2266" s="14">
        <v>3.0467</v>
      </c>
      <c r="Y2266" s="14">
        <v>3.0411999999999999</v>
      </c>
      <c r="Z2266" s="14">
        <v>3.0387</v>
      </c>
      <c r="AA2266" s="14">
        <v>3.0322000000000005</v>
      </c>
      <c r="AB2266" s="14">
        <v>3.0394000000000001</v>
      </c>
      <c r="AC2266" s="14">
        <v>3.0236000000000001</v>
      </c>
      <c r="AD2266" s="14">
        <v>2.9961000000000002</v>
      </c>
      <c r="AE2266" s="14">
        <v>2.9781</v>
      </c>
      <c r="AF2266" s="14">
        <v>2.95</v>
      </c>
      <c r="AG2266" s="14">
        <v>2.9507999999999996</v>
      </c>
      <c r="AH2266" s="14">
        <v>2.9255</v>
      </c>
    </row>
    <row r="2267" spans="1:34" ht="15" hidden="1" x14ac:dyDescent="0.25">
      <c r="A2267" t="str">
        <f t="shared" si="396"/>
        <v>中国拨备覆盖率</v>
      </c>
      <c r="B2267" s="3" t="str">
        <f t="shared" si="401"/>
        <v>中国银行拨备覆盖率</v>
      </c>
      <c r="C2267" s="4" t="s">
        <v>15</v>
      </c>
      <c r="D2267" s="4" t="s">
        <v>16</v>
      </c>
      <c r="E2267" s="5" t="s">
        <v>17</v>
      </c>
      <c r="F2267" s="5" t="s">
        <v>8</v>
      </c>
      <c r="G2267" s="5" t="str">
        <f t="shared" si="402"/>
        <v>拨备覆盖率</v>
      </c>
      <c r="H2267" s="14">
        <v>1.7751999999999999</v>
      </c>
      <c r="I2267" s="14">
        <v>1.8224</v>
      </c>
      <c r="J2267" s="14">
        <v>1.8286</v>
      </c>
      <c r="K2267" s="14">
        <v>1.8472</v>
      </c>
      <c r="L2267" s="14">
        <v>1.8646</v>
      </c>
      <c r="M2267" s="14">
        <v>1.7746</v>
      </c>
      <c r="N2267" s="14">
        <v>1.7784</v>
      </c>
      <c r="O2267" s="14">
        <v>1.8988</v>
      </c>
      <c r="P2267" s="14">
        <v>1.8426</v>
      </c>
      <c r="Q2267" s="14">
        <v>1.9245000000000001</v>
      </c>
      <c r="R2267" s="14">
        <v>1.8705000000000001</v>
      </c>
      <c r="S2267" s="14">
        <v>1.8754</v>
      </c>
      <c r="T2267" s="14">
        <v>1.8326</v>
      </c>
      <c r="U2267" s="14">
        <v>1.8868</v>
      </c>
      <c r="V2267" s="14">
        <v>1.8873</v>
      </c>
      <c r="W2267" s="14">
        <v>2.0255999999999998</v>
      </c>
      <c r="X2267" s="14">
        <v>1.8838999999999999</v>
      </c>
      <c r="Y2267" s="14">
        <v>1.9518</v>
      </c>
      <c r="Z2267" s="14">
        <v>1.9165999999999999</v>
      </c>
      <c r="AA2267" s="14">
        <v>1.9994000000000001</v>
      </c>
      <c r="AB2267" s="14">
        <v>2.0169000000000001</v>
      </c>
      <c r="AC2267" s="14">
        <v>1.9886000000000001</v>
      </c>
      <c r="AD2267" s="14">
        <v>2.0059999999999998</v>
      </c>
      <c r="AE2267" s="14">
        <v>1.9797</v>
      </c>
      <c r="AF2267" s="14">
        <v>1.9738999999999998</v>
      </c>
      <c r="AG2267" s="14">
        <v>1.966</v>
      </c>
      <c r="AH2267" s="14">
        <v>2.0037000000000003</v>
      </c>
    </row>
    <row r="2268" spans="1:34" ht="15" hidden="1" x14ac:dyDescent="0.25">
      <c r="A2268" t="str">
        <f t="shared" si="396"/>
        <v>邮储拨备覆盖率</v>
      </c>
      <c r="B2268" s="3" t="str">
        <f t="shared" si="401"/>
        <v>邮储银行拨备覆盖率</v>
      </c>
      <c r="C2268" s="4" t="s">
        <v>18</v>
      </c>
      <c r="D2268" s="4" t="s">
        <v>19</v>
      </c>
      <c r="E2268" s="5" t="s">
        <v>20</v>
      </c>
      <c r="F2268" s="5" t="s">
        <v>8</v>
      </c>
      <c r="G2268" s="5" t="str">
        <f t="shared" si="402"/>
        <v>拨备覆盖率</v>
      </c>
      <c r="H2268" s="14">
        <v>3.9611000000000001</v>
      </c>
      <c r="I2268" s="14">
        <v>3.911</v>
      </c>
      <c r="J2268" s="14">
        <v>3.8944999999999999</v>
      </c>
      <c r="K2268" s="14">
        <v>3.8730000000000002</v>
      </c>
      <c r="L2268" s="14">
        <v>4.0011999999999999</v>
      </c>
      <c r="M2268" s="14">
        <v>4.0320999999999998</v>
      </c>
      <c r="N2268" s="14">
        <v>4.0805999999999996</v>
      </c>
      <c r="O2268" s="14">
        <v>4.1698000000000004</v>
      </c>
      <c r="P2268" s="14">
        <v>4.2133000000000003</v>
      </c>
      <c r="Q2268" s="14">
        <v>4.2270000000000003</v>
      </c>
      <c r="R2268" s="14">
        <v>4.1860999999999997</v>
      </c>
      <c r="S2268" s="14">
        <v>4.1357999999999997</v>
      </c>
      <c r="T2268" s="14">
        <v>4.0925000000000002</v>
      </c>
      <c r="U2268" s="14">
        <v>4.0447000000000006</v>
      </c>
      <c r="V2268" s="14">
        <v>3.8550999999999997</v>
      </c>
      <c r="W2268" s="14">
        <v>3.8111999999999999</v>
      </c>
      <c r="X2268" s="14">
        <v>3.8127999999999997</v>
      </c>
      <c r="Y2268" s="14">
        <v>3.6391000000000004</v>
      </c>
      <c r="Z2268" s="14">
        <v>3.4756999999999998</v>
      </c>
      <c r="AA2268" s="14">
        <v>3.2686999999999999</v>
      </c>
      <c r="AB2268" s="14">
        <v>3.2561</v>
      </c>
      <c r="AC2268" s="14">
        <v>3.0188000000000001</v>
      </c>
      <c r="AD2268" s="14">
        <v>2.8614999999999999</v>
      </c>
      <c r="AE2268" s="14">
        <v>2.6612999999999998</v>
      </c>
      <c r="AF2268" s="14">
        <v>2.6035000000000004</v>
      </c>
      <c r="AG2268" s="14">
        <v>2.4020999999999999</v>
      </c>
      <c r="AH2268" s="14">
        <v>2.2793999999999999</v>
      </c>
    </row>
    <row r="2269" spans="1:34" ht="15" hidden="1" x14ac:dyDescent="0.25">
      <c r="A2269" t="str">
        <f t="shared" si="396"/>
        <v>交通拨备覆盖率</v>
      </c>
      <c r="B2269" s="3" t="str">
        <f t="shared" si="401"/>
        <v>交通银行拨备覆盖率</v>
      </c>
      <c r="C2269" s="4" t="s">
        <v>21</v>
      </c>
      <c r="D2269" s="4" t="s">
        <v>22</v>
      </c>
      <c r="E2269" s="5" t="s">
        <v>23</v>
      </c>
      <c r="F2269" s="5" t="s">
        <v>8</v>
      </c>
      <c r="G2269" s="5" t="str">
        <f t="shared" si="402"/>
        <v>拨备覆盖率</v>
      </c>
      <c r="H2269" s="14">
        <v>1.7353000000000001</v>
      </c>
      <c r="I2269" s="14">
        <v>1.7422</v>
      </c>
      <c r="J2269" s="14">
        <v>1.7177</v>
      </c>
      <c r="K2269" s="14">
        <v>1.5419</v>
      </c>
      <c r="L2269" s="14">
        <v>1.4873000000000001</v>
      </c>
      <c r="M2269" s="14">
        <v>1.5081</v>
      </c>
      <c r="N2269" s="14">
        <v>1.4387000000000001</v>
      </c>
      <c r="O2269" s="14">
        <v>1.4341999999999999</v>
      </c>
      <c r="P2269" s="14">
        <v>1.4928999999999999</v>
      </c>
      <c r="Q2269" s="14">
        <v>1.5660000000000001</v>
      </c>
      <c r="R2269" s="14">
        <v>1.665</v>
      </c>
      <c r="S2269" s="14">
        <v>1.6665999999999999</v>
      </c>
      <c r="T2269" s="14">
        <v>1.7309999999999999</v>
      </c>
      <c r="U2269" s="14">
        <v>1.8153999999999999</v>
      </c>
      <c r="V2269" s="14">
        <v>1.8068</v>
      </c>
      <c r="W2269" s="14">
        <v>1.8325</v>
      </c>
      <c r="X2269" s="14">
        <v>1.9284999999999999</v>
      </c>
      <c r="Y2269" s="14">
        <v>1.9890999999999999</v>
      </c>
      <c r="Z2269" s="14">
        <v>1.9521000000000002</v>
      </c>
      <c r="AA2269" s="14">
        <v>1.9705000000000001</v>
      </c>
      <c r="AB2269" s="14">
        <v>2.0482</v>
      </c>
      <c r="AC2269" s="14">
        <v>2.0387</v>
      </c>
      <c r="AD2269" s="14">
        <v>2.0194000000000001</v>
      </c>
      <c r="AE2269" s="14">
        <v>2.0041000000000002</v>
      </c>
      <c r="AF2269" s="14">
        <v>2.0956000000000001</v>
      </c>
      <c r="AG2269" s="14">
        <v>2.0996999999999999</v>
      </c>
      <c r="AH2269" s="14">
        <v>2.0838000000000001</v>
      </c>
    </row>
    <row r="2270" spans="1:34" ht="15" hidden="1" x14ac:dyDescent="0.25">
      <c r="A2270" t="str">
        <f t="shared" si="396"/>
        <v>招商拨备覆盖率</v>
      </c>
      <c r="B2270" s="3" t="str">
        <f t="shared" si="401"/>
        <v>招商银行拨备覆盖率</v>
      </c>
      <c r="C2270" s="4" t="s">
        <v>24</v>
      </c>
      <c r="D2270" s="4" t="s">
        <v>25</v>
      </c>
      <c r="E2270" s="5" t="s">
        <v>26</v>
      </c>
      <c r="F2270" s="5" t="s">
        <v>27</v>
      </c>
      <c r="G2270" s="5" t="str">
        <f t="shared" si="402"/>
        <v>拨备覆盖率</v>
      </c>
      <c r="H2270" s="14">
        <v>3.9411999999999998</v>
      </c>
      <c r="I2270" s="14">
        <v>4.0941000000000001</v>
      </c>
      <c r="J2270" s="14">
        <v>4.2678000000000003</v>
      </c>
      <c r="K2270" s="14">
        <v>4.5126999999999997</v>
      </c>
      <c r="L2270" s="14">
        <v>4.4081000000000001</v>
      </c>
      <c r="M2270" s="14">
        <v>4.2476000000000003</v>
      </c>
      <c r="N2270" s="14">
        <v>4.3768000000000002</v>
      </c>
      <c r="O2270" s="14">
        <v>4.3887999999999998</v>
      </c>
      <c r="P2270" s="14">
        <v>4.3945999999999996</v>
      </c>
      <c r="Q2270" s="14">
        <v>4.4314</v>
      </c>
      <c r="R2270" s="14">
        <v>4.8387000000000002</v>
      </c>
      <c r="S2270" s="14">
        <v>4.6268000000000002</v>
      </c>
      <c r="T2270" s="14">
        <v>4.5406000000000004</v>
      </c>
      <c r="U2270" s="14">
        <v>4.5567000000000002</v>
      </c>
      <c r="V2270" s="14">
        <v>4.5079000000000002</v>
      </c>
      <c r="W2270" s="14">
        <v>4.4832000000000001</v>
      </c>
      <c r="X2270" s="14">
        <v>4.4763000000000002</v>
      </c>
      <c r="Y2270" s="14">
        <v>4.4586000000000006</v>
      </c>
      <c r="Z2270" s="14">
        <v>4.3769999999999998</v>
      </c>
      <c r="AA2270" s="14">
        <v>4.3681999999999999</v>
      </c>
      <c r="AB2270" s="14">
        <v>4.3441999999999998</v>
      </c>
      <c r="AC2270" s="14">
        <v>4.3214999999999995</v>
      </c>
      <c r="AD2270" s="14">
        <v>4.1198000000000006</v>
      </c>
      <c r="AE2270" s="14">
        <v>4.1002999999999998</v>
      </c>
      <c r="AF2270" s="14">
        <v>4.1093000000000002</v>
      </c>
      <c r="AG2270" s="14">
        <v>4.0593000000000004</v>
      </c>
      <c r="AH2270" s="14">
        <v>3.9178999999999999</v>
      </c>
    </row>
    <row r="2271" spans="1:34" ht="15" hidden="1" x14ac:dyDescent="0.25">
      <c r="A2271" t="str">
        <f t="shared" si="396"/>
        <v>兴业拨备覆盖率</v>
      </c>
      <c r="B2271" s="3" t="str">
        <f t="shared" si="401"/>
        <v>兴业银行拨备覆盖率</v>
      </c>
      <c r="C2271" s="4" t="s">
        <v>28</v>
      </c>
      <c r="D2271" s="4" t="s">
        <v>29</v>
      </c>
      <c r="E2271" s="5" t="s">
        <v>30</v>
      </c>
      <c r="F2271" s="5" t="s">
        <v>27</v>
      </c>
      <c r="G2271" s="5" t="str">
        <f t="shared" si="402"/>
        <v>拨备覆盖率</v>
      </c>
      <c r="H2271" s="14">
        <v>1.9352</v>
      </c>
      <c r="I2271" s="14">
        <v>1.9786999999999999</v>
      </c>
      <c r="J2271" s="14">
        <v>1.9913000000000001</v>
      </c>
      <c r="K2271" s="14">
        <v>1.9896</v>
      </c>
      <c r="L2271" s="14">
        <v>2.1497000000000002</v>
      </c>
      <c r="M2271" s="14">
        <v>2.1168999999999998</v>
      </c>
      <c r="N2271" s="14">
        <v>2.1882999999999999</v>
      </c>
      <c r="O2271" s="14">
        <v>2.4752000000000001</v>
      </c>
      <c r="P2271" s="14">
        <v>2.5693999999999999</v>
      </c>
      <c r="Q2271" s="14">
        <v>2.6305999999999998</v>
      </c>
      <c r="R2271" s="14">
        <v>2.6873</v>
      </c>
      <c r="S2271" s="14">
        <v>2.6888999999999998</v>
      </c>
      <c r="T2271" s="14">
        <v>2.5129999999999999</v>
      </c>
      <c r="U2271" s="14">
        <v>2.5199000000000003</v>
      </c>
      <c r="V2271" s="14">
        <v>2.3643999999999998</v>
      </c>
      <c r="W2271" s="14">
        <v>2.3281000000000001</v>
      </c>
      <c r="X2271" s="14">
        <v>2.4577</v>
      </c>
      <c r="Y2271" s="14">
        <v>2.3778000000000001</v>
      </c>
      <c r="Z2271" s="14">
        <v>2.4521000000000002</v>
      </c>
      <c r="AA2271" s="14">
        <v>2.4550999999999998</v>
      </c>
      <c r="AB2271" s="14">
        <v>2.3782000000000001</v>
      </c>
      <c r="AC2271" s="14">
        <v>2.3353999999999999</v>
      </c>
      <c r="AD2271" s="14">
        <v>2.3778000000000001</v>
      </c>
      <c r="AE2271" s="14">
        <v>2.3342000000000001</v>
      </c>
      <c r="AF2271" s="14">
        <v>2.2854000000000001</v>
      </c>
      <c r="AG2271" s="14">
        <v>2.2781000000000002</v>
      </c>
      <c r="AH2271" s="14">
        <v>2.2841</v>
      </c>
    </row>
    <row r="2272" spans="1:34" ht="15" hidden="1" x14ac:dyDescent="0.25">
      <c r="A2272" t="str">
        <f t="shared" si="396"/>
        <v>浦发拨备覆盖率</v>
      </c>
      <c r="B2272" s="3" t="str">
        <f t="shared" si="401"/>
        <v>浦发银行拨备覆盖率</v>
      </c>
      <c r="C2272" s="4" t="s">
        <v>31</v>
      </c>
      <c r="D2272" s="4" t="s">
        <v>32</v>
      </c>
      <c r="E2272" s="5" t="s">
        <v>33</v>
      </c>
      <c r="F2272" s="5" t="s">
        <v>27</v>
      </c>
      <c r="G2272" s="5" t="str">
        <f t="shared" si="402"/>
        <v>拨备覆盖率</v>
      </c>
      <c r="H2272" s="14">
        <v>1.5650999999999999</v>
      </c>
      <c r="I2272" s="14">
        <v>1.5951</v>
      </c>
      <c r="J2272" s="14">
        <v>1.3372999999999999</v>
      </c>
      <c r="K2272" s="14">
        <v>1.4651000000000001</v>
      </c>
      <c r="L2272" s="14">
        <v>1.4596</v>
      </c>
      <c r="M2272" s="14">
        <v>1.4938</v>
      </c>
      <c r="N2272" s="14">
        <v>1.5277000000000001</v>
      </c>
      <c r="O2272" s="14">
        <v>1.5427999999999999</v>
      </c>
      <c r="P2272" s="14">
        <v>1.5125999999999999</v>
      </c>
      <c r="Q2272" s="14">
        <v>1.4862</v>
      </c>
      <c r="R2272" s="14">
        <v>1.4396</v>
      </c>
      <c r="S2272" s="14">
        <v>1.4694999999999998</v>
      </c>
      <c r="T2272" s="14">
        <v>1.5849000000000002</v>
      </c>
      <c r="U2272" s="14">
        <v>1.5546</v>
      </c>
      <c r="V2272" s="14">
        <v>1.5903999999999998</v>
      </c>
      <c r="W2272" s="14">
        <v>1.6078000000000001</v>
      </c>
      <c r="X2272" s="14">
        <v>1.7044999999999999</v>
      </c>
      <c r="Y2272" s="14">
        <v>1.7704</v>
      </c>
      <c r="Z2272" s="14">
        <v>1.7350999999999999</v>
      </c>
      <c r="AA2272" s="14">
        <v>1.7283999999999999</v>
      </c>
      <c r="AB2272" s="14">
        <v>1.7537</v>
      </c>
      <c r="AC2272" s="14">
        <v>1.8385</v>
      </c>
      <c r="AD2272" s="14">
        <v>1.8696000000000002</v>
      </c>
      <c r="AE2272" s="14">
        <v>1.8699000000000001</v>
      </c>
      <c r="AF2272" s="14">
        <v>1.9397</v>
      </c>
      <c r="AG2272" s="14">
        <v>1.9248000000000001</v>
      </c>
      <c r="AH2272" s="14">
        <v>1.9389000000000001</v>
      </c>
    </row>
    <row r="2273" spans="1:34" ht="15" hidden="1" x14ac:dyDescent="0.25">
      <c r="A2273" t="str">
        <f t="shared" si="396"/>
        <v>中信拨备覆盖率</v>
      </c>
      <c r="B2273" s="3" t="str">
        <f t="shared" si="401"/>
        <v>中信银行拨备覆盖率</v>
      </c>
      <c r="C2273" s="4" t="s">
        <v>34</v>
      </c>
      <c r="D2273" s="4" t="s">
        <v>35</v>
      </c>
      <c r="E2273" s="5" t="s">
        <v>36</v>
      </c>
      <c r="F2273" s="5" t="s">
        <v>27</v>
      </c>
      <c r="G2273" s="5" t="str">
        <f t="shared" si="402"/>
        <v>拨备覆盖率</v>
      </c>
      <c r="H2273" s="14">
        <v>1.6516999999999999</v>
      </c>
      <c r="I2273" s="14">
        <v>1.7482</v>
      </c>
      <c r="J2273" s="14">
        <v>1.7524999999999999</v>
      </c>
      <c r="K2273" s="14">
        <v>1.7737000000000001</v>
      </c>
      <c r="L2273" s="14">
        <v>1.7572000000000001</v>
      </c>
      <c r="M2273" s="14">
        <v>1.7008000000000001</v>
      </c>
      <c r="N2273" s="14">
        <v>1.7168000000000001</v>
      </c>
      <c r="O2273" s="14">
        <v>1.8587</v>
      </c>
      <c r="P2273" s="14">
        <v>1.8936999999999999</v>
      </c>
      <c r="Q2273" s="14">
        <v>1.8460000000000001</v>
      </c>
      <c r="R2273" s="14">
        <v>1.8007</v>
      </c>
      <c r="S2273" s="14">
        <v>1.8418999999999999</v>
      </c>
      <c r="T2273" s="14">
        <v>1.9715</v>
      </c>
      <c r="U2273" s="14">
        <v>2.0188000000000001</v>
      </c>
      <c r="V2273" s="14">
        <v>2.0118999999999998</v>
      </c>
      <c r="W2273" s="14">
        <v>2.0887000000000002</v>
      </c>
      <c r="X2273" s="14">
        <v>2.0828000000000002</v>
      </c>
      <c r="Y2273" s="14">
        <v>2.0951</v>
      </c>
      <c r="Z2273" s="14">
        <v>2.0758999999999999</v>
      </c>
      <c r="AA2273" s="14">
        <v>2.0779000000000001</v>
      </c>
      <c r="AB2273" s="14">
        <v>2.0676000000000001</v>
      </c>
      <c r="AC2273" s="14">
        <v>2.16</v>
      </c>
      <c r="AD2273" s="14">
        <v>2.0943000000000001</v>
      </c>
      <c r="AE2273" s="14">
        <v>2.0710999999999999</v>
      </c>
      <c r="AF2273" s="14">
        <v>2.0752999999999999</v>
      </c>
      <c r="AG2273" s="14">
        <v>2.0415999999999999</v>
      </c>
      <c r="AH2273" s="14">
        <v>2.0360999999999998</v>
      </c>
    </row>
    <row r="2274" spans="1:34" ht="15" hidden="1" x14ac:dyDescent="0.25">
      <c r="A2274" t="str">
        <f t="shared" si="396"/>
        <v>民生拨备覆盖率</v>
      </c>
      <c r="B2274" s="3" t="str">
        <f t="shared" si="401"/>
        <v>民生银行拨备覆盖率</v>
      </c>
      <c r="C2274" s="4" t="s">
        <v>37</v>
      </c>
      <c r="D2274" s="4" t="s">
        <v>38</v>
      </c>
      <c r="E2274" s="5" t="s">
        <v>39</v>
      </c>
      <c r="F2274" s="5" t="s">
        <v>27</v>
      </c>
      <c r="G2274" s="5" t="str">
        <f t="shared" si="402"/>
        <v>拨备覆盖率</v>
      </c>
      <c r="H2274" s="14">
        <v>1.4227000000000001</v>
      </c>
      <c r="I2274" s="14">
        <v>1.4573</v>
      </c>
      <c r="J2274" s="14">
        <v>1.5549999999999999</v>
      </c>
      <c r="K2274" s="14">
        <v>1.5589</v>
      </c>
      <c r="L2274" s="14">
        <v>1.5225</v>
      </c>
      <c r="M2274" s="14">
        <v>1.4590000000000001</v>
      </c>
      <c r="N2274" s="14">
        <v>1.3937999999999999</v>
      </c>
      <c r="O2274" s="14">
        <v>1.4111</v>
      </c>
      <c r="P2274" s="14">
        <v>1.4287000000000001</v>
      </c>
      <c r="Q2274" s="14">
        <v>1.4642999999999999</v>
      </c>
      <c r="R2274" s="14">
        <v>1.4530000000000001</v>
      </c>
      <c r="S2274" s="14">
        <v>1.4311</v>
      </c>
      <c r="T2274" s="14">
        <v>1.4074</v>
      </c>
      <c r="U2274" s="14">
        <v>1.4106000000000001</v>
      </c>
      <c r="V2274" s="14">
        <v>1.4249000000000001</v>
      </c>
      <c r="W2274" s="14">
        <v>1.4411</v>
      </c>
      <c r="X2274" s="14">
        <v>1.4684999999999999</v>
      </c>
      <c r="Y2274" s="14">
        <v>1.4921</v>
      </c>
      <c r="Z2274" s="14">
        <v>1.4968999999999999</v>
      </c>
      <c r="AA2274" s="14">
        <v>1.4936</v>
      </c>
      <c r="AB2274" s="14">
        <v>1.4925999999999999</v>
      </c>
      <c r="AC2274" s="14">
        <v>1.4625999999999999</v>
      </c>
      <c r="AD2274" s="14">
        <v>1.4194</v>
      </c>
      <c r="AE2274" s="14">
        <v>1.4427000000000001</v>
      </c>
      <c r="AF2274" s="14">
        <v>1.4506000000000001</v>
      </c>
      <c r="AG2274" s="14">
        <v>1.43</v>
      </c>
      <c r="AH2274" s="14">
        <v>1.4203999999999999</v>
      </c>
    </row>
    <row r="2275" spans="1:34" ht="15" hidden="1" x14ac:dyDescent="0.25">
      <c r="A2275" t="str">
        <f t="shared" si="396"/>
        <v>光大拨备覆盖率</v>
      </c>
      <c r="B2275" s="3" t="str">
        <f t="shared" si="401"/>
        <v>光大银行拨备覆盖率</v>
      </c>
      <c r="C2275" s="4" t="s">
        <v>40</v>
      </c>
      <c r="D2275" s="4" t="s">
        <v>41</v>
      </c>
      <c r="E2275" s="5" t="s">
        <v>42</v>
      </c>
      <c r="F2275" s="5" t="s">
        <v>27</v>
      </c>
      <c r="G2275" s="5" t="str">
        <f t="shared" si="402"/>
        <v>拨备覆盖率</v>
      </c>
      <c r="H2275" s="14">
        <v>1.7804</v>
      </c>
      <c r="I2275" s="14">
        <v>1.7909999999999999</v>
      </c>
      <c r="J2275" s="14">
        <v>1.8162</v>
      </c>
      <c r="K2275" s="14">
        <v>1.8222</v>
      </c>
      <c r="L2275" s="14">
        <v>1.8676999999999999</v>
      </c>
      <c r="M2275" s="14">
        <v>1.8206</v>
      </c>
      <c r="N2275" s="14">
        <v>1.8270999999999999</v>
      </c>
      <c r="O2275" s="14">
        <v>1.8387</v>
      </c>
      <c r="P2275" s="14">
        <v>1.8406</v>
      </c>
      <c r="Q2275" s="14">
        <v>1.8574999999999999</v>
      </c>
      <c r="R2275" s="14">
        <v>1.8702000000000001</v>
      </c>
      <c r="S2275" s="14">
        <v>1.8752000000000002</v>
      </c>
      <c r="T2275" s="14">
        <v>1.8833000000000002</v>
      </c>
      <c r="U2275" s="14">
        <v>1.8861000000000001</v>
      </c>
      <c r="V2275" s="14">
        <v>1.8793</v>
      </c>
      <c r="W2275" s="14">
        <v>1.8815999999999999</v>
      </c>
      <c r="X2275" s="14">
        <v>1.8855999999999999</v>
      </c>
      <c r="Y2275" s="14">
        <v>1.7565</v>
      </c>
      <c r="Z2275" s="14">
        <v>1.8127000000000002</v>
      </c>
      <c r="AA2275" s="14">
        <v>1.851</v>
      </c>
      <c r="AB2275" s="14">
        <v>1.7244999999999999</v>
      </c>
      <c r="AC2275" s="14">
        <v>1.7072999999999998</v>
      </c>
      <c r="AD2275" s="14">
        <v>1.8059000000000001</v>
      </c>
      <c r="AE2275" s="14">
        <v>1.7444</v>
      </c>
      <c r="AF2275" s="14">
        <v>1.7246999999999999</v>
      </c>
      <c r="AG2275" s="14">
        <v>1.6891999999999998</v>
      </c>
      <c r="AH2275" s="14">
        <v>1.7414000000000001</v>
      </c>
    </row>
    <row r="2276" spans="1:34" ht="15" hidden="1" x14ac:dyDescent="0.25">
      <c r="A2276" t="str">
        <f t="shared" si="396"/>
        <v>平安拨备覆盖率</v>
      </c>
      <c r="B2276" s="3" t="str">
        <f t="shared" si="401"/>
        <v>平安银行拨备覆盖率</v>
      </c>
      <c r="C2276" s="4" t="s">
        <v>43</v>
      </c>
      <c r="D2276" s="4" t="s">
        <v>44</v>
      </c>
      <c r="E2276" s="5" t="s">
        <v>45</v>
      </c>
      <c r="F2276" s="5" t="s">
        <v>27</v>
      </c>
      <c r="G2276" s="5" t="str">
        <f t="shared" si="402"/>
        <v>拨备覆盖率</v>
      </c>
      <c r="H2276" s="14">
        <v>1.8252999999999999</v>
      </c>
      <c r="I2276" s="14">
        <v>1.8617999999999999</v>
      </c>
      <c r="J2276" s="14">
        <v>1.8311999999999999</v>
      </c>
      <c r="K2276" s="14">
        <v>2.0034999999999998</v>
      </c>
      <c r="L2276" s="14">
        <v>2.1493000000000002</v>
      </c>
      <c r="M2276" s="14">
        <v>2.1829000000000001</v>
      </c>
      <c r="N2276" s="14">
        <v>2.0139999999999998</v>
      </c>
      <c r="O2276" s="14">
        <v>2.4516</v>
      </c>
      <c r="P2276" s="14">
        <v>2.5952999999999999</v>
      </c>
      <c r="Q2276" s="14">
        <v>2.6835</v>
      </c>
      <c r="R2276" s="14">
        <v>2.8841999999999999</v>
      </c>
      <c r="S2276" s="14">
        <v>2.891</v>
      </c>
      <c r="T2276" s="14">
        <v>2.9005999999999998</v>
      </c>
      <c r="U2276" s="14">
        <v>2.9026999999999998</v>
      </c>
      <c r="V2276" s="14">
        <v>2.9027999999999996</v>
      </c>
      <c r="W2276" s="14">
        <v>2.9039999999999999</v>
      </c>
      <c r="X2276" s="14">
        <v>2.9150999999999998</v>
      </c>
      <c r="Y2276" s="14">
        <v>2.8262</v>
      </c>
      <c r="Z2276" s="14">
        <v>2.7763</v>
      </c>
      <c r="AA2276" s="14">
        <v>2.6166</v>
      </c>
      <c r="AB2276" s="14">
        <v>2.6425999999999998</v>
      </c>
      <c r="AC2276" s="14">
        <v>2.5118999999999998</v>
      </c>
      <c r="AD2276" s="14">
        <v>2.5070999999999999</v>
      </c>
      <c r="AE2276" s="14">
        <v>2.3653</v>
      </c>
      <c r="AF2276" s="14">
        <v>2.3847999999999998</v>
      </c>
      <c r="AG2276" s="14">
        <v>2.2959999999999998</v>
      </c>
      <c r="AH2276" s="14">
        <v>2.2088000000000001</v>
      </c>
    </row>
    <row r="2277" spans="1:34" ht="15" hidden="1" x14ac:dyDescent="0.25">
      <c r="A2277" t="str">
        <f t="shared" si="396"/>
        <v>华夏拨备覆盖率</v>
      </c>
      <c r="B2277" s="3" t="str">
        <f t="shared" si="401"/>
        <v>华夏银行拨备覆盖率</v>
      </c>
      <c r="C2277" s="4" t="s">
        <v>46</v>
      </c>
      <c r="D2277" s="4" t="s">
        <v>47</v>
      </c>
      <c r="E2277" s="5" t="s">
        <v>48</v>
      </c>
      <c r="F2277" s="5" t="s">
        <v>27</v>
      </c>
      <c r="G2277" s="5" t="str">
        <f t="shared" si="402"/>
        <v>拨备覆盖率</v>
      </c>
      <c r="H2277" s="14">
        <v>1.4482999999999999</v>
      </c>
      <c r="I2277" s="14">
        <v>1.4813000000000001</v>
      </c>
      <c r="J2277" s="14">
        <v>1.4192</v>
      </c>
      <c r="K2277" s="14">
        <v>1.5587</v>
      </c>
      <c r="L2277" s="14">
        <v>1.4323999999999999</v>
      </c>
      <c r="M2277" s="14">
        <v>1.5766</v>
      </c>
      <c r="N2277" s="14">
        <v>1.4722</v>
      </c>
      <c r="O2277" s="14">
        <v>1.6161000000000001</v>
      </c>
      <c r="P2277" s="14">
        <v>1.5740000000000001</v>
      </c>
      <c r="Q2277" s="14">
        <v>1.5307999999999999</v>
      </c>
      <c r="R2277" s="14">
        <v>1.5099</v>
      </c>
      <c r="S2277" s="14">
        <v>1.5308999999999999</v>
      </c>
      <c r="T2277" s="14">
        <v>1.5191999999999999</v>
      </c>
      <c r="U2277" s="14">
        <v>1.5346000000000002</v>
      </c>
      <c r="V2277" s="14">
        <v>1.5988</v>
      </c>
      <c r="W2277" s="14">
        <v>1.6221000000000001</v>
      </c>
      <c r="X2277" s="14">
        <v>1.6193</v>
      </c>
      <c r="Y2277" s="14">
        <v>1.6006</v>
      </c>
      <c r="Z2277" s="14">
        <v>1.6006</v>
      </c>
      <c r="AA2277" s="14">
        <v>1.6056999999999999</v>
      </c>
      <c r="AB2277" s="14">
        <v>1.6247999999999998</v>
      </c>
      <c r="AC2277" s="14">
        <v>1.6588999999999998</v>
      </c>
      <c r="AD2277" s="14">
        <v>1.6188999999999998</v>
      </c>
      <c r="AE2277" s="14">
        <v>1.5685</v>
      </c>
      <c r="AF2277" s="14">
        <v>1.5667</v>
      </c>
      <c r="AG2277" s="14">
        <v>1.4933000000000001</v>
      </c>
      <c r="AH2277" s="14">
        <v>1.4330000000000001</v>
      </c>
    </row>
    <row r="2278" spans="1:34" ht="15" hidden="1" x14ac:dyDescent="0.25">
      <c r="A2278" t="str">
        <f t="shared" ref="A2278:A2340" si="403">E2278&amp;G2278</f>
        <v>浙商拨备覆盖率</v>
      </c>
      <c r="B2278" s="3" t="str">
        <f t="shared" si="401"/>
        <v>浙商银行拨备覆盖率</v>
      </c>
      <c r="C2278" s="4" t="s">
        <v>49</v>
      </c>
      <c r="D2278" s="4" t="s">
        <v>50</v>
      </c>
      <c r="E2278" s="5" t="s">
        <v>51</v>
      </c>
      <c r="F2278" s="5" t="s">
        <v>27</v>
      </c>
      <c r="G2278" s="5" t="str">
        <f t="shared" si="402"/>
        <v>拨备覆盖率</v>
      </c>
      <c r="H2278" s="14">
        <v>2.3992</v>
      </c>
      <c r="I2278" s="14" t="s">
        <v>143</v>
      </c>
      <c r="J2278" s="14">
        <v>2.2080000000000002</v>
      </c>
      <c r="K2278" s="14">
        <v>2.1474000000000002</v>
      </c>
      <c r="L2278" s="14">
        <v>2.0876000000000001</v>
      </c>
      <c r="M2278" s="14">
        <v>1.9621999999999999</v>
      </c>
      <c r="N2278" s="14">
        <v>1.9100999999999999</v>
      </c>
      <c r="O2278" s="14">
        <v>1.7511000000000001</v>
      </c>
      <c r="P2278" s="14">
        <v>1.8024</v>
      </c>
      <c r="Q2278" s="14">
        <v>1.8517999999999999</v>
      </c>
      <c r="R2278" s="14">
        <v>1.7461</v>
      </c>
      <c r="S2278" s="14">
        <v>1.7726</v>
      </c>
      <c r="T2278" s="14">
        <v>1.8574000000000002</v>
      </c>
      <c r="U2278" s="14">
        <v>1.8121</v>
      </c>
      <c r="V2278" s="14">
        <v>1.8219000000000001</v>
      </c>
      <c r="W2278" s="14">
        <v>1.8286000000000002</v>
      </c>
      <c r="X2278" s="14">
        <v>1.8241999999999998</v>
      </c>
      <c r="Y2278" s="14">
        <v>1.8293999999999999</v>
      </c>
      <c r="Z2278" s="14">
        <v>1.8259999999999998</v>
      </c>
      <c r="AA2278" s="14">
        <v>1.7749999999999999</v>
      </c>
      <c r="AB2278" s="14">
        <v>1.7812000000000001</v>
      </c>
      <c r="AC2278" s="14">
        <v>1.7533000000000001</v>
      </c>
      <c r="AD2278" s="14">
        <v>1.7867</v>
      </c>
      <c r="AE2278" s="14">
        <v>1.7121000000000002</v>
      </c>
      <c r="AF2278" s="14">
        <v>1.6978</v>
      </c>
      <c r="AG2278" s="14">
        <v>1.5955999999999999</v>
      </c>
      <c r="AH2278" s="14">
        <v>1.5537000000000001</v>
      </c>
    </row>
    <row r="2279" spans="1:34" ht="15" hidden="1" x14ac:dyDescent="0.25">
      <c r="A2279" t="str">
        <f t="shared" si="403"/>
        <v>北京拨备覆盖率</v>
      </c>
      <c r="B2279" s="3" t="str">
        <f t="shared" si="401"/>
        <v>北京银行拨备覆盖率</v>
      </c>
      <c r="C2279" s="4" t="s">
        <v>52</v>
      </c>
      <c r="D2279" s="4" t="s">
        <v>53</v>
      </c>
      <c r="E2279" s="5" t="s">
        <v>54</v>
      </c>
      <c r="F2279" s="5" t="s">
        <v>55</v>
      </c>
      <c r="G2279" s="5" t="str">
        <f t="shared" si="402"/>
        <v>拨备覆盖率</v>
      </c>
      <c r="H2279" s="14">
        <v>2.1253000000000002</v>
      </c>
      <c r="I2279" s="14">
        <v>2.2925</v>
      </c>
      <c r="J2279" s="14">
        <v>2.2469000000000001</v>
      </c>
      <c r="K2279" s="14">
        <v>2.3056000000000001</v>
      </c>
      <c r="L2279" s="14">
        <v>2.1995</v>
      </c>
      <c r="M2279" s="14">
        <v>2.2385000000000002</v>
      </c>
      <c r="N2279" s="14">
        <v>2.1595</v>
      </c>
      <c r="O2279" s="14">
        <v>2.2603</v>
      </c>
      <c r="P2279" s="14">
        <v>2.2793000000000001</v>
      </c>
      <c r="Q2279" s="14">
        <v>2.2462</v>
      </c>
      <c r="R2279" s="14">
        <v>2.1021999999999998</v>
      </c>
      <c r="S2279" s="14">
        <v>2.1150000000000002</v>
      </c>
      <c r="T2279" s="14">
        <v>1.9493</v>
      </c>
      <c r="U2279" s="14">
        <v>2.0024999999999999</v>
      </c>
      <c r="V2279" s="14">
        <v>2.1004</v>
      </c>
      <c r="W2279" s="14">
        <v>2.1700999999999997</v>
      </c>
      <c r="X2279" s="14">
        <v>2.1764999999999999</v>
      </c>
      <c r="Y2279" s="14">
        <v>2.1522999999999999</v>
      </c>
      <c r="Z2279" s="14">
        <v>2.1678000000000002</v>
      </c>
      <c r="AA2279" s="14">
        <v>2.1313</v>
      </c>
      <c r="AB2279" s="14">
        <v>2.0815999999999999</v>
      </c>
      <c r="AC2279" s="14">
        <v>2.0972999999999997</v>
      </c>
      <c r="AD2279" s="14">
        <v>2.0874999999999999</v>
      </c>
      <c r="AE2279" s="14">
        <v>1.9808000000000001</v>
      </c>
      <c r="AF2279" s="14">
        <v>1.9574</v>
      </c>
      <c r="AG2279" s="14">
        <v>1.9579</v>
      </c>
      <c r="AH2279" s="14" t="s">
        <v>143</v>
      </c>
    </row>
    <row r="2280" spans="1:34" ht="15" hidden="1" x14ac:dyDescent="0.25">
      <c r="A2280" t="str">
        <f t="shared" si="403"/>
        <v>江苏拨备覆盖率</v>
      </c>
      <c r="B2280" s="3" t="str">
        <f t="shared" si="401"/>
        <v>江苏银行拨备覆盖率</v>
      </c>
      <c r="C2280" s="4" t="s">
        <v>56</v>
      </c>
      <c r="D2280" s="4" t="s">
        <v>57</v>
      </c>
      <c r="E2280" s="5" t="s">
        <v>58</v>
      </c>
      <c r="F2280" s="5" t="s">
        <v>55</v>
      </c>
      <c r="G2280" s="5" t="str">
        <f t="shared" si="402"/>
        <v>拨备覆盖率</v>
      </c>
      <c r="H2280" s="14">
        <v>2.1757</v>
      </c>
      <c r="I2280" s="14">
        <v>2.2509999999999999</v>
      </c>
      <c r="J2280" s="14">
        <v>2.3279000000000001</v>
      </c>
      <c r="K2280" s="14">
        <v>2.3877000000000002</v>
      </c>
      <c r="L2280" s="14">
        <v>2.4681999999999999</v>
      </c>
      <c r="M2280" s="14">
        <v>2.5007000000000001</v>
      </c>
      <c r="N2280" s="14">
        <v>2.5640000000000001</v>
      </c>
      <c r="O2280" s="14">
        <v>2.7671000000000001</v>
      </c>
      <c r="P2280" s="14">
        <v>2.8214000000000001</v>
      </c>
      <c r="Q2280" s="14">
        <v>2.9552999999999998</v>
      </c>
      <c r="R2280" s="14">
        <v>3.0771999999999999</v>
      </c>
      <c r="S2280" s="14">
        <v>3.3007</v>
      </c>
      <c r="T2280" s="14">
        <v>3.4064999999999999</v>
      </c>
      <c r="U2280" s="14">
        <v>3.6005000000000003</v>
      </c>
      <c r="V2280" s="14">
        <v>3.6206999999999998</v>
      </c>
      <c r="W2280" s="14">
        <v>3.657</v>
      </c>
      <c r="X2280" s="14">
        <v>3.7808999999999999</v>
      </c>
      <c r="Y2280" s="14">
        <v>3.7812000000000001</v>
      </c>
      <c r="Z2280" s="14">
        <v>3.7812999999999999</v>
      </c>
      <c r="AA2280" s="14">
        <v>3.7122000000000002</v>
      </c>
      <c r="AB2280" s="14">
        <v>3.5720000000000001</v>
      </c>
      <c r="AC2280" s="14">
        <v>3.5102999999999995</v>
      </c>
      <c r="AD2280" s="14">
        <v>3.5010000000000003</v>
      </c>
      <c r="AE2280" s="14">
        <v>3.4350999999999998</v>
      </c>
      <c r="AF2280" s="14">
        <v>3.3102</v>
      </c>
      <c r="AG2280" s="14">
        <v>3.2262</v>
      </c>
      <c r="AH2280" s="14" t="s">
        <v>143</v>
      </c>
    </row>
    <row r="2281" spans="1:34" ht="15" hidden="1" x14ac:dyDescent="0.25">
      <c r="A2281" t="str">
        <f t="shared" si="403"/>
        <v>上海拨备覆盖率</v>
      </c>
      <c r="B2281" s="3" t="str">
        <f t="shared" si="401"/>
        <v>上海银行拨备覆盖率</v>
      </c>
      <c r="C2281" s="4" t="s">
        <v>59</v>
      </c>
      <c r="D2281" s="4" t="s">
        <v>60</v>
      </c>
      <c r="E2281" s="5" t="s">
        <v>61</v>
      </c>
      <c r="F2281" s="5" t="s">
        <v>55</v>
      </c>
      <c r="G2281" s="5" t="str">
        <f t="shared" si="402"/>
        <v>拨备覆盖率</v>
      </c>
      <c r="H2281" s="14">
        <v>3.3414000000000001</v>
      </c>
      <c r="I2281" s="14">
        <v>3.3336000000000001</v>
      </c>
      <c r="J2281" s="14">
        <v>3.3715000000000002</v>
      </c>
      <c r="K2281" s="14">
        <v>3.3683999999999998</v>
      </c>
      <c r="L2281" s="14">
        <v>3.3060999999999998</v>
      </c>
      <c r="M2281" s="14">
        <v>3.2806999999999999</v>
      </c>
      <c r="N2281" s="14">
        <v>3.2138</v>
      </c>
      <c r="O2281" s="14">
        <v>3.2330999999999999</v>
      </c>
      <c r="P2281" s="14">
        <v>3.2404000000000002</v>
      </c>
      <c r="Q2281" s="14">
        <v>3.3176999999999999</v>
      </c>
      <c r="R2281" s="14">
        <v>3.0112999999999999</v>
      </c>
      <c r="S2281" s="14">
        <v>3.036</v>
      </c>
      <c r="T2281" s="14">
        <v>3.0224000000000002</v>
      </c>
      <c r="U2281" s="14">
        <v>3.0279000000000003</v>
      </c>
      <c r="V2281" s="14">
        <v>2.9161000000000001</v>
      </c>
      <c r="W2281" s="14">
        <v>2.8683999999999998</v>
      </c>
      <c r="X2281" s="14">
        <v>2.8454000000000002</v>
      </c>
      <c r="Y2281" s="14">
        <v>2.9001999999999999</v>
      </c>
      <c r="Z2281" s="14">
        <v>2.7266000000000004</v>
      </c>
      <c r="AA2281" s="14">
        <v>2.7212999999999998</v>
      </c>
      <c r="AB2281" s="14">
        <v>2.6897000000000002</v>
      </c>
      <c r="AC2281" s="14">
        <v>2.7730999999999999</v>
      </c>
      <c r="AD2281" s="14">
        <v>2.6981000000000002</v>
      </c>
      <c r="AE2281" s="14">
        <v>2.7124000000000001</v>
      </c>
      <c r="AF2281" s="14">
        <v>2.4363999999999999</v>
      </c>
      <c r="AG2281" s="14">
        <v>2.5491999999999999</v>
      </c>
      <c r="AH2281" s="14" t="s">
        <v>143</v>
      </c>
    </row>
    <row r="2282" spans="1:34" ht="15" hidden="1" x14ac:dyDescent="0.25">
      <c r="A2282" t="str">
        <f t="shared" si="403"/>
        <v>宁波拨备覆盖率</v>
      </c>
      <c r="B2282" s="3" t="str">
        <f t="shared" si="401"/>
        <v>宁波银行拨备覆盖率</v>
      </c>
      <c r="C2282" s="4" t="s">
        <v>62</v>
      </c>
      <c r="D2282" s="4" t="s">
        <v>63</v>
      </c>
      <c r="E2282" s="5" t="s">
        <v>64</v>
      </c>
      <c r="F2282" s="5" t="s">
        <v>55</v>
      </c>
      <c r="G2282" s="5" t="str">
        <f t="shared" si="402"/>
        <v>拨备覆盖率</v>
      </c>
      <c r="H2282" s="14">
        <v>5.2244999999999999</v>
      </c>
      <c r="I2282" s="14">
        <v>5.2549000000000001</v>
      </c>
      <c r="J2282" s="14">
        <v>5.2408000000000001</v>
      </c>
      <c r="K2282" s="14">
        <v>5.2407000000000004</v>
      </c>
      <c r="L2282" s="14">
        <v>5.0602</v>
      </c>
      <c r="M2282" s="14">
        <v>5.1635</v>
      </c>
      <c r="N2282" s="14">
        <v>5.0559000000000003</v>
      </c>
      <c r="O2282" s="14">
        <v>5.0857000000000001</v>
      </c>
      <c r="P2282" s="14">
        <v>5.1013000000000002</v>
      </c>
      <c r="Q2282" s="14">
        <v>5.1529999999999996</v>
      </c>
      <c r="R2282" s="14">
        <v>5.2552000000000003</v>
      </c>
      <c r="S2282" s="14">
        <v>5.2477999999999998</v>
      </c>
      <c r="T2282" s="14">
        <v>5.2176999999999998</v>
      </c>
      <c r="U2282" s="14">
        <v>5.2022000000000004</v>
      </c>
      <c r="V2282" s="14">
        <v>5.0489999999999995</v>
      </c>
      <c r="W2282" s="14">
        <v>5.0147000000000004</v>
      </c>
      <c r="X2282" s="14">
        <v>4.8895999999999997</v>
      </c>
      <c r="Y2282" s="14">
        <v>4.8056999999999999</v>
      </c>
      <c r="Z2282" s="14">
        <v>4.6104000000000003</v>
      </c>
      <c r="AA2282" s="14">
        <v>4.3163</v>
      </c>
      <c r="AB2282" s="14">
        <v>4.2054999999999998</v>
      </c>
      <c r="AC2282" s="14">
        <v>4.048</v>
      </c>
      <c r="AD2282" s="14">
        <v>3.8935000000000004</v>
      </c>
      <c r="AE2282" s="14">
        <v>3.7054</v>
      </c>
      <c r="AF2282" s="14">
        <v>3.7416</v>
      </c>
      <c r="AG2282" s="14">
        <v>3.7592000000000003</v>
      </c>
      <c r="AH2282" s="14" t="s">
        <v>143</v>
      </c>
    </row>
    <row r="2283" spans="1:34" ht="15" hidden="1" x14ac:dyDescent="0.25">
      <c r="A2283" t="str">
        <f t="shared" si="403"/>
        <v>南京拨备覆盖率</v>
      </c>
      <c r="B2283" s="3" t="str">
        <f t="shared" si="401"/>
        <v>南京银行拨备覆盖率</v>
      </c>
      <c r="C2283" s="4" t="s">
        <v>65</v>
      </c>
      <c r="D2283" s="4" t="s">
        <v>66</v>
      </c>
      <c r="E2283" s="5" t="s">
        <v>67</v>
      </c>
      <c r="F2283" s="5" t="s">
        <v>55</v>
      </c>
      <c r="G2283" s="5" t="str">
        <f t="shared" si="402"/>
        <v>拨备覆盖率</v>
      </c>
      <c r="H2283" s="14">
        <v>4.1550000000000002</v>
      </c>
      <c r="I2283" s="14">
        <v>4.1551</v>
      </c>
      <c r="J2283" s="14">
        <v>4.1772999999999998</v>
      </c>
      <c r="K2283" s="14">
        <v>4.2262000000000004</v>
      </c>
      <c r="L2283" s="14">
        <v>4.0138999999999996</v>
      </c>
      <c r="M2283" s="14">
        <v>3.7993000000000001</v>
      </c>
      <c r="N2283" s="14">
        <v>3.9176000000000002</v>
      </c>
      <c r="O2283" s="14">
        <v>3.9384999999999999</v>
      </c>
      <c r="P2283" s="14">
        <v>3.9483999999999999</v>
      </c>
      <c r="Q2283" s="14">
        <v>3.9590000000000001</v>
      </c>
      <c r="R2283" s="14">
        <v>3.9733999999999998</v>
      </c>
      <c r="S2283" s="14">
        <v>3.9841000000000002</v>
      </c>
      <c r="T2283" s="14">
        <v>3.9517000000000002</v>
      </c>
      <c r="U2283" s="14">
        <v>3.9826999999999999</v>
      </c>
      <c r="V2283" s="14">
        <v>3.972</v>
      </c>
      <c r="W2283" s="14">
        <v>3.9236</v>
      </c>
      <c r="X2283" s="14">
        <v>3.8010999999999999</v>
      </c>
      <c r="Y2283" s="14">
        <v>3.8087999999999997</v>
      </c>
      <c r="Z2283" s="14">
        <v>3.6057999999999999</v>
      </c>
      <c r="AA2283" s="14">
        <v>3.5694999999999997</v>
      </c>
      <c r="AB2283" s="14">
        <v>3.4501999999999997</v>
      </c>
      <c r="AC2283" s="14">
        <v>3.4039999999999999</v>
      </c>
      <c r="AD2283" s="14">
        <v>3.3527</v>
      </c>
      <c r="AE2283" s="14">
        <v>3.2368999999999999</v>
      </c>
      <c r="AF2283" s="14">
        <v>3.1164999999999998</v>
      </c>
      <c r="AG2283" s="14">
        <v>3.1322000000000001</v>
      </c>
      <c r="AH2283" s="14" t="s">
        <v>143</v>
      </c>
    </row>
    <row r="2284" spans="1:34" ht="15" hidden="1" x14ac:dyDescent="0.25">
      <c r="A2284" t="str">
        <f t="shared" si="403"/>
        <v>杭州拨备覆盖率</v>
      </c>
      <c r="B2284" s="3" t="str">
        <f t="shared" si="401"/>
        <v>杭州银行拨备覆盖率</v>
      </c>
      <c r="C2284" s="4" t="s">
        <v>68</v>
      </c>
      <c r="D2284" s="4" t="s">
        <v>69</v>
      </c>
      <c r="E2284" s="5" t="s">
        <v>70</v>
      </c>
      <c r="F2284" s="5" t="s">
        <v>55</v>
      </c>
      <c r="G2284" s="5" t="str">
        <f t="shared" si="402"/>
        <v>拨备覆盖率</v>
      </c>
      <c r="H2284" s="14">
        <v>2.8155999999999999</v>
      </c>
      <c r="I2284" s="14">
        <v>3.1154000000000002</v>
      </c>
      <c r="J2284" s="14">
        <v>3.1671</v>
      </c>
      <c r="K2284" s="14">
        <v>3.5472999999999999</v>
      </c>
      <c r="L2284" s="14">
        <v>3.8378000000000001</v>
      </c>
      <c r="M2284" s="14">
        <v>4.5316000000000001</v>
      </c>
      <c r="N2284" s="14">
        <v>4.6954000000000002</v>
      </c>
      <c r="O2284" s="14">
        <v>4.9863</v>
      </c>
      <c r="P2284" s="14">
        <v>5.3042999999999996</v>
      </c>
      <c r="Q2284" s="14">
        <v>5.5941999999999998</v>
      </c>
      <c r="R2284" s="14">
        <v>5.6771000000000003</v>
      </c>
      <c r="S2284" s="14">
        <v>5.8009000000000004</v>
      </c>
      <c r="T2284" s="14">
        <v>5.8159999999999998</v>
      </c>
      <c r="U2284" s="14">
        <v>5.8366999999999996</v>
      </c>
      <c r="V2284" s="14">
        <v>5.6509999999999998</v>
      </c>
      <c r="W2284" s="14">
        <v>5.6867999999999999</v>
      </c>
      <c r="X2284" s="14">
        <v>5.7107000000000001</v>
      </c>
      <c r="Y2284" s="14">
        <v>5.6951999999999998</v>
      </c>
      <c r="Z2284" s="14">
        <v>5.6141999999999994</v>
      </c>
      <c r="AA2284" s="14">
        <v>5.5122999999999998</v>
      </c>
      <c r="AB2284" s="14">
        <v>5.4516999999999998</v>
      </c>
      <c r="AC2284" s="14">
        <v>5.4325000000000001</v>
      </c>
      <c r="AD2284" s="14">
        <v>5.4145000000000003</v>
      </c>
      <c r="AE2284" s="14">
        <v>5.3007000000000009</v>
      </c>
      <c r="AF2284" s="14">
        <v>5.2088999999999999</v>
      </c>
      <c r="AG2284" s="14">
        <v>5.1364000000000001</v>
      </c>
      <c r="AH2284" s="14" t="s">
        <v>143</v>
      </c>
    </row>
    <row r="2285" spans="1:34" ht="15" hidden="1" x14ac:dyDescent="0.25">
      <c r="A2285" t="str">
        <f t="shared" si="403"/>
        <v>成都拨备覆盖率</v>
      </c>
      <c r="B2285" s="3" t="str">
        <f t="shared" si="401"/>
        <v>成都银行拨备覆盖率</v>
      </c>
      <c r="C2285" s="4" t="s">
        <v>71</v>
      </c>
      <c r="D2285" s="4" t="s">
        <v>72</v>
      </c>
      <c r="E2285" s="5" t="s">
        <v>73</v>
      </c>
      <c r="F2285" s="5" t="s">
        <v>55</v>
      </c>
      <c r="G2285" s="5" t="str">
        <f t="shared" si="402"/>
        <v>拨备覆盖率</v>
      </c>
      <c r="H2285" s="14">
        <v>2.3795999999999999</v>
      </c>
      <c r="I2285" s="14">
        <v>2.5832999999999999</v>
      </c>
      <c r="J2285" s="14">
        <v>2.5388000000000002</v>
      </c>
      <c r="K2285" s="14">
        <v>2.5992999999999999</v>
      </c>
      <c r="L2285" s="14">
        <v>2.7846000000000002</v>
      </c>
      <c r="M2285" s="14">
        <v>2.9891000000000001</v>
      </c>
      <c r="N2285" s="14">
        <v>2.9342999999999999</v>
      </c>
      <c r="O2285" s="14">
        <v>3.3290999999999999</v>
      </c>
      <c r="P2285" s="14">
        <v>3.7115</v>
      </c>
      <c r="Q2285" s="14">
        <v>3.8740999999999999</v>
      </c>
      <c r="R2285" s="14">
        <v>4.0288000000000004</v>
      </c>
      <c r="S2285" s="14">
        <v>4.3568999999999996</v>
      </c>
      <c r="T2285" s="14">
        <v>4.7443999999999997</v>
      </c>
      <c r="U2285" s="14">
        <v>4.9817999999999998</v>
      </c>
      <c r="V2285" s="14">
        <v>5.0156999999999998</v>
      </c>
      <c r="W2285" s="14">
        <v>4.8117000000000001</v>
      </c>
      <c r="X2285" s="14">
        <v>5.1185999999999998</v>
      </c>
      <c r="Y2285" s="14">
        <v>5.1646999999999998</v>
      </c>
      <c r="Z2285" s="14">
        <v>5.0429000000000004</v>
      </c>
      <c r="AA2285" s="14">
        <v>5.0381</v>
      </c>
      <c r="AB2285" s="14">
        <v>4.9601999999999995</v>
      </c>
      <c r="AC2285" s="14">
        <v>4.9740000000000002</v>
      </c>
      <c r="AD2285" s="14">
        <v>4.7929000000000004</v>
      </c>
      <c r="AE2285" s="14">
        <v>4.5599999999999996</v>
      </c>
      <c r="AF2285" s="14">
        <v>4.5264999999999995</v>
      </c>
      <c r="AG2285" s="14">
        <v>4.3308</v>
      </c>
      <c r="AH2285" s="14" t="s">
        <v>143</v>
      </c>
    </row>
    <row r="2286" spans="1:34" ht="15" hidden="1" x14ac:dyDescent="0.25">
      <c r="A2286" t="str">
        <f t="shared" si="403"/>
        <v>长沙拨备覆盖率</v>
      </c>
      <c r="B2286" s="3" t="str">
        <f t="shared" si="401"/>
        <v>长沙银行拨备覆盖率</v>
      </c>
      <c r="C2286" s="4" t="s">
        <v>74</v>
      </c>
      <c r="D2286" s="4" t="s">
        <v>75</v>
      </c>
      <c r="E2286" s="5" t="s">
        <v>76</v>
      </c>
      <c r="F2286" s="5" t="s">
        <v>55</v>
      </c>
      <c r="G2286" s="5" t="str">
        <f t="shared" si="402"/>
        <v>拨备覆盖率</v>
      </c>
      <c r="H2286" s="14">
        <v>2.8563999999999998</v>
      </c>
      <c r="I2286" s="14">
        <v>2.7454999999999998</v>
      </c>
      <c r="J2286" s="14">
        <v>2.7997999999999998</v>
      </c>
      <c r="K2286" s="14">
        <v>2.7858000000000001</v>
      </c>
      <c r="L2286" s="14">
        <v>2.8525</v>
      </c>
      <c r="M2286" s="14">
        <v>2.8473000000000002</v>
      </c>
      <c r="N2286" s="14">
        <v>2.9268000000000001</v>
      </c>
      <c r="O2286" s="14">
        <v>2.9230999999999998</v>
      </c>
      <c r="P2286" s="14">
        <v>2.9676</v>
      </c>
      <c r="Q2286" s="14">
        <v>2.9792000000000001</v>
      </c>
      <c r="R2286" s="14">
        <v>2.9786999999999999</v>
      </c>
      <c r="S2286" s="14">
        <v>3.0102999999999995</v>
      </c>
      <c r="T2286" s="14">
        <v>3.0181999999999998</v>
      </c>
      <c r="U2286" s="14">
        <v>3.0994000000000002</v>
      </c>
      <c r="V2286" s="14">
        <v>3.1108999999999996</v>
      </c>
      <c r="W2286" s="14">
        <v>3.1225999999999998</v>
      </c>
      <c r="X2286" s="14">
        <v>3.1301000000000001</v>
      </c>
      <c r="Y2286" s="14">
        <v>3.1126</v>
      </c>
      <c r="Z2286" s="14">
        <v>3.1420999999999997</v>
      </c>
      <c r="AA2286" s="14">
        <v>3.1326000000000001</v>
      </c>
      <c r="AB2286" s="14">
        <v>3.1275999999999997</v>
      </c>
      <c r="AC2286" s="14">
        <v>3.1454000000000004</v>
      </c>
      <c r="AD2286" s="14">
        <v>3.1280000000000001</v>
      </c>
      <c r="AE2286" s="14">
        <v>3.0981999999999998</v>
      </c>
      <c r="AF2286" s="14">
        <v>3.0970999999999997</v>
      </c>
      <c r="AG2286" s="14">
        <v>3.1187999999999998</v>
      </c>
      <c r="AH2286" s="14" t="s">
        <v>143</v>
      </c>
    </row>
    <row r="2287" spans="1:34" ht="15" hidden="1" x14ac:dyDescent="0.25">
      <c r="A2287" t="str">
        <f t="shared" si="403"/>
        <v>重庆拨备覆盖率</v>
      </c>
      <c r="B2287" s="3" t="str">
        <f t="shared" si="401"/>
        <v>重庆银行拨备覆盖率</v>
      </c>
      <c r="C2287" s="4" t="s">
        <v>77</v>
      </c>
      <c r="D2287" s="4" t="s">
        <v>78</v>
      </c>
      <c r="E2287" s="5" t="s">
        <v>79</v>
      </c>
      <c r="F2287" s="5" t="s">
        <v>55</v>
      </c>
      <c r="G2287" s="5" t="str">
        <f t="shared" si="402"/>
        <v>拨备覆盖率</v>
      </c>
      <c r="H2287" s="14">
        <v>2.1703000000000001</v>
      </c>
      <c r="I2287" s="14" t="s">
        <v>143</v>
      </c>
      <c r="J2287" s="14">
        <v>2.7982999999999998</v>
      </c>
      <c r="K2287" s="14">
        <v>2.9230999999999998</v>
      </c>
      <c r="L2287" s="14">
        <v>3.0217000000000001</v>
      </c>
      <c r="M2287" s="14" t="s">
        <v>143</v>
      </c>
      <c r="N2287" s="14">
        <v>3.0912999999999999</v>
      </c>
      <c r="O2287" s="14">
        <v>3.0737999999999999</v>
      </c>
      <c r="P2287" s="14">
        <v>2.4782000000000002</v>
      </c>
      <c r="Q2287" s="14">
        <v>2.7166999999999999</v>
      </c>
      <c r="R2287" s="14">
        <v>2.7401</v>
      </c>
      <c r="S2287" s="14">
        <v>2.7031999999999998</v>
      </c>
      <c r="T2287" s="14">
        <v>2.6279000000000003</v>
      </c>
      <c r="U2287" s="14">
        <v>2.7395999999999998</v>
      </c>
      <c r="V2287" s="14">
        <v>2.1118999999999999</v>
      </c>
      <c r="W2287" s="14">
        <v>2.3491</v>
      </c>
      <c r="X2287" s="14">
        <v>2.5188000000000001</v>
      </c>
      <c r="Y2287" s="14">
        <v>2.2538</v>
      </c>
      <c r="Z2287" s="14">
        <v>2.3418000000000001</v>
      </c>
      <c r="AA2287" s="14">
        <v>2.3319999999999999</v>
      </c>
      <c r="AB2287" s="14">
        <v>2.4959000000000002</v>
      </c>
      <c r="AC2287" s="14">
        <v>2.5019</v>
      </c>
      <c r="AD2287" s="14">
        <v>2.4508000000000001</v>
      </c>
      <c r="AE2287" s="14">
        <v>2.4759000000000002</v>
      </c>
      <c r="AF2287" s="14">
        <v>2.4826999999999999</v>
      </c>
      <c r="AG2287" s="14">
        <v>2.4811000000000001</v>
      </c>
      <c r="AH2287" s="14">
        <v>2.4558</v>
      </c>
    </row>
    <row r="2288" spans="1:34" ht="15" hidden="1" x14ac:dyDescent="0.25">
      <c r="A2288" t="str">
        <f t="shared" si="403"/>
        <v>贵阳拨备覆盖率</v>
      </c>
      <c r="B2288" s="3" t="str">
        <f t="shared" si="401"/>
        <v>贵阳银行拨备覆盖率</v>
      </c>
      <c r="C2288" s="4" t="s">
        <v>80</v>
      </c>
      <c r="D2288" s="4" t="s">
        <v>81</v>
      </c>
      <c r="E2288" s="5" t="s">
        <v>82</v>
      </c>
      <c r="F2288" s="5" t="s">
        <v>55</v>
      </c>
      <c r="G2288" s="5" t="str">
        <f t="shared" si="402"/>
        <v>拨备覆盖率</v>
      </c>
      <c r="H2288" s="14">
        <v>2.6103999999999998</v>
      </c>
      <c r="I2288" s="14">
        <v>2.6701000000000001</v>
      </c>
      <c r="J2288" s="14">
        <v>2.9186000000000001</v>
      </c>
      <c r="K2288" s="14">
        <v>2.7852000000000001</v>
      </c>
      <c r="L2288" s="14">
        <v>2.8561999999999999</v>
      </c>
      <c r="M2288" s="14">
        <v>3.0009000000000001</v>
      </c>
      <c r="N2288" s="14">
        <v>2.7730000000000001</v>
      </c>
      <c r="O2288" s="14">
        <v>2.7383000000000002</v>
      </c>
      <c r="P2288" s="14">
        <v>2.8264999999999998</v>
      </c>
      <c r="Q2288" s="14">
        <v>2.7570000000000001</v>
      </c>
      <c r="R2288" s="14">
        <v>2.7103000000000002</v>
      </c>
      <c r="S2288" s="14">
        <v>2.6025</v>
      </c>
      <c r="T2288" s="14">
        <v>2.5568</v>
      </c>
      <c r="U2288" s="14">
        <v>2.5942000000000003</v>
      </c>
      <c r="V2288" s="14">
        <v>2.6086</v>
      </c>
      <c r="W2288" s="14">
        <v>2.6031</v>
      </c>
      <c r="X2288" s="14">
        <v>2.7445999999999997</v>
      </c>
      <c r="Y2288" s="14">
        <v>2.6483999999999996</v>
      </c>
      <c r="Z2288" s="14">
        <v>2.4449999999999998</v>
      </c>
      <c r="AA2288" s="14">
        <v>2.4727999999999999</v>
      </c>
      <c r="AB2288" s="14">
        <v>2.5781000000000001</v>
      </c>
      <c r="AC2288" s="14">
        <v>2.6252999999999997</v>
      </c>
      <c r="AD2288" s="14">
        <v>2.5707</v>
      </c>
      <c r="AE2288" s="14">
        <v>2.3653999999999997</v>
      </c>
      <c r="AF2288" s="14">
        <v>2.3864000000000001</v>
      </c>
      <c r="AG2288" s="14">
        <v>2.3959000000000001</v>
      </c>
      <c r="AH2288" s="14" t="s">
        <v>143</v>
      </c>
    </row>
    <row r="2289" spans="1:34" ht="15" hidden="1" x14ac:dyDescent="0.25">
      <c r="A2289" t="str">
        <f t="shared" si="403"/>
        <v>郑州拨备覆盖率</v>
      </c>
      <c r="B2289" s="3" t="str">
        <f t="shared" si="401"/>
        <v>郑州银行拨备覆盖率</v>
      </c>
      <c r="C2289" s="4" t="s">
        <v>83</v>
      </c>
      <c r="D2289" s="4" t="s">
        <v>84</v>
      </c>
      <c r="E2289" s="5" t="s">
        <v>85</v>
      </c>
      <c r="F2289" s="5" t="s">
        <v>55</v>
      </c>
      <c r="G2289" s="5" t="str">
        <f t="shared" si="402"/>
        <v>拨备覆盖率</v>
      </c>
      <c r="H2289" s="14">
        <v>1.5844</v>
      </c>
      <c r="I2289" s="14">
        <v>1.6001000000000001</v>
      </c>
      <c r="J2289" s="14">
        <v>1.5985</v>
      </c>
      <c r="K2289" s="14">
        <v>1.6204000000000001</v>
      </c>
      <c r="L2289" s="14">
        <v>1.5645</v>
      </c>
      <c r="M2289" s="14">
        <v>1.5499000000000001</v>
      </c>
      <c r="N2289" s="14">
        <v>1.6044</v>
      </c>
      <c r="O2289" s="14">
        <v>1.6332</v>
      </c>
      <c r="P2289" s="14">
        <v>1.5801000000000001</v>
      </c>
      <c r="Q2289" s="14">
        <v>1.5662</v>
      </c>
      <c r="R2289" s="14">
        <v>1.5658000000000001</v>
      </c>
      <c r="S2289" s="14">
        <v>1.7161999999999999</v>
      </c>
      <c r="T2289" s="14">
        <v>1.5482</v>
      </c>
      <c r="U2289" s="14">
        <v>1.6912</v>
      </c>
      <c r="V2289" s="14">
        <v>1.6573</v>
      </c>
      <c r="W2289" s="14">
        <v>1.5922999999999998</v>
      </c>
      <c r="X2289" s="14">
        <v>1.6744999999999999</v>
      </c>
      <c r="Y2289" s="14">
        <v>1.6118999999999999</v>
      </c>
      <c r="Z2289" s="14">
        <v>1.7487000000000001</v>
      </c>
      <c r="AA2289" s="14">
        <v>1.9343999999999999</v>
      </c>
      <c r="AB2289" s="14">
        <v>1.9147000000000001</v>
      </c>
      <c r="AC2289" s="14">
        <v>1.6622999999999999</v>
      </c>
      <c r="AD2289" s="14">
        <v>1.8299000000000001</v>
      </c>
      <c r="AE2289" s="14">
        <v>1.9116</v>
      </c>
      <c r="AF2289" s="14">
        <v>1.7919999999999998</v>
      </c>
      <c r="AG2289" s="14">
        <v>1.8616999999999999</v>
      </c>
      <c r="AH2289" s="14">
        <v>1.8581000000000001</v>
      </c>
    </row>
    <row r="2290" spans="1:34" ht="15" hidden="1" x14ac:dyDescent="0.25">
      <c r="A2290" t="str">
        <f t="shared" si="403"/>
        <v>青岛拨备覆盖率</v>
      </c>
      <c r="B2290" s="3" t="str">
        <f t="shared" si="401"/>
        <v>青岛银行拨备覆盖率</v>
      </c>
      <c r="C2290" s="4" t="s">
        <v>86</v>
      </c>
      <c r="D2290" s="4" t="s">
        <v>87</v>
      </c>
      <c r="E2290" s="5" t="s">
        <v>88</v>
      </c>
      <c r="F2290" s="5" t="s">
        <v>55</v>
      </c>
      <c r="G2290" s="5" t="str">
        <f t="shared" si="402"/>
        <v>拨备覆盖率</v>
      </c>
      <c r="H2290" s="14">
        <v>1.5042</v>
      </c>
      <c r="I2290" s="14">
        <v>1.5550999999999999</v>
      </c>
      <c r="J2290" s="14">
        <v>1.5508999999999999</v>
      </c>
      <c r="K2290" s="14">
        <v>1.6554</v>
      </c>
      <c r="L2290" s="14">
        <v>1.63</v>
      </c>
      <c r="M2290" s="14">
        <v>1.6478999999999999</v>
      </c>
      <c r="N2290" s="14">
        <v>1.6961999999999999</v>
      </c>
      <c r="O2290" s="14">
        <v>1.7404999999999999</v>
      </c>
      <c r="P2290" s="14">
        <v>1.7453000000000001</v>
      </c>
      <c r="Q2290" s="14">
        <v>1.8051999999999999</v>
      </c>
      <c r="R2290" s="14">
        <v>1.9742</v>
      </c>
      <c r="S2290" s="14">
        <v>1.9838</v>
      </c>
      <c r="T2290" s="14">
        <v>2.0907</v>
      </c>
      <c r="U2290" s="14">
        <v>2.0619999999999998</v>
      </c>
      <c r="V2290" s="14">
        <v>2.1977000000000002</v>
      </c>
      <c r="W2290" s="14">
        <v>2.3279000000000001</v>
      </c>
      <c r="X2290" s="14">
        <v>2.3734000000000002</v>
      </c>
      <c r="Y2290" s="14">
        <v>2.5467</v>
      </c>
      <c r="Z2290" s="14">
        <v>2.2596000000000003</v>
      </c>
      <c r="AA2290" s="14">
        <v>2.3235000000000001</v>
      </c>
      <c r="AB2290" s="14">
        <v>2.3443000000000001</v>
      </c>
      <c r="AC2290" s="14">
        <v>2.4571000000000001</v>
      </c>
      <c r="AD2290" s="14">
        <v>2.4131999999999998</v>
      </c>
      <c r="AE2290" s="14">
        <v>2.5148999999999999</v>
      </c>
      <c r="AF2290" s="14">
        <v>2.528</v>
      </c>
      <c r="AG2290" s="14">
        <v>2.6997000000000004</v>
      </c>
      <c r="AH2290" s="14">
        <v>2.923</v>
      </c>
    </row>
    <row r="2291" spans="1:34" ht="15" hidden="1" x14ac:dyDescent="0.25">
      <c r="A2291" t="str">
        <f t="shared" si="403"/>
        <v>苏州拨备覆盖率</v>
      </c>
      <c r="B2291" s="3" t="str">
        <f t="shared" si="401"/>
        <v>苏州银行拨备覆盖率</v>
      </c>
      <c r="C2291" s="4" t="s">
        <v>89</v>
      </c>
      <c r="D2291" s="4" t="s">
        <v>90</v>
      </c>
      <c r="E2291" s="5" t="s">
        <v>91</v>
      </c>
      <c r="F2291" s="5" t="s">
        <v>55</v>
      </c>
      <c r="G2291" s="5" t="str">
        <f t="shared" si="402"/>
        <v>拨备覆盖率</v>
      </c>
      <c r="H2291" s="14">
        <v>2.0461</v>
      </c>
      <c r="I2291" s="14">
        <v>2.2284000000000002</v>
      </c>
      <c r="J2291" s="14">
        <v>2.2406999999999999</v>
      </c>
      <c r="K2291" s="14">
        <v>2.4449999999999998</v>
      </c>
      <c r="L2291" s="14">
        <v>2.6391</v>
      </c>
      <c r="M2291" s="14">
        <v>2.7723</v>
      </c>
      <c r="N2291" s="14">
        <v>2.9174000000000002</v>
      </c>
      <c r="O2291" s="14">
        <v>3.3662999999999998</v>
      </c>
      <c r="P2291" s="14">
        <v>3.6888000000000001</v>
      </c>
      <c r="Q2291" s="14">
        <v>4.1043000000000003</v>
      </c>
      <c r="R2291" s="14">
        <v>4.2290999999999999</v>
      </c>
      <c r="S2291" s="14">
        <v>4.6364000000000001</v>
      </c>
      <c r="T2291" s="14">
        <v>5.0492999999999997</v>
      </c>
      <c r="U2291" s="14">
        <v>5.3250000000000002</v>
      </c>
      <c r="V2291" s="14">
        <v>5.3080999999999996</v>
      </c>
      <c r="W2291" s="14">
        <v>5.1966000000000001</v>
      </c>
      <c r="X2291" s="14">
        <v>5.1185</v>
      </c>
      <c r="Y2291" s="14">
        <v>5.2412999999999998</v>
      </c>
      <c r="Z2291" s="14">
        <v>5.2276999999999996</v>
      </c>
      <c r="AA2291" s="14">
        <v>4.9165999999999999</v>
      </c>
      <c r="AB2291" s="14">
        <v>4.8680000000000003</v>
      </c>
      <c r="AC2291" s="14">
        <v>4.7366000000000001</v>
      </c>
      <c r="AD2291" s="14">
        <v>4.835</v>
      </c>
      <c r="AE2291" s="14">
        <v>4.4719999999999995</v>
      </c>
      <c r="AF2291" s="14">
        <v>4.3791000000000002</v>
      </c>
      <c r="AG2291" s="14">
        <v>4.2058999999999997</v>
      </c>
      <c r="AH2291" s="14" t="s">
        <v>143</v>
      </c>
    </row>
    <row r="2292" spans="1:34" ht="15" hidden="1" x14ac:dyDescent="0.25">
      <c r="A2292" t="str">
        <f t="shared" si="403"/>
        <v>齐鲁拨备覆盖率</v>
      </c>
      <c r="B2292" s="3" t="str">
        <f t="shared" si="401"/>
        <v>齐鲁银行拨备覆盖率</v>
      </c>
      <c r="C2292" s="4" t="s">
        <v>92</v>
      </c>
      <c r="D2292" s="4" t="s">
        <v>93</v>
      </c>
      <c r="E2292" s="5" t="s">
        <v>94</v>
      </c>
      <c r="F2292" s="5" t="s">
        <v>55</v>
      </c>
      <c r="G2292" s="5" t="str">
        <f t="shared" si="402"/>
        <v>拨备覆盖率</v>
      </c>
      <c r="H2292" s="14">
        <v>1.9663999999999999</v>
      </c>
      <c r="I2292" s="14">
        <v>1.9538</v>
      </c>
      <c r="J2292" s="14">
        <v>2.0409000000000002</v>
      </c>
      <c r="K2292" s="14" t="s">
        <v>143</v>
      </c>
      <c r="L2292" s="14">
        <v>2.0847000000000002</v>
      </c>
      <c r="M2292" s="14">
        <v>2.1421999999999999</v>
      </c>
      <c r="N2292" s="14">
        <v>2.1459999999999999</v>
      </c>
      <c r="O2292" s="14">
        <v>2.1665640000000002</v>
      </c>
      <c r="P2292" s="14">
        <v>2.2025000000000001</v>
      </c>
      <c r="Q2292" s="14">
        <v>2.4914999999999998</v>
      </c>
      <c r="R2292" s="14">
        <v>2.5394999999999999</v>
      </c>
      <c r="S2292" s="14">
        <v>2.5929000000000002</v>
      </c>
      <c r="T2292" s="14">
        <v>2.6295999999999999</v>
      </c>
      <c r="U2292" s="14">
        <v>2.6626999999999996</v>
      </c>
      <c r="V2292" s="14">
        <v>2.8106</v>
      </c>
      <c r="W2292" s="14">
        <v>2.8483999999999998</v>
      </c>
      <c r="X2292" s="14">
        <v>3.0206</v>
      </c>
      <c r="Y2292" s="14">
        <v>3.1389</v>
      </c>
      <c r="Z2292" s="14">
        <v>3.0358000000000001</v>
      </c>
      <c r="AA2292" s="14">
        <v>3.048</v>
      </c>
      <c r="AB2292" s="14">
        <v>3.0924999999999998</v>
      </c>
      <c r="AC2292" s="14">
        <v>3.1274000000000002</v>
      </c>
      <c r="AD2292" s="14">
        <v>3.2237999999999998</v>
      </c>
      <c r="AE2292" s="14">
        <v>3.2406000000000001</v>
      </c>
      <c r="AF2292" s="14">
        <v>3.4323999999999999</v>
      </c>
      <c r="AG2292" s="14">
        <v>3.5143</v>
      </c>
      <c r="AH2292" s="14" t="s">
        <v>143</v>
      </c>
    </row>
    <row r="2293" spans="1:34" ht="15" hidden="1" x14ac:dyDescent="0.25">
      <c r="A2293" t="str">
        <f t="shared" si="403"/>
        <v>兰州拨备覆盖率</v>
      </c>
      <c r="B2293" s="3" t="str">
        <f t="shared" si="401"/>
        <v>兰州银行拨备覆盖率</v>
      </c>
      <c r="C2293" s="4" t="s">
        <v>95</v>
      </c>
      <c r="D2293" s="4" t="s">
        <v>96</v>
      </c>
      <c r="E2293" s="5" t="s">
        <v>97</v>
      </c>
      <c r="F2293" s="5" t="s">
        <v>55</v>
      </c>
      <c r="G2293" s="5" t="str">
        <f t="shared" si="402"/>
        <v>拨备覆盖率</v>
      </c>
      <c r="H2293" s="14" t="s">
        <v>143</v>
      </c>
      <c r="I2293" s="14" t="s">
        <v>143</v>
      </c>
      <c r="J2293" s="14">
        <v>1.6011</v>
      </c>
      <c r="K2293" s="14" t="s">
        <v>143</v>
      </c>
      <c r="L2293" s="14" t="s">
        <v>143</v>
      </c>
      <c r="M2293" s="14" t="s">
        <v>143</v>
      </c>
      <c r="N2293" s="14">
        <v>1.8136000000000001</v>
      </c>
      <c r="O2293" s="14" t="s">
        <v>143</v>
      </c>
      <c r="P2293" s="14">
        <v>1.9564999999999999</v>
      </c>
      <c r="Q2293" s="14">
        <v>1.901</v>
      </c>
      <c r="R2293" s="14">
        <v>1.9188000000000001</v>
      </c>
      <c r="S2293" s="14">
        <v>1.8806</v>
      </c>
      <c r="T2293" s="14">
        <v>1.9769999999999999</v>
      </c>
      <c r="U2293" s="14">
        <v>1.9834000000000001</v>
      </c>
      <c r="V2293" s="14">
        <v>1.9499000000000002</v>
      </c>
      <c r="W2293" s="14">
        <v>1.9668000000000001</v>
      </c>
      <c r="X2293" s="14">
        <v>1.9696</v>
      </c>
      <c r="Y2293" s="14">
        <v>1.9546000000000001</v>
      </c>
      <c r="Z2293" s="14">
        <v>1.9750999999999999</v>
      </c>
      <c r="AA2293" s="14">
        <v>1.8318000000000001</v>
      </c>
      <c r="AB2293" s="14">
        <v>1.9861000000000002</v>
      </c>
      <c r="AC2293" s="14">
        <v>2.0547</v>
      </c>
      <c r="AD2293" s="14">
        <v>2.016</v>
      </c>
      <c r="AE2293" s="14">
        <v>2.0015999999999998</v>
      </c>
      <c r="AF2293" s="14">
        <v>2.0789</v>
      </c>
      <c r="AG2293" s="14">
        <v>1.9402000000000001</v>
      </c>
      <c r="AH2293" s="14" t="s">
        <v>143</v>
      </c>
    </row>
    <row r="2294" spans="1:34" ht="15" hidden="1" x14ac:dyDescent="0.25">
      <c r="A2294" t="str">
        <f t="shared" si="403"/>
        <v>西安拨备覆盖率</v>
      </c>
      <c r="B2294" s="3" t="str">
        <f t="shared" si="401"/>
        <v>西安银行拨备覆盖率</v>
      </c>
      <c r="C2294" s="4" t="s">
        <v>98</v>
      </c>
      <c r="D2294" s="4" t="s">
        <v>99</v>
      </c>
      <c r="E2294" s="5" t="s">
        <v>100</v>
      </c>
      <c r="F2294" s="5" t="s">
        <v>55</v>
      </c>
      <c r="G2294" s="5" t="str">
        <f t="shared" si="402"/>
        <v>拨备覆盖率</v>
      </c>
      <c r="H2294" s="14">
        <v>2.4866000000000001</v>
      </c>
      <c r="I2294" s="14">
        <v>2.5541</v>
      </c>
      <c r="J2294" s="14">
        <v>2.6240999999999999</v>
      </c>
      <c r="K2294" s="14">
        <v>2.7136</v>
      </c>
      <c r="L2294" s="14">
        <v>2.6802999999999999</v>
      </c>
      <c r="M2294" s="14">
        <v>2.7141999999999999</v>
      </c>
      <c r="N2294" s="14">
        <v>2.6939000000000002</v>
      </c>
      <c r="O2294" s="14">
        <v>2.7345000000000002</v>
      </c>
      <c r="P2294" s="14">
        <v>2.6278000000000001</v>
      </c>
      <c r="Q2294" s="14">
        <v>2.2437</v>
      </c>
      <c r="R2294" s="14">
        <v>2.2421000000000002</v>
      </c>
      <c r="S2294" s="14">
        <v>2.2031000000000001</v>
      </c>
      <c r="T2294" s="14">
        <v>2.0973999999999999</v>
      </c>
      <c r="U2294" s="14">
        <v>2.2250999999999999</v>
      </c>
      <c r="V2294" s="14">
        <v>2.0162999999999998</v>
      </c>
      <c r="W2294" s="14">
        <v>2.1097000000000001</v>
      </c>
      <c r="X2294" s="14">
        <v>2.1305999999999998</v>
      </c>
      <c r="Y2294" s="14">
        <v>2.2342</v>
      </c>
      <c r="Z2294" s="14">
        <v>1.9706999999999999</v>
      </c>
      <c r="AA2294" s="14">
        <v>1.8918999999999999</v>
      </c>
      <c r="AB2294" s="14">
        <v>1.7006000000000001</v>
      </c>
      <c r="AC2294" s="14">
        <v>1.8630000000000002</v>
      </c>
      <c r="AD2294" s="14">
        <v>1.8406</v>
      </c>
      <c r="AE2294" s="14">
        <v>1.9006999999999998</v>
      </c>
      <c r="AF2294" s="14">
        <v>2.0569999999999999</v>
      </c>
      <c r="AG2294" s="14">
        <v>2.1865999999999999</v>
      </c>
      <c r="AH2294" s="14" t="s">
        <v>143</v>
      </c>
    </row>
    <row r="2295" spans="1:34" ht="15" hidden="1" x14ac:dyDescent="0.25">
      <c r="A2295" t="str">
        <f t="shared" si="403"/>
        <v>厦门拨备覆盖率</v>
      </c>
      <c r="B2295" s="3" t="str">
        <f t="shared" si="401"/>
        <v>厦门银行拨备覆盖率</v>
      </c>
      <c r="C2295" s="4" t="s">
        <v>101</v>
      </c>
      <c r="D2295" s="4" t="s">
        <v>102</v>
      </c>
      <c r="E2295" s="5" t="s">
        <v>103</v>
      </c>
      <c r="F2295" s="5" t="s">
        <v>55</v>
      </c>
      <c r="G2295" s="5" t="str">
        <f t="shared" si="402"/>
        <v>拨备覆盖率</v>
      </c>
      <c r="H2295" s="14">
        <v>2.2136999999999998</v>
      </c>
      <c r="I2295" s="14" t="s">
        <v>143</v>
      </c>
      <c r="J2295" s="14">
        <v>2.7458</v>
      </c>
      <c r="K2295" s="14" t="s">
        <v>143</v>
      </c>
      <c r="L2295" s="14">
        <v>3.2250000000000001</v>
      </c>
      <c r="M2295" s="14" t="s">
        <v>143</v>
      </c>
      <c r="N2295" s="14">
        <v>3.6802999999999999</v>
      </c>
      <c r="O2295" s="14">
        <v>3.5030000000000001</v>
      </c>
      <c r="P2295" s="14">
        <v>3.6496</v>
      </c>
      <c r="Q2295" s="14">
        <v>3.7023000000000001</v>
      </c>
      <c r="R2295" s="14">
        <v>3.7063999999999999</v>
      </c>
      <c r="S2295" s="14">
        <v>3.7162999999999999</v>
      </c>
      <c r="T2295" s="14">
        <v>3.6417999999999999</v>
      </c>
      <c r="U2295" s="14">
        <v>3.8501999999999996</v>
      </c>
      <c r="V2295" s="14">
        <v>3.8793000000000002</v>
      </c>
      <c r="W2295" s="14">
        <v>3.7326999999999999</v>
      </c>
      <c r="X2295" s="14">
        <v>3.9486000000000003</v>
      </c>
      <c r="Y2295" s="14">
        <v>3.9301999999999997</v>
      </c>
      <c r="Z2295" s="14">
        <v>4.1288999999999998</v>
      </c>
      <c r="AA2295" s="14">
        <v>4.1200999999999999</v>
      </c>
      <c r="AB2295" s="14">
        <v>3.9622000000000002</v>
      </c>
      <c r="AC2295" s="14">
        <v>3.9016000000000002</v>
      </c>
      <c r="AD2295" s="14">
        <v>3.9194999999999998</v>
      </c>
      <c r="AE2295" s="14">
        <v>3.1356999999999999</v>
      </c>
      <c r="AF2295" s="14">
        <v>3.2167000000000003</v>
      </c>
      <c r="AG2295" s="14">
        <v>3.0438999999999998</v>
      </c>
      <c r="AH2295" s="14" t="s">
        <v>143</v>
      </c>
    </row>
    <row r="2296" spans="1:34" ht="15" hidden="1" x14ac:dyDescent="0.25">
      <c r="A2296" t="str">
        <f t="shared" si="403"/>
        <v>渝农拨备覆盖率</v>
      </c>
      <c r="B2296" s="3" t="str">
        <f t="shared" si="401"/>
        <v>渝农商行拨备覆盖率</v>
      </c>
      <c r="C2296" s="4" t="s">
        <v>104</v>
      </c>
      <c r="D2296" s="4" t="s">
        <v>105</v>
      </c>
      <c r="E2296" s="5" t="s">
        <v>106</v>
      </c>
      <c r="F2296" s="5" t="s">
        <v>107</v>
      </c>
      <c r="G2296" s="5" t="str">
        <f t="shared" si="402"/>
        <v>拨备覆盖率</v>
      </c>
      <c r="H2296" s="14">
        <v>3.6876000000000002</v>
      </c>
      <c r="I2296" s="14" t="s">
        <v>143</v>
      </c>
      <c r="J2296" s="14">
        <v>3.8031000000000001</v>
      </c>
      <c r="K2296" s="14">
        <v>3.8241000000000001</v>
      </c>
      <c r="L2296" s="14">
        <v>3.7016</v>
      </c>
      <c r="M2296" s="14">
        <v>3.59</v>
      </c>
      <c r="N2296" s="14">
        <v>3.1495000000000002</v>
      </c>
      <c r="O2296" s="14">
        <v>3.0606</v>
      </c>
      <c r="P2296" s="14">
        <v>3.125</v>
      </c>
      <c r="Q2296" s="14">
        <v>3.1187</v>
      </c>
      <c r="R2296" s="14">
        <v>3.4024999999999999</v>
      </c>
      <c r="S2296" s="14">
        <v>3.4638999999999998</v>
      </c>
      <c r="T2296" s="14">
        <v>3.7683</v>
      </c>
      <c r="U2296" s="14">
        <v>3.6126</v>
      </c>
      <c r="V2296" s="14">
        <v>3.5773999999999999</v>
      </c>
      <c r="W2296" s="14">
        <v>3.4962</v>
      </c>
      <c r="X2296" s="14">
        <v>3.5087000000000002</v>
      </c>
      <c r="Y2296" s="14">
        <v>3.5388999999999999</v>
      </c>
      <c r="Z2296" s="14">
        <v>3.6669999999999998</v>
      </c>
      <c r="AA2296" s="14">
        <v>3.6754000000000002</v>
      </c>
      <c r="AB2296" s="14">
        <v>3.6029</v>
      </c>
      <c r="AC2296" s="14">
        <v>3.5858999999999996</v>
      </c>
      <c r="AD2296" s="14">
        <v>3.6343999999999999</v>
      </c>
      <c r="AE2296" s="14">
        <v>3.6337000000000002</v>
      </c>
      <c r="AF2296" s="14">
        <v>3.5557999999999996</v>
      </c>
      <c r="AG2296" s="14">
        <v>3.6482000000000001</v>
      </c>
      <c r="AH2296" s="14">
        <v>3.6726000000000001</v>
      </c>
    </row>
    <row r="2297" spans="1:34" ht="15" hidden="1" x14ac:dyDescent="0.25">
      <c r="A2297" t="str">
        <f t="shared" si="403"/>
        <v>沪农拨备覆盖率</v>
      </c>
      <c r="B2297" s="3" t="str">
        <f t="shared" si="401"/>
        <v>沪农商行拨备覆盖率</v>
      </c>
      <c r="C2297" s="4" t="s">
        <v>108</v>
      </c>
      <c r="D2297" s="4" t="s">
        <v>109</v>
      </c>
      <c r="E2297" s="5" t="s">
        <v>110</v>
      </c>
      <c r="F2297" s="5" t="s">
        <v>107</v>
      </c>
      <c r="G2297" s="5" t="str">
        <f t="shared" si="402"/>
        <v>拨备覆盖率</v>
      </c>
      <c r="H2297" s="14" t="s">
        <v>143</v>
      </c>
      <c r="I2297" s="14" t="s">
        <v>143</v>
      </c>
      <c r="J2297" s="14">
        <v>4.3131000000000004</v>
      </c>
      <c r="K2297" s="14" t="s">
        <v>143</v>
      </c>
      <c r="L2297" s="14" t="s">
        <v>143</v>
      </c>
      <c r="M2297" s="14" t="s">
        <v>143</v>
      </c>
      <c r="N2297" s="14">
        <v>4.1917</v>
      </c>
      <c r="O2297" s="14" t="s">
        <v>143</v>
      </c>
      <c r="P2297" s="14" t="s">
        <v>143</v>
      </c>
      <c r="Q2297" s="14">
        <v>4.649</v>
      </c>
      <c r="R2297" s="14">
        <v>4.4249999999999998</v>
      </c>
      <c r="S2297" s="14">
        <v>4.3029000000000002</v>
      </c>
      <c r="T2297" s="14">
        <v>4.3310000000000004</v>
      </c>
      <c r="U2297" s="14">
        <v>4.3914999999999997</v>
      </c>
      <c r="V2297" s="14">
        <v>4.4531999999999998</v>
      </c>
      <c r="W2297" s="14">
        <v>4.2266000000000004</v>
      </c>
      <c r="X2297" s="14">
        <v>4.3208000000000002</v>
      </c>
      <c r="Y2297" s="14">
        <v>4.1547999999999998</v>
      </c>
      <c r="Z2297" s="14">
        <v>4.0498000000000003</v>
      </c>
      <c r="AA2297" s="14">
        <v>3.8183999999999996</v>
      </c>
      <c r="AB2297" s="14">
        <v>3.7242000000000002</v>
      </c>
      <c r="AC2297" s="14">
        <v>3.6498000000000004</v>
      </c>
      <c r="AD2297" s="14">
        <v>3.5235000000000003</v>
      </c>
      <c r="AE2297" s="14">
        <v>3.3926999999999996</v>
      </c>
      <c r="AF2297" s="14">
        <v>3.3654999999999999</v>
      </c>
      <c r="AG2297" s="14">
        <v>3.4010000000000002</v>
      </c>
      <c r="AH2297" s="14" t="s">
        <v>143</v>
      </c>
    </row>
    <row r="2298" spans="1:34" ht="15" hidden="1" x14ac:dyDescent="0.25">
      <c r="A2298" t="str">
        <f t="shared" si="403"/>
        <v>青农拨备覆盖率</v>
      </c>
      <c r="B2298" s="3" t="str">
        <f t="shared" si="401"/>
        <v>青农商行拨备覆盖率</v>
      </c>
      <c r="C2298" s="4" t="s">
        <v>111</v>
      </c>
      <c r="D2298" s="4" t="s">
        <v>112</v>
      </c>
      <c r="E2298" s="5" t="s">
        <v>113</v>
      </c>
      <c r="F2298" s="5" t="s">
        <v>107</v>
      </c>
      <c r="G2298" s="5" t="str">
        <f t="shared" si="402"/>
        <v>拨备覆盖率</v>
      </c>
      <c r="H2298" s="14">
        <v>3.0836000000000001</v>
      </c>
      <c r="I2298" s="14">
        <v>3.0945</v>
      </c>
      <c r="J2298" s="14">
        <v>3.1023000000000001</v>
      </c>
      <c r="K2298" s="14">
        <v>3.2307000000000001</v>
      </c>
      <c r="L2298" s="14">
        <v>3.18</v>
      </c>
      <c r="M2298" s="14">
        <v>2.9823</v>
      </c>
      <c r="N2298" s="14">
        <v>2.7873000000000001</v>
      </c>
      <c r="O2298" s="14">
        <v>2.5270000000000001</v>
      </c>
      <c r="P2298" s="14">
        <v>2.7153999999999998</v>
      </c>
      <c r="Q2298" s="14">
        <v>2.6720000000000002</v>
      </c>
      <c r="R2298" s="14">
        <v>2.3176999999999999</v>
      </c>
      <c r="S2298" s="14">
        <v>2.2286999999999999</v>
      </c>
      <c r="T2298" s="14">
        <v>2.2002999999999999</v>
      </c>
      <c r="U2298" s="14">
        <v>2.1589</v>
      </c>
      <c r="V2298" s="14">
        <v>2.0762999999999998</v>
      </c>
      <c r="W2298" s="14">
        <v>2.278</v>
      </c>
      <c r="X2298" s="14">
        <v>2.3714</v>
      </c>
      <c r="Y2298" s="14">
        <v>2.3228999999999997</v>
      </c>
      <c r="Z2298" s="14">
        <v>2.3795999999999999</v>
      </c>
      <c r="AA2298" s="14">
        <v>2.3316999999999997</v>
      </c>
      <c r="AB2298" s="14">
        <v>2.2662999999999998</v>
      </c>
      <c r="AC2298" s="14">
        <v>2.3037000000000001</v>
      </c>
      <c r="AD2298" s="14">
        <v>2.5053000000000001</v>
      </c>
      <c r="AE2298" s="14">
        <v>2.4676</v>
      </c>
      <c r="AF2298" s="14">
        <v>2.4900000000000002</v>
      </c>
      <c r="AG2298" s="14">
        <v>2.5044</v>
      </c>
      <c r="AH2298" s="14" t="s">
        <v>143</v>
      </c>
    </row>
    <row r="2299" spans="1:34" ht="15" hidden="1" x14ac:dyDescent="0.25">
      <c r="A2299" t="str">
        <f t="shared" si="403"/>
        <v>常熟拨备覆盖率</v>
      </c>
      <c r="B2299" s="3" t="str">
        <f t="shared" si="401"/>
        <v>常熟银行拨备覆盖率</v>
      </c>
      <c r="C2299" s="4" t="s">
        <v>114</v>
      </c>
      <c r="D2299" s="4" t="s">
        <v>115</v>
      </c>
      <c r="E2299" s="5" t="s">
        <v>116</v>
      </c>
      <c r="F2299" s="5" t="s">
        <v>107</v>
      </c>
      <c r="G2299" s="5" t="str">
        <f t="shared" si="402"/>
        <v>拨备覆盖率</v>
      </c>
      <c r="H2299" s="14">
        <v>4.5353000000000003</v>
      </c>
      <c r="I2299" s="14">
        <v>4.6703000000000001</v>
      </c>
      <c r="J2299" s="14">
        <v>4.8128000000000002</v>
      </c>
      <c r="K2299" s="14">
        <v>4.6283000000000003</v>
      </c>
      <c r="L2299" s="14">
        <v>4.8773</v>
      </c>
      <c r="M2299" s="14">
        <v>4.9001999999999999</v>
      </c>
      <c r="N2299" s="14">
        <v>4.8532999999999999</v>
      </c>
      <c r="O2299" s="14">
        <v>4.8766999999999996</v>
      </c>
      <c r="P2299" s="14">
        <v>5.2167000000000003</v>
      </c>
      <c r="Q2299" s="14">
        <v>5.2137000000000002</v>
      </c>
      <c r="R2299" s="14">
        <v>5.3182</v>
      </c>
      <c r="S2299" s="14">
        <v>5.3273000000000001</v>
      </c>
      <c r="T2299" s="14">
        <v>5.3583000000000007</v>
      </c>
      <c r="U2299" s="14">
        <v>5.4201999999999995</v>
      </c>
      <c r="V2299" s="14">
        <v>5.3677000000000001</v>
      </c>
      <c r="W2299" s="14">
        <v>5.4729999999999999</v>
      </c>
      <c r="X2299" s="14">
        <v>5.5045000000000002</v>
      </c>
      <c r="Y2299" s="14">
        <v>5.3696000000000002</v>
      </c>
      <c r="Z2299" s="14">
        <v>5.3788</v>
      </c>
      <c r="AA2299" s="14">
        <v>5.3917999999999999</v>
      </c>
      <c r="AB2299" s="14">
        <v>5.3880999999999997</v>
      </c>
      <c r="AC2299" s="14">
        <v>5.2839999999999998</v>
      </c>
      <c r="AD2299" s="14">
        <v>5.0050999999999997</v>
      </c>
      <c r="AE2299" s="14">
        <v>4.8956</v>
      </c>
      <c r="AF2299" s="14">
        <v>4.8952999999999998</v>
      </c>
      <c r="AG2299" s="14">
        <v>4.6295000000000002</v>
      </c>
      <c r="AH2299" s="14" t="s">
        <v>143</v>
      </c>
    </row>
    <row r="2300" spans="1:34" ht="15" hidden="1" x14ac:dyDescent="0.25">
      <c r="A2300" t="str">
        <f t="shared" si="403"/>
        <v>紫金拨备覆盖率</v>
      </c>
      <c r="B2300" s="3" t="str">
        <f t="shared" si="401"/>
        <v>紫金银行拨备覆盖率</v>
      </c>
      <c r="C2300" s="4" t="s">
        <v>117</v>
      </c>
      <c r="D2300" s="4" t="s">
        <v>118</v>
      </c>
      <c r="E2300" s="5" t="s">
        <v>119</v>
      </c>
      <c r="F2300" s="5" t="s">
        <v>107</v>
      </c>
      <c r="G2300" s="5" t="str">
        <f>G2299</f>
        <v>拨备覆盖率</v>
      </c>
      <c r="H2300" s="14">
        <v>2.2524999999999999</v>
      </c>
      <c r="I2300" s="14">
        <v>2.2473999999999998</v>
      </c>
      <c r="J2300" s="14">
        <v>2.3694999999999999</v>
      </c>
      <c r="K2300" s="14">
        <v>2.4049999999999998</v>
      </c>
      <c r="L2300" s="14">
        <v>2.4504999999999999</v>
      </c>
      <c r="M2300" s="14">
        <v>2.4209000000000001</v>
      </c>
      <c r="N2300" s="14">
        <v>2.2014999999999998</v>
      </c>
      <c r="O2300" s="14">
        <v>2.1520000000000001</v>
      </c>
      <c r="P2300" s="14">
        <v>2.1818</v>
      </c>
      <c r="Q2300" s="14">
        <v>2.423651</v>
      </c>
      <c r="R2300" s="14">
        <v>2.3199999999999998</v>
      </c>
      <c r="S2300" s="14">
        <v>2.4131</v>
      </c>
      <c r="T2300" s="14">
        <v>2.6156000000000001</v>
      </c>
      <c r="U2300" s="14">
        <v>2.6361000000000003</v>
      </c>
      <c r="V2300" s="14">
        <v>2.4666000000000001</v>
      </c>
      <c r="W2300" s="14">
        <v>2.5336000000000003</v>
      </c>
      <c r="X2300" s="14">
        <v>2.5124</v>
      </c>
      <c r="Y2300" s="14">
        <v>2.5367999999999999</v>
      </c>
      <c r="Z2300" s="14">
        <v>2.4725000000000001</v>
      </c>
      <c r="AA2300" s="14">
        <v>2.5272999999999999</v>
      </c>
      <c r="AB2300" s="14">
        <v>2.4897999999999998</v>
      </c>
      <c r="AC2300" s="14">
        <v>2.1509999999999998</v>
      </c>
      <c r="AD2300" s="14">
        <v>2.0144000000000002</v>
      </c>
      <c r="AE2300" s="14">
        <v>2.0251999999999999</v>
      </c>
      <c r="AF2300" s="14">
        <v>2.0047999999999999</v>
      </c>
      <c r="AG2300" s="14">
        <v>1.8481000000000001</v>
      </c>
      <c r="AH2300" s="14" t="s">
        <v>143</v>
      </c>
    </row>
    <row r="2301" spans="1:34" ht="15" hidden="1" x14ac:dyDescent="0.25">
      <c r="A2301" t="str">
        <f t="shared" si="403"/>
        <v>无锡拨备覆盖率</v>
      </c>
      <c r="B2301" s="3" t="str">
        <f t="shared" si="401"/>
        <v>无锡银行拨备覆盖率</v>
      </c>
      <c r="C2301" s="4" t="s">
        <v>120</v>
      </c>
      <c r="D2301" s="4" t="s">
        <v>121</v>
      </c>
      <c r="E2301" s="5" t="s">
        <v>122</v>
      </c>
      <c r="F2301" s="5" t="s">
        <v>107</v>
      </c>
      <c r="G2301" s="5" t="str">
        <f t="shared" ref="G2301:G2305" si="404">G2300</f>
        <v>拨备覆盖率</v>
      </c>
      <c r="H2301" s="14">
        <v>2.8611</v>
      </c>
      <c r="I2301" s="14">
        <v>3.0449999999999999</v>
      </c>
      <c r="J2301" s="14">
        <v>2.8818000000000001</v>
      </c>
      <c r="K2301" s="14">
        <v>3.2290000000000001</v>
      </c>
      <c r="L2301" s="14">
        <v>3.0649000000000002</v>
      </c>
      <c r="M2301" s="14">
        <v>3.0727000000000002</v>
      </c>
      <c r="N2301" s="14">
        <v>3.5588000000000002</v>
      </c>
      <c r="O2301" s="14">
        <v>4.0430000000000001</v>
      </c>
      <c r="P2301" s="14">
        <v>4.3787000000000003</v>
      </c>
      <c r="Q2301" s="14">
        <v>4.5933000000000002</v>
      </c>
      <c r="R2301" s="14">
        <v>4.7718999999999996</v>
      </c>
      <c r="S2301" s="14">
        <v>5.1994000000000007</v>
      </c>
      <c r="T2301" s="14">
        <v>5.3154999999999992</v>
      </c>
      <c r="U2301" s="14">
        <v>5.3904999999999994</v>
      </c>
      <c r="V2301" s="14">
        <v>5.5274000000000001</v>
      </c>
      <c r="W2301" s="14">
        <v>5.5461999999999998</v>
      </c>
      <c r="X2301" s="14">
        <v>5.5372000000000003</v>
      </c>
      <c r="Y2301" s="14">
        <v>5.4738999999999995</v>
      </c>
      <c r="Z2301" s="14">
        <v>5.2257000000000007</v>
      </c>
      <c r="AA2301" s="14">
        <v>5.1535000000000002</v>
      </c>
      <c r="AB2301" s="14">
        <v>5.0236000000000001</v>
      </c>
      <c r="AC2301" s="14">
        <v>4.9927999999999999</v>
      </c>
      <c r="AD2301" s="14">
        <v>4.5760000000000005</v>
      </c>
      <c r="AE2301" s="14">
        <v>4.306</v>
      </c>
      <c r="AF2301" s="14">
        <v>4.2487000000000004</v>
      </c>
      <c r="AG2301" s="14">
        <v>4.2786999999999997</v>
      </c>
      <c r="AH2301" s="14">
        <v>4.1491000000000007</v>
      </c>
    </row>
    <row r="2302" spans="1:34" ht="15" hidden="1" x14ac:dyDescent="0.25">
      <c r="A2302" t="str">
        <f t="shared" si="403"/>
        <v>张家港拨备覆盖率</v>
      </c>
      <c r="B2302" s="3" t="str">
        <f t="shared" si="401"/>
        <v>张家港行拨备覆盖率</v>
      </c>
      <c r="C2302" s="4" t="s">
        <v>123</v>
      </c>
      <c r="D2302" s="4" t="s">
        <v>124</v>
      </c>
      <c r="E2302" s="5" t="s">
        <v>125</v>
      </c>
      <c r="F2302" s="5" t="s">
        <v>107</v>
      </c>
      <c r="G2302" s="5" t="str">
        <f t="shared" si="404"/>
        <v>拨备覆盖率</v>
      </c>
      <c r="H2302" s="14">
        <v>2.3262</v>
      </c>
      <c r="I2302" s="14">
        <v>2.5573999999999999</v>
      </c>
      <c r="J2302" s="14">
        <v>2.5213999999999999</v>
      </c>
      <c r="K2302" s="14">
        <v>2.6722000000000001</v>
      </c>
      <c r="L2302" s="14">
        <v>2.9790999999999999</v>
      </c>
      <c r="M2302" s="14">
        <v>3.1192000000000002</v>
      </c>
      <c r="N2302" s="14">
        <v>3.0783</v>
      </c>
      <c r="O2302" s="14">
        <v>3.4095</v>
      </c>
      <c r="P2302" s="14">
        <v>4.1702000000000004</v>
      </c>
      <c r="Q2302" s="14">
        <v>4.5167000000000002</v>
      </c>
      <c r="R2302" s="14">
        <v>4.7534999999999998</v>
      </c>
      <c r="S2302" s="14">
        <v>4.8232999999999997</v>
      </c>
      <c r="T2302" s="14">
        <v>5.3330999999999991</v>
      </c>
      <c r="U2302" s="14">
        <v>5.4101999999999997</v>
      </c>
      <c r="V2302" s="14">
        <v>5.2109000000000005</v>
      </c>
      <c r="W2302" s="14">
        <v>5.2040999999999995</v>
      </c>
      <c r="X2302" s="14">
        <v>5.1062000000000003</v>
      </c>
      <c r="Y2302" s="14">
        <v>4.4511000000000003</v>
      </c>
      <c r="Z2302" s="14">
        <v>4.2423000000000002</v>
      </c>
      <c r="AA2302" s="14">
        <v>4.1311</v>
      </c>
      <c r="AB2302" s="14">
        <v>4.2370999999999999</v>
      </c>
      <c r="AC2302" s="14">
        <v>4.1059999999999999</v>
      </c>
      <c r="AD2302" s="14">
        <v>3.7602999999999995</v>
      </c>
      <c r="AE2302" s="14">
        <v>3.7548000000000004</v>
      </c>
      <c r="AF2302" s="14">
        <v>3.8398000000000003</v>
      </c>
      <c r="AG2302" s="14">
        <v>3.5505</v>
      </c>
      <c r="AH2302" s="14">
        <v>3.2887</v>
      </c>
    </row>
    <row r="2303" spans="1:34" ht="15" hidden="1" x14ac:dyDescent="0.25">
      <c r="A2303" t="str">
        <f t="shared" si="403"/>
        <v>苏农拨备覆盖率</v>
      </c>
      <c r="B2303" s="3" t="str">
        <f t="shared" si="401"/>
        <v>苏农银行拨备覆盖率</v>
      </c>
      <c r="C2303" s="4" t="s">
        <v>126</v>
      </c>
      <c r="D2303" s="4" t="s">
        <v>127</v>
      </c>
      <c r="E2303" s="5" t="s">
        <v>128</v>
      </c>
      <c r="F2303" s="5" t="s">
        <v>107</v>
      </c>
      <c r="G2303" s="5" t="str">
        <f t="shared" si="404"/>
        <v>拨备覆盖率</v>
      </c>
      <c r="H2303" s="14">
        <v>2.6701999999999999</v>
      </c>
      <c r="I2303" s="14">
        <v>2.0889000000000002</v>
      </c>
      <c r="J2303" s="14">
        <v>2.4931999999999999</v>
      </c>
      <c r="K2303" s="14">
        <v>2.7372999999999998</v>
      </c>
      <c r="L2303" s="14">
        <v>2.6705000000000001</v>
      </c>
      <c r="M2303" s="14">
        <v>2.7574999999999998</v>
      </c>
      <c r="N2303" s="14">
        <v>3.0531000000000001</v>
      </c>
      <c r="O2303" s="14">
        <v>3.1941000000000002</v>
      </c>
      <c r="P2303" s="14">
        <v>3.6000999999999999</v>
      </c>
      <c r="Q2303" s="14">
        <v>3.7008999999999999</v>
      </c>
      <c r="R2303" s="14">
        <v>4.1222000000000003</v>
      </c>
      <c r="S2303" s="14">
        <v>4.2008999999999999</v>
      </c>
      <c r="T2303" s="14">
        <v>4.3624999999999998</v>
      </c>
      <c r="U2303" s="14">
        <v>4.3722000000000003</v>
      </c>
      <c r="V2303" s="14">
        <v>4.4283000000000001</v>
      </c>
      <c r="W2303" s="14">
        <v>4.4393000000000002</v>
      </c>
      <c r="X2303" s="14">
        <v>4.5250000000000004</v>
      </c>
      <c r="Y2303" s="14">
        <v>4.4304000000000006</v>
      </c>
      <c r="Z2303" s="14">
        <v>4.5285000000000002</v>
      </c>
      <c r="AA2303" s="14">
        <v>4.5370999999999997</v>
      </c>
      <c r="AB2303" s="14">
        <v>4.4287000000000001</v>
      </c>
      <c r="AC2303" s="14">
        <v>4.2956000000000003</v>
      </c>
      <c r="AD2303" s="14">
        <v>4.2896000000000001</v>
      </c>
      <c r="AE2303" s="14">
        <v>4.2002999999999995</v>
      </c>
      <c r="AF2303" s="14">
        <v>3.8687999999999998</v>
      </c>
      <c r="AG2303" s="14">
        <v>3.5585000000000004</v>
      </c>
      <c r="AH2303" s="14" t="s">
        <v>143</v>
      </c>
    </row>
    <row r="2304" spans="1:34" ht="15" hidden="1" x14ac:dyDescent="0.25">
      <c r="A2304" t="str">
        <f t="shared" si="403"/>
        <v>江阴拨备覆盖率</v>
      </c>
      <c r="B2304" s="3" t="str">
        <f t="shared" si="401"/>
        <v>江阴银行拨备覆盖率</v>
      </c>
      <c r="C2304" s="4" t="s">
        <v>129</v>
      </c>
      <c r="D2304" s="4" t="s">
        <v>130</v>
      </c>
      <c r="E2304" s="5" t="s">
        <v>131</v>
      </c>
      <c r="F2304" s="5" t="s">
        <v>107</v>
      </c>
      <c r="G2304" s="5" t="str">
        <f t="shared" si="404"/>
        <v>拨备覆盖率</v>
      </c>
      <c r="H2304" s="14">
        <v>2.6493000000000002</v>
      </c>
      <c r="I2304" s="14">
        <v>2.6829000000000001</v>
      </c>
      <c r="J2304" s="14">
        <v>2.5912999999999999</v>
      </c>
      <c r="K2304" s="14">
        <v>2.5832999999999999</v>
      </c>
      <c r="L2304" s="14">
        <v>2.4432999999999998</v>
      </c>
      <c r="M2304" s="14">
        <v>2.3054999999999999</v>
      </c>
      <c r="N2304" s="14">
        <v>2.2427000000000001</v>
      </c>
      <c r="O2304" s="14">
        <v>2.7427000000000001</v>
      </c>
      <c r="P2304" s="14">
        <v>2.8433000000000002</v>
      </c>
      <c r="Q2304" s="14">
        <v>3.1248</v>
      </c>
      <c r="R2304" s="14">
        <v>3.3062</v>
      </c>
      <c r="S2304" s="14">
        <v>4.5683999999999996</v>
      </c>
      <c r="T2304" s="14">
        <v>4.9607999999999999</v>
      </c>
      <c r="U2304" s="14">
        <v>4.9619</v>
      </c>
      <c r="V2304" s="14">
        <v>4.6962000000000002</v>
      </c>
      <c r="W2304" s="14">
        <v>4.8106999999999998</v>
      </c>
      <c r="X2304" s="14">
        <v>5.0020999999999995</v>
      </c>
      <c r="Y2304" s="14">
        <v>4.7317</v>
      </c>
      <c r="Z2304" s="14">
        <v>4.0945999999999998</v>
      </c>
      <c r="AA2304" s="14">
        <v>4.2525000000000004</v>
      </c>
      <c r="AB2304" s="14">
        <v>4.3525</v>
      </c>
      <c r="AC2304" s="14">
        <v>4.5216000000000003</v>
      </c>
      <c r="AD2304" s="14">
        <v>3.6932</v>
      </c>
      <c r="AE2304" s="14">
        <v>3.5</v>
      </c>
      <c r="AF2304" s="14">
        <v>3.8122000000000003</v>
      </c>
      <c r="AG2304" s="14">
        <v>3.7191000000000001</v>
      </c>
      <c r="AH2304" s="14" t="s">
        <v>143</v>
      </c>
    </row>
    <row r="2305" spans="1:34" ht="15" hidden="1" x14ac:dyDescent="0.25">
      <c r="A2305" t="str">
        <f t="shared" si="403"/>
        <v>瑞丰拨备覆盖率</v>
      </c>
      <c r="B2305" s="3" t="str">
        <f t="shared" si="401"/>
        <v>瑞丰银行拨备覆盖率</v>
      </c>
      <c r="C2305" s="4" t="s">
        <v>132</v>
      </c>
      <c r="D2305" s="4" t="s">
        <v>133</v>
      </c>
      <c r="E2305" s="5" t="s">
        <v>134</v>
      </c>
      <c r="F2305" s="5" t="s">
        <v>107</v>
      </c>
      <c r="G2305" s="5" t="str">
        <f t="shared" si="404"/>
        <v>拨备覆盖率</v>
      </c>
      <c r="H2305" s="14" t="s">
        <v>143</v>
      </c>
      <c r="I2305" s="14" t="s">
        <v>143</v>
      </c>
      <c r="J2305" s="14">
        <v>2.4384000000000001</v>
      </c>
      <c r="K2305" s="14" t="s">
        <v>143</v>
      </c>
      <c r="L2305" s="14" t="s">
        <v>143</v>
      </c>
      <c r="M2305" s="14" t="s">
        <v>143</v>
      </c>
      <c r="N2305" s="14">
        <v>2.3441000000000001</v>
      </c>
      <c r="O2305" s="14" t="s">
        <v>143</v>
      </c>
      <c r="P2305" s="14">
        <v>2.4782999999999999</v>
      </c>
      <c r="Q2305" s="14">
        <v>2.5194999999999999</v>
      </c>
      <c r="R2305" s="14">
        <v>2.5289999999999999</v>
      </c>
      <c r="S2305" s="14">
        <v>2.6080999999999999</v>
      </c>
      <c r="T2305" s="14">
        <v>2.6334</v>
      </c>
      <c r="U2305" s="14">
        <v>2.7227999999999999</v>
      </c>
      <c r="V2305" s="14">
        <v>2.8050000000000002</v>
      </c>
      <c r="W2305" s="14">
        <v>2.8569</v>
      </c>
      <c r="X2305" s="14">
        <v>2.9893999999999998</v>
      </c>
      <c r="Y2305" s="14">
        <v>2.9977</v>
      </c>
      <c r="Z2305" s="14">
        <v>3.0411999999999999</v>
      </c>
      <c r="AA2305" s="14">
        <v>3.0483999999999996</v>
      </c>
      <c r="AB2305" s="14">
        <v>3.2379000000000002</v>
      </c>
      <c r="AC2305" s="14">
        <v>3.2995999999999999</v>
      </c>
      <c r="AD2305" s="14">
        <v>3.2086999999999999</v>
      </c>
      <c r="AE2305" s="14">
        <v>3.2607999999999997</v>
      </c>
      <c r="AF2305" s="14">
        <v>3.4027999999999996</v>
      </c>
      <c r="AG2305" s="14">
        <v>3.4504000000000001</v>
      </c>
      <c r="AH2305" s="14">
        <v>3.2650999999999999</v>
      </c>
    </row>
    <row r="2306" spans="1:34" s="19" customFormat="1" ht="15" hidden="1" x14ac:dyDescent="0.25">
      <c r="A2306" t="str">
        <f t="shared" si="403"/>
        <v>农业(H)拨备覆盖率</v>
      </c>
      <c r="B2306" s="15" t="str">
        <f t="shared" si="401"/>
        <v>农业银行拨备覆盖率</v>
      </c>
      <c r="C2306" s="16" t="s">
        <v>179</v>
      </c>
      <c r="D2306" s="16" t="s">
        <v>164</v>
      </c>
      <c r="E2306" s="17" t="s">
        <v>149</v>
      </c>
      <c r="F2306" s="17" t="s">
        <v>542</v>
      </c>
      <c r="G2306" s="17" t="str">
        <f>G2305</f>
        <v>拨备覆盖率</v>
      </c>
      <c r="H2306" s="18">
        <v>2.7837999999999998</v>
      </c>
      <c r="I2306" s="18">
        <v>2.8126000000000002</v>
      </c>
      <c r="J2306" s="18">
        <v>2.8875000000000002</v>
      </c>
      <c r="K2306" s="18">
        <v>2.8990999999999998</v>
      </c>
      <c r="L2306" s="18">
        <v>2.8496999999999999</v>
      </c>
      <c r="M2306" s="18">
        <v>2.7244000000000002</v>
      </c>
      <c r="N2306" s="18">
        <v>2.6063999999999998</v>
      </c>
      <c r="O2306" s="18">
        <v>2.6461000000000001</v>
      </c>
      <c r="P2306" s="18">
        <v>2.7452999999999999</v>
      </c>
      <c r="Q2306" s="18">
        <v>2.8803999999999998</v>
      </c>
      <c r="R2306" s="18">
        <v>2.9973000000000001</v>
      </c>
      <c r="S2306" s="18">
        <v>3.0750000000000002</v>
      </c>
      <c r="T2306" s="18">
        <v>3.0491000000000001</v>
      </c>
      <c r="U2306" s="18">
        <v>3.0265</v>
      </c>
      <c r="V2306" s="18">
        <v>3.0260000000000002</v>
      </c>
      <c r="W2306" s="18">
        <v>3.0261</v>
      </c>
      <c r="X2306" s="18">
        <v>3.0467</v>
      </c>
      <c r="Y2306" s="18">
        <v>3.0411999999999999</v>
      </c>
      <c r="Z2306" s="18">
        <v>3.0387</v>
      </c>
      <c r="AA2306" s="18">
        <v>3.0322000000000005</v>
      </c>
      <c r="AB2306" s="18">
        <v>3.0394000000000001</v>
      </c>
      <c r="AC2306" s="18">
        <v>3.0236000000000001</v>
      </c>
      <c r="AD2306" s="18">
        <v>2.9961000000000002</v>
      </c>
      <c r="AE2306" s="18">
        <v>2.9781</v>
      </c>
      <c r="AF2306" s="18">
        <v>2.95</v>
      </c>
      <c r="AG2306" s="18">
        <v>2.9507999999999996</v>
      </c>
      <c r="AH2306" s="18">
        <v>2.9255</v>
      </c>
    </row>
    <row r="2307" spans="1:34" ht="15" hidden="1" x14ac:dyDescent="0.25">
      <c r="A2307" t="str">
        <f t="shared" si="403"/>
        <v>交通(H)拨备覆盖率</v>
      </c>
      <c r="B2307" s="3" t="str">
        <f t="shared" si="401"/>
        <v>交通银行拨备覆盖率</v>
      </c>
      <c r="C2307" s="4" t="s">
        <v>180</v>
      </c>
      <c r="D2307" s="4" t="s">
        <v>165</v>
      </c>
      <c r="E2307" s="5" t="s">
        <v>150</v>
      </c>
      <c r="F2307" s="5" t="s">
        <v>542</v>
      </c>
      <c r="G2307" s="5" t="str">
        <f t="shared" ref="G2307:G2333" si="405">G2306</f>
        <v>拨备覆盖率</v>
      </c>
      <c r="H2307" s="14">
        <v>1.7353000000000001</v>
      </c>
      <c r="I2307" s="14">
        <v>1.7422</v>
      </c>
      <c r="J2307" s="14">
        <v>1.7177</v>
      </c>
      <c r="K2307" s="14">
        <v>1.5419</v>
      </c>
      <c r="L2307" s="14">
        <v>1.4873000000000001</v>
      </c>
      <c r="M2307" s="14">
        <v>1.5081</v>
      </c>
      <c r="N2307" s="14">
        <v>1.4387000000000001</v>
      </c>
      <c r="O2307" s="14">
        <v>1.4341999999999999</v>
      </c>
      <c r="P2307" s="14">
        <v>1.4928999999999999</v>
      </c>
      <c r="Q2307" s="14">
        <v>1.5660000000000001</v>
      </c>
      <c r="R2307" s="14">
        <v>1.665</v>
      </c>
      <c r="S2307" s="14">
        <v>1.6665999999999999</v>
      </c>
      <c r="T2307" s="14">
        <v>1.7309999999999999</v>
      </c>
      <c r="U2307" s="14">
        <v>1.8153999999999999</v>
      </c>
      <c r="V2307" s="14">
        <v>1.8068</v>
      </c>
      <c r="W2307" s="14">
        <v>1.8325</v>
      </c>
      <c r="X2307" s="14">
        <v>1.9284999999999999</v>
      </c>
      <c r="Y2307" s="14">
        <v>1.9890999999999999</v>
      </c>
      <c r="Z2307" s="14">
        <v>1.9521000000000002</v>
      </c>
      <c r="AA2307" s="14">
        <v>1.9705000000000001</v>
      </c>
      <c r="AB2307" s="14">
        <v>2.0482</v>
      </c>
      <c r="AC2307" s="14">
        <v>2.0387</v>
      </c>
      <c r="AD2307" s="14">
        <v>2.0194000000000001</v>
      </c>
      <c r="AE2307" s="14">
        <v>2.0041000000000002</v>
      </c>
      <c r="AF2307" s="14">
        <v>2.0956000000000001</v>
      </c>
      <c r="AG2307" s="14">
        <v>2.0996999999999999</v>
      </c>
      <c r="AH2307" s="14">
        <v>2.0838000000000001</v>
      </c>
    </row>
    <row r="2308" spans="1:34" ht="15" hidden="1" x14ac:dyDescent="0.25">
      <c r="A2308" t="str">
        <f t="shared" si="403"/>
        <v>中国(H)拨备覆盖率</v>
      </c>
      <c r="B2308" s="3" t="str">
        <f t="shared" si="401"/>
        <v>中国银行拨备覆盖率</v>
      </c>
      <c r="C2308" s="4" t="s">
        <v>181</v>
      </c>
      <c r="D2308" s="4" t="s">
        <v>166</v>
      </c>
      <c r="E2308" s="5" t="s">
        <v>151</v>
      </c>
      <c r="F2308" s="5" t="s">
        <v>542</v>
      </c>
      <c r="G2308" s="5" t="str">
        <f t="shared" si="405"/>
        <v>拨备覆盖率</v>
      </c>
      <c r="H2308" s="14">
        <v>1.7751999999999999</v>
      </c>
      <c r="I2308" s="14">
        <v>1.8224</v>
      </c>
      <c r="J2308" s="14">
        <v>1.8286</v>
      </c>
      <c r="K2308" s="14">
        <v>1.8472</v>
      </c>
      <c r="L2308" s="14">
        <v>1.8646</v>
      </c>
      <c r="M2308" s="14">
        <v>1.7746</v>
      </c>
      <c r="N2308" s="14">
        <v>1.7784</v>
      </c>
      <c r="O2308" s="14">
        <v>1.8988</v>
      </c>
      <c r="P2308" s="14">
        <v>1.8426</v>
      </c>
      <c r="Q2308" s="14">
        <v>1.9245000000000001</v>
      </c>
      <c r="R2308" s="14">
        <v>1.8705000000000001</v>
      </c>
      <c r="S2308" s="14">
        <v>1.8754</v>
      </c>
      <c r="T2308" s="14">
        <v>1.8326</v>
      </c>
      <c r="U2308" s="14">
        <v>1.8868</v>
      </c>
      <c r="V2308" s="14">
        <v>1.8873</v>
      </c>
      <c r="W2308" s="14">
        <v>2.0255999999999998</v>
      </c>
      <c r="X2308" s="14">
        <v>1.8838999999999999</v>
      </c>
      <c r="Y2308" s="14">
        <v>1.9518</v>
      </c>
      <c r="Z2308" s="14">
        <v>1.9165999999999999</v>
      </c>
      <c r="AA2308" s="14">
        <v>1.9994000000000001</v>
      </c>
      <c r="AB2308" s="14">
        <v>2.0169000000000001</v>
      </c>
      <c r="AC2308" s="14">
        <v>1.9886000000000001</v>
      </c>
      <c r="AD2308" s="14">
        <v>2.0059999999999998</v>
      </c>
      <c r="AE2308" s="14">
        <v>1.9797</v>
      </c>
      <c r="AF2308" s="14">
        <v>1.9738999999999998</v>
      </c>
      <c r="AG2308" s="14">
        <v>1.966</v>
      </c>
      <c r="AH2308" s="14">
        <v>2.0037000000000003</v>
      </c>
    </row>
    <row r="2309" spans="1:34" ht="15" hidden="1" x14ac:dyDescent="0.25">
      <c r="A2309" t="str">
        <f t="shared" si="403"/>
        <v>建设(H)拨备覆盖率</v>
      </c>
      <c r="B2309" s="3" t="str">
        <f t="shared" si="401"/>
        <v>建设银行拨备覆盖率</v>
      </c>
      <c r="C2309" s="4" t="s">
        <v>182</v>
      </c>
      <c r="D2309" s="4" t="s">
        <v>167</v>
      </c>
      <c r="E2309" s="5" t="s">
        <v>152</v>
      </c>
      <c r="F2309" s="5" t="s">
        <v>542</v>
      </c>
      <c r="G2309" s="5" t="str">
        <f t="shared" si="405"/>
        <v>拨备覆盖率</v>
      </c>
      <c r="H2309" s="14">
        <v>2.1802999999999999</v>
      </c>
      <c r="I2309" s="14">
        <v>2.1827999999999999</v>
      </c>
      <c r="J2309" s="14">
        <v>2.2768999999999999</v>
      </c>
      <c r="K2309" s="14">
        <v>2.3027000000000002</v>
      </c>
      <c r="L2309" s="14">
        <v>2.2347000000000001</v>
      </c>
      <c r="M2309" s="14">
        <v>2.1751</v>
      </c>
      <c r="N2309" s="14">
        <v>2.1358999999999999</v>
      </c>
      <c r="O2309" s="14">
        <v>2.1494</v>
      </c>
      <c r="P2309" s="14">
        <v>2.2239</v>
      </c>
      <c r="Q2309" s="14">
        <v>2.2854999999999999</v>
      </c>
      <c r="R2309" s="14">
        <v>2.3996</v>
      </c>
      <c r="S2309" s="14">
        <v>2.4636</v>
      </c>
      <c r="T2309" s="14">
        <v>2.4412000000000003</v>
      </c>
      <c r="U2309" s="14">
        <v>2.4394999999999998</v>
      </c>
      <c r="V2309" s="14">
        <v>2.4153000000000002</v>
      </c>
      <c r="W2309" s="14">
        <v>2.4168000000000003</v>
      </c>
      <c r="X2309" s="14">
        <v>2.4447999999999999</v>
      </c>
      <c r="Y2309" s="14">
        <v>2.4331</v>
      </c>
      <c r="Z2309" s="14">
        <v>2.3984999999999999</v>
      </c>
      <c r="AA2309" s="14">
        <v>2.3816999999999999</v>
      </c>
      <c r="AB2309" s="14">
        <v>2.3875000000000002</v>
      </c>
      <c r="AC2309" s="14">
        <v>2.3702999999999999</v>
      </c>
      <c r="AD2309" s="14">
        <v>2.3359999999999999</v>
      </c>
      <c r="AE2309" s="14">
        <v>2.3681000000000001</v>
      </c>
      <c r="AF2309" s="14">
        <v>2.3940000000000001</v>
      </c>
      <c r="AG2309" s="14">
        <v>2.3504999999999998</v>
      </c>
      <c r="AH2309" s="14">
        <v>2.3315000000000001</v>
      </c>
    </row>
    <row r="2310" spans="1:34" ht="15" hidden="1" x14ac:dyDescent="0.25">
      <c r="A2310" t="str">
        <f t="shared" si="403"/>
        <v>工商(H)拨备覆盖率</v>
      </c>
      <c r="B2310" s="3" t="str">
        <f t="shared" si="401"/>
        <v>工商银行拨备覆盖率</v>
      </c>
      <c r="C2310" s="4" t="s">
        <v>183</v>
      </c>
      <c r="D2310" s="4" t="s">
        <v>168</v>
      </c>
      <c r="E2310" s="5" t="s">
        <v>153</v>
      </c>
      <c r="F2310" s="5" t="s">
        <v>542</v>
      </c>
      <c r="G2310" s="5" t="str">
        <f t="shared" si="405"/>
        <v>拨备覆盖率</v>
      </c>
      <c r="H2310" s="14">
        <v>1.9201999999999999</v>
      </c>
      <c r="I2310" s="14">
        <v>1.9809000000000001</v>
      </c>
      <c r="J2310" s="14">
        <v>1.9932000000000001</v>
      </c>
      <c r="K2310" s="14">
        <v>1.9937</v>
      </c>
      <c r="L2310" s="14">
        <v>1.9469000000000001</v>
      </c>
      <c r="M2310" s="14">
        <v>1.9018999999999999</v>
      </c>
      <c r="N2310" s="14">
        <v>1.8068</v>
      </c>
      <c r="O2310" s="14">
        <v>1.8322000000000001</v>
      </c>
      <c r="P2310" s="14">
        <v>1.9197</v>
      </c>
      <c r="Q2310" s="14">
        <v>1.968</v>
      </c>
      <c r="R2310" s="14">
        <v>2.0583999999999998</v>
      </c>
      <c r="S2310" s="14">
        <v>2.0991</v>
      </c>
      <c r="T2310" s="14">
        <v>2.0703</v>
      </c>
      <c r="U2310" s="14">
        <v>2.0680000000000001</v>
      </c>
      <c r="V2310" s="14">
        <v>2.0947</v>
      </c>
      <c r="W2310" s="14">
        <v>2.1356999999999999</v>
      </c>
      <c r="X2310" s="14">
        <v>2.1861999999999999</v>
      </c>
      <c r="Y2310" s="14">
        <v>2.1621999999999999</v>
      </c>
      <c r="Z2310" s="14">
        <v>2.1396999999999999</v>
      </c>
      <c r="AA2310" s="14">
        <v>2.1631</v>
      </c>
      <c r="AB2310" s="14">
        <v>2.1842999999999999</v>
      </c>
      <c r="AC2310" s="14">
        <v>2.2030000000000003</v>
      </c>
      <c r="AD2310" s="14">
        <v>2.1490999999999998</v>
      </c>
      <c r="AE2310" s="14">
        <v>2.157</v>
      </c>
      <c r="AF2310" s="14">
        <v>2.1771000000000003</v>
      </c>
      <c r="AG2310" s="14">
        <v>2.1720999999999999</v>
      </c>
      <c r="AH2310" s="14">
        <v>2.1360000000000001</v>
      </c>
    </row>
    <row r="2311" spans="1:34" ht="15" hidden="1" x14ac:dyDescent="0.25">
      <c r="A2311" t="str">
        <f t="shared" si="403"/>
        <v>邮储(H)拨备覆盖率</v>
      </c>
      <c r="B2311" s="3" t="str">
        <f t="shared" si="401"/>
        <v>邮储银行拨备覆盖率</v>
      </c>
      <c r="C2311" s="4" t="s">
        <v>184</v>
      </c>
      <c r="D2311" s="4" t="s">
        <v>169</v>
      </c>
      <c r="E2311" s="5" t="s">
        <v>154</v>
      </c>
      <c r="F2311" s="5" t="s">
        <v>542</v>
      </c>
      <c r="G2311" s="5" t="str">
        <f t="shared" si="405"/>
        <v>拨备覆盖率</v>
      </c>
      <c r="H2311" s="14">
        <v>3.9611000000000001</v>
      </c>
      <c r="I2311" s="14">
        <v>3.911</v>
      </c>
      <c r="J2311" s="14">
        <v>3.8944999999999999</v>
      </c>
      <c r="K2311" s="14">
        <v>3.8730000000000002</v>
      </c>
      <c r="L2311" s="14">
        <v>4.0011999999999999</v>
      </c>
      <c r="M2311" s="14">
        <v>4.0320999999999998</v>
      </c>
      <c r="N2311" s="14">
        <v>4.0805999999999996</v>
      </c>
      <c r="O2311" s="14">
        <v>4.1698000000000004</v>
      </c>
      <c r="P2311" s="14">
        <v>4.2133000000000003</v>
      </c>
      <c r="Q2311" s="14">
        <v>4.2270000000000003</v>
      </c>
      <c r="R2311" s="14">
        <v>4.1860999999999997</v>
      </c>
      <c r="S2311" s="14">
        <v>4.1357999999999997</v>
      </c>
      <c r="T2311" s="14">
        <v>4.0925000000000002</v>
      </c>
      <c r="U2311" s="14">
        <v>4.0447000000000006</v>
      </c>
      <c r="V2311" s="14">
        <v>3.8550999999999997</v>
      </c>
      <c r="W2311" s="14">
        <v>3.8111999999999999</v>
      </c>
      <c r="X2311" s="14">
        <v>3.8127999999999997</v>
      </c>
      <c r="Y2311" s="14">
        <v>3.6391000000000004</v>
      </c>
      <c r="Z2311" s="14">
        <v>3.4756999999999998</v>
      </c>
      <c r="AA2311" s="14">
        <v>3.2686999999999999</v>
      </c>
      <c r="AB2311" s="14">
        <v>3.2561</v>
      </c>
      <c r="AC2311" s="14">
        <v>3.0188000000000001</v>
      </c>
      <c r="AD2311" s="14">
        <v>2.8614999999999999</v>
      </c>
      <c r="AE2311" s="14">
        <v>2.6612999999999998</v>
      </c>
      <c r="AF2311" s="14">
        <v>2.6035000000000004</v>
      </c>
      <c r="AG2311" s="14">
        <v>2.4020999999999999</v>
      </c>
      <c r="AH2311" s="14">
        <v>2.2793999999999999</v>
      </c>
    </row>
    <row r="2312" spans="1:34" ht="15" hidden="1" x14ac:dyDescent="0.25">
      <c r="A2312" t="str">
        <f t="shared" si="403"/>
        <v>光大(H)拨备覆盖率</v>
      </c>
      <c r="B2312" s="3" t="str">
        <f t="shared" si="401"/>
        <v>光大银行拨备覆盖率</v>
      </c>
      <c r="C2312" s="4" t="s">
        <v>185</v>
      </c>
      <c r="D2312" s="4" t="s">
        <v>170</v>
      </c>
      <c r="E2312" s="5" t="s">
        <v>155</v>
      </c>
      <c r="F2312" s="5" t="s">
        <v>542</v>
      </c>
      <c r="G2312" s="5" t="str">
        <f t="shared" si="405"/>
        <v>拨备覆盖率</v>
      </c>
      <c r="H2312" s="14">
        <v>1.7804</v>
      </c>
      <c r="I2312" s="14">
        <v>1.7909999999999999</v>
      </c>
      <c r="J2312" s="14">
        <v>1.8162</v>
      </c>
      <c r="K2312" s="14">
        <v>1.8222</v>
      </c>
      <c r="L2312" s="14">
        <v>1.8676999999999999</v>
      </c>
      <c r="M2312" s="14">
        <v>1.8206</v>
      </c>
      <c r="N2312" s="14">
        <v>1.8270999999999999</v>
      </c>
      <c r="O2312" s="14">
        <v>1.8387</v>
      </c>
      <c r="P2312" s="14">
        <v>1.8406</v>
      </c>
      <c r="Q2312" s="14">
        <v>1.8574999999999999</v>
      </c>
      <c r="R2312" s="14">
        <v>1.8702000000000001</v>
      </c>
      <c r="S2312" s="14">
        <v>1.8752000000000002</v>
      </c>
      <c r="T2312" s="14">
        <v>1.8833000000000002</v>
      </c>
      <c r="U2312" s="14">
        <v>1.8861000000000001</v>
      </c>
      <c r="V2312" s="14">
        <v>1.8793</v>
      </c>
      <c r="W2312" s="14">
        <v>1.8815999999999999</v>
      </c>
      <c r="X2312" s="14">
        <v>1.8855999999999999</v>
      </c>
      <c r="Y2312" s="14">
        <v>1.7565</v>
      </c>
      <c r="Z2312" s="14">
        <v>1.8127000000000002</v>
      </c>
      <c r="AA2312" s="14">
        <v>1.851</v>
      </c>
      <c r="AB2312" s="14">
        <v>1.7244999999999999</v>
      </c>
      <c r="AC2312" s="14">
        <v>1.7072999999999998</v>
      </c>
      <c r="AD2312" s="14">
        <v>1.8059000000000001</v>
      </c>
      <c r="AE2312" s="14">
        <v>1.7444</v>
      </c>
      <c r="AF2312" s="14">
        <v>1.7246999999999999</v>
      </c>
      <c r="AG2312" s="14">
        <v>1.6891999999999998</v>
      </c>
      <c r="AH2312" s="14">
        <v>1.7414000000000001</v>
      </c>
    </row>
    <row r="2313" spans="1:34" ht="15" hidden="1" x14ac:dyDescent="0.25">
      <c r="A2313" t="str">
        <f t="shared" si="403"/>
        <v>中信(H)拨备覆盖率</v>
      </c>
      <c r="B2313" s="3" t="str">
        <f t="shared" si="401"/>
        <v>中信银行拨备覆盖率</v>
      </c>
      <c r="C2313" s="4" t="s">
        <v>186</v>
      </c>
      <c r="D2313" s="4" t="s">
        <v>171</v>
      </c>
      <c r="E2313" s="5" t="s">
        <v>156</v>
      </c>
      <c r="F2313" s="5" t="s">
        <v>542</v>
      </c>
      <c r="G2313" s="5" t="str">
        <f t="shared" si="405"/>
        <v>拨备覆盖率</v>
      </c>
      <c r="H2313" s="14">
        <v>1.6516999999999999</v>
      </c>
      <c r="I2313" s="14">
        <v>1.7482</v>
      </c>
      <c r="J2313" s="14">
        <v>1.7524999999999999</v>
      </c>
      <c r="K2313" s="14">
        <v>1.7737000000000001</v>
      </c>
      <c r="L2313" s="14">
        <v>1.7572000000000001</v>
      </c>
      <c r="M2313" s="14">
        <v>1.7008000000000001</v>
      </c>
      <c r="N2313" s="14">
        <v>1.7168000000000001</v>
      </c>
      <c r="O2313" s="14">
        <v>1.8587</v>
      </c>
      <c r="P2313" s="14">
        <v>1.8936999999999999</v>
      </c>
      <c r="Q2313" s="14">
        <v>1.8460000000000001</v>
      </c>
      <c r="R2313" s="14">
        <v>1.8007</v>
      </c>
      <c r="S2313" s="14">
        <v>1.8418999999999999</v>
      </c>
      <c r="T2313" s="14">
        <v>1.9715</v>
      </c>
      <c r="U2313" s="14">
        <v>2.0188000000000001</v>
      </c>
      <c r="V2313" s="14">
        <v>2.0118999999999998</v>
      </c>
      <c r="W2313" s="14">
        <v>2.0887000000000002</v>
      </c>
      <c r="X2313" s="14">
        <v>2.0828000000000002</v>
      </c>
      <c r="Y2313" s="14">
        <v>2.0951</v>
      </c>
      <c r="Z2313" s="14">
        <v>2.0758999999999999</v>
      </c>
      <c r="AA2313" s="14">
        <v>2.0779000000000001</v>
      </c>
      <c r="AB2313" s="14">
        <v>2.0676000000000001</v>
      </c>
      <c r="AC2313" s="14">
        <v>2.16</v>
      </c>
      <c r="AD2313" s="14">
        <v>2.0943000000000001</v>
      </c>
      <c r="AE2313" s="14">
        <v>2.0710999999999999</v>
      </c>
      <c r="AF2313" s="14">
        <v>2.0752999999999999</v>
      </c>
      <c r="AG2313" s="14">
        <v>2.0415999999999999</v>
      </c>
      <c r="AH2313" s="14">
        <v>2.0360999999999998</v>
      </c>
    </row>
    <row r="2314" spans="1:34" ht="15" hidden="1" x14ac:dyDescent="0.25">
      <c r="A2314" t="str">
        <f t="shared" si="403"/>
        <v>浙商(H)拨备覆盖率</v>
      </c>
      <c r="B2314" s="3" t="str">
        <f t="shared" si="401"/>
        <v>浙商银行拨备覆盖率</v>
      </c>
      <c r="C2314" s="4" t="s">
        <v>187</v>
      </c>
      <c r="D2314" s="4" t="s">
        <v>172</v>
      </c>
      <c r="E2314" s="5" t="s">
        <v>157</v>
      </c>
      <c r="F2314" s="5" t="s">
        <v>542</v>
      </c>
      <c r="G2314" s="5" t="str">
        <f t="shared" si="405"/>
        <v>拨备覆盖率</v>
      </c>
      <c r="H2314" s="14">
        <v>2.3992</v>
      </c>
      <c r="I2314" s="14" t="s">
        <v>143</v>
      </c>
      <c r="J2314" s="14">
        <v>2.2080000000000002</v>
      </c>
      <c r="K2314" s="14">
        <v>2.1474000000000002</v>
      </c>
      <c r="L2314" s="14">
        <v>2.0876000000000001</v>
      </c>
      <c r="M2314" s="14">
        <v>1.9621999999999999</v>
      </c>
      <c r="N2314" s="14">
        <v>1.9100999999999999</v>
      </c>
      <c r="O2314" s="14">
        <v>1.7511000000000001</v>
      </c>
      <c r="P2314" s="14">
        <v>1.8024</v>
      </c>
      <c r="Q2314" s="14">
        <v>1.8517999999999999</v>
      </c>
      <c r="R2314" s="14">
        <v>1.7461</v>
      </c>
      <c r="S2314" s="14">
        <v>1.7726</v>
      </c>
      <c r="T2314" s="14">
        <v>1.8574000000000002</v>
      </c>
      <c r="U2314" s="14">
        <v>1.8121</v>
      </c>
      <c r="V2314" s="14">
        <v>1.8219000000000001</v>
      </c>
      <c r="W2314" s="14">
        <v>1.8286000000000002</v>
      </c>
      <c r="X2314" s="14">
        <v>1.8241999999999998</v>
      </c>
      <c r="Y2314" s="14">
        <v>1.8293999999999999</v>
      </c>
      <c r="Z2314" s="14">
        <v>1.8259999999999998</v>
      </c>
      <c r="AA2314" s="14">
        <v>1.7749999999999999</v>
      </c>
      <c r="AB2314" s="14">
        <v>1.7812000000000001</v>
      </c>
      <c r="AC2314" s="14">
        <v>1.7533000000000001</v>
      </c>
      <c r="AD2314" s="14">
        <v>1.7867</v>
      </c>
      <c r="AE2314" s="14">
        <v>1.7121000000000002</v>
      </c>
      <c r="AF2314" s="14">
        <v>1.6978</v>
      </c>
      <c r="AG2314" s="14">
        <v>1.5955999999999999</v>
      </c>
      <c r="AH2314" s="14">
        <v>1.5537000000000001</v>
      </c>
    </row>
    <row r="2315" spans="1:34" ht="15" hidden="1" x14ac:dyDescent="0.25">
      <c r="A2315" t="str">
        <f t="shared" si="403"/>
        <v>民生(H)拨备覆盖率</v>
      </c>
      <c r="B2315" s="3" t="str">
        <f t="shared" si="401"/>
        <v>民生银行拨备覆盖率</v>
      </c>
      <c r="C2315" s="4" t="s">
        <v>188</v>
      </c>
      <c r="D2315" s="4" t="s">
        <v>173</v>
      </c>
      <c r="E2315" s="5" t="s">
        <v>158</v>
      </c>
      <c r="F2315" s="5" t="s">
        <v>542</v>
      </c>
      <c r="G2315" s="5" t="str">
        <f t="shared" si="405"/>
        <v>拨备覆盖率</v>
      </c>
      <c r="H2315" s="14">
        <v>1.4227000000000001</v>
      </c>
      <c r="I2315" s="14">
        <v>1.4573</v>
      </c>
      <c r="J2315" s="14">
        <v>1.5549999999999999</v>
      </c>
      <c r="K2315" s="14">
        <v>1.5589</v>
      </c>
      <c r="L2315" s="14">
        <v>1.5225</v>
      </c>
      <c r="M2315" s="14">
        <v>1.4590000000000001</v>
      </c>
      <c r="N2315" s="14">
        <v>1.3937999999999999</v>
      </c>
      <c r="O2315" s="14">
        <v>1.4111</v>
      </c>
      <c r="P2315" s="14">
        <v>1.4287000000000001</v>
      </c>
      <c r="Q2315" s="14">
        <v>1.4642999999999999</v>
      </c>
      <c r="R2315" s="14">
        <v>1.4530000000000001</v>
      </c>
      <c r="S2315" s="14">
        <v>1.4311</v>
      </c>
      <c r="T2315" s="14">
        <v>1.4074</v>
      </c>
      <c r="U2315" s="14">
        <v>1.4106000000000001</v>
      </c>
      <c r="V2315" s="14">
        <v>1.4249000000000001</v>
      </c>
      <c r="W2315" s="14">
        <v>1.4411</v>
      </c>
      <c r="X2315" s="14">
        <v>1.4684999999999999</v>
      </c>
      <c r="Y2315" s="14">
        <v>1.4921</v>
      </c>
      <c r="Z2315" s="14">
        <v>1.4968999999999999</v>
      </c>
      <c r="AA2315" s="14">
        <v>1.4936</v>
      </c>
      <c r="AB2315" s="14">
        <v>1.4925999999999999</v>
      </c>
      <c r="AC2315" s="14">
        <v>1.4625999999999999</v>
      </c>
      <c r="AD2315" s="14">
        <v>1.4194</v>
      </c>
      <c r="AE2315" s="14">
        <v>1.4427000000000001</v>
      </c>
      <c r="AF2315" s="14">
        <v>1.4506000000000001</v>
      </c>
      <c r="AG2315" s="14">
        <v>1.43</v>
      </c>
      <c r="AH2315" s="14">
        <v>1.4203999999999999</v>
      </c>
    </row>
    <row r="2316" spans="1:34" ht="15" hidden="1" x14ac:dyDescent="0.25">
      <c r="A2316" t="str">
        <f t="shared" si="403"/>
        <v>招商(H)拨备覆盖率</v>
      </c>
      <c r="B2316" s="3" t="str">
        <f t="shared" si="401"/>
        <v>招商银行拨备覆盖率</v>
      </c>
      <c r="C2316" s="4" t="s">
        <v>189</v>
      </c>
      <c r="D2316" s="4" t="s">
        <v>174</v>
      </c>
      <c r="E2316" s="5" t="s">
        <v>159</v>
      </c>
      <c r="F2316" s="5" t="s">
        <v>542</v>
      </c>
      <c r="G2316" s="5" t="str">
        <f t="shared" si="405"/>
        <v>拨备覆盖率</v>
      </c>
      <c r="H2316" s="14">
        <v>3.9411999999999998</v>
      </c>
      <c r="I2316" s="14">
        <v>4.0941000000000001</v>
      </c>
      <c r="J2316" s="14">
        <v>4.2678000000000003</v>
      </c>
      <c r="K2316" s="14">
        <v>4.5126999999999997</v>
      </c>
      <c r="L2316" s="14">
        <v>4.4081000000000001</v>
      </c>
      <c r="M2316" s="14">
        <v>4.2476000000000003</v>
      </c>
      <c r="N2316" s="14">
        <v>4.3768000000000002</v>
      </c>
      <c r="O2316" s="14">
        <v>4.3887999999999998</v>
      </c>
      <c r="P2316" s="14">
        <v>4.3945999999999996</v>
      </c>
      <c r="Q2316" s="14">
        <v>4.4314</v>
      </c>
      <c r="R2316" s="14">
        <v>4.8387000000000002</v>
      </c>
      <c r="S2316" s="14">
        <v>4.6268000000000002</v>
      </c>
      <c r="T2316" s="14">
        <v>4.5406000000000004</v>
      </c>
      <c r="U2316" s="14">
        <v>4.5567000000000002</v>
      </c>
      <c r="V2316" s="14">
        <v>4.5079000000000002</v>
      </c>
      <c r="W2316" s="14">
        <v>4.4832000000000001</v>
      </c>
      <c r="X2316" s="14">
        <v>4.4763000000000002</v>
      </c>
      <c r="Y2316" s="14">
        <v>4.4586000000000006</v>
      </c>
      <c r="Z2316" s="14">
        <v>4.3769999999999998</v>
      </c>
      <c r="AA2316" s="14">
        <v>4.3681999999999999</v>
      </c>
      <c r="AB2316" s="14">
        <v>4.3441999999999998</v>
      </c>
      <c r="AC2316" s="14">
        <v>4.3214999999999995</v>
      </c>
      <c r="AD2316" s="14">
        <v>4.1198000000000006</v>
      </c>
      <c r="AE2316" s="14">
        <v>4.1002999999999998</v>
      </c>
      <c r="AF2316" s="14">
        <v>4.1093000000000002</v>
      </c>
      <c r="AG2316" s="14">
        <v>4.0593000000000004</v>
      </c>
      <c r="AH2316" s="14">
        <v>3.9178999999999999</v>
      </c>
    </row>
    <row r="2317" spans="1:34" ht="15" hidden="1" x14ac:dyDescent="0.25">
      <c r="A2317" t="str">
        <f t="shared" si="403"/>
        <v>重庆(H)拨备覆盖率</v>
      </c>
      <c r="B2317" s="3" t="str">
        <f t="shared" si="401"/>
        <v>重庆银行拨备覆盖率</v>
      </c>
      <c r="C2317" s="4" t="s">
        <v>190</v>
      </c>
      <c r="D2317" s="4" t="s">
        <v>175</v>
      </c>
      <c r="E2317" s="5" t="s">
        <v>160</v>
      </c>
      <c r="F2317" s="5" t="s">
        <v>542</v>
      </c>
      <c r="G2317" s="5" t="str">
        <f t="shared" si="405"/>
        <v>拨备覆盖率</v>
      </c>
      <c r="H2317" s="14">
        <v>2.1703000000000001</v>
      </c>
      <c r="I2317" s="14" t="s">
        <v>143</v>
      </c>
      <c r="J2317" s="14">
        <v>2.7982999999999998</v>
      </c>
      <c r="K2317" s="14">
        <v>2.9230999999999998</v>
      </c>
      <c r="L2317" s="14">
        <v>3.0217000000000001</v>
      </c>
      <c r="M2317" s="14" t="s">
        <v>143</v>
      </c>
      <c r="N2317" s="14">
        <v>3.0912999999999999</v>
      </c>
      <c r="O2317" s="14">
        <v>3.0737999999999999</v>
      </c>
      <c r="P2317" s="14">
        <v>2.4782000000000002</v>
      </c>
      <c r="Q2317" s="14">
        <v>2.7166999999999999</v>
      </c>
      <c r="R2317" s="14">
        <v>2.7401</v>
      </c>
      <c r="S2317" s="14">
        <v>2.7031999999999998</v>
      </c>
      <c r="T2317" s="14">
        <v>2.6279000000000003</v>
      </c>
      <c r="U2317" s="14">
        <v>2.7395999999999998</v>
      </c>
      <c r="V2317" s="14">
        <v>2.1118999999999999</v>
      </c>
      <c r="W2317" s="14">
        <v>2.3491</v>
      </c>
      <c r="X2317" s="14">
        <v>2.5188000000000001</v>
      </c>
      <c r="Y2317" s="14">
        <v>2.2538</v>
      </c>
      <c r="Z2317" s="14">
        <v>2.3418000000000001</v>
      </c>
      <c r="AA2317" s="14">
        <v>2.3319999999999999</v>
      </c>
      <c r="AB2317" s="14">
        <v>2.4959000000000002</v>
      </c>
      <c r="AC2317" s="14">
        <v>2.5019</v>
      </c>
      <c r="AD2317" s="14">
        <v>2.4508000000000001</v>
      </c>
      <c r="AE2317" s="14">
        <v>2.4759000000000002</v>
      </c>
      <c r="AF2317" s="14">
        <v>2.4826999999999999</v>
      </c>
      <c r="AG2317" s="14">
        <v>2.4811000000000001</v>
      </c>
      <c r="AH2317" s="14">
        <v>2.4558</v>
      </c>
    </row>
    <row r="2318" spans="1:34" ht="15" hidden="1" x14ac:dyDescent="0.25">
      <c r="A2318" t="str">
        <f t="shared" si="403"/>
        <v>青岛(H)拨备覆盖率</v>
      </c>
      <c r="B2318" s="3" t="str">
        <f t="shared" si="401"/>
        <v>青岛银行拨备覆盖率</v>
      </c>
      <c r="C2318" s="4" t="s">
        <v>191</v>
      </c>
      <c r="D2318" s="4" t="s">
        <v>176</v>
      </c>
      <c r="E2318" s="5" t="s">
        <v>161</v>
      </c>
      <c r="F2318" s="5" t="s">
        <v>542</v>
      </c>
      <c r="G2318" s="5" t="str">
        <f t="shared" si="405"/>
        <v>拨备覆盖率</v>
      </c>
      <c r="H2318" s="14">
        <v>1.5042</v>
      </c>
      <c r="I2318" s="14">
        <v>1.5550999999999999</v>
      </c>
      <c r="J2318" s="14">
        <v>1.5508999999999999</v>
      </c>
      <c r="K2318" s="14">
        <v>1.6554</v>
      </c>
      <c r="L2318" s="14">
        <v>1.63</v>
      </c>
      <c r="M2318" s="14">
        <v>1.6478999999999999</v>
      </c>
      <c r="N2318" s="14">
        <v>1.6961999999999999</v>
      </c>
      <c r="O2318" s="14">
        <v>1.7404999999999999</v>
      </c>
      <c r="P2318" s="14">
        <v>1.7453000000000001</v>
      </c>
      <c r="Q2318" s="14">
        <v>1.8051999999999999</v>
      </c>
      <c r="R2318" s="14">
        <v>1.9742</v>
      </c>
      <c r="S2318" s="14">
        <v>1.9838</v>
      </c>
      <c r="T2318" s="14">
        <v>2.0907</v>
      </c>
      <c r="U2318" s="14">
        <v>2.0619999999999998</v>
      </c>
      <c r="V2318" s="14">
        <v>2.1977000000000002</v>
      </c>
      <c r="W2318" s="14">
        <v>2.3279000000000001</v>
      </c>
      <c r="X2318" s="14">
        <v>2.3734000000000002</v>
      </c>
      <c r="Y2318" s="14">
        <v>2.5467</v>
      </c>
      <c r="Z2318" s="14">
        <v>2.2596000000000003</v>
      </c>
      <c r="AA2318" s="14">
        <v>2.3235000000000001</v>
      </c>
      <c r="AB2318" s="14">
        <v>2.3443000000000001</v>
      </c>
      <c r="AC2318" s="14">
        <v>2.4571000000000001</v>
      </c>
      <c r="AD2318" s="14">
        <v>2.4131999999999998</v>
      </c>
      <c r="AE2318" s="14">
        <v>2.5148999999999999</v>
      </c>
      <c r="AF2318" s="14">
        <v>2.528</v>
      </c>
      <c r="AG2318" s="14">
        <v>2.6997000000000004</v>
      </c>
      <c r="AH2318" s="14">
        <v>2.923</v>
      </c>
    </row>
    <row r="2319" spans="1:34" ht="15" hidden="1" x14ac:dyDescent="0.25">
      <c r="A2319" t="str">
        <f t="shared" si="403"/>
        <v>郑州(H)拨备覆盖率</v>
      </c>
      <c r="B2319" s="3" t="str">
        <f t="shared" si="401"/>
        <v>郑州银行拨备覆盖率</v>
      </c>
      <c r="C2319" s="4" t="s">
        <v>192</v>
      </c>
      <c r="D2319" s="4" t="s">
        <v>177</v>
      </c>
      <c r="E2319" s="5" t="s">
        <v>162</v>
      </c>
      <c r="F2319" s="5" t="s">
        <v>542</v>
      </c>
      <c r="G2319" s="5" t="str">
        <f t="shared" si="405"/>
        <v>拨备覆盖率</v>
      </c>
      <c r="H2319" s="14">
        <v>1.5844</v>
      </c>
      <c r="I2319" s="14">
        <v>1.6001000000000001</v>
      </c>
      <c r="J2319" s="14">
        <v>1.5985</v>
      </c>
      <c r="K2319" s="14">
        <v>1.6204000000000001</v>
      </c>
      <c r="L2319" s="14">
        <v>1.5645</v>
      </c>
      <c r="M2319" s="14">
        <v>1.5499000000000001</v>
      </c>
      <c r="N2319" s="14">
        <v>1.6044</v>
      </c>
      <c r="O2319" s="14">
        <v>1.6332</v>
      </c>
      <c r="P2319" s="14">
        <v>1.5801000000000001</v>
      </c>
      <c r="Q2319" s="14">
        <v>1.5662</v>
      </c>
      <c r="R2319" s="14">
        <v>1.5658000000000001</v>
      </c>
      <c r="S2319" s="14">
        <v>1.7161999999999999</v>
      </c>
      <c r="T2319" s="14">
        <v>1.5482</v>
      </c>
      <c r="U2319" s="14">
        <v>1.6912</v>
      </c>
      <c r="V2319" s="14">
        <v>1.6573</v>
      </c>
      <c r="W2319" s="14">
        <v>1.5922999999999998</v>
      </c>
      <c r="X2319" s="14">
        <v>1.6744999999999999</v>
      </c>
      <c r="Y2319" s="14">
        <v>1.6118999999999999</v>
      </c>
      <c r="Z2319" s="14">
        <v>1.7487000000000001</v>
      </c>
      <c r="AA2319" s="14">
        <v>1.9343999999999999</v>
      </c>
      <c r="AB2319" s="14">
        <v>1.9147000000000001</v>
      </c>
      <c r="AC2319" s="14">
        <v>1.6622999999999999</v>
      </c>
      <c r="AD2319" s="14">
        <v>1.8299000000000001</v>
      </c>
      <c r="AE2319" s="14">
        <v>1.9116</v>
      </c>
      <c r="AF2319" s="14">
        <v>1.7919999999999998</v>
      </c>
      <c r="AG2319" s="14">
        <v>1.8616999999999999</v>
      </c>
      <c r="AH2319" s="14">
        <v>1.8581000000000001</v>
      </c>
    </row>
    <row r="2320" spans="1:34" ht="15" hidden="1" x14ac:dyDescent="0.25">
      <c r="A2320" t="str">
        <f t="shared" si="403"/>
        <v>渝农(H)拨备覆盖率</v>
      </c>
      <c r="B2320" s="3" t="str">
        <f t="shared" si="401"/>
        <v>渝农商行拨备覆盖率</v>
      </c>
      <c r="C2320" s="4" t="s">
        <v>193</v>
      </c>
      <c r="D2320" s="4" t="s">
        <v>178</v>
      </c>
      <c r="E2320" s="5" t="s">
        <v>163</v>
      </c>
      <c r="F2320" s="5" t="s">
        <v>542</v>
      </c>
      <c r="G2320" s="5" t="str">
        <f t="shared" si="405"/>
        <v>拨备覆盖率</v>
      </c>
      <c r="H2320" s="14">
        <v>3.6876000000000002</v>
      </c>
      <c r="I2320" s="14" t="s">
        <v>143</v>
      </c>
      <c r="J2320" s="14">
        <v>3.8031000000000001</v>
      </c>
      <c r="K2320" s="14">
        <v>3.8241000000000001</v>
      </c>
      <c r="L2320" s="14">
        <v>3.7016</v>
      </c>
      <c r="M2320" s="14">
        <v>3.59</v>
      </c>
      <c r="N2320" s="14">
        <v>3.1495000000000002</v>
      </c>
      <c r="O2320" s="14">
        <v>3.0606</v>
      </c>
      <c r="P2320" s="14">
        <v>3.125</v>
      </c>
      <c r="Q2320" s="14">
        <v>3.1187</v>
      </c>
      <c r="R2320" s="14">
        <v>3.4024999999999999</v>
      </c>
      <c r="S2320" s="14">
        <v>3.4638999999999998</v>
      </c>
      <c r="T2320" s="14">
        <v>3.7683</v>
      </c>
      <c r="U2320" s="14">
        <v>3.6126</v>
      </c>
      <c r="V2320" s="14">
        <v>3.5773999999999999</v>
      </c>
      <c r="W2320" s="14">
        <v>3.4962</v>
      </c>
      <c r="X2320" s="14">
        <v>3.5087000000000002</v>
      </c>
      <c r="Y2320" s="14">
        <v>3.5388999999999999</v>
      </c>
      <c r="Z2320" s="14">
        <v>3.6669999999999998</v>
      </c>
      <c r="AA2320" s="14">
        <v>3.6754000000000002</v>
      </c>
      <c r="AB2320" s="14">
        <v>3.6029</v>
      </c>
      <c r="AC2320" s="14">
        <v>3.5858999999999996</v>
      </c>
      <c r="AD2320" s="14">
        <v>3.6343999999999999</v>
      </c>
      <c r="AE2320" s="14">
        <v>3.6337000000000002</v>
      </c>
      <c r="AF2320" s="14">
        <v>3.5557999999999996</v>
      </c>
      <c r="AG2320" s="14">
        <v>3.6482000000000001</v>
      </c>
      <c r="AH2320" s="14">
        <v>3.6726000000000001</v>
      </c>
    </row>
    <row r="2321" spans="1:34" s="19" customFormat="1" ht="15" hidden="1" x14ac:dyDescent="0.25">
      <c r="A2321" t="str">
        <f t="shared" si="403"/>
        <v>中原拨备覆盖率</v>
      </c>
      <c r="B2321" s="15" t="str">
        <f t="shared" si="401"/>
        <v>中原银行拨备覆盖率</v>
      </c>
      <c r="C2321" s="5" t="s">
        <v>481</v>
      </c>
      <c r="D2321" s="16" t="s">
        <v>194</v>
      </c>
      <c r="E2321" s="17" t="s">
        <v>208</v>
      </c>
      <c r="F2321" s="17" t="s">
        <v>236</v>
      </c>
      <c r="G2321" s="17" t="str">
        <f t="shared" si="405"/>
        <v>拨备覆盖率</v>
      </c>
      <c r="H2321" s="215">
        <v>1.5605000000000002</v>
      </c>
      <c r="I2321" s="215">
        <v>1.5605000000000002</v>
      </c>
      <c r="J2321" s="215">
        <v>1.5177</v>
      </c>
      <c r="K2321" s="215">
        <v>1.5177</v>
      </c>
      <c r="L2321" s="215">
        <v>1.5138999999999998</v>
      </c>
      <c r="M2321" s="215">
        <v>1.5138999999999998</v>
      </c>
      <c r="N2321" s="215">
        <v>1.5331000000000001</v>
      </c>
      <c r="O2321" s="215">
        <v>1.5331000000000001</v>
      </c>
      <c r="P2321" s="215">
        <v>1.5356999999999998</v>
      </c>
      <c r="Q2321" s="215">
        <v>1.5356999999999998</v>
      </c>
      <c r="R2321" s="215">
        <v>1.5349000000000002</v>
      </c>
      <c r="S2321" s="215">
        <v>1.5349000000000002</v>
      </c>
      <c r="T2321" s="215">
        <v>1.5371999999999999</v>
      </c>
      <c r="U2321" s="215">
        <v>1.5371999999999999</v>
      </c>
      <c r="V2321" s="215">
        <v>1.5708000000000002</v>
      </c>
      <c r="W2321" s="215">
        <v>1.5708000000000002</v>
      </c>
      <c r="X2321" s="215">
        <v>1.5050999999999999</v>
      </c>
      <c r="Y2321" s="215">
        <v>1.5050999999999999</v>
      </c>
      <c r="Z2321" s="215">
        <v>1.5406</v>
      </c>
      <c r="AA2321" s="215">
        <v>1.5406</v>
      </c>
      <c r="AB2321" s="215">
        <v>1.5959000000000001</v>
      </c>
      <c r="AC2321" s="215">
        <v>1.5959000000000001</v>
      </c>
      <c r="AD2321" s="215">
        <v>1.5503</v>
      </c>
      <c r="AE2321" s="215">
        <v>1.5503</v>
      </c>
      <c r="AF2321" s="215">
        <v>1.6105</v>
      </c>
      <c r="AG2321" s="215">
        <v>1.6105</v>
      </c>
      <c r="AH2321" s="215">
        <v>1.6575</v>
      </c>
    </row>
    <row r="2322" spans="1:34" ht="15" hidden="1" x14ac:dyDescent="0.25">
      <c r="A2322" t="str">
        <f t="shared" si="403"/>
        <v>广州农商拨备覆盖率</v>
      </c>
      <c r="B2322" s="3" t="str">
        <f t="shared" si="401"/>
        <v>广州农商银行拨备覆盖率</v>
      </c>
      <c r="C2322" s="5" t="s">
        <v>482</v>
      </c>
      <c r="D2322" s="4" t="s">
        <v>195</v>
      </c>
      <c r="E2322" s="5" t="s">
        <v>209</v>
      </c>
      <c r="F2322" s="5" t="s">
        <v>236</v>
      </c>
      <c r="G2322" s="5" t="str">
        <f t="shared" si="405"/>
        <v>拨备覆盖率</v>
      </c>
      <c r="H2322" s="215">
        <v>2.3433999999999999</v>
      </c>
      <c r="I2322" s="215">
        <v>2.3433999999999999</v>
      </c>
      <c r="J2322" s="215">
        <v>2.0809000000000002</v>
      </c>
      <c r="K2322" s="215">
        <v>2.0809000000000002</v>
      </c>
      <c r="L2322" s="215">
        <v>1.8937999999999999</v>
      </c>
      <c r="M2322" s="215">
        <v>1.8937999999999999</v>
      </c>
      <c r="N2322" s="215">
        <v>1.5485</v>
      </c>
      <c r="O2322" s="215">
        <v>1.5485</v>
      </c>
      <c r="P2322" s="215">
        <v>1.5405000000000002</v>
      </c>
      <c r="Q2322" s="215">
        <v>1.5405000000000002</v>
      </c>
      <c r="R2322" s="215">
        <v>1.6703999999999999</v>
      </c>
      <c r="S2322" s="215">
        <v>1.6703999999999999</v>
      </c>
      <c r="T2322" s="215">
        <v>1.5146999999999999</v>
      </c>
      <c r="U2322" s="215">
        <v>1.5146999999999999</v>
      </c>
      <c r="V2322" s="215">
        <v>1.5693000000000001</v>
      </c>
      <c r="W2322" s="215">
        <v>1.5693000000000001</v>
      </c>
      <c r="X2322" s="215">
        <v>1.5803</v>
      </c>
      <c r="Y2322" s="215">
        <v>1.5803</v>
      </c>
      <c r="Z2322" s="215">
        <v>1.6462999999999999</v>
      </c>
      <c r="AA2322" s="215">
        <v>1.6462999999999999</v>
      </c>
      <c r="AB2322" s="215">
        <v>1.5940000000000001</v>
      </c>
      <c r="AC2322" s="215">
        <v>1.5940000000000001</v>
      </c>
      <c r="AD2322" s="215">
        <v>1.8433999999999999</v>
      </c>
      <c r="AE2322" s="215">
        <v>1.8433999999999999</v>
      </c>
      <c r="AF2322" s="215">
        <v>1.6975</v>
      </c>
      <c r="AG2322" s="215">
        <v>1.6975</v>
      </c>
      <c r="AH2322" s="215">
        <v>1.6185</v>
      </c>
    </row>
    <row r="2323" spans="1:34" ht="15" hidden="1" x14ac:dyDescent="0.25">
      <c r="A2323" t="str">
        <f t="shared" si="403"/>
        <v>天津拨备覆盖率</v>
      </c>
      <c r="B2323" s="3" t="str">
        <f t="shared" si="401"/>
        <v>天津银行拨备覆盖率</v>
      </c>
      <c r="C2323" s="5" t="s">
        <v>483</v>
      </c>
      <c r="D2323" s="4" t="s">
        <v>196</v>
      </c>
      <c r="E2323" s="5" t="s">
        <v>210</v>
      </c>
      <c r="F2323" s="5" t="s">
        <v>236</v>
      </c>
      <c r="G2323" s="5" t="str">
        <f t="shared" si="405"/>
        <v>拨备覆盖率</v>
      </c>
      <c r="H2323" s="215">
        <v>2.5970999999999997</v>
      </c>
      <c r="I2323" s="215">
        <v>2.5970999999999997</v>
      </c>
      <c r="J2323" s="215">
        <v>2.2058</v>
      </c>
      <c r="K2323" s="215">
        <v>2.2058</v>
      </c>
      <c r="L2323" s="215">
        <v>2.1282000000000001</v>
      </c>
      <c r="M2323" s="215">
        <v>2.1282000000000001</v>
      </c>
      <c r="N2323" s="215">
        <v>1.8344999999999998</v>
      </c>
      <c r="O2323" s="215">
        <v>1.8344999999999998</v>
      </c>
      <c r="P2323" s="215">
        <v>1.5855000000000001</v>
      </c>
      <c r="Q2323" s="215">
        <v>1.5855000000000001</v>
      </c>
      <c r="R2323" s="215">
        <v>1.5426</v>
      </c>
      <c r="S2323" s="215">
        <v>1.5426</v>
      </c>
      <c r="T2323" s="215">
        <v>1.5496000000000001</v>
      </c>
      <c r="U2323" s="215">
        <v>1.5496000000000001</v>
      </c>
      <c r="V2323" s="215">
        <v>1.5927</v>
      </c>
      <c r="W2323" s="215">
        <v>1.5927</v>
      </c>
      <c r="X2323" s="215">
        <v>1.5325</v>
      </c>
      <c r="Y2323" s="215">
        <v>1.5325</v>
      </c>
      <c r="Z2323" s="215">
        <v>1.6786000000000001</v>
      </c>
      <c r="AA2323" s="215">
        <v>1.8106</v>
      </c>
      <c r="AB2323" s="215">
        <v>1.8174999999999999</v>
      </c>
      <c r="AC2323" s="215">
        <v>1.7838999999999998</v>
      </c>
      <c r="AD2323" s="215">
        <v>1.6921000000000002</v>
      </c>
      <c r="AE2323" s="215">
        <v>1.6921000000000002</v>
      </c>
      <c r="AF2323" s="215">
        <v>1.7128999999999999</v>
      </c>
      <c r="AG2323" s="215">
        <v>1.7128999999999999</v>
      </c>
      <c r="AH2323" s="215">
        <v>1.7156</v>
      </c>
    </row>
    <row r="2324" spans="1:34" ht="15" hidden="1" x14ac:dyDescent="0.25">
      <c r="A2324" t="str">
        <f t="shared" si="403"/>
        <v>江西拨备覆盖率</v>
      </c>
      <c r="B2324" s="3" t="str">
        <f t="shared" si="401"/>
        <v>江西银行拨备覆盖率</v>
      </c>
      <c r="C2324" s="5" t="s">
        <v>484</v>
      </c>
      <c r="D2324" s="4" t="s">
        <v>197</v>
      </c>
      <c r="E2324" s="5" t="s">
        <v>211</v>
      </c>
      <c r="F2324" s="5" t="s">
        <v>236</v>
      </c>
      <c r="G2324" s="5" t="str">
        <f t="shared" si="405"/>
        <v>拨备覆盖率</v>
      </c>
      <c r="H2324" s="215">
        <v>1.6247</v>
      </c>
      <c r="I2324" s="215">
        <v>1.6247</v>
      </c>
      <c r="J2324" s="215">
        <v>1.6565000000000001</v>
      </c>
      <c r="K2324" s="215">
        <v>1.6565000000000001</v>
      </c>
      <c r="L2324" s="215">
        <v>1.5030000000000001</v>
      </c>
      <c r="M2324" s="215">
        <v>1.5030000000000001</v>
      </c>
      <c r="N2324" s="215">
        <v>1.7156</v>
      </c>
      <c r="O2324" s="215">
        <v>1.7156</v>
      </c>
      <c r="P2324" s="215">
        <v>1.7547999999999999</v>
      </c>
      <c r="Q2324" s="215">
        <v>1.7547999999999999</v>
      </c>
      <c r="R2324" s="215">
        <v>1.8825999999999998</v>
      </c>
      <c r="S2324" s="215">
        <v>1.8825999999999998</v>
      </c>
      <c r="T2324" s="215">
        <v>1.6684000000000001</v>
      </c>
      <c r="U2324" s="215">
        <v>1.6684000000000001</v>
      </c>
      <c r="V2324" s="215">
        <v>1.7805000000000002</v>
      </c>
      <c r="W2324" s="215">
        <v>1.7805000000000002</v>
      </c>
      <c r="X2324" s="215">
        <v>1.8865000000000001</v>
      </c>
      <c r="Y2324" s="215">
        <v>1.8865000000000001</v>
      </c>
      <c r="Z2324" s="215">
        <v>1.7716000000000001</v>
      </c>
      <c r="AA2324" s="215">
        <v>1.7716000000000001</v>
      </c>
      <c r="AB2324" s="215">
        <v>1.7130000000000001</v>
      </c>
      <c r="AC2324" s="215">
        <v>1.7130000000000001</v>
      </c>
      <c r="AD2324" s="215">
        <v>1.6005</v>
      </c>
      <c r="AE2324" s="215">
        <v>1.6005</v>
      </c>
      <c r="AF2324" s="215">
        <v>1.5485</v>
      </c>
      <c r="AG2324" s="215">
        <v>1.5485</v>
      </c>
      <c r="AH2324" s="215">
        <v>1.6194999999999999</v>
      </c>
    </row>
    <row r="2325" spans="1:34" ht="15" hidden="1" x14ac:dyDescent="0.25">
      <c r="A2325" t="str">
        <f t="shared" si="403"/>
        <v>泸州拨备覆盖率</v>
      </c>
      <c r="B2325" s="3" t="str">
        <f t="shared" si="401"/>
        <v>泸州银行拨备覆盖率</v>
      </c>
      <c r="C2325" s="5" t="s">
        <v>485</v>
      </c>
      <c r="D2325" s="4" t="s">
        <v>198</v>
      </c>
      <c r="E2325" s="5" t="s">
        <v>212</v>
      </c>
      <c r="F2325" s="5" t="s">
        <v>236</v>
      </c>
      <c r="G2325" s="5" t="str">
        <f t="shared" si="405"/>
        <v>拨备覆盖率</v>
      </c>
      <c r="H2325" s="215">
        <v>3.891</v>
      </c>
      <c r="I2325" s="215">
        <v>3.891</v>
      </c>
      <c r="J2325" s="215">
        <v>3.4977999999999998</v>
      </c>
      <c r="K2325" s="215">
        <v>3.5622000000000003</v>
      </c>
      <c r="L2325" s="215">
        <v>2.4634999999999998</v>
      </c>
      <c r="M2325" s="215">
        <v>2.4634999999999998</v>
      </c>
      <c r="N2325" s="215">
        <v>1.8743000000000001</v>
      </c>
      <c r="O2325" s="215">
        <v>3.6533999999999995</v>
      </c>
      <c r="P2325" s="215">
        <v>3.3007999999999997</v>
      </c>
      <c r="Q2325" s="215">
        <v>3.5443000000000002</v>
      </c>
      <c r="R2325" s="215">
        <v>2.6249000000000002</v>
      </c>
      <c r="S2325" s="215">
        <v>3.2695999999999996</v>
      </c>
      <c r="T2325" s="215">
        <v>2.5522999999999998</v>
      </c>
      <c r="U2325" s="215">
        <v>2.2282999999999999</v>
      </c>
      <c r="V2325" s="215">
        <v>2.5693000000000001</v>
      </c>
      <c r="W2325" s="215">
        <v>2.4824000000000002</v>
      </c>
      <c r="X2325" s="215">
        <v>2.9510000000000001</v>
      </c>
      <c r="Y2325" s="215">
        <v>2.4954000000000001</v>
      </c>
      <c r="Z2325" s="215">
        <v>3.7242000000000002</v>
      </c>
      <c r="AA2325" s="215">
        <v>3.4810000000000003</v>
      </c>
      <c r="AB2325" s="215">
        <v>3.7206999999999999</v>
      </c>
      <c r="AC2325" s="215">
        <v>3.5886</v>
      </c>
      <c r="AD2325" s="215">
        <v>4.3518999999999997</v>
      </c>
      <c r="AE2325" s="215">
        <v>4.1717000000000004</v>
      </c>
      <c r="AF2325" s="215">
        <v>4.1152999999999995</v>
      </c>
      <c r="AG2325" s="215">
        <v>3.7191000000000001</v>
      </c>
      <c r="AH2325" s="215">
        <v>4.1524000000000001</v>
      </c>
    </row>
    <row r="2326" spans="1:34" ht="15" hidden="1" x14ac:dyDescent="0.25">
      <c r="A2326" t="str">
        <f t="shared" si="403"/>
        <v>甘肃拨备覆盖率</v>
      </c>
      <c r="B2326" s="3" t="str">
        <f t="shared" si="401"/>
        <v>甘肃银行拨备覆盖率</v>
      </c>
      <c r="C2326" s="5" t="s">
        <v>507</v>
      </c>
      <c r="D2326" s="4" t="s">
        <v>200</v>
      </c>
      <c r="E2326" s="5" t="s">
        <v>214</v>
      </c>
      <c r="F2326" s="5" t="s">
        <v>236</v>
      </c>
      <c r="G2326" s="5" t="str">
        <f t="shared" si="405"/>
        <v>拨备覆盖率</v>
      </c>
      <c r="H2326" s="215">
        <v>1.296</v>
      </c>
      <c r="I2326" s="215">
        <v>1.296</v>
      </c>
      <c r="J2326" s="215">
        <v>1.3587</v>
      </c>
      <c r="K2326" s="215">
        <v>1.3587</v>
      </c>
      <c r="L2326" s="215">
        <v>1.3119999999999998</v>
      </c>
      <c r="M2326" s="215">
        <v>1.3119999999999998</v>
      </c>
      <c r="N2326" s="215">
        <v>1.3122999999999998</v>
      </c>
      <c r="O2326" s="215">
        <v>1.3122999999999998</v>
      </c>
      <c r="P2326" s="215">
        <v>1.3259999999999998</v>
      </c>
      <c r="Q2326" s="215">
        <v>1.3259999999999998</v>
      </c>
      <c r="R2326" s="215">
        <v>1.3204</v>
      </c>
      <c r="S2326" s="215">
        <v>1.3204</v>
      </c>
      <c r="T2326" s="215">
        <v>1.3221000000000001</v>
      </c>
      <c r="U2326" s="215">
        <v>1.3221000000000001</v>
      </c>
      <c r="V2326" s="215">
        <v>1.3472999999999999</v>
      </c>
      <c r="W2326" s="215">
        <v>1.3472999999999999</v>
      </c>
      <c r="X2326" s="215">
        <v>1.3681999999999999</v>
      </c>
      <c r="Y2326" s="215">
        <v>1.3681999999999999</v>
      </c>
      <c r="Z2326" s="215">
        <v>1.3338999999999999</v>
      </c>
      <c r="AA2326" s="215">
        <v>1.3338999999999999</v>
      </c>
      <c r="AB2326" s="215">
        <v>1.3471000000000002</v>
      </c>
      <c r="AC2326" s="215">
        <v>1.3471000000000002</v>
      </c>
      <c r="AD2326" s="215">
        <v>1.3405</v>
      </c>
      <c r="AE2326" s="215">
        <v>1.3405</v>
      </c>
      <c r="AF2326" s="215">
        <v>1.3678999999999999</v>
      </c>
      <c r="AG2326" s="215">
        <v>1.3678999999999999</v>
      </c>
      <c r="AH2326" s="215">
        <v>1.3083</v>
      </c>
    </row>
    <row r="2327" spans="1:34" ht="15" hidden="1" x14ac:dyDescent="0.25">
      <c r="A2327" t="str">
        <f t="shared" si="403"/>
        <v>晋商拨备覆盖率</v>
      </c>
      <c r="B2327" s="3" t="str">
        <f t="shared" si="401"/>
        <v>晋商银行拨备覆盖率</v>
      </c>
      <c r="C2327" s="5" t="s">
        <v>508</v>
      </c>
      <c r="D2327" s="4" t="s">
        <v>201</v>
      </c>
      <c r="E2327" s="5" t="s">
        <v>215</v>
      </c>
      <c r="F2327" s="5" t="s">
        <v>236</v>
      </c>
      <c r="G2327" s="5" t="str">
        <f t="shared" si="405"/>
        <v>拨备覆盖率</v>
      </c>
      <c r="H2327" s="215">
        <v>2.1023000000000001</v>
      </c>
      <c r="I2327" s="215">
        <v>2.1023000000000001</v>
      </c>
      <c r="J2327" s="215">
        <v>1.9991999999999999</v>
      </c>
      <c r="K2327" s="215">
        <v>1.9991999999999999</v>
      </c>
      <c r="L2327" s="215">
        <v>1.9474</v>
      </c>
      <c r="M2327" s="215">
        <v>1.9474</v>
      </c>
      <c r="N2327" s="215">
        <v>1.9406000000000001</v>
      </c>
      <c r="O2327" s="215">
        <v>1.9406000000000001</v>
      </c>
      <c r="P2327" s="215">
        <v>1.9334</v>
      </c>
      <c r="Q2327" s="215">
        <v>1.9334</v>
      </c>
      <c r="R2327" s="215">
        <v>1.8477000000000001</v>
      </c>
      <c r="S2327" s="215">
        <v>1.8477000000000001</v>
      </c>
      <c r="T2327" s="215">
        <v>1.7450999999999999</v>
      </c>
      <c r="U2327" s="215">
        <v>1.7450999999999999</v>
      </c>
      <c r="V2327" s="215">
        <v>1.7704</v>
      </c>
      <c r="W2327" s="215">
        <v>1.7704</v>
      </c>
      <c r="X2327" s="215">
        <v>1.9022999999999999</v>
      </c>
      <c r="Y2327" s="215">
        <v>1.9022999999999999</v>
      </c>
      <c r="Z2327" s="215">
        <v>1.9871000000000001</v>
      </c>
      <c r="AA2327" s="215">
        <v>1.9871000000000001</v>
      </c>
      <c r="AB2327" s="215">
        <v>1.9787999999999999</v>
      </c>
      <c r="AC2327" s="215">
        <v>1.9787999999999999</v>
      </c>
      <c r="AD2327" s="215">
        <v>2.0546000000000002</v>
      </c>
      <c r="AE2327" s="215">
        <v>2.0546000000000002</v>
      </c>
      <c r="AF2327" s="215">
        <v>2.15</v>
      </c>
      <c r="AG2327" s="215">
        <v>2.15</v>
      </c>
      <c r="AH2327" s="215">
        <v>1.91</v>
      </c>
    </row>
    <row r="2328" spans="1:34" ht="15" hidden="1" x14ac:dyDescent="0.25">
      <c r="A2328" t="str">
        <f t="shared" si="403"/>
        <v>徽商拨备覆盖率</v>
      </c>
      <c r="B2328" s="3" t="str">
        <f t="shared" si="401"/>
        <v>徽商银行拨备覆盖率</v>
      </c>
      <c r="C2328" s="5" t="s">
        <v>497</v>
      </c>
      <c r="D2328" s="4" t="s">
        <v>202</v>
      </c>
      <c r="E2328" s="5" t="s">
        <v>216</v>
      </c>
      <c r="F2328" s="5" t="s">
        <v>236</v>
      </c>
      <c r="G2328" s="5" t="str">
        <f t="shared" si="405"/>
        <v>拨备覆盖率</v>
      </c>
      <c r="H2328" s="215">
        <v>3.0137</v>
      </c>
      <c r="I2328" s="215">
        <v>3.0137</v>
      </c>
      <c r="J2328" s="215">
        <v>3.0386000000000002</v>
      </c>
      <c r="K2328" s="215">
        <v>3.0386000000000002</v>
      </c>
      <c r="L2328" s="215">
        <v>2.9045000000000001</v>
      </c>
      <c r="M2328" s="215">
        <v>2.9045000000000001</v>
      </c>
      <c r="N2328" s="215">
        <v>1.819</v>
      </c>
      <c r="O2328" s="215">
        <v>1.819</v>
      </c>
      <c r="P2328" s="215">
        <v>2.2318000000000002</v>
      </c>
      <c r="Q2328" s="215">
        <v>2.2318000000000002</v>
      </c>
      <c r="R2328" s="215">
        <v>2.3974000000000002</v>
      </c>
      <c r="S2328" s="215">
        <v>2.3974000000000002</v>
      </c>
      <c r="T2328" s="215">
        <v>2.7297000000000002</v>
      </c>
      <c r="U2328" s="215">
        <v>2.7297000000000002</v>
      </c>
      <c r="V2328" s="215">
        <v>2.7656999999999998</v>
      </c>
      <c r="W2328" s="215">
        <v>2.7656999999999998</v>
      </c>
      <c r="X2328" s="215">
        <v>2.7549000000000001</v>
      </c>
      <c r="Y2328" s="215">
        <v>2.9093</v>
      </c>
      <c r="Z2328" s="215">
        <v>2.7193999999999998</v>
      </c>
      <c r="AA2328" s="215">
        <v>2.7193999999999998</v>
      </c>
      <c r="AB2328" s="215">
        <v>2.7250999999999999</v>
      </c>
      <c r="AC2328" s="215">
        <v>2.7250999999999999</v>
      </c>
      <c r="AD2328" s="215">
        <v>2.8647000000000005</v>
      </c>
      <c r="AE2328" s="215">
        <v>2.8647000000000005</v>
      </c>
      <c r="AF2328" s="215">
        <v>2.8994</v>
      </c>
      <c r="AG2328" s="215">
        <v>2.8994</v>
      </c>
      <c r="AH2328" s="215">
        <v>2.7879</v>
      </c>
    </row>
    <row r="2329" spans="1:34" ht="15" hidden="1" x14ac:dyDescent="0.25">
      <c r="A2329" t="str">
        <f t="shared" si="403"/>
        <v>哈尔滨拨备覆盖率</v>
      </c>
      <c r="B2329" s="3" t="str">
        <f t="shared" si="401"/>
        <v>哈尔滨银行拨备覆盖率</v>
      </c>
      <c r="C2329" s="5" t="s">
        <v>501</v>
      </c>
      <c r="D2329" s="4" t="s">
        <v>203</v>
      </c>
      <c r="E2329" s="5" t="s">
        <v>217</v>
      </c>
      <c r="F2329" s="5" t="s">
        <v>236</v>
      </c>
      <c r="G2329" s="5" t="str">
        <f t="shared" si="405"/>
        <v>拨备覆盖率</v>
      </c>
      <c r="H2329" s="215">
        <v>1.6525000000000001</v>
      </c>
      <c r="I2329" s="215">
        <v>1.6525000000000001</v>
      </c>
      <c r="J2329" s="215">
        <v>1.5249999999999999</v>
      </c>
      <c r="K2329" s="215">
        <v>1.5249999999999999</v>
      </c>
      <c r="L2329" s="215">
        <v>1.3269</v>
      </c>
      <c r="M2329" s="215">
        <v>1.3269</v>
      </c>
      <c r="N2329" s="215">
        <v>1.3326</v>
      </c>
      <c r="O2329" s="215">
        <v>1.3326</v>
      </c>
      <c r="P2329" s="215">
        <v>1.5243</v>
      </c>
      <c r="Q2329" s="215">
        <v>1.5243</v>
      </c>
      <c r="R2329" s="215">
        <v>1.6244999999999998</v>
      </c>
      <c r="S2329" s="215">
        <v>1.6244999999999998</v>
      </c>
      <c r="T2329" s="215">
        <v>1.7466999999999999</v>
      </c>
      <c r="U2329" s="215">
        <v>1.7466999999999999</v>
      </c>
      <c r="V2329" s="215">
        <v>1.8153999999999999</v>
      </c>
      <c r="W2329" s="215">
        <v>1.8153999999999999</v>
      </c>
      <c r="X2329" s="215">
        <v>1.8744999999999998</v>
      </c>
      <c r="Y2329" s="215">
        <v>1.8744999999999998</v>
      </c>
      <c r="Z2329" s="215">
        <v>1.9738</v>
      </c>
      <c r="AA2329" s="215">
        <v>1.9738</v>
      </c>
      <c r="AB2329" s="215">
        <v>1.9862</v>
      </c>
      <c r="AC2329" s="215">
        <v>1.9862</v>
      </c>
      <c r="AD2329" s="215">
        <v>2.0259</v>
      </c>
      <c r="AE2329" s="215">
        <v>2.0259</v>
      </c>
      <c r="AF2329" s="215">
        <v>2.0994999999999999</v>
      </c>
      <c r="AG2329" s="215">
        <v>2.0994999999999999</v>
      </c>
      <c r="AH2329" s="215">
        <v>1.9825999999999999</v>
      </c>
    </row>
    <row r="2330" spans="1:34" ht="15" hidden="1" x14ac:dyDescent="0.25">
      <c r="A2330" t="str">
        <f t="shared" si="403"/>
        <v>贵州拨备覆盖率</v>
      </c>
      <c r="B2330" s="3" t="str">
        <f t="shared" si="401"/>
        <v>贵州银行拨备覆盖率</v>
      </c>
      <c r="C2330" s="5" t="s">
        <v>505</v>
      </c>
      <c r="D2330" s="4" t="s">
        <v>204</v>
      </c>
      <c r="E2330" s="5" t="s">
        <v>218</v>
      </c>
      <c r="F2330" s="5" t="s">
        <v>236</v>
      </c>
      <c r="G2330" s="5" t="str">
        <f t="shared" si="405"/>
        <v>拨备覆盖率</v>
      </c>
      <c r="H2330" s="215">
        <v>0</v>
      </c>
      <c r="I2330" s="215">
        <v>0</v>
      </c>
      <c r="J2330" s="215">
        <v>3.2494999999999998</v>
      </c>
      <c r="K2330" s="215">
        <v>3.2494999999999998</v>
      </c>
      <c r="L2330" s="215">
        <v>3.3268</v>
      </c>
      <c r="M2330" s="215">
        <v>3.3268</v>
      </c>
      <c r="N2330" s="215">
        <v>3.3436000000000003</v>
      </c>
      <c r="O2330" s="215">
        <v>3.3436000000000003</v>
      </c>
      <c r="P2330" s="215">
        <v>3.6519999999999997</v>
      </c>
      <c r="Q2330" s="215">
        <v>3.7079000000000004</v>
      </c>
      <c r="R2330" s="215">
        <v>4.2641</v>
      </c>
      <c r="S2330" s="215">
        <v>4.2641</v>
      </c>
      <c r="T2330" s="215">
        <v>4.3254000000000001</v>
      </c>
      <c r="U2330" s="215">
        <v>4.3254000000000001</v>
      </c>
      <c r="V2330" s="215">
        <v>3.5120999999999998</v>
      </c>
      <c r="W2330" s="215">
        <v>3.5120999999999998</v>
      </c>
      <c r="X2330" s="215">
        <v>3.6783999999999999</v>
      </c>
      <c r="Y2330" s="215">
        <v>3.6783999999999999</v>
      </c>
      <c r="Z2330" s="215">
        <v>2.8771</v>
      </c>
      <c r="AA2330" s="215">
        <v>2.8771</v>
      </c>
      <c r="AB2330" s="215">
        <v>2.9056999999999999</v>
      </c>
      <c r="AC2330" s="215">
        <v>2.9056999999999999</v>
      </c>
      <c r="AD2330" s="215">
        <v>3.1598000000000002</v>
      </c>
      <c r="AE2330" s="215">
        <v>3.1598000000000002</v>
      </c>
      <c r="AF2330" s="215">
        <v>3.3187000000000002</v>
      </c>
      <c r="AG2330" s="215">
        <v>3.3187000000000002</v>
      </c>
      <c r="AH2330" s="274">
        <v>3.2909999999999999</v>
      </c>
    </row>
    <row r="2331" spans="1:34" ht="15" hidden="1" x14ac:dyDescent="0.25">
      <c r="A2331" t="str">
        <f t="shared" si="403"/>
        <v>渤海拨备覆盖率</v>
      </c>
      <c r="B2331" s="3" t="str">
        <f t="shared" si="401"/>
        <v>渤海银行拨备覆盖率</v>
      </c>
      <c r="C2331" s="5" t="s">
        <v>498</v>
      </c>
      <c r="D2331" s="4" t="s">
        <v>205</v>
      </c>
      <c r="E2331" s="5" t="s">
        <v>219</v>
      </c>
      <c r="F2331" s="5" t="s">
        <v>236</v>
      </c>
      <c r="G2331" s="5" t="str">
        <f t="shared" si="405"/>
        <v>拨备覆盖率</v>
      </c>
      <c r="H2331" s="215">
        <v>1.8441999999999998</v>
      </c>
      <c r="I2331" s="215">
        <v>1.8441999999999998</v>
      </c>
      <c r="J2331" s="215">
        <v>1.8773</v>
      </c>
      <c r="K2331" s="215">
        <v>1.8773</v>
      </c>
      <c r="L2331" s="215">
        <v>1.8797999999999999</v>
      </c>
      <c r="M2331" s="215">
        <v>1.8797999999999999</v>
      </c>
      <c r="N2331" s="215">
        <v>1.5880000000000001</v>
      </c>
      <c r="O2331" s="215">
        <v>1.5880000000000001</v>
      </c>
      <c r="P2331" s="215">
        <v>1.6055000000000001</v>
      </c>
      <c r="Q2331" s="215">
        <v>1.6055000000000001</v>
      </c>
      <c r="R2331" s="215">
        <v>1.3563000000000001</v>
      </c>
      <c r="S2331" s="215">
        <v>1.3563000000000001</v>
      </c>
      <c r="T2331" s="215">
        <v>1.3630000000000002</v>
      </c>
      <c r="U2331" s="215">
        <v>1.3630000000000002</v>
      </c>
      <c r="V2331" s="215">
        <v>1.5094999999999998</v>
      </c>
      <c r="W2331" s="215">
        <v>1.5094999999999998</v>
      </c>
      <c r="X2331" s="215">
        <v>1.4441999999999999</v>
      </c>
      <c r="Y2331" s="215">
        <v>1.4441999999999999</v>
      </c>
      <c r="Z2331" s="215">
        <v>1.5693999999999999</v>
      </c>
      <c r="AA2331" s="215">
        <v>1.5693999999999999</v>
      </c>
      <c r="AB2331" s="215">
        <v>1.5841000000000001</v>
      </c>
      <c r="AC2331" s="215">
        <v>1.5841000000000001</v>
      </c>
      <c r="AD2331" s="215">
        <v>1.5519000000000001</v>
      </c>
      <c r="AE2331" s="215">
        <v>1.5519000000000001</v>
      </c>
      <c r="AF2331" s="215">
        <v>1.597</v>
      </c>
      <c r="AG2331" s="215">
        <v>1.597</v>
      </c>
      <c r="AH2331" s="215">
        <v>1.6215999999999999</v>
      </c>
    </row>
    <row r="2332" spans="1:34" ht="15" hidden="1" x14ac:dyDescent="0.25">
      <c r="A2332" t="str">
        <f t="shared" si="403"/>
        <v>威海拨备覆盖率</v>
      </c>
      <c r="B2332" s="3" t="str">
        <f t="shared" si="401"/>
        <v>威海银行拨备覆盖率</v>
      </c>
      <c r="C2332" s="5" t="s">
        <v>506</v>
      </c>
      <c r="D2332" s="4" t="s">
        <v>206</v>
      </c>
      <c r="E2332" s="5" t="s">
        <v>220</v>
      </c>
      <c r="F2332" s="5" t="s">
        <v>236</v>
      </c>
      <c r="G2332" s="5" t="str">
        <f t="shared" si="405"/>
        <v>拨备覆盖率</v>
      </c>
      <c r="H2332" s="215">
        <v>1.5574000000000001</v>
      </c>
      <c r="I2332" s="215">
        <v>1.5574000000000001</v>
      </c>
      <c r="J2332" s="215">
        <v>1.4733000000000001</v>
      </c>
      <c r="K2332" s="215">
        <v>1.4724000000000002</v>
      </c>
      <c r="L2332" s="215">
        <v>1.5182</v>
      </c>
      <c r="M2332" s="215">
        <v>1.5182</v>
      </c>
      <c r="N2332" s="215">
        <v>1.7338999999999998</v>
      </c>
      <c r="O2332" s="215">
        <v>1.7338999999999998</v>
      </c>
      <c r="P2332" s="215">
        <v>1.7225999999999999</v>
      </c>
      <c r="Q2332" s="215">
        <v>1.7225999999999999</v>
      </c>
      <c r="R2332" s="215">
        <v>1.7156</v>
      </c>
      <c r="S2332" s="215">
        <v>1.7156</v>
      </c>
      <c r="T2332" s="215">
        <v>1.7666999999999999</v>
      </c>
      <c r="U2332" s="215">
        <v>1.7666999999999999</v>
      </c>
      <c r="V2332" s="215">
        <v>1.5468000000000002</v>
      </c>
      <c r="W2332" s="215">
        <v>1.5468000000000002</v>
      </c>
      <c r="X2332" s="215">
        <v>1.5599000000000001</v>
      </c>
      <c r="Y2332" s="215">
        <v>1.5599000000000001</v>
      </c>
      <c r="Z2332" s="215">
        <v>1.5212000000000001</v>
      </c>
      <c r="AA2332" s="215">
        <v>1.5212000000000001</v>
      </c>
      <c r="AB2332" s="215">
        <v>1.5408000000000002</v>
      </c>
      <c r="AC2332" s="215">
        <v>1.5408000000000002</v>
      </c>
      <c r="AD2332" s="215">
        <v>1.5607</v>
      </c>
      <c r="AE2332" s="215">
        <v>1.5607</v>
      </c>
      <c r="AF2332" s="215">
        <v>1.5903999999999998</v>
      </c>
      <c r="AG2332" s="215">
        <v>1.5903999999999998</v>
      </c>
      <c r="AH2332" s="215">
        <v>1.6013999999999999</v>
      </c>
    </row>
    <row r="2333" spans="1:34" ht="15" hidden="1" x14ac:dyDescent="0.25">
      <c r="A2333" t="str">
        <f t="shared" si="403"/>
        <v>东莞农商拨备覆盖率</v>
      </c>
      <c r="B2333" s="3" t="str">
        <f t="shared" si="401"/>
        <v>东莞农商银行拨备覆盖率</v>
      </c>
      <c r="C2333" s="5" t="s">
        <v>502</v>
      </c>
      <c r="D2333" s="4" t="s">
        <v>207</v>
      </c>
      <c r="E2333" s="5" t="s">
        <v>221</v>
      </c>
      <c r="F2333" s="5" t="s">
        <v>236</v>
      </c>
      <c r="G2333" s="5" t="str">
        <f t="shared" si="405"/>
        <v>拨备覆盖率</v>
      </c>
      <c r="H2333" s="215">
        <v>0</v>
      </c>
      <c r="I2333" s="215">
        <v>3.4704000000000002</v>
      </c>
      <c r="J2333" s="215">
        <v>3.8956999999999997</v>
      </c>
      <c r="K2333" s="215">
        <v>3.5613999999999999</v>
      </c>
      <c r="L2333" s="215">
        <v>3.9155000000000002</v>
      </c>
      <c r="M2333" s="215">
        <v>3.8580999999999999</v>
      </c>
      <c r="N2333" s="215">
        <v>3.7513000000000001</v>
      </c>
      <c r="O2333" s="215">
        <v>3.4</v>
      </c>
      <c r="P2333" s="215">
        <v>3.6736</v>
      </c>
      <c r="Q2333" s="215">
        <v>3.7850999999999999</v>
      </c>
      <c r="R2333" s="215">
        <v>3.7533999999999996</v>
      </c>
      <c r="S2333" s="215">
        <v>3.7533999999999996</v>
      </c>
      <c r="T2333" s="215">
        <v>3.9033999999999995</v>
      </c>
      <c r="U2333" s="215">
        <v>3.9033999999999995</v>
      </c>
      <c r="V2333" s="215">
        <v>3.7382999999999997</v>
      </c>
      <c r="W2333" s="215">
        <v>3.7382999999999997</v>
      </c>
      <c r="X2333" s="215">
        <v>3.9833999999999996</v>
      </c>
      <c r="Y2333" s="215">
        <v>3.9833999999999996</v>
      </c>
      <c r="Z2333" s="215">
        <v>3.0830000000000002</v>
      </c>
      <c r="AA2333" s="215">
        <v>3.0830000000000002</v>
      </c>
      <c r="AB2333" s="215">
        <v>2.2401</v>
      </c>
      <c r="AC2333" s="215">
        <v>2.2401</v>
      </c>
      <c r="AD2333" s="215">
        <v>2.0771999999999999</v>
      </c>
      <c r="AE2333" s="215">
        <v>2.0771999999999999</v>
      </c>
      <c r="AF2333" s="215">
        <v>1.9056</v>
      </c>
      <c r="AG2333" s="215">
        <v>1.9056</v>
      </c>
      <c r="AH2333" s="215">
        <v>2.0768</v>
      </c>
    </row>
    <row r="2334" spans="1:34" s="19" customFormat="1" ht="15" hidden="1" x14ac:dyDescent="0.25">
      <c r="A2334" t="str">
        <f t="shared" si="403"/>
        <v>国有行拨备覆盖率</v>
      </c>
      <c r="B2334" s="15" t="str">
        <f t="shared" si="401"/>
        <v>国有行拨备覆盖率</v>
      </c>
      <c r="C2334" s="16"/>
      <c r="D2334" s="17" t="s">
        <v>8</v>
      </c>
      <c r="E2334" s="17" t="s">
        <v>8</v>
      </c>
      <c r="F2334" s="17"/>
      <c r="G2334" s="17" t="str">
        <f>G2333</f>
        <v>拨备覆盖率</v>
      </c>
      <c r="H2334" s="14">
        <f>IFERROR(AVERAGEIF($F2264:$F2333,$E2334,H2264:H2333),"")</f>
        <v>2.3926500000000002</v>
      </c>
      <c r="I2334" s="14">
        <f>IFERROR(AVERAGEIF($F2264:$F2333,$E2334,I2264:I2333),"")</f>
        <v>2.4086500000000002</v>
      </c>
      <c r="J2334" s="14">
        <f>IFERROR(AVERAGEIF($F2264:$F2333,$E2334,J2264:J2333),"")</f>
        <v>2.4330666666666669</v>
      </c>
      <c r="K2334" s="14">
        <f>IFERROR(AVERAGEIF($F2264:$F2333,$E2334,K2264:K2333),"")</f>
        <v>2.4096000000000002</v>
      </c>
      <c r="L2334" s="14">
        <f>IFERROR(AVERAGEIF($F2264:$F2333,$E2334,L2264:L2333),"")</f>
        <v>2.3973999999999998</v>
      </c>
      <c r="M2334" s="14">
        <f>IFERROR(AVERAGEIF($F2264:$F2333,$E2334,M2264:M2333),"")</f>
        <v>2.3527</v>
      </c>
      <c r="N2334" s="14">
        <f>IFERROR(AVERAGEIF($F2264:$F2333,$E2334,N2264:N2333),"")</f>
        <v>2.3077999999999999</v>
      </c>
      <c r="O2334" s="14">
        <f>IFERROR(AVERAGEIF($F2264:$F2333,$E2334,O2264:O2333),"")</f>
        <v>2.3550833333333334</v>
      </c>
      <c r="P2334" s="14">
        <f>IFERROR(AVERAGEIF($F2264:$F2333,$E2334,P2264:P2333),"")</f>
        <v>2.4062833333333336</v>
      </c>
      <c r="Q2334" s="14">
        <f>IFERROR(AVERAGEIF($F2264:$F2333,$E2334,Q2264:Q2333),"")</f>
        <v>2.4752333333333332</v>
      </c>
      <c r="R2334" s="14">
        <f>IFERROR(AVERAGEIF($F2264:$F2333,$E2334,R2264:R2333),"")</f>
        <v>2.5294833333333333</v>
      </c>
      <c r="S2334" s="14">
        <f>IFERROR(AVERAGEIF($F2264:$F2333,$E2334,S2264:S2333),"")</f>
        <v>2.5525833333333332</v>
      </c>
      <c r="T2334" s="14">
        <f>IFERROR(AVERAGEIF($F2264:$F2333,$E2334,T2264:T2333),"")</f>
        <v>2.536116666666667</v>
      </c>
      <c r="U2334" s="14">
        <f>IFERROR(AVERAGEIF($F2264:$F2333,$E2334,U2264:U2333),"")</f>
        <v>2.546816666666667</v>
      </c>
      <c r="V2334" s="14">
        <f>IFERROR(AVERAGEIF($F2264:$F2333,$E2334,V2264:V2333),"")</f>
        <v>2.5142000000000002</v>
      </c>
      <c r="W2334" s="14">
        <f>IFERROR(AVERAGEIF($F2264:$F2333,$E2334,W2264:W2333),"")</f>
        <v>2.5413166666666664</v>
      </c>
      <c r="X2334" s="14">
        <f>IFERROR(AVERAGEIF($F2264:$F2333,$E2334,X2264:X2333),"")</f>
        <v>2.5504833333333332</v>
      </c>
      <c r="Y2334" s="14">
        <f>IFERROR(AVERAGEIF($F2264:$F2333,$E2334,Y2264:Y2333),"")</f>
        <v>2.5360833333333335</v>
      </c>
      <c r="Z2334" s="14">
        <f>IFERROR(AVERAGEIF($F2264:$F2333,$E2334,Z2264:Z2333),"")</f>
        <v>2.4868833333333336</v>
      </c>
      <c r="AA2334" s="14">
        <f>IFERROR(AVERAGEIF($F2264:$F2333,$E2334,AA2264:AA2333),"")</f>
        <v>2.4692666666666669</v>
      </c>
      <c r="AB2334" s="14">
        <f>IFERROR(AVERAGEIF($F2264:$F2333,$E2334,AB2264:AB2333),"")</f>
        <v>2.4887333333333332</v>
      </c>
      <c r="AC2334" s="14">
        <f>IFERROR(AVERAGEIF($F2264:$F2333,$E2334,AC2264:AC2333),"")</f>
        <v>2.4405000000000001</v>
      </c>
      <c r="AD2334" s="14">
        <f>IFERROR(AVERAGEIF($F2264:$F2333,$E2334,AD2264:AD2333),"")</f>
        <v>2.3946833333333331</v>
      </c>
      <c r="AE2334" s="14">
        <f>IFERROR(AVERAGEIF($F2264:$F2333,$E2334,AE2264:AE2333),"")</f>
        <v>2.35805</v>
      </c>
      <c r="AF2334" s="14">
        <f>IFERROR(AVERAGEIF($F2264:$F2333,$E2334,AF2264:AF2333),"")</f>
        <v>2.3656833333333336</v>
      </c>
      <c r="AG2334" s="14">
        <f>IFERROR(AVERAGEIF($F2264:$F2333,$E2334,AG2264:AG2333),"")</f>
        <v>2.3235333333333332</v>
      </c>
      <c r="AH2334" s="14">
        <f>IFERROR(AVERAGEIF($F2264:$F2333,$E2334,AH2264:AH2333),"")</f>
        <v>2.2933166666666671</v>
      </c>
    </row>
    <row r="2335" spans="1:34" ht="15" hidden="1" x14ac:dyDescent="0.25">
      <c r="A2335" t="str">
        <f t="shared" si="403"/>
        <v>股份行拨备覆盖率</v>
      </c>
      <c r="B2335" s="3" t="str">
        <f t="shared" si="401"/>
        <v>股份行拨备覆盖率</v>
      </c>
      <c r="C2335" s="4"/>
      <c r="D2335" s="5" t="s">
        <v>27</v>
      </c>
      <c r="E2335" s="5" t="s">
        <v>27</v>
      </c>
      <c r="F2335" s="5"/>
      <c r="G2335" s="5" t="str">
        <f t="shared" ref="G2335:G2340" si="406">G2334</f>
        <v>拨备覆盖率</v>
      </c>
      <c r="H2335" s="14">
        <f>IFERROR(AVERAGEIF($F2264:$F2333,$E2335,H2264:H2333),"")</f>
        <v>1.9965666666666668</v>
      </c>
      <c r="I2335" s="14">
        <f>IFERROR(AVERAGEIF($F2264:$F2333,$E2335,I2264:I2333),"")</f>
        <v>2.0009375</v>
      </c>
      <c r="J2335" s="14">
        <f>IFERROR(AVERAGEIF($F2264:$F2333,$E2335,J2264:J2333),"")</f>
        <v>2.0198333333333331</v>
      </c>
      <c r="K2335" s="14">
        <f>IFERROR(AVERAGEIF($F2264:$F2333,$E2335,K2264:K2333),"")</f>
        <v>2.092422222222222</v>
      </c>
      <c r="L2335" s="14">
        <f>IFERROR(AVERAGEIF($F2264:$F2333,$E2335,L2264:L2333),"")</f>
        <v>2.0926777777777779</v>
      </c>
      <c r="M2335" s="14">
        <f>IFERROR(AVERAGEIF($F2264:$F2333,$E2335,M2264:M2333),"")</f>
        <v>2.0622666666666669</v>
      </c>
      <c r="N2335" s="14">
        <f>IFERROR(AVERAGEIF($F2264:$F2333,$E2335,N2264:N2333),"")</f>
        <v>2.047422222222222</v>
      </c>
      <c r="O2335" s="14">
        <f>IFERROR(AVERAGEIF($F2264:$F2333,$E2335,O2264:O2333),"")</f>
        <v>2.1482333333333332</v>
      </c>
      <c r="P2335" s="14">
        <f>IFERROR(AVERAGEIF($F2264:$F2333,$E2335,P2264:P2333),"")</f>
        <v>2.1790333333333334</v>
      </c>
      <c r="Q2335" s="14">
        <f>IFERROR(AVERAGEIF($F2264:$F2333,$E2335,Q2264:Q2333),"")</f>
        <v>2.1980111111111111</v>
      </c>
      <c r="R2335" s="14">
        <f>IFERROR(AVERAGEIF($F2264:$F2333,$E2335,R2264:R2333),"")</f>
        <v>2.2477444444444448</v>
      </c>
      <c r="S2335" s="14">
        <f>IFERROR(AVERAGEIF($F2264:$F2333,$E2335,S2264:S2333),"")</f>
        <v>2.2364333333333328</v>
      </c>
      <c r="T2335" s="14">
        <f>IFERROR(AVERAGEIF($F2264:$F2333,$E2335,T2264:T2333),"")</f>
        <v>2.2419888888888888</v>
      </c>
      <c r="U2335" s="14">
        <f>IFERROR(AVERAGEIF($F2264:$F2333,$E2335,U2264:U2333),"")</f>
        <v>2.2440111111111118</v>
      </c>
      <c r="V2335" s="14">
        <f>IFERROR(AVERAGEIF($F2264:$F2333,$E2335,V2264:V2333),"")</f>
        <v>2.2335888888888888</v>
      </c>
      <c r="W2335" s="14">
        <f>IFERROR(AVERAGEIF($F2264:$F2333,$E2335,W2264:W2333),"")</f>
        <v>2.2428000000000003</v>
      </c>
      <c r="X2335" s="14">
        <f>IFERROR(AVERAGEIF($F2264:$F2333,$E2335,X2264:X2333),"")</f>
        <v>2.2704444444444447</v>
      </c>
      <c r="Y2335" s="14">
        <f>IFERROR(AVERAGEIF($F2264:$F2333,$E2335,Y2264:Y2333),"")</f>
        <v>2.2451888888888889</v>
      </c>
      <c r="Z2335" s="14">
        <f>IFERROR(AVERAGEIF($F2264:$F2333,$E2335,Z2264:Z2333),"")</f>
        <v>2.2391777777777779</v>
      </c>
      <c r="AA2335" s="14">
        <f>IFERROR(AVERAGEIF($F2264:$F2333,$E2335,AA2264:AA2333),"")</f>
        <v>2.2190555555555553</v>
      </c>
      <c r="AB2335" s="14">
        <f>IFERROR(AVERAGEIF($F2264:$F2333,$E2335,AB2264:AB2333),"")</f>
        <v>2.2010444444444439</v>
      </c>
      <c r="AC2335" s="14">
        <f>IFERROR(AVERAGEIF($F2264:$F2333,$E2335,AC2264:AC2333),"")</f>
        <v>2.1943777777777775</v>
      </c>
      <c r="AD2335" s="14">
        <f>IFERROR(AVERAGEIF($F2264:$F2333,$E2335,AD2264:AD2333),"")</f>
        <v>2.1777222222222221</v>
      </c>
      <c r="AE2335" s="14">
        <f>IFERROR(AVERAGEIF($F2264:$F2333,$E2335,AE2264:AE2333),"")</f>
        <v>2.1342777777777773</v>
      </c>
      <c r="AF2335" s="14">
        <f>IFERROR(AVERAGEIF($F2264:$F2333,$E2335,AF2264:AF2333),"")</f>
        <v>2.1371444444444445</v>
      </c>
      <c r="AG2335" s="14">
        <f>IFERROR(AVERAGEIF($F2264:$F2333,$E2335,AG2264:AG2333),"")</f>
        <v>2.0897666666666668</v>
      </c>
      <c r="AH2335" s="14">
        <f>IFERROR(AVERAGEIF($F2264:$F2333,$E2335,AH2264:AH2333),"")</f>
        <v>2.059366666666667</v>
      </c>
    </row>
    <row r="2336" spans="1:34" ht="15" hidden="1" x14ac:dyDescent="0.25">
      <c r="A2336" t="str">
        <f t="shared" si="403"/>
        <v>城商行拨备覆盖率</v>
      </c>
      <c r="B2336" s="3" t="str">
        <f t="shared" si="401"/>
        <v>城商行拨备覆盖率</v>
      </c>
      <c r="C2336" s="4"/>
      <c r="D2336" s="5" t="s">
        <v>55</v>
      </c>
      <c r="E2336" s="5" t="s">
        <v>55</v>
      </c>
      <c r="F2336" s="5"/>
      <c r="G2336" s="5" t="str">
        <f t="shared" si="406"/>
        <v>拨备覆盖率</v>
      </c>
      <c r="H2336" s="14">
        <f>IFERROR(AVERAGEIF($F2264:$F2333,$E2336,H2264:H2333),"")</f>
        <v>2.6034750000000004</v>
      </c>
      <c r="I2336" s="14">
        <f>IFERROR(AVERAGEIF($F2264:$F2333,$E2336,I2264:I2333),"")</f>
        <v>2.7352071428571429</v>
      </c>
      <c r="J2336" s="14">
        <f>IFERROR(AVERAGEIF($F2264:$F2333,$E2336,J2264:J2333),"")</f>
        <v>2.7052352941176472</v>
      </c>
      <c r="K2336" s="14">
        <f>IFERROR(AVERAGEIF($F2264:$F2333,$E2336,K2264:K2333),"")</f>
        <v>2.9002642857142855</v>
      </c>
      <c r="L2336" s="14">
        <f>IFERROR(AVERAGEIF($F2264:$F2333,$E2336,L2264:L2333),"")</f>
        <v>2.8890187500000004</v>
      </c>
      <c r="M2336" s="14">
        <f>IFERROR(AVERAGEIF($F2264:$F2333,$E2336,M2264:M2333),"")</f>
        <v>2.9412928571428578</v>
      </c>
      <c r="N2336" s="14">
        <f>IFERROR(AVERAGEIF($F2264:$F2333,$E2336,N2264:N2333),"")</f>
        <v>2.9343176470588235</v>
      </c>
      <c r="O2336" s="14">
        <f>IFERROR(AVERAGEIF($F2264:$F2333,$E2336,O2264:O2333),"")</f>
        <v>3.0924602500000002</v>
      </c>
      <c r="P2336" s="14">
        <f>IFERROR(AVERAGEIF($F2264:$F2333,$E2336,P2264:P2333),"")</f>
        <v>3.0664411764705886</v>
      </c>
      <c r="Q2336" s="14">
        <f>IFERROR(AVERAGEIF($F2264:$F2333,$E2336,Q2264:Q2333),"")</f>
        <v>3.1392117647058826</v>
      </c>
      <c r="R2336" s="14">
        <f>IFERROR(AVERAGEIF($F2264:$F2333,$E2336,R2264:R2333),"")</f>
        <v>3.1606000000000001</v>
      </c>
      <c r="S2336" s="14">
        <f>IFERROR(AVERAGEIF($F2264:$F2333,$E2336,S2264:S2333),"")</f>
        <v>3.2286294117647061</v>
      </c>
      <c r="T2336" s="14">
        <f>IFERROR(AVERAGEIF($F2264:$F2333,$E2336,T2264:T2333),"")</f>
        <v>3.2555823529411763</v>
      </c>
      <c r="U2336" s="14">
        <f>IFERROR(AVERAGEIF($F2264:$F2333,$E2336,U2264:U2333),"")</f>
        <v>3.3451235294117652</v>
      </c>
      <c r="V2336" s="14">
        <f>IFERROR(AVERAGEIF($F2264:$F2333,$E2336,V2264:V2333),"")</f>
        <v>3.2926764705882356</v>
      </c>
      <c r="W2336" s="14">
        <f>IFERROR(AVERAGEIF($F2264:$F2333,$E2336,W2264:W2333),"")</f>
        <v>3.2930294117647052</v>
      </c>
      <c r="X2336" s="14">
        <f>IFERROR(AVERAGEIF($F2264:$F2333,$E2336,X2264:X2333),"")</f>
        <v>3.3501235294117646</v>
      </c>
      <c r="Y2336" s="14">
        <f>IFERROR(AVERAGEIF($F2264:$F2333,$E2336,Y2264:Y2333),"")</f>
        <v>3.3518058823529415</v>
      </c>
      <c r="Z2336" s="14">
        <f>IFERROR(AVERAGEIF($F2264:$F2333,$E2336,Z2264:Z2333),"")</f>
        <v>3.2837882352941175</v>
      </c>
      <c r="AA2336" s="14">
        <f>IFERROR(AVERAGEIF($F2264:$F2333,$E2336,AA2264:AA2333),"")</f>
        <v>3.2355705882352943</v>
      </c>
      <c r="AB2336" s="14">
        <f>IFERROR(AVERAGEIF($F2264:$F2333,$E2336,AB2264:AB2333),"")</f>
        <v>3.2047588235294122</v>
      </c>
      <c r="AC2336" s="14">
        <f>IFERROR(AVERAGEIF($F2264:$F2333,$E2336,AC2264:AC2333),"")</f>
        <v>3.1949705882352943</v>
      </c>
      <c r="AD2336" s="14">
        <f>IFERROR(AVERAGEIF($F2264:$F2333,$E2336,AD2264:AD2333),"")</f>
        <v>3.1745705882352944</v>
      </c>
      <c r="AE2336" s="14">
        <f>IFERROR(AVERAGEIF($F2264:$F2333,$E2336,AE2264:AE2333),"")</f>
        <v>3.0616411764705882</v>
      </c>
      <c r="AF2336" s="14">
        <f>IFERROR(AVERAGEIF($F2264:$F2333,$E2336,AF2264:AF2333),"")</f>
        <v>3.0439882352941181</v>
      </c>
      <c r="AG2336" s="14">
        <f>IFERROR(AVERAGEIF($F2264:$F2333,$E2336,AG2264:AG2333),"")</f>
        <v>3.0317647058823525</v>
      </c>
      <c r="AH2336" s="14">
        <f>IFERROR(AVERAGEIF($F2264:$F2333,$E2336,AH2264:AH2333),"")</f>
        <v>2.4123000000000001</v>
      </c>
    </row>
    <row r="2337" spans="1:34" ht="15" hidden="1" x14ac:dyDescent="0.25">
      <c r="A2337" t="str">
        <f t="shared" si="403"/>
        <v>农商行拨备覆盖率</v>
      </c>
      <c r="B2337" s="3" t="str">
        <f t="shared" si="401"/>
        <v>农商行拨备覆盖率</v>
      </c>
      <c r="C2337" s="4"/>
      <c r="D2337" s="5" t="s">
        <v>107</v>
      </c>
      <c r="E2337" s="5" t="s">
        <v>107</v>
      </c>
      <c r="F2337" s="5"/>
      <c r="G2337" s="5" t="str">
        <f t="shared" si="406"/>
        <v>拨备覆盖率</v>
      </c>
      <c r="H2337" s="14">
        <f>IFERROR(AVERAGEIF($F2264:$F2333,$E2337,H2264:H2333),"")</f>
        <v>3.0082249999999999</v>
      </c>
      <c r="I2337" s="14">
        <f>IFERROR(AVERAGEIF($F2264:$F2333,$E2337,I2264:I2333),"")</f>
        <v>2.9123428571428569</v>
      </c>
      <c r="J2337" s="14">
        <f>IFERROR(AVERAGEIF($F2264:$F2333,$E2337,J2264:J2333),"")</f>
        <v>3.1326900000000006</v>
      </c>
      <c r="K2337" s="14">
        <f>IFERROR(AVERAGEIF($F2264:$F2333,$E2337,K2264:K2333),"")</f>
        <v>3.1637375000000003</v>
      </c>
      <c r="L2337" s="14">
        <f>IFERROR(AVERAGEIF($F2264:$F2333,$E2337,L2264:L2333),"")</f>
        <v>3.1709000000000001</v>
      </c>
      <c r="M2337" s="14">
        <f>IFERROR(AVERAGEIF($F2264:$F2333,$E2337,M2264:M2333),"")</f>
        <v>3.1435374999999999</v>
      </c>
      <c r="N2337" s="14">
        <f>IFERROR(AVERAGEIF($F2264:$F2333,$E2337,N2264:N2333),"")</f>
        <v>3.1460300000000001</v>
      </c>
      <c r="O2337" s="14">
        <f>IFERROR(AVERAGEIF($F2264:$F2333,$E2337,O2264:O2333),"")</f>
        <v>3.2506999999999997</v>
      </c>
      <c r="P2337" s="14">
        <f>IFERROR(AVERAGEIF($F2264:$F2333,$E2337,P2264:P2333),"")</f>
        <v>3.4121666666666672</v>
      </c>
      <c r="Q2337" s="14">
        <f>IFERROR(AVERAGEIF($F2264:$F2333,$E2337,Q2264:Q2333),"")</f>
        <v>3.6532251000000002</v>
      </c>
      <c r="R2337" s="14">
        <f>IFERROR(AVERAGEIF($F2264:$F2333,$E2337,R2264:R2333),"")</f>
        <v>3.7266199999999996</v>
      </c>
      <c r="S2337" s="14">
        <f>IFERROR(AVERAGEIF($F2264:$F2333,$E2337,S2264:S2333),"")</f>
        <v>3.9136000000000002</v>
      </c>
      <c r="T2337" s="14">
        <f>IFERROR(AVERAGEIF($F2264:$F2333,$E2337,T2264:T2333),"")</f>
        <v>4.0878800000000002</v>
      </c>
      <c r="U2337" s="14">
        <f>IFERROR(AVERAGEIF($F2264:$F2333,$E2337,U2264:U2333),"")</f>
        <v>4.1076899999999998</v>
      </c>
      <c r="V2337" s="14">
        <f>IFERROR(AVERAGEIF($F2264:$F2333,$E2337,V2264:V2333),"")</f>
        <v>4.0608999999999993</v>
      </c>
      <c r="W2337" s="14">
        <f>IFERROR(AVERAGEIF($F2264:$F2333,$E2337,W2264:W2333),"")</f>
        <v>4.0864600000000006</v>
      </c>
      <c r="X2337" s="14">
        <f>IFERROR(AVERAGEIF($F2264:$F2333,$E2337,X2264:X2333),"")</f>
        <v>4.1377700000000006</v>
      </c>
      <c r="Y2337" s="14">
        <f>IFERROR(AVERAGEIF($F2264:$F2333,$E2337,Y2264:Y2333),"")</f>
        <v>4.0007800000000007</v>
      </c>
      <c r="Z2337" s="14">
        <f>IFERROR(AVERAGEIF($F2264:$F2333,$E2337,Z2264:Z2333),"")</f>
        <v>3.9079999999999999</v>
      </c>
      <c r="AA2337" s="14">
        <f>IFERROR(AVERAGEIF($F2264:$F2333,$E2337,AA2264:AA2333),"")</f>
        <v>3.8867199999999995</v>
      </c>
      <c r="AB2337" s="14">
        <f>IFERROR(AVERAGEIF($F2264:$F2333,$E2337,AB2264:AB2333),"")</f>
        <v>3.8751100000000003</v>
      </c>
      <c r="AC2337" s="14">
        <f>IFERROR(AVERAGEIF($F2264:$F2333,$E2337,AC2264:AC2333),"")</f>
        <v>3.819</v>
      </c>
      <c r="AD2337" s="14">
        <f>IFERROR(AVERAGEIF($F2264:$F2333,$E2337,AD2264:AD2333),"")</f>
        <v>3.6210499999999994</v>
      </c>
      <c r="AE2337" s="14">
        <f>IFERROR(AVERAGEIF($F2264:$F2333,$E2337,AE2264:AE2333),"")</f>
        <v>3.5436700000000001</v>
      </c>
      <c r="AF2337" s="14">
        <f>IFERROR(AVERAGEIF($F2264:$F2333,$E2337,AF2264:AF2333),"")</f>
        <v>3.5483699999999998</v>
      </c>
      <c r="AG2337" s="14">
        <f>IFERROR(AVERAGEIF($F2264:$F2333,$E2337,AG2264:AG2333),"")</f>
        <v>3.4588399999999999</v>
      </c>
      <c r="AH2337" s="14">
        <f>IFERROR(AVERAGEIF($F2264:$F2333,$E2337,AH2264:AH2333),"")</f>
        <v>3.5938750000000002</v>
      </c>
    </row>
    <row r="2338" spans="1:34" ht="15" hidden="1" x14ac:dyDescent="0.25">
      <c r="A2338" t="str">
        <f t="shared" si="403"/>
        <v>上市银行拨备覆盖率</v>
      </c>
      <c r="B2338" s="3" t="str">
        <f t="shared" si="401"/>
        <v>上市银行拨备覆盖率</v>
      </c>
      <c r="C2338" s="4"/>
      <c r="D2338" s="5" t="s">
        <v>135</v>
      </c>
      <c r="E2338" s="5" t="s">
        <v>135</v>
      </c>
      <c r="F2338" s="5"/>
      <c r="G2338" s="5" t="str">
        <f t="shared" si="406"/>
        <v>拨备覆盖率</v>
      </c>
      <c r="H2338" s="14">
        <f>IFERROR(AVERAGE(H2334:H2337),"")</f>
        <v>2.5002291666666667</v>
      </c>
      <c r="I2338" s="14">
        <f t="shared" ref="I2338:AG2338" si="407">IFERROR(AVERAGE(I2334:I2337),"")</f>
        <v>2.5142843749999999</v>
      </c>
      <c r="J2338" s="14">
        <f t="shared" si="407"/>
        <v>2.5727063235294119</v>
      </c>
      <c r="K2338" s="14">
        <f t="shared" si="407"/>
        <v>2.6415060019841268</v>
      </c>
      <c r="L2338" s="14">
        <f t="shared" si="407"/>
        <v>2.6374991319444443</v>
      </c>
      <c r="M2338" s="14">
        <f t="shared" si="407"/>
        <v>2.624949255952381</v>
      </c>
      <c r="N2338" s="14">
        <f t="shared" si="407"/>
        <v>2.6088924673202616</v>
      </c>
      <c r="O2338" s="14">
        <f t="shared" si="407"/>
        <v>2.7116192291666668</v>
      </c>
      <c r="P2338" s="14">
        <f t="shared" si="407"/>
        <v>2.7659811274509809</v>
      </c>
      <c r="Q2338" s="14">
        <f t="shared" si="407"/>
        <v>2.8664203272875817</v>
      </c>
      <c r="R2338" s="14">
        <f t="shared" si="407"/>
        <v>2.9161119444444443</v>
      </c>
      <c r="S2338" s="14">
        <f t="shared" si="407"/>
        <v>2.9828115196078433</v>
      </c>
      <c r="T2338" s="14">
        <f t="shared" si="407"/>
        <v>3.0303919771241827</v>
      </c>
      <c r="U2338" s="14">
        <f t="shared" si="407"/>
        <v>3.0609103267973858</v>
      </c>
      <c r="V2338" s="14">
        <f t="shared" si="407"/>
        <v>3.0253413398692812</v>
      </c>
      <c r="W2338" s="14">
        <f t="shared" si="407"/>
        <v>3.0409015196078433</v>
      </c>
      <c r="X2338" s="14">
        <f t="shared" si="407"/>
        <v>3.0772053267973858</v>
      </c>
      <c r="Y2338" s="14">
        <f t="shared" si="407"/>
        <v>3.0334645261437911</v>
      </c>
      <c r="Z2338" s="14">
        <f t="shared" si="407"/>
        <v>2.9794623366013071</v>
      </c>
      <c r="AA2338" s="14">
        <f t="shared" si="407"/>
        <v>2.9526532026143792</v>
      </c>
      <c r="AB2338" s="14">
        <f t="shared" si="407"/>
        <v>2.9424116503267976</v>
      </c>
      <c r="AC2338" s="14">
        <f t="shared" si="407"/>
        <v>2.9122120915032683</v>
      </c>
      <c r="AD2338" s="14">
        <f t="shared" si="407"/>
        <v>2.8420065359477125</v>
      </c>
      <c r="AE2338" s="14">
        <f t="shared" si="407"/>
        <v>2.7744097385620914</v>
      </c>
      <c r="AF2338" s="14">
        <f t="shared" si="407"/>
        <v>2.7737965032679739</v>
      </c>
      <c r="AG2338" s="14">
        <f t="shared" si="407"/>
        <v>2.7259761764705881</v>
      </c>
      <c r="AH2338" s="14">
        <f t="shared" ref="AH2338" si="408">IFERROR(AVERAGE(AH2334:AH2337),"")</f>
        <v>2.5897145833333335</v>
      </c>
    </row>
    <row r="2339" spans="1:34" ht="15" hidden="1" x14ac:dyDescent="0.25">
      <c r="A2339" t="str">
        <f t="shared" si="403"/>
        <v>A+H股拨备覆盖率</v>
      </c>
      <c r="B2339" s="3" t="str">
        <f t="shared" si="401"/>
        <v>A+H股拨备覆盖率</v>
      </c>
      <c r="C2339" s="3"/>
      <c r="D2339" s="5" t="s">
        <v>542</v>
      </c>
      <c r="E2339" s="5" t="s">
        <v>542</v>
      </c>
      <c r="F2339" s="3"/>
      <c r="G2339" s="5" t="str">
        <f t="shared" si="406"/>
        <v>拨备覆盖率</v>
      </c>
      <c r="H2339" s="14">
        <f>IFERROR(AVERAGEIF($F2264:$F2333,$E2339,H2264:H2333),"")</f>
        <v>2.2998400000000001</v>
      </c>
      <c r="I2339" s="14">
        <f>IFERROR(AVERAGEIF($F2264:$F2333,$E2339,I2264:I2333),"")</f>
        <v>2.2248083333333333</v>
      </c>
      <c r="J2339" s="14">
        <f>IFERROR(AVERAGEIF($F2264:$F2333,$E2339,J2264:J2333),"")</f>
        <v>2.3965799999999997</v>
      </c>
      <c r="K2339" s="14">
        <f>IFERROR(AVERAGEIF($F2264:$F2333,$E2339,K2264:K2333),"")</f>
        <v>2.4197000000000002</v>
      </c>
      <c r="L2339" s="14">
        <f>IFERROR(AVERAGEIF($F2264:$F2333,$E2339,L2264:L2333),"")</f>
        <v>2.3963533333333329</v>
      </c>
      <c r="M2339" s="14">
        <f>IFERROR(AVERAGEIF($F2264:$F2333,$E2339,M2264:M2333),"")</f>
        <v>2.292442857142857</v>
      </c>
      <c r="N2339" s="14">
        <f>IFERROR(AVERAGEIF($F2264:$F2333,$E2339,N2264:N2333),"")</f>
        <v>2.3075199999999998</v>
      </c>
      <c r="O2339" s="14">
        <f>IFERROR(AVERAGEIF($F2264:$F2333,$E2339,O2264:O2333),"")</f>
        <v>2.3258000000000001</v>
      </c>
      <c r="P2339" s="14">
        <f>IFERROR(AVERAGEIF($F2264:$F2333,$E2339,P2264:P2333),"")</f>
        <v>2.3150866666666667</v>
      </c>
      <c r="Q2339" s="14">
        <f>IFERROR(AVERAGEIF($F2264:$F2333,$E2339,Q2264:Q2333),"")</f>
        <v>2.3672800000000001</v>
      </c>
      <c r="R2339" s="14">
        <f>IFERROR(AVERAGEIF($F2264:$F2333,$E2339,R2264:R2333),"")</f>
        <v>2.4378799999999994</v>
      </c>
      <c r="S2339" s="14">
        <f>IFERROR(AVERAGEIF($F2264:$F2333,$E2339,S2264:S2333),"")</f>
        <v>2.44868</v>
      </c>
      <c r="T2339" s="14">
        <f>IFERROR(AVERAGEIF($F2264:$F2333,$E2339,T2264:T2333),"")</f>
        <v>2.4608000000000003</v>
      </c>
      <c r="U2339" s="14">
        <f>IFERROR(AVERAGEIF($F2264:$F2333,$E2339,U2264:U2333),"")</f>
        <v>2.4713733333333332</v>
      </c>
      <c r="V2339" s="14">
        <f>IFERROR(AVERAGEIF($F2264:$F2333,$E2339,V2264:V2333),"")</f>
        <v>2.4183599999999998</v>
      </c>
      <c r="W2339" s="14">
        <f>IFERROR(AVERAGEIF($F2264:$F2333,$E2339,W2264:W2333),"")</f>
        <v>2.4491066666666668</v>
      </c>
      <c r="X2339" s="14">
        <f>IFERROR(AVERAGEIF($F2264:$F2333,$E2339,X2264:X2333),"")</f>
        <v>2.4743799999999991</v>
      </c>
      <c r="Y2339" s="14">
        <f>IFERROR(AVERAGEIF($F2264:$F2333,$E2339,Y2264:Y2333),"")</f>
        <v>2.4532999999999996</v>
      </c>
      <c r="Z2339" s="14">
        <f>IFERROR(AVERAGEIF($F2264:$F2333,$E2339,Z2264:Z2333),"")</f>
        <v>2.4351266666666667</v>
      </c>
      <c r="AA2339" s="14">
        <f>IFERROR(AVERAGEIF($F2264:$F2333,$E2339,AA2264:AA2333),"")</f>
        <v>2.4431066666666665</v>
      </c>
      <c r="AB2339" s="14">
        <f>IFERROR(AVERAGEIF($F2264:$F2333,$E2339,AB2264:AB2333),"")</f>
        <v>2.4466866666666665</v>
      </c>
      <c r="AC2339" s="14">
        <f>IFERROR(AVERAGEIF($F2264:$F2333,$E2339,AC2264:AC2333),"")</f>
        <v>2.4169933333333331</v>
      </c>
      <c r="AD2339" s="14">
        <f>IFERROR(AVERAGEIF($F2264:$F2333,$E2339,AD2264:AD2333),"")</f>
        <v>2.3948333333333331</v>
      </c>
      <c r="AE2339" s="14">
        <f>IFERROR(AVERAGEIF($F2264:$F2333,$E2339,AE2264:AE2333),"")</f>
        <v>2.383666666666667</v>
      </c>
      <c r="AF2339" s="14">
        <f>IFERROR(AVERAGEIF($F2264:$F2333,$E2339,AF2264:AF2333),"")</f>
        <v>2.3740200000000002</v>
      </c>
      <c r="AG2339" s="14">
        <f>IFERROR(AVERAGEIF($F2264:$F2333,$E2339,AG2264:AG2333),"")</f>
        <v>2.3631733333333336</v>
      </c>
      <c r="AH2339" s="14">
        <f>IFERROR(AVERAGEIF($F2264:$F2333,$E2339,AH2264:AH2333),"")</f>
        <v>2.3559266666666669</v>
      </c>
    </row>
    <row r="2340" spans="1:34" ht="15" hidden="1" x14ac:dyDescent="0.25">
      <c r="A2340" t="str">
        <f t="shared" si="403"/>
        <v>纯H股拨备覆盖率</v>
      </c>
      <c r="B2340" s="3" t="str">
        <f t="shared" ref="B2340" si="409">D2340&amp;G2340</f>
        <v>纯H股拨备覆盖率</v>
      </c>
      <c r="C2340" s="3"/>
      <c r="D2340" s="5" t="s">
        <v>236</v>
      </c>
      <c r="E2340" s="5" t="s">
        <v>236</v>
      </c>
      <c r="F2340" s="3"/>
      <c r="G2340" s="5" t="str">
        <f t="shared" si="406"/>
        <v>拨备覆盖率</v>
      </c>
      <c r="H2340" s="14">
        <f>IFERROR(AVERAGEIF($F2264:$F2333,$E2340,H2264:H2333),"")</f>
        <v>1.8063692307692309</v>
      </c>
      <c r="I2340" s="14">
        <f>IFERROR(AVERAGEIF($F2264:$F2333,$E2340,I2264:I2333),"")</f>
        <v>2.073323076923077</v>
      </c>
      <c r="J2340" s="14">
        <f>IFERROR(AVERAGEIF($F2264:$F2333,$E2340,J2264:J2333),"")</f>
        <v>2.2596923076923074</v>
      </c>
      <c r="K2340" s="14">
        <f>IFERROR(AVERAGEIF($F2264:$F2333,$E2340,K2264:K2333),"")</f>
        <v>2.2388615384615389</v>
      </c>
      <c r="L2340" s="14">
        <f>IFERROR(AVERAGEIF($F2264:$F2333,$E2340,L2264:L2333),"")</f>
        <v>2.1256538461538459</v>
      </c>
      <c r="M2340" s="14">
        <f>IFERROR(AVERAGEIF($F2264:$F2333,$E2340,M2264:M2333),"")</f>
        <v>2.1212384615384612</v>
      </c>
      <c r="N2340" s="14">
        <f>IFERROR(AVERAGEIF($F2264:$F2333,$E2340,N2264:N2333),"")</f>
        <v>1.9482538461538463</v>
      </c>
      <c r="O2340" s="14">
        <f>IFERROR(AVERAGEIF($F2264:$F2333,$E2340,O2264:O2333),"")</f>
        <v>2.0580846153846153</v>
      </c>
      <c r="P2340" s="14">
        <f>IFERROR(AVERAGEIF($F2264:$F2333,$E2340,P2264:P2333),"")</f>
        <v>2.1066538461538462</v>
      </c>
      <c r="Q2340" s="14">
        <f>IFERROR(AVERAGEIF($F2264:$F2333,$E2340,Q2264:Q2333),"")</f>
        <v>2.138261538461538</v>
      </c>
      <c r="R2340" s="14">
        <f>IFERROR(AVERAGEIF($F2264:$F2333,$E2340,R2264:R2333),"")</f>
        <v>2.1180615384615384</v>
      </c>
      <c r="S2340" s="14">
        <f>IFERROR(AVERAGEIF($F2264:$F2333,$E2340,S2264:S2333),"")</f>
        <v>2.1676538461538462</v>
      </c>
      <c r="T2340" s="14">
        <f>IFERROR(AVERAGEIF($F2264:$F2333,$E2340,T2264:T2333),"")</f>
        <v>2.1326384615384617</v>
      </c>
      <c r="U2340" s="14">
        <f>IFERROR(AVERAGEIF($F2264:$F2333,$E2340,U2264:U2333),"")</f>
        <v>2.1077153846153847</v>
      </c>
      <c r="V2340" s="14">
        <f>IFERROR(AVERAGEIF($F2264:$F2333,$E2340,V2264:V2333),"")</f>
        <v>2.0836999999999999</v>
      </c>
      <c r="W2340" s="14">
        <f>IFERROR(AVERAGEIF($F2264:$F2333,$E2340,W2264:W2333),"")</f>
        <v>2.0770153846153847</v>
      </c>
      <c r="X2340" s="14">
        <f>IFERROR(AVERAGEIF($F2264:$F2333,$E2340,X2264:X2333),"")</f>
        <v>2.1554769230769226</v>
      </c>
      <c r="Y2340" s="14">
        <f>IFERROR(AVERAGEIF($F2264:$F2333,$E2340,Y2264:Y2333),"")</f>
        <v>2.132307692307692</v>
      </c>
      <c r="Z2340" s="14">
        <f>IFERROR(AVERAGEIF($F2264:$F2333,$E2340,Z2264:Z2333),"")</f>
        <v>2.1097076923076918</v>
      </c>
      <c r="AA2340" s="14">
        <f>IFERROR(AVERAGEIF($F2264:$F2333,$E2340,AA2264:AA2333),"")</f>
        <v>2.1011538461538461</v>
      </c>
      <c r="AB2340" s="14">
        <f>IFERROR(AVERAGEIF($F2264:$F2333,$E2340,AB2264:AB2333),"")</f>
        <v>2.0576153846153846</v>
      </c>
      <c r="AC2340" s="14">
        <f>IFERROR(AVERAGEIF($F2264:$F2333,$E2340,AC2264:AC2333),"")</f>
        <v>2.0448692307692307</v>
      </c>
      <c r="AD2340" s="14">
        <f>IFERROR(AVERAGEIF($F2264:$F2333,$E2340,AD2264:AD2333),"")</f>
        <v>2.1287307692307698</v>
      </c>
      <c r="AE2340" s="14">
        <f>IFERROR(AVERAGEIF($F2264:$F2333,$E2340,AE2264:AE2333),"")</f>
        <v>2.1148692307692309</v>
      </c>
      <c r="AF2340" s="14">
        <f>IFERROR(AVERAGEIF($F2264:$F2333,$E2340,AF2264:AF2333),"")</f>
        <v>2.1240923076923077</v>
      </c>
      <c r="AG2340" s="14">
        <f>IFERROR(AVERAGEIF($F2264:$F2333,$E2340,AG2264:AG2333),"")</f>
        <v>2.0936153846153847</v>
      </c>
      <c r="AH2340" s="14">
        <f>IFERROR(AVERAGEIF($F2264:$F2333,$E2340,AH2264:AH2333),"")</f>
        <v>2.1033153846153847</v>
      </c>
    </row>
  </sheetData>
  <autoFilter ref="B1:AF2340" xr:uid="{A5DB60AF-3338-4CAB-9F7A-321CECD3C4B6}">
    <filterColumn colId="5">
      <filters>
        <filter val="归母净利润增速(TTM)"/>
      </filters>
    </filterColumn>
  </autoFilter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0A75-97D9-4FE2-AC34-69B9B720A673}">
  <sheetPr>
    <tabColor rgb="FF92D050"/>
  </sheetPr>
  <dimension ref="A1:L73"/>
  <sheetViews>
    <sheetView zoomScale="115" zoomScaleNormal="115" workbookViewId="0">
      <pane ySplit="5" topLeftCell="A15" activePane="bottomLeft" state="frozen"/>
      <selection activeCell="F61" sqref="F61"/>
      <selection pane="bottomLeft" activeCell="G17" sqref="G17"/>
    </sheetView>
  </sheetViews>
  <sheetFormatPr defaultColWidth="8.33203125" defaultRowHeight="13.2" x14ac:dyDescent="0.25"/>
  <cols>
    <col min="1" max="1" width="3.5546875" style="142" customWidth="1"/>
    <col min="2" max="2" width="8.33203125" style="118"/>
    <col min="3" max="3" width="5.88671875" style="118" customWidth="1"/>
    <col min="4" max="4" width="8.21875" style="142" customWidth="1"/>
    <col min="5" max="5" width="8.33203125" style="142" customWidth="1"/>
    <col min="6" max="6" width="9.6640625" style="142" customWidth="1"/>
    <col min="7" max="8" width="8.33203125" style="142"/>
    <col min="9" max="9" width="13.6640625" style="142" customWidth="1"/>
    <col min="10" max="12" width="8.33203125" style="142" customWidth="1"/>
    <col min="13" max="16384" width="8.33203125" style="142"/>
  </cols>
  <sheetData>
    <row r="1" spans="2:12" x14ac:dyDescent="0.25">
      <c r="D1" s="28">
        <f ca="1">TODAY()-1</f>
        <v>46112</v>
      </c>
      <c r="E1" s="28">
        <f ca="1">TODAY()-1</f>
        <v>46112</v>
      </c>
      <c r="F1" s="140">
        <v>46022</v>
      </c>
      <c r="G1" s="141">
        <f>H1</f>
        <v>46022</v>
      </c>
      <c r="H1" s="141">
        <f>F1</f>
        <v>46022</v>
      </c>
      <c r="I1" s="118" t="str">
        <f>IF(MONTH(F1)=6,"半年度",IF(MONTH(F1)=12,"半年度","季度"))</f>
        <v>半年度</v>
      </c>
    </row>
    <row r="2" spans="2:12" ht="39.6" x14ac:dyDescent="0.25">
      <c r="B2" s="143" t="s">
        <v>406</v>
      </c>
      <c r="C2" s="143" t="s">
        <v>139</v>
      </c>
      <c r="D2" s="143" t="s">
        <v>345</v>
      </c>
      <c r="E2" s="143" t="s">
        <v>407</v>
      </c>
      <c r="F2" s="144" t="s">
        <v>254</v>
      </c>
      <c r="G2" s="144" t="s">
        <v>271</v>
      </c>
      <c r="H2" s="144" t="s">
        <v>269</v>
      </c>
      <c r="I2" s="142" t="s">
        <v>408</v>
      </c>
      <c r="J2" s="142" t="s">
        <v>408</v>
      </c>
      <c r="K2" s="142" t="s">
        <v>270</v>
      </c>
      <c r="L2" s="142" t="s">
        <v>270</v>
      </c>
    </row>
    <row r="3" spans="2:12" x14ac:dyDescent="0.25">
      <c r="B3" s="118" t="s">
        <v>5</v>
      </c>
      <c r="C3" s="118" t="s">
        <v>7</v>
      </c>
      <c r="D3" s="145">
        <v>0.70549857616424561</v>
      </c>
      <c r="E3" s="145">
        <v>7.8379973810242278</v>
      </c>
      <c r="F3" s="146">
        <f>INDEX(【输出】数据汇总!$A:$AS,MATCH('估值散点图-回收率0'!$C3&amp;'估值散点图-回收率0'!F$2,【输出】数据汇总!$A:$A,0),MATCH('估值散点图-回收率0'!F$1,【输出】数据汇总!$1:$1,0))</f>
        <v>2.0277644169066245E-2</v>
      </c>
      <c r="G3" s="146">
        <f>INDEX(【输出】数据汇总!$A:$AS,MATCH('估值散点图-回收率0'!$C3&amp;'估值散点图-回收率0'!G$2,【输出】数据汇总!$A:$A,0),MATCH('估值散点图-回收率0'!G$1,【输出】数据汇总!$1:$1,0))</f>
        <v>-0.12911828511892168</v>
      </c>
      <c r="H3" s="146">
        <f>INDEX(【输出】数据汇总!$A:$AS,MATCH('估值散点图-回收率0'!$C3&amp;'估值散点图-回收率0'!H$2,【输出】数据汇总!$A:$A,0),MATCH('估值散点图-回收率0'!H$1,【输出】数据汇总!$1:$1,0))</f>
        <v>-1.1212344345620759E-2</v>
      </c>
      <c r="I3" s="142" t="e">
        <f>RANK(F3,F$3:F$73,1)</f>
        <v>#N/A</v>
      </c>
      <c r="J3" s="142" t="e">
        <f>IF(I3&lt;6,C3,"")</f>
        <v>#N/A</v>
      </c>
      <c r="K3" s="142" t="e">
        <f>RANK(G3,G$3:G$73,0)</f>
        <v>#N/A</v>
      </c>
      <c r="L3" s="142" t="e">
        <f>IF(K3&lt;11,C3,"")</f>
        <v>#N/A</v>
      </c>
    </row>
    <row r="4" spans="2:12" x14ac:dyDescent="0.25">
      <c r="B4" s="118" t="s">
        <v>9</v>
      </c>
      <c r="C4" s="118" t="s">
        <v>11</v>
      </c>
      <c r="D4" s="145">
        <v>0.72888457775115967</v>
      </c>
      <c r="E4" s="145">
        <v>7.7674473191919766</v>
      </c>
      <c r="F4" s="146">
        <f>INDEX(【输出】数据汇总!$A:$AS,MATCH('估值散点图-回收率0'!$C4&amp;'估值散点图-回收率0'!F$2,【输出】数据汇总!$A:$A,0),MATCH('估值散点图-回收率0'!F$1,【输出】数据汇总!$1:$1,0))</f>
        <v>2.0323836908199604E-2</v>
      </c>
      <c r="G4" s="146">
        <f>INDEX(【输出】数据汇总!$A:$AS,MATCH('估值散点图-回收率0'!$C4&amp;'估值散点图-回收率0'!G$2,【输出】数据汇总!$A:$A,0),MATCH('估值散点图-回收率0'!G$1,【输出】数据汇总!$1:$1,0))</f>
        <v>5.2445121361085291E-2</v>
      </c>
      <c r="H4" s="146">
        <f>INDEX(【输出】数据汇总!$A:$AS,MATCH('估值散点图-回收率0'!$C4&amp;'估值散点图-回收率0'!H$2,【输出】数据汇总!$A:$A,0),MATCH('估值散点图-回收率0'!H$1,【输出】数据汇总!$1:$1,0))</f>
        <v>4.8517532703810659E-3</v>
      </c>
      <c r="I4" s="142" t="e">
        <f t="shared" ref="I4:I67" si="0">RANK(F4,F$3:F$73,1)</f>
        <v>#N/A</v>
      </c>
      <c r="J4" s="142" t="e">
        <f t="shared" ref="J4:J67" si="1">IF(I4&lt;6,C4,"")</f>
        <v>#N/A</v>
      </c>
      <c r="K4" s="142" t="e">
        <f t="shared" ref="K4:K67" si="2">RANK(G4,G$3:G$73,0)</f>
        <v>#N/A</v>
      </c>
      <c r="L4" s="142" t="e">
        <f t="shared" ref="L4:L67" si="3">IF(K4&lt;11,C4,"")</f>
        <v>#N/A</v>
      </c>
    </row>
    <row r="5" spans="2:12" x14ac:dyDescent="0.25">
      <c r="B5" s="118" t="s">
        <v>12</v>
      </c>
      <c r="C5" s="118" t="s">
        <v>14</v>
      </c>
      <c r="D5" s="145">
        <v>0.84739142656326294</v>
      </c>
      <c r="E5" s="145">
        <v>8.8117844144073079</v>
      </c>
      <c r="F5" s="146">
        <f>INDEX(【输出】数据汇总!$A:$AS,MATCH('估值散点图-回收率0'!$C5&amp;'估值散点图-回收率0'!F$2,【输出】数据汇总!$A:$A,0),MATCH('估值散点图-回收率0'!F$1,【输出】数据汇总!$1:$1,0))</f>
        <v>1.5728089289791136E-2</v>
      </c>
      <c r="G5" s="146">
        <f>INDEX(【输出】数据汇总!$A:$AS,MATCH('估值散点图-回收率0'!$C5&amp;'估值散点图-回收率0'!G$2,【输出】数据汇总!$A:$A,0),MATCH('估值散点图-回收率0'!G$1,【输出】数据汇总!$1:$1,0))</f>
        <v>1.0776062760916847</v>
      </c>
      <c r="H5" s="146">
        <f>INDEX(【输出】数据汇总!$A:$AS,MATCH('估值散点图-回收率0'!$C5&amp;'估值散点图-回收率0'!H$2,【输出】数据汇总!$A:$A,0),MATCH('估值散点图-回收率0'!H$1,【输出】数据汇总!$1:$1,0))</f>
        <v>9.6882908715049079E-2</v>
      </c>
      <c r="I5" s="142" t="e">
        <f t="shared" si="0"/>
        <v>#N/A</v>
      </c>
      <c r="J5" s="142" t="e">
        <f t="shared" si="1"/>
        <v>#N/A</v>
      </c>
      <c r="K5" s="142" t="e">
        <f t="shared" si="2"/>
        <v>#N/A</v>
      </c>
      <c r="L5" s="142" t="e">
        <f t="shared" si="3"/>
        <v>#N/A</v>
      </c>
    </row>
    <row r="6" spans="2:12" x14ac:dyDescent="0.25">
      <c r="B6" s="118" t="s">
        <v>15</v>
      </c>
      <c r="C6" s="118" t="s">
        <v>17</v>
      </c>
      <c r="D6" s="145">
        <v>0.70205008983612061</v>
      </c>
      <c r="E6" s="145">
        <v>8.59705707640844</v>
      </c>
      <c r="F6" s="146">
        <f>INDEX(【输出】数据汇总!$A:$AS,MATCH('估值散点图-回收率0'!$C6&amp;'估值散点图-回收率0'!F$2,【输出】数据汇总!$A:$A,0),MATCH('估值散点图-回收率0'!F$1,【输出】数据汇总!$1:$1,0))</f>
        <v>1.8199528204724095E-2</v>
      </c>
      <c r="G6" s="146">
        <f>INDEX(【输出】数据汇总!$A:$AS,MATCH('估值散点图-回收率0'!$C6&amp;'估值散点图-回收率0'!G$2,【输出】数据汇总!$A:$A,0),MATCH('估值散点图-回收率0'!G$1,【输出】数据汇总!$1:$1,0))</f>
        <v>-9.6310286765341396E-2</v>
      </c>
      <c r="H6" s="146">
        <f>INDEX(【输出】数据汇总!$A:$AS,MATCH('估值散点图-回收率0'!$C6&amp;'估值散点图-回收率0'!H$2,【输出】数据汇总!$A:$A,0),MATCH('估值散点图-回收率0'!H$1,【输出】数据汇总!$1:$1,0))</f>
        <v>-7.6387356708976862E-3</v>
      </c>
      <c r="I6" s="142" t="e">
        <f t="shared" si="0"/>
        <v>#N/A</v>
      </c>
      <c r="J6" s="142" t="e">
        <f t="shared" si="1"/>
        <v>#N/A</v>
      </c>
      <c r="K6" s="142" t="e">
        <f t="shared" si="2"/>
        <v>#N/A</v>
      </c>
      <c r="L6" s="142" t="e">
        <f t="shared" si="3"/>
        <v>#N/A</v>
      </c>
    </row>
    <row r="7" spans="2:12" x14ac:dyDescent="0.25">
      <c r="B7" s="118" t="s">
        <v>18</v>
      </c>
      <c r="C7" s="118" t="s">
        <v>20</v>
      </c>
      <c r="D7" s="145">
        <v>0.6098971962928772</v>
      </c>
      <c r="E7" s="145">
        <v>7.7537237048209713</v>
      </c>
      <c r="F7" s="146">
        <f>INDEX(【输出】数据汇总!$A:$AS,MATCH('估值散点图-回收率0'!$C7&amp;'估值散点图-回收率0'!F$2,【输出】数据汇总!$A:$A,0),MATCH('估值散点图-回收率0'!F$1,【输出】数据汇总!$1:$1,0))</f>
        <v>1.5017035093012049E-2</v>
      </c>
      <c r="G7" s="146">
        <f>INDEX(【输出】数据汇总!$A:$AS,MATCH('估值散点图-回收率0'!$C7&amp;'估值散点图-回收率0'!G$2,【输出】数据汇总!$A:$A,0),MATCH('估值散点图-回收率0'!G$1,【输出】数据汇总!$1:$1,0))</f>
        <v>-0.27094872088233923</v>
      </c>
      <c r="H7" s="146">
        <f>INDEX(【输出】数据汇总!$A:$AS,MATCH('估值散点图-回收率0'!$C7&amp;'估值散点图-回收率0'!H$2,【输出】数据汇总!$A:$A,0),MATCH('估值散点图-回收率0'!H$1,【输出】数据汇总!$1:$1,0))</f>
        <v>-2.0412949749428071E-2</v>
      </c>
      <c r="I7" s="142" t="e">
        <f t="shared" si="0"/>
        <v>#N/A</v>
      </c>
      <c r="J7" s="142" t="e">
        <f t="shared" si="1"/>
        <v>#N/A</v>
      </c>
      <c r="K7" s="142" t="e">
        <f t="shared" si="2"/>
        <v>#N/A</v>
      </c>
      <c r="L7" s="142" t="e">
        <f t="shared" si="3"/>
        <v>#N/A</v>
      </c>
    </row>
    <row r="8" spans="2:12" x14ac:dyDescent="0.25">
      <c r="B8" s="118" t="s">
        <v>21</v>
      </c>
      <c r="C8" s="118" t="s">
        <v>23</v>
      </c>
      <c r="D8" s="145">
        <v>0.54126375913619995</v>
      </c>
      <c r="E8" s="145">
        <v>7.1502891639472184</v>
      </c>
      <c r="F8" s="146">
        <f>INDEX(【输出】数据汇总!$A:$AS,MATCH('估值散点图-回收率0'!$C8&amp;'估值散点图-回收率0'!F$2,【输出】数据汇总!$A:$A,0),MATCH('估值散点图-回收率0'!F$1,【输出】数据汇总!$1:$1,0))</f>
        <v>1.9259695712496357E-2</v>
      </c>
      <c r="G8" s="146">
        <f>INDEX(【输出】数据汇总!$A:$AS,MATCH('估值散点图-回收率0'!$C8&amp;'估值散点图-回收率0'!G$2,【输出】数据汇总!$A:$A,0),MATCH('估值散点图-回收率0'!G$1,【输出】数据汇总!$1:$1,0))</f>
        <v>-0.14999381732237313</v>
      </c>
      <c r="H8" s="146">
        <f>INDEX(【输出】数据汇总!$A:$AS,MATCH('估值散点图-回收率0'!$C8&amp;'估值散点图-回收率0'!H$2,【输出】数据汇总!$A:$A,0),MATCH('估值散点图-回收率0'!H$1,【输出】数据汇总!$1:$1,0))</f>
        <v>-1.1300305066370817E-2</v>
      </c>
      <c r="I8" s="142" t="e">
        <f t="shared" si="0"/>
        <v>#N/A</v>
      </c>
      <c r="J8" s="142" t="e">
        <f t="shared" si="1"/>
        <v>#N/A</v>
      </c>
      <c r="K8" s="142" t="e">
        <f t="shared" si="2"/>
        <v>#N/A</v>
      </c>
      <c r="L8" s="142" t="e">
        <f t="shared" si="3"/>
        <v>#N/A</v>
      </c>
    </row>
    <row r="9" spans="2:12" x14ac:dyDescent="0.25">
      <c r="B9" s="118" t="s">
        <v>24</v>
      </c>
      <c r="C9" s="118" t="s">
        <v>26</v>
      </c>
      <c r="D9" s="145">
        <v>0.9052656888961792</v>
      </c>
      <c r="E9" s="145">
        <v>6.9824519099934861</v>
      </c>
      <c r="F9" s="146">
        <f>INDEX(【输出】数据汇总!$A:$AS,MATCH('估值散点图-回收率0'!$C9&amp;'估值散点图-回收率0'!F$2,【输出】数据汇总!$A:$A,0),MATCH('估值散点图-回收率0'!F$1,【输出】数据汇总!$1:$1,0))</f>
        <v>1.5915786572921323E-2</v>
      </c>
      <c r="G9" s="146">
        <f>INDEX(【输出】数据汇总!$A:$AS,MATCH('估值散点图-回收率0'!$C9&amp;'估值散点图-回收率0'!G$2,【输出】数据汇总!$A:$A,0),MATCH('估值散点图-回收率0'!G$1,【输出】数据汇总!$1:$1,0))</f>
        <v>0.81879368761694216</v>
      </c>
      <c r="H9" s="146">
        <f>INDEX(【输出】数据汇总!$A:$AS,MATCH('估值散点图-回收率0'!$C9&amp;'估值散点图-回收率0'!H$2,【输出】数据汇总!$A:$A,0),MATCH('估值散点图-回收率0'!H$1,【输出】数据汇总!$1:$1,0))</f>
        <v>9.6605915584798183E-2</v>
      </c>
      <c r="I9" s="142" t="e">
        <f t="shared" si="0"/>
        <v>#N/A</v>
      </c>
      <c r="J9" s="142" t="s">
        <v>428</v>
      </c>
      <c r="K9" s="142" t="e">
        <f t="shared" si="2"/>
        <v>#N/A</v>
      </c>
      <c r="L9" s="142" t="s">
        <v>428</v>
      </c>
    </row>
    <row r="10" spans="2:12" x14ac:dyDescent="0.25">
      <c r="B10" s="118" t="s">
        <v>28</v>
      </c>
      <c r="C10" s="118" t="s">
        <v>30</v>
      </c>
      <c r="D10" s="145">
        <v>0.4918561577796936</v>
      </c>
      <c r="E10" s="145">
        <v>5.4823184052898188</v>
      </c>
      <c r="F10" s="146">
        <f>INDEX(【输出】数据汇总!$A:$AS,MATCH('估值散点图-回收率0'!$C10&amp;'估值散点图-回收率0'!F$2,【输出】数据汇总!$A:$A,0),MATCH('估值散点图-回收率0'!F$1,【输出】数据汇总!$1:$1,0))</f>
        <v>1.9497004306970468E-2</v>
      </c>
      <c r="G10" s="146">
        <f>INDEX(【输出】数据汇总!$A:$AS,MATCH('估值散点图-回收率0'!$C10&amp;'估值散点图-回收率0'!G$2,【输出】数据汇总!$A:$A,0),MATCH('估值散点图-回收率0'!G$1,【输出】数据汇总!$1:$1,0))</f>
        <v>-0.12770954059042958</v>
      </c>
      <c r="H10" s="146">
        <f>INDEX(【输出】数据汇总!$A:$AS,MATCH('估值散点图-回收率0'!$C10&amp;'估值散点图-回收率0'!H$2,【输出】数据汇总!$A:$A,0),MATCH('估值散点图-回收率0'!H$1,【输出】数据汇总!$1:$1,0))</f>
        <v>-1.0971891815161302E-2</v>
      </c>
      <c r="I10" s="142" t="e">
        <f t="shared" si="0"/>
        <v>#N/A</v>
      </c>
      <c r="J10" s="142" t="e">
        <f t="shared" si="1"/>
        <v>#N/A</v>
      </c>
      <c r="K10" s="142" t="e">
        <f t="shared" si="2"/>
        <v>#N/A</v>
      </c>
      <c r="L10" s="142" t="e">
        <f t="shared" si="3"/>
        <v>#N/A</v>
      </c>
    </row>
    <row r="11" spans="2:12" x14ac:dyDescent="0.25">
      <c r="B11" s="118" t="s">
        <v>31</v>
      </c>
      <c r="C11" s="118" t="s">
        <v>33</v>
      </c>
      <c r="D11" s="145">
        <v>0.46004849672317505</v>
      </c>
      <c r="E11" s="145">
        <v>8.4591004302234207</v>
      </c>
      <c r="F11" s="146">
        <f>INDEX(【输出】数据汇总!$A:$AS,MATCH('估值散点图-回收率0'!$C11&amp;'估值散点图-回收率0'!F$2,【输出】数据汇总!$A:$A,0),MATCH('估值散点图-回收率0'!F$1,【输出】数据汇总!$1:$1,0))</f>
        <v>2.4248876062740087E-2</v>
      </c>
      <c r="G11" s="146">
        <f>INDEX(【输出】数据汇总!$A:$AS,MATCH('估值散点图-回收率0'!$C11&amp;'估值散点图-回收率0'!G$2,【输出】数据汇总!$A:$A,0),MATCH('估值散点图-回收率0'!G$1,【输出】数据汇总!$1:$1,0))</f>
        <v>-0.67887038007077571</v>
      </c>
      <c r="H11" s="146">
        <f>INDEX(【输出】数据汇总!$A:$AS,MATCH('估值散点图-回收率0'!$C11&amp;'估值散点图-回收率0'!H$2,【输出】数据汇总!$A:$A,0),MATCH('估值散点图-回收率0'!H$1,【输出】数据汇总!$1:$1,0))</f>
        <v>-4.156503597685924E-2</v>
      </c>
      <c r="I11" s="142" t="e">
        <f t="shared" si="0"/>
        <v>#N/A</v>
      </c>
      <c r="J11" s="142" t="e">
        <f t="shared" si="1"/>
        <v>#N/A</v>
      </c>
      <c r="K11" s="142" t="e">
        <f t="shared" si="2"/>
        <v>#N/A</v>
      </c>
      <c r="L11" s="142" t="e">
        <f t="shared" si="3"/>
        <v>#N/A</v>
      </c>
    </row>
    <row r="12" spans="2:12" x14ac:dyDescent="0.25">
      <c r="B12" s="118" t="s">
        <v>34</v>
      </c>
      <c r="C12" s="118" t="s">
        <v>36</v>
      </c>
      <c r="D12" s="145">
        <v>0.63804000616073608</v>
      </c>
      <c r="E12" s="145">
        <v>7.2045494460924093</v>
      </c>
      <c r="F12" s="146">
        <f>INDEX(【输出】数据汇总!$A:$AS,MATCH('估值散点图-回收率0'!$C12&amp;'估值散点图-回收率0'!F$2,【输出】数据汇总!$A:$A,0),MATCH('估值散点图-回收率0'!F$1,【输出】数据汇总!$1:$1,0))</f>
        <v>2.1233649894007205E-2</v>
      </c>
      <c r="G12" s="146">
        <f>INDEX(【输出】数据汇总!$A:$AS,MATCH('估值散点图-回收率0'!$C12&amp;'估值散点图-回收率0'!G$2,【输出】数据汇总!$A:$A,0),MATCH('估值散点图-回收率0'!G$1,【输出】数据汇总!$1:$1,0))</f>
        <v>-0.23942872921917929</v>
      </c>
      <c r="H12" s="146">
        <f>INDEX(【输出】数据汇总!$A:$AS,MATCH('估值散点图-回收率0'!$C12&amp;'估值散点图-回收率0'!H$2,【输出】数据汇总!$A:$A,0),MATCH('估值散点图-回收率0'!H$1,【输出】数据汇总!$1:$1,0))</f>
        <v>-2.040023262183388E-2</v>
      </c>
      <c r="I12" s="142" t="e">
        <f t="shared" si="0"/>
        <v>#N/A</v>
      </c>
      <c r="J12" s="142" t="e">
        <f t="shared" si="1"/>
        <v>#N/A</v>
      </c>
      <c r="K12" s="142" t="e">
        <f t="shared" si="2"/>
        <v>#N/A</v>
      </c>
      <c r="L12" s="142" t="e">
        <f t="shared" si="3"/>
        <v>#N/A</v>
      </c>
    </row>
    <row r="13" spans="2:12" x14ac:dyDescent="0.25">
      <c r="B13" s="118" t="s">
        <v>37</v>
      </c>
      <c r="C13" s="118" t="s">
        <v>39</v>
      </c>
      <c r="D13" s="145">
        <v>0.29387971758842468</v>
      </c>
      <c r="E13" s="145">
        <v>6.0802230084122968</v>
      </c>
      <c r="F13" s="146">
        <f>INDEX(【输出】数据汇总!$A:$AS,MATCH('估值散点图-回收率0'!$C13&amp;'估值散点图-回收率0'!F$2,【输出】数据汇总!$A:$A,0),MATCH('估值散点图-回收率0'!F$1,【输出】数据汇总!$1:$1,0))</f>
        <v>3.0124779399343944E-2</v>
      </c>
      <c r="G13" s="146">
        <f>INDEX(【输出】数据汇总!$A:$AS,MATCH('估值散点图-回收率0'!$C13&amp;'估值散点图-回收率0'!G$2,【输出】数据汇总!$A:$A,0),MATCH('估值散点图-回收率0'!G$1,【输出】数据汇总!$1:$1,0))</f>
        <v>-3.3039652193829143</v>
      </c>
      <c r="H13" s="146">
        <f>INDEX(【输出】数据汇总!$A:$AS,MATCH('估值散点图-回收率0'!$C13&amp;'估值散点图-回收率0'!H$2,【输出】数据汇总!$A:$A,0),MATCH('估值散点图-回收率0'!H$1,【输出】数据汇总!$1:$1,0))</f>
        <v>-0.14642353731020813</v>
      </c>
      <c r="I13" s="142" t="e">
        <f t="shared" si="0"/>
        <v>#N/A</v>
      </c>
      <c r="J13" s="142" t="e">
        <f t="shared" si="1"/>
        <v>#N/A</v>
      </c>
      <c r="K13" s="142" t="e">
        <f t="shared" si="2"/>
        <v>#N/A</v>
      </c>
      <c r="L13" s="142" t="e">
        <f t="shared" si="3"/>
        <v>#N/A</v>
      </c>
    </row>
    <row r="14" spans="2:12" x14ac:dyDescent="0.25">
      <c r="B14" s="118" t="s">
        <v>40</v>
      </c>
      <c r="C14" s="118" t="s">
        <v>42</v>
      </c>
      <c r="D14" s="145">
        <v>0.38417753577232361</v>
      </c>
      <c r="E14" s="145">
        <v>5.114045862588239</v>
      </c>
      <c r="F14" s="146">
        <f>INDEX(【输出】数据汇总!$A:$AS,MATCH('估值散点图-回收率0'!$C14&amp;'估值散点图-回收率0'!F$2,【输出】数据汇总!$A:$A,0),MATCH('估值散点图-回收率0'!F$1,【输出】数据汇总!$1:$1,0))</f>
        <v>2.1670396098177714E-2</v>
      </c>
      <c r="G14" s="146">
        <f>INDEX(【输出】数据汇总!$A:$AS,MATCH('估值散点图-回收率0'!$C14&amp;'估值散点图-回收率0'!G$2,【输出】数据汇总!$A:$A,0),MATCH('估值散点图-回收率0'!G$1,【输出】数据汇总!$1:$1,0))</f>
        <v>-0.79500253953536282</v>
      </c>
      <c r="H14" s="146">
        <f>INDEX(【输出】数据汇总!$A:$AS,MATCH('估值散点图-回收率0'!$C14&amp;'估值散点图-回收率0'!H$2,【输出】数据汇总!$A:$A,0),MATCH('估值散点图-回收率0'!H$1,【输出】数据汇总!$1:$1,0))</f>
        <v>-5.1036323743386236E-2</v>
      </c>
      <c r="I14" s="142" t="e">
        <f t="shared" si="0"/>
        <v>#N/A</v>
      </c>
      <c r="J14" s="142" t="e">
        <f t="shared" si="1"/>
        <v>#N/A</v>
      </c>
      <c r="K14" s="142" t="e">
        <f t="shared" si="2"/>
        <v>#N/A</v>
      </c>
      <c r="L14" s="142" t="e">
        <f t="shared" si="3"/>
        <v>#N/A</v>
      </c>
    </row>
    <row r="15" spans="2:12" x14ac:dyDescent="0.25">
      <c r="B15" s="118" t="s">
        <v>43</v>
      </c>
      <c r="C15" s="118" t="s">
        <v>45</v>
      </c>
      <c r="D15" s="145">
        <v>0.47651329636573792</v>
      </c>
      <c r="E15" s="145">
        <v>5.2670693881841117</v>
      </c>
      <c r="F15" s="146">
        <f>INDEX(【输出】数据汇总!$A:$AS,MATCH('估值散点图-回收率0'!$C15&amp;'估值散点图-回收率0'!F$2,【输出】数据汇总!$A:$A,0),MATCH('估值散点图-回收率0'!F$1,【输出】数据汇总!$1:$1,0))</f>
        <v>1.8983783628888765E-2</v>
      </c>
      <c r="G15" s="146">
        <f>INDEX(【输出】数据汇总!$A:$AS,MATCH('估值散点图-回收率0'!$C15&amp;'估值散点图-回收率0'!G$2,【输出】数据汇总!$A:$A,0),MATCH('估值散点图-回收率0'!G$1,【输出】数据汇总!$1:$1,0))</f>
        <v>-0.33021368423521685</v>
      </c>
      <c r="H15" s="146">
        <f>INDEX(【输出】数据汇总!$A:$AS,MATCH('估值散点图-回收率0'!$C15&amp;'估值散点图-回收率0'!H$2,【输出】数据汇总!$A:$A,0),MATCH('估值散点图-回收率0'!H$1,【输出】数据汇总!$1:$1,0))</f>
        <v>-2.55413800110308E-2</v>
      </c>
      <c r="I15" s="142" t="e">
        <f t="shared" si="0"/>
        <v>#N/A</v>
      </c>
      <c r="J15" s="142" t="e">
        <f t="shared" si="1"/>
        <v>#N/A</v>
      </c>
      <c r="K15" s="142" t="e">
        <f t="shared" si="2"/>
        <v>#N/A</v>
      </c>
      <c r="L15" s="142" t="e">
        <f t="shared" si="3"/>
        <v>#N/A</v>
      </c>
    </row>
    <row r="16" spans="2:12" x14ac:dyDescent="0.25">
      <c r="B16" s="118" t="s">
        <v>46</v>
      </c>
      <c r="C16" s="118" t="s">
        <v>48</v>
      </c>
      <c r="D16" s="145">
        <v>0.36895883083343506</v>
      </c>
      <c r="E16" s="145">
        <v>4.6769150261254975</v>
      </c>
      <c r="F16" s="146">
        <f>INDEX(【输出】数据汇总!$A:$AS,MATCH('估值散点图-回收率0'!$C16&amp;'估值散点图-回收率0'!F$2,【输出】数据汇总!$A:$A,0),MATCH('估值散点图-回收率0'!F$1,【输出】数据汇总!$1:$1,0))</f>
        <v>2.8358726273207249E-2</v>
      </c>
      <c r="G16" s="146">
        <f>INDEX(【输出】数据汇总!$A:$AS,MATCH('估值散点图-回收率0'!$C16&amp;'估值散点图-回收率0'!G$2,【输出】数据汇总!$A:$A,0),MATCH('估值散点图-回收率0'!G$1,【输出】数据汇总!$1:$1,0))</f>
        <v>-1.9364824632352942</v>
      </c>
      <c r="H16" s="146">
        <f>INDEX(【输出】数据汇总!$A:$AS,MATCH('估值散点图-回收率0'!$C16&amp;'估值散点图-回收率0'!H$2,【输出】数据汇总!$A:$A,0),MATCH('估值散点图-回收率0'!H$1,【输出】数据汇总!$1:$1,0))</f>
        <v>-0.13309628650700198</v>
      </c>
      <c r="I16" s="142" t="e">
        <f t="shared" si="0"/>
        <v>#N/A</v>
      </c>
      <c r="J16" s="142" t="e">
        <f t="shared" si="1"/>
        <v>#N/A</v>
      </c>
      <c r="K16" s="142" t="e">
        <f t="shared" si="2"/>
        <v>#N/A</v>
      </c>
      <c r="L16" s="142" t="e">
        <f t="shared" si="3"/>
        <v>#N/A</v>
      </c>
    </row>
    <row r="17" spans="2:12" x14ac:dyDescent="0.25">
      <c r="B17" s="118" t="s">
        <v>49</v>
      </c>
      <c r="C17" s="118" t="s">
        <v>51</v>
      </c>
      <c r="D17" s="145">
        <v>0.46321761608123779</v>
      </c>
      <c r="E17" s="145">
        <v>5.7783791211866182</v>
      </c>
      <c r="F17" s="146">
        <f>INDEX(【输出】数据汇总!$A:$AS,MATCH('估值散点图-回收率0'!$C17&amp;'估值散点图-回收率0'!F$2,【输出】数据汇总!$A:$A,0),MATCH('估值散点图-回收率0'!F$1,【输出】数据汇总!$1:$1,0))</f>
        <v>3.8678922532717944E-2</v>
      </c>
      <c r="G17" s="146">
        <f>INDEX(【输出】数据汇总!$A:$AS,MATCH('估值散点图-回收率0'!$C17&amp;'估值散点图-回收率0'!G$2,【输出】数据汇总!$A:$A,0),MATCH('估值散点图-回收率0'!G$1,【输出】数据汇总!$1:$1,0))</f>
        <v>-3.9782267728713951</v>
      </c>
      <c r="H17" s="146">
        <f>INDEX(【输出】数据汇总!$A:$AS,MATCH('估值散点图-回收率0'!$C17&amp;'估值散点图-回收率0'!H$2,【输出】数据汇总!$A:$A,0),MATCH('估值散点图-回收率0'!H$1,【输出】数据汇总!$1:$1,0))</f>
        <v>-0.25357597255358166</v>
      </c>
      <c r="I17" s="142" t="e">
        <f t="shared" si="0"/>
        <v>#N/A</v>
      </c>
      <c r="J17" s="142" t="e">
        <f t="shared" si="1"/>
        <v>#N/A</v>
      </c>
      <c r="K17" s="142" t="e">
        <f t="shared" si="2"/>
        <v>#N/A</v>
      </c>
      <c r="L17" s="142" t="e">
        <f t="shared" si="3"/>
        <v>#N/A</v>
      </c>
    </row>
    <row r="18" spans="2:12" x14ac:dyDescent="0.25">
      <c r="B18" s="118" t="s">
        <v>52</v>
      </c>
      <c r="C18" s="118" t="s">
        <v>54</v>
      </c>
      <c r="D18" s="145">
        <v>0.41921985149383545</v>
      </c>
      <c r="E18" s="145">
        <v>5.2109859161539065</v>
      </c>
      <c r="F18" s="146" t="str">
        <f>INDEX(【输出】数据汇总!$A:$AS,MATCH('估值散点图-回收率0'!$C18&amp;'估值散点图-回收率0'!F$2,【输出】数据汇总!$A:$A,0),MATCH('估值散点图-回收率0'!F$1,【输出】数据汇总!$1:$1,0))</f>
        <v/>
      </c>
      <c r="G18" s="146" t="str">
        <f>INDEX(【输出】数据汇总!$A:$AS,MATCH('估值散点图-回收率0'!$C18&amp;'估值散点图-回收率0'!G$2,【输出】数据汇总!$A:$A,0),MATCH('估值散点图-回收率0'!G$1,【输出】数据汇总!$1:$1,0))</f>
        <v/>
      </c>
      <c r="H18" s="146" t="str">
        <f>INDEX(【输出】数据汇总!$A:$AS,MATCH('估值散点图-回收率0'!$C18&amp;'估值散点图-回收率0'!H$2,【输出】数据汇总!$A:$A,0),MATCH('估值散点图-回收率0'!H$1,【输出】数据汇总!$1:$1,0))</f>
        <v/>
      </c>
      <c r="I18" s="142" t="e">
        <f t="shared" si="0"/>
        <v>#VALUE!</v>
      </c>
      <c r="J18" s="142" t="e">
        <f t="shared" si="1"/>
        <v>#VALUE!</v>
      </c>
      <c r="K18" s="142" t="e">
        <f t="shared" si="2"/>
        <v>#VALUE!</v>
      </c>
      <c r="L18" s="142" t="s">
        <v>461</v>
      </c>
    </row>
    <row r="19" spans="2:12" x14ac:dyDescent="0.25">
      <c r="B19" s="118" t="s">
        <v>56</v>
      </c>
      <c r="C19" s="118" t="s">
        <v>58</v>
      </c>
      <c r="D19" s="145">
        <v>0.80468910932540894</v>
      </c>
      <c r="E19" s="145">
        <v>6.4542181132634777</v>
      </c>
      <c r="F19" s="146" t="str">
        <f>INDEX(【输出】数据汇总!$A:$AS,MATCH('估值散点图-回收率0'!$C19&amp;'估值散点图-回收率0'!F$2,【输出】数据汇总!$A:$A,0),MATCH('估值散点图-回收率0'!F$1,【输出】数据汇总!$1:$1,0))</f>
        <v/>
      </c>
      <c r="G19" s="146" t="str">
        <f>INDEX(【输出】数据汇总!$A:$AS,MATCH('估值散点图-回收率0'!$C19&amp;'估值散点图-回收率0'!G$2,【输出】数据汇总!$A:$A,0),MATCH('估值散点图-回收率0'!G$1,【输出】数据汇总!$1:$1,0))</f>
        <v/>
      </c>
      <c r="H19" s="146" t="str">
        <f>INDEX(【输出】数据汇总!$A:$AS,MATCH('估值散点图-回收率0'!$C19&amp;'估值散点图-回收率0'!H$2,【输出】数据汇总!$A:$A,0),MATCH('估值散点图-回收率0'!H$1,【输出】数据汇总!$1:$1,0))</f>
        <v/>
      </c>
      <c r="I19" s="142" t="e">
        <f t="shared" si="0"/>
        <v>#VALUE!</v>
      </c>
      <c r="J19" s="142" t="e">
        <f t="shared" si="1"/>
        <v>#VALUE!</v>
      </c>
      <c r="K19" s="142" t="e">
        <f t="shared" si="2"/>
        <v>#VALUE!</v>
      </c>
      <c r="L19" s="142" t="e">
        <f t="shared" si="3"/>
        <v>#VALUE!</v>
      </c>
    </row>
    <row r="20" spans="2:12" x14ac:dyDescent="0.25">
      <c r="B20" s="118" t="s">
        <v>59</v>
      </c>
      <c r="C20" s="118" t="s">
        <v>61</v>
      </c>
      <c r="D20" s="145">
        <v>0.59766227006912231</v>
      </c>
      <c r="E20" s="145">
        <v>6.1496018689491274</v>
      </c>
      <c r="F20" s="146" t="str">
        <f>INDEX(【输出】数据汇总!$A:$AS,MATCH('估值散点图-回收率0'!$C20&amp;'估值散点图-回收率0'!F$2,【输出】数据汇总!$A:$A,0),MATCH('估值散点图-回收率0'!F$1,【输出】数据汇总!$1:$1,0))</f>
        <v/>
      </c>
      <c r="G20" s="146" t="str">
        <f>INDEX(【输出】数据汇总!$A:$AS,MATCH('估值散点图-回收率0'!$C20&amp;'估值散点图-回收率0'!G$2,【输出】数据汇总!$A:$A,0),MATCH('估值散点图-回收率0'!G$1,【输出】数据汇总!$1:$1,0))</f>
        <v/>
      </c>
      <c r="H20" s="146" t="str">
        <f>INDEX(【输出】数据汇总!$A:$AS,MATCH('估值散点图-回收率0'!$C20&amp;'估值散点图-回收率0'!H$2,【输出】数据汇总!$A:$A,0),MATCH('估值散点图-回收率0'!H$1,【输出】数据汇总!$1:$1,0))</f>
        <v/>
      </c>
      <c r="I20" s="142" t="e">
        <f t="shared" si="0"/>
        <v>#VALUE!</v>
      </c>
      <c r="J20" s="142" t="e">
        <f t="shared" si="1"/>
        <v>#VALUE!</v>
      </c>
      <c r="K20" s="142" t="e">
        <f t="shared" si="2"/>
        <v>#VALUE!</v>
      </c>
      <c r="L20" s="142" t="e">
        <f t="shared" si="3"/>
        <v>#VALUE!</v>
      </c>
    </row>
    <row r="21" spans="2:12" x14ac:dyDescent="0.25">
      <c r="B21" s="118" t="s">
        <v>62</v>
      </c>
      <c r="C21" s="118" t="s">
        <v>64</v>
      </c>
      <c r="D21" s="145">
        <v>0.90372735261917114</v>
      </c>
      <c r="E21" s="145">
        <v>7.585323460575653</v>
      </c>
      <c r="F21" s="146" t="str">
        <f>INDEX(【输出】数据汇总!$A:$AS,MATCH('估值散点图-回收率0'!$C21&amp;'估值散点图-回收率0'!F$2,【输出】数据汇总!$A:$A,0),MATCH('估值散点图-回收率0'!F$1,【输出】数据汇总!$1:$1,0))</f>
        <v/>
      </c>
      <c r="G21" s="146" t="str">
        <f>INDEX(【输出】数据汇总!$A:$AS,MATCH('估值散点图-回收率0'!$C21&amp;'估值散点图-回收率0'!G$2,【输出】数据汇总!$A:$A,0),MATCH('估值散点图-回收率0'!G$1,【输出】数据汇总!$1:$1,0))</f>
        <v/>
      </c>
      <c r="H21" s="146" t="str">
        <f>INDEX(【输出】数据汇总!$A:$AS,MATCH('估值散点图-回收率0'!$C21&amp;'估值散点图-回收率0'!H$2,【输出】数据汇总!$A:$A,0),MATCH('估值散点图-回收率0'!H$1,【输出】数据汇总!$1:$1,0))</f>
        <v/>
      </c>
      <c r="I21" s="142" t="e">
        <f t="shared" si="0"/>
        <v>#VALUE!</v>
      </c>
      <c r="J21" s="142" t="e">
        <f t="shared" si="1"/>
        <v>#VALUE!</v>
      </c>
      <c r="K21" s="142" t="e">
        <f t="shared" si="2"/>
        <v>#VALUE!</v>
      </c>
      <c r="L21" s="142" t="e">
        <f t="shared" si="3"/>
        <v>#VALUE!</v>
      </c>
    </row>
    <row r="22" spans="2:12" x14ac:dyDescent="0.25">
      <c r="B22" s="118" t="s">
        <v>65</v>
      </c>
      <c r="C22" s="118" t="s">
        <v>67</v>
      </c>
      <c r="D22" s="145">
        <v>0.7757452130317688</v>
      </c>
      <c r="E22" s="145">
        <v>7.2313280343291986</v>
      </c>
      <c r="F22" s="146" t="str">
        <f>INDEX(【输出】数据汇总!$A:$AS,MATCH('估值散点图-回收率0'!$C22&amp;'估值散点图-回收率0'!F$2,【输出】数据汇总!$A:$A,0),MATCH('估值散点图-回收率0'!F$1,【输出】数据汇总!$1:$1,0))</f>
        <v/>
      </c>
      <c r="G22" s="146" t="str">
        <f>INDEX(【输出】数据汇总!$A:$AS,MATCH('估值散点图-回收率0'!$C22&amp;'估值散点图-回收率0'!G$2,【输出】数据汇总!$A:$A,0),MATCH('估值散点图-回收率0'!G$1,【输出】数据汇总!$1:$1,0))</f>
        <v/>
      </c>
      <c r="H22" s="146" t="str">
        <f>INDEX(【输出】数据汇总!$A:$AS,MATCH('估值散点图-回收率0'!$C22&amp;'估值散点图-回收率0'!H$2,【输出】数据汇总!$A:$A,0),MATCH('估值散点图-回收率0'!H$1,【输出】数据汇总!$1:$1,0))</f>
        <v/>
      </c>
      <c r="I22" s="142" t="e">
        <f t="shared" si="0"/>
        <v>#VALUE!</v>
      </c>
      <c r="J22" s="142" t="e">
        <f t="shared" si="1"/>
        <v>#VALUE!</v>
      </c>
      <c r="K22" s="142" t="e">
        <f t="shared" si="2"/>
        <v>#VALUE!</v>
      </c>
      <c r="L22" s="142" t="e">
        <f t="shared" si="3"/>
        <v>#VALUE!</v>
      </c>
    </row>
    <row r="23" spans="2:12" x14ac:dyDescent="0.25">
      <c r="B23" s="118" t="s">
        <v>68</v>
      </c>
      <c r="C23" s="118" t="s">
        <v>70</v>
      </c>
      <c r="D23" s="145">
        <v>0.91164964437484741</v>
      </c>
      <c r="E23" s="145">
        <v>7.0661479356676313</v>
      </c>
      <c r="F23" s="146" t="str">
        <f>INDEX(【输出】数据汇总!$A:$AS,MATCH('估值散点图-回收率0'!$C23&amp;'估值散点图-回收率0'!F$2,【输出】数据汇总!$A:$A,0),MATCH('估值散点图-回收率0'!F$1,【输出】数据汇总!$1:$1,0))</f>
        <v/>
      </c>
      <c r="G23" s="146" t="str">
        <f>INDEX(【输出】数据汇总!$A:$AS,MATCH('估值散点图-回收率0'!$C23&amp;'估值散点图-回收率0'!G$2,【输出】数据汇总!$A:$A,0),MATCH('估值散点图-回收率0'!G$1,【输出】数据汇总!$1:$1,0))</f>
        <v/>
      </c>
      <c r="H23" s="146" t="str">
        <f>INDEX(【输出】数据汇总!$A:$AS,MATCH('估值散点图-回收率0'!$C23&amp;'估值散点图-回收率0'!H$2,【输出】数据汇总!$A:$A,0),MATCH('估值散点图-回收率0'!H$1,【输出】数据汇总!$1:$1,0))</f>
        <v/>
      </c>
      <c r="I23" s="142" t="e">
        <f t="shared" si="0"/>
        <v>#VALUE!</v>
      </c>
      <c r="J23" s="142" t="e">
        <f t="shared" si="1"/>
        <v>#VALUE!</v>
      </c>
      <c r="K23" s="142" t="e">
        <f t="shared" si="2"/>
        <v>#VALUE!</v>
      </c>
      <c r="L23" s="142" t="e">
        <f t="shared" si="3"/>
        <v>#VALUE!</v>
      </c>
    </row>
    <row r="24" spans="2:12" x14ac:dyDescent="0.25">
      <c r="B24" s="118" t="s">
        <v>71</v>
      </c>
      <c r="C24" s="118" t="s">
        <v>73</v>
      </c>
      <c r="D24" s="145">
        <v>0.85554784536361694</v>
      </c>
      <c r="E24" s="145">
        <v>5.6994957700106763</v>
      </c>
      <c r="F24" s="146" t="str">
        <f>INDEX(【输出】数据汇总!$A:$AS,MATCH('估值散点图-回收率0'!$C24&amp;'估值散点图-回收率0'!F$2,【输出】数据汇总!$A:$A,0),MATCH('估值散点图-回收率0'!F$1,【输出】数据汇总!$1:$1,0))</f>
        <v/>
      </c>
      <c r="G24" s="146" t="str">
        <f>INDEX(【输出】数据汇总!$A:$AS,MATCH('估值散点图-回收率0'!$C24&amp;'估值散点图-回收率0'!G$2,【输出】数据汇总!$A:$A,0),MATCH('估值散点图-回收率0'!G$1,【输出】数据汇总!$1:$1,0))</f>
        <v/>
      </c>
      <c r="H24" s="146" t="str">
        <f>INDEX(【输出】数据汇总!$A:$AS,MATCH('估值散点图-回收率0'!$C24&amp;'估值散点图-回收率0'!H$2,【输出】数据汇总!$A:$A,0),MATCH('估值散点图-回收率0'!H$1,【输出】数据汇总!$1:$1,0))</f>
        <v/>
      </c>
      <c r="I24" s="142" t="e">
        <f t="shared" si="0"/>
        <v>#VALUE!</v>
      </c>
      <c r="J24" s="142" t="e">
        <f t="shared" si="1"/>
        <v>#VALUE!</v>
      </c>
      <c r="K24" s="142" t="e">
        <f t="shared" si="2"/>
        <v>#VALUE!</v>
      </c>
      <c r="L24" s="142" t="e">
        <f t="shared" si="3"/>
        <v>#VALUE!</v>
      </c>
    </row>
    <row r="25" spans="2:12" x14ac:dyDescent="0.25">
      <c r="B25" s="118" t="s">
        <v>74</v>
      </c>
      <c r="C25" s="118" t="s">
        <v>76</v>
      </c>
      <c r="D25" s="145">
        <v>0.55456280708312988</v>
      </c>
      <c r="E25" s="145">
        <v>5.1035114251157863</v>
      </c>
      <c r="F25" s="146" t="str">
        <f>INDEX(【输出】数据汇总!$A:$AS,MATCH('估值散点图-回收率0'!$C25&amp;'估值散点图-回收率0'!F$2,【输出】数据汇总!$A:$A,0),MATCH('估值散点图-回收率0'!F$1,【输出】数据汇总!$1:$1,0))</f>
        <v/>
      </c>
      <c r="G25" s="146" t="str">
        <f>INDEX(【输出】数据汇总!$A:$AS,MATCH('估值散点图-回收率0'!$C25&amp;'估值散点图-回收率0'!G$2,【输出】数据汇总!$A:$A,0),MATCH('估值散点图-回收率0'!G$1,【输出】数据汇总!$1:$1,0))</f>
        <v/>
      </c>
      <c r="H25" s="146" t="str">
        <f>INDEX(【输出】数据汇总!$A:$AS,MATCH('估值散点图-回收率0'!$C25&amp;'估值散点图-回收率0'!H$2,【输出】数据汇总!$A:$A,0),MATCH('估值散点图-回收率0'!H$1,【输出】数据汇总!$1:$1,0))</f>
        <v/>
      </c>
      <c r="I25" s="142" t="e">
        <f t="shared" si="0"/>
        <v>#VALUE!</v>
      </c>
      <c r="J25" s="142" t="e">
        <f t="shared" si="1"/>
        <v>#VALUE!</v>
      </c>
      <c r="K25" s="142" t="e">
        <f t="shared" si="2"/>
        <v>#VALUE!</v>
      </c>
      <c r="L25" s="142" t="e">
        <f t="shared" si="3"/>
        <v>#VALUE!</v>
      </c>
    </row>
    <row r="26" spans="2:12" x14ac:dyDescent="0.25">
      <c r="B26" s="118" t="s">
        <v>77</v>
      </c>
      <c r="C26" s="118" t="s">
        <v>79</v>
      </c>
      <c r="D26" s="145">
        <v>0.64994311332702637</v>
      </c>
      <c r="E26" s="145">
        <v>6.9966790342693148</v>
      </c>
      <c r="F26" s="146">
        <f>INDEX(【输出】数据汇总!$A:$AS,MATCH('估值散点图-回收率0'!$C26&amp;'估值散点图-回收率0'!F$2,【输出】数据汇总!$A:$A,0),MATCH('估值散点图-回收率0'!F$1,【输出】数据汇总!$1:$1,0))</f>
        <v>1.8290023414591374E-2</v>
      </c>
      <c r="G26" s="146">
        <f>INDEX(【输出】数据汇总!$A:$AS,MATCH('估值散点图-回收率0'!$C26&amp;'估值散点图-回收率0'!G$2,【输出】数据汇总!$A:$A,0),MATCH('估值散点图-回收率0'!G$1,【输出】数据汇总!$1:$1,0))</f>
        <v>-0.17986727123008001</v>
      </c>
      <c r="H26" s="146">
        <f>INDEX(【输出】数据汇总!$A:$AS,MATCH('估值散点图-回收率0'!$C26&amp;'估值散点图-回收率0'!H$2,【输出】数据汇总!$A:$A,0),MATCH('估值散点图-回收率0'!H$1,【输出】数据汇总!$1:$1,0))</f>
        <v>-1.6150146645085264E-2</v>
      </c>
      <c r="I26" s="142" t="e">
        <f t="shared" si="0"/>
        <v>#N/A</v>
      </c>
      <c r="J26" s="142" t="e">
        <f t="shared" si="1"/>
        <v>#N/A</v>
      </c>
      <c r="K26" s="142" t="e">
        <f t="shared" si="2"/>
        <v>#N/A</v>
      </c>
      <c r="L26" s="142" t="e">
        <f t="shared" si="3"/>
        <v>#N/A</v>
      </c>
    </row>
    <row r="27" spans="2:12" x14ac:dyDescent="0.25">
      <c r="B27" s="118" t="s">
        <v>80</v>
      </c>
      <c r="C27" s="118" t="s">
        <v>82</v>
      </c>
      <c r="D27" s="145">
        <v>0.33682653307914734</v>
      </c>
      <c r="E27" s="145">
        <v>4.2069982357358153</v>
      </c>
      <c r="F27" s="146" t="str">
        <f>INDEX(【输出】数据汇总!$A:$AS,MATCH('估值散点图-回收率0'!$C27&amp;'估值散点图-回收率0'!F$2,【输出】数据汇总!$A:$A,0),MATCH('估值散点图-回收率0'!F$1,【输出】数据汇总!$1:$1,0))</f>
        <v/>
      </c>
      <c r="G27" s="146" t="str">
        <f>INDEX(【输出】数据汇总!$A:$AS,MATCH('估值散点图-回收率0'!$C27&amp;'估值散点图-回收率0'!G$2,【输出】数据汇总!$A:$A,0),MATCH('估值散点图-回收率0'!G$1,【输出】数据汇总!$1:$1,0))</f>
        <v/>
      </c>
      <c r="H27" s="146" t="str">
        <f>INDEX(【输出】数据汇总!$A:$AS,MATCH('估值散点图-回收率0'!$C27&amp;'估值散点图-回收率0'!H$2,【输出】数据汇总!$A:$A,0),MATCH('估值散点图-回收率0'!H$1,【输出】数据汇总!$1:$1,0))</f>
        <v/>
      </c>
      <c r="I27" s="142" t="e">
        <f t="shared" si="0"/>
        <v>#VALUE!</v>
      </c>
      <c r="J27" s="142" t="e">
        <f t="shared" si="1"/>
        <v>#VALUE!</v>
      </c>
      <c r="K27" s="142" t="e">
        <f t="shared" si="2"/>
        <v>#VALUE!</v>
      </c>
      <c r="L27" s="142" t="e">
        <f t="shared" si="3"/>
        <v>#VALUE!</v>
      </c>
    </row>
    <row r="28" spans="2:12" x14ac:dyDescent="0.25">
      <c r="B28" s="118" t="s">
        <v>83</v>
      </c>
      <c r="C28" s="118" t="s">
        <v>85</v>
      </c>
      <c r="D28" s="145">
        <v>0.37528607249259949</v>
      </c>
      <c r="E28" s="145">
        <v>8.7900720439231002</v>
      </c>
      <c r="F28" s="146">
        <f>INDEX(【输出】数据汇总!$A:$AS,MATCH('估值散点图-回收率0'!$C28&amp;'估值散点图-回收率0'!F$2,【输出】数据汇总!$A:$A,0),MATCH('估值散点图-回收率0'!F$1,【输出】数据汇总!$1:$1,0))</f>
        <v>4.2706009411429491E-2</v>
      </c>
      <c r="G28" s="146">
        <f>INDEX(【输出】数据汇总!$A:$AS,MATCH('估值散点图-回收率0'!$C28&amp;'估值散点图-回收率0'!G$2,【输出】数据汇总!$A:$A,0),MATCH('估值散点图-回收率0'!G$1,【输出】数据汇总!$1:$1,0))</f>
        <v>-5.0840969185833291</v>
      </c>
      <c r="H28" s="146">
        <f>INDEX(【输出】数据汇总!$A:$AS,MATCH('估值散点图-回收率0'!$C28&amp;'估值散点图-回收率0'!H$2,【输出】数据汇总!$A:$A,0),MATCH('估值散点图-回收率0'!H$1,【输出】数据汇总!$1:$1,0))</f>
        <v>-0.17497584474105315</v>
      </c>
      <c r="I28" s="142" t="e">
        <f t="shared" si="0"/>
        <v>#N/A</v>
      </c>
      <c r="J28" s="142" t="e">
        <f t="shared" si="1"/>
        <v>#N/A</v>
      </c>
      <c r="K28" s="142" t="e">
        <f t="shared" si="2"/>
        <v>#N/A</v>
      </c>
      <c r="L28" s="142" t="e">
        <f t="shared" si="3"/>
        <v>#N/A</v>
      </c>
    </row>
    <row r="29" spans="2:12" x14ac:dyDescent="0.25">
      <c r="B29" s="118" t="s">
        <v>86</v>
      </c>
      <c r="C29" s="118" t="s">
        <v>88</v>
      </c>
      <c r="D29" s="145">
        <v>0.7394757866859436</v>
      </c>
      <c r="E29" s="145">
        <v>7.1642063088298658</v>
      </c>
      <c r="F29" s="146">
        <f>INDEX(【输出】数据汇总!$A:$AS,MATCH('估值散点图-回收率0'!$C29&amp;'估值散点图-回收率0'!F$2,【输出】数据汇总!$A:$A,0),MATCH('估值散点图-回收率0'!F$1,【输出】数据汇总!$1:$1,0))</f>
        <v>1.3874900130774017E-2</v>
      </c>
      <c r="G29" s="146">
        <f>INDEX(【输出】数据汇总!$A:$AS,MATCH('估值散点图-回收率0'!$C29&amp;'估值散点图-回收率0'!G$2,【输出】数据汇总!$A:$A,0),MATCH('估值散点图-回收率0'!G$1,【输出】数据汇总!$1:$1,0))</f>
        <v>1.2870204136251211</v>
      </c>
      <c r="H29" s="146">
        <f>INDEX(【输出】数据汇总!$A:$AS,MATCH('估值散点图-回收率0'!$C29&amp;'估值散点图-回收率0'!H$2,【输出】数据汇总!$A:$A,0),MATCH('估值散点图-回收率0'!H$1,【输出】数据汇总!$1:$1,0))</f>
        <v>0.13579653974641764</v>
      </c>
      <c r="I29" s="142" t="e">
        <f t="shared" si="0"/>
        <v>#N/A</v>
      </c>
      <c r="J29" s="142" t="e">
        <f t="shared" si="1"/>
        <v>#N/A</v>
      </c>
      <c r="K29" s="142" t="e">
        <f t="shared" si="2"/>
        <v>#N/A</v>
      </c>
      <c r="L29" s="142" t="e">
        <f t="shared" si="3"/>
        <v>#N/A</v>
      </c>
    </row>
    <row r="30" spans="2:12" x14ac:dyDescent="0.25">
      <c r="B30" s="118" t="s">
        <v>89</v>
      </c>
      <c r="C30" s="118" t="s">
        <v>91</v>
      </c>
      <c r="D30" s="145">
        <v>0.75941199064254761</v>
      </c>
      <c r="E30" s="145">
        <v>7.7538704195273391</v>
      </c>
      <c r="F30" s="146" t="str">
        <f>INDEX(【输出】数据汇总!$A:$AS,MATCH('估值散点图-回收率0'!$C30&amp;'估值散点图-回收率0'!F$2,【输出】数据汇总!$A:$A,0),MATCH('估值散点图-回收率0'!F$1,【输出】数据汇总!$1:$1,0))</f>
        <v/>
      </c>
      <c r="G30" s="146" t="str">
        <f>INDEX(【输出】数据汇总!$A:$AS,MATCH('估值散点图-回收率0'!$C30&amp;'估值散点图-回收率0'!G$2,【输出】数据汇总!$A:$A,0),MATCH('估值散点图-回收率0'!G$1,【输出】数据汇总!$1:$1,0))</f>
        <v/>
      </c>
      <c r="H30" s="146" t="str">
        <f>INDEX(【输出】数据汇总!$A:$AS,MATCH('估值散点图-回收率0'!$C30&amp;'估值散点图-回收率0'!H$2,【输出】数据汇总!$A:$A,0),MATCH('估值散点图-回收率0'!H$1,【输出】数据汇总!$1:$1,0))</f>
        <v/>
      </c>
      <c r="I30" s="142" t="e">
        <f t="shared" si="0"/>
        <v>#VALUE!</v>
      </c>
      <c r="J30" s="142" t="e">
        <f t="shared" si="1"/>
        <v>#VALUE!</v>
      </c>
      <c r="K30" s="142" t="e">
        <f t="shared" si="2"/>
        <v>#VALUE!</v>
      </c>
      <c r="L30" s="142" t="e">
        <f t="shared" si="3"/>
        <v>#VALUE!</v>
      </c>
    </row>
    <row r="31" spans="2:12" x14ac:dyDescent="0.25">
      <c r="B31" s="118" t="s">
        <v>92</v>
      </c>
      <c r="C31" s="118" t="s">
        <v>94</v>
      </c>
      <c r="D31" s="145">
        <v>0.74834895133972168</v>
      </c>
      <c r="E31" s="145">
        <v>7.30662498598294</v>
      </c>
      <c r="F31" s="146" t="str">
        <f>INDEX(【输出】数据汇总!$A:$AS,MATCH('估值散点图-回收率0'!$C31&amp;'估值散点图-回收率0'!F$2,【输出】数据汇总!$A:$A,0),MATCH('估值散点图-回收率0'!F$1,【输出】数据汇总!$1:$1,0))</f>
        <v/>
      </c>
      <c r="G31" s="146" t="str">
        <f>INDEX(【输出】数据汇总!$A:$AS,MATCH('估值散点图-回收率0'!$C31&amp;'估值散点图-回收率0'!G$2,【输出】数据汇总!$A:$A,0),MATCH('估值散点图-回收率0'!G$1,【输出】数据汇总!$1:$1,0))</f>
        <v/>
      </c>
      <c r="H31" s="146" t="str">
        <f>INDEX(【输出】数据汇总!$A:$AS,MATCH('估值散点图-回收率0'!$C31&amp;'估值散点图-回收率0'!H$2,【输出】数据汇总!$A:$A,0),MATCH('估值散点图-回收率0'!H$1,【输出】数据汇总!$1:$1,0))</f>
        <v/>
      </c>
      <c r="I31" s="142" t="e">
        <f t="shared" si="0"/>
        <v>#VALUE!</v>
      </c>
      <c r="J31" s="142" t="e">
        <f t="shared" si="1"/>
        <v>#VALUE!</v>
      </c>
      <c r="K31" s="142" t="e">
        <f t="shared" si="2"/>
        <v>#VALUE!</v>
      </c>
      <c r="L31" s="142" t="e">
        <f t="shared" si="3"/>
        <v>#VALUE!</v>
      </c>
    </row>
    <row r="32" spans="2:12" x14ac:dyDescent="0.25">
      <c r="B32" s="118" t="s">
        <v>95</v>
      </c>
      <c r="C32" s="118" t="s">
        <v>97</v>
      </c>
      <c r="D32" s="145">
        <v>0.42888948321342468</v>
      </c>
      <c r="E32" s="145">
        <v>6.8024667881493981</v>
      </c>
      <c r="F32" s="146" t="str">
        <f>INDEX(【输出】数据汇总!$A:$AS,MATCH('估值散点图-回收率0'!$C32&amp;'估值散点图-回收率0'!F$2,【输出】数据汇总!$A:$A,0),MATCH('估值散点图-回收率0'!F$1,【输出】数据汇总!$1:$1,0))</f>
        <v/>
      </c>
      <c r="G32" s="146" t="str">
        <f>INDEX(【输出】数据汇总!$A:$AS,MATCH('估值散点图-回收率0'!$C32&amp;'估值散点图-回收率0'!G$2,【输出】数据汇总!$A:$A,0),MATCH('估值散点图-回收率0'!G$1,【输出】数据汇总!$1:$1,0))</f>
        <v/>
      </c>
      <c r="H32" s="146" t="str">
        <f>INDEX(【输出】数据汇总!$A:$AS,MATCH('估值散点图-回收率0'!$C32&amp;'估值散点图-回收率0'!H$2,【输出】数据汇总!$A:$A,0),MATCH('估值散点图-回收率0'!H$1,【输出】数据汇总!$1:$1,0))</f>
        <v/>
      </c>
      <c r="I32" s="142" t="e">
        <f t="shared" si="0"/>
        <v>#VALUE!</v>
      </c>
      <c r="J32" s="142" t="e">
        <f t="shared" si="1"/>
        <v>#VALUE!</v>
      </c>
      <c r="K32" s="142" t="e">
        <f t="shared" si="2"/>
        <v>#VALUE!</v>
      </c>
      <c r="L32" s="142" t="e">
        <f t="shared" si="3"/>
        <v>#VALUE!</v>
      </c>
    </row>
    <row r="33" spans="1:12" x14ac:dyDescent="0.25">
      <c r="B33" s="118" t="s">
        <v>98</v>
      </c>
      <c r="C33" s="118" t="s">
        <v>100</v>
      </c>
      <c r="D33" s="145">
        <v>0.46884703636169434</v>
      </c>
      <c r="E33" s="145">
        <v>6.251268984771162</v>
      </c>
      <c r="F33" s="146" t="str">
        <f>INDEX(【输出】数据汇总!$A:$AS,MATCH('估值散点图-回收率0'!$C33&amp;'估值散点图-回收率0'!F$2,【输出】数据汇总!$A:$A,0),MATCH('估值散点图-回收率0'!F$1,【输出】数据汇总!$1:$1,0))</f>
        <v/>
      </c>
      <c r="G33" s="146" t="str">
        <f>INDEX(【输出】数据汇总!$A:$AS,MATCH('估值散点图-回收率0'!$C33&amp;'估值散点图-回收率0'!G$2,【输出】数据汇总!$A:$A,0),MATCH('估值散点图-回收率0'!G$1,【输出】数据汇总!$1:$1,0))</f>
        <v/>
      </c>
      <c r="H33" s="146" t="str">
        <f>INDEX(【输出】数据汇总!$A:$AS,MATCH('估值散点图-回收率0'!$C33&amp;'估值散点图-回收率0'!H$2,【输出】数据汇总!$A:$A,0),MATCH('估值散点图-回收率0'!H$1,【输出】数据汇总!$1:$1,0))</f>
        <v/>
      </c>
      <c r="I33" s="142" t="e">
        <f t="shared" si="0"/>
        <v>#VALUE!</v>
      </c>
      <c r="J33" s="142" t="e">
        <f t="shared" si="1"/>
        <v>#VALUE!</v>
      </c>
      <c r="K33" s="142" t="e">
        <f t="shared" si="2"/>
        <v>#VALUE!</v>
      </c>
      <c r="L33" s="142" t="e">
        <f t="shared" si="3"/>
        <v>#VALUE!</v>
      </c>
    </row>
    <row r="34" spans="1:12" x14ac:dyDescent="0.25">
      <c r="B34" s="118" t="s">
        <v>101</v>
      </c>
      <c r="C34" s="118" t="s">
        <v>103</v>
      </c>
      <c r="D34" s="145">
        <v>0.73528575897216797</v>
      </c>
      <c r="E34" s="145">
        <v>9.055757490004984</v>
      </c>
      <c r="F34" s="146" t="str">
        <f>INDEX(【输出】数据汇总!$A:$AS,MATCH('估值散点图-回收率0'!$C34&amp;'估值散点图-回收率0'!F$2,【输出】数据汇总!$A:$A,0),MATCH('估值散点图-回收率0'!F$1,【输出】数据汇总!$1:$1,0))</f>
        <v/>
      </c>
      <c r="G34" s="146" t="str">
        <f>INDEX(【输出】数据汇总!$A:$AS,MATCH('估值散点图-回收率0'!$C34&amp;'估值散点图-回收率0'!G$2,【输出】数据汇总!$A:$A,0),MATCH('估值散点图-回收率0'!G$1,【输出】数据汇总!$1:$1,0))</f>
        <v/>
      </c>
      <c r="H34" s="146" t="str">
        <f>INDEX(【输出】数据汇总!$A:$AS,MATCH('估值散点图-回收率0'!$C34&amp;'估值散点图-回收率0'!H$2,【输出】数据汇总!$A:$A,0),MATCH('估值散点图-回收率0'!H$1,【输出】数据汇总!$1:$1,0))</f>
        <v/>
      </c>
      <c r="I34" s="142" t="e">
        <f t="shared" si="0"/>
        <v>#VALUE!</v>
      </c>
      <c r="J34" s="142" t="e">
        <f t="shared" si="1"/>
        <v>#VALUE!</v>
      </c>
      <c r="K34" s="142" t="e">
        <f t="shared" si="2"/>
        <v>#VALUE!</v>
      </c>
      <c r="L34" s="142" t="e">
        <f t="shared" si="3"/>
        <v>#VALUE!</v>
      </c>
    </row>
    <row r="35" spans="1:12" x14ac:dyDescent="0.25">
      <c r="B35" s="118" t="s">
        <v>104</v>
      </c>
      <c r="C35" s="118" t="s">
        <v>106</v>
      </c>
      <c r="D35" s="145">
        <v>0.61059558391571045</v>
      </c>
      <c r="E35" s="145">
        <v>6.9653329041630974</v>
      </c>
      <c r="F35" s="146">
        <f>INDEX(【输出】数据汇总!$A:$AS,MATCH('估值散点图-回收率0'!$C35&amp;'估值散点图-回收率0'!F$2,【输出】数据汇总!$A:$A,0),MATCH('估值散点图-回收率0'!F$1,【输出】数据汇总!$1:$1,0))</f>
        <v>1.3014515881814095E-2</v>
      </c>
      <c r="G35" s="146">
        <f>INDEX(【输出】数据汇总!$A:$AS,MATCH('估值散点图-回收率0'!$C35&amp;'估值散点图-回收率0'!G$2,【输出】数据汇总!$A:$A,0),MATCH('估值散点图-回收率0'!G$1,【输出】数据汇总!$1:$1,0))</f>
        <v>1.1388659690820426</v>
      </c>
      <c r="H35" s="146">
        <f>INDEX(【输出】数据汇总!$A:$AS,MATCH('估值散点图-回收率0'!$C35&amp;'估值散点图-回收率0'!H$2,【输出】数据汇总!$A:$A,0),MATCH('估值散点图-回收率0'!H$1,【输出】数据汇总!$1:$1,0))</f>
        <v>0.1007290440358662</v>
      </c>
      <c r="I35" s="142" t="e">
        <f t="shared" si="0"/>
        <v>#N/A</v>
      </c>
      <c r="J35" s="142" t="e">
        <f t="shared" si="1"/>
        <v>#N/A</v>
      </c>
      <c r="K35" s="142" t="e">
        <f t="shared" si="2"/>
        <v>#N/A</v>
      </c>
      <c r="L35" s="142" t="e">
        <f t="shared" si="3"/>
        <v>#N/A</v>
      </c>
    </row>
    <row r="36" spans="1:12" x14ac:dyDescent="0.25">
      <c r="B36" s="118" t="s">
        <v>108</v>
      </c>
      <c r="C36" s="118" t="s">
        <v>110</v>
      </c>
      <c r="D36" s="145">
        <v>0.6977270245552063</v>
      </c>
      <c r="E36" s="145">
        <v>7.1429479909828713</v>
      </c>
      <c r="F36" s="146" t="str">
        <f>INDEX(【输出】数据汇总!$A:$AS,MATCH('估值散点图-回收率0'!$C36&amp;'估值散点图-回收率0'!F$2,【输出】数据汇总!$A:$A,0),MATCH('估值散点图-回收率0'!F$1,【输出】数据汇总!$1:$1,0))</f>
        <v/>
      </c>
      <c r="G36" s="146" t="str">
        <f>INDEX(【输出】数据汇总!$A:$AS,MATCH('估值散点图-回收率0'!$C36&amp;'估值散点图-回收率0'!G$2,【输出】数据汇总!$A:$A,0),MATCH('估值散点图-回收率0'!G$1,【输出】数据汇总!$1:$1,0))</f>
        <v/>
      </c>
      <c r="H36" s="146" t="str">
        <f>INDEX(【输出】数据汇总!$A:$AS,MATCH('估值散点图-回收率0'!$C36&amp;'估值散点图-回收率0'!H$2,【输出】数据汇总!$A:$A,0),MATCH('估值散点图-回收率0'!H$1,【输出】数据汇总!$1:$1,0))</f>
        <v/>
      </c>
      <c r="I36" s="142" t="e">
        <f t="shared" si="0"/>
        <v>#VALUE!</v>
      </c>
      <c r="J36" s="142" t="e">
        <f t="shared" si="1"/>
        <v>#VALUE!</v>
      </c>
      <c r="K36" s="142" t="e">
        <f t="shared" si="2"/>
        <v>#VALUE!</v>
      </c>
      <c r="L36" s="142" t="e">
        <f t="shared" si="3"/>
        <v>#VALUE!</v>
      </c>
    </row>
    <row r="37" spans="1:12" x14ac:dyDescent="0.25">
      <c r="B37" s="118" t="s">
        <v>111</v>
      </c>
      <c r="C37" s="118" t="s">
        <v>113</v>
      </c>
      <c r="D37" s="145">
        <v>0.45741170644760132</v>
      </c>
      <c r="E37" s="145">
        <v>5.7751173847801685</v>
      </c>
      <c r="F37" s="146" t="str">
        <f>INDEX(【输出】数据汇总!$A:$AS,MATCH('估值散点图-回收率0'!$C37&amp;'估值散点图-回收率0'!F$2,【输出】数据汇总!$A:$A,0),MATCH('估值散点图-回收率0'!F$1,【输出】数据汇总!$1:$1,0))</f>
        <v/>
      </c>
      <c r="G37" s="146" t="str">
        <f>INDEX(【输出】数据汇总!$A:$AS,MATCH('估值散点图-回收率0'!$C37&amp;'估值散点图-回收率0'!G$2,【输出】数据汇总!$A:$A,0),MATCH('估值散点图-回收率0'!G$1,【输出】数据汇总!$1:$1,0))</f>
        <v/>
      </c>
      <c r="H37" s="146" t="str">
        <f>INDEX(【输出】数据汇总!$A:$AS,MATCH('估值散点图-回收率0'!$C37&amp;'估值散点图-回收率0'!H$2,【输出】数据汇总!$A:$A,0),MATCH('估值散点图-回收率0'!H$1,【输出】数据汇总!$1:$1,0))</f>
        <v/>
      </c>
      <c r="I37" s="142" t="e">
        <f t="shared" si="0"/>
        <v>#VALUE!</v>
      </c>
      <c r="J37" s="142" t="e">
        <f t="shared" si="1"/>
        <v>#VALUE!</v>
      </c>
      <c r="K37" s="142" t="e">
        <f t="shared" si="2"/>
        <v>#VALUE!</v>
      </c>
      <c r="L37" s="142" t="e">
        <f t="shared" si="3"/>
        <v>#VALUE!</v>
      </c>
    </row>
    <row r="38" spans="1:12" x14ac:dyDescent="0.25">
      <c r="B38" s="118" t="s">
        <v>114</v>
      </c>
      <c r="C38" s="118" t="s">
        <v>116</v>
      </c>
      <c r="D38" s="145">
        <v>0.79631054401397705</v>
      </c>
      <c r="E38" s="145">
        <v>6.0028530412547418</v>
      </c>
      <c r="F38" s="146" t="str">
        <f>INDEX(【输出】数据汇总!$A:$AS,MATCH('估值散点图-回收率0'!$C38&amp;'估值散点图-回收率0'!F$2,【输出】数据汇总!$A:$A,0),MATCH('估值散点图-回收率0'!F$1,【输出】数据汇总!$1:$1,0))</f>
        <v/>
      </c>
      <c r="G38" s="146" t="str">
        <f>INDEX(【输出】数据汇总!$A:$AS,MATCH('估值散点图-回收率0'!$C38&amp;'估值散点图-回收率0'!G$2,【输出】数据汇总!$A:$A,0),MATCH('估值散点图-回收率0'!G$1,【输出】数据汇总!$1:$1,0))</f>
        <v/>
      </c>
      <c r="H38" s="146" t="str">
        <f>INDEX(【输出】数据汇总!$A:$AS,MATCH('估值散点图-回收率0'!$C38&amp;'估值散点图-回收率0'!H$2,【输出】数据汇总!$A:$A,0),MATCH('估值散点图-回收率0'!H$1,【输出】数据汇总!$1:$1,0))</f>
        <v/>
      </c>
      <c r="I38" s="142" t="e">
        <f t="shared" si="0"/>
        <v>#VALUE!</v>
      </c>
      <c r="J38" s="142" t="e">
        <f t="shared" si="1"/>
        <v>#VALUE!</v>
      </c>
      <c r="K38" s="142" t="e">
        <f t="shared" si="2"/>
        <v>#VALUE!</v>
      </c>
      <c r="L38" s="142" t="e">
        <f t="shared" si="3"/>
        <v>#VALUE!</v>
      </c>
    </row>
    <row r="39" spans="1:12" x14ac:dyDescent="0.25">
      <c r="B39" s="118" t="s">
        <v>117</v>
      </c>
      <c r="C39" s="118" t="s">
        <v>119</v>
      </c>
      <c r="D39" s="145">
        <v>0.51102995872497559</v>
      </c>
      <c r="E39" s="145">
        <v>6.206166954746462</v>
      </c>
      <c r="F39" s="146" t="str">
        <f>INDEX(【输出】数据汇总!$A:$AS,MATCH('估值散点图-回收率0'!$C39&amp;'估值散点图-回收率0'!F$2,【输出】数据汇总!$A:$A,0),MATCH('估值散点图-回收率0'!F$1,【输出】数据汇总!$1:$1,0))</f>
        <v/>
      </c>
      <c r="G39" s="146" t="str">
        <f>INDEX(【输出】数据汇总!$A:$AS,MATCH('估值散点图-回收率0'!$C39&amp;'估值散点图-回收率0'!G$2,【输出】数据汇总!$A:$A,0),MATCH('估值散点图-回收率0'!G$1,【输出】数据汇总!$1:$1,0))</f>
        <v/>
      </c>
      <c r="H39" s="146" t="str">
        <f>INDEX(【输出】数据汇总!$A:$AS,MATCH('估值散点图-回收率0'!$C39&amp;'估值散点图-回收率0'!H$2,【输出】数据汇总!$A:$A,0),MATCH('估值散点图-回收率0'!H$1,【输出】数据汇总!$1:$1,0))</f>
        <v/>
      </c>
      <c r="I39" s="142" t="e">
        <f t="shared" si="0"/>
        <v>#VALUE!</v>
      </c>
      <c r="J39" s="142" t="e">
        <f t="shared" si="1"/>
        <v>#VALUE!</v>
      </c>
      <c r="K39" s="142" t="e">
        <f t="shared" si="2"/>
        <v>#VALUE!</v>
      </c>
      <c r="L39" s="142" t="e">
        <f t="shared" si="3"/>
        <v>#VALUE!</v>
      </c>
    </row>
    <row r="40" spans="1:12" x14ac:dyDescent="0.25">
      <c r="B40" s="118" t="s">
        <v>120</v>
      </c>
      <c r="C40" s="118" t="s">
        <v>122</v>
      </c>
      <c r="D40" s="145">
        <v>0.56130886077880859</v>
      </c>
      <c r="E40" s="145">
        <v>5.5474507561899529</v>
      </c>
      <c r="F40" s="146">
        <f>INDEX(【输出】数据汇总!$A:$AS,MATCH('估值散点图-回收率0'!$C40&amp;'估值散点图-回收率0'!F$2,【输出】数据汇总!$A:$A,0),MATCH('估值散点图-回收率0'!F$1,【输出】数据汇总!$1:$1,0))</f>
        <v>9.5565958293439314E-3</v>
      </c>
      <c r="G40" s="146">
        <f>INDEX(【输出】数据汇总!$A:$AS,MATCH('估值散点图-回收率0'!$C40&amp;'估值散点图-回收率0'!G$2,【输出】数据汇总!$A:$A,0),MATCH('估值散点图-回收率0'!G$1,【输出】数据汇总!$1:$1,0))</f>
        <v>1.5949849296185754</v>
      </c>
      <c r="H40" s="146">
        <f>INDEX(【输出】数据汇总!$A:$AS,MATCH('估值散点图-回收率0'!$C40&amp;'估值散点图-回收率0'!H$2,【输出】数据汇总!$A:$A,0),MATCH('估值散点图-回收率0'!H$1,【输出】数据汇总!$1:$1,0))</f>
        <v>0.16052964055041638</v>
      </c>
      <c r="I40" s="142" t="e">
        <f t="shared" si="0"/>
        <v>#N/A</v>
      </c>
      <c r="J40" s="142" t="e">
        <f t="shared" si="1"/>
        <v>#N/A</v>
      </c>
      <c r="K40" s="142" t="e">
        <f t="shared" si="2"/>
        <v>#N/A</v>
      </c>
      <c r="L40" s="142" t="e">
        <f t="shared" si="3"/>
        <v>#N/A</v>
      </c>
    </row>
    <row r="41" spans="1:12" x14ac:dyDescent="0.25">
      <c r="B41" s="118" t="s">
        <v>123</v>
      </c>
      <c r="C41" s="118" t="s">
        <v>125</v>
      </c>
      <c r="D41" s="145">
        <v>0.59225046634674072</v>
      </c>
      <c r="E41" s="145">
        <v>6.0972248871477843</v>
      </c>
      <c r="F41" s="146">
        <f>INDEX(【输出】数据汇总!$A:$AS,MATCH('估值散点图-回收率0'!$C41&amp;'估值散点图-回收率0'!F$2,【输出】数据汇总!$A:$A,0),MATCH('估值散点图-回收率0'!F$1,【输出】数据汇总!$1:$1,0))</f>
        <v>1.5439649727229124E-2</v>
      </c>
      <c r="G41" s="146">
        <f>INDEX(【输出】数据汇总!$A:$AS,MATCH('估值散点图-回收率0'!$C41&amp;'估值散点图-回收率0'!G$2,【输出】数据汇总!$A:$A,0),MATCH('估值散点图-回收率0'!G$1,【输出】数据汇总!$1:$1,0))</f>
        <v>0.76299402402235073</v>
      </c>
      <c r="H41" s="146">
        <f>INDEX(【输出】数据汇总!$A:$AS,MATCH('估值散点图-回收率0'!$C41&amp;'估值散点图-回收率0'!H$2,【输出】数据汇总!$A:$A,0),MATCH('估值散点图-回收率0'!H$1,【输出】数据汇总!$1:$1,0))</f>
        <v>7.3547027150056191E-2</v>
      </c>
      <c r="I41" s="142" t="e">
        <f t="shared" si="0"/>
        <v>#N/A</v>
      </c>
      <c r="J41" s="142" t="e">
        <f t="shared" si="1"/>
        <v>#N/A</v>
      </c>
      <c r="K41" s="142" t="e">
        <f t="shared" si="2"/>
        <v>#N/A</v>
      </c>
      <c r="L41" s="142" t="e">
        <f t="shared" si="3"/>
        <v>#N/A</v>
      </c>
    </row>
    <row r="42" spans="1:12" x14ac:dyDescent="0.25">
      <c r="B42" s="118" t="s">
        <v>126</v>
      </c>
      <c r="C42" s="118" t="s">
        <v>128</v>
      </c>
      <c r="D42" s="145">
        <v>0.52232086658477783</v>
      </c>
      <c r="E42" s="145">
        <v>5.0293220137254124</v>
      </c>
      <c r="F42" s="146" t="str">
        <f>INDEX(【输出】数据汇总!$A:$AS,MATCH('估值散点图-回收率0'!$C42&amp;'估值散点图-回收率0'!F$2,【输出】数据汇总!$A:$A,0),MATCH('估值散点图-回收率0'!F$1,【输出】数据汇总!$1:$1,0))</f>
        <v/>
      </c>
      <c r="G42" s="146" t="str">
        <f>INDEX(【输出】数据汇总!$A:$AS,MATCH('估值散点图-回收率0'!$C42&amp;'估值散点图-回收率0'!G$2,【输出】数据汇总!$A:$A,0),MATCH('估值散点图-回收率0'!G$1,【输出】数据汇总!$1:$1,0))</f>
        <v/>
      </c>
      <c r="H42" s="146" t="str">
        <f>INDEX(【输出】数据汇总!$A:$AS,MATCH('估值散点图-回收率0'!$C42&amp;'估值散点图-回收率0'!H$2,【输出】数据汇总!$A:$A,0),MATCH('估值散点图-回收率0'!H$1,【输出】数据汇总!$1:$1,0))</f>
        <v/>
      </c>
      <c r="I42" s="142" t="e">
        <f t="shared" si="0"/>
        <v>#VALUE!</v>
      </c>
      <c r="J42" s="142" t="e">
        <f t="shared" si="1"/>
        <v>#VALUE!</v>
      </c>
      <c r="K42" s="142" t="e">
        <f t="shared" si="2"/>
        <v>#VALUE!</v>
      </c>
      <c r="L42" s="142" t="e">
        <f t="shared" si="3"/>
        <v>#VALUE!</v>
      </c>
    </row>
    <row r="43" spans="1:12" x14ac:dyDescent="0.25">
      <c r="B43" s="118" t="s">
        <v>129</v>
      </c>
      <c r="C43" s="118" t="s">
        <v>131</v>
      </c>
      <c r="D43" s="145">
        <v>0.59116280078887939</v>
      </c>
      <c r="E43" s="145">
        <v>5.4655188199762685</v>
      </c>
      <c r="F43" s="146" t="str">
        <f>INDEX(【输出】数据汇总!$A:$AS,MATCH('估值散点图-回收率0'!$C43&amp;'估值散点图-回收率0'!F$2,【输出】数据汇总!$A:$A,0),MATCH('估值散点图-回收率0'!F$1,【输出】数据汇总!$1:$1,0))</f>
        <v/>
      </c>
      <c r="G43" s="146" t="str">
        <f>INDEX(【输出】数据汇总!$A:$AS,MATCH('估值散点图-回收率0'!$C43&amp;'估值散点图-回收率0'!G$2,【输出】数据汇总!$A:$A,0),MATCH('估值散点图-回收率0'!G$1,【输出】数据汇总!$1:$1,0))</f>
        <v/>
      </c>
      <c r="H43" s="146" t="str">
        <f>INDEX(【输出】数据汇总!$A:$AS,MATCH('估值散点图-回收率0'!$C43&amp;'估值散点图-回收率0'!H$2,【输出】数据汇总!$A:$A,0),MATCH('估值散点图-回收率0'!H$1,【输出】数据汇总!$1:$1,0))</f>
        <v/>
      </c>
      <c r="I43" s="142" t="e">
        <f t="shared" si="0"/>
        <v>#VALUE!</v>
      </c>
      <c r="J43" s="142" t="e">
        <f t="shared" si="1"/>
        <v>#VALUE!</v>
      </c>
      <c r="K43" s="142" t="e">
        <f t="shared" si="2"/>
        <v>#VALUE!</v>
      </c>
      <c r="L43" s="142" t="e">
        <f t="shared" si="3"/>
        <v>#VALUE!</v>
      </c>
    </row>
    <row r="44" spans="1:12" x14ac:dyDescent="0.25">
      <c r="B44" s="118" t="s">
        <v>132</v>
      </c>
      <c r="C44" s="118" t="s">
        <v>134</v>
      </c>
      <c r="D44" s="145">
        <v>0.53214555978775024</v>
      </c>
      <c r="E44" s="145">
        <v>5.3779285309981972</v>
      </c>
      <c r="F44" s="146">
        <f>INDEX(【输出】数据汇总!$A:$AS,MATCH('估值散点图-回收率0'!$C44&amp;'估值散点图-回收率0'!F$2,【输出】数据汇总!$A:$A,0),MATCH('估值散点图-回收率0'!F$1,【输出】数据汇总!$1:$1,0))</f>
        <v>2.0448935979216504E-2</v>
      </c>
      <c r="G44" s="146">
        <f>INDEX(【输出】数据汇总!$A:$AS,MATCH('估值散点图-回收率0'!$C44&amp;'估值散点图-回收率0'!G$2,【输出】数据汇总!$A:$A,0),MATCH('估值散点图-回收率0'!G$1,【输出】数据汇总!$1:$1,0))</f>
        <v>0.17311543057740786</v>
      </c>
      <c r="H44" s="146">
        <f>INDEX(【输出】数据汇总!$A:$AS,MATCH('估值散点图-回收率0'!$C44&amp;'估值散点图-回收率0'!H$2,【输出】数据汇总!$A:$A,0),MATCH('估值散点图-回收率0'!H$1,【输出】数据汇总!$1:$1,0))</f>
        <v>1.7283740831382757E-2</v>
      </c>
      <c r="I44" s="142" t="e">
        <f t="shared" si="0"/>
        <v>#N/A</v>
      </c>
      <c r="J44" s="142" t="e">
        <f t="shared" si="1"/>
        <v>#N/A</v>
      </c>
      <c r="K44" s="142" t="e">
        <f t="shared" si="2"/>
        <v>#N/A</v>
      </c>
      <c r="L44" s="142" t="e">
        <f t="shared" si="3"/>
        <v>#N/A</v>
      </c>
    </row>
    <row r="45" spans="1:12" x14ac:dyDescent="0.25">
      <c r="A45" s="118" t="str">
        <f>LEFT(C45,2)</f>
        <v>农业</v>
      </c>
      <c r="B45" s="118" t="s">
        <v>179</v>
      </c>
      <c r="C45" s="118" t="s">
        <v>409</v>
      </c>
      <c r="D45" s="145">
        <v>0.62201459284330607</v>
      </c>
      <c r="E45" s="145">
        <v>6.4681542270556518</v>
      </c>
      <c r="F45" s="146">
        <f>INDEX(【输出】数据汇总!$A:$AS,MATCH('估值散点图-回收率0'!$C45&amp;'估值散点图-回收率0'!F$2,【输出】数据汇总!$A:$A,0),MATCH('估值散点图-回收率0'!F$1,【输出】数据汇总!$1:$1,0))</f>
        <v>1.5728089289791136E-2</v>
      </c>
      <c r="G45" s="146">
        <f>INDEX(【输出】数据汇总!$A:$AS,MATCH('估值散点图-回收率0'!$C45&amp;'估值散点图-回收率0'!G$2,【输出】数据汇总!$A:$A,0),MATCH('估值散点图-回收率0'!G$1,【输出】数据汇总!$1:$1,0))</f>
        <v>1.0776062760916847</v>
      </c>
      <c r="H45" s="146">
        <f>INDEX(【输出】数据汇总!$A:$AS,MATCH('估值散点图-回收率0'!$C45&amp;'估值散点图-回收率0'!H$2,【输出】数据汇总!$A:$A,0),MATCH('估值散点图-回收率0'!H$1,【输出】数据汇总!$1:$1,0))</f>
        <v>9.6882908715049079E-2</v>
      </c>
      <c r="I45" s="142" t="e">
        <f t="shared" si="0"/>
        <v>#N/A</v>
      </c>
      <c r="J45" s="142" t="e">
        <f t="shared" si="1"/>
        <v>#N/A</v>
      </c>
      <c r="K45" s="142" t="e">
        <f t="shared" si="2"/>
        <v>#N/A</v>
      </c>
      <c r="L45" s="142" t="e">
        <f t="shared" si="3"/>
        <v>#N/A</v>
      </c>
    </row>
    <row r="46" spans="1:12" x14ac:dyDescent="0.25">
      <c r="A46" s="118" t="str">
        <f t="shared" ref="A46:A59" si="4">LEFT(C46,2)</f>
        <v>交通</v>
      </c>
      <c r="B46" s="118" t="s">
        <v>180</v>
      </c>
      <c r="C46" s="118" t="s">
        <v>410</v>
      </c>
      <c r="D46" s="145">
        <v>0.48063975026658062</v>
      </c>
      <c r="E46" s="145">
        <v>6.3494240905497676</v>
      </c>
      <c r="F46" s="146">
        <f>INDEX(【输出】数据汇总!$A:$AS,MATCH('估值散点图-回收率0'!$C46&amp;'估值散点图-回收率0'!F$2,【输出】数据汇总!$A:$A,0),MATCH('估值散点图-回收率0'!F$1,【输出】数据汇总!$1:$1,0))</f>
        <v>1.9259695712496357E-2</v>
      </c>
      <c r="G46" s="146">
        <f>INDEX(【输出】数据汇总!$A:$AS,MATCH('估值散点图-回收率0'!$C46&amp;'估值散点图-回收率0'!G$2,【输出】数据汇总!$A:$A,0),MATCH('估值散点图-回收率0'!G$1,【输出】数据汇总!$1:$1,0))</f>
        <v>-0.14999381732237313</v>
      </c>
      <c r="H46" s="146">
        <f>INDEX(【输出】数据汇总!$A:$AS,MATCH('估值散点图-回收率0'!$C46&amp;'估值散点图-回收率0'!H$2,【输出】数据汇总!$A:$A,0),MATCH('估值散点图-回收率0'!H$1,【输出】数据汇总!$1:$1,0))</f>
        <v>-1.1300305066370817E-2</v>
      </c>
      <c r="I46" s="142" t="e">
        <f t="shared" si="0"/>
        <v>#N/A</v>
      </c>
      <c r="J46" s="142" t="e">
        <f t="shared" si="1"/>
        <v>#N/A</v>
      </c>
      <c r="K46" s="142" t="e">
        <f t="shared" si="2"/>
        <v>#N/A</v>
      </c>
      <c r="L46" s="142" t="e">
        <f t="shared" si="3"/>
        <v>#N/A</v>
      </c>
    </row>
    <row r="47" spans="1:12" x14ac:dyDescent="0.25">
      <c r="A47" s="118" t="str">
        <f t="shared" si="4"/>
        <v>中国</v>
      </c>
      <c r="B47" s="118" t="s">
        <v>181</v>
      </c>
      <c r="C47" s="118" t="s">
        <v>411</v>
      </c>
      <c r="D47" s="145">
        <v>0.52483465539430274</v>
      </c>
      <c r="E47" s="145">
        <v>6.4269394517403091</v>
      </c>
      <c r="F47" s="146">
        <f>INDEX(【输出】数据汇总!$A:$AS,MATCH('估值散点图-回收率0'!$C47&amp;'估值散点图-回收率0'!F$2,【输出】数据汇总!$A:$A,0),MATCH('估值散点图-回收率0'!F$1,【输出】数据汇总!$1:$1,0))</f>
        <v>1.8199528204724095E-2</v>
      </c>
      <c r="G47" s="146">
        <f>INDEX(【输出】数据汇总!$A:$AS,MATCH('估值散点图-回收率0'!$C47&amp;'估值散点图-回收率0'!G$2,【输出】数据汇总!$A:$A,0),MATCH('估值散点图-回收率0'!G$1,【输出】数据汇总!$1:$1,0))</f>
        <v>-9.6310286765341396E-2</v>
      </c>
      <c r="H47" s="146">
        <f>INDEX(【输出】数据汇总!$A:$AS,MATCH('估值散点图-回收率0'!$C47&amp;'估值散点图-回收率0'!H$2,【输出】数据汇总!$A:$A,0),MATCH('估值散点图-回收率0'!H$1,【输出】数据汇总!$1:$1,0))</f>
        <v>-7.6387356708976862E-3</v>
      </c>
      <c r="I47" s="142" t="e">
        <f t="shared" si="0"/>
        <v>#N/A</v>
      </c>
      <c r="J47" s="142" t="e">
        <f t="shared" si="1"/>
        <v>#N/A</v>
      </c>
      <c r="K47" s="142" t="e">
        <f t="shared" si="2"/>
        <v>#N/A</v>
      </c>
      <c r="L47" s="142" t="e">
        <f t="shared" si="3"/>
        <v>#N/A</v>
      </c>
    </row>
    <row r="48" spans="1:12" x14ac:dyDescent="0.25">
      <c r="A48" s="118" t="str">
        <f t="shared" si="4"/>
        <v>建设</v>
      </c>
      <c r="B48" s="118" t="s">
        <v>182</v>
      </c>
      <c r="C48" s="118" t="s">
        <v>412</v>
      </c>
      <c r="D48" s="145">
        <v>0.5595379258358556</v>
      </c>
      <c r="E48" s="145">
        <v>5.9627839639307343</v>
      </c>
      <c r="F48" s="146">
        <f>INDEX(【输出】数据汇总!$A:$AS,MATCH('估值散点图-回收率0'!$C48&amp;'估值散点图-回收率0'!F$2,【输出】数据汇总!$A:$A,0),MATCH('估值散点图-回收率0'!F$1,【输出】数据汇总!$1:$1,0))</f>
        <v>2.0323836908199604E-2</v>
      </c>
      <c r="G48" s="146">
        <f>INDEX(【输出】数据汇总!$A:$AS,MATCH('估值散点图-回收率0'!$C48&amp;'估值散点图-回收率0'!G$2,【输出】数据汇总!$A:$A,0),MATCH('估值散点图-回收率0'!G$1,【输出】数据汇总!$1:$1,0))</f>
        <v>5.2445121361085291E-2</v>
      </c>
      <c r="H48" s="146">
        <f>INDEX(【输出】数据汇总!$A:$AS,MATCH('估值散点图-回收率0'!$C48&amp;'估值散点图-回收率0'!H$2,【输出】数据汇总!$A:$A,0),MATCH('估值散点图-回收率0'!H$1,【输出】数据汇总!$1:$1,0))</f>
        <v>4.8517532703810659E-3</v>
      </c>
      <c r="I48" s="142" t="e">
        <f t="shared" si="0"/>
        <v>#N/A</v>
      </c>
      <c r="J48" s="142" t="e">
        <f t="shared" si="1"/>
        <v>#N/A</v>
      </c>
      <c r="K48" s="142" t="e">
        <f t="shared" si="2"/>
        <v>#N/A</v>
      </c>
      <c r="L48" s="142" t="e">
        <f t="shared" si="3"/>
        <v>#N/A</v>
      </c>
    </row>
    <row r="49" spans="1:12" x14ac:dyDescent="0.25">
      <c r="A49" s="118" t="str">
        <f t="shared" si="4"/>
        <v>工商</v>
      </c>
      <c r="B49" s="118" t="s">
        <v>183</v>
      </c>
      <c r="C49" s="118" t="s">
        <v>413</v>
      </c>
      <c r="D49" s="145">
        <v>0.55932344480596485</v>
      </c>
      <c r="E49" s="145">
        <v>6.214010489892118</v>
      </c>
      <c r="F49" s="146">
        <f>INDEX(【输出】数据汇总!$A:$AS,MATCH('估值散点图-回收率0'!$C49&amp;'估值散点图-回收率0'!F$2,【输出】数据汇总!$A:$A,0),MATCH('估值散点图-回收率0'!F$1,【输出】数据汇总!$1:$1,0))</f>
        <v>2.0277644169066245E-2</v>
      </c>
      <c r="G49" s="146">
        <f>INDEX(【输出】数据汇总!$A:$AS,MATCH('估值散点图-回收率0'!$C49&amp;'估值散点图-回收率0'!G$2,【输出】数据汇总!$A:$A,0),MATCH('估值散点图-回收率0'!G$1,【输出】数据汇总!$1:$1,0))</f>
        <v>-0.12911828511892168</v>
      </c>
      <c r="H49" s="146">
        <f>INDEX(【输出】数据汇总!$A:$AS,MATCH('估值散点图-回收率0'!$C49&amp;'估值散点图-回收率0'!H$2,【输出】数据汇总!$A:$A,0),MATCH('估值散点图-回收率0'!H$1,【输出】数据汇总!$1:$1,0))</f>
        <v>-1.1212344345620759E-2</v>
      </c>
      <c r="I49" s="142" t="e">
        <f t="shared" si="0"/>
        <v>#N/A</v>
      </c>
      <c r="J49" s="142" t="e">
        <f t="shared" si="1"/>
        <v>#N/A</v>
      </c>
      <c r="K49" s="142" t="e">
        <f t="shared" si="2"/>
        <v>#N/A</v>
      </c>
      <c r="L49" s="142" t="e">
        <f t="shared" si="3"/>
        <v>#N/A</v>
      </c>
    </row>
    <row r="50" spans="1:12" x14ac:dyDescent="0.25">
      <c r="A50" s="118" t="str">
        <f t="shared" si="4"/>
        <v>邮储</v>
      </c>
      <c r="B50" s="118" t="s">
        <v>184</v>
      </c>
      <c r="C50" s="118" t="s">
        <v>414</v>
      </c>
      <c r="D50" s="145">
        <v>0.51541476407542031</v>
      </c>
      <c r="E50" s="145">
        <v>6.5525532543487124</v>
      </c>
      <c r="F50" s="146">
        <f>INDEX(【输出】数据汇总!$A:$AS,MATCH('估值散点图-回收率0'!$C50&amp;'估值散点图-回收率0'!F$2,【输出】数据汇总!$A:$A,0),MATCH('估值散点图-回收率0'!F$1,【输出】数据汇总!$1:$1,0))</f>
        <v>1.5017035093012049E-2</v>
      </c>
      <c r="G50" s="146">
        <f>INDEX(【输出】数据汇总!$A:$AS,MATCH('估值散点图-回收率0'!$C50&amp;'估值散点图-回收率0'!G$2,【输出】数据汇总!$A:$A,0),MATCH('估值散点图-回收率0'!G$1,【输出】数据汇总!$1:$1,0))</f>
        <v>-0.27094872088233923</v>
      </c>
      <c r="H50" s="146">
        <f>INDEX(【输出】数据汇总!$A:$AS,MATCH('估值散点图-回收率0'!$C50&amp;'估值散点图-回收率0'!H$2,【输出】数据汇总!$A:$A,0),MATCH('估值散点图-回收率0'!H$1,【输出】数据汇总!$1:$1,0))</f>
        <v>-2.0412949749428071E-2</v>
      </c>
      <c r="I50" s="142" t="e">
        <f t="shared" si="0"/>
        <v>#N/A</v>
      </c>
      <c r="J50" s="142" t="e">
        <f t="shared" si="1"/>
        <v>#N/A</v>
      </c>
      <c r="K50" s="142" t="e">
        <f t="shared" si="2"/>
        <v>#N/A</v>
      </c>
      <c r="L50" s="142" t="e">
        <f t="shared" si="3"/>
        <v>#N/A</v>
      </c>
    </row>
    <row r="51" spans="1:12" x14ac:dyDescent="0.25">
      <c r="A51" s="118" t="str">
        <f t="shared" si="4"/>
        <v>光大</v>
      </c>
      <c r="B51" s="118" t="s">
        <v>185</v>
      </c>
      <c r="C51" s="118" t="s">
        <v>415</v>
      </c>
      <c r="D51" s="145">
        <v>0.31725834960994481</v>
      </c>
      <c r="E51" s="145">
        <v>4.2763109828218449</v>
      </c>
      <c r="F51" s="146">
        <f>INDEX(【输出】数据汇总!$A:$AS,MATCH('估值散点图-回收率0'!$C51&amp;'估值散点图-回收率0'!F$2,【输出】数据汇总!$A:$A,0),MATCH('估值散点图-回收率0'!F$1,【输出】数据汇总!$1:$1,0))</f>
        <v>2.1670396098177714E-2</v>
      </c>
      <c r="G51" s="146">
        <f>INDEX(【输出】数据汇总!$A:$AS,MATCH('估值散点图-回收率0'!$C51&amp;'估值散点图-回收率0'!G$2,【输出】数据汇总!$A:$A,0),MATCH('估值散点图-回收率0'!G$1,【输出】数据汇总!$1:$1,0))</f>
        <v>-0.79500253953536282</v>
      </c>
      <c r="H51" s="146">
        <f>INDEX(【输出】数据汇总!$A:$AS,MATCH('估值散点图-回收率0'!$C51&amp;'估值散点图-回收率0'!H$2,【输出】数据汇总!$A:$A,0),MATCH('估值散点图-回收率0'!H$1,【输出】数据汇总!$1:$1,0))</f>
        <v>-5.1036323743386236E-2</v>
      </c>
      <c r="I51" s="142" t="e">
        <f t="shared" si="0"/>
        <v>#N/A</v>
      </c>
      <c r="J51" s="142" t="e">
        <f t="shared" si="1"/>
        <v>#N/A</v>
      </c>
      <c r="K51" s="142" t="e">
        <f t="shared" si="2"/>
        <v>#N/A</v>
      </c>
      <c r="L51" s="142" t="e">
        <f t="shared" si="3"/>
        <v>#N/A</v>
      </c>
    </row>
    <row r="52" spans="1:12" x14ac:dyDescent="0.25">
      <c r="A52" s="118" t="str">
        <f t="shared" si="4"/>
        <v>中信</v>
      </c>
      <c r="B52" s="118" t="s">
        <v>186</v>
      </c>
      <c r="C52" s="118" t="s">
        <v>416</v>
      </c>
      <c r="D52" s="145">
        <v>0.5362076886798558</v>
      </c>
      <c r="E52" s="145">
        <v>6.0546903342314877</v>
      </c>
      <c r="F52" s="146">
        <f>INDEX(【输出】数据汇总!$A:$AS,MATCH('估值散点图-回收率0'!$C52&amp;'估值散点图-回收率0'!F$2,【输出】数据汇总!$A:$A,0),MATCH('估值散点图-回收率0'!F$1,【输出】数据汇总!$1:$1,0))</f>
        <v>2.1233649894007205E-2</v>
      </c>
      <c r="G52" s="146">
        <f>INDEX(【输出】数据汇总!$A:$AS,MATCH('估值散点图-回收率0'!$C52&amp;'估值散点图-回收率0'!G$2,【输出】数据汇总!$A:$A,0),MATCH('估值散点图-回收率0'!G$1,【输出】数据汇总!$1:$1,0))</f>
        <v>-0.23942872921917929</v>
      </c>
      <c r="H52" s="146">
        <f>INDEX(【输出】数据汇总!$A:$AS,MATCH('估值散点图-回收率0'!$C52&amp;'估值散点图-回收率0'!H$2,【输出】数据汇总!$A:$A,0),MATCH('估值散点图-回收率0'!H$1,【输出】数据汇总!$1:$1,0))</f>
        <v>-2.040023262183388E-2</v>
      </c>
      <c r="I52" s="142" t="e">
        <f t="shared" si="0"/>
        <v>#N/A</v>
      </c>
      <c r="J52" s="142" t="e">
        <f t="shared" si="1"/>
        <v>#N/A</v>
      </c>
      <c r="K52" s="142" t="e">
        <f t="shared" si="2"/>
        <v>#N/A</v>
      </c>
      <c r="L52" s="142" t="e">
        <f t="shared" si="3"/>
        <v>#N/A</v>
      </c>
    </row>
    <row r="53" spans="1:12" x14ac:dyDescent="0.25">
      <c r="A53" s="118" t="str">
        <f t="shared" si="4"/>
        <v>浙商</v>
      </c>
      <c r="B53" s="118" t="s">
        <v>187</v>
      </c>
      <c r="C53" s="118" t="s">
        <v>417</v>
      </c>
      <c r="D53" s="145">
        <v>0.33810501201500287</v>
      </c>
      <c r="E53" s="145">
        <v>4.2176697385612316</v>
      </c>
      <c r="F53" s="146">
        <f>INDEX(【输出】数据汇总!$A:$AS,MATCH('估值散点图-回收率0'!$C53&amp;'估值散点图-回收率0'!F$2,【输出】数据汇总!$A:$A,0),MATCH('估值散点图-回收率0'!F$1,【输出】数据汇总!$1:$1,0))</f>
        <v>3.8678922532717944E-2</v>
      </c>
      <c r="G53" s="146">
        <f>INDEX(【输出】数据汇总!$A:$AS,MATCH('估值散点图-回收率0'!$C53&amp;'估值散点图-回收率0'!G$2,【输出】数据汇总!$A:$A,0),MATCH('估值散点图-回收率0'!G$1,【输出】数据汇总!$1:$1,0))</f>
        <v>-3.9782267728713951</v>
      </c>
      <c r="H53" s="146">
        <f>INDEX(【输出】数据汇总!$A:$AS,MATCH('估值散点图-回收率0'!$C53&amp;'估值散点图-回收率0'!H$2,【输出】数据汇总!$A:$A,0),MATCH('估值散点图-回收率0'!H$1,【输出】数据汇总!$1:$1,0))</f>
        <v>-0.25357597255358166</v>
      </c>
      <c r="I53" s="142" t="e">
        <f t="shared" si="0"/>
        <v>#N/A</v>
      </c>
      <c r="J53" s="142" t="e">
        <f t="shared" si="1"/>
        <v>#N/A</v>
      </c>
      <c r="K53" s="142" t="e">
        <f t="shared" si="2"/>
        <v>#N/A</v>
      </c>
      <c r="L53" s="142" t="e">
        <f t="shared" si="3"/>
        <v>#N/A</v>
      </c>
    </row>
    <row r="54" spans="1:12" x14ac:dyDescent="0.25">
      <c r="A54" s="118" t="str">
        <f t="shared" si="4"/>
        <v>民生</v>
      </c>
      <c r="B54" s="118" t="s">
        <v>188</v>
      </c>
      <c r="C54" s="118" t="s">
        <v>418</v>
      </c>
      <c r="D54" s="145">
        <v>0.25126534241941445</v>
      </c>
      <c r="E54" s="145">
        <v>5.1985529715903018</v>
      </c>
      <c r="F54" s="146">
        <f>INDEX(【输出】数据汇总!$A:$AS,MATCH('估值散点图-回收率0'!$C54&amp;'估值散点图-回收率0'!F$2,【输出】数据汇总!$A:$A,0),MATCH('估值散点图-回收率0'!F$1,【输出】数据汇总!$1:$1,0))</f>
        <v>3.0124779399343944E-2</v>
      </c>
      <c r="G54" s="146">
        <f>INDEX(【输出】数据汇总!$A:$AS,MATCH('估值散点图-回收率0'!$C54&amp;'估值散点图-回收率0'!G$2,【输出】数据汇总!$A:$A,0),MATCH('估值散点图-回收率0'!G$1,【输出】数据汇总!$1:$1,0))</f>
        <v>-3.3039652193829143</v>
      </c>
      <c r="H54" s="146">
        <f>INDEX(【输出】数据汇总!$A:$AS,MATCH('估值散点图-回收率0'!$C54&amp;'估值散点图-回收率0'!H$2,【输出】数据汇总!$A:$A,0),MATCH('估值散点图-回收率0'!H$1,【输出】数据汇总!$1:$1,0))</f>
        <v>-0.14642353731020813</v>
      </c>
      <c r="I54" s="142" t="e">
        <f t="shared" si="0"/>
        <v>#N/A</v>
      </c>
      <c r="J54" s="142" t="e">
        <f t="shared" si="1"/>
        <v>#N/A</v>
      </c>
      <c r="K54" s="142" t="e">
        <f t="shared" si="2"/>
        <v>#N/A</v>
      </c>
      <c r="L54" s="142" t="e">
        <f t="shared" si="3"/>
        <v>#N/A</v>
      </c>
    </row>
    <row r="55" spans="1:12" x14ac:dyDescent="0.25">
      <c r="A55" s="118" t="str">
        <f t="shared" si="4"/>
        <v>招商</v>
      </c>
      <c r="B55" s="118" t="s">
        <v>189</v>
      </c>
      <c r="C55" s="118" t="s">
        <v>419</v>
      </c>
      <c r="D55" s="145">
        <v>1.0017730880312814</v>
      </c>
      <c r="E55" s="145">
        <v>7.7268281647594179</v>
      </c>
      <c r="F55" s="146">
        <f>INDEX(【输出】数据汇总!$A:$AS,MATCH('估值散点图-回收率0'!$C55&amp;'估值散点图-回收率0'!F$2,【输出】数据汇总!$A:$A,0),MATCH('估值散点图-回收率0'!F$1,【输出】数据汇总!$1:$1,0))</f>
        <v>1.5915786572921323E-2</v>
      </c>
      <c r="G55" s="146">
        <f>INDEX(【输出】数据汇总!$A:$AS,MATCH('估值散点图-回收率0'!$C55&amp;'估值散点图-回收率0'!G$2,【输出】数据汇总!$A:$A,0),MATCH('估值散点图-回收率0'!G$1,【输出】数据汇总!$1:$1,0))</f>
        <v>0.81879368761694216</v>
      </c>
      <c r="H55" s="146">
        <f>INDEX(【输出】数据汇总!$A:$AS,MATCH('估值散点图-回收率0'!$C55&amp;'估值散点图-回收率0'!H$2,【输出】数据汇总!$A:$A,0),MATCH('估值散点图-回收率0'!H$1,【输出】数据汇总!$1:$1,0))</f>
        <v>9.6605915584798183E-2</v>
      </c>
      <c r="I55" s="142" t="e">
        <f t="shared" si="0"/>
        <v>#N/A</v>
      </c>
      <c r="J55" s="142" t="e">
        <f t="shared" si="1"/>
        <v>#N/A</v>
      </c>
      <c r="K55" s="142" t="e">
        <f t="shared" si="2"/>
        <v>#N/A</v>
      </c>
      <c r="L55" s="142" t="e">
        <f t="shared" si="3"/>
        <v>#N/A</v>
      </c>
    </row>
    <row r="56" spans="1:12" x14ac:dyDescent="0.25">
      <c r="A56" s="118" t="str">
        <f t="shared" si="4"/>
        <v>重庆</v>
      </c>
      <c r="B56" s="118" t="s">
        <v>190</v>
      </c>
      <c r="C56" s="118" t="s">
        <v>420</v>
      </c>
      <c r="D56" s="145">
        <v>0.43355227245791972</v>
      </c>
      <c r="E56" s="145">
        <v>4.6672156092938932</v>
      </c>
      <c r="F56" s="146">
        <f>INDEX(【输出】数据汇总!$A:$AS,MATCH('估值散点图-回收率0'!$C56&amp;'估值散点图-回收率0'!F$2,【输出】数据汇总!$A:$A,0),MATCH('估值散点图-回收率0'!F$1,【输出】数据汇总!$1:$1,0))</f>
        <v>1.8290023414591374E-2</v>
      </c>
      <c r="G56" s="146">
        <f>INDEX(【输出】数据汇总!$A:$AS,MATCH('估值散点图-回收率0'!$C56&amp;'估值散点图-回收率0'!G$2,【输出】数据汇总!$A:$A,0),MATCH('估值散点图-回收率0'!G$1,【输出】数据汇总!$1:$1,0))</f>
        <v>-0.17986727123008001</v>
      </c>
      <c r="H56" s="146">
        <f>INDEX(【输出】数据汇总!$A:$AS,MATCH('估值散点图-回收率0'!$C56&amp;'估值散点图-回收率0'!H$2,【输出】数据汇总!$A:$A,0),MATCH('估值散点图-回收率0'!H$1,【输出】数据汇总!$1:$1,0))</f>
        <v>-1.6150146645085264E-2</v>
      </c>
      <c r="I56" s="142" t="e">
        <f t="shared" si="0"/>
        <v>#N/A</v>
      </c>
      <c r="J56" s="142" t="e">
        <f t="shared" si="1"/>
        <v>#N/A</v>
      </c>
      <c r="K56" s="142" t="e">
        <f t="shared" si="2"/>
        <v>#N/A</v>
      </c>
      <c r="L56" s="142" t="e">
        <f t="shared" si="3"/>
        <v>#N/A</v>
      </c>
    </row>
    <row r="57" spans="1:12" x14ac:dyDescent="0.25">
      <c r="A57" s="118" t="str">
        <f t="shared" si="4"/>
        <v>青岛</v>
      </c>
      <c r="B57" s="118" t="s">
        <v>191</v>
      </c>
      <c r="C57" s="118" t="s">
        <v>421</v>
      </c>
      <c r="D57" s="145">
        <v>0.54830167165397947</v>
      </c>
      <c r="E57" s="145">
        <v>5.3120688083444128</v>
      </c>
      <c r="F57" s="146">
        <f>INDEX(【输出】数据汇总!$A:$AS,MATCH('估值散点图-回收率0'!$C57&amp;'估值散点图-回收率0'!F$2,【输出】数据汇总!$A:$A,0),MATCH('估值散点图-回收率0'!F$1,【输出】数据汇总!$1:$1,0))</f>
        <v>1.3874900130774017E-2</v>
      </c>
      <c r="G57" s="146">
        <f>INDEX(【输出】数据汇总!$A:$AS,MATCH('估值散点图-回收率0'!$C57&amp;'估值散点图-回收率0'!G$2,【输出】数据汇总!$A:$A,0),MATCH('估值散点图-回收率0'!G$1,【输出】数据汇总!$1:$1,0))</f>
        <v>1.2870204136251211</v>
      </c>
      <c r="H57" s="146">
        <f>INDEX(【输出】数据汇总!$A:$AS,MATCH('估值散点图-回收率0'!$C57&amp;'估值散点图-回收率0'!H$2,【输出】数据汇总!$A:$A,0),MATCH('估值散点图-回收率0'!H$1,【输出】数据汇总!$1:$1,0))</f>
        <v>0.13579653974641764</v>
      </c>
      <c r="I57" s="142" t="e">
        <f t="shared" si="0"/>
        <v>#N/A</v>
      </c>
      <c r="J57" s="142" t="e">
        <f t="shared" si="1"/>
        <v>#N/A</v>
      </c>
      <c r="K57" s="142" t="e">
        <f t="shared" si="2"/>
        <v>#N/A</v>
      </c>
      <c r="L57" s="142" t="e">
        <f t="shared" si="3"/>
        <v>#N/A</v>
      </c>
    </row>
    <row r="58" spans="1:12" x14ac:dyDescent="0.25">
      <c r="A58" s="118" t="str">
        <f t="shared" si="4"/>
        <v>郑州</v>
      </c>
      <c r="B58" s="118" t="s">
        <v>192</v>
      </c>
      <c r="C58" s="118" t="s">
        <v>422</v>
      </c>
      <c r="D58" s="145">
        <v>0.14871473147206588</v>
      </c>
      <c r="E58" s="145">
        <v>4.2561387060585796</v>
      </c>
      <c r="F58" s="146">
        <f>INDEX(【输出】数据汇总!$A:$AS,MATCH('估值散点图-回收率0'!$C58&amp;'估值散点图-回收率0'!F$2,【输出】数据汇总!$A:$A,0),MATCH('估值散点图-回收率0'!F$1,【输出】数据汇总!$1:$1,0))</f>
        <v>4.2706009411429491E-2</v>
      </c>
      <c r="G58" s="146">
        <f>INDEX(【输出】数据汇总!$A:$AS,MATCH('估值散点图-回收率0'!$C58&amp;'估值散点图-回收率0'!G$2,【输出】数据汇总!$A:$A,0),MATCH('估值散点图-回收率0'!G$1,【输出】数据汇总!$1:$1,0))</f>
        <v>-5.0840969185833291</v>
      </c>
      <c r="H58" s="146">
        <f>INDEX(【输出】数据汇总!$A:$AS,MATCH('估值散点图-回收率0'!$C58&amp;'估值散点图-回收率0'!H$2,【输出】数据汇总!$A:$A,0),MATCH('估值散点图-回收率0'!H$1,【输出】数据汇总!$1:$1,0))</f>
        <v>-0.17497584474105315</v>
      </c>
      <c r="I58" s="142" t="e">
        <f t="shared" si="0"/>
        <v>#N/A</v>
      </c>
      <c r="J58" s="142" t="e">
        <f t="shared" si="1"/>
        <v>#N/A</v>
      </c>
      <c r="K58" s="142" t="e">
        <f t="shared" si="2"/>
        <v>#N/A</v>
      </c>
      <c r="L58" s="142" t="e">
        <f t="shared" si="3"/>
        <v>#N/A</v>
      </c>
    </row>
    <row r="59" spans="1:12" x14ac:dyDescent="0.25">
      <c r="A59" s="118" t="str">
        <f t="shared" si="4"/>
        <v>渝农</v>
      </c>
      <c r="B59" s="118" t="s">
        <v>193</v>
      </c>
      <c r="C59" s="118" t="s">
        <v>423</v>
      </c>
      <c r="D59" s="145">
        <v>0.51750576376044055</v>
      </c>
      <c r="E59" s="145">
        <v>5.9232306765520821</v>
      </c>
      <c r="F59" s="146">
        <f>INDEX(【输出】数据汇总!$A:$AS,MATCH('估值散点图-回收率0'!$C59&amp;'估值散点图-回收率0'!F$2,【输出】数据汇总!$A:$A,0),MATCH('估值散点图-回收率0'!F$1,【输出】数据汇总!$1:$1,0))</f>
        <v>1.3014515881814095E-2</v>
      </c>
      <c r="G59" s="146">
        <f>INDEX(【输出】数据汇总!$A:$AS,MATCH('估值散点图-回收率0'!$C59&amp;'估值散点图-回收率0'!G$2,【输出】数据汇总!$A:$A,0),MATCH('估值散点图-回收率0'!G$1,【输出】数据汇总!$1:$1,0))</f>
        <v>1.1388659690820426</v>
      </c>
      <c r="H59" s="146">
        <f>INDEX(【输出】数据汇总!$A:$AS,MATCH('估值散点图-回收率0'!$C59&amp;'估值散点图-回收率0'!H$2,【输出】数据汇总!$A:$A,0),MATCH('估值散点图-回收率0'!H$1,【输出】数据汇总!$1:$1,0))</f>
        <v>0.1007290440358662</v>
      </c>
      <c r="I59" s="142" t="e">
        <f t="shared" si="0"/>
        <v>#N/A</v>
      </c>
      <c r="J59" s="142" t="e">
        <f t="shared" si="1"/>
        <v>#N/A</v>
      </c>
      <c r="K59" s="142" t="e">
        <f t="shared" si="2"/>
        <v>#N/A</v>
      </c>
      <c r="L59" s="142" t="s">
        <v>163</v>
      </c>
    </row>
    <row r="60" spans="1:12" x14ac:dyDescent="0.25">
      <c r="A60" s="142" t="s">
        <v>208</v>
      </c>
      <c r="B60" s="118" t="s">
        <v>222</v>
      </c>
      <c r="C60" s="118" t="s">
        <v>208</v>
      </c>
      <c r="D60" s="145">
        <v>0.12600402295236182</v>
      </c>
      <c r="E60" s="145">
        <v>3.7754775059758736</v>
      </c>
      <c r="F60" s="146">
        <f>INDEX(【输出】数据汇总!$A:$AS,MATCH('估值散点图-回收率0'!$C60&amp;'估值散点图-回收率0'!F$2,【输出】数据汇总!$A:$A,0),MATCH('估值散点图-回收率0'!F$1,【输出】数据汇总!$1:$1,0))</f>
        <v>4.4047289984809924E-2</v>
      </c>
      <c r="G60" s="146">
        <f>INDEX(【输出】数据汇总!$A:$AS,MATCH('估值散点图-回收率0'!$C60&amp;'估值散点图-回收率0'!G$2,【输出】数据汇总!$A:$A,0),MATCH('估值散点图-回收率0'!G$1,【输出】数据汇总!$1:$1,0))</f>
        <v>-1.5046006824949461</v>
      </c>
      <c r="H60" s="146">
        <f>INDEX(【输出】数据汇总!$A:$AS,MATCH('估值散点图-回收率0'!$C60&amp;'估值散点图-回收率0'!H$2,【输出】数据汇总!$A:$A,0),MATCH('估值散点图-回收率0'!H$1,【输出】数据汇总!$1:$1,0))</f>
        <v>-5.6105492487210591E-2</v>
      </c>
      <c r="I60" s="142" t="e">
        <f t="shared" si="0"/>
        <v>#N/A</v>
      </c>
      <c r="J60" s="142" t="e">
        <f t="shared" si="1"/>
        <v>#N/A</v>
      </c>
      <c r="K60" s="142" t="e">
        <f>RANK(G60,G$3:G$73,0)</f>
        <v>#N/A</v>
      </c>
      <c r="L60" s="142" t="e">
        <f t="shared" si="3"/>
        <v>#N/A</v>
      </c>
    </row>
    <row r="61" spans="1:12" x14ac:dyDescent="0.25">
      <c r="A61" s="142" t="s">
        <v>209</v>
      </c>
      <c r="B61" s="118" t="s">
        <v>223</v>
      </c>
      <c r="C61" s="118" t="s">
        <v>209</v>
      </c>
      <c r="D61" s="145">
        <v>0.23662202522144868</v>
      </c>
      <c r="E61" s="145">
        <v>11.747379926707545</v>
      </c>
      <c r="F61" s="146">
        <f>INDEX(【输出】数据汇总!$A:$AS,MATCH('估值散点图-回收率0'!$C61&amp;'估值散点图-回收率0'!F$2,【输出】数据汇总!$A:$A,0),MATCH('估值散点图-回收率0'!F$1,【输出】数据汇总!$1:$1,0))</f>
        <v>5.4285025951648122E-2</v>
      </c>
      <c r="G61" s="146">
        <f>INDEX(【输出】数据汇总!$A:$AS,MATCH('估值散点图-回收率0'!$C61&amp;'估值散点图-回收率0'!G$2,【输出】数据汇总!$A:$A,0),MATCH('估值散点图-回收率0'!G$1,【输出】数据汇总!$1:$1,0))</f>
        <v>-17.929676951419005</v>
      </c>
      <c r="H61" s="146">
        <f>INDEX(【输出】数据汇总!$A:$AS,MATCH('估值散点图-回收率0'!$C61&amp;'估值散点图-回收率0'!H$2,【输出】数据汇总!$A:$A,0),MATCH('估值散点图-回收率0'!H$1,【输出】数据汇总!$1:$1,0))</f>
        <v>-0.40589516977599255</v>
      </c>
      <c r="I61" s="142" t="e">
        <f t="shared" si="0"/>
        <v>#N/A</v>
      </c>
      <c r="J61" s="142" t="e">
        <f t="shared" si="1"/>
        <v>#N/A</v>
      </c>
      <c r="K61" s="142" t="e">
        <f t="shared" si="2"/>
        <v>#N/A</v>
      </c>
      <c r="L61" s="142" t="e">
        <f t="shared" si="3"/>
        <v>#N/A</v>
      </c>
    </row>
    <row r="62" spans="1:12" x14ac:dyDescent="0.25">
      <c r="A62" s="142" t="s">
        <v>210</v>
      </c>
      <c r="B62" s="118" t="s">
        <v>224</v>
      </c>
      <c r="C62" s="118" t="s">
        <v>210</v>
      </c>
      <c r="D62" s="145">
        <v>0.17627227075187582</v>
      </c>
      <c r="E62" s="145">
        <v>3.23836027069841</v>
      </c>
      <c r="F62" s="146">
        <f>INDEX(【输出】数据汇总!$A:$AS,MATCH('估值散点图-回收率0'!$C62&amp;'估值散点图-回收率0'!F$2,【输出】数据汇总!$A:$A,0),MATCH('估值散点图-回收率0'!F$1,【输出】数据汇总!$1:$1,0))</f>
        <v>2.9277354589120397E-2</v>
      </c>
      <c r="G62" s="146">
        <f>INDEX(【输出】数据汇总!$A:$AS,MATCH('估值散点图-回收率0'!$C62&amp;'估值散点图-回收率0'!G$2,【输出】数据汇总!$A:$A,0),MATCH('估值散点图-回收率0'!G$1,【输出】数据汇总!$1:$1,0))</f>
        <v>-2.3086648665845857</v>
      </c>
      <c r="H62" s="146">
        <f>INDEX(【输出】数据汇总!$A:$AS,MATCH('估值散点图-回收率0'!$C62&amp;'估值散点图-回收率0'!H$2,【输出】数据汇总!$A:$A,0),MATCH('估值散点图-回收率0'!H$1,【输出】数据汇总!$1:$1,0))</f>
        <v>-0.12707027250580871</v>
      </c>
      <c r="I62" s="142" t="e">
        <f t="shared" si="0"/>
        <v>#N/A</v>
      </c>
      <c r="J62" s="142" t="e">
        <f t="shared" si="1"/>
        <v>#N/A</v>
      </c>
      <c r="K62" s="142" t="e">
        <f t="shared" si="2"/>
        <v>#N/A</v>
      </c>
      <c r="L62" s="142" t="e">
        <f t="shared" si="3"/>
        <v>#N/A</v>
      </c>
    </row>
    <row r="63" spans="1:12" x14ac:dyDescent="0.25">
      <c r="A63" s="142" t="s">
        <v>211</v>
      </c>
      <c r="B63" s="118" t="s">
        <v>225</v>
      </c>
      <c r="C63" s="118" t="s">
        <v>211</v>
      </c>
      <c r="D63" s="145">
        <v>7.5093403056328903E-2</v>
      </c>
      <c r="E63" s="145">
        <v>5.6558526808183309</v>
      </c>
      <c r="F63" s="146">
        <f>INDEX(【输出】数据汇总!$A:$AS,MATCH('估值散点图-回收率0'!$C63&amp;'估值散点图-回收率0'!F$2,【输出】数据汇总!$A:$A,0),MATCH('估值散点图-回收率0'!F$1,【输出】数据汇总!$1:$1,0))</f>
        <v>4.8683959818812975E-2</v>
      </c>
      <c r="G63" s="146">
        <f>INDEX(【输出】数据汇总!$A:$AS,MATCH('估值散点图-回收率0'!$C63&amp;'估值散点图-回收率0'!G$2,【输出】数据汇总!$A:$A,0),MATCH('估值散点图-回收率0'!G$1,【输出】数据汇总!$1:$1,0))</f>
        <v>-9.8950172732701827</v>
      </c>
      <c r="H63" s="146">
        <f>INDEX(【输出】数据汇总!$A:$AS,MATCH('估值散点图-回收率0'!$C63&amp;'估值散点图-回收率0'!H$2,【输出】数据汇总!$A:$A,0),MATCH('估值散点图-回收率0'!H$1,【输出】数据汇总!$1:$1,0))</f>
        <v>-0.20109576945165042</v>
      </c>
      <c r="I63" s="142" t="e">
        <f t="shared" si="0"/>
        <v>#N/A</v>
      </c>
      <c r="J63" s="142" t="e">
        <f t="shared" si="1"/>
        <v>#N/A</v>
      </c>
      <c r="K63" s="142" t="e">
        <f t="shared" si="2"/>
        <v>#N/A</v>
      </c>
      <c r="L63" s="142" t="e">
        <f t="shared" si="3"/>
        <v>#N/A</v>
      </c>
    </row>
    <row r="64" spans="1:12" x14ac:dyDescent="0.25">
      <c r="A64" s="142" t="s">
        <v>212</v>
      </c>
      <c r="B64" s="118" t="s">
        <v>226</v>
      </c>
      <c r="C64" s="118" t="s">
        <v>212</v>
      </c>
      <c r="D64" s="145">
        <v>0.44215931423005711</v>
      </c>
      <c r="E64" s="145">
        <v>3.8967466598930902</v>
      </c>
      <c r="F64" s="146">
        <f>INDEX(【输出】数据汇总!$A:$AS,MATCH('估值散点图-回收率0'!$C64&amp;'估值散点图-回收率0'!F$2,【输出】数据汇总!$A:$A,0),MATCH('估值散点图-回收率0'!F$1,【输出】数据汇总!$1:$1,0))</f>
        <v>2.0842339249154396E-2</v>
      </c>
      <c r="G64" s="146">
        <f>INDEX(【输出】数据汇总!$A:$AS,MATCH('估值散点图-回收率0'!$C64&amp;'估值散点图-回收率0'!G$2,【输出】数据汇总!$A:$A,0),MATCH('估值散点图-回收率0'!G$1,【输出】数据汇总!$1:$1,0))</f>
        <v>1.7027805036375407</v>
      </c>
      <c r="H64" s="146">
        <f>INDEX(【输出】数据汇总!$A:$AS,MATCH('估值散点图-回收率0'!$C64&amp;'估值散点图-回收率0'!H$2,【输出】数据汇总!$A:$A,0),MATCH('估值散点图-回收率0'!H$1,【输出】数据汇总!$1:$1,0))</f>
        <v>0.19251737931513016</v>
      </c>
      <c r="I64" s="142" t="e">
        <f t="shared" si="0"/>
        <v>#N/A</v>
      </c>
      <c r="J64" s="142" t="e">
        <f t="shared" si="1"/>
        <v>#N/A</v>
      </c>
      <c r="K64" s="142" t="e">
        <f t="shared" si="2"/>
        <v>#N/A</v>
      </c>
      <c r="L64" s="142" t="e">
        <f t="shared" si="3"/>
        <v>#N/A</v>
      </c>
    </row>
    <row r="65" spans="1:12" x14ac:dyDescent="0.25">
      <c r="A65" s="142" t="s">
        <v>213</v>
      </c>
      <c r="B65" s="118" t="s">
        <v>227</v>
      </c>
      <c r="C65" s="118" t="s">
        <v>213</v>
      </c>
      <c r="D65" s="145">
        <v>0</v>
      </c>
      <c r="E65" s="145">
        <v>0</v>
      </c>
      <c r="F65" s="146" t="e">
        <f>INDEX(【输出】数据汇总!$A:$AS,MATCH('估值散点图-回收率0'!$C65&amp;'估值散点图-回收率0'!F$2,【输出】数据汇总!$A:$A,0),MATCH('估值散点图-回收率0'!F$1,【输出】数据汇总!$1:$1,0))</f>
        <v>#N/A</v>
      </c>
      <c r="G65" s="146" t="e">
        <f>INDEX(【输出】数据汇总!$A:$AS,MATCH('估值散点图-回收率0'!$C65&amp;'估值散点图-回收率0'!G$2,【输出】数据汇总!$A:$A,0),MATCH('估值散点图-回收率0'!G$1,【输出】数据汇总!$1:$1,0))</f>
        <v>#N/A</v>
      </c>
      <c r="H65" s="146" t="e">
        <f>INDEX(【输出】数据汇总!$A:$AS,MATCH('估值散点图-回收率0'!$C65&amp;'估值散点图-回收率0'!H$2,【输出】数据汇总!$A:$A,0),MATCH('估值散点图-回收率0'!H$1,【输出】数据汇总!$1:$1,0))</f>
        <v>#N/A</v>
      </c>
      <c r="I65" s="142" t="e">
        <f t="shared" si="0"/>
        <v>#N/A</v>
      </c>
      <c r="J65" s="142" t="e">
        <f t="shared" si="1"/>
        <v>#N/A</v>
      </c>
      <c r="K65" s="142" t="e">
        <f t="shared" si="2"/>
        <v>#N/A</v>
      </c>
      <c r="L65" s="142" t="e">
        <f t="shared" si="3"/>
        <v>#N/A</v>
      </c>
    </row>
    <row r="66" spans="1:12" x14ac:dyDescent="0.25">
      <c r="A66" s="142" t="s">
        <v>214</v>
      </c>
      <c r="B66" s="118" t="s">
        <v>228</v>
      </c>
      <c r="C66" s="118" t="s">
        <v>214</v>
      </c>
      <c r="D66" s="145">
        <v>0.12597425231036774</v>
      </c>
      <c r="E66" s="145">
        <v>7.372981500401349</v>
      </c>
      <c r="F66" s="146">
        <f>INDEX(【输出】数据汇总!$A:$AS,MATCH('估值散点图-回收率0'!$C66&amp;'估值散点图-回收率0'!F$2,【输出】数据汇总!$A:$A,0),MATCH('估值散点图-回收率0'!F$1,【输出】数据汇总!$1:$1,0))</f>
        <v>4.7167601364218013E-2</v>
      </c>
      <c r="G66" s="146">
        <f>INDEX(【输出】数据汇总!$A:$AS,MATCH('估值散点图-回收率0'!$C66&amp;'估值散点图-回收率0'!G$2,【输出】数据汇总!$A:$A,0),MATCH('估值散点图-回收率0'!G$1,【输出】数据汇总!$1:$1,0))</f>
        <v>-13.134012449986994</v>
      </c>
      <c r="H66" s="146">
        <f>INDEX(【输出】数据汇总!$A:$AS,MATCH('估值散点图-回收率0'!$C66&amp;'估值散点图-回收率0'!H$2,【输出】数据汇总!$A:$A,0),MATCH('估值散点图-回收率0'!H$1,【输出】数据汇总!$1:$1,0))</f>
        <v>-0.22500981698841205</v>
      </c>
      <c r="I66" s="142" t="e">
        <f t="shared" si="0"/>
        <v>#N/A</v>
      </c>
      <c r="J66" s="142" t="e">
        <f t="shared" si="1"/>
        <v>#N/A</v>
      </c>
      <c r="K66" s="142" t="e">
        <f t="shared" si="2"/>
        <v>#N/A</v>
      </c>
      <c r="L66" s="142" t="e">
        <f t="shared" si="3"/>
        <v>#N/A</v>
      </c>
    </row>
    <row r="67" spans="1:12" x14ac:dyDescent="0.25">
      <c r="A67" s="142" t="s">
        <v>215</v>
      </c>
      <c r="B67" s="118" t="s">
        <v>229</v>
      </c>
      <c r="C67" s="118" t="s">
        <v>215</v>
      </c>
      <c r="D67" s="145">
        <v>0.26773539039278177</v>
      </c>
      <c r="E67" s="145">
        <v>4.003375076967143</v>
      </c>
      <c r="F67" s="146">
        <f>INDEX(【输出】数据汇总!$A:$AS,MATCH('估值散点图-回收率0'!$C67&amp;'估值散点图-回收率0'!F$2,【输出】数据汇总!$A:$A,0),MATCH('估值散点图-回收率0'!F$1,【输出】数据汇总!$1:$1,0))</f>
        <v>4.0483963901397274E-2</v>
      </c>
      <c r="G67" s="146">
        <f>INDEX(【输出】数据汇总!$A:$AS,MATCH('估值散点图-回收率0'!$C67&amp;'估值散点图-回收率0'!G$2,【输出】数据汇总!$A:$A,0),MATCH('估值散点图-回收率0'!G$1,【输出】数据汇总!$1:$1,0))</f>
        <v>-3.0335937071776424</v>
      </c>
      <c r="H67" s="146">
        <f>INDEX(【输出】数据汇总!$A:$AS,MATCH('估值散点图-回收率0'!$C67&amp;'估值散点图-回收率0'!H$2,【输出】数据汇总!$A:$A,0),MATCH('估值散点图-回收率0'!H$1,【输出】数据汇总!$1:$1,0))</f>
        <v>-0.17368203644931562</v>
      </c>
      <c r="I67" s="142" t="e">
        <f t="shared" si="0"/>
        <v>#N/A</v>
      </c>
      <c r="J67" s="142" t="e">
        <f t="shared" si="1"/>
        <v>#N/A</v>
      </c>
      <c r="K67" s="142" t="e">
        <f t="shared" si="2"/>
        <v>#N/A</v>
      </c>
      <c r="L67" s="142" t="e">
        <f t="shared" si="3"/>
        <v>#N/A</v>
      </c>
    </row>
    <row r="68" spans="1:12" x14ac:dyDescent="0.25">
      <c r="A68" s="142" t="s">
        <v>216</v>
      </c>
      <c r="B68" s="118" t="s">
        <v>230</v>
      </c>
      <c r="C68" s="118" t="s">
        <v>216</v>
      </c>
      <c r="D68" s="145">
        <v>0.38147998405952177</v>
      </c>
      <c r="E68" s="145">
        <v>3.755170272135385</v>
      </c>
      <c r="F68" s="146">
        <f>INDEX(【输出】数据汇总!$A:$AS,MATCH('估值散点图-回收率0'!$C68&amp;'估值散点图-回收率0'!F$2,【输出】数据汇总!$A:$A,0),MATCH('估值散点图-回收率0'!F$1,【输出】数据汇总!$1:$1,0))</f>
        <v>1.4624568252831914E-2</v>
      </c>
      <c r="G68" s="146">
        <f>INDEX(【输出】数据汇总!$A:$AS,MATCH('估值散点图-回收率0'!$C68&amp;'估值散点图-回收率0'!G$2,【输出】数据汇总!$A:$A,0),MATCH('估值散点图-回收率0'!G$1,【输出】数据汇总!$1:$1,0))</f>
        <v>0.89097247800249324</v>
      </c>
      <c r="H68" s="146">
        <f>INDEX(【输出】数据汇总!$A:$AS,MATCH('估值散点图-回收率0'!$C68&amp;'估值散点图-回收率0'!H$2,【输出】数据汇总!$A:$A,0),MATCH('估值散点图-回收率0'!H$1,【输出】数据汇总!$1:$1,0))</f>
        <v>8.7698226355450506E-2</v>
      </c>
      <c r="I68" s="142" t="e">
        <f t="shared" ref="I68:I73" si="5">RANK(F68,F$3:F$73,1)</f>
        <v>#N/A</v>
      </c>
      <c r="J68" s="142" t="e">
        <f t="shared" ref="J68:J73" si="6">IF(I68&lt;6,C68,"")</f>
        <v>#N/A</v>
      </c>
      <c r="K68" s="142" t="e">
        <f t="shared" ref="K68:K73" si="7">RANK(G68,G$3:G$73,0)</f>
        <v>#N/A</v>
      </c>
      <c r="L68" s="142" t="s">
        <v>459</v>
      </c>
    </row>
    <row r="69" spans="1:12" x14ac:dyDescent="0.25">
      <c r="A69" s="142" t="s">
        <v>217</v>
      </c>
      <c r="B69" s="118" t="s">
        <v>231</v>
      </c>
      <c r="C69" s="118" t="s">
        <v>217</v>
      </c>
      <c r="D69" s="145">
        <v>5.2212573737595268E-2</v>
      </c>
      <c r="E69" s="145">
        <v>6.4481621240386842</v>
      </c>
      <c r="F69" s="146">
        <f>INDEX(【输出】数据汇总!$A:$AS,MATCH('估值散点图-回收率0'!$C69&amp;'估值散点图-回收率0'!F$2,【输出】数据汇总!$A:$A,0),MATCH('估值散点图-回收率0'!F$1,【输出】数据汇总!$1:$1,0))</f>
        <v>0.11297736689179309</v>
      </c>
      <c r="G69" s="146">
        <f>INDEX(【输出】数据汇总!$A:$AS,MATCH('估值散点图-回收率0'!$C69&amp;'估值散点图-回收率0'!G$2,【输出】数据汇总!$A:$A,0),MATCH('估值散点图-回收率0'!G$1,【输出】数据汇总!$1:$1,0))</f>
        <v>-57.582574309283736</v>
      </c>
      <c r="H69" s="146">
        <f>INDEX(【输出】数据汇总!$A:$AS,MATCH('估值散点图-回收率0'!$C69&amp;'估值散点图-回收率0'!H$2,【输出】数据汇总!$A:$A,0),MATCH('估值散点图-回收率0'!H$1,【输出】数据汇总!$1:$1,0))</f>
        <v>-1.0589620464415053</v>
      </c>
      <c r="I69" s="142" t="e">
        <f t="shared" si="5"/>
        <v>#N/A</v>
      </c>
      <c r="J69" s="142" t="e">
        <f t="shared" si="6"/>
        <v>#N/A</v>
      </c>
      <c r="K69" s="142" t="e">
        <f t="shared" si="7"/>
        <v>#N/A</v>
      </c>
      <c r="L69" s="142" t="e">
        <f t="shared" ref="L69:L73" si="8">IF(K69&lt;11,C69,"")</f>
        <v>#N/A</v>
      </c>
    </row>
    <row r="70" spans="1:12" x14ac:dyDescent="0.25">
      <c r="A70" s="142" t="s">
        <v>218</v>
      </c>
      <c r="B70" s="118" t="s">
        <v>232</v>
      </c>
      <c r="C70" s="118" t="s">
        <v>218</v>
      </c>
      <c r="D70" s="145">
        <v>0.24992002076953709</v>
      </c>
      <c r="E70" s="145">
        <v>3.4484539482241745</v>
      </c>
      <c r="F70" s="146">
        <f>INDEX(【输出】数据汇总!$A:$AS,MATCH('估值散点图-回收率0'!$C70&amp;'估值散点图-回收率0'!F$2,【输出】数据汇总!$A:$A,0),MATCH('估值散点图-回收率0'!F$1,【输出】数据汇总!$1:$1,0))</f>
        <v>3.3722657703153448E-2</v>
      </c>
      <c r="G70" s="146">
        <f>INDEX(【输出】数据汇总!$A:$AS,MATCH('估值散点图-回收率0'!$C70&amp;'估值散点图-回收率0'!G$2,【输出】数据汇总!$A:$A,0),MATCH('估值散点图-回收率0'!G$1,【输出】数据汇总!$1:$1,0))</f>
        <v>0.91178556222771234</v>
      </c>
      <c r="H70" s="146">
        <f>INDEX(【输出】数据汇总!$A:$AS,MATCH('估值散点图-回收率0'!$C70&amp;'估值散点图-回收率0'!H$2,【输出】数据汇总!$A:$A,0),MATCH('估值散点图-回收率0'!H$1,【输出】数据汇总!$1:$1,0))</f>
        <v>7.3337350711043164E-2</v>
      </c>
      <c r="I70" s="142" t="e">
        <f t="shared" si="5"/>
        <v>#N/A</v>
      </c>
      <c r="J70" s="142" t="e">
        <f t="shared" si="6"/>
        <v>#N/A</v>
      </c>
      <c r="K70" s="142" t="e">
        <f t="shared" si="7"/>
        <v>#N/A</v>
      </c>
      <c r="L70" s="142" t="s">
        <v>460</v>
      </c>
    </row>
    <row r="71" spans="1:12" x14ac:dyDescent="0.25">
      <c r="A71" s="142" t="s">
        <v>219</v>
      </c>
      <c r="B71" s="118" t="s">
        <v>233</v>
      </c>
      <c r="C71" s="118" t="s">
        <v>219</v>
      </c>
      <c r="D71" s="145">
        <v>0.10018902496174287</v>
      </c>
      <c r="E71" s="145">
        <v>2.8263049810762944</v>
      </c>
      <c r="F71" s="146">
        <f>INDEX(【输出】数据汇总!$A:$AS,MATCH('估值散点图-回收率0'!$C71&amp;'估值散点图-回收率0'!F$2,【输出】数据汇总!$A:$A,0),MATCH('估值散点图-回收率0'!F$1,【输出】数据汇总!$1:$1,0))</f>
        <v>3.6654540043014973E-2</v>
      </c>
      <c r="G71" s="146">
        <f>INDEX(【输出】数据汇总!$A:$AS,MATCH('估值散点图-回收率0'!$C71&amp;'估值散点图-回收率0'!G$2,【输出】数据汇总!$A:$A,0),MATCH('估值散点图-回收率0'!G$1,【输出】数据汇总!$1:$1,0))</f>
        <v>-4.7551117947563268</v>
      </c>
      <c r="H71" s="146">
        <f>INDEX(【输出】数据汇总!$A:$AS,MATCH('估值散点图-回收率0'!$C71&amp;'估值散点图-回收率0'!H$2,【输出】数据汇总!$A:$A,0),MATCH('估值散点图-回收率0'!H$1,【输出】数据汇总!$1:$1,0))</f>
        <v>-0.20877761196185943</v>
      </c>
      <c r="I71" s="142" t="e">
        <f t="shared" si="5"/>
        <v>#N/A</v>
      </c>
      <c r="J71" s="142" t="e">
        <f t="shared" si="6"/>
        <v>#N/A</v>
      </c>
      <c r="K71" s="142" t="e">
        <f t="shared" si="7"/>
        <v>#N/A</v>
      </c>
      <c r="L71" s="142" t="e">
        <f t="shared" si="8"/>
        <v>#N/A</v>
      </c>
    </row>
    <row r="72" spans="1:12" x14ac:dyDescent="0.25">
      <c r="A72" s="142" t="s">
        <v>220</v>
      </c>
      <c r="B72" s="118" t="s">
        <v>234</v>
      </c>
      <c r="C72" s="118" t="s">
        <v>220</v>
      </c>
      <c r="D72" s="145">
        <v>0.522186447119386</v>
      </c>
      <c r="E72" s="145">
        <v>7.79027914690427</v>
      </c>
      <c r="F72" s="146">
        <f>INDEX(【输出】数据汇总!$A:$AS,MATCH('估值散点图-回收率0'!$C72&amp;'估值散点图-回收率0'!F$2,【输出】数据汇总!$A:$A,0),MATCH('估值散点图-回收率0'!F$1,【输出】数据汇总!$1:$1,0))</f>
        <v>2.3504651334063133E-2</v>
      </c>
      <c r="G72" s="146">
        <f>INDEX(【输出】数据汇总!$A:$AS,MATCH('估值散点图-回收率0'!$C72&amp;'估值散点图-回收率0'!G$2,【输出】数据汇总!$A:$A,0),MATCH('估值散点图-回收率0'!G$1,【输出】数据汇总!$1:$1,0))</f>
        <v>-0.64339309222209629</v>
      </c>
      <c r="H72" s="146">
        <f>INDEX(【输出】数据汇总!$A:$AS,MATCH('估值散点图-回收率0'!$C72&amp;'估值散点图-回收率0'!H$2,【输出】数据汇总!$A:$A,0),MATCH('估值散点图-回收率0'!H$1,【输出】数据汇总!$1:$1,0))</f>
        <v>-4.3519280850989224E-2</v>
      </c>
      <c r="I72" s="142" t="e">
        <f t="shared" si="5"/>
        <v>#N/A</v>
      </c>
      <c r="J72" s="142" t="e">
        <f t="shared" si="6"/>
        <v>#N/A</v>
      </c>
      <c r="K72" s="142" t="e">
        <f t="shared" si="7"/>
        <v>#N/A</v>
      </c>
      <c r="L72" s="142" t="e">
        <f t="shared" si="8"/>
        <v>#N/A</v>
      </c>
    </row>
    <row r="73" spans="1:12" x14ac:dyDescent="0.25">
      <c r="A73" s="142" t="s">
        <v>221</v>
      </c>
      <c r="B73" s="118" t="s">
        <v>235</v>
      </c>
      <c r="C73" s="118" t="s">
        <v>221</v>
      </c>
      <c r="D73" s="145">
        <v>0.34196620345831996</v>
      </c>
      <c r="E73" s="145">
        <v>5.5519408328108808</v>
      </c>
      <c r="F73" s="146">
        <f>INDEX(【输出】数据汇总!$A:$AS,MATCH('估值散点图-回收率0'!$C73&amp;'估值散点图-回收率0'!F$2,【输出】数据汇总!$A:$A,0),MATCH('估值散点图-回收率0'!F$1,【输出】数据汇总!$1:$1,0))</f>
        <v>2.1182163936596696E-2</v>
      </c>
      <c r="G73" s="146">
        <f>INDEX(【输出】数据汇总!$A:$AS,MATCH('估值散点图-回收率0'!$C73&amp;'估值散点图-回收率0'!G$2,【输出】数据汇总!$A:$A,0),MATCH('估值散点图-回收率0'!G$1,【输出】数据汇总!$1:$1,0))</f>
        <v>-0.10942656843391133</v>
      </c>
      <c r="H73" s="146">
        <f>INDEX(【输出】数据汇总!$A:$AS,MATCH('估值散点图-回收率0'!$C73&amp;'估值散点图-回收率0'!H$2,【输出】数据汇总!$A:$A,0),MATCH('估值散点图-回收率0'!H$1,【输出】数据汇总!$1:$1,0))</f>
        <v>-6.9942953742924427E-3</v>
      </c>
      <c r="I73" s="142" t="e">
        <f t="shared" si="5"/>
        <v>#N/A</v>
      </c>
      <c r="J73" s="142" t="e">
        <f t="shared" si="6"/>
        <v>#N/A</v>
      </c>
      <c r="K73" s="142" t="e">
        <f t="shared" si="7"/>
        <v>#N/A</v>
      </c>
      <c r="L73" s="142" t="e">
        <f t="shared" si="8"/>
        <v>#N/A</v>
      </c>
    </row>
  </sheetData>
  <phoneticPr fontId="5" type="noConversion"/>
  <conditionalFormatting sqref="D3:D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H7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7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7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294D-A20F-4F73-B157-F6A345C35265}">
  <sheetPr>
    <tabColor rgb="FF92D050"/>
  </sheetPr>
  <dimension ref="A1:N73"/>
  <sheetViews>
    <sheetView zoomScale="55" zoomScaleNormal="55" workbookViewId="0">
      <pane ySplit="5" topLeftCell="A6" activePane="bottomLeft" state="frozen"/>
      <selection activeCell="F61" sqref="F61"/>
      <selection pane="bottomLeft" activeCell="D2" sqref="D2"/>
    </sheetView>
  </sheetViews>
  <sheetFormatPr defaultColWidth="8.33203125" defaultRowHeight="13.2" x14ac:dyDescent="0.25"/>
  <cols>
    <col min="1" max="1" width="3.5546875" style="142" customWidth="1"/>
    <col min="2" max="2" width="8.33203125" style="118"/>
    <col min="3" max="3" width="5.88671875" style="118" customWidth="1"/>
    <col min="4" max="4" width="8.21875" style="142" customWidth="1"/>
    <col min="5" max="5" width="8.33203125" style="142" customWidth="1"/>
    <col min="6" max="6" width="9.109375" style="142" customWidth="1"/>
    <col min="7" max="8" width="8.33203125" style="142"/>
    <col min="9" max="9" width="13.6640625" style="142" customWidth="1"/>
    <col min="10" max="12" width="8.33203125" style="142" customWidth="1"/>
    <col min="13" max="13" width="8.33203125" style="142"/>
    <col min="14" max="14" width="8.33203125" style="142" customWidth="1"/>
    <col min="15" max="16384" width="8.33203125" style="142"/>
  </cols>
  <sheetData>
    <row r="1" spans="2:14" x14ac:dyDescent="0.25">
      <c r="D1" s="28">
        <f ca="1">'估值散点图-回收率0'!D1</f>
        <v>46112</v>
      </c>
      <c r="E1" s="28">
        <f ca="1">D1</f>
        <v>46112</v>
      </c>
      <c r="F1" s="140">
        <f>'估值散点图-回收率0'!F1</f>
        <v>46022</v>
      </c>
      <c r="G1" s="141">
        <f>H1</f>
        <v>46022</v>
      </c>
      <c r="H1" s="141">
        <f>F1</f>
        <v>46022</v>
      </c>
      <c r="I1" s="118" t="str">
        <f>IF(MONTH(F1)=6,"半年度",IF(MONTH(F1)=12,"半年度","季度"))</f>
        <v>半年度</v>
      </c>
      <c r="J1" s="147">
        <f>不同回收率下超额拨备!V1</f>
        <v>0.3</v>
      </c>
      <c r="N1" s="142" t="str">
        <f>"上市银行PE VS "&amp;TEXT(J1,"0%")&amp;"回收率下超额拨备利润倍数"</f>
        <v>上市银行PE VS 30%回收率下超额拨备利润倍数</v>
      </c>
    </row>
    <row r="2" spans="2:14" ht="39.6" x14ac:dyDescent="0.25">
      <c r="B2" s="143" t="s">
        <v>406</v>
      </c>
      <c r="C2" s="143" t="s">
        <v>139</v>
      </c>
      <c r="D2" s="143" t="s">
        <v>345</v>
      </c>
      <c r="E2" s="143" t="s">
        <v>407</v>
      </c>
      <c r="F2" s="144" t="s">
        <v>254</v>
      </c>
      <c r="G2" s="144" t="s">
        <v>271</v>
      </c>
      <c r="H2" s="144" t="s">
        <v>269</v>
      </c>
      <c r="I2" s="142" t="s">
        <v>408</v>
      </c>
      <c r="J2" s="142" t="s">
        <v>408</v>
      </c>
      <c r="K2" s="142" t="s">
        <v>270</v>
      </c>
      <c r="L2" s="142" t="s">
        <v>270</v>
      </c>
      <c r="N2" s="142" t="str">
        <f>"上市银行PB VS "&amp;TEXT(J1,"0%")&amp;"回收率下超额拨备利润倍数"</f>
        <v>上市银行PB VS 30%回收率下超额拨备利润倍数</v>
      </c>
    </row>
    <row r="3" spans="2:14" x14ac:dyDescent="0.25">
      <c r="B3" s="118" t="s">
        <v>5</v>
      </c>
      <c r="C3" s="118" t="s">
        <v>7</v>
      </c>
      <c r="D3" s="145">
        <v>0.70549857616424561</v>
      </c>
      <c r="E3" s="145">
        <v>7.8379973810242278</v>
      </c>
      <c r="F3" s="146">
        <f>INDEX(【输出】数据汇总!$A:$AS,MATCH('估值散点图-回收率30%'!$C3&amp;'估值散点图-回收率30%'!F$2,【输出】数据汇总!$A:$A,0),MATCH('估值散点图-回收率30%'!F$1,【输出】数据汇总!$1:$1,0))</f>
        <v>2.0277644169066245E-2</v>
      </c>
      <c r="G3" s="146">
        <f>VLOOKUP($C3,不同回收率下超额拨备!$B$87:$AA$162,21,0)</f>
        <v>0.68308814967359621</v>
      </c>
      <c r="H3" s="146">
        <f>VLOOKUP($C3,不同回收率下超额拨备!$B$87:$AA$162,22,0)</f>
        <v>5.9317853745494795E-2</v>
      </c>
      <c r="I3" s="142" t="e">
        <f>RANK(F3,F$3:F$73,1)</f>
        <v>#N/A</v>
      </c>
      <c r="J3" s="142" t="e">
        <f>IF(I3&lt;6,C3,"")</f>
        <v>#N/A</v>
      </c>
      <c r="K3" s="142" t="e">
        <f>RANK(G3,G$3:G$73,0)</f>
        <v>#VALUE!</v>
      </c>
      <c r="L3" s="142" t="e">
        <f>IF(K3&lt;6,C3,"")</f>
        <v>#VALUE!</v>
      </c>
    </row>
    <row r="4" spans="2:14" x14ac:dyDescent="0.25">
      <c r="B4" s="118" t="s">
        <v>9</v>
      </c>
      <c r="C4" s="118" t="s">
        <v>11</v>
      </c>
      <c r="D4" s="145">
        <v>0.72888457775115967</v>
      </c>
      <c r="E4" s="145">
        <v>7.7674473191919766</v>
      </c>
      <c r="F4" s="146">
        <f>INDEX(【输出】数据汇总!$A:$AS,MATCH('估值散点图-回收率30%'!$C4&amp;'估值散点图-回收率30%'!F$2,【输出】数据汇总!$A:$A,0),MATCH('估值散点图-回收率30%'!F$1,【输出】数据汇总!$1:$1,0))</f>
        <v>2.0323836908199604E-2</v>
      </c>
      <c r="G4" s="146">
        <f>VLOOKUP($C4,不同回收率下超额拨备!$B$87:$AA$162,21,0)</f>
        <v>0.81772283881076169</v>
      </c>
      <c r="H4" s="146">
        <f>VLOOKUP($C4,不同回收率下超额拨备!$B$87:$AA$162,22,0)</f>
        <v>7.5648398831034788E-2</v>
      </c>
      <c r="I4" s="142" t="e">
        <f>RANK(F4,F$3:F$73,1)</f>
        <v>#N/A</v>
      </c>
      <c r="J4" s="142" t="e">
        <f t="shared" ref="J4:J67" si="0">IF(I4&lt;6,C4,"")</f>
        <v>#N/A</v>
      </c>
      <c r="K4" s="142" t="e">
        <f t="shared" ref="K4:K67" si="1">RANK(G4,G$3:G$73,0)</f>
        <v>#VALUE!</v>
      </c>
      <c r="L4" s="142" t="e">
        <f t="shared" ref="L4:L67" si="2">IF(K4&lt;6,C4,"")</f>
        <v>#VALUE!</v>
      </c>
    </row>
    <row r="5" spans="2:14" x14ac:dyDescent="0.25">
      <c r="B5" s="118" t="s">
        <v>12</v>
      </c>
      <c r="C5" s="118" t="s">
        <v>14</v>
      </c>
      <c r="D5" s="145">
        <v>0.84739142656326294</v>
      </c>
      <c r="E5" s="145">
        <v>8.8117844144073079</v>
      </c>
      <c r="F5" s="146">
        <f>INDEX(【输出】数据汇总!$A:$AS,MATCH('估值散点图-回收率30%'!$C5&amp;'估值散点图-回收率30%'!F$2,【输出】数据汇总!$A:$A,0),MATCH('估值散点图-回收率30%'!F$1,【输出】数据汇总!$1:$1,0))</f>
        <v>1.5728089289791136E-2</v>
      </c>
      <c r="G5" s="146">
        <f>VLOOKUP($C5,不同回收率下超额拨备!$B$87:$AA$162,21,0)</f>
        <v>1.8237974228373324</v>
      </c>
      <c r="H5" s="146">
        <f>VLOOKUP($C5,不同回收率下超额拨备!$B$87:$AA$162,22,0)</f>
        <v>0.16396971987982142</v>
      </c>
      <c r="I5" s="142" t="e">
        <f t="shared" ref="I5:I67" si="3">RANK(F5,F$3:F$73,1)</f>
        <v>#N/A</v>
      </c>
      <c r="J5" s="142" t="e">
        <f t="shared" si="0"/>
        <v>#N/A</v>
      </c>
      <c r="K5" s="142" t="e">
        <f t="shared" si="1"/>
        <v>#VALUE!</v>
      </c>
      <c r="L5" s="142" t="e">
        <f t="shared" si="2"/>
        <v>#VALUE!</v>
      </c>
    </row>
    <row r="6" spans="2:14" x14ac:dyDescent="0.25">
      <c r="B6" s="118" t="s">
        <v>15</v>
      </c>
      <c r="C6" s="118" t="s">
        <v>17</v>
      </c>
      <c r="D6" s="145">
        <v>0.70205008983612061</v>
      </c>
      <c r="E6" s="145">
        <v>8.59705707640844</v>
      </c>
      <c r="F6" s="146">
        <f>INDEX(【输出】数据汇总!$A:$AS,MATCH('估值散点图-回收率30%'!$C6&amp;'估值散点图-回收率30%'!F$2,【输出】数据汇总!$A:$A,0),MATCH('估值散点图-回收率30%'!F$1,【输出】数据汇总!$1:$1,0))</f>
        <v>1.8199528204724095E-2</v>
      </c>
      <c r="G6" s="146">
        <f>VLOOKUP($C6,不同回收率下超额拨备!$B$87:$AA$162,21,0)</f>
        <v>0.69171472613477814</v>
      </c>
      <c r="H6" s="146">
        <f>VLOOKUP($C6,不同回收率下超额拨备!$B$87:$AA$162,22,0)</f>
        <v>5.486252953939301E-2</v>
      </c>
      <c r="I6" s="142" t="e">
        <f t="shared" si="3"/>
        <v>#N/A</v>
      </c>
      <c r="J6" s="142" t="e">
        <f t="shared" si="0"/>
        <v>#N/A</v>
      </c>
      <c r="K6" s="142" t="e">
        <f t="shared" si="1"/>
        <v>#VALUE!</v>
      </c>
      <c r="L6" s="142" t="e">
        <f t="shared" si="2"/>
        <v>#VALUE!</v>
      </c>
    </row>
    <row r="7" spans="2:14" x14ac:dyDescent="0.25">
      <c r="B7" s="118" t="s">
        <v>18</v>
      </c>
      <c r="C7" s="118" t="s">
        <v>20</v>
      </c>
      <c r="D7" s="145">
        <v>0.6098971962928772</v>
      </c>
      <c r="E7" s="145">
        <v>7.7537237048209713</v>
      </c>
      <c r="F7" s="146">
        <f>INDEX(【输出】数据汇总!$A:$AS,MATCH('估值散点图-回收率30%'!$C7&amp;'估值散点图-回收率30%'!F$2,【输出】数据汇总!$A:$A,0),MATCH('估值散点图-回收率30%'!F$1,【输出】数据汇总!$1:$1,0))</f>
        <v>1.5017035093012049E-2</v>
      </c>
      <c r="G7" s="146">
        <f>VLOOKUP($C7,不同回收率下超额拨备!$B$87:$AA$162,21,0)</f>
        <v>0.62191888929568462</v>
      </c>
      <c r="H7" s="146">
        <f>VLOOKUP($C7,不同回收率下超额拨备!$B$87:$AA$162,22,0)</f>
        <v>4.6854618815218102E-2</v>
      </c>
      <c r="I7" s="142" t="e">
        <f t="shared" si="3"/>
        <v>#N/A</v>
      </c>
      <c r="J7" s="142" t="e">
        <f t="shared" si="0"/>
        <v>#N/A</v>
      </c>
      <c r="K7" s="142" t="e">
        <f t="shared" si="1"/>
        <v>#VALUE!</v>
      </c>
      <c r="L7" s="142" t="e">
        <f t="shared" si="2"/>
        <v>#VALUE!</v>
      </c>
    </row>
    <row r="8" spans="2:14" x14ac:dyDescent="0.25">
      <c r="B8" s="118" t="s">
        <v>21</v>
      </c>
      <c r="C8" s="118" t="s">
        <v>23</v>
      </c>
      <c r="D8" s="145">
        <v>0.54126375913619995</v>
      </c>
      <c r="E8" s="145">
        <v>7.1502891639472184</v>
      </c>
      <c r="F8" s="146">
        <f>INDEX(【输出】数据汇总!$A:$AS,MATCH('估值散点图-回收率30%'!$C8&amp;'估值散点图-回收率30%'!F$2,【输出】数据汇总!$A:$A,0),MATCH('估值散点图-回收率30%'!F$1,【输出】数据汇总!$1:$1,0))</f>
        <v>1.9259695712496357E-2</v>
      </c>
      <c r="G8" s="146">
        <f>VLOOKUP($C8,不同回收率下超额拨备!$B$87:$AA$162,21,0)</f>
        <v>0.72814105373240456</v>
      </c>
      <c r="H8" s="146">
        <f>VLOOKUP($C8,不同回收率下超额拨备!$B$87:$AA$162,22,0)</f>
        <v>5.4857034679239094E-2</v>
      </c>
      <c r="I8" s="142" t="e">
        <f t="shared" si="3"/>
        <v>#N/A</v>
      </c>
      <c r="J8" s="142" t="e">
        <f t="shared" si="0"/>
        <v>#N/A</v>
      </c>
      <c r="K8" s="142" t="e">
        <f t="shared" si="1"/>
        <v>#VALUE!</v>
      </c>
      <c r="L8" s="142" t="e">
        <f t="shared" si="2"/>
        <v>#VALUE!</v>
      </c>
    </row>
    <row r="9" spans="2:14" x14ac:dyDescent="0.25">
      <c r="B9" s="118" t="s">
        <v>24</v>
      </c>
      <c r="C9" s="118" t="s">
        <v>26</v>
      </c>
      <c r="D9" s="145">
        <v>0.9052656888961792</v>
      </c>
      <c r="E9" s="145">
        <v>6.9824519099934861</v>
      </c>
      <c r="F9" s="146">
        <f>INDEX(【输出】数据汇总!$A:$AS,MATCH('估值散点图-回收率30%'!$C9&amp;'估值散点图-回收率30%'!F$2,【输出】数据汇总!$A:$A,0),MATCH('估值散点图-回收率30%'!F$1,【输出】数据汇总!$1:$1,0))</f>
        <v>1.5915786572921323E-2</v>
      </c>
      <c r="G9" s="146">
        <f>VLOOKUP($C9,不同回收率下超额拨备!$B$87:$AA$162,21,0)</f>
        <v>1.2117490119256098</v>
      </c>
      <c r="H9" s="146">
        <f>VLOOKUP($C9,不同回收率下超额拨备!$B$87:$AA$162,22,0)</f>
        <v>0.14296900980850438</v>
      </c>
      <c r="I9" s="142" t="e">
        <f t="shared" si="3"/>
        <v>#N/A</v>
      </c>
      <c r="J9" s="142" t="e">
        <f t="shared" si="0"/>
        <v>#N/A</v>
      </c>
      <c r="K9" s="142" t="e">
        <f t="shared" si="1"/>
        <v>#VALUE!</v>
      </c>
      <c r="L9" s="142" t="e">
        <f t="shared" si="2"/>
        <v>#VALUE!</v>
      </c>
    </row>
    <row r="10" spans="2:14" x14ac:dyDescent="0.25">
      <c r="B10" s="118" t="s">
        <v>28</v>
      </c>
      <c r="C10" s="118" t="s">
        <v>30</v>
      </c>
      <c r="D10" s="145">
        <v>0.4918561577796936</v>
      </c>
      <c r="E10" s="145">
        <v>5.4823184052898188</v>
      </c>
      <c r="F10" s="146">
        <f>INDEX(【输出】数据汇总!$A:$AS,MATCH('估值散点图-回收率30%'!$C10&amp;'估值散点图-回收率30%'!F$2,【输出】数据汇总!$A:$A,0),MATCH('估值散点图-回收率30%'!F$1,【输出】数据汇总!$1:$1,0))</f>
        <v>1.9497004306970468E-2</v>
      </c>
      <c r="G10" s="146">
        <f>VLOOKUP($C10,不同回收率下超额拨备!$B$87:$AA$162,21,0)</f>
        <v>0.66169730756818868</v>
      </c>
      <c r="H10" s="146">
        <f>VLOOKUP($C10,不同回收率下超额拨备!$B$87:$AA$162,22,0)</f>
        <v>5.6848307804231057E-2</v>
      </c>
      <c r="I10" s="142" t="e">
        <f t="shared" si="3"/>
        <v>#N/A</v>
      </c>
      <c r="J10" s="142" t="e">
        <f t="shared" si="0"/>
        <v>#N/A</v>
      </c>
      <c r="K10" s="142" t="e">
        <f t="shared" si="1"/>
        <v>#VALUE!</v>
      </c>
      <c r="L10" s="142" t="e">
        <f t="shared" si="2"/>
        <v>#VALUE!</v>
      </c>
    </row>
    <row r="11" spans="2:14" x14ac:dyDescent="0.25">
      <c r="B11" s="118" t="s">
        <v>31</v>
      </c>
      <c r="C11" s="118" t="s">
        <v>33</v>
      </c>
      <c r="D11" s="145">
        <v>0.46004849672317505</v>
      </c>
      <c r="E11" s="145">
        <v>8.4591004302234207</v>
      </c>
      <c r="F11" s="146">
        <f>INDEX(【输出】数据汇总!$A:$AS,MATCH('估值散点图-回收率30%'!$C11&amp;'估值散点图-回收率30%'!F$2,【输出】数据汇总!$A:$A,0),MATCH('估值散点图-回收率30%'!F$1,【输出】数据汇总!$1:$1,0))</f>
        <v>2.4248876062740087E-2</v>
      </c>
      <c r="G11" s="146">
        <f>VLOOKUP($C11,不同回收率下超额拨备!$B$87:$AA$162,21,0)</f>
        <v>0.67629122378391404</v>
      </c>
      <c r="H11" s="146">
        <f>VLOOKUP($C11,不同回收率下超额拨备!$B$87:$AA$162,22,0)</f>
        <v>4.1407122585731218E-2</v>
      </c>
      <c r="I11" s="142" t="e">
        <f t="shared" si="3"/>
        <v>#N/A</v>
      </c>
      <c r="J11" s="142" t="e">
        <f t="shared" si="0"/>
        <v>#N/A</v>
      </c>
      <c r="K11" s="142" t="e">
        <f t="shared" si="1"/>
        <v>#VALUE!</v>
      </c>
      <c r="L11" s="142" t="e">
        <f t="shared" si="2"/>
        <v>#VALUE!</v>
      </c>
    </row>
    <row r="12" spans="2:14" x14ac:dyDescent="0.25">
      <c r="B12" s="118" t="s">
        <v>34</v>
      </c>
      <c r="C12" s="118" t="s">
        <v>36</v>
      </c>
      <c r="D12" s="145">
        <v>0.63804000616073608</v>
      </c>
      <c r="E12" s="145">
        <v>7.2045494460924093</v>
      </c>
      <c r="F12" s="146">
        <f>INDEX(【输出】数据汇总!$A:$AS,MATCH('估值散点图-回收率30%'!$C12&amp;'估值散点图-回收率30%'!F$2,【输出】数据汇总!$A:$A,0),MATCH('估值散点图-回收率30%'!F$1,【输出】数据汇总!$1:$1,0))</f>
        <v>2.1233649894007205E-2</v>
      </c>
      <c r="G12" s="146">
        <f>VLOOKUP($C12,不同回收率下超额拨备!$B$87:$AA$162,21,0)</f>
        <v>0.6216618340932909</v>
      </c>
      <c r="H12" s="146">
        <f>VLOOKUP($C12,不同回收率下超额拨备!$B$87:$AA$162,22,0)</f>
        <v>5.2967937761594017E-2</v>
      </c>
      <c r="I12" s="142" t="e">
        <f t="shared" si="3"/>
        <v>#N/A</v>
      </c>
      <c r="J12" s="142" t="e">
        <f t="shared" si="0"/>
        <v>#N/A</v>
      </c>
      <c r="K12" s="142" t="e">
        <f t="shared" si="1"/>
        <v>#VALUE!</v>
      </c>
      <c r="L12" s="142" t="e">
        <f t="shared" si="2"/>
        <v>#VALUE!</v>
      </c>
    </row>
    <row r="13" spans="2:14" x14ac:dyDescent="0.25">
      <c r="B13" s="118" t="s">
        <v>37</v>
      </c>
      <c r="C13" s="118" t="s">
        <v>39</v>
      </c>
      <c r="D13" s="145">
        <v>0.29387971758842468</v>
      </c>
      <c r="E13" s="145">
        <v>6.0802230084122968</v>
      </c>
      <c r="F13" s="146">
        <f>INDEX(【输出】数据汇总!$A:$AS,MATCH('估值散点图-回收率30%'!$C13&amp;'估值散点图-回收率30%'!F$2,【输出】数据汇总!$A:$A,0),MATCH('估值散点图-回收率30%'!F$1,【输出】数据汇总!$1:$1,0))</f>
        <v>3.0124779399343944E-2</v>
      </c>
      <c r="G13" s="146">
        <f>VLOOKUP($C13,不同回收率下超额拨备!$B$87:$AA$162,21,0)</f>
        <v>-1.1561025521054868</v>
      </c>
      <c r="H13" s="146">
        <f>VLOOKUP($C13,不同回收率下超额拨备!$B$87:$AA$162,22,0)</f>
        <v>-5.12355953929386E-2</v>
      </c>
      <c r="I13" s="142" t="e">
        <f t="shared" si="3"/>
        <v>#N/A</v>
      </c>
      <c r="J13" s="142" t="e">
        <f t="shared" si="0"/>
        <v>#N/A</v>
      </c>
      <c r="K13" s="142" t="e">
        <f t="shared" si="1"/>
        <v>#VALUE!</v>
      </c>
      <c r="L13" s="142" t="e">
        <f t="shared" si="2"/>
        <v>#VALUE!</v>
      </c>
    </row>
    <row r="14" spans="2:14" x14ac:dyDescent="0.25">
      <c r="B14" s="118" t="s">
        <v>40</v>
      </c>
      <c r="C14" s="118" t="s">
        <v>42</v>
      </c>
      <c r="D14" s="145">
        <v>0.38417753577232361</v>
      </c>
      <c r="E14" s="145">
        <v>5.114045862588239</v>
      </c>
      <c r="F14" s="146">
        <f>INDEX(【输出】数据汇总!$A:$AS,MATCH('估值散点图-回收率30%'!$C14&amp;'估值散点图-回收率30%'!F$2,【输出】数据汇总!$A:$A,0),MATCH('估值散点图-回收率30%'!F$1,【输出】数据汇总!$1:$1,0))</f>
        <v>2.1670396098177714E-2</v>
      </c>
      <c r="G14" s="146">
        <f>VLOOKUP($C14,不同回收率下超额拨备!$B$87:$AA$162,21,0)</f>
        <v>0.31959156184000426</v>
      </c>
      <c r="H14" s="146">
        <f>VLOOKUP($C14,不同回收率下超额拨备!$B$87:$AA$162,22,0)</f>
        <v>2.0516636871693129E-2</v>
      </c>
      <c r="I14" s="142" t="e">
        <f t="shared" si="3"/>
        <v>#N/A</v>
      </c>
      <c r="J14" s="142" t="e">
        <f t="shared" si="0"/>
        <v>#N/A</v>
      </c>
      <c r="K14" s="142" t="e">
        <f t="shared" si="1"/>
        <v>#VALUE!</v>
      </c>
      <c r="L14" s="142" t="e">
        <f t="shared" si="2"/>
        <v>#VALUE!</v>
      </c>
    </row>
    <row r="15" spans="2:14" x14ac:dyDescent="0.25">
      <c r="B15" s="118" t="s">
        <v>43</v>
      </c>
      <c r="C15" s="118" t="s">
        <v>45</v>
      </c>
      <c r="D15" s="145">
        <v>0.47651329636573792</v>
      </c>
      <c r="E15" s="145">
        <v>5.2670693881841117</v>
      </c>
      <c r="F15" s="146">
        <f>INDEX(【输出】数据汇总!$A:$AS,MATCH('估值散点图-回收率30%'!$C15&amp;'估值散点图-回收率30%'!F$2,【输出】数据汇总!$A:$A,0),MATCH('估值散点图-回收率30%'!F$1,【输出】数据汇总!$1:$1,0))</f>
        <v>1.8983783628888765E-2</v>
      </c>
      <c r="G15" s="146">
        <f>VLOOKUP($C15,不同回收率下超额拨备!$B$87:$AA$162,21,0)</f>
        <v>0.4156662679145266</v>
      </c>
      <c r="H15" s="146">
        <f>VLOOKUP($C15,不同回收率下超额拨备!$B$87:$AA$162,22,0)</f>
        <v>3.2150969549188675E-2</v>
      </c>
      <c r="I15" s="142" t="e">
        <f t="shared" si="3"/>
        <v>#N/A</v>
      </c>
      <c r="J15" s="142" t="e">
        <f t="shared" si="0"/>
        <v>#N/A</v>
      </c>
      <c r="K15" s="142" t="e">
        <f t="shared" si="1"/>
        <v>#VALUE!</v>
      </c>
      <c r="L15" s="142" t="e">
        <f t="shared" si="2"/>
        <v>#VALUE!</v>
      </c>
    </row>
    <row r="16" spans="2:14" x14ac:dyDescent="0.25">
      <c r="B16" s="118" t="s">
        <v>46</v>
      </c>
      <c r="C16" s="118" t="s">
        <v>48</v>
      </c>
      <c r="D16" s="145">
        <v>0.36895883083343506</v>
      </c>
      <c r="E16" s="145">
        <v>4.6769150261254975</v>
      </c>
      <c r="F16" s="146">
        <f>INDEX(【输出】数据汇总!$A:$AS,MATCH('估值散点图-回收率30%'!$C16&amp;'估值散点图-回收率30%'!F$2,【输出】数据汇总!$A:$A,0),MATCH('估值散点图-回收率30%'!F$1,【输出】数据汇总!$1:$1,0))</f>
        <v>2.8358726273207249E-2</v>
      </c>
      <c r="G16" s="146">
        <f>VLOOKUP($C16,不同回收率下超额拨备!$B$87:$AA$162,21,0)</f>
        <v>-0.53375831249999972</v>
      </c>
      <c r="H16" s="146">
        <f>VLOOKUP($C16,不同回收率下超额拨备!$B$87:$AA$162,22,0)</f>
        <v>-3.6685717859435071E-2</v>
      </c>
      <c r="I16" s="142" t="e">
        <f t="shared" si="3"/>
        <v>#N/A</v>
      </c>
      <c r="J16" s="142" t="e">
        <f t="shared" si="0"/>
        <v>#N/A</v>
      </c>
      <c r="K16" s="142" t="e">
        <f t="shared" si="1"/>
        <v>#VALUE!</v>
      </c>
      <c r="L16" s="142" t="e">
        <f t="shared" si="2"/>
        <v>#VALUE!</v>
      </c>
    </row>
    <row r="17" spans="2:12" x14ac:dyDescent="0.25">
      <c r="B17" s="118" t="s">
        <v>49</v>
      </c>
      <c r="C17" s="118" t="s">
        <v>51</v>
      </c>
      <c r="D17" s="145">
        <v>0.46321761608123779</v>
      </c>
      <c r="E17" s="145">
        <v>5.7783791211866182</v>
      </c>
      <c r="F17" s="146">
        <f>INDEX(【输出】数据汇总!$A:$AS,MATCH('估值散点图-回收率30%'!$C17&amp;'估值散点图-回收率30%'!F$2,【输出】数据汇总!$A:$A,0),MATCH('估值散点图-回收率30%'!F$1,【输出】数据汇总!$1:$1,0))</f>
        <v>3.8678922532717944E-2</v>
      </c>
      <c r="G17" s="146">
        <f>VLOOKUP($C17,不同回收率下超额拨备!$B$87:$AA$162,21,0)</f>
        <v>-1.1649072214059235</v>
      </c>
      <c r="H17" s="146">
        <f>VLOOKUP($C17,不同回收率下超额拨备!$B$87:$AA$162,22,0)</f>
        <v>-7.4252298440365155E-2</v>
      </c>
      <c r="I17" s="142" t="e">
        <f t="shared" si="3"/>
        <v>#N/A</v>
      </c>
      <c r="J17" s="142" t="e">
        <f t="shared" si="0"/>
        <v>#N/A</v>
      </c>
      <c r="K17" s="142" t="e">
        <f t="shared" si="1"/>
        <v>#VALUE!</v>
      </c>
      <c r="L17" s="142" t="e">
        <f t="shared" si="2"/>
        <v>#VALUE!</v>
      </c>
    </row>
    <row r="18" spans="2:12" x14ac:dyDescent="0.25">
      <c r="B18" s="118" t="s">
        <v>52</v>
      </c>
      <c r="C18" s="118" t="s">
        <v>54</v>
      </c>
      <c r="D18" s="145">
        <v>0.41921985149383545</v>
      </c>
      <c r="E18" s="145">
        <v>5.2109859161539065</v>
      </c>
      <c r="F18" s="146" t="str">
        <f>INDEX(【输出】数据汇总!$A:$AS,MATCH('估值散点图-回收率30%'!$C18&amp;'估值散点图-回收率30%'!F$2,【输出】数据汇总!$A:$A,0),MATCH('估值散点图-回收率30%'!F$1,【输出】数据汇总!$1:$1,0))</f>
        <v/>
      </c>
      <c r="G18" s="146" t="e">
        <f>VLOOKUP($C18,不同回收率下超额拨备!$B$87:$AA$162,21,0)</f>
        <v>#VALUE!</v>
      </c>
      <c r="H18" s="146" t="e">
        <f>VLOOKUP($C18,不同回收率下超额拨备!$B$87:$AA$162,22,0)</f>
        <v>#VALUE!</v>
      </c>
      <c r="I18" s="142" t="e">
        <f t="shared" si="3"/>
        <v>#VALUE!</v>
      </c>
      <c r="J18" s="142" t="e">
        <f t="shared" si="0"/>
        <v>#VALUE!</v>
      </c>
      <c r="K18" s="142" t="e">
        <f t="shared" si="1"/>
        <v>#VALUE!</v>
      </c>
      <c r="L18" s="142" t="e">
        <f t="shared" si="2"/>
        <v>#VALUE!</v>
      </c>
    </row>
    <row r="19" spans="2:12" x14ac:dyDescent="0.25">
      <c r="B19" s="118" t="s">
        <v>56</v>
      </c>
      <c r="C19" s="118" t="s">
        <v>58</v>
      </c>
      <c r="D19" s="145">
        <v>0.80468910932540894</v>
      </c>
      <c r="E19" s="145">
        <v>6.4542181132634777</v>
      </c>
      <c r="F19" s="146" t="str">
        <f>INDEX(【输出】数据汇总!$A:$AS,MATCH('估值散点图-回收率30%'!$C19&amp;'估值散点图-回收率30%'!F$2,【输出】数据汇总!$A:$A,0),MATCH('估值散点图-回收率30%'!F$1,【输出】数据汇总!$1:$1,0))</f>
        <v/>
      </c>
      <c r="G19" s="146" t="e">
        <f>VLOOKUP($C19,不同回收率下超额拨备!$B$87:$AA$162,21,0)</f>
        <v>#VALUE!</v>
      </c>
      <c r="H19" s="146" t="e">
        <f>VLOOKUP($C19,不同回收率下超额拨备!$B$87:$AA$162,22,0)</f>
        <v>#VALUE!</v>
      </c>
      <c r="I19" s="142" t="e">
        <f t="shared" si="3"/>
        <v>#VALUE!</v>
      </c>
      <c r="J19" s="142" t="e">
        <f t="shared" si="0"/>
        <v>#VALUE!</v>
      </c>
      <c r="K19" s="142" t="e">
        <f t="shared" si="1"/>
        <v>#VALUE!</v>
      </c>
      <c r="L19" s="142" t="e">
        <f t="shared" si="2"/>
        <v>#VALUE!</v>
      </c>
    </row>
    <row r="20" spans="2:12" x14ac:dyDescent="0.25">
      <c r="B20" s="118" t="s">
        <v>59</v>
      </c>
      <c r="C20" s="118" t="s">
        <v>61</v>
      </c>
      <c r="D20" s="145">
        <v>0.59766227006912231</v>
      </c>
      <c r="E20" s="145">
        <v>6.1496018689491274</v>
      </c>
      <c r="F20" s="146" t="str">
        <f>INDEX(【输出】数据汇总!$A:$AS,MATCH('估值散点图-回收率30%'!$C20&amp;'估值散点图-回收率30%'!F$2,【输出】数据汇总!$A:$A,0),MATCH('估值散点图-回收率30%'!F$1,【输出】数据汇总!$1:$1,0))</f>
        <v/>
      </c>
      <c r="G20" s="146" t="e">
        <f>VLOOKUP($C20,不同回收率下超额拨备!$B$87:$AA$162,21,0)</f>
        <v>#VALUE!</v>
      </c>
      <c r="H20" s="146" t="e">
        <f>VLOOKUP($C20,不同回收率下超额拨备!$B$87:$AA$162,22,0)</f>
        <v>#VALUE!</v>
      </c>
      <c r="I20" s="142" t="e">
        <f t="shared" si="3"/>
        <v>#VALUE!</v>
      </c>
      <c r="J20" s="142" t="e">
        <f t="shared" si="0"/>
        <v>#VALUE!</v>
      </c>
      <c r="K20" s="142" t="e">
        <f t="shared" si="1"/>
        <v>#VALUE!</v>
      </c>
      <c r="L20" s="142" t="e">
        <f t="shared" si="2"/>
        <v>#VALUE!</v>
      </c>
    </row>
    <row r="21" spans="2:12" x14ac:dyDescent="0.25">
      <c r="B21" s="118" t="s">
        <v>62</v>
      </c>
      <c r="C21" s="118" t="s">
        <v>64</v>
      </c>
      <c r="D21" s="145">
        <v>0.90372735261917114</v>
      </c>
      <c r="E21" s="145">
        <v>7.585323460575653</v>
      </c>
      <c r="F21" s="146" t="str">
        <f>INDEX(【输出】数据汇总!$A:$AS,MATCH('估值散点图-回收率30%'!$C21&amp;'估值散点图-回收率30%'!F$2,【输出】数据汇总!$A:$A,0),MATCH('估值散点图-回收率30%'!F$1,【输出】数据汇总!$1:$1,0))</f>
        <v/>
      </c>
      <c r="G21" s="146" t="e">
        <f>VLOOKUP($C21,不同回收率下超额拨备!$B$87:$AA$162,21,0)</f>
        <v>#VALUE!</v>
      </c>
      <c r="H21" s="146" t="e">
        <f>VLOOKUP($C21,不同回收率下超额拨备!$B$87:$AA$162,22,0)</f>
        <v>#VALUE!</v>
      </c>
      <c r="I21" s="142" t="e">
        <f t="shared" si="3"/>
        <v>#VALUE!</v>
      </c>
      <c r="J21" s="142" t="e">
        <f t="shared" si="0"/>
        <v>#VALUE!</v>
      </c>
      <c r="K21" s="142" t="e">
        <f t="shared" si="1"/>
        <v>#VALUE!</v>
      </c>
      <c r="L21" s="142" t="e">
        <f t="shared" si="2"/>
        <v>#VALUE!</v>
      </c>
    </row>
    <row r="22" spans="2:12" x14ac:dyDescent="0.25">
      <c r="B22" s="118" t="s">
        <v>65</v>
      </c>
      <c r="C22" s="118" t="s">
        <v>67</v>
      </c>
      <c r="D22" s="145">
        <v>0.7757452130317688</v>
      </c>
      <c r="E22" s="145">
        <v>7.2313280343291986</v>
      </c>
      <c r="F22" s="146" t="str">
        <f>INDEX(【输出】数据汇总!$A:$AS,MATCH('估值散点图-回收率30%'!$C22&amp;'估值散点图-回收率30%'!F$2,【输出】数据汇总!$A:$A,0),MATCH('估值散点图-回收率30%'!F$1,【输出】数据汇总!$1:$1,0))</f>
        <v/>
      </c>
      <c r="G22" s="146" t="e">
        <f>VLOOKUP($C22,不同回收率下超额拨备!$B$87:$AA$162,21,0)</f>
        <v>#VALUE!</v>
      </c>
      <c r="H22" s="146" t="e">
        <f>VLOOKUP($C22,不同回收率下超额拨备!$B$87:$AA$162,22,0)</f>
        <v>#VALUE!</v>
      </c>
      <c r="I22" s="142" t="e">
        <f t="shared" si="3"/>
        <v>#VALUE!</v>
      </c>
      <c r="J22" s="142" t="e">
        <f t="shared" si="0"/>
        <v>#VALUE!</v>
      </c>
      <c r="K22" s="142" t="e">
        <f t="shared" si="1"/>
        <v>#VALUE!</v>
      </c>
      <c r="L22" s="142" t="e">
        <f t="shared" si="2"/>
        <v>#VALUE!</v>
      </c>
    </row>
    <row r="23" spans="2:12" x14ac:dyDescent="0.25">
      <c r="B23" s="118" t="s">
        <v>68</v>
      </c>
      <c r="C23" s="118" t="s">
        <v>70</v>
      </c>
      <c r="D23" s="145">
        <v>0.91164964437484741</v>
      </c>
      <c r="E23" s="145">
        <v>7.0661479356676313</v>
      </c>
      <c r="F23" s="146" t="str">
        <f>INDEX(【输出】数据汇总!$A:$AS,MATCH('估值散点图-回收率30%'!$C23&amp;'估值散点图-回收率30%'!F$2,【输出】数据汇总!$A:$A,0),MATCH('估值散点图-回收率30%'!F$1,【输出】数据汇总!$1:$1,0))</f>
        <v/>
      </c>
      <c r="G23" s="146" t="e">
        <f>VLOOKUP($C23,不同回收率下超额拨备!$B$87:$AA$162,21,0)</f>
        <v>#VALUE!</v>
      </c>
      <c r="H23" s="146" t="e">
        <f>VLOOKUP($C23,不同回收率下超额拨备!$B$87:$AA$162,22,0)</f>
        <v>#VALUE!</v>
      </c>
      <c r="I23" s="142" t="e">
        <f t="shared" si="3"/>
        <v>#VALUE!</v>
      </c>
      <c r="J23" s="142" t="e">
        <f t="shared" si="0"/>
        <v>#VALUE!</v>
      </c>
      <c r="K23" s="142" t="e">
        <f t="shared" si="1"/>
        <v>#VALUE!</v>
      </c>
      <c r="L23" s="142" t="e">
        <f t="shared" si="2"/>
        <v>#VALUE!</v>
      </c>
    </row>
    <row r="24" spans="2:12" x14ac:dyDescent="0.25">
      <c r="B24" s="118" t="s">
        <v>71</v>
      </c>
      <c r="C24" s="118" t="s">
        <v>73</v>
      </c>
      <c r="D24" s="145">
        <v>0.85554784536361694</v>
      </c>
      <c r="E24" s="145">
        <v>5.6994957700106763</v>
      </c>
      <c r="F24" s="146" t="str">
        <f>INDEX(【输出】数据汇总!$A:$AS,MATCH('估值散点图-回收率30%'!$C24&amp;'估值散点图-回收率30%'!F$2,【输出】数据汇总!$A:$A,0),MATCH('估值散点图-回收率30%'!F$1,【输出】数据汇总!$1:$1,0))</f>
        <v/>
      </c>
      <c r="G24" s="146" t="e">
        <f>VLOOKUP($C24,不同回收率下超额拨备!$B$87:$AA$162,21,0)</f>
        <v>#VALUE!</v>
      </c>
      <c r="H24" s="146" t="e">
        <f>VLOOKUP($C24,不同回收率下超额拨备!$B$87:$AA$162,22,0)</f>
        <v>#VALUE!</v>
      </c>
      <c r="I24" s="142" t="e">
        <f t="shared" si="3"/>
        <v>#VALUE!</v>
      </c>
      <c r="J24" s="142" t="e">
        <f t="shared" si="0"/>
        <v>#VALUE!</v>
      </c>
      <c r="K24" s="142" t="e">
        <f t="shared" si="1"/>
        <v>#VALUE!</v>
      </c>
      <c r="L24" s="142" t="e">
        <f t="shared" si="2"/>
        <v>#VALUE!</v>
      </c>
    </row>
    <row r="25" spans="2:12" x14ac:dyDescent="0.25">
      <c r="B25" s="118" t="s">
        <v>74</v>
      </c>
      <c r="C25" s="118" t="s">
        <v>76</v>
      </c>
      <c r="D25" s="145">
        <v>0.55456280708312988</v>
      </c>
      <c r="E25" s="145">
        <v>5.1035114251157863</v>
      </c>
      <c r="F25" s="146" t="str">
        <f>INDEX(【输出】数据汇总!$A:$AS,MATCH('估值散点图-回收率30%'!$C25&amp;'估值散点图-回收率30%'!F$2,【输出】数据汇总!$A:$A,0),MATCH('估值散点图-回收率30%'!F$1,【输出】数据汇总!$1:$1,0))</f>
        <v/>
      </c>
      <c r="G25" s="146" t="e">
        <f>VLOOKUP($C25,不同回收率下超额拨备!$B$87:$AA$162,21,0)</f>
        <v>#VALUE!</v>
      </c>
      <c r="H25" s="146" t="e">
        <f>VLOOKUP($C25,不同回收率下超额拨备!$B$87:$AA$162,22,0)</f>
        <v>#VALUE!</v>
      </c>
      <c r="I25" s="142" t="e">
        <f t="shared" si="3"/>
        <v>#VALUE!</v>
      </c>
      <c r="J25" s="142" t="e">
        <f t="shared" si="0"/>
        <v>#VALUE!</v>
      </c>
      <c r="K25" s="142" t="e">
        <f t="shared" si="1"/>
        <v>#VALUE!</v>
      </c>
      <c r="L25" s="142" t="e">
        <f t="shared" si="2"/>
        <v>#VALUE!</v>
      </c>
    </row>
    <row r="26" spans="2:12" x14ac:dyDescent="0.25">
      <c r="B26" s="118" t="s">
        <v>77</v>
      </c>
      <c r="C26" s="118" t="s">
        <v>79</v>
      </c>
      <c r="D26" s="145">
        <v>0.64994311332702637</v>
      </c>
      <c r="E26" s="145">
        <v>6.9966790342693148</v>
      </c>
      <c r="F26" s="146">
        <f>INDEX(【输出】数据汇总!$A:$AS,MATCH('估值散点图-回收率30%'!$C26&amp;'估值散点图-回收率30%'!F$2,【输出】数据汇总!$A:$A,0),MATCH('估值散点图-回收率30%'!F$1,【输出】数据汇总!$1:$1,0))</f>
        <v>1.8290023414591374E-2</v>
      </c>
      <c r="G26" s="146">
        <f>VLOOKUP($C26,不同回收率下超额拨备!$B$87:$AA$162,21,0)</f>
        <v>0.77729321252205008</v>
      </c>
      <c r="H26" s="146">
        <f>VLOOKUP($C26,不同回收率下超额拨备!$B$87:$AA$162,22,0)</f>
        <v>6.9792571392283259E-2</v>
      </c>
      <c r="I26" s="142" t="e">
        <f t="shared" si="3"/>
        <v>#N/A</v>
      </c>
      <c r="J26" s="142" t="e">
        <f t="shared" si="0"/>
        <v>#N/A</v>
      </c>
      <c r="K26" s="142" t="e">
        <f t="shared" si="1"/>
        <v>#VALUE!</v>
      </c>
      <c r="L26" s="142" t="e">
        <f t="shared" si="2"/>
        <v>#VALUE!</v>
      </c>
    </row>
    <row r="27" spans="2:12" x14ac:dyDescent="0.25">
      <c r="B27" s="118" t="s">
        <v>80</v>
      </c>
      <c r="C27" s="118" t="s">
        <v>82</v>
      </c>
      <c r="D27" s="145">
        <v>0.33682653307914734</v>
      </c>
      <c r="E27" s="145">
        <v>4.2069982357358153</v>
      </c>
      <c r="F27" s="146" t="str">
        <f>INDEX(【输出】数据汇总!$A:$AS,MATCH('估值散点图-回收率30%'!$C27&amp;'估值散点图-回收率30%'!F$2,【输出】数据汇总!$A:$A,0),MATCH('估值散点图-回收率30%'!F$1,【输出】数据汇总!$1:$1,0))</f>
        <v/>
      </c>
      <c r="G27" s="146" t="e">
        <f>VLOOKUP($C27,不同回收率下超额拨备!$B$87:$AA$162,21,0)</f>
        <v>#VALUE!</v>
      </c>
      <c r="H27" s="146" t="e">
        <f>VLOOKUP($C27,不同回收率下超额拨备!$B$87:$AA$162,22,0)</f>
        <v>#VALUE!</v>
      </c>
      <c r="I27" s="142" t="e">
        <f t="shared" si="3"/>
        <v>#VALUE!</v>
      </c>
      <c r="J27" s="142" t="e">
        <f t="shared" si="0"/>
        <v>#VALUE!</v>
      </c>
      <c r="K27" s="142" t="e">
        <f t="shared" si="1"/>
        <v>#VALUE!</v>
      </c>
      <c r="L27" s="142" t="e">
        <f t="shared" si="2"/>
        <v>#VALUE!</v>
      </c>
    </row>
    <row r="28" spans="2:12" x14ac:dyDescent="0.25">
      <c r="B28" s="118" t="s">
        <v>83</v>
      </c>
      <c r="C28" s="118" t="s">
        <v>85</v>
      </c>
      <c r="D28" s="145">
        <v>0.37528607249259949</v>
      </c>
      <c r="E28" s="145">
        <v>8.7900720439231002</v>
      </c>
      <c r="F28" s="146">
        <f>INDEX(【输出】数据汇总!$A:$AS,MATCH('估值散点图-回收率30%'!$C28&amp;'估值散点图-回收率30%'!F$2,【输出】数据汇总!$A:$A,0),MATCH('估值散点图-回收率30%'!F$1,【输出】数据汇总!$1:$1,0))</f>
        <v>4.2706009411429491E-2</v>
      </c>
      <c r="G28" s="146">
        <f>VLOOKUP($C28,不同回收率下超额拨备!$B$87:$AA$162,21,0)</f>
        <v>-0.51440241943425091</v>
      </c>
      <c r="H28" s="146">
        <f>VLOOKUP($C28,不同回收率下超额拨备!$B$87:$AA$162,22,0)</f>
        <v>-1.7703832031280411E-2</v>
      </c>
      <c r="I28" s="142" t="e">
        <f t="shared" si="3"/>
        <v>#N/A</v>
      </c>
      <c r="J28" s="142" t="e">
        <f t="shared" si="0"/>
        <v>#N/A</v>
      </c>
      <c r="K28" s="142" t="e">
        <f t="shared" si="1"/>
        <v>#VALUE!</v>
      </c>
      <c r="L28" s="142" t="e">
        <f t="shared" si="2"/>
        <v>#VALUE!</v>
      </c>
    </row>
    <row r="29" spans="2:12" x14ac:dyDescent="0.25">
      <c r="B29" s="118" t="s">
        <v>86</v>
      </c>
      <c r="C29" s="118" t="s">
        <v>88</v>
      </c>
      <c r="D29" s="145">
        <v>0.7394757866859436</v>
      </c>
      <c r="E29" s="145">
        <v>7.1642063088298658</v>
      </c>
      <c r="F29" s="146">
        <f>INDEX(【输出】数据汇总!$A:$AS,MATCH('估值散点图-回收率30%'!$C29&amp;'估值散点图-回收率30%'!F$2,【输出】数据汇总!$A:$A,0),MATCH('估值散点图-回收率30%'!F$1,【输出】数据汇总!$1:$1,0))</f>
        <v>1.3874900130774017E-2</v>
      </c>
      <c r="G29" s="146">
        <f>VLOOKUP($C29,不同回收率下超额拨备!$B$87:$AA$162,21,0)</f>
        <v>1.8909549835506438</v>
      </c>
      <c r="H29" s="146">
        <f>VLOOKUP($C29,不同回收率下超额拨备!$B$87:$AA$162,22,0)</f>
        <v>0.1995190914331659</v>
      </c>
      <c r="I29" s="142" t="e">
        <f t="shared" si="3"/>
        <v>#N/A</v>
      </c>
      <c r="J29" s="142" t="e">
        <f t="shared" si="0"/>
        <v>#N/A</v>
      </c>
      <c r="K29" s="142" t="e">
        <f t="shared" si="1"/>
        <v>#VALUE!</v>
      </c>
      <c r="L29" s="142" t="e">
        <f t="shared" si="2"/>
        <v>#VALUE!</v>
      </c>
    </row>
    <row r="30" spans="2:12" x14ac:dyDescent="0.25">
      <c r="B30" s="118" t="s">
        <v>89</v>
      </c>
      <c r="C30" s="118" t="s">
        <v>91</v>
      </c>
      <c r="D30" s="145">
        <v>0.75941199064254761</v>
      </c>
      <c r="E30" s="145">
        <v>7.7538704195273391</v>
      </c>
      <c r="F30" s="146" t="str">
        <f>INDEX(【输出】数据汇总!$A:$AS,MATCH('估值散点图-回收率30%'!$C30&amp;'估值散点图-回收率30%'!F$2,【输出】数据汇总!$A:$A,0),MATCH('估值散点图-回收率30%'!F$1,【输出】数据汇总!$1:$1,0))</f>
        <v/>
      </c>
      <c r="G30" s="146" t="e">
        <f>VLOOKUP($C30,不同回收率下超额拨备!$B$87:$AA$162,21,0)</f>
        <v>#VALUE!</v>
      </c>
      <c r="H30" s="146" t="e">
        <f>VLOOKUP($C30,不同回收率下超额拨备!$B$87:$AA$162,22,0)</f>
        <v>#VALUE!</v>
      </c>
      <c r="I30" s="142" t="e">
        <f t="shared" si="3"/>
        <v>#VALUE!</v>
      </c>
      <c r="J30" s="142" t="e">
        <f t="shared" si="0"/>
        <v>#VALUE!</v>
      </c>
      <c r="K30" s="142" t="e">
        <f t="shared" si="1"/>
        <v>#VALUE!</v>
      </c>
      <c r="L30" s="142" t="e">
        <f t="shared" si="2"/>
        <v>#VALUE!</v>
      </c>
    </row>
    <row r="31" spans="2:12" x14ac:dyDescent="0.25">
      <c r="B31" s="118" t="s">
        <v>92</v>
      </c>
      <c r="C31" s="118" t="s">
        <v>94</v>
      </c>
      <c r="D31" s="145">
        <v>0.74834895133972168</v>
      </c>
      <c r="E31" s="145">
        <v>7.30662498598294</v>
      </c>
      <c r="F31" s="146" t="str">
        <f>INDEX(【输出】数据汇总!$A:$AS,MATCH('估值散点图-回收率30%'!$C31&amp;'估值散点图-回收率30%'!F$2,【输出】数据汇总!$A:$A,0),MATCH('估值散点图-回收率30%'!F$1,【输出】数据汇总!$1:$1,0))</f>
        <v/>
      </c>
      <c r="G31" s="146" t="e">
        <f>VLOOKUP($C31,不同回收率下超额拨备!$B$87:$AA$162,21,0)</f>
        <v>#VALUE!</v>
      </c>
      <c r="H31" s="146" t="e">
        <f>VLOOKUP($C31,不同回收率下超额拨备!$B$87:$AA$162,22,0)</f>
        <v>#VALUE!</v>
      </c>
      <c r="I31" s="142" t="e">
        <f t="shared" si="3"/>
        <v>#VALUE!</v>
      </c>
      <c r="J31" s="142" t="e">
        <f t="shared" si="0"/>
        <v>#VALUE!</v>
      </c>
      <c r="K31" s="142" t="e">
        <f t="shared" si="1"/>
        <v>#VALUE!</v>
      </c>
      <c r="L31" s="142" t="e">
        <f>IF(K31&lt;6,C31,"")</f>
        <v>#VALUE!</v>
      </c>
    </row>
    <row r="32" spans="2:12" x14ac:dyDescent="0.25">
      <c r="B32" s="118" t="s">
        <v>95</v>
      </c>
      <c r="C32" s="118" t="s">
        <v>97</v>
      </c>
      <c r="D32" s="145">
        <v>0.42888948321342468</v>
      </c>
      <c r="E32" s="145">
        <v>6.8024667881493981</v>
      </c>
      <c r="F32" s="146" t="str">
        <f>INDEX(【输出】数据汇总!$A:$AS,MATCH('估值散点图-回收率30%'!$C32&amp;'估值散点图-回收率30%'!F$2,【输出】数据汇总!$A:$A,0),MATCH('估值散点图-回收率30%'!F$1,【输出】数据汇总!$1:$1,0))</f>
        <v/>
      </c>
      <c r="G32" s="146" t="e">
        <f>VLOOKUP($C32,不同回收率下超额拨备!$B$87:$AA$162,21,0)</f>
        <v>#VALUE!</v>
      </c>
      <c r="H32" s="146" t="e">
        <f>VLOOKUP($C32,不同回收率下超额拨备!$B$87:$AA$162,22,0)</f>
        <v>#VALUE!</v>
      </c>
      <c r="I32" s="142" t="e">
        <f t="shared" si="3"/>
        <v>#VALUE!</v>
      </c>
      <c r="J32" s="142" t="e">
        <f t="shared" si="0"/>
        <v>#VALUE!</v>
      </c>
      <c r="K32" s="142" t="e">
        <f t="shared" si="1"/>
        <v>#VALUE!</v>
      </c>
      <c r="L32" s="142" t="e">
        <f t="shared" si="2"/>
        <v>#VALUE!</v>
      </c>
    </row>
    <row r="33" spans="1:12" x14ac:dyDescent="0.25">
      <c r="B33" s="118" t="s">
        <v>98</v>
      </c>
      <c r="C33" s="118" t="s">
        <v>100</v>
      </c>
      <c r="D33" s="145">
        <v>0.46884703636169434</v>
      </c>
      <c r="E33" s="145">
        <v>6.251268984771162</v>
      </c>
      <c r="F33" s="146" t="str">
        <f>INDEX(【输出】数据汇总!$A:$AS,MATCH('估值散点图-回收率30%'!$C33&amp;'估值散点图-回收率30%'!F$2,【输出】数据汇总!$A:$A,0),MATCH('估值散点图-回收率30%'!F$1,【输出】数据汇总!$1:$1,0))</f>
        <v/>
      </c>
      <c r="G33" s="146" t="e">
        <f>VLOOKUP($C33,不同回收率下超额拨备!$B$87:$AA$162,21,0)</f>
        <v>#VALUE!</v>
      </c>
      <c r="H33" s="146" t="e">
        <f>VLOOKUP($C33,不同回收率下超额拨备!$B$87:$AA$162,22,0)</f>
        <v>#VALUE!</v>
      </c>
      <c r="I33" s="142" t="e">
        <f t="shared" si="3"/>
        <v>#VALUE!</v>
      </c>
      <c r="J33" s="142" t="e">
        <f t="shared" si="0"/>
        <v>#VALUE!</v>
      </c>
      <c r="K33" s="142" t="e">
        <f t="shared" si="1"/>
        <v>#VALUE!</v>
      </c>
      <c r="L33" s="142" t="e">
        <f t="shared" si="2"/>
        <v>#VALUE!</v>
      </c>
    </row>
    <row r="34" spans="1:12" x14ac:dyDescent="0.25">
      <c r="B34" s="118" t="s">
        <v>101</v>
      </c>
      <c r="C34" s="118" t="s">
        <v>103</v>
      </c>
      <c r="D34" s="145">
        <v>0.73528575897216797</v>
      </c>
      <c r="E34" s="145">
        <v>9.055757490004984</v>
      </c>
      <c r="F34" s="146" t="str">
        <f>INDEX(【输出】数据汇总!$A:$AS,MATCH('估值散点图-回收率30%'!$C34&amp;'估值散点图-回收率30%'!F$2,【输出】数据汇总!$A:$A,0),MATCH('估值散点图-回收率30%'!F$1,【输出】数据汇总!$1:$1,0))</f>
        <v/>
      </c>
      <c r="G34" s="146" t="e">
        <f>VLOOKUP($C34,不同回收率下超额拨备!$B$87:$AA$162,21,0)</f>
        <v>#VALUE!</v>
      </c>
      <c r="H34" s="146" t="e">
        <f>VLOOKUP($C34,不同回收率下超额拨备!$B$87:$AA$162,22,0)</f>
        <v>#VALUE!</v>
      </c>
      <c r="I34" s="142" t="e">
        <f t="shared" si="3"/>
        <v>#VALUE!</v>
      </c>
      <c r="J34" s="142" t="e">
        <f t="shared" si="0"/>
        <v>#VALUE!</v>
      </c>
      <c r="K34" s="142" t="e">
        <f t="shared" si="1"/>
        <v>#VALUE!</v>
      </c>
      <c r="L34" s="142" t="e">
        <f t="shared" si="2"/>
        <v>#VALUE!</v>
      </c>
    </row>
    <row r="35" spans="1:12" x14ac:dyDescent="0.25">
      <c r="B35" s="118" t="s">
        <v>104</v>
      </c>
      <c r="C35" s="118" t="s">
        <v>106</v>
      </c>
      <c r="D35" s="145">
        <v>0.61059558391571045</v>
      </c>
      <c r="E35" s="145">
        <v>6.9653329041630974</v>
      </c>
      <c r="F35" s="146">
        <f>INDEX(【输出】数据汇总!$A:$AS,MATCH('估值散点图-回收率30%'!$C35&amp;'估值散点图-回收率30%'!F$2,【输出】数据汇总!$A:$A,0),MATCH('估值散点图-回收率30%'!F$1,【输出】数据汇总!$1:$1,0))</f>
        <v>1.3014515881814095E-2</v>
      </c>
      <c r="G35" s="146">
        <f>VLOOKUP($C35,不同回收率下超额拨备!$B$87:$AA$162,21,0)</f>
        <v>1.6595853866649251</v>
      </c>
      <c r="H35" s="146">
        <f>VLOOKUP($C35,不同回收率下超额拨备!$B$87:$AA$162,22,0)</f>
        <v>0.14678500722029098</v>
      </c>
      <c r="I35" s="142" t="e">
        <f t="shared" si="3"/>
        <v>#N/A</v>
      </c>
      <c r="J35" s="142" t="e">
        <f t="shared" si="0"/>
        <v>#N/A</v>
      </c>
      <c r="K35" s="142" t="e">
        <f t="shared" si="1"/>
        <v>#VALUE!</v>
      </c>
      <c r="L35" s="142" t="e">
        <f t="shared" si="2"/>
        <v>#VALUE!</v>
      </c>
    </row>
    <row r="36" spans="1:12" x14ac:dyDescent="0.25">
      <c r="B36" s="118" t="s">
        <v>108</v>
      </c>
      <c r="C36" s="118" t="s">
        <v>110</v>
      </c>
      <c r="D36" s="145">
        <v>0.6977270245552063</v>
      </c>
      <c r="E36" s="145">
        <v>7.1429479909828713</v>
      </c>
      <c r="F36" s="146" t="str">
        <f>INDEX(【输出】数据汇总!$A:$AS,MATCH('估值散点图-回收率30%'!$C36&amp;'估值散点图-回收率30%'!F$2,【输出】数据汇总!$A:$A,0),MATCH('估值散点图-回收率30%'!F$1,【输出】数据汇总!$1:$1,0))</f>
        <v/>
      </c>
      <c r="G36" s="146" t="e">
        <f>VLOOKUP($C36,不同回收率下超额拨备!$B$87:$AA$162,21,0)</f>
        <v>#VALUE!</v>
      </c>
      <c r="H36" s="146" t="e">
        <f>VLOOKUP($C36,不同回收率下超额拨备!$B$87:$AA$162,22,0)</f>
        <v>#VALUE!</v>
      </c>
      <c r="I36" s="142" t="e">
        <f t="shared" si="3"/>
        <v>#VALUE!</v>
      </c>
      <c r="J36" s="142" t="e">
        <f t="shared" si="0"/>
        <v>#VALUE!</v>
      </c>
      <c r="K36" s="142" t="e">
        <f t="shared" si="1"/>
        <v>#VALUE!</v>
      </c>
      <c r="L36" s="142" t="e">
        <f t="shared" si="2"/>
        <v>#VALUE!</v>
      </c>
    </row>
    <row r="37" spans="1:12" x14ac:dyDescent="0.25">
      <c r="B37" s="118" t="s">
        <v>111</v>
      </c>
      <c r="C37" s="118" t="s">
        <v>113</v>
      </c>
      <c r="D37" s="145">
        <v>0.45741170644760132</v>
      </c>
      <c r="E37" s="145">
        <v>5.7751173847801685</v>
      </c>
      <c r="F37" s="146" t="str">
        <f>INDEX(【输出】数据汇总!$A:$AS,MATCH('估值散点图-回收率30%'!$C37&amp;'估值散点图-回收率30%'!F$2,【输出】数据汇总!$A:$A,0),MATCH('估值散点图-回收率30%'!F$1,【输出】数据汇总!$1:$1,0))</f>
        <v/>
      </c>
      <c r="G37" s="146" t="e">
        <f>VLOOKUP($C37,不同回收率下超额拨备!$B$87:$AA$162,21,0)</f>
        <v>#VALUE!</v>
      </c>
      <c r="H37" s="146" t="e">
        <f>VLOOKUP($C37,不同回收率下超额拨备!$B$87:$AA$162,22,0)</f>
        <v>#VALUE!</v>
      </c>
      <c r="I37" s="142" t="e">
        <f t="shared" si="3"/>
        <v>#VALUE!</v>
      </c>
      <c r="J37" s="142" t="e">
        <f t="shared" si="0"/>
        <v>#VALUE!</v>
      </c>
      <c r="K37" s="142" t="e">
        <f t="shared" si="1"/>
        <v>#VALUE!</v>
      </c>
      <c r="L37" s="142" t="e">
        <f t="shared" si="2"/>
        <v>#VALUE!</v>
      </c>
    </row>
    <row r="38" spans="1:12" x14ac:dyDescent="0.25">
      <c r="B38" s="118" t="s">
        <v>114</v>
      </c>
      <c r="C38" s="118" t="s">
        <v>116</v>
      </c>
      <c r="D38" s="145">
        <v>0.79631054401397705</v>
      </c>
      <c r="E38" s="145">
        <v>6.0028530412547418</v>
      </c>
      <c r="F38" s="146" t="str">
        <f>INDEX(【输出】数据汇总!$A:$AS,MATCH('估值散点图-回收率30%'!$C38&amp;'估值散点图-回收率30%'!F$2,【输出】数据汇总!$A:$A,0),MATCH('估值散点图-回收率30%'!F$1,【输出】数据汇总!$1:$1,0))</f>
        <v/>
      </c>
      <c r="G38" s="146" t="e">
        <f>VLOOKUP($C38,不同回收率下超额拨备!$B$87:$AA$162,21,0)</f>
        <v>#VALUE!</v>
      </c>
      <c r="H38" s="146" t="e">
        <f>VLOOKUP($C38,不同回收率下超额拨备!$B$87:$AA$162,22,0)</f>
        <v>#VALUE!</v>
      </c>
      <c r="I38" s="142" t="e">
        <f t="shared" si="3"/>
        <v>#VALUE!</v>
      </c>
      <c r="J38" s="142" t="e">
        <f t="shared" si="0"/>
        <v>#VALUE!</v>
      </c>
      <c r="K38" s="142" t="e">
        <f t="shared" si="1"/>
        <v>#VALUE!</v>
      </c>
      <c r="L38" s="142" t="e">
        <f t="shared" si="2"/>
        <v>#VALUE!</v>
      </c>
    </row>
    <row r="39" spans="1:12" x14ac:dyDescent="0.25">
      <c r="B39" s="118" t="s">
        <v>117</v>
      </c>
      <c r="C39" s="118" t="s">
        <v>119</v>
      </c>
      <c r="D39" s="145">
        <v>0.51102995872497559</v>
      </c>
      <c r="E39" s="145">
        <v>6.206166954746462</v>
      </c>
      <c r="F39" s="146" t="str">
        <f>INDEX(【输出】数据汇总!$A:$AS,MATCH('估值散点图-回收率30%'!$C39&amp;'估值散点图-回收率30%'!F$2,【输出】数据汇总!$A:$A,0),MATCH('估值散点图-回收率30%'!F$1,【输出】数据汇总!$1:$1,0))</f>
        <v/>
      </c>
      <c r="G39" s="146" t="e">
        <f>VLOOKUP($C39,不同回收率下超额拨备!$B$87:$AA$162,21,0)</f>
        <v>#VALUE!</v>
      </c>
      <c r="H39" s="146" t="e">
        <f>VLOOKUP($C39,不同回收率下超额拨备!$B$87:$AA$162,22,0)</f>
        <v>#VALUE!</v>
      </c>
      <c r="I39" s="142" t="e">
        <f t="shared" si="3"/>
        <v>#VALUE!</v>
      </c>
      <c r="J39" s="142" t="e">
        <f t="shared" si="0"/>
        <v>#VALUE!</v>
      </c>
      <c r="K39" s="142" t="e">
        <f t="shared" si="1"/>
        <v>#VALUE!</v>
      </c>
      <c r="L39" s="142" t="e">
        <f t="shared" si="2"/>
        <v>#VALUE!</v>
      </c>
    </row>
    <row r="40" spans="1:12" x14ac:dyDescent="0.25">
      <c r="B40" s="118" t="s">
        <v>120</v>
      </c>
      <c r="C40" s="118" t="s">
        <v>122</v>
      </c>
      <c r="D40" s="145">
        <v>0.56130886077880859</v>
      </c>
      <c r="E40" s="145">
        <v>5.5474507561899529</v>
      </c>
      <c r="F40" s="146">
        <f>INDEX(【输出】数据汇总!$A:$AS,MATCH('估值散点图-回收率30%'!$C40&amp;'估值散点图-回收率30%'!F$2,【输出】数据汇总!$A:$A,0),MATCH('估值散点图-回收率30%'!F$1,【输出】数据汇总!$1:$1,0))</f>
        <v>9.5565958293439314E-3</v>
      </c>
      <c r="G40" s="146">
        <f>VLOOKUP($C40,不同回收率下超额拨备!$B$87:$AA$162,21,0)</f>
        <v>1.9253465017807561</v>
      </c>
      <c r="H40" s="146">
        <f>VLOOKUP($C40,不同回收率下超额拨备!$B$87:$AA$162,22,0)</f>
        <v>0.19377937441689724</v>
      </c>
      <c r="I40" s="142" t="e">
        <f t="shared" si="3"/>
        <v>#N/A</v>
      </c>
      <c r="J40" s="142" t="e">
        <f t="shared" si="0"/>
        <v>#N/A</v>
      </c>
      <c r="K40" s="142" t="e">
        <f t="shared" si="1"/>
        <v>#VALUE!</v>
      </c>
      <c r="L40" s="142" t="e">
        <f t="shared" si="2"/>
        <v>#VALUE!</v>
      </c>
    </row>
    <row r="41" spans="1:12" x14ac:dyDescent="0.25">
      <c r="B41" s="118" t="s">
        <v>123</v>
      </c>
      <c r="C41" s="118" t="s">
        <v>125</v>
      </c>
      <c r="D41" s="145">
        <v>0.59225046634674072</v>
      </c>
      <c r="E41" s="145">
        <v>6.0972248871477843</v>
      </c>
      <c r="F41" s="146">
        <f>INDEX(【输出】数据汇总!$A:$AS,MATCH('估值散点图-回收率30%'!$C41&amp;'估值散点图-回收率30%'!F$2,【输出】数据汇总!$A:$A,0),MATCH('估值散点图-回收率30%'!F$1,【输出】数据汇总!$1:$1,0))</f>
        <v>1.5439649727229124E-2</v>
      </c>
      <c r="G41" s="146">
        <f>VLOOKUP($C41,不同回收率下超额拨备!$B$87:$AA$162,21,0)</f>
        <v>1.2658436325648799</v>
      </c>
      <c r="H41" s="146">
        <f>VLOOKUP($C41,不同回收率下超额拨备!$B$87:$AA$162,22,0)</f>
        <v>0.12201804087688083</v>
      </c>
      <c r="I41" s="142" t="e">
        <f t="shared" si="3"/>
        <v>#N/A</v>
      </c>
      <c r="J41" s="142" t="e">
        <f t="shared" si="0"/>
        <v>#N/A</v>
      </c>
      <c r="K41" s="142" t="e">
        <f t="shared" si="1"/>
        <v>#VALUE!</v>
      </c>
      <c r="L41" s="142" t="e">
        <f t="shared" si="2"/>
        <v>#VALUE!</v>
      </c>
    </row>
    <row r="42" spans="1:12" x14ac:dyDescent="0.25">
      <c r="B42" s="118" t="s">
        <v>126</v>
      </c>
      <c r="C42" s="118" t="s">
        <v>128</v>
      </c>
      <c r="D42" s="145">
        <v>0.52232086658477783</v>
      </c>
      <c r="E42" s="145">
        <v>5.0293220137254124</v>
      </c>
      <c r="F42" s="146" t="str">
        <f>INDEX(【输出】数据汇总!$A:$AS,MATCH('估值散点图-回收率30%'!$C42&amp;'估值散点图-回收率30%'!F$2,【输出】数据汇总!$A:$A,0),MATCH('估值散点图-回收率30%'!F$1,【输出】数据汇总!$1:$1,0))</f>
        <v/>
      </c>
      <c r="G42" s="146" t="e">
        <f>VLOOKUP($C42,不同回收率下超额拨备!$B$87:$AA$162,21,0)</f>
        <v>#VALUE!</v>
      </c>
      <c r="H42" s="146" t="e">
        <f>VLOOKUP($C42,不同回收率下超额拨备!$B$87:$AA$162,22,0)</f>
        <v>#VALUE!</v>
      </c>
      <c r="I42" s="142" t="e">
        <f t="shared" si="3"/>
        <v>#VALUE!</v>
      </c>
      <c r="J42" s="142" t="e">
        <f t="shared" si="0"/>
        <v>#VALUE!</v>
      </c>
      <c r="K42" s="142" t="e">
        <f t="shared" si="1"/>
        <v>#VALUE!</v>
      </c>
      <c r="L42" s="142" t="e">
        <f t="shared" si="2"/>
        <v>#VALUE!</v>
      </c>
    </row>
    <row r="43" spans="1:12" x14ac:dyDescent="0.25">
      <c r="B43" s="118" t="s">
        <v>129</v>
      </c>
      <c r="C43" s="118" t="s">
        <v>131</v>
      </c>
      <c r="D43" s="145">
        <v>0.59116280078887939</v>
      </c>
      <c r="E43" s="145">
        <v>5.4655188199762685</v>
      </c>
      <c r="F43" s="146" t="str">
        <f>INDEX(【输出】数据汇总!$A:$AS,MATCH('估值散点图-回收率30%'!$C43&amp;'估值散点图-回收率30%'!F$2,【输出】数据汇总!$A:$A,0),MATCH('估值散点图-回收率30%'!F$1,【输出】数据汇总!$1:$1,0))</f>
        <v/>
      </c>
      <c r="G43" s="146" t="e">
        <f>VLOOKUP($C43,不同回收率下超额拨备!$B$87:$AA$162,21,0)</f>
        <v>#VALUE!</v>
      </c>
      <c r="H43" s="146" t="e">
        <f>VLOOKUP($C43,不同回收率下超额拨备!$B$87:$AA$162,22,0)</f>
        <v>#VALUE!</v>
      </c>
      <c r="I43" s="142" t="e">
        <f t="shared" si="3"/>
        <v>#VALUE!</v>
      </c>
      <c r="J43" s="142" t="e">
        <f t="shared" si="0"/>
        <v>#VALUE!</v>
      </c>
      <c r="K43" s="142" t="e">
        <f t="shared" si="1"/>
        <v>#VALUE!</v>
      </c>
      <c r="L43" s="142" t="e">
        <f t="shared" si="2"/>
        <v>#VALUE!</v>
      </c>
    </row>
    <row r="44" spans="1:12" x14ac:dyDescent="0.25">
      <c r="B44" s="118" t="s">
        <v>132</v>
      </c>
      <c r="C44" s="118" t="s">
        <v>134</v>
      </c>
      <c r="D44" s="145">
        <v>0.53214555978775024</v>
      </c>
      <c r="E44" s="145">
        <v>5.3779285309981972</v>
      </c>
      <c r="F44" s="146">
        <f>INDEX(【输出】数据汇总!$A:$AS,MATCH('估值散点图-回收率30%'!$C44&amp;'估值散点图-回收率30%'!F$2,【输出】数据汇总!$A:$A,0),MATCH('估值散点图-回收率30%'!F$1,【输出】数据汇总!$1:$1,0))</f>
        <v>2.0448935979216504E-2</v>
      </c>
      <c r="G44" s="146">
        <f>VLOOKUP($C44,不同回收率下超额拨备!$B$87:$AA$162,21,0)</f>
        <v>0.89108308730072749</v>
      </c>
      <c r="H44" s="146">
        <f>VLOOKUP($C44,不同回收率下超额拨备!$B$87:$AA$162,22,0)</f>
        <v>8.8965201361686716E-2</v>
      </c>
      <c r="I44" s="142" t="e">
        <f t="shared" si="3"/>
        <v>#N/A</v>
      </c>
      <c r="J44" s="142" t="e">
        <f t="shared" si="0"/>
        <v>#N/A</v>
      </c>
      <c r="K44" s="142" t="e">
        <f t="shared" si="1"/>
        <v>#VALUE!</v>
      </c>
      <c r="L44" s="142" t="e">
        <f t="shared" si="2"/>
        <v>#VALUE!</v>
      </c>
    </row>
    <row r="45" spans="1:12" x14ac:dyDescent="0.25">
      <c r="A45" s="118" t="str">
        <f>LEFT(C45,2)</f>
        <v>农业</v>
      </c>
      <c r="B45" s="118" t="s">
        <v>179</v>
      </c>
      <c r="C45" s="118" t="s">
        <v>409</v>
      </c>
      <c r="D45" s="145">
        <v>0.62201459284330607</v>
      </c>
      <c r="E45" s="145">
        <v>6.4681542270556518</v>
      </c>
      <c r="F45" s="146">
        <f>INDEX(【输出】数据汇总!$A:$AS,MATCH('估值散点图-回收率30%'!$C45&amp;'估值散点图-回收率30%'!F$2,【输出】数据汇总!$A:$A,0),MATCH('估值散点图-回收率30%'!F$1,【输出】数据汇总!$1:$1,0))</f>
        <v>1.5728089289791136E-2</v>
      </c>
      <c r="G45" s="146">
        <f>VLOOKUP($C45,不同回收率下超额拨备!$B$87:$AA$162,21,0)</f>
        <v>1.8237974228373324</v>
      </c>
      <c r="H45" s="146">
        <f>VLOOKUP($C45,不同回收率下超额拨备!$B$87:$AA$162,22,0)</f>
        <v>0.16396971987982142</v>
      </c>
      <c r="I45" s="142" t="e">
        <f t="shared" si="3"/>
        <v>#N/A</v>
      </c>
      <c r="J45" s="142" t="e">
        <f t="shared" si="0"/>
        <v>#N/A</v>
      </c>
      <c r="K45" s="142" t="e">
        <f t="shared" si="1"/>
        <v>#VALUE!</v>
      </c>
      <c r="L45" s="142" t="e">
        <f t="shared" si="2"/>
        <v>#VALUE!</v>
      </c>
    </row>
    <row r="46" spans="1:12" x14ac:dyDescent="0.25">
      <c r="A46" s="118" t="str">
        <f t="shared" ref="A46:A59" si="4">LEFT(C46,2)</f>
        <v>交通</v>
      </c>
      <c r="B46" s="118" t="s">
        <v>180</v>
      </c>
      <c r="C46" s="118" t="s">
        <v>410</v>
      </c>
      <c r="D46" s="145">
        <v>0.48063975026658062</v>
      </c>
      <c r="E46" s="145">
        <v>6.3494240905497676</v>
      </c>
      <c r="F46" s="146">
        <f>INDEX(【输出】数据汇总!$A:$AS,MATCH('估值散点图-回收率30%'!$C46&amp;'估值散点图-回收率30%'!F$2,【输出】数据汇总!$A:$A,0),MATCH('估值散点图-回收率30%'!F$1,【输出】数据汇总!$1:$1,0))</f>
        <v>1.9259695712496357E-2</v>
      </c>
      <c r="G46" s="146">
        <f>VLOOKUP($C46,不同回收率下超额拨备!$B$87:$AA$162,21,0)</f>
        <v>0.72814105373240456</v>
      </c>
      <c r="H46" s="146">
        <f>VLOOKUP($C46,不同回收率下超额拨备!$B$87:$AA$162,22,0)</f>
        <v>5.4857034679239094E-2</v>
      </c>
      <c r="I46" s="142" t="e">
        <f t="shared" si="3"/>
        <v>#N/A</v>
      </c>
      <c r="J46" s="142" t="e">
        <f t="shared" si="0"/>
        <v>#N/A</v>
      </c>
      <c r="K46" s="142" t="e">
        <f t="shared" si="1"/>
        <v>#VALUE!</v>
      </c>
      <c r="L46" s="142" t="e">
        <f t="shared" si="2"/>
        <v>#VALUE!</v>
      </c>
    </row>
    <row r="47" spans="1:12" x14ac:dyDescent="0.25">
      <c r="A47" s="118" t="str">
        <f t="shared" si="4"/>
        <v>中国</v>
      </c>
      <c r="B47" s="118" t="s">
        <v>181</v>
      </c>
      <c r="C47" s="118" t="s">
        <v>411</v>
      </c>
      <c r="D47" s="145">
        <v>0.52483465539430274</v>
      </c>
      <c r="E47" s="145">
        <v>6.4269394517403091</v>
      </c>
      <c r="F47" s="146">
        <f>INDEX(【输出】数据汇总!$A:$AS,MATCH('估值散点图-回收率30%'!$C47&amp;'估值散点图-回收率30%'!F$2,【输出】数据汇总!$A:$A,0),MATCH('估值散点图-回收率30%'!F$1,【输出】数据汇总!$1:$1,0))</f>
        <v>1.8199528204724095E-2</v>
      </c>
      <c r="G47" s="146">
        <f>VLOOKUP($C47,不同回收率下超额拨备!$B$87:$AA$162,21,0)</f>
        <v>0.69171472613477814</v>
      </c>
      <c r="H47" s="146">
        <f>VLOOKUP($C47,不同回收率下超额拨备!$B$87:$AA$162,22,0)</f>
        <v>5.486252953939301E-2</v>
      </c>
      <c r="I47" s="142" t="e">
        <f t="shared" si="3"/>
        <v>#N/A</v>
      </c>
      <c r="J47" s="142" t="e">
        <f t="shared" si="0"/>
        <v>#N/A</v>
      </c>
      <c r="K47" s="142" t="e">
        <f t="shared" si="1"/>
        <v>#VALUE!</v>
      </c>
      <c r="L47" s="142" t="e">
        <f t="shared" si="2"/>
        <v>#VALUE!</v>
      </c>
    </row>
    <row r="48" spans="1:12" x14ac:dyDescent="0.25">
      <c r="A48" s="118" t="str">
        <f t="shared" si="4"/>
        <v>建设</v>
      </c>
      <c r="B48" s="118" t="s">
        <v>182</v>
      </c>
      <c r="C48" s="118" t="s">
        <v>412</v>
      </c>
      <c r="D48" s="145">
        <v>0.5595379258358556</v>
      </c>
      <c r="E48" s="145">
        <v>5.9627839639307343</v>
      </c>
      <c r="F48" s="146">
        <f>INDEX(【输出】数据汇总!$A:$AS,MATCH('估值散点图-回收率30%'!$C48&amp;'估值散点图-回收率30%'!F$2,【输出】数据汇总!$A:$A,0),MATCH('估值散点图-回收率30%'!F$1,【输出】数据汇总!$1:$1,0))</f>
        <v>2.0323836908199604E-2</v>
      </c>
      <c r="G48" s="146">
        <f>VLOOKUP($C48,不同回收率下超额拨备!$B$87:$AA$162,21,0)</f>
        <v>0.81772283881076169</v>
      </c>
      <c r="H48" s="146">
        <f>VLOOKUP($C48,不同回收率下超额拨备!$B$87:$AA$162,22,0)</f>
        <v>7.5648398831034788E-2</v>
      </c>
      <c r="I48" s="142" t="e">
        <f t="shared" si="3"/>
        <v>#N/A</v>
      </c>
      <c r="J48" s="142" t="e">
        <f t="shared" si="0"/>
        <v>#N/A</v>
      </c>
      <c r="K48" s="142" t="e">
        <f t="shared" si="1"/>
        <v>#VALUE!</v>
      </c>
      <c r="L48" s="142" t="e">
        <f>IF(K48&lt;6,C48,"")</f>
        <v>#VALUE!</v>
      </c>
    </row>
    <row r="49" spans="1:12" x14ac:dyDescent="0.25">
      <c r="A49" s="118" t="str">
        <f t="shared" si="4"/>
        <v>工商</v>
      </c>
      <c r="B49" s="118" t="s">
        <v>183</v>
      </c>
      <c r="C49" s="118" t="s">
        <v>413</v>
      </c>
      <c r="D49" s="145">
        <v>0.55932344480596485</v>
      </c>
      <c r="E49" s="145">
        <v>6.214010489892118</v>
      </c>
      <c r="F49" s="146">
        <f>INDEX(【输出】数据汇总!$A:$AS,MATCH('估值散点图-回收率30%'!$C49&amp;'估值散点图-回收率30%'!F$2,【输出】数据汇总!$A:$A,0),MATCH('估值散点图-回收率30%'!F$1,【输出】数据汇总!$1:$1,0))</f>
        <v>2.0277644169066245E-2</v>
      </c>
      <c r="G49" s="146">
        <f>VLOOKUP($C49,不同回收率下超额拨备!$B$87:$AA$162,21,0)</f>
        <v>0.68308814967359621</v>
      </c>
      <c r="H49" s="146">
        <f>VLOOKUP($C49,不同回收率下超额拨备!$B$87:$AA$162,22,0)</f>
        <v>5.9317853745494795E-2</v>
      </c>
      <c r="I49" s="142" t="e">
        <f t="shared" si="3"/>
        <v>#N/A</v>
      </c>
      <c r="J49" s="142" t="e">
        <f t="shared" si="0"/>
        <v>#N/A</v>
      </c>
      <c r="K49" s="142" t="e">
        <f t="shared" si="1"/>
        <v>#VALUE!</v>
      </c>
      <c r="L49" s="142" t="e">
        <f t="shared" si="2"/>
        <v>#VALUE!</v>
      </c>
    </row>
    <row r="50" spans="1:12" x14ac:dyDescent="0.25">
      <c r="A50" s="118" t="str">
        <f t="shared" si="4"/>
        <v>邮储</v>
      </c>
      <c r="B50" s="118" t="s">
        <v>184</v>
      </c>
      <c r="C50" s="118" t="s">
        <v>414</v>
      </c>
      <c r="D50" s="145">
        <v>0.51541476407542031</v>
      </c>
      <c r="E50" s="145">
        <v>6.5525532543487124</v>
      </c>
      <c r="F50" s="146">
        <f>INDEX(【输出】数据汇总!$A:$AS,MATCH('估值散点图-回收率30%'!$C50&amp;'估值散点图-回收率30%'!F$2,【输出】数据汇总!$A:$A,0),MATCH('估值散点图-回收率30%'!F$1,【输出】数据汇总!$1:$1,0))</f>
        <v>1.5017035093012049E-2</v>
      </c>
      <c r="G50" s="146">
        <f>VLOOKUP($C50,不同回收率下超额拨备!$B$87:$AA$162,21,0)</f>
        <v>0.62191888929568462</v>
      </c>
      <c r="H50" s="146">
        <f>VLOOKUP($C50,不同回收率下超额拨备!$B$87:$AA$162,22,0)</f>
        <v>4.6854618815218102E-2</v>
      </c>
      <c r="I50" s="142" t="e">
        <f t="shared" si="3"/>
        <v>#N/A</v>
      </c>
      <c r="J50" s="142" t="e">
        <f t="shared" si="0"/>
        <v>#N/A</v>
      </c>
      <c r="K50" s="142" t="e">
        <f t="shared" si="1"/>
        <v>#VALUE!</v>
      </c>
      <c r="L50" s="142" t="e">
        <f t="shared" si="2"/>
        <v>#VALUE!</v>
      </c>
    </row>
    <row r="51" spans="1:12" x14ac:dyDescent="0.25">
      <c r="A51" s="118" t="str">
        <f t="shared" si="4"/>
        <v>光大</v>
      </c>
      <c r="B51" s="118" t="s">
        <v>185</v>
      </c>
      <c r="C51" s="118" t="s">
        <v>415</v>
      </c>
      <c r="D51" s="145">
        <v>0.31725834960994481</v>
      </c>
      <c r="E51" s="145">
        <v>4.2763109828218449</v>
      </c>
      <c r="F51" s="146">
        <f>INDEX(【输出】数据汇总!$A:$AS,MATCH('估值散点图-回收率30%'!$C51&amp;'估值散点图-回收率30%'!F$2,【输出】数据汇总!$A:$A,0),MATCH('估值散点图-回收率30%'!F$1,【输出】数据汇总!$1:$1,0))</f>
        <v>2.1670396098177714E-2</v>
      </c>
      <c r="G51" s="146">
        <f>VLOOKUP($C51,不同回收率下超额拨备!$B$87:$AA$162,21,0)</f>
        <v>0.31959156184000426</v>
      </c>
      <c r="H51" s="146">
        <f>VLOOKUP($C51,不同回收率下超额拨备!$B$87:$AA$162,22,0)</f>
        <v>2.0516636871693129E-2</v>
      </c>
      <c r="I51" s="142" t="e">
        <f t="shared" si="3"/>
        <v>#N/A</v>
      </c>
      <c r="J51" s="142" t="e">
        <f t="shared" si="0"/>
        <v>#N/A</v>
      </c>
      <c r="K51" s="142" t="e">
        <f t="shared" si="1"/>
        <v>#VALUE!</v>
      </c>
      <c r="L51" s="142" t="e">
        <f t="shared" si="2"/>
        <v>#VALUE!</v>
      </c>
    </row>
    <row r="52" spans="1:12" x14ac:dyDescent="0.25">
      <c r="A52" s="118" t="str">
        <f t="shared" si="4"/>
        <v>中信</v>
      </c>
      <c r="B52" s="118" t="s">
        <v>186</v>
      </c>
      <c r="C52" s="118" t="s">
        <v>416</v>
      </c>
      <c r="D52" s="145">
        <v>0.5362076886798558</v>
      </c>
      <c r="E52" s="145">
        <v>6.0546903342314877</v>
      </c>
      <c r="F52" s="146">
        <f>INDEX(【输出】数据汇总!$A:$AS,MATCH('估值散点图-回收率30%'!$C52&amp;'估值散点图-回收率30%'!F$2,【输出】数据汇总!$A:$A,0),MATCH('估值散点图-回收率30%'!F$1,【输出】数据汇总!$1:$1,0))</f>
        <v>2.1233649894007205E-2</v>
      </c>
      <c r="G52" s="146">
        <f>VLOOKUP($C52,不同回收率下超额拨备!$B$87:$AA$162,21,0)</f>
        <v>0.6216618340932909</v>
      </c>
      <c r="H52" s="146">
        <f>VLOOKUP($C52,不同回收率下超额拨备!$B$87:$AA$162,22,0)</f>
        <v>5.2967937761594017E-2</v>
      </c>
      <c r="I52" s="142" t="e">
        <f t="shared" si="3"/>
        <v>#N/A</v>
      </c>
      <c r="J52" s="142" t="e">
        <f t="shared" si="0"/>
        <v>#N/A</v>
      </c>
      <c r="K52" s="142" t="e">
        <f t="shared" si="1"/>
        <v>#VALUE!</v>
      </c>
      <c r="L52" s="142" t="e">
        <f t="shared" si="2"/>
        <v>#VALUE!</v>
      </c>
    </row>
    <row r="53" spans="1:12" x14ac:dyDescent="0.25">
      <c r="A53" s="118" t="str">
        <f t="shared" si="4"/>
        <v>浙商</v>
      </c>
      <c r="B53" s="118" t="s">
        <v>187</v>
      </c>
      <c r="C53" s="118" t="s">
        <v>417</v>
      </c>
      <c r="D53" s="145">
        <v>0.33810501201500287</v>
      </c>
      <c r="E53" s="145">
        <v>4.2176697385612316</v>
      </c>
      <c r="F53" s="146">
        <f>INDEX(【输出】数据汇总!$A:$AS,MATCH('估值散点图-回收率30%'!$C53&amp;'估值散点图-回收率30%'!F$2,【输出】数据汇总!$A:$A,0),MATCH('估值散点图-回收率30%'!F$1,【输出】数据汇总!$1:$1,0))</f>
        <v>3.8678922532717944E-2</v>
      </c>
      <c r="G53" s="146">
        <f>VLOOKUP($C53,不同回收率下超额拨备!$B$87:$AA$162,21,0)</f>
        <v>-1.1649072214059235</v>
      </c>
      <c r="H53" s="146">
        <f>VLOOKUP($C53,不同回收率下超额拨备!$B$87:$AA$162,22,0)</f>
        <v>-7.4252298440365155E-2</v>
      </c>
      <c r="I53" s="142" t="e">
        <f t="shared" si="3"/>
        <v>#N/A</v>
      </c>
      <c r="J53" s="142" t="e">
        <f t="shared" si="0"/>
        <v>#N/A</v>
      </c>
      <c r="K53" s="142" t="e">
        <f t="shared" si="1"/>
        <v>#VALUE!</v>
      </c>
      <c r="L53" s="142" t="e">
        <f t="shared" si="2"/>
        <v>#VALUE!</v>
      </c>
    </row>
    <row r="54" spans="1:12" x14ac:dyDescent="0.25">
      <c r="A54" s="118" t="str">
        <f t="shared" si="4"/>
        <v>民生</v>
      </c>
      <c r="B54" s="118" t="s">
        <v>188</v>
      </c>
      <c r="C54" s="118" t="s">
        <v>418</v>
      </c>
      <c r="D54" s="145">
        <v>0.25126534241941445</v>
      </c>
      <c r="E54" s="145">
        <v>5.1985529715903018</v>
      </c>
      <c r="F54" s="146">
        <f>INDEX(【输出】数据汇总!$A:$AS,MATCH('估值散点图-回收率30%'!$C54&amp;'估值散点图-回收率30%'!F$2,【输出】数据汇总!$A:$A,0),MATCH('估值散点图-回收率30%'!F$1,【输出】数据汇总!$1:$1,0))</f>
        <v>3.0124779399343944E-2</v>
      </c>
      <c r="G54" s="146">
        <f>VLOOKUP($C54,不同回收率下超额拨备!$B$87:$AA$162,21,0)</f>
        <v>-1.1561025521054868</v>
      </c>
      <c r="H54" s="146">
        <f>VLOOKUP($C54,不同回收率下超额拨备!$B$87:$AA$162,22,0)</f>
        <v>-5.12355953929386E-2</v>
      </c>
      <c r="I54" s="142" t="e">
        <f t="shared" si="3"/>
        <v>#N/A</v>
      </c>
      <c r="J54" s="142" t="e">
        <f t="shared" si="0"/>
        <v>#N/A</v>
      </c>
      <c r="K54" s="142" t="e">
        <f t="shared" si="1"/>
        <v>#VALUE!</v>
      </c>
      <c r="L54" s="142" t="e">
        <f t="shared" si="2"/>
        <v>#VALUE!</v>
      </c>
    </row>
    <row r="55" spans="1:12" x14ac:dyDescent="0.25">
      <c r="A55" s="118" t="str">
        <f t="shared" si="4"/>
        <v>招商</v>
      </c>
      <c r="B55" s="118" t="s">
        <v>189</v>
      </c>
      <c r="C55" s="118" t="s">
        <v>419</v>
      </c>
      <c r="D55" s="145">
        <v>1.0017730880312814</v>
      </c>
      <c r="E55" s="145">
        <v>7.7268281647594179</v>
      </c>
      <c r="F55" s="146">
        <f>INDEX(【输出】数据汇总!$A:$AS,MATCH('估值散点图-回收率30%'!$C55&amp;'估值散点图-回收率30%'!F$2,【输出】数据汇总!$A:$A,0),MATCH('估值散点图-回收率30%'!F$1,【输出】数据汇总!$1:$1,0))</f>
        <v>1.5915786572921323E-2</v>
      </c>
      <c r="G55" s="146">
        <f>VLOOKUP($C55,不同回收率下超额拨备!$B$87:$AA$162,21,0)</f>
        <v>1.2117490119256098</v>
      </c>
      <c r="H55" s="146">
        <f>VLOOKUP($C55,不同回收率下超额拨备!$B$87:$AA$162,22,0)</f>
        <v>0.14296900980850438</v>
      </c>
      <c r="I55" s="142" t="e">
        <f t="shared" si="3"/>
        <v>#N/A</v>
      </c>
      <c r="J55" s="142" t="e">
        <f t="shared" si="0"/>
        <v>#N/A</v>
      </c>
      <c r="K55" s="142" t="e">
        <f t="shared" si="1"/>
        <v>#VALUE!</v>
      </c>
      <c r="L55" s="142" t="e">
        <f t="shared" si="2"/>
        <v>#VALUE!</v>
      </c>
    </row>
    <row r="56" spans="1:12" x14ac:dyDescent="0.25">
      <c r="A56" s="118" t="str">
        <f t="shared" si="4"/>
        <v>重庆</v>
      </c>
      <c r="B56" s="118" t="s">
        <v>190</v>
      </c>
      <c r="C56" s="118" t="s">
        <v>420</v>
      </c>
      <c r="D56" s="145">
        <v>0.43355227245791972</v>
      </c>
      <c r="E56" s="145">
        <v>4.6672156092938932</v>
      </c>
      <c r="F56" s="146">
        <f>INDEX(【输出】数据汇总!$A:$AS,MATCH('估值散点图-回收率30%'!$C56&amp;'估值散点图-回收率30%'!F$2,【输出】数据汇总!$A:$A,0),MATCH('估值散点图-回收率30%'!F$1,【输出】数据汇总!$1:$1,0))</f>
        <v>1.8290023414591374E-2</v>
      </c>
      <c r="G56" s="146">
        <f>VLOOKUP($C56,不同回收率下超额拨备!$B$87:$AA$162,21,0)</f>
        <v>0.77729321252205008</v>
      </c>
      <c r="H56" s="146">
        <f>VLOOKUP($C56,不同回收率下超额拨备!$B$87:$AA$162,22,0)</f>
        <v>6.9792571392283259E-2</v>
      </c>
      <c r="I56" s="142" t="e">
        <f t="shared" si="3"/>
        <v>#N/A</v>
      </c>
      <c r="J56" s="142" t="e">
        <f t="shared" si="0"/>
        <v>#N/A</v>
      </c>
      <c r="K56" s="142" t="e">
        <f t="shared" si="1"/>
        <v>#VALUE!</v>
      </c>
      <c r="L56" s="142" t="e">
        <f t="shared" si="2"/>
        <v>#VALUE!</v>
      </c>
    </row>
    <row r="57" spans="1:12" x14ac:dyDescent="0.25">
      <c r="A57" s="118" t="str">
        <f t="shared" si="4"/>
        <v>青岛</v>
      </c>
      <c r="B57" s="118" t="s">
        <v>191</v>
      </c>
      <c r="C57" s="118" t="s">
        <v>421</v>
      </c>
      <c r="D57" s="145">
        <v>0.54830167165397947</v>
      </c>
      <c r="E57" s="145">
        <v>5.3120688083444128</v>
      </c>
      <c r="F57" s="146">
        <f>INDEX(【输出】数据汇总!$A:$AS,MATCH('估值散点图-回收率30%'!$C57&amp;'估值散点图-回收率30%'!F$2,【输出】数据汇总!$A:$A,0),MATCH('估值散点图-回收率30%'!F$1,【输出】数据汇总!$1:$1,0))</f>
        <v>1.3874900130774017E-2</v>
      </c>
      <c r="G57" s="146">
        <f>VLOOKUP($C57,不同回收率下超额拨备!$B$87:$AA$162,21,0)</f>
        <v>1.8909549835506438</v>
      </c>
      <c r="H57" s="146">
        <f>VLOOKUP($C57,不同回收率下超额拨备!$B$87:$AA$162,22,0)</f>
        <v>0.1995190914331659</v>
      </c>
      <c r="I57" s="142" t="e">
        <f t="shared" si="3"/>
        <v>#N/A</v>
      </c>
      <c r="J57" s="142" t="e">
        <f t="shared" si="0"/>
        <v>#N/A</v>
      </c>
      <c r="K57" s="142" t="e">
        <f t="shared" si="1"/>
        <v>#VALUE!</v>
      </c>
      <c r="L57" s="142" t="e">
        <f t="shared" si="2"/>
        <v>#VALUE!</v>
      </c>
    </row>
    <row r="58" spans="1:12" x14ac:dyDescent="0.25">
      <c r="A58" s="118" t="str">
        <f t="shared" si="4"/>
        <v>郑州</v>
      </c>
      <c r="B58" s="118" t="s">
        <v>192</v>
      </c>
      <c r="C58" s="118" t="s">
        <v>422</v>
      </c>
      <c r="D58" s="145">
        <v>0.14871473147206588</v>
      </c>
      <c r="E58" s="145">
        <v>4.2561387060585796</v>
      </c>
      <c r="F58" s="146">
        <f>INDEX(【输出】数据汇总!$A:$AS,MATCH('估值散点图-回收率30%'!$C58&amp;'估值散点图-回收率30%'!F$2,【输出】数据汇总!$A:$A,0),MATCH('估值散点图-回收率30%'!F$1,【输出】数据汇总!$1:$1,0))</f>
        <v>4.2706009411429491E-2</v>
      </c>
      <c r="G58" s="146">
        <f>VLOOKUP($C58,不同回收率下超额拨备!$B$87:$AA$162,21,0)</f>
        <v>-0.51440241943425091</v>
      </c>
      <c r="H58" s="146">
        <f>VLOOKUP($C58,不同回收率下超额拨备!$B$87:$AA$162,22,0)</f>
        <v>-1.7703832031280411E-2</v>
      </c>
      <c r="I58" s="142" t="e">
        <f t="shared" si="3"/>
        <v>#N/A</v>
      </c>
      <c r="J58" s="142" t="e">
        <f t="shared" si="0"/>
        <v>#N/A</v>
      </c>
      <c r="K58" s="142" t="e">
        <f t="shared" si="1"/>
        <v>#VALUE!</v>
      </c>
      <c r="L58" s="142" t="e">
        <f t="shared" si="2"/>
        <v>#VALUE!</v>
      </c>
    </row>
    <row r="59" spans="1:12" x14ac:dyDescent="0.25">
      <c r="A59" s="118" t="str">
        <f t="shared" si="4"/>
        <v>渝农</v>
      </c>
      <c r="B59" s="118" t="s">
        <v>193</v>
      </c>
      <c r="C59" s="118" t="s">
        <v>423</v>
      </c>
      <c r="D59" s="145">
        <v>0.51750576376044055</v>
      </c>
      <c r="E59" s="145">
        <v>5.9232306765520821</v>
      </c>
      <c r="F59" s="146">
        <f>INDEX(【输出】数据汇总!$A:$AS,MATCH('估值散点图-回收率30%'!$C59&amp;'估值散点图-回收率30%'!F$2,【输出】数据汇总!$A:$A,0),MATCH('估值散点图-回收率30%'!F$1,【输出】数据汇总!$1:$1,0))</f>
        <v>1.3014515881814095E-2</v>
      </c>
      <c r="G59" s="146">
        <f>VLOOKUP($C59,不同回收率下超额拨备!$B$87:$AA$162,21,0)</f>
        <v>1.6595853866649251</v>
      </c>
      <c r="H59" s="146">
        <f>VLOOKUP($C59,不同回收率下超额拨备!$B$87:$AA$162,22,0)</f>
        <v>0.14678500722029098</v>
      </c>
      <c r="I59" s="142" t="e">
        <f t="shared" si="3"/>
        <v>#N/A</v>
      </c>
      <c r="J59" s="142" t="e">
        <f t="shared" si="0"/>
        <v>#N/A</v>
      </c>
      <c r="K59" s="142" t="e">
        <f t="shared" si="1"/>
        <v>#VALUE!</v>
      </c>
      <c r="L59" s="142" t="e">
        <f t="shared" si="2"/>
        <v>#VALUE!</v>
      </c>
    </row>
    <row r="60" spans="1:12" x14ac:dyDescent="0.25">
      <c r="A60" s="142" t="s">
        <v>208</v>
      </c>
      <c r="B60" s="118" t="s">
        <v>222</v>
      </c>
      <c r="C60" s="118" t="s">
        <v>208</v>
      </c>
      <c r="D60" s="145">
        <v>0.12600402295236182</v>
      </c>
      <c r="E60" s="145">
        <v>3.7754775059758736</v>
      </c>
      <c r="F60" s="146">
        <f>INDEX(【输出】数据汇总!$A:$AS,MATCH('估值散点图-回收率30%'!$C60&amp;'估值散点图-回收率30%'!F$2,【输出】数据汇总!$A:$A,0),MATCH('估值散点图-回收率30%'!F$1,【输出】数据汇总!$1:$1,0))</f>
        <v>4.4047289984809924E-2</v>
      </c>
      <c r="G60" s="146">
        <f>VLOOKUP($C60,不同回收率下超额拨备!$B$87:$AA$162,21,0)</f>
        <v>3.1801123447095514</v>
      </c>
      <c r="H60" s="146">
        <f>VLOOKUP($C60,不同回收率下超额拨备!$B$87:$AA$162,22,0)</f>
        <v>0.11858413420943446</v>
      </c>
      <c r="I60" s="142" t="e">
        <f t="shared" si="3"/>
        <v>#N/A</v>
      </c>
      <c r="J60" s="142" t="e">
        <f t="shared" si="0"/>
        <v>#N/A</v>
      </c>
      <c r="K60" s="142" t="e">
        <f>RANK(G60,G$3:G$73,0)</f>
        <v>#VALUE!</v>
      </c>
      <c r="L60" s="142" t="e">
        <f t="shared" si="2"/>
        <v>#VALUE!</v>
      </c>
    </row>
    <row r="61" spans="1:12" x14ac:dyDescent="0.25">
      <c r="A61" s="142" t="s">
        <v>209</v>
      </c>
      <c r="B61" s="118" t="s">
        <v>223</v>
      </c>
      <c r="C61" s="118" t="s">
        <v>209</v>
      </c>
      <c r="D61" s="145">
        <v>0.23662202522144868</v>
      </c>
      <c r="E61" s="145">
        <v>11.747379926707545</v>
      </c>
      <c r="F61" s="146">
        <f>INDEX(【输出】数据汇总!$A:$AS,MATCH('估值散点图-回收率30%'!$C61&amp;'估值散点图-回收率30%'!F$2,【输出】数据汇总!$A:$A,0),MATCH('估值散点图-回收率30%'!F$1,【输出】数据汇总!$1:$1,0))</f>
        <v>5.4285025951648122E-2</v>
      </c>
      <c r="G61" s="146">
        <f>VLOOKUP($C61,不同回收率下超额拨备!$B$87:$AA$162,21,0)</f>
        <v>-8.1195039396685704</v>
      </c>
      <c r="H61" s="146">
        <f>VLOOKUP($C61,不同回收率下超额拨备!$B$87:$AA$162,22,0)</f>
        <v>-0.18381075347973777</v>
      </c>
      <c r="I61" s="142" t="e">
        <f t="shared" si="3"/>
        <v>#N/A</v>
      </c>
      <c r="J61" s="142" t="e">
        <f t="shared" si="0"/>
        <v>#N/A</v>
      </c>
      <c r="K61" s="142" t="e">
        <f t="shared" si="1"/>
        <v>#VALUE!</v>
      </c>
      <c r="L61" s="142" t="e">
        <f t="shared" si="2"/>
        <v>#VALUE!</v>
      </c>
    </row>
    <row r="62" spans="1:12" x14ac:dyDescent="0.25">
      <c r="A62" s="142" t="s">
        <v>210</v>
      </c>
      <c r="B62" s="118" t="s">
        <v>224</v>
      </c>
      <c r="C62" s="118" t="s">
        <v>210</v>
      </c>
      <c r="D62" s="145">
        <v>0.17627227075187582</v>
      </c>
      <c r="E62" s="145">
        <v>3.23836027069841</v>
      </c>
      <c r="F62" s="146">
        <f>INDEX(【输出】数据汇总!$A:$AS,MATCH('估值散点图-回收率30%'!$C62&amp;'估值散点图-回收率30%'!F$2,【输出】数据汇总!$A:$A,0),MATCH('估值散点图-回收率30%'!F$1,【输出】数据汇总!$1:$1,0))</f>
        <v>2.9277354589120397E-2</v>
      </c>
      <c r="G62" s="146">
        <f>VLOOKUP($C62,不同回收率下超额拨备!$B$87:$AA$162,21,0)</f>
        <v>-0.17240809643777141</v>
      </c>
      <c r="H62" s="146">
        <f>VLOOKUP($C62,不同回收率下超额拨备!$B$87:$AA$162,22,0)</f>
        <v>-9.4894430602072369E-3</v>
      </c>
      <c r="I62" s="142" t="e">
        <f t="shared" si="3"/>
        <v>#N/A</v>
      </c>
      <c r="J62" s="142" t="e">
        <f t="shared" si="0"/>
        <v>#N/A</v>
      </c>
      <c r="K62" s="142" t="e">
        <f t="shared" si="1"/>
        <v>#VALUE!</v>
      </c>
      <c r="L62" s="142" t="e">
        <f t="shared" si="2"/>
        <v>#VALUE!</v>
      </c>
    </row>
    <row r="63" spans="1:12" x14ac:dyDescent="0.25">
      <c r="A63" s="142" t="s">
        <v>211</v>
      </c>
      <c r="B63" s="118" t="s">
        <v>225</v>
      </c>
      <c r="C63" s="118" t="s">
        <v>211</v>
      </c>
      <c r="D63" s="145">
        <v>7.5093403056328903E-2</v>
      </c>
      <c r="E63" s="145">
        <v>5.6558526808183309</v>
      </c>
      <c r="F63" s="146">
        <f>INDEX(【输出】数据汇总!$A:$AS,MATCH('估值散点图-回收率30%'!$C63&amp;'估值散点图-回收率30%'!F$2,【输出】数据汇总!$A:$A,0),MATCH('估值散点图-回收率30%'!F$1,【输出】数据汇总!$1:$1,0))</f>
        <v>4.8683959818812975E-2</v>
      </c>
      <c r="G63" s="146">
        <f>VLOOKUP($C63,不同回收率下超额拨备!$B$87:$AA$162,21,0)</f>
        <v>-1.382368103133657</v>
      </c>
      <c r="H63" s="146">
        <f>VLOOKUP($C63,不同回收率下超额拨备!$B$87:$AA$162,22,0)</f>
        <v>-2.8093773834637219E-2</v>
      </c>
      <c r="I63" s="142" t="e">
        <f t="shared" si="3"/>
        <v>#N/A</v>
      </c>
      <c r="J63" s="142" t="e">
        <f t="shared" si="0"/>
        <v>#N/A</v>
      </c>
      <c r="K63" s="142" t="e">
        <f t="shared" si="1"/>
        <v>#VALUE!</v>
      </c>
      <c r="L63" s="142" t="e">
        <f t="shared" si="2"/>
        <v>#VALUE!</v>
      </c>
    </row>
    <row r="64" spans="1:12" x14ac:dyDescent="0.25">
      <c r="A64" s="142" t="s">
        <v>212</v>
      </c>
      <c r="B64" s="118" t="s">
        <v>226</v>
      </c>
      <c r="C64" s="118" t="s">
        <v>212</v>
      </c>
      <c r="D64" s="145">
        <v>0.44215931423005711</v>
      </c>
      <c r="E64" s="145">
        <v>3.8967466598930902</v>
      </c>
      <c r="F64" s="146">
        <f>INDEX(【输出】数据汇总!$A:$AS,MATCH('估值散点图-回收率30%'!$C64&amp;'估值散点图-回收率30%'!F$2,【输出】数据汇总!$A:$A,0),MATCH('估值散点图-回收率30%'!F$1,【输出】数据汇总!$1:$1,0))</f>
        <v>2.0842339249154396E-2</v>
      </c>
      <c r="G64" s="146">
        <f>VLOOKUP($C64,不同回收率下超额拨备!$B$87:$AA$162,21,0)</f>
        <v>2.4654556225339386</v>
      </c>
      <c r="H64" s="146">
        <f>VLOOKUP($C64,不同回收率下超额拨备!$B$87:$AA$162,22,0)</f>
        <v>0.27874588313293297</v>
      </c>
      <c r="I64" s="142" t="e">
        <f t="shared" si="3"/>
        <v>#N/A</v>
      </c>
      <c r="J64" s="142" t="e">
        <f t="shared" si="0"/>
        <v>#N/A</v>
      </c>
      <c r="K64" s="142" t="e">
        <f t="shared" si="1"/>
        <v>#VALUE!</v>
      </c>
      <c r="L64" s="142" t="e">
        <f>IF(K64&lt;6,C64,"")</f>
        <v>#VALUE!</v>
      </c>
    </row>
    <row r="65" spans="1:12" x14ac:dyDescent="0.25">
      <c r="A65" s="142" t="s">
        <v>213</v>
      </c>
      <c r="B65" s="118" t="s">
        <v>227</v>
      </c>
      <c r="C65" s="118" t="s">
        <v>213</v>
      </c>
      <c r="D65" s="145">
        <v>0</v>
      </c>
      <c r="E65" s="145">
        <v>0</v>
      </c>
      <c r="F65" s="146" t="e">
        <f>INDEX(【输出】数据汇总!$A:$AS,MATCH('估值散点图-回收率30%'!$C65&amp;'估值散点图-回收率30%'!F$2,【输出】数据汇总!$A:$A,0),MATCH('估值散点图-回收率30%'!F$1,【输出】数据汇总!$1:$1,0))</f>
        <v>#N/A</v>
      </c>
      <c r="G65" s="146" t="e">
        <f>VLOOKUP($C65,不同回收率下超额拨备!$B$87:$AA$162,21,0)</f>
        <v>#VALUE!</v>
      </c>
      <c r="H65" s="146" t="e">
        <f>VLOOKUP($C65,不同回收率下超额拨备!$B$87:$AA$162,22,0)</f>
        <v>#VALUE!</v>
      </c>
      <c r="I65" s="142" t="e">
        <f t="shared" si="3"/>
        <v>#N/A</v>
      </c>
      <c r="J65" s="142" t="e">
        <f t="shared" si="0"/>
        <v>#N/A</v>
      </c>
      <c r="K65" s="142" t="e">
        <f t="shared" si="1"/>
        <v>#VALUE!</v>
      </c>
      <c r="L65" s="142" t="e">
        <f t="shared" si="2"/>
        <v>#VALUE!</v>
      </c>
    </row>
    <row r="66" spans="1:12" x14ac:dyDescent="0.25">
      <c r="A66" s="142" t="s">
        <v>214</v>
      </c>
      <c r="B66" s="118" t="s">
        <v>228</v>
      </c>
      <c r="C66" s="118" t="s">
        <v>214</v>
      </c>
      <c r="D66" s="145">
        <v>0.12597425231036774</v>
      </c>
      <c r="E66" s="145">
        <v>7.372981500401349</v>
      </c>
      <c r="F66" s="146">
        <f>INDEX(【输出】数据汇总!$A:$AS,MATCH('估值散点图-回收率30%'!$C66&amp;'估值散点图-回收率30%'!F$2,【输出】数据汇总!$A:$A,0),MATCH('估值散点图-回收率30%'!F$1,【输出】数据汇总!$1:$1,0))</f>
        <v>4.7167601364218013E-2</v>
      </c>
      <c r="G66" s="146">
        <f>VLOOKUP($C66,不同回收率下超额拨备!$B$87:$AA$162,21,0)</f>
        <v>-3.8219158129696269</v>
      </c>
      <c r="H66" s="146">
        <f>VLOOKUP($C66,不同回收率下超额拨备!$B$87:$AA$162,22,0)</f>
        <v>-6.5476455188091851E-2</v>
      </c>
      <c r="I66" s="142" t="e">
        <f t="shared" si="3"/>
        <v>#N/A</v>
      </c>
      <c r="J66" s="142" t="e">
        <f t="shared" si="0"/>
        <v>#N/A</v>
      </c>
      <c r="K66" s="142" t="e">
        <f t="shared" si="1"/>
        <v>#VALUE!</v>
      </c>
      <c r="L66" s="142" t="e">
        <f t="shared" si="2"/>
        <v>#VALUE!</v>
      </c>
    </row>
    <row r="67" spans="1:12" x14ac:dyDescent="0.25">
      <c r="A67" s="142" t="s">
        <v>215</v>
      </c>
      <c r="B67" s="118" t="s">
        <v>229</v>
      </c>
      <c r="C67" s="118" t="s">
        <v>215</v>
      </c>
      <c r="D67" s="145">
        <v>0.26773539039278177</v>
      </c>
      <c r="E67" s="145">
        <v>4.003375076967143</v>
      </c>
      <c r="F67" s="146">
        <f>INDEX(【输出】数据汇总!$A:$AS,MATCH('估值散点图-回收率30%'!$C67&amp;'估值散点图-回收率30%'!F$2,【输出】数据汇总!$A:$A,0),MATCH('估值散点图-回收率30%'!F$1,【输出】数据汇总!$1:$1,0))</f>
        <v>4.0483963901397274E-2</v>
      </c>
      <c r="G67" s="146">
        <f>VLOOKUP($C67,不同回收率下超额拨备!$B$87:$AA$162,21,0)</f>
        <v>-0.30088269184115807</v>
      </c>
      <c r="H67" s="146">
        <f>VLOOKUP($C67,不同回收率下超额拨备!$B$87:$AA$162,22,0)</f>
        <v>-1.7226406597455432E-2</v>
      </c>
      <c r="I67" s="142" t="e">
        <f t="shared" si="3"/>
        <v>#N/A</v>
      </c>
      <c r="J67" s="142" t="e">
        <f t="shared" si="0"/>
        <v>#N/A</v>
      </c>
      <c r="K67" s="142" t="e">
        <f t="shared" si="1"/>
        <v>#VALUE!</v>
      </c>
      <c r="L67" s="142" t="e">
        <f t="shared" si="2"/>
        <v>#VALUE!</v>
      </c>
    </row>
    <row r="68" spans="1:12" x14ac:dyDescent="0.25">
      <c r="A68" s="142" t="s">
        <v>216</v>
      </c>
      <c r="B68" s="118" t="s">
        <v>230</v>
      </c>
      <c r="C68" s="118" t="s">
        <v>216</v>
      </c>
      <c r="D68" s="145">
        <v>0.38147998405952177</v>
      </c>
      <c r="E68" s="145">
        <v>3.755170272135385</v>
      </c>
      <c r="F68" s="146">
        <f>INDEX(【输出】数据汇总!$A:$AS,MATCH('估值散点图-回收率30%'!$C68&amp;'估值散点图-回收率30%'!F$2,【输出】数据汇总!$A:$A,0),MATCH('估值散点图-回收率30%'!F$1,【输出】数据汇总!$1:$1,0))</f>
        <v>1.4624568252831914E-2</v>
      </c>
      <c r="G68" s="146">
        <f>VLOOKUP($C68,不同回收率下超额拨备!$B$87:$AA$162,21,0)</f>
        <v>1.4628116666666668</v>
      </c>
      <c r="H68" s="146">
        <f>VLOOKUP($C68,不同回收率下超额拨备!$B$87:$AA$162,22,0)</f>
        <v>0.14398423276366137</v>
      </c>
      <c r="I68" s="142" t="e">
        <f t="shared" ref="I68:I73" si="5">RANK(F68,F$3:F$73,1)</f>
        <v>#N/A</v>
      </c>
      <c r="J68" s="142" t="e">
        <f t="shared" ref="J68:J73" si="6">IF(I68&lt;6,C68,"")</f>
        <v>#N/A</v>
      </c>
      <c r="K68" s="142" t="e">
        <f t="shared" ref="K68:K73" si="7">RANK(G68,G$3:G$73,0)</f>
        <v>#VALUE!</v>
      </c>
      <c r="L68" s="142" t="e">
        <f t="shared" ref="L68:L73" si="8">IF(K68&lt;6,C68,"")</f>
        <v>#VALUE!</v>
      </c>
    </row>
    <row r="69" spans="1:12" x14ac:dyDescent="0.25">
      <c r="A69" s="142" t="s">
        <v>217</v>
      </c>
      <c r="B69" s="118" t="s">
        <v>231</v>
      </c>
      <c r="C69" s="118" t="s">
        <v>217</v>
      </c>
      <c r="D69" s="145">
        <v>5.2212573737595268E-2</v>
      </c>
      <c r="E69" s="145">
        <v>6.4481621240386842</v>
      </c>
      <c r="F69" s="146">
        <f>INDEX(【输出】数据汇总!$A:$AS,MATCH('估值散点图-回收率30%'!$C69&amp;'估值散点图-回收率30%'!F$2,【输出】数据汇总!$A:$A,0),MATCH('估值散点图-回收率30%'!F$1,【输出】数据汇总!$1:$1,0))</f>
        <v>0.11297736689179309</v>
      </c>
      <c r="G69" s="146">
        <f>VLOOKUP($C69,不同回收率下超额拨备!$B$87:$AA$162,21,0)</f>
        <v>-31.258141940552552</v>
      </c>
      <c r="H69" s="146">
        <f>VLOOKUP($C69,不同回收率下超额拨备!$B$87:$AA$162,22,0)</f>
        <v>-0.57484727548885994</v>
      </c>
      <c r="I69" s="142" t="e">
        <f t="shared" si="5"/>
        <v>#N/A</v>
      </c>
      <c r="J69" s="142" t="e">
        <f t="shared" si="6"/>
        <v>#N/A</v>
      </c>
      <c r="K69" s="142" t="e">
        <f t="shared" si="7"/>
        <v>#VALUE!</v>
      </c>
      <c r="L69" s="142" t="e">
        <f t="shared" si="8"/>
        <v>#VALUE!</v>
      </c>
    </row>
    <row r="70" spans="1:12" x14ac:dyDescent="0.25">
      <c r="A70" s="142" t="s">
        <v>218</v>
      </c>
      <c r="B70" s="118" t="s">
        <v>232</v>
      </c>
      <c r="C70" s="118" t="s">
        <v>218</v>
      </c>
      <c r="D70" s="145">
        <v>0.24992002076953709</v>
      </c>
      <c r="E70" s="145">
        <v>3.4484539482241745</v>
      </c>
      <c r="F70" s="146">
        <f>INDEX(【输出】数据汇总!$A:$AS,MATCH('估值散点图-回收率30%'!$C70&amp;'估值散点图-回收率30%'!F$2,【输出】数据汇总!$A:$A,0),MATCH('估值散点图-回收率30%'!F$1,【输出】数据汇总!$1:$1,0))</f>
        <v>3.3722657703153448E-2</v>
      </c>
      <c r="G70" s="146">
        <f>VLOOKUP($C70,不同回收率下超额拨备!$B$87:$AA$162,21,0)</f>
        <v>2.3592621387050361</v>
      </c>
      <c r="H70" s="146">
        <f>VLOOKUP($C70,不同回收率下超额拨备!$B$87:$AA$162,22,0)</f>
        <v>0.18976176203400538</v>
      </c>
      <c r="I70" s="142" t="e">
        <f t="shared" si="5"/>
        <v>#N/A</v>
      </c>
      <c r="J70" s="142" t="e">
        <f t="shared" si="6"/>
        <v>#N/A</v>
      </c>
      <c r="K70" s="142" t="e">
        <f t="shared" si="7"/>
        <v>#VALUE!</v>
      </c>
      <c r="L70" s="142" t="e">
        <f t="shared" si="8"/>
        <v>#VALUE!</v>
      </c>
    </row>
    <row r="71" spans="1:12" x14ac:dyDescent="0.25">
      <c r="A71" s="142" t="s">
        <v>219</v>
      </c>
      <c r="B71" s="118" t="s">
        <v>233</v>
      </c>
      <c r="C71" s="118" t="s">
        <v>219</v>
      </c>
      <c r="D71" s="145">
        <v>0.10018902496174287</v>
      </c>
      <c r="E71" s="145">
        <v>2.8263049810762944</v>
      </c>
      <c r="F71" s="146">
        <f>INDEX(【输出】数据汇总!$A:$AS,MATCH('估值散点图-回收率30%'!$C71&amp;'估值散点图-回收率30%'!F$2,【输出】数据汇总!$A:$A,0),MATCH('估值散点图-回收率30%'!F$1,【输出】数据汇总!$1:$1,0))</f>
        <v>3.6654540043014973E-2</v>
      </c>
      <c r="G71" s="146">
        <f>VLOOKUP($C71,不同回收率下超额拨备!$B$87:$AA$162,21,0)</f>
        <v>-1.1914579483598831</v>
      </c>
      <c r="H71" s="146">
        <f>VLOOKUP($C71,不同回收率下超额拨备!$B$87:$AA$162,22,0)</f>
        <v>-5.2312070871995103E-2</v>
      </c>
      <c r="I71" s="142" t="e">
        <f t="shared" si="5"/>
        <v>#N/A</v>
      </c>
      <c r="J71" s="142" t="e">
        <f t="shared" si="6"/>
        <v>#N/A</v>
      </c>
      <c r="K71" s="142" t="e">
        <f t="shared" si="7"/>
        <v>#VALUE!</v>
      </c>
      <c r="L71" s="142" t="e">
        <f t="shared" si="8"/>
        <v>#VALUE!</v>
      </c>
    </row>
    <row r="72" spans="1:12" x14ac:dyDescent="0.25">
      <c r="A72" s="142" t="s">
        <v>220</v>
      </c>
      <c r="B72" s="118" t="s">
        <v>234</v>
      </c>
      <c r="C72" s="118" t="s">
        <v>220</v>
      </c>
      <c r="D72" s="145">
        <v>0.522186447119386</v>
      </c>
      <c r="E72" s="145">
        <v>7.79027914690427</v>
      </c>
      <c r="F72" s="146">
        <f>INDEX(【输出】数据汇总!$A:$AS,MATCH('估值散点图-回收率30%'!$C72&amp;'估值散点图-回收率30%'!F$2,【输出】数据汇总!$A:$A,0),MATCH('估值散点图-回收率30%'!F$1,【输出】数据汇总!$1:$1,0))</f>
        <v>2.3504651334063133E-2</v>
      </c>
      <c r="G72" s="146">
        <f>VLOOKUP($C72,不同回收率下超额拨备!$B$87:$AA$162,21,0)</f>
        <v>0.71481246375029273</v>
      </c>
      <c r="H72" s="146">
        <f>VLOOKUP($C72,不同回收率下超额拨备!$B$87:$AA$162,22,0)</f>
        <v>4.835010624422148E-2</v>
      </c>
      <c r="I72" s="142" t="e">
        <f t="shared" si="5"/>
        <v>#N/A</v>
      </c>
      <c r="J72" s="142" t="e">
        <f t="shared" si="6"/>
        <v>#N/A</v>
      </c>
      <c r="K72" s="142" t="e">
        <f t="shared" si="7"/>
        <v>#VALUE!</v>
      </c>
      <c r="L72" s="142" t="e">
        <f t="shared" si="8"/>
        <v>#VALUE!</v>
      </c>
    </row>
    <row r="73" spans="1:12" x14ac:dyDescent="0.25">
      <c r="A73" s="142" t="s">
        <v>221</v>
      </c>
      <c r="B73" s="118" t="s">
        <v>235</v>
      </c>
      <c r="C73" s="118" t="s">
        <v>221</v>
      </c>
      <c r="D73" s="145">
        <v>0.34196620345831996</v>
      </c>
      <c r="E73" s="145">
        <v>5.5519408328108808</v>
      </c>
      <c r="F73" s="146">
        <f>INDEX(【输出】数据汇总!$A:$AS,MATCH('估值散点图-回收率30%'!$C73&amp;'估值散点图-回收率30%'!F$2,【输出】数据汇总!$A:$A,0),MATCH('估值散点图-回收率30%'!F$1,【输出】数据汇总!$1:$1,0))</f>
        <v>2.1182163936596696E-2</v>
      </c>
      <c r="G73" s="146">
        <f>VLOOKUP($C73,不同回收率下超额拨备!$B$87:$AA$162,21,0)</f>
        <v>1.1450828745133519</v>
      </c>
      <c r="H73" s="146">
        <f>VLOOKUP($C73,不同回收率下超额拨备!$B$87:$AA$162,22,0)</f>
        <v>7.3191072031353444E-2</v>
      </c>
      <c r="I73" s="142" t="e">
        <f t="shared" si="5"/>
        <v>#N/A</v>
      </c>
      <c r="J73" s="142" t="e">
        <f t="shared" si="6"/>
        <v>#N/A</v>
      </c>
      <c r="K73" s="142" t="e">
        <f t="shared" si="7"/>
        <v>#VALUE!</v>
      </c>
      <c r="L73" s="142" t="e">
        <f t="shared" si="8"/>
        <v>#VALUE!</v>
      </c>
    </row>
  </sheetData>
  <phoneticPr fontId="5" type="noConversion"/>
  <conditionalFormatting sqref="D3:D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H7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7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7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03FC-698A-467F-BAF3-B5C95A21B454}">
  <sheetPr>
    <tabColor rgb="FF92D050"/>
  </sheetPr>
  <dimension ref="A1:N73"/>
  <sheetViews>
    <sheetView zoomScale="55" zoomScaleNormal="55" workbookViewId="0">
      <pane ySplit="5" topLeftCell="A6" activePane="bottomLeft" state="frozen"/>
      <selection activeCell="F61" sqref="F61"/>
      <selection pane="bottomLeft" activeCell="F3" sqref="F3"/>
    </sheetView>
  </sheetViews>
  <sheetFormatPr defaultColWidth="8.33203125" defaultRowHeight="13.2" x14ac:dyDescent="0.25"/>
  <cols>
    <col min="1" max="1" width="3.5546875" style="142" customWidth="1"/>
    <col min="2" max="2" width="8.33203125" style="118"/>
    <col min="3" max="3" width="5.88671875" style="118" customWidth="1"/>
    <col min="4" max="4" width="8.21875" style="142" customWidth="1"/>
    <col min="5" max="5" width="8.33203125" style="142" customWidth="1"/>
    <col min="6" max="6" width="9.109375" style="142" customWidth="1"/>
    <col min="7" max="8" width="8.33203125" style="142"/>
    <col min="9" max="9" width="13.6640625" style="142" customWidth="1"/>
    <col min="10" max="12" width="8.33203125" style="142" customWidth="1"/>
    <col min="13" max="13" width="8.33203125" style="142"/>
    <col min="14" max="14" width="8.33203125" style="142" customWidth="1"/>
    <col min="15" max="16384" width="8.33203125" style="142"/>
  </cols>
  <sheetData>
    <row r="1" spans="2:14" x14ac:dyDescent="0.25">
      <c r="D1" s="28">
        <f ca="1">'估值散点图-回收率0'!D1</f>
        <v>46112</v>
      </c>
      <c r="E1" s="28">
        <f ca="1">D1</f>
        <v>46112</v>
      </c>
      <c r="F1" s="140">
        <f>'估值散点图-回收率0'!F1</f>
        <v>46022</v>
      </c>
      <c r="G1" s="141">
        <f>H1</f>
        <v>46022</v>
      </c>
      <c r="H1" s="141">
        <f>F1</f>
        <v>46022</v>
      </c>
      <c r="I1" s="118" t="str">
        <f>IF(MONTH(F1)=6,"半年度",IF(MONTH(F1)=12,"半年度","季度"))</f>
        <v>半年度</v>
      </c>
      <c r="J1" s="147">
        <v>0.5</v>
      </c>
      <c r="N1" s="142" t="str">
        <f>"上市银行PE VS "&amp;TEXT(J1,"0%")&amp;"回收率下超额拨备利润倍数"</f>
        <v>上市银行PE VS 50%回收率下超额拨备利润倍数</v>
      </c>
    </row>
    <row r="2" spans="2:14" ht="39.6" x14ac:dyDescent="0.25">
      <c r="B2" s="143" t="s">
        <v>406</v>
      </c>
      <c r="C2" s="143" t="s">
        <v>139</v>
      </c>
      <c r="D2" s="143" t="s">
        <v>345</v>
      </c>
      <c r="E2" s="143" t="s">
        <v>407</v>
      </c>
      <c r="F2" s="144" t="s">
        <v>254</v>
      </c>
      <c r="G2" s="144" t="s">
        <v>271</v>
      </c>
      <c r="H2" s="144" t="s">
        <v>269</v>
      </c>
      <c r="I2" s="142" t="s">
        <v>408</v>
      </c>
      <c r="J2" s="142" t="s">
        <v>408</v>
      </c>
      <c r="K2" s="142" t="s">
        <v>270</v>
      </c>
      <c r="L2" s="142" t="s">
        <v>270</v>
      </c>
      <c r="N2" s="142" t="str">
        <f>"上市银行PB VS "&amp;TEXT(J1,"0%")&amp;"回收率下超额拨备利润倍数"</f>
        <v>上市银行PB VS 50%回收率下超额拨备利润倍数</v>
      </c>
    </row>
    <row r="3" spans="2:14" x14ac:dyDescent="0.25">
      <c r="B3" s="118" t="s">
        <v>5</v>
      </c>
      <c r="C3" s="118" t="s">
        <v>7</v>
      </c>
      <c r="D3" s="145">
        <v>0.70549857616424561</v>
      </c>
      <c r="E3" s="145">
        <v>7.8379973810242278</v>
      </c>
      <c r="F3" s="146">
        <f>INDEX(【输出】数据汇总!$A:$AS,MATCH('估值散点图-回收率50%'!$C3&amp;'估值散点图-回收率50%'!F$2,【输出】数据汇总!$A:$A,0),MATCH('估值散点图-回收率50%'!F$1,【输出】数据汇总!$1:$1,0))</f>
        <v>2.0277644169066245E-2</v>
      </c>
      <c r="G3" s="146">
        <f>VLOOKUP($C3,不同回收率下超额拨备!$B$87:$AA$162,25,0)</f>
        <v>1.2245591062019416</v>
      </c>
      <c r="H3" s="146">
        <f>VLOOKUP($C3,不同回收率下超额拨备!$B$87:$AA$162,26,0)</f>
        <v>0.10633798580623852</v>
      </c>
      <c r="I3" s="142" t="e">
        <f>RANK(F3,F$3:F$73,1)</f>
        <v>#N/A</v>
      </c>
      <c r="J3" s="142" t="e">
        <f>IF(I3&lt;6,C3,"")</f>
        <v>#N/A</v>
      </c>
      <c r="K3" s="142" t="e">
        <f>RANK(G3,G$3:G$73,0)</f>
        <v>#VALUE!</v>
      </c>
      <c r="L3" s="142" t="e">
        <f>IF(K3&lt;6,C3,"")</f>
        <v>#VALUE!</v>
      </c>
    </row>
    <row r="4" spans="2:14" x14ac:dyDescent="0.25">
      <c r="B4" s="118" t="s">
        <v>9</v>
      </c>
      <c r="C4" s="118" t="s">
        <v>11</v>
      </c>
      <c r="D4" s="145">
        <v>0.72888457775115967</v>
      </c>
      <c r="E4" s="145">
        <v>7.7674473191919766</v>
      </c>
      <c r="F4" s="146">
        <f>INDEX(【输出】数据汇总!$A:$AS,MATCH('估值散点图-回收率50%'!$C4&amp;'估值散点图-回收率50%'!F$2,【输出】数据汇总!$A:$A,0),MATCH('估值散点图-回收率50%'!F$1,【输出】数据汇总!$1:$1,0))</f>
        <v>2.0323836908199604E-2</v>
      </c>
      <c r="G4" s="146">
        <f>VLOOKUP($C4,不同回收率下超额拨备!$B$87:$AA$162,25,0)</f>
        <v>1.3279079837772125</v>
      </c>
      <c r="H4" s="146">
        <f>VLOOKUP($C4,不同回收率下超额拨备!$B$87:$AA$162,26,0)</f>
        <v>0.12284616253813727</v>
      </c>
      <c r="I4" s="142" t="e">
        <f>RANK(F4,F$3:F$73,1)</f>
        <v>#N/A</v>
      </c>
      <c r="J4" s="142" t="e">
        <f t="shared" ref="J4:J67" si="0">IF(I4&lt;6,C4,"")</f>
        <v>#N/A</v>
      </c>
      <c r="K4" s="142" t="e">
        <f t="shared" ref="K4:K67" si="1">RANK(G4,G$3:G$73,0)</f>
        <v>#VALUE!</v>
      </c>
      <c r="L4" s="142" t="e">
        <f t="shared" ref="L4:L67" si="2">IF(K4&lt;6,C4,"")</f>
        <v>#VALUE!</v>
      </c>
    </row>
    <row r="5" spans="2:14" x14ac:dyDescent="0.25">
      <c r="B5" s="118" t="s">
        <v>12</v>
      </c>
      <c r="C5" s="118" t="s">
        <v>14</v>
      </c>
      <c r="D5" s="145">
        <v>0.84739142656326294</v>
      </c>
      <c r="E5" s="145">
        <v>8.8117844144073079</v>
      </c>
      <c r="F5" s="146">
        <f>INDEX(【输出】数据汇总!$A:$AS,MATCH('估值散点图-回收率50%'!$C5&amp;'估值散点图-回收率50%'!F$2,【输出】数据汇总!$A:$A,0),MATCH('估值散点图-回收率50%'!F$1,【输出】数据汇总!$1:$1,0))</f>
        <v>1.5728089289791136E-2</v>
      </c>
      <c r="G5" s="146">
        <f>VLOOKUP($C5,不同回收率下超额拨备!$B$87:$AA$162,25,0)</f>
        <v>2.3212581873344309</v>
      </c>
      <c r="H5" s="146">
        <f>VLOOKUP($C5,不同回收率下超额拨备!$B$87:$AA$162,26,0)</f>
        <v>0.20869426065633631</v>
      </c>
      <c r="I5" s="142" t="e">
        <f t="shared" ref="I5:I68" si="3">RANK(F5,F$3:F$73,1)</f>
        <v>#N/A</v>
      </c>
      <c r="J5" s="142" t="e">
        <f t="shared" si="0"/>
        <v>#N/A</v>
      </c>
      <c r="K5" s="142" t="e">
        <f t="shared" si="1"/>
        <v>#VALUE!</v>
      </c>
      <c r="L5" s="142" t="e">
        <f t="shared" si="2"/>
        <v>#VALUE!</v>
      </c>
    </row>
    <row r="6" spans="2:14" x14ac:dyDescent="0.25">
      <c r="B6" s="118" t="s">
        <v>15</v>
      </c>
      <c r="C6" s="118" t="s">
        <v>17</v>
      </c>
      <c r="D6" s="145">
        <v>0.70205008983612061</v>
      </c>
      <c r="E6" s="145">
        <v>8.59705707640844</v>
      </c>
      <c r="F6" s="146">
        <f>INDEX(【输出】数据汇总!$A:$AS,MATCH('估值散点图-回收率50%'!$C6&amp;'估值散点图-回收率50%'!F$2,【输出】数据汇总!$A:$A,0),MATCH('估值散点图-回收率50%'!F$1,【输出】数据汇总!$1:$1,0))</f>
        <v>1.8199528204724095E-2</v>
      </c>
      <c r="G6" s="146">
        <f>VLOOKUP($C6,不同回收率下超额拨备!$B$87:$AA$162,25,0)</f>
        <v>1.217064734734858</v>
      </c>
      <c r="H6" s="146">
        <f>VLOOKUP($C6,不同回收率下超额拨备!$B$87:$AA$162,26,0)</f>
        <v>9.6530039679586829E-2</v>
      </c>
      <c r="I6" s="142" t="e">
        <f t="shared" si="3"/>
        <v>#N/A</v>
      </c>
      <c r="J6" s="142" t="e">
        <f t="shared" si="0"/>
        <v>#N/A</v>
      </c>
      <c r="K6" s="142" t="e">
        <f t="shared" si="1"/>
        <v>#VALUE!</v>
      </c>
      <c r="L6" s="142" t="e">
        <f t="shared" si="2"/>
        <v>#VALUE!</v>
      </c>
    </row>
    <row r="7" spans="2:14" x14ac:dyDescent="0.25">
      <c r="B7" s="118" t="s">
        <v>18</v>
      </c>
      <c r="C7" s="118" t="s">
        <v>20</v>
      </c>
      <c r="D7" s="145">
        <v>0.6098971962928772</v>
      </c>
      <c r="E7" s="145">
        <v>7.7537237048209713</v>
      </c>
      <c r="F7" s="146">
        <f>INDEX(【输出】数据汇总!$A:$AS,MATCH('估值散点图-回收率50%'!$C7&amp;'估值散点图-回收率50%'!F$2,【输出】数据汇总!$A:$A,0),MATCH('估值散点图-回收率50%'!F$1,【输出】数据汇总!$1:$1,0))</f>
        <v>1.5017035093012049E-2</v>
      </c>
      <c r="G7" s="146">
        <f>VLOOKUP($C7,不同回收率下超额拨备!$B$87:$AA$162,25,0)</f>
        <v>1.2171639627477002</v>
      </c>
      <c r="H7" s="146">
        <f>VLOOKUP($C7,不同回收率下超额拨备!$B$87:$AA$162,26,0)</f>
        <v>9.1699664524982197E-2</v>
      </c>
      <c r="I7" s="142" t="e">
        <f t="shared" si="3"/>
        <v>#N/A</v>
      </c>
      <c r="J7" s="142" t="e">
        <f t="shared" si="0"/>
        <v>#N/A</v>
      </c>
      <c r="K7" s="142" t="e">
        <f t="shared" si="1"/>
        <v>#VALUE!</v>
      </c>
      <c r="L7" s="142" t="e">
        <f t="shared" si="2"/>
        <v>#VALUE!</v>
      </c>
    </row>
    <row r="8" spans="2:14" x14ac:dyDescent="0.25">
      <c r="B8" s="118" t="s">
        <v>21</v>
      </c>
      <c r="C8" s="118" t="s">
        <v>23</v>
      </c>
      <c r="D8" s="145">
        <v>0.54126375913619995</v>
      </c>
      <c r="E8" s="145">
        <v>7.1502891639472184</v>
      </c>
      <c r="F8" s="146">
        <f>INDEX(【输出】数据汇总!$A:$AS,MATCH('估值散点图-回收率50%'!$C8&amp;'估值散点图-回收率50%'!F$2,【输出】数据汇总!$A:$A,0),MATCH('估值散点图-回收率50%'!F$1,【输出】数据汇总!$1:$1,0))</f>
        <v>1.9259695712496357E-2</v>
      </c>
      <c r="G8" s="146">
        <f>VLOOKUP($C8,不同回收率下超额拨备!$B$87:$AA$162,25,0)</f>
        <v>1.3135643011022564</v>
      </c>
      <c r="H8" s="146">
        <f>VLOOKUP($C8,不同回收率下超额拨备!$B$87:$AA$162,26,0)</f>
        <v>9.8961927842979025E-2</v>
      </c>
      <c r="I8" s="142" t="e">
        <f t="shared" si="3"/>
        <v>#N/A</v>
      </c>
      <c r="J8" s="142" t="e">
        <f t="shared" si="0"/>
        <v>#N/A</v>
      </c>
      <c r="K8" s="142" t="e">
        <f t="shared" si="1"/>
        <v>#VALUE!</v>
      </c>
      <c r="L8" s="142" t="e">
        <f t="shared" si="2"/>
        <v>#VALUE!</v>
      </c>
    </row>
    <row r="9" spans="2:14" x14ac:dyDescent="0.25">
      <c r="B9" s="118" t="s">
        <v>24</v>
      </c>
      <c r="C9" s="118" t="s">
        <v>26</v>
      </c>
      <c r="D9" s="145">
        <v>0.9052656888961792</v>
      </c>
      <c r="E9" s="145">
        <v>6.9824519099934861</v>
      </c>
      <c r="F9" s="146">
        <f>INDEX(【输出】数据汇总!$A:$AS,MATCH('估值散点图-回收率50%'!$C9&amp;'估值散点图-回收率50%'!F$2,【输出】数据汇总!$A:$A,0),MATCH('估值散点图-回收率50%'!F$1,【输出】数据汇总!$1:$1,0))</f>
        <v>1.5915786572921323E-2</v>
      </c>
      <c r="G9" s="146">
        <f>VLOOKUP($C9,不同回收率下超额拨备!$B$87:$AA$162,25,0)</f>
        <v>1.473719228131388</v>
      </c>
      <c r="H9" s="146">
        <f>VLOOKUP($C9,不同回收率下超额拨备!$B$87:$AA$162,26,0)</f>
        <v>0.17387773929097514</v>
      </c>
      <c r="I9" s="142" t="e">
        <f t="shared" si="3"/>
        <v>#N/A</v>
      </c>
      <c r="J9" s="142" t="e">
        <f t="shared" si="0"/>
        <v>#N/A</v>
      </c>
      <c r="K9" s="142" t="e">
        <f t="shared" si="1"/>
        <v>#VALUE!</v>
      </c>
      <c r="L9" s="142" t="e">
        <f t="shared" si="2"/>
        <v>#VALUE!</v>
      </c>
    </row>
    <row r="10" spans="2:14" x14ac:dyDescent="0.25">
      <c r="B10" s="118" t="s">
        <v>28</v>
      </c>
      <c r="C10" s="118" t="s">
        <v>30</v>
      </c>
      <c r="D10" s="145">
        <v>0.4918561577796936</v>
      </c>
      <c r="E10" s="145">
        <v>5.4823184052898188</v>
      </c>
      <c r="F10" s="146">
        <f>INDEX(【输出】数据汇总!$A:$AS,MATCH('估值散点图-回收率50%'!$C10&amp;'估值散点图-回收率50%'!F$2,【输出】数据汇总!$A:$A,0),MATCH('估值散点图-回收率50%'!F$1,【输出】数据汇总!$1:$1,0))</f>
        <v>1.9497004306970468E-2</v>
      </c>
      <c r="G10" s="146">
        <f>VLOOKUP($C10,不同回收率下超额拨备!$B$87:$AA$162,25,0)</f>
        <v>1.1879685396739341</v>
      </c>
      <c r="H10" s="146">
        <f>VLOOKUP($C10,不同回收率下超额拨备!$B$87:$AA$162,26,0)</f>
        <v>0.10206177421715928</v>
      </c>
      <c r="I10" s="142" t="e">
        <f t="shared" si="3"/>
        <v>#N/A</v>
      </c>
      <c r="J10" s="142" t="e">
        <f t="shared" si="0"/>
        <v>#N/A</v>
      </c>
      <c r="K10" s="142" t="e">
        <f t="shared" si="1"/>
        <v>#VALUE!</v>
      </c>
      <c r="L10" s="142" t="e">
        <f t="shared" si="2"/>
        <v>#VALUE!</v>
      </c>
    </row>
    <row r="11" spans="2:14" x14ac:dyDescent="0.25">
      <c r="B11" s="118" t="s">
        <v>31</v>
      </c>
      <c r="C11" s="118" t="s">
        <v>33</v>
      </c>
      <c r="D11" s="145">
        <v>0.46004849672317505</v>
      </c>
      <c r="E11" s="145">
        <v>8.4591004302234207</v>
      </c>
      <c r="F11" s="146">
        <f>INDEX(【输出】数据汇总!$A:$AS,MATCH('估值散点图-回收率50%'!$C11&amp;'估值散点图-回收率50%'!F$2,【输出】数据汇总!$A:$A,0),MATCH('估值散点图-回收率50%'!F$1,【输出】数据汇总!$1:$1,0))</f>
        <v>2.4248876062740087E-2</v>
      </c>
      <c r="G11" s="146">
        <f>VLOOKUP($C11,不同回收率下超额拨备!$B$87:$AA$162,25,0)</f>
        <v>1.5797322930203734</v>
      </c>
      <c r="H11" s="146">
        <f>VLOOKUP($C11,不同回收率下超额拨备!$B$87:$AA$162,26,0)</f>
        <v>9.6721894960791491E-2</v>
      </c>
      <c r="I11" s="142" t="e">
        <f t="shared" si="3"/>
        <v>#N/A</v>
      </c>
      <c r="J11" s="142" t="e">
        <f t="shared" si="0"/>
        <v>#N/A</v>
      </c>
      <c r="K11" s="142" t="e">
        <f t="shared" si="1"/>
        <v>#VALUE!</v>
      </c>
      <c r="L11" s="142" t="e">
        <f t="shared" si="2"/>
        <v>#VALUE!</v>
      </c>
    </row>
    <row r="12" spans="2:14" x14ac:dyDescent="0.25">
      <c r="B12" s="118" t="s">
        <v>34</v>
      </c>
      <c r="C12" s="118" t="s">
        <v>36</v>
      </c>
      <c r="D12" s="145">
        <v>0.63804000616073608</v>
      </c>
      <c r="E12" s="145">
        <v>7.2045494460924093</v>
      </c>
      <c r="F12" s="146">
        <f>INDEX(【输出】数据汇总!$A:$AS,MATCH('估值散点图-回收率50%'!$C12&amp;'估值散点图-回收率50%'!F$2,【输出】数据汇总!$A:$A,0),MATCH('估值散点图-回收率50%'!F$1,【输出】数据汇总!$1:$1,0))</f>
        <v>2.1233649894007205E-2</v>
      </c>
      <c r="G12" s="146">
        <f>VLOOKUP($C12,不同回收率下超额拨备!$B$87:$AA$162,25,0)</f>
        <v>1.1957222096349376</v>
      </c>
      <c r="H12" s="146">
        <f>VLOOKUP($C12,不同回收率下超额拨备!$B$87:$AA$162,26,0)</f>
        <v>0.10188005135054592</v>
      </c>
      <c r="I12" s="142" t="e">
        <f t="shared" si="3"/>
        <v>#N/A</v>
      </c>
      <c r="J12" s="142" t="e">
        <f t="shared" si="0"/>
        <v>#N/A</v>
      </c>
      <c r="K12" s="142" t="e">
        <f t="shared" si="1"/>
        <v>#VALUE!</v>
      </c>
      <c r="L12" s="142" t="e">
        <f t="shared" si="2"/>
        <v>#VALUE!</v>
      </c>
    </row>
    <row r="13" spans="2:14" x14ac:dyDescent="0.25">
      <c r="B13" s="118" t="s">
        <v>37</v>
      </c>
      <c r="C13" s="118" t="s">
        <v>39</v>
      </c>
      <c r="D13" s="145">
        <v>0.29387971758842468</v>
      </c>
      <c r="E13" s="145">
        <v>6.0802230084122968</v>
      </c>
      <c r="F13" s="146">
        <f>INDEX(【输出】数据汇总!$A:$AS,MATCH('估值散点图-回收率50%'!$C13&amp;'估值散点图-回收率50%'!F$2,【输出】数据汇总!$A:$A,0),MATCH('估值散点图-回收率50%'!F$1,【输出】数据汇总!$1:$1,0))</f>
        <v>3.0124779399343944E-2</v>
      </c>
      <c r="G13" s="146">
        <f>VLOOKUP($C13,不同回收率下超额拨备!$B$87:$AA$162,25,0)</f>
        <v>0.27580589274613077</v>
      </c>
      <c r="H13" s="146">
        <f>VLOOKUP($C13,不同回收率下超额拨备!$B$87:$AA$162,26,0)</f>
        <v>1.2223032551907735E-2</v>
      </c>
      <c r="I13" s="142" t="e">
        <f t="shared" si="3"/>
        <v>#N/A</v>
      </c>
      <c r="J13" s="142" t="e">
        <f t="shared" si="0"/>
        <v>#N/A</v>
      </c>
      <c r="K13" s="142" t="e">
        <f t="shared" si="1"/>
        <v>#VALUE!</v>
      </c>
      <c r="L13" s="142" t="e">
        <f t="shared" si="2"/>
        <v>#VALUE!</v>
      </c>
    </row>
    <row r="14" spans="2:14" x14ac:dyDescent="0.25">
      <c r="B14" s="118" t="s">
        <v>40</v>
      </c>
      <c r="C14" s="118" t="s">
        <v>42</v>
      </c>
      <c r="D14" s="145">
        <v>0.38417753577232361</v>
      </c>
      <c r="E14" s="145">
        <v>5.114045862588239</v>
      </c>
      <c r="F14" s="146">
        <f>INDEX(【输出】数据汇总!$A:$AS,MATCH('估值散点图-回收率50%'!$C14&amp;'估值散点图-回收率50%'!F$2,【输出】数据汇总!$A:$A,0),MATCH('估值散点图-回收率50%'!F$1,【输出】数据汇总!$1:$1,0))</f>
        <v>2.1670396098177714E-2</v>
      </c>
      <c r="G14" s="146">
        <f>VLOOKUP($C14,不同回收率下超额拨备!$B$87:$AA$162,25,0)</f>
        <v>1.0626542960902492</v>
      </c>
      <c r="H14" s="146">
        <f>VLOOKUP($C14,不同回收率下超额拨备!$B$87:$AA$162,26,0)</f>
        <v>6.8218610615079389E-2</v>
      </c>
      <c r="I14" s="142" t="e">
        <f t="shared" si="3"/>
        <v>#N/A</v>
      </c>
      <c r="J14" s="142" t="e">
        <f t="shared" si="0"/>
        <v>#N/A</v>
      </c>
      <c r="K14" s="142" t="e">
        <f t="shared" si="1"/>
        <v>#VALUE!</v>
      </c>
      <c r="L14" s="142" t="e">
        <f t="shared" si="2"/>
        <v>#VALUE!</v>
      </c>
    </row>
    <row r="15" spans="2:14" x14ac:dyDescent="0.25">
      <c r="B15" s="118" t="s">
        <v>43</v>
      </c>
      <c r="C15" s="118" t="s">
        <v>45</v>
      </c>
      <c r="D15" s="145">
        <v>0.47651329636573792</v>
      </c>
      <c r="E15" s="145">
        <v>5.2670693881841117</v>
      </c>
      <c r="F15" s="146">
        <f>INDEX(【输出】数据汇总!$A:$AS,MATCH('估值散点图-回收率50%'!$C15&amp;'估值散点图-回收率50%'!F$2,【输出】数据汇总!$A:$A,0),MATCH('估值散点图-回收率50%'!F$1,【输出】数据汇总!$1:$1,0))</f>
        <v>1.8983783628888765E-2</v>
      </c>
      <c r="G15" s="146">
        <f>VLOOKUP($C15,不同回收率下超额拨备!$B$87:$AA$162,25,0)</f>
        <v>0.9129195693476887</v>
      </c>
      <c r="H15" s="146">
        <f>VLOOKUP($C15,不同回收率下超额拨备!$B$87:$AA$162,26,0)</f>
        <v>7.0612535922668307E-2</v>
      </c>
      <c r="I15" s="142" t="e">
        <f t="shared" si="3"/>
        <v>#N/A</v>
      </c>
      <c r="J15" s="142" t="e">
        <f t="shared" si="0"/>
        <v>#N/A</v>
      </c>
      <c r="K15" s="142" t="e">
        <f t="shared" si="1"/>
        <v>#VALUE!</v>
      </c>
      <c r="L15" s="142" t="e">
        <f t="shared" si="2"/>
        <v>#VALUE!</v>
      </c>
    </row>
    <row r="16" spans="2:14" x14ac:dyDescent="0.25">
      <c r="B16" s="118" t="s">
        <v>46</v>
      </c>
      <c r="C16" s="118" t="s">
        <v>48</v>
      </c>
      <c r="D16" s="145">
        <v>0.36895883083343506</v>
      </c>
      <c r="E16" s="145">
        <v>4.6769150261254975</v>
      </c>
      <c r="F16" s="146">
        <f>INDEX(【输出】数据汇总!$A:$AS,MATCH('估值散点图-回收率50%'!$C16&amp;'估值散点图-回收率50%'!F$2,【输出】数据汇总!$A:$A,0),MATCH('估值散点图-回收率50%'!F$1,【输出】数据汇总!$1:$1,0))</f>
        <v>2.8358726273207249E-2</v>
      </c>
      <c r="G16" s="146">
        <f>VLOOKUP($C16,不同回收率下超额拨备!$B$87:$AA$162,25,0)</f>
        <v>0.40139112132352961</v>
      </c>
      <c r="H16" s="146">
        <f>VLOOKUP($C16,不同回收率下超额拨备!$B$87:$AA$162,26,0)</f>
        <v>2.7587994572276169E-2</v>
      </c>
      <c r="I16" s="142" t="e">
        <f t="shared" si="3"/>
        <v>#N/A</v>
      </c>
      <c r="J16" s="142" t="e">
        <f t="shared" si="0"/>
        <v>#N/A</v>
      </c>
      <c r="K16" s="142" t="e">
        <f t="shared" si="1"/>
        <v>#VALUE!</v>
      </c>
      <c r="L16" s="142" t="e">
        <f t="shared" si="2"/>
        <v>#VALUE!</v>
      </c>
    </row>
    <row r="17" spans="2:12" x14ac:dyDescent="0.25">
      <c r="B17" s="118" t="s">
        <v>49</v>
      </c>
      <c r="C17" s="118" t="s">
        <v>51</v>
      </c>
      <c r="D17" s="145">
        <v>0.46321761608123779</v>
      </c>
      <c r="E17" s="145">
        <v>5.7783791211866182</v>
      </c>
      <c r="F17" s="146">
        <f>INDEX(【输出】数据汇总!$A:$AS,MATCH('估值散点图-回收率50%'!$C17&amp;'估值散点图-回收率50%'!F$2,【输出】数据汇总!$A:$A,0),MATCH('估值散点图-回收率50%'!F$1,【输出】数据汇总!$1:$1,0))</f>
        <v>3.8678922532717944E-2</v>
      </c>
      <c r="G17" s="146">
        <f>VLOOKUP($C17,不同回收率下超额拨备!$B$87:$AA$162,25,0)</f>
        <v>0.71063914623772317</v>
      </c>
      <c r="H17" s="146">
        <f>VLOOKUP($C17,不同回收率下超额拨备!$B$87:$AA$162,26,0)</f>
        <v>4.529681763511248E-2</v>
      </c>
      <c r="I17" s="142" t="e">
        <f t="shared" si="3"/>
        <v>#N/A</v>
      </c>
      <c r="J17" s="142" t="e">
        <f t="shared" si="0"/>
        <v>#N/A</v>
      </c>
      <c r="K17" s="142" t="e">
        <f t="shared" si="1"/>
        <v>#VALUE!</v>
      </c>
      <c r="L17" s="142" t="e">
        <f t="shared" si="2"/>
        <v>#VALUE!</v>
      </c>
    </row>
    <row r="18" spans="2:12" x14ac:dyDescent="0.25">
      <c r="B18" s="118" t="s">
        <v>52</v>
      </c>
      <c r="C18" s="118" t="s">
        <v>54</v>
      </c>
      <c r="D18" s="145">
        <v>0.41921985149383545</v>
      </c>
      <c r="E18" s="145">
        <v>5.2109859161539065</v>
      </c>
      <c r="F18" s="146" t="str">
        <f>INDEX(【输出】数据汇总!$A:$AS,MATCH('估值散点图-回收率50%'!$C18&amp;'估值散点图-回收率50%'!F$2,【输出】数据汇总!$A:$A,0),MATCH('估值散点图-回收率50%'!F$1,【输出】数据汇总!$1:$1,0))</f>
        <v/>
      </c>
      <c r="G18" s="146" t="e">
        <f>VLOOKUP($C18,不同回收率下超额拨备!$B$87:$AA$162,25,0)</f>
        <v>#VALUE!</v>
      </c>
      <c r="H18" s="146" t="e">
        <f>VLOOKUP($C18,不同回收率下超额拨备!$B$87:$AA$162,26,0)</f>
        <v>#VALUE!</v>
      </c>
      <c r="I18" s="142" t="e">
        <f t="shared" si="3"/>
        <v>#VALUE!</v>
      </c>
      <c r="J18" s="142" t="e">
        <f t="shared" si="0"/>
        <v>#VALUE!</v>
      </c>
      <c r="K18" s="142" t="e">
        <f t="shared" si="1"/>
        <v>#VALUE!</v>
      </c>
      <c r="L18" s="142" t="e">
        <f t="shared" si="2"/>
        <v>#VALUE!</v>
      </c>
    </row>
    <row r="19" spans="2:12" x14ac:dyDescent="0.25">
      <c r="B19" s="118" t="s">
        <v>56</v>
      </c>
      <c r="C19" s="118" t="s">
        <v>58</v>
      </c>
      <c r="D19" s="145">
        <v>0.80468910932540894</v>
      </c>
      <c r="E19" s="145">
        <v>6.4542181132634777</v>
      </c>
      <c r="F19" s="146" t="str">
        <f>INDEX(【输出】数据汇总!$A:$AS,MATCH('估值散点图-回收率50%'!$C19&amp;'估值散点图-回收率50%'!F$2,【输出】数据汇总!$A:$A,0),MATCH('估值散点图-回收率50%'!F$1,【输出】数据汇总!$1:$1,0))</f>
        <v/>
      </c>
      <c r="G19" s="146" t="e">
        <f>VLOOKUP($C19,不同回收率下超额拨备!$B$87:$AA$162,25,0)</f>
        <v>#VALUE!</v>
      </c>
      <c r="H19" s="146" t="e">
        <f>VLOOKUP($C19,不同回收率下超额拨备!$B$87:$AA$162,26,0)</f>
        <v>#VALUE!</v>
      </c>
      <c r="I19" s="142" t="e">
        <f t="shared" si="3"/>
        <v>#VALUE!</v>
      </c>
      <c r="J19" s="142" t="e">
        <f t="shared" si="0"/>
        <v>#VALUE!</v>
      </c>
      <c r="K19" s="142" t="e">
        <f t="shared" si="1"/>
        <v>#VALUE!</v>
      </c>
      <c r="L19" s="142" t="e">
        <f t="shared" si="2"/>
        <v>#VALUE!</v>
      </c>
    </row>
    <row r="20" spans="2:12" x14ac:dyDescent="0.25">
      <c r="B20" s="118" t="s">
        <v>59</v>
      </c>
      <c r="C20" s="118" t="s">
        <v>61</v>
      </c>
      <c r="D20" s="145">
        <v>0.59766227006912231</v>
      </c>
      <c r="E20" s="145">
        <v>6.1496018689491274</v>
      </c>
      <c r="F20" s="146" t="str">
        <f>INDEX(【输出】数据汇总!$A:$AS,MATCH('估值散点图-回收率50%'!$C20&amp;'估值散点图-回收率50%'!F$2,【输出】数据汇总!$A:$A,0),MATCH('估值散点图-回收率50%'!F$1,【输出】数据汇总!$1:$1,0))</f>
        <v/>
      </c>
      <c r="G20" s="146" t="e">
        <f>VLOOKUP($C20,不同回收率下超额拨备!$B$87:$AA$162,25,0)</f>
        <v>#VALUE!</v>
      </c>
      <c r="H20" s="146" t="e">
        <f>VLOOKUP($C20,不同回收率下超额拨备!$B$87:$AA$162,26,0)</f>
        <v>#VALUE!</v>
      </c>
      <c r="I20" s="142" t="e">
        <f t="shared" si="3"/>
        <v>#VALUE!</v>
      </c>
      <c r="J20" s="142" t="e">
        <f t="shared" si="0"/>
        <v>#VALUE!</v>
      </c>
      <c r="K20" s="142" t="e">
        <f t="shared" si="1"/>
        <v>#VALUE!</v>
      </c>
      <c r="L20" s="142" t="e">
        <f t="shared" si="2"/>
        <v>#VALUE!</v>
      </c>
    </row>
    <row r="21" spans="2:12" x14ac:dyDescent="0.25">
      <c r="B21" s="118" t="s">
        <v>62</v>
      </c>
      <c r="C21" s="118" t="s">
        <v>64</v>
      </c>
      <c r="D21" s="145">
        <v>0.90372735261917114</v>
      </c>
      <c r="E21" s="145">
        <v>7.585323460575653</v>
      </c>
      <c r="F21" s="146" t="str">
        <f>INDEX(【输出】数据汇总!$A:$AS,MATCH('估值散点图-回收率50%'!$C21&amp;'估值散点图-回收率50%'!F$2,【输出】数据汇总!$A:$A,0),MATCH('估值散点图-回收率50%'!F$1,【输出】数据汇总!$1:$1,0))</f>
        <v/>
      </c>
      <c r="G21" s="146" t="e">
        <f>VLOOKUP($C21,不同回收率下超额拨备!$B$87:$AA$162,25,0)</f>
        <v>#VALUE!</v>
      </c>
      <c r="H21" s="146" t="e">
        <f>VLOOKUP($C21,不同回收率下超额拨备!$B$87:$AA$162,26,0)</f>
        <v>#VALUE!</v>
      </c>
      <c r="I21" s="142" t="e">
        <f t="shared" si="3"/>
        <v>#VALUE!</v>
      </c>
      <c r="J21" s="142" t="e">
        <f t="shared" si="0"/>
        <v>#VALUE!</v>
      </c>
      <c r="K21" s="142" t="e">
        <f t="shared" si="1"/>
        <v>#VALUE!</v>
      </c>
      <c r="L21" s="142" t="e">
        <f t="shared" si="2"/>
        <v>#VALUE!</v>
      </c>
    </row>
    <row r="22" spans="2:12" x14ac:dyDescent="0.25">
      <c r="B22" s="118" t="s">
        <v>65</v>
      </c>
      <c r="C22" s="118" t="s">
        <v>67</v>
      </c>
      <c r="D22" s="145">
        <v>0.7757452130317688</v>
      </c>
      <c r="E22" s="145">
        <v>7.2313280343291986</v>
      </c>
      <c r="F22" s="146" t="str">
        <f>INDEX(【输出】数据汇总!$A:$AS,MATCH('估值散点图-回收率50%'!$C22&amp;'估值散点图-回收率50%'!F$2,【输出】数据汇总!$A:$A,0),MATCH('估值散点图-回收率50%'!F$1,【输出】数据汇总!$1:$1,0))</f>
        <v/>
      </c>
      <c r="G22" s="146" t="e">
        <f>VLOOKUP($C22,不同回收率下超额拨备!$B$87:$AA$162,25,0)</f>
        <v>#VALUE!</v>
      </c>
      <c r="H22" s="146" t="e">
        <f>VLOOKUP($C22,不同回收率下超额拨备!$B$87:$AA$162,26,0)</f>
        <v>#VALUE!</v>
      </c>
      <c r="I22" s="142" t="e">
        <f t="shared" si="3"/>
        <v>#VALUE!</v>
      </c>
      <c r="J22" s="142" t="e">
        <f t="shared" si="0"/>
        <v>#VALUE!</v>
      </c>
      <c r="K22" s="142" t="e">
        <f t="shared" si="1"/>
        <v>#VALUE!</v>
      </c>
      <c r="L22" s="142" t="e">
        <f t="shared" si="2"/>
        <v>#VALUE!</v>
      </c>
    </row>
    <row r="23" spans="2:12" x14ac:dyDescent="0.25">
      <c r="B23" s="118" t="s">
        <v>68</v>
      </c>
      <c r="C23" s="118" t="s">
        <v>70</v>
      </c>
      <c r="D23" s="145">
        <v>0.91164964437484741</v>
      </c>
      <c r="E23" s="145">
        <v>7.0661479356676313</v>
      </c>
      <c r="F23" s="146" t="str">
        <f>INDEX(【输出】数据汇总!$A:$AS,MATCH('估值散点图-回收率50%'!$C23&amp;'估值散点图-回收率50%'!F$2,【输出】数据汇总!$A:$A,0),MATCH('估值散点图-回收率50%'!F$1,【输出】数据汇总!$1:$1,0))</f>
        <v/>
      </c>
      <c r="G23" s="146" t="e">
        <f>VLOOKUP($C23,不同回收率下超额拨备!$B$87:$AA$162,25,0)</f>
        <v>#VALUE!</v>
      </c>
      <c r="H23" s="146" t="e">
        <f>VLOOKUP($C23,不同回收率下超额拨备!$B$87:$AA$162,26,0)</f>
        <v>#VALUE!</v>
      </c>
      <c r="I23" s="142" t="e">
        <f t="shared" si="3"/>
        <v>#VALUE!</v>
      </c>
      <c r="J23" s="142" t="e">
        <f t="shared" si="0"/>
        <v>#VALUE!</v>
      </c>
      <c r="K23" s="142" t="e">
        <f t="shared" si="1"/>
        <v>#VALUE!</v>
      </c>
      <c r="L23" s="142" t="e">
        <f t="shared" si="2"/>
        <v>#VALUE!</v>
      </c>
    </row>
    <row r="24" spans="2:12" x14ac:dyDescent="0.25">
      <c r="B24" s="118" t="s">
        <v>71</v>
      </c>
      <c r="C24" s="118" t="s">
        <v>73</v>
      </c>
      <c r="D24" s="145">
        <v>0.85554784536361694</v>
      </c>
      <c r="E24" s="145">
        <v>5.6994957700106763</v>
      </c>
      <c r="F24" s="146" t="str">
        <f>INDEX(【输出】数据汇总!$A:$AS,MATCH('估值散点图-回收率50%'!$C24&amp;'估值散点图-回收率50%'!F$2,【输出】数据汇总!$A:$A,0),MATCH('估值散点图-回收率50%'!F$1,【输出】数据汇总!$1:$1,0))</f>
        <v/>
      </c>
      <c r="G24" s="146" t="e">
        <f>VLOOKUP($C24,不同回收率下超额拨备!$B$87:$AA$162,25,0)</f>
        <v>#VALUE!</v>
      </c>
      <c r="H24" s="146" t="e">
        <f>VLOOKUP($C24,不同回收率下超额拨备!$B$87:$AA$162,26,0)</f>
        <v>#VALUE!</v>
      </c>
      <c r="I24" s="142" t="e">
        <f t="shared" si="3"/>
        <v>#VALUE!</v>
      </c>
      <c r="J24" s="142" t="e">
        <f t="shared" si="0"/>
        <v>#VALUE!</v>
      </c>
      <c r="K24" s="142" t="e">
        <f t="shared" si="1"/>
        <v>#VALUE!</v>
      </c>
      <c r="L24" s="142" t="e">
        <f t="shared" si="2"/>
        <v>#VALUE!</v>
      </c>
    </row>
    <row r="25" spans="2:12" x14ac:dyDescent="0.25">
      <c r="B25" s="118" t="s">
        <v>74</v>
      </c>
      <c r="C25" s="118" t="s">
        <v>76</v>
      </c>
      <c r="D25" s="145">
        <v>0.55456280708312988</v>
      </c>
      <c r="E25" s="145">
        <v>5.1035114251157863</v>
      </c>
      <c r="F25" s="146" t="str">
        <f>INDEX(【输出】数据汇总!$A:$AS,MATCH('估值散点图-回收率50%'!$C25&amp;'估值散点图-回收率50%'!F$2,【输出】数据汇总!$A:$A,0),MATCH('估值散点图-回收率50%'!F$1,【输出】数据汇总!$1:$1,0))</f>
        <v/>
      </c>
      <c r="G25" s="146" t="e">
        <f>VLOOKUP($C25,不同回收率下超额拨备!$B$87:$AA$162,25,0)</f>
        <v>#VALUE!</v>
      </c>
      <c r="H25" s="146" t="e">
        <f>VLOOKUP($C25,不同回收率下超额拨备!$B$87:$AA$162,26,0)</f>
        <v>#VALUE!</v>
      </c>
      <c r="I25" s="142" t="e">
        <f t="shared" si="3"/>
        <v>#VALUE!</v>
      </c>
      <c r="J25" s="142" t="e">
        <f t="shared" si="0"/>
        <v>#VALUE!</v>
      </c>
      <c r="K25" s="142" t="e">
        <f t="shared" si="1"/>
        <v>#VALUE!</v>
      </c>
      <c r="L25" s="142" t="e">
        <f t="shared" si="2"/>
        <v>#VALUE!</v>
      </c>
    </row>
    <row r="26" spans="2:12" x14ac:dyDescent="0.25">
      <c r="B26" s="118" t="s">
        <v>77</v>
      </c>
      <c r="C26" s="118" t="s">
        <v>79</v>
      </c>
      <c r="D26" s="145">
        <v>0.64994311332702637</v>
      </c>
      <c r="E26" s="145">
        <v>6.9966790342693148</v>
      </c>
      <c r="F26" s="146">
        <f>INDEX(【输出】数据汇总!$A:$AS,MATCH('估值散点图-回收率50%'!$C26&amp;'估值散点图-回收率50%'!F$2,【输出】数据汇总!$A:$A,0),MATCH('估值散点图-回收率50%'!F$1,【输出】数据汇总!$1:$1,0))</f>
        <v>1.8290023414591374E-2</v>
      </c>
      <c r="G26" s="146">
        <f>VLOOKUP($C26,不同回收率下超额拨备!$B$87:$AA$162,25,0)</f>
        <v>1.4154002016901364</v>
      </c>
      <c r="H26" s="146">
        <f>VLOOKUP($C26,不同回收率下超额拨备!$B$87:$AA$162,26,0)</f>
        <v>0.12708771675052893</v>
      </c>
      <c r="I26" s="142" t="e">
        <f t="shared" si="3"/>
        <v>#N/A</v>
      </c>
      <c r="J26" s="142" t="e">
        <f t="shared" si="0"/>
        <v>#N/A</v>
      </c>
      <c r="K26" s="142" t="e">
        <f t="shared" si="1"/>
        <v>#VALUE!</v>
      </c>
      <c r="L26" s="142" t="e">
        <f t="shared" si="2"/>
        <v>#VALUE!</v>
      </c>
    </row>
    <row r="27" spans="2:12" x14ac:dyDescent="0.25">
      <c r="B27" s="118" t="s">
        <v>80</v>
      </c>
      <c r="C27" s="118" t="s">
        <v>82</v>
      </c>
      <c r="D27" s="145">
        <v>0.33682653307914734</v>
      </c>
      <c r="E27" s="145">
        <v>4.2069982357358153</v>
      </c>
      <c r="F27" s="146" t="str">
        <f>INDEX(【输出】数据汇总!$A:$AS,MATCH('估值散点图-回收率50%'!$C27&amp;'估值散点图-回收率50%'!F$2,【输出】数据汇总!$A:$A,0),MATCH('估值散点图-回收率50%'!F$1,【输出】数据汇总!$1:$1,0))</f>
        <v/>
      </c>
      <c r="G27" s="146" t="e">
        <f>VLOOKUP($C27,不同回收率下超额拨备!$B$87:$AA$162,25,0)</f>
        <v>#VALUE!</v>
      </c>
      <c r="H27" s="146" t="e">
        <f>VLOOKUP($C27,不同回收率下超额拨备!$B$87:$AA$162,26,0)</f>
        <v>#VALUE!</v>
      </c>
      <c r="I27" s="142" t="e">
        <f t="shared" si="3"/>
        <v>#VALUE!</v>
      </c>
      <c r="J27" s="142" t="e">
        <f t="shared" si="0"/>
        <v>#VALUE!</v>
      </c>
      <c r="K27" s="142" t="e">
        <f t="shared" si="1"/>
        <v>#VALUE!</v>
      </c>
      <c r="L27" s="142" t="e">
        <f t="shared" si="2"/>
        <v>#VALUE!</v>
      </c>
    </row>
    <row r="28" spans="2:12" x14ac:dyDescent="0.25">
      <c r="B28" s="118" t="s">
        <v>83</v>
      </c>
      <c r="C28" s="118" t="s">
        <v>85</v>
      </c>
      <c r="D28" s="145">
        <v>0.37528607249259949</v>
      </c>
      <c r="E28" s="145">
        <v>8.7900720439231002</v>
      </c>
      <c r="F28" s="146">
        <f>INDEX(【输出】数据汇总!$A:$AS,MATCH('估值散点图-回收率50%'!$C28&amp;'估值散点图-回收率50%'!F$2,【输出】数据汇总!$A:$A,0),MATCH('估值散点图-回收率50%'!F$1,【输出】数据汇总!$1:$1,0))</f>
        <v>4.2706009411429491E-2</v>
      </c>
      <c r="G28" s="146">
        <f>VLOOKUP($C28,不同回收率下超额拨备!$B$87:$AA$162,25,0)</f>
        <v>2.5320605799984683</v>
      </c>
      <c r="H28" s="146">
        <f>VLOOKUP($C28,不同回收率下超额拨备!$B$87:$AA$162,26,0)</f>
        <v>8.7144176441901422E-2</v>
      </c>
      <c r="I28" s="142" t="e">
        <f t="shared" si="3"/>
        <v>#N/A</v>
      </c>
      <c r="J28" s="142" t="e">
        <f t="shared" si="0"/>
        <v>#N/A</v>
      </c>
      <c r="K28" s="142" t="e">
        <f t="shared" si="1"/>
        <v>#VALUE!</v>
      </c>
      <c r="L28" s="142" t="e">
        <f t="shared" si="2"/>
        <v>#VALUE!</v>
      </c>
    </row>
    <row r="29" spans="2:12" x14ac:dyDescent="0.25">
      <c r="B29" s="118" t="s">
        <v>86</v>
      </c>
      <c r="C29" s="118" t="s">
        <v>88</v>
      </c>
      <c r="D29" s="145">
        <v>0.7394757866859436</v>
      </c>
      <c r="E29" s="145">
        <v>7.1642063088298658</v>
      </c>
      <c r="F29" s="146">
        <f>INDEX(【输出】数据汇总!$A:$AS,MATCH('估值散点图-回收率50%'!$C29&amp;'估值散点图-回收率50%'!F$2,【输出】数据汇总!$A:$A,0),MATCH('估值散点图-回收率50%'!F$1,【输出】数据汇总!$1:$1,0))</f>
        <v>1.3874900130774017E-2</v>
      </c>
      <c r="G29" s="146">
        <f>VLOOKUP($C29,不同回收率下超额拨备!$B$87:$AA$162,25,0)</f>
        <v>2.2935780301676583</v>
      </c>
      <c r="H29" s="146">
        <f>VLOOKUP($C29,不同回收率下超额拨备!$B$87:$AA$162,26,0)</f>
        <v>0.24200079255766466</v>
      </c>
      <c r="I29" s="142" t="e">
        <f t="shared" si="3"/>
        <v>#N/A</v>
      </c>
      <c r="J29" s="142" t="e">
        <f t="shared" si="0"/>
        <v>#N/A</v>
      </c>
      <c r="K29" s="142" t="e">
        <f t="shared" si="1"/>
        <v>#VALUE!</v>
      </c>
      <c r="L29" s="142" t="e">
        <f t="shared" si="2"/>
        <v>#VALUE!</v>
      </c>
    </row>
    <row r="30" spans="2:12" x14ac:dyDescent="0.25">
      <c r="B30" s="118" t="s">
        <v>89</v>
      </c>
      <c r="C30" s="118" t="s">
        <v>91</v>
      </c>
      <c r="D30" s="145">
        <v>0.75941199064254761</v>
      </c>
      <c r="E30" s="145">
        <v>7.7538704195273391</v>
      </c>
      <c r="F30" s="146" t="str">
        <f>INDEX(【输出】数据汇总!$A:$AS,MATCH('估值散点图-回收率50%'!$C30&amp;'估值散点图-回收率50%'!F$2,【输出】数据汇总!$A:$A,0),MATCH('估值散点图-回收率50%'!F$1,【输出】数据汇总!$1:$1,0))</f>
        <v/>
      </c>
      <c r="G30" s="146" t="e">
        <f>VLOOKUP($C30,不同回收率下超额拨备!$B$87:$AA$162,25,0)</f>
        <v>#VALUE!</v>
      </c>
      <c r="H30" s="146" t="e">
        <f>VLOOKUP($C30,不同回收率下超额拨备!$B$87:$AA$162,26,0)</f>
        <v>#VALUE!</v>
      </c>
      <c r="I30" s="142" t="e">
        <f t="shared" si="3"/>
        <v>#VALUE!</v>
      </c>
      <c r="J30" s="142" t="e">
        <f t="shared" si="0"/>
        <v>#VALUE!</v>
      </c>
      <c r="K30" s="142" t="e">
        <f t="shared" si="1"/>
        <v>#VALUE!</v>
      </c>
      <c r="L30" s="142" t="e">
        <f t="shared" si="2"/>
        <v>#VALUE!</v>
      </c>
    </row>
    <row r="31" spans="2:12" x14ac:dyDescent="0.25">
      <c r="B31" s="118" t="s">
        <v>92</v>
      </c>
      <c r="C31" s="118" t="s">
        <v>94</v>
      </c>
      <c r="D31" s="145">
        <v>0.74834895133972168</v>
      </c>
      <c r="E31" s="145">
        <v>7.30662498598294</v>
      </c>
      <c r="F31" s="146" t="str">
        <f>INDEX(【输出】数据汇总!$A:$AS,MATCH('估值散点图-回收率50%'!$C31&amp;'估值散点图-回收率50%'!F$2,【输出】数据汇总!$A:$A,0),MATCH('估值散点图-回收率50%'!F$1,【输出】数据汇总!$1:$1,0))</f>
        <v/>
      </c>
      <c r="G31" s="146" t="e">
        <f>VLOOKUP($C31,不同回收率下超额拨备!$B$87:$AA$162,25,0)</f>
        <v>#VALUE!</v>
      </c>
      <c r="H31" s="146" t="e">
        <f>VLOOKUP($C31,不同回收率下超额拨备!$B$87:$AA$162,26,0)</f>
        <v>#VALUE!</v>
      </c>
      <c r="I31" s="142" t="e">
        <f t="shared" si="3"/>
        <v>#VALUE!</v>
      </c>
      <c r="J31" s="142" t="e">
        <f t="shared" si="0"/>
        <v>#VALUE!</v>
      </c>
      <c r="K31" s="142" t="e">
        <f t="shared" si="1"/>
        <v>#VALUE!</v>
      </c>
      <c r="L31" s="142" t="e">
        <f>IF(K31&lt;6,C31,"")</f>
        <v>#VALUE!</v>
      </c>
    </row>
    <row r="32" spans="2:12" x14ac:dyDescent="0.25">
      <c r="B32" s="118" t="s">
        <v>95</v>
      </c>
      <c r="C32" s="118" t="s">
        <v>97</v>
      </c>
      <c r="D32" s="145">
        <v>0.42888948321342468</v>
      </c>
      <c r="E32" s="145">
        <v>6.8024667881493981</v>
      </c>
      <c r="F32" s="146" t="str">
        <f>INDEX(【输出】数据汇总!$A:$AS,MATCH('估值散点图-回收率50%'!$C32&amp;'估值散点图-回收率50%'!F$2,【输出】数据汇总!$A:$A,0),MATCH('估值散点图-回收率50%'!F$1,【输出】数据汇总!$1:$1,0))</f>
        <v/>
      </c>
      <c r="G32" s="146" t="e">
        <f>VLOOKUP($C32,不同回收率下超额拨备!$B$87:$AA$162,25,0)</f>
        <v>#VALUE!</v>
      </c>
      <c r="H32" s="146" t="e">
        <f>VLOOKUP($C32,不同回收率下超额拨备!$B$87:$AA$162,26,0)</f>
        <v>#VALUE!</v>
      </c>
      <c r="I32" s="142" t="e">
        <f t="shared" si="3"/>
        <v>#VALUE!</v>
      </c>
      <c r="J32" s="142" t="e">
        <f t="shared" si="0"/>
        <v>#VALUE!</v>
      </c>
      <c r="K32" s="142" t="e">
        <f t="shared" si="1"/>
        <v>#VALUE!</v>
      </c>
      <c r="L32" s="142" t="e">
        <f t="shared" si="2"/>
        <v>#VALUE!</v>
      </c>
    </row>
    <row r="33" spans="1:12" x14ac:dyDescent="0.25">
      <c r="B33" s="118" t="s">
        <v>98</v>
      </c>
      <c r="C33" s="118" t="s">
        <v>100</v>
      </c>
      <c r="D33" s="145">
        <v>0.46884703636169434</v>
      </c>
      <c r="E33" s="145">
        <v>6.251268984771162</v>
      </c>
      <c r="F33" s="146" t="str">
        <f>INDEX(【输出】数据汇总!$A:$AS,MATCH('估值散点图-回收率50%'!$C33&amp;'估值散点图-回收率50%'!F$2,【输出】数据汇总!$A:$A,0),MATCH('估值散点图-回收率50%'!F$1,【输出】数据汇总!$1:$1,0))</f>
        <v/>
      </c>
      <c r="G33" s="146" t="e">
        <f>VLOOKUP($C33,不同回收率下超额拨备!$B$87:$AA$162,25,0)</f>
        <v>#VALUE!</v>
      </c>
      <c r="H33" s="146" t="e">
        <f>VLOOKUP($C33,不同回收率下超额拨备!$B$87:$AA$162,26,0)</f>
        <v>#VALUE!</v>
      </c>
      <c r="I33" s="142" t="e">
        <f t="shared" si="3"/>
        <v>#VALUE!</v>
      </c>
      <c r="J33" s="142" t="e">
        <f t="shared" si="0"/>
        <v>#VALUE!</v>
      </c>
      <c r="K33" s="142" t="e">
        <f t="shared" si="1"/>
        <v>#VALUE!</v>
      </c>
      <c r="L33" s="142" t="e">
        <f t="shared" si="2"/>
        <v>#VALUE!</v>
      </c>
    </row>
    <row r="34" spans="1:12" x14ac:dyDescent="0.25">
      <c r="B34" s="118" t="s">
        <v>101</v>
      </c>
      <c r="C34" s="118" t="s">
        <v>103</v>
      </c>
      <c r="D34" s="145">
        <v>0.73528575897216797</v>
      </c>
      <c r="E34" s="145">
        <v>9.055757490004984</v>
      </c>
      <c r="F34" s="146" t="str">
        <f>INDEX(【输出】数据汇总!$A:$AS,MATCH('估值散点图-回收率50%'!$C34&amp;'估值散点图-回收率50%'!F$2,【输出】数据汇总!$A:$A,0),MATCH('估值散点图-回收率50%'!F$1,【输出】数据汇总!$1:$1,0))</f>
        <v/>
      </c>
      <c r="G34" s="146" t="e">
        <f>VLOOKUP($C34,不同回收率下超额拨备!$B$87:$AA$162,25,0)</f>
        <v>#VALUE!</v>
      </c>
      <c r="H34" s="146" t="e">
        <f>VLOOKUP($C34,不同回收率下超额拨备!$B$87:$AA$162,26,0)</f>
        <v>#VALUE!</v>
      </c>
      <c r="I34" s="142" t="e">
        <f t="shared" si="3"/>
        <v>#VALUE!</v>
      </c>
      <c r="J34" s="142" t="e">
        <f t="shared" si="0"/>
        <v>#VALUE!</v>
      </c>
      <c r="K34" s="142" t="e">
        <f t="shared" si="1"/>
        <v>#VALUE!</v>
      </c>
      <c r="L34" s="142" t="e">
        <f t="shared" si="2"/>
        <v>#VALUE!</v>
      </c>
    </row>
    <row r="35" spans="1:12" x14ac:dyDescent="0.25">
      <c r="B35" s="118" t="s">
        <v>104</v>
      </c>
      <c r="C35" s="118" t="s">
        <v>106</v>
      </c>
      <c r="D35" s="145">
        <v>0.61059558391571045</v>
      </c>
      <c r="E35" s="145">
        <v>6.9653329041630974</v>
      </c>
      <c r="F35" s="146">
        <f>INDEX(【输出】数据汇总!$A:$AS,MATCH('估值散点图-回收率50%'!$C35&amp;'估值散点图-回收率50%'!F$2,【输出】数据汇总!$A:$A,0),MATCH('估值散点图-回收率50%'!F$1,【输出】数据汇总!$1:$1,0))</f>
        <v>1.3014515881814095E-2</v>
      </c>
      <c r="G35" s="146">
        <f>VLOOKUP($C35,不同回收率下超额拨备!$B$87:$AA$162,25,0)</f>
        <v>2.0067316650535134</v>
      </c>
      <c r="H35" s="146">
        <f>VLOOKUP($C35,不同回收率下超额拨备!$B$87:$AA$162,26,0)</f>
        <v>0.17748898267657412</v>
      </c>
      <c r="I35" s="142" t="e">
        <f t="shared" si="3"/>
        <v>#N/A</v>
      </c>
      <c r="J35" s="142" t="e">
        <f t="shared" si="0"/>
        <v>#N/A</v>
      </c>
      <c r="K35" s="142" t="e">
        <f t="shared" si="1"/>
        <v>#VALUE!</v>
      </c>
      <c r="L35" s="142" t="e">
        <f t="shared" si="2"/>
        <v>#VALUE!</v>
      </c>
    </row>
    <row r="36" spans="1:12" x14ac:dyDescent="0.25">
      <c r="B36" s="118" t="s">
        <v>108</v>
      </c>
      <c r="C36" s="118" t="s">
        <v>110</v>
      </c>
      <c r="D36" s="145">
        <v>0.6977270245552063</v>
      </c>
      <c r="E36" s="145">
        <v>7.1429479909828713</v>
      </c>
      <c r="F36" s="146" t="str">
        <f>INDEX(【输出】数据汇总!$A:$AS,MATCH('估值散点图-回收率50%'!$C36&amp;'估值散点图-回收率50%'!F$2,【输出】数据汇总!$A:$A,0),MATCH('估值散点图-回收率50%'!F$1,【输出】数据汇总!$1:$1,0))</f>
        <v/>
      </c>
      <c r="G36" s="146" t="e">
        <f>VLOOKUP($C36,不同回收率下超额拨备!$B$87:$AA$162,25,0)</f>
        <v>#VALUE!</v>
      </c>
      <c r="H36" s="146" t="e">
        <f>VLOOKUP($C36,不同回收率下超额拨备!$B$87:$AA$162,26,0)</f>
        <v>#VALUE!</v>
      </c>
      <c r="I36" s="142" t="e">
        <f t="shared" si="3"/>
        <v>#VALUE!</v>
      </c>
      <c r="J36" s="142" t="e">
        <f t="shared" si="0"/>
        <v>#VALUE!</v>
      </c>
      <c r="K36" s="142" t="e">
        <f t="shared" si="1"/>
        <v>#VALUE!</v>
      </c>
      <c r="L36" s="142" t="e">
        <f t="shared" si="2"/>
        <v>#VALUE!</v>
      </c>
    </row>
    <row r="37" spans="1:12" x14ac:dyDescent="0.25">
      <c r="B37" s="118" t="s">
        <v>111</v>
      </c>
      <c r="C37" s="118" t="s">
        <v>113</v>
      </c>
      <c r="D37" s="145">
        <v>0.45741170644760132</v>
      </c>
      <c r="E37" s="145">
        <v>5.7751173847801685</v>
      </c>
      <c r="F37" s="146" t="str">
        <f>INDEX(【输出】数据汇总!$A:$AS,MATCH('估值散点图-回收率50%'!$C37&amp;'估值散点图-回收率50%'!F$2,【输出】数据汇总!$A:$A,0),MATCH('估值散点图-回收率50%'!F$1,【输出】数据汇总!$1:$1,0))</f>
        <v/>
      </c>
      <c r="G37" s="146" t="e">
        <f>VLOOKUP($C37,不同回收率下超额拨备!$B$87:$AA$162,25,0)</f>
        <v>#VALUE!</v>
      </c>
      <c r="H37" s="146" t="e">
        <f>VLOOKUP($C37,不同回收率下超额拨备!$B$87:$AA$162,26,0)</f>
        <v>#VALUE!</v>
      </c>
      <c r="I37" s="142" t="e">
        <f t="shared" si="3"/>
        <v>#VALUE!</v>
      </c>
      <c r="J37" s="142" t="e">
        <f t="shared" si="0"/>
        <v>#VALUE!</v>
      </c>
      <c r="K37" s="142" t="e">
        <f t="shared" si="1"/>
        <v>#VALUE!</v>
      </c>
      <c r="L37" s="142" t="e">
        <f t="shared" si="2"/>
        <v>#VALUE!</v>
      </c>
    </row>
    <row r="38" spans="1:12" x14ac:dyDescent="0.25">
      <c r="B38" s="118" t="s">
        <v>114</v>
      </c>
      <c r="C38" s="118" t="s">
        <v>116</v>
      </c>
      <c r="D38" s="145">
        <v>0.79631054401397705</v>
      </c>
      <c r="E38" s="145">
        <v>6.0028530412547418</v>
      </c>
      <c r="F38" s="146" t="str">
        <f>INDEX(【输出】数据汇总!$A:$AS,MATCH('估值散点图-回收率50%'!$C38&amp;'估值散点图-回收率50%'!F$2,【输出】数据汇总!$A:$A,0),MATCH('估值散点图-回收率50%'!F$1,【输出】数据汇总!$1:$1,0))</f>
        <v/>
      </c>
      <c r="G38" s="146" t="e">
        <f>VLOOKUP($C38,不同回收率下超额拨备!$B$87:$AA$162,25,0)</f>
        <v>#VALUE!</v>
      </c>
      <c r="H38" s="146" t="e">
        <f>VLOOKUP($C38,不同回收率下超额拨备!$B$87:$AA$162,26,0)</f>
        <v>#VALUE!</v>
      </c>
      <c r="I38" s="142" t="e">
        <f t="shared" si="3"/>
        <v>#VALUE!</v>
      </c>
      <c r="J38" s="142" t="e">
        <f t="shared" si="0"/>
        <v>#VALUE!</v>
      </c>
      <c r="K38" s="142" t="e">
        <f t="shared" si="1"/>
        <v>#VALUE!</v>
      </c>
      <c r="L38" s="142" t="e">
        <f t="shared" si="2"/>
        <v>#VALUE!</v>
      </c>
    </row>
    <row r="39" spans="1:12" x14ac:dyDescent="0.25">
      <c r="B39" s="118" t="s">
        <v>117</v>
      </c>
      <c r="C39" s="118" t="s">
        <v>119</v>
      </c>
      <c r="D39" s="145">
        <v>0.51102995872497559</v>
      </c>
      <c r="E39" s="145">
        <v>6.206166954746462</v>
      </c>
      <c r="F39" s="146" t="str">
        <f>INDEX(【输出】数据汇总!$A:$AS,MATCH('估值散点图-回收率50%'!$C39&amp;'估值散点图-回收率50%'!F$2,【输出】数据汇总!$A:$A,0),MATCH('估值散点图-回收率50%'!F$1,【输出】数据汇总!$1:$1,0))</f>
        <v/>
      </c>
      <c r="G39" s="146" t="e">
        <f>VLOOKUP($C39,不同回收率下超额拨备!$B$87:$AA$162,25,0)</f>
        <v>#VALUE!</v>
      </c>
      <c r="H39" s="146" t="e">
        <f>VLOOKUP($C39,不同回收率下超额拨备!$B$87:$AA$162,26,0)</f>
        <v>#VALUE!</v>
      </c>
      <c r="I39" s="142" t="e">
        <f t="shared" si="3"/>
        <v>#VALUE!</v>
      </c>
      <c r="J39" s="142" t="e">
        <f t="shared" si="0"/>
        <v>#VALUE!</v>
      </c>
      <c r="K39" s="142" t="e">
        <f t="shared" si="1"/>
        <v>#VALUE!</v>
      </c>
      <c r="L39" s="142" t="e">
        <f t="shared" si="2"/>
        <v>#VALUE!</v>
      </c>
    </row>
    <row r="40" spans="1:12" x14ac:dyDescent="0.25">
      <c r="B40" s="118" t="s">
        <v>120</v>
      </c>
      <c r="C40" s="118" t="s">
        <v>122</v>
      </c>
      <c r="D40" s="145">
        <v>0.56130886077880859</v>
      </c>
      <c r="E40" s="145">
        <v>5.5474507561899529</v>
      </c>
      <c r="F40" s="146">
        <f>INDEX(【输出】数据汇总!$A:$AS,MATCH('估值散点图-回收率50%'!$C40&amp;'估值散点图-回收率50%'!F$2,【输出】数据汇总!$A:$A,0),MATCH('估值散点图-回收率50%'!F$1,【输出】数据汇总!$1:$1,0))</f>
        <v>9.5565958293439314E-3</v>
      </c>
      <c r="G40" s="146">
        <f>VLOOKUP($C40,不同回收率下超额拨备!$B$87:$AA$162,25,0)</f>
        <v>2.1455875498888761</v>
      </c>
      <c r="H40" s="146">
        <f>VLOOKUP($C40,不同回收率下超额拨备!$B$87:$AA$162,26,0)</f>
        <v>0.21594586366121776</v>
      </c>
      <c r="I40" s="142" t="e">
        <f t="shared" si="3"/>
        <v>#N/A</v>
      </c>
      <c r="J40" s="142" t="e">
        <f t="shared" si="0"/>
        <v>#N/A</v>
      </c>
      <c r="K40" s="142" t="e">
        <f t="shared" si="1"/>
        <v>#VALUE!</v>
      </c>
      <c r="L40" s="142" t="e">
        <f t="shared" si="2"/>
        <v>#VALUE!</v>
      </c>
    </row>
    <row r="41" spans="1:12" x14ac:dyDescent="0.25">
      <c r="B41" s="118" t="s">
        <v>123</v>
      </c>
      <c r="C41" s="118" t="s">
        <v>125</v>
      </c>
      <c r="D41" s="145">
        <v>0.59225046634674072</v>
      </c>
      <c r="E41" s="145">
        <v>6.0972248871477843</v>
      </c>
      <c r="F41" s="146">
        <f>INDEX(【输出】数据汇总!$A:$AS,MATCH('估值散点图-回收率50%'!$C41&amp;'估值散点图-回收率50%'!F$2,【输出】数据汇总!$A:$A,0),MATCH('估值散点图-回收率50%'!F$1,【输出】数据汇总!$1:$1,0))</f>
        <v>1.5439649727229124E-2</v>
      </c>
      <c r="G41" s="146">
        <f>VLOOKUP($C41,不同回收率下超额拨备!$B$87:$AA$162,25,0)</f>
        <v>1.6010767049265657</v>
      </c>
      <c r="H41" s="146">
        <f>VLOOKUP($C41,不同回收率下超额拨备!$B$87:$AA$162,26,0)</f>
        <v>0.15433205002809722</v>
      </c>
      <c r="I41" s="142" t="e">
        <f t="shared" si="3"/>
        <v>#N/A</v>
      </c>
      <c r="J41" s="142" t="e">
        <f t="shared" si="0"/>
        <v>#N/A</v>
      </c>
      <c r="K41" s="142" t="e">
        <f t="shared" si="1"/>
        <v>#VALUE!</v>
      </c>
      <c r="L41" s="142" t="e">
        <f t="shared" si="2"/>
        <v>#VALUE!</v>
      </c>
    </row>
    <row r="42" spans="1:12" x14ac:dyDescent="0.25">
      <c r="B42" s="118" t="s">
        <v>126</v>
      </c>
      <c r="C42" s="118" t="s">
        <v>128</v>
      </c>
      <c r="D42" s="145">
        <v>0.52232086658477783</v>
      </c>
      <c r="E42" s="145">
        <v>5.0293220137254124</v>
      </c>
      <c r="F42" s="146" t="str">
        <f>INDEX(【输出】数据汇总!$A:$AS,MATCH('估值散点图-回收率50%'!$C42&amp;'估值散点图-回收率50%'!F$2,【输出】数据汇总!$A:$A,0),MATCH('估值散点图-回收率50%'!F$1,【输出】数据汇总!$1:$1,0))</f>
        <v/>
      </c>
      <c r="G42" s="146" t="e">
        <f>VLOOKUP($C42,不同回收率下超额拨备!$B$87:$AA$162,25,0)</f>
        <v>#VALUE!</v>
      </c>
      <c r="H42" s="146" t="e">
        <f>VLOOKUP($C42,不同回收率下超额拨备!$B$87:$AA$162,26,0)</f>
        <v>#VALUE!</v>
      </c>
      <c r="I42" s="142" t="e">
        <f t="shared" si="3"/>
        <v>#VALUE!</v>
      </c>
      <c r="J42" s="142" t="e">
        <f t="shared" si="0"/>
        <v>#VALUE!</v>
      </c>
      <c r="K42" s="142" t="e">
        <f t="shared" si="1"/>
        <v>#VALUE!</v>
      </c>
      <c r="L42" s="142" t="e">
        <f t="shared" si="2"/>
        <v>#VALUE!</v>
      </c>
    </row>
    <row r="43" spans="1:12" x14ac:dyDescent="0.25">
      <c r="B43" s="118" t="s">
        <v>129</v>
      </c>
      <c r="C43" s="118" t="s">
        <v>131</v>
      </c>
      <c r="D43" s="145">
        <v>0.59116280078887939</v>
      </c>
      <c r="E43" s="145">
        <v>5.4655188199762685</v>
      </c>
      <c r="F43" s="146" t="str">
        <f>INDEX(【输出】数据汇总!$A:$AS,MATCH('估值散点图-回收率50%'!$C43&amp;'估值散点图-回收率50%'!F$2,【输出】数据汇总!$A:$A,0),MATCH('估值散点图-回收率50%'!F$1,【输出】数据汇总!$1:$1,0))</f>
        <v/>
      </c>
      <c r="G43" s="146" t="e">
        <f>VLOOKUP($C43,不同回收率下超额拨备!$B$87:$AA$162,25,0)</f>
        <v>#VALUE!</v>
      </c>
      <c r="H43" s="146" t="e">
        <f>VLOOKUP($C43,不同回收率下超额拨备!$B$87:$AA$162,26,0)</f>
        <v>#VALUE!</v>
      </c>
      <c r="I43" s="142" t="e">
        <f t="shared" si="3"/>
        <v>#VALUE!</v>
      </c>
      <c r="J43" s="142" t="e">
        <f t="shared" si="0"/>
        <v>#VALUE!</v>
      </c>
      <c r="K43" s="142" t="e">
        <f t="shared" si="1"/>
        <v>#VALUE!</v>
      </c>
      <c r="L43" s="142" t="e">
        <f t="shared" si="2"/>
        <v>#VALUE!</v>
      </c>
    </row>
    <row r="44" spans="1:12" x14ac:dyDescent="0.25">
      <c r="B44" s="118" t="s">
        <v>132</v>
      </c>
      <c r="C44" s="118" t="s">
        <v>134</v>
      </c>
      <c r="D44" s="145">
        <v>0.53214555978775024</v>
      </c>
      <c r="E44" s="145">
        <v>5.3779285309981972</v>
      </c>
      <c r="F44" s="146">
        <f>INDEX(【输出】数据汇总!$A:$AS,MATCH('估值散点图-回收率50%'!$C44&amp;'估值散点图-回收率50%'!F$2,【输出】数据汇总!$A:$A,0),MATCH('估值散点图-回收率50%'!F$1,【输出】数据汇总!$1:$1,0))</f>
        <v>2.0448935979216504E-2</v>
      </c>
      <c r="G44" s="146">
        <f>VLOOKUP($C44,不同回收率下超额拨备!$B$87:$AA$162,25,0)</f>
        <v>1.3697281917829403</v>
      </c>
      <c r="H44" s="146">
        <f>VLOOKUP($C44,不同回收率下超额拨备!$B$87:$AA$162,26,0)</f>
        <v>0.13675284171522264</v>
      </c>
      <c r="I44" s="142" t="e">
        <f t="shared" si="3"/>
        <v>#N/A</v>
      </c>
      <c r="J44" s="142" t="e">
        <f t="shared" si="0"/>
        <v>#N/A</v>
      </c>
      <c r="K44" s="142" t="e">
        <f t="shared" si="1"/>
        <v>#VALUE!</v>
      </c>
      <c r="L44" s="142" t="e">
        <f t="shared" si="2"/>
        <v>#VALUE!</v>
      </c>
    </row>
    <row r="45" spans="1:12" x14ac:dyDescent="0.25">
      <c r="A45" s="118" t="str">
        <f>LEFT(C45,2)</f>
        <v>农业</v>
      </c>
      <c r="B45" s="118" t="s">
        <v>179</v>
      </c>
      <c r="C45" s="118" t="s">
        <v>409</v>
      </c>
      <c r="D45" s="145">
        <v>0.62201459284330607</v>
      </c>
      <c r="E45" s="145">
        <v>6.4681542270556518</v>
      </c>
      <c r="F45" s="146">
        <f>INDEX(【输出】数据汇总!$A:$AS,MATCH('估值散点图-回收率50%'!$C45&amp;'估值散点图-回收率50%'!F$2,【输出】数据汇总!$A:$A,0),MATCH('估值散点图-回收率50%'!F$1,【输出】数据汇总!$1:$1,0))</f>
        <v>1.5728089289791136E-2</v>
      </c>
      <c r="G45" s="146">
        <f>VLOOKUP($C45,不同回收率下超额拨备!$B$87:$AA$162,25,0)</f>
        <v>2.3212581873344309</v>
      </c>
      <c r="H45" s="146">
        <f>VLOOKUP($C45,不同回收率下超额拨备!$B$87:$AA$162,26,0)</f>
        <v>0.20869426065633631</v>
      </c>
      <c r="I45" s="142" t="e">
        <f t="shared" si="3"/>
        <v>#N/A</v>
      </c>
      <c r="J45" s="142" t="e">
        <f t="shared" si="0"/>
        <v>#N/A</v>
      </c>
      <c r="K45" s="142" t="e">
        <f t="shared" si="1"/>
        <v>#VALUE!</v>
      </c>
      <c r="L45" s="142" t="e">
        <f t="shared" si="2"/>
        <v>#VALUE!</v>
      </c>
    </row>
    <row r="46" spans="1:12" x14ac:dyDescent="0.25">
      <c r="A46" s="118" t="str">
        <f t="shared" ref="A46:A59" si="4">LEFT(C46,2)</f>
        <v>交通</v>
      </c>
      <c r="B46" s="118" t="s">
        <v>180</v>
      </c>
      <c r="C46" s="118" t="s">
        <v>410</v>
      </c>
      <c r="D46" s="145">
        <v>0.48063975026658062</v>
      </c>
      <c r="E46" s="145">
        <v>6.3494240905497676</v>
      </c>
      <c r="F46" s="146">
        <f>INDEX(【输出】数据汇总!$A:$AS,MATCH('估值散点图-回收率50%'!$C46&amp;'估值散点图-回收率50%'!F$2,【输出】数据汇总!$A:$A,0),MATCH('估值散点图-回收率50%'!F$1,【输出】数据汇总!$1:$1,0))</f>
        <v>1.9259695712496357E-2</v>
      </c>
      <c r="G46" s="146">
        <f>VLOOKUP($C46,不同回收率下超额拨备!$B$87:$AA$162,25,0)</f>
        <v>1.3135643011022564</v>
      </c>
      <c r="H46" s="146">
        <f>VLOOKUP($C46,不同回收率下超额拨备!$B$87:$AA$162,26,0)</f>
        <v>9.8961927842979025E-2</v>
      </c>
      <c r="I46" s="142" t="e">
        <f t="shared" si="3"/>
        <v>#N/A</v>
      </c>
      <c r="J46" s="142" t="e">
        <f t="shared" si="0"/>
        <v>#N/A</v>
      </c>
      <c r="K46" s="142" t="e">
        <f t="shared" si="1"/>
        <v>#VALUE!</v>
      </c>
      <c r="L46" s="142" t="e">
        <f t="shared" si="2"/>
        <v>#VALUE!</v>
      </c>
    </row>
    <row r="47" spans="1:12" x14ac:dyDescent="0.25">
      <c r="A47" s="118" t="str">
        <f t="shared" si="4"/>
        <v>中国</v>
      </c>
      <c r="B47" s="118" t="s">
        <v>181</v>
      </c>
      <c r="C47" s="118" t="s">
        <v>411</v>
      </c>
      <c r="D47" s="145">
        <v>0.52483465539430274</v>
      </c>
      <c r="E47" s="145">
        <v>6.4269394517403091</v>
      </c>
      <c r="F47" s="146">
        <f>INDEX(【输出】数据汇总!$A:$AS,MATCH('估值散点图-回收率50%'!$C47&amp;'估值散点图-回收率50%'!F$2,【输出】数据汇总!$A:$A,0),MATCH('估值散点图-回收率50%'!F$1,【输出】数据汇总!$1:$1,0))</f>
        <v>1.8199528204724095E-2</v>
      </c>
      <c r="G47" s="146">
        <f>VLOOKUP($C47,不同回收率下超额拨备!$B$87:$AA$162,25,0)</f>
        <v>1.217064734734858</v>
      </c>
      <c r="H47" s="146">
        <f>VLOOKUP($C47,不同回收率下超额拨备!$B$87:$AA$162,26,0)</f>
        <v>9.6530039679586829E-2</v>
      </c>
      <c r="I47" s="142" t="e">
        <f t="shared" si="3"/>
        <v>#N/A</v>
      </c>
      <c r="J47" s="142" t="e">
        <f t="shared" si="0"/>
        <v>#N/A</v>
      </c>
      <c r="K47" s="142" t="e">
        <f t="shared" si="1"/>
        <v>#VALUE!</v>
      </c>
      <c r="L47" s="142" t="e">
        <f t="shared" si="2"/>
        <v>#VALUE!</v>
      </c>
    </row>
    <row r="48" spans="1:12" x14ac:dyDescent="0.25">
      <c r="A48" s="118" t="str">
        <f t="shared" si="4"/>
        <v>建设</v>
      </c>
      <c r="B48" s="118" t="s">
        <v>182</v>
      </c>
      <c r="C48" s="118" t="s">
        <v>412</v>
      </c>
      <c r="D48" s="145">
        <v>0.5595379258358556</v>
      </c>
      <c r="E48" s="145">
        <v>5.9627839639307343</v>
      </c>
      <c r="F48" s="146">
        <f>INDEX(【输出】数据汇总!$A:$AS,MATCH('估值散点图-回收率50%'!$C48&amp;'估值散点图-回收率50%'!F$2,【输出】数据汇总!$A:$A,0),MATCH('估值散点图-回收率50%'!F$1,【输出】数据汇总!$1:$1,0))</f>
        <v>2.0323836908199604E-2</v>
      </c>
      <c r="G48" s="146">
        <f>VLOOKUP($C48,不同回收率下超额拨备!$B$87:$AA$162,25,0)</f>
        <v>1.3279079837772125</v>
      </c>
      <c r="H48" s="146">
        <f>VLOOKUP($C48,不同回收率下超额拨备!$B$87:$AA$162,26,0)</f>
        <v>0.12284616253813727</v>
      </c>
      <c r="I48" s="142" t="e">
        <f t="shared" si="3"/>
        <v>#N/A</v>
      </c>
      <c r="J48" s="142" t="e">
        <f t="shared" si="0"/>
        <v>#N/A</v>
      </c>
      <c r="K48" s="142" t="e">
        <f t="shared" si="1"/>
        <v>#VALUE!</v>
      </c>
      <c r="L48" s="142" t="e">
        <f>IF(K48&lt;6,C48,"")</f>
        <v>#VALUE!</v>
      </c>
    </row>
    <row r="49" spans="1:12" x14ac:dyDescent="0.25">
      <c r="A49" s="118" t="str">
        <f t="shared" si="4"/>
        <v>工商</v>
      </c>
      <c r="B49" s="118" t="s">
        <v>183</v>
      </c>
      <c r="C49" s="118" t="s">
        <v>413</v>
      </c>
      <c r="D49" s="145">
        <v>0.55932344480596485</v>
      </c>
      <c r="E49" s="145">
        <v>6.214010489892118</v>
      </c>
      <c r="F49" s="146">
        <f>INDEX(【输出】数据汇总!$A:$AS,MATCH('估值散点图-回收率50%'!$C49&amp;'估值散点图-回收率50%'!F$2,【输出】数据汇总!$A:$A,0),MATCH('估值散点图-回收率50%'!F$1,【输出】数据汇总!$1:$1,0))</f>
        <v>2.0277644169066245E-2</v>
      </c>
      <c r="G49" s="146">
        <f>VLOOKUP($C49,不同回收率下超额拨备!$B$87:$AA$162,25,0)</f>
        <v>1.2245591062019416</v>
      </c>
      <c r="H49" s="146">
        <f>VLOOKUP($C49,不同回收率下超额拨备!$B$87:$AA$162,26,0)</f>
        <v>0.10633798580623852</v>
      </c>
      <c r="I49" s="142" t="e">
        <f t="shared" si="3"/>
        <v>#N/A</v>
      </c>
      <c r="J49" s="142" t="e">
        <f t="shared" si="0"/>
        <v>#N/A</v>
      </c>
      <c r="K49" s="142" t="e">
        <f t="shared" si="1"/>
        <v>#VALUE!</v>
      </c>
      <c r="L49" s="142" t="e">
        <f t="shared" si="2"/>
        <v>#VALUE!</v>
      </c>
    </row>
    <row r="50" spans="1:12" x14ac:dyDescent="0.25">
      <c r="A50" s="118" t="str">
        <f t="shared" si="4"/>
        <v>邮储</v>
      </c>
      <c r="B50" s="118" t="s">
        <v>184</v>
      </c>
      <c r="C50" s="118" t="s">
        <v>414</v>
      </c>
      <c r="D50" s="145">
        <v>0.51541476407542031</v>
      </c>
      <c r="E50" s="145">
        <v>6.5525532543487124</v>
      </c>
      <c r="F50" s="146">
        <f>INDEX(【输出】数据汇总!$A:$AS,MATCH('估值散点图-回收率50%'!$C50&amp;'估值散点图-回收率50%'!F$2,【输出】数据汇总!$A:$A,0),MATCH('估值散点图-回收率50%'!F$1,【输出】数据汇总!$1:$1,0))</f>
        <v>1.5017035093012049E-2</v>
      </c>
      <c r="G50" s="146">
        <f>VLOOKUP($C50,不同回收率下超额拨备!$B$87:$AA$162,25,0)</f>
        <v>1.2171639627477002</v>
      </c>
      <c r="H50" s="146">
        <f>VLOOKUP($C50,不同回收率下超额拨备!$B$87:$AA$162,26,0)</f>
        <v>9.1699664524982197E-2</v>
      </c>
      <c r="I50" s="142" t="e">
        <f t="shared" si="3"/>
        <v>#N/A</v>
      </c>
      <c r="J50" s="142" t="e">
        <f t="shared" si="0"/>
        <v>#N/A</v>
      </c>
      <c r="K50" s="142" t="e">
        <f t="shared" si="1"/>
        <v>#VALUE!</v>
      </c>
      <c r="L50" s="142" t="e">
        <f t="shared" si="2"/>
        <v>#VALUE!</v>
      </c>
    </row>
    <row r="51" spans="1:12" x14ac:dyDescent="0.25">
      <c r="A51" s="118" t="str">
        <f t="shared" si="4"/>
        <v>光大</v>
      </c>
      <c r="B51" s="118" t="s">
        <v>185</v>
      </c>
      <c r="C51" s="118" t="s">
        <v>415</v>
      </c>
      <c r="D51" s="145">
        <v>0.31725834960994481</v>
      </c>
      <c r="E51" s="145">
        <v>4.2763109828218449</v>
      </c>
      <c r="F51" s="146">
        <f>INDEX(【输出】数据汇总!$A:$AS,MATCH('估值散点图-回收率50%'!$C51&amp;'估值散点图-回收率50%'!F$2,【输出】数据汇总!$A:$A,0),MATCH('估值散点图-回收率50%'!F$1,【输出】数据汇总!$1:$1,0))</f>
        <v>2.1670396098177714E-2</v>
      </c>
      <c r="G51" s="146">
        <f>VLOOKUP($C51,不同回收率下超额拨备!$B$87:$AA$162,25,0)</f>
        <v>1.0626542960902492</v>
      </c>
      <c r="H51" s="146">
        <f>VLOOKUP($C51,不同回收率下超额拨备!$B$87:$AA$162,26,0)</f>
        <v>6.8218610615079389E-2</v>
      </c>
      <c r="I51" s="142" t="e">
        <f t="shared" si="3"/>
        <v>#N/A</v>
      </c>
      <c r="J51" s="142" t="e">
        <f t="shared" si="0"/>
        <v>#N/A</v>
      </c>
      <c r="K51" s="142" t="e">
        <f t="shared" si="1"/>
        <v>#VALUE!</v>
      </c>
      <c r="L51" s="142" t="e">
        <f t="shared" si="2"/>
        <v>#VALUE!</v>
      </c>
    </row>
    <row r="52" spans="1:12" x14ac:dyDescent="0.25">
      <c r="A52" s="118" t="str">
        <f t="shared" si="4"/>
        <v>中信</v>
      </c>
      <c r="B52" s="118" t="s">
        <v>186</v>
      </c>
      <c r="C52" s="118" t="s">
        <v>416</v>
      </c>
      <c r="D52" s="145">
        <v>0.5362076886798558</v>
      </c>
      <c r="E52" s="145">
        <v>6.0546903342314877</v>
      </c>
      <c r="F52" s="146">
        <f>INDEX(【输出】数据汇总!$A:$AS,MATCH('估值散点图-回收率50%'!$C52&amp;'估值散点图-回收率50%'!F$2,【输出】数据汇总!$A:$A,0),MATCH('估值散点图-回收率50%'!F$1,【输出】数据汇总!$1:$1,0))</f>
        <v>2.1233649894007205E-2</v>
      </c>
      <c r="G52" s="146">
        <f>VLOOKUP($C52,不同回收率下超额拨备!$B$87:$AA$162,25,0)</f>
        <v>1.1957222096349376</v>
      </c>
      <c r="H52" s="146">
        <f>VLOOKUP($C52,不同回收率下超额拨备!$B$87:$AA$162,26,0)</f>
        <v>0.10188005135054592</v>
      </c>
      <c r="I52" s="142" t="e">
        <f t="shared" si="3"/>
        <v>#N/A</v>
      </c>
      <c r="J52" s="142" t="e">
        <f t="shared" si="0"/>
        <v>#N/A</v>
      </c>
      <c r="K52" s="142" t="e">
        <f t="shared" si="1"/>
        <v>#VALUE!</v>
      </c>
      <c r="L52" s="142" t="e">
        <f t="shared" si="2"/>
        <v>#VALUE!</v>
      </c>
    </row>
    <row r="53" spans="1:12" x14ac:dyDescent="0.25">
      <c r="A53" s="118" t="str">
        <f t="shared" si="4"/>
        <v>浙商</v>
      </c>
      <c r="B53" s="118" t="s">
        <v>187</v>
      </c>
      <c r="C53" s="118" t="s">
        <v>417</v>
      </c>
      <c r="D53" s="145">
        <v>0.33810501201500287</v>
      </c>
      <c r="E53" s="145">
        <v>4.2176697385612316</v>
      </c>
      <c r="F53" s="146">
        <f>INDEX(【输出】数据汇总!$A:$AS,MATCH('估值散点图-回收率50%'!$C53&amp;'估值散点图-回收率50%'!F$2,【输出】数据汇总!$A:$A,0),MATCH('估值散点图-回收率50%'!F$1,【输出】数据汇总!$1:$1,0))</f>
        <v>3.8678922532717944E-2</v>
      </c>
      <c r="G53" s="146">
        <f>VLOOKUP($C53,不同回收率下超额拨备!$B$87:$AA$162,25,0)</f>
        <v>0.71063914623772317</v>
      </c>
      <c r="H53" s="146">
        <f>VLOOKUP($C53,不同回收率下超额拨备!$B$87:$AA$162,26,0)</f>
        <v>4.529681763511248E-2</v>
      </c>
      <c r="I53" s="142" t="e">
        <f t="shared" si="3"/>
        <v>#N/A</v>
      </c>
      <c r="J53" s="142" t="e">
        <f t="shared" si="0"/>
        <v>#N/A</v>
      </c>
      <c r="K53" s="142" t="e">
        <f t="shared" si="1"/>
        <v>#VALUE!</v>
      </c>
      <c r="L53" s="142" t="e">
        <f t="shared" si="2"/>
        <v>#VALUE!</v>
      </c>
    </row>
    <row r="54" spans="1:12" x14ac:dyDescent="0.25">
      <c r="A54" s="118" t="str">
        <f t="shared" si="4"/>
        <v>民生</v>
      </c>
      <c r="B54" s="118" t="s">
        <v>188</v>
      </c>
      <c r="C54" s="118" t="s">
        <v>418</v>
      </c>
      <c r="D54" s="145">
        <v>0.25126534241941445</v>
      </c>
      <c r="E54" s="145">
        <v>5.1985529715903018</v>
      </c>
      <c r="F54" s="146">
        <f>INDEX(【输出】数据汇总!$A:$AS,MATCH('估值散点图-回收率50%'!$C54&amp;'估值散点图-回收率50%'!F$2,【输出】数据汇总!$A:$A,0),MATCH('估值散点图-回收率50%'!F$1,【输出】数据汇总!$1:$1,0))</f>
        <v>3.0124779399343944E-2</v>
      </c>
      <c r="G54" s="146">
        <f>VLOOKUP($C54,不同回收率下超额拨备!$B$87:$AA$162,25,0)</f>
        <v>0.27580589274613077</v>
      </c>
      <c r="H54" s="146">
        <f>VLOOKUP($C54,不同回收率下超额拨备!$B$87:$AA$162,26,0)</f>
        <v>1.2223032551907735E-2</v>
      </c>
      <c r="I54" s="142" t="e">
        <f t="shared" si="3"/>
        <v>#N/A</v>
      </c>
      <c r="J54" s="142" t="e">
        <f t="shared" si="0"/>
        <v>#N/A</v>
      </c>
      <c r="K54" s="142" t="e">
        <f t="shared" si="1"/>
        <v>#VALUE!</v>
      </c>
      <c r="L54" s="142" t="e">
        <f t="shared" si="2"/>
        <v>#VALUE!</v>
      </c>
    </row>
    <row r="55" spans="1:12" x14ac:dyDescent="0.25">
      <c r="A55" s="118" t="str">
        <f t="shared" si="4"/>
        <v>招商</v>
      </c>
      <c r="B55" s="118" t="s">
        <v>189</v>
      </c>
      <c r="C55" s="118" t="s">
        <v>419</v>
      </c>
      <c r="D55" s="145">
        <v>1.0017730880312814</v>
      </c>
      <c r="E55" s="145">
        <v>7.7268281647594179</v>
      </c>
      <c r="F55" s="146">
        <f>INDEX(【输出】数据汇总!$A:$AS,MATCH('估值散点图-回收率50%'!$C55&amp;'估值散点图-回收率50%'!F$2,【输出】数据汇总!$A:$A,0),MATCH('估值散点图-回收率50%'!F$1,【输出】数据汇总!$1:$1,0))</f>
        <v>1.5915786572921323E-2</v>
      </c>
      <c r="G55" s="146">
        <f>VLOOKUP($C55,不同回收率下超额拨备!$B$87:$AA$162,25,0)</f>
        <v>1.473719228131388</v>
      </c>
      <c r="H55" s="146">
        <f>VLOOKUP($C55,不同回收率下超额拨备!$B$87:$AA$162,26,0)</f>
        <v>0.17387773929097514</v>
      </c>
      <c r="I55" s="142" t="e">
        <f t="shared" si="3"/>
        <v>#N/A</v>
      </c>
      <c r="J55" s="142" t="e">
        <f t="shared" si="0"/>
        <v>#N/A</v>
      </c>
      <c r="K55" s="142" t="e">
        <f t="shared" si="1"/>
        <v>#VALUE!</v>
      </c>
      <c r="L55" s="142" t="e">
        <f t="shared" si="2"/>
        <v>#VALUE!</v>
      </c>
    </row>
    <row r="56" spans="1:12" x14ac:dyDescent="0.25">
      <c r="A56" s="118" t="str">
        <f t="shared" si="4"/>
        <v>重庆</v>
      </c>
      <c r="B56" s="118" t="s">
        <v>190</v>
      </c>
      <c r="C56" s="118" t="s">
        <v>420</v>
      </c>
      <c r="D56" s="145">
        <v>0.43355227245791972</v>
      </c>
      <c r="E56" s="145">
        <v>4.6672156092938932</v>
      </c>
      <c r="F56" s="146">
        <f>INDEX(【输出】数据汇总!$A:$AS,MATCH('估值散点图-回收率50%'!$C56&amp;'估值散点图-回收率50%'!F$2,【输出】数据汇总!$A:$A,0),MATCH('估值散点图-回收率50%'!F$1,【输出】数据汇总!$1:$1,0))</f>
        <v>1.8290023414591374E-2</v>
      </c>
      <c r="G56" s="146">
        <f>VLOOKUP($C56,不同回收率下超额拨备!$B$87:$AA$162,25,0)</f>
        <v>1.4154002016901364</v>
      </c>
      <c r="H56" s="146">
        <f>VLOOKUP($C56,不同回收率下超额拨备!$B$87:$AA$162,26,0)</f>
        <v>0.12708771675052893</v>
      </c>
      <c r="I56" s="142" t="e">
        <f t="shared" si="3"/>
        <v>#N/A</v>
      </c>
      <c r="J56" s="142" t="e">
        <f t="shared" si="0"/>
        <v>#N/A</v>
      </c>
      <c r="K56" s="142" t="e">
        <f t="shared" si="1"/>
        <v>#VALUE!</v>
      </c>
      <c r="L56" s="142" t="e">
        <f t="shared" si="2"/>
        <v>#VALUE!</v>
      </c>
    </row>
    <row r="57" spans="1:12" x14ac:dyDescent="0.25">
      <c r="A57" s="118" t="str">
        <f t="shared" si="4"/>
        <v>青岛</v>
      </c>
      <c r="B57" s="118" t="s">
        <v>191</v>
      </c>
      <c r="C57" s="118" t="s">
        <v>421</v>
      </c>
      <c r="D57" s="145">
        <v>0.54830167165397947</v>
      </c>
      <c r="E57" s="145">
        <v>5.3120688083444128</v>
      </c>
      <c r="F57" s="146">
        <f>INDEX(【输出】数据汇总!$A:$AS,MATCH('估值散点图-回收率50%'!$C57&amp;'估值散点图-回收率50%'!F$2,【输出】数据汇总!$A:$A,0),MATCH('估值散点图-回收率50%'!F$1,【输出】数据汇总!$1:$1,0))</f>
        <v>1.3874900130774017E-2</v>
      </c>
      <c r="G57" s="146">
        <f>VLOOKUP($C57,不同回收率下超额拨备!$B$87:$AA$162,25,0)</f>
        <v>2.2935780301676583</v>
      </c>
      <c r="H57" s="146">
        <f>VLOOKUP($C57,不同回收率下超额拨备!$B$87:$AA$162,26,0)</f>
        <v>0.24200079255766466</v>
      </c>
      <c r="I57" s="142" t="e">
        <f t="shared" si="3"/>
        <v>#N/A</v>
      </c>
      <c r="J57" s="142" t="e">
        <f t="shared" si="0"/>
        <v>#N/A</v>
      </c>
      <c r="K57" s="142" t="e">
        <f t="shared" si="1"/>
        <v>#VALUE!</v>
      </c>
      <c r="L57" s="142" t="e">
        <f t="shared" si="2"/>
        <v>#VALUE!</v>
      </c>
    </row>
    <row r="58" spans="1:12" x14ac:dyDescent="0.25">
      <c r="A58" s="118" t="str">
        <f t="shared" si="4"/>
        <v>郑州</v>
      </c>
      <c r="B58" s="118" t="s">
        <v>192</v>
      </c>
      <c r="C58" s="118" t="s">
        <v>422</v>
      </c>
      <c r="D58" s="145">
        <v>0.14871473147206588</v>
      </c>
      <c r="E58" s="145">
        <v>4.2561387060585796</v>
      </c>
      <c r="F58" s="146">
        <f>INDEX(【输出】数据汇总!$A:$AS,MATCH('估值散点图-回收率50%'!$C58&amp;'估值散点图-回收率50%'!F$2,【输出】数据汇总!$A:$A,0),MATCH('估值散点图-回收率50%'!F$1,【输出】数据汇总!$1:$1,0))</f>
        <v>4.2706009411429491E-2</v>
      </c>
      <c r="G58" s="146">
        <f>VLOOKUP($C58,不同回收率下超额拨备!$B$87:$AA$162,25,0)</f>
        <v>2.5320605799984683</v>
      </c>
      <c r="H58" s="146">
        <f>VLOOKUP($C58,不同回收率下超额拨备!$B$87:$AA$162,26,0)</f>
        <v>8.7144176441901422E-2</v>
      </c>
      <c r="I58" s="142" t="e">
        <f t="shared" si="3"/>
        <v>#N/A</v>
      </c>
      <c r="J58" s="142" t="e">
        <f t="shared" si="0"/>
        <v>#N/A</v>
      </c>
      <c r="K58" s="142" t="e">
        <f t="shared" si="1"/>
        <v>#VALUE!</v>
      </c>
      <c r="L58" s="142" t="e">
        <f t="shared" si="2"/>
        <v>#VALUE!</v>
      </c>
    </row>
    <row r="59" spans="1:12" x14ac:dyDescent="0.25">
      <c r="A59" s="118" t="str">
        <f t="shared" si="4"/>
        <v>渝农</v>
      </c>
      <c r="B59" s="118" t="s">
        <v>193</v>
      </c>
      <c r="C59" s="118" t="s">
        <v>423</v>
      </c>
      <c r="D59" s="145">
        <v>0.51750576376044055</v>
      </c>
      <c r="E59" s="145">
        <v>5.9232306765520821</v>
      </c>
      <c r="F59" s="146">
        <f>INDEX(【输出】数据汇总!$A:$AS,MATCH('估值散点图-回收率50%'!$C59&amp;'估值散点图-回收率50%'!F$2,【输出】数据汇总!$A:$A,0),MATCH('估值散点图-回收率50%'!F$1,【输出】数据汇总!$1:$1,0))</f>
        <v>1.3014515881814095E-2</v>
      </c>
      <c r="G59" s="146">
        <f>VLOOKUP($C59,不同回收率下超额拨备!$B$87:$AA$162,25,0)</f>
        <v>2.0067316650535134</v>
      </c>
      <c r="H59" s="146">
        <f>VLOOKUP($C59,不同回收率下超额拨备!$B$87:$AA$162,26,0)</f>
        <v>0.17748898267657412</v>
      </c>
      <c r="I59" s="142" t="e">
        <f t="shared" si="3"/>
        <v>#N/A</v>
      </c>
      <c r="J59" s="142" t="e">
        <f t="shared" si="0"/>
        <v>#N/A</v>
      </c>
      <c r="K59" s="142" t="e">
        <f t="shared" si="1"/>
        <v>#VALUE!</v>
      </c>
      <c r="L59" s="142" t="e">
        <f t="shared" si="2"/>
        <v>#VALUE!</v>
      </c>
    </row>
    <row r="60" spans="1:12" x14ac:dyDescent="0.25">
      <c r="A60" s="142" t="s">
        <v>208</v>
      </c>
      <c r="B60" s="118" t="s">
        <v>222</v>
      </c>
      <c r="C60" s="118" t="s">
        <v>208</v>
      </c>
      <c r="D60" s="145">
        <v>0.12600402295236182</v>
      </c>
      <c r="E60" s="145">
        <v>3.7754775059758736</v>
      </c>
      <c r="F60" s="146">
        <f>INDEX(【输出】数据汇总!$A:$AS,MATCH('估值散点图-回收率50%'!$C60&amp;'估值散点图-回收率50%'!F$2,【输出】数据汇总!$A:$A,0),MATCH('估值散点图-回收率50%'!F$1,【输出】数据汇总!$1:$1,0))</f>
        <v>4.4047289984809924E-2</v>
      </c>
      <c r="G60" s="146">
        <f>VLOOKUP($C60,不同回收率下超额拨备!$B$87:$AA$162,25,0)</f>
        <v>6.3032543628458804</v>
      </c>
      <c r="H60" s="146">
        <f>VLOOKUP($C60,不同回收率下超额拨备!$B$87:$AA$162,26,0)</f>
        <v>0.23504388534053108</v>
      </c>
      <c r="I60" s="142" t="e">
        <f t="shared" si="3"/>
        <v>#N/A</v>
      </c>
      <c r="J60" s="142" t="e">
        <f t="shared" si="0"/>
        <v>#N/A</v>
      </c>
      <c r="K60" s="142" t="e">
        <f>RANK(G60,G$3:G$73,0)</f>
        <v>#VALUE!</v>
      </c>
      <c r="L60" s="142" t="e">
        <f t="shared" si="2"/>
        <v>#VALUE!</v>
      </c>
    </row>
    <row r="61" spans="1:12" x14ac:dyDescent="0.25">
      <c r="A61" s="142" t="s">
        <v>209</v>
      </c>
      <c r="B61" s="118" t="s">
        <v>223</v>
      </c>
      <c r="C61" s="118" t="s">
        <v>209</v>
      </c>
      <c r="D61" s="145">
        <v>0.23662202522144868</v>
      </c>
      <c r="E61" s="145">
        <v>11.747379926707545</v>
      </c>
      <c r="F61" s="146">
        <f>INDEX(【输出】数据汇总!$A:$AS,MATCH('估值散点图-回收率50%'!$C61&amp;'估值散点图-回收率50%'!F$2,【输出】数据汇总!$A:$A,0),MATCH('估值散点图-回收率50%'!F$1,【输出】数据汇总!$1:$1,0))</f>
        <v>5.4285025951648122E-2</v>
      </c>
      <c r="G61" s="146">
        <f>VLOOKUP($C61,不同回收率下超额拨备!$B$87:$AA$162,25,0)</f>
        <v>-1.5793885985016118</v>
      </c>
      <c r="H61" s="146">
        <f>VLOOKUP($C61,不同回收率下超额拨备!$B$87:$AA$162,26,0)</f>
        <v>-3.5754475948901181E-2</v>
      </c>
      <c r="I61" s="142" t="e">
        <f t="shared" si="3"/>
        <v>#N/A</v>
      </c>
      <c r="J61" s="142" t="e">
        <f t="shared" si="0"/>
        <v>#N/A</v>
      </c>
      <c r="K61" s="142" t="e">
        <f t="shared" si="1"/>
        <v>#VALUE!</v>
      </c>
      <c r="L61" s="142" t="e">
        <f t="shared" si="2"/>
        <v>#VALUE!</v>
      </c>
    </row>
    <row r="62" spans="1:12" x14ac:dyDescent="0.25">
      <c r="A62" s="142" t="s">
        <v>210</v>
      </c>
      <c r="B62" s="118" t="s">
        <v>224</v>
      </c>
      <c r="C62" s="118" t="s">
        <v>210</v>
      </c>
      <c r="D62" s="145">
        <v>0.17627227075187582</v>
      </c>
      <c r="E62" s="145">
        <v>3.23836027069841</v>
      </c>
      <c r="F62" s="146">
        <f>INDEX(【输出】数据汇总!$A:$AS,MATCH('估值散点图-回收率50%'!$C62&amp;'估值散点图-回收率50%'!F$2,【输出】数据汇总!$A:$A,0),MATCH('估值散点图-回收率50%'!F$1,【输出】数据汇总!$1:$1,0))</f>
        <v>2.9277354589120397E-2</v>
      </c>
      <c r="G62" s="146">
        <f>VLOOKUP($C62,不同回收率下超额拨备!$B$87:$AA$162,25,0)</f>
        <v>1.2517630836601044</v>
      </c>
      <c r="H62" s="146">
        <f>VLOOKUP($C62,不同回收率下超额拨备!$B$87:$AA$162,26,0)</f>
        <v>6.8897776570193719E-2</v>
      </c>
      <c r="I62" s="142" t="e">
        <f t="shared" si="3"/>
        <v>#N/A</v>
      </c>
      <c r="J62" s="142" t="e">
        <f t="shared" si="0"/>
        <v>#N/A</v>
      </c>
      <c r="K62" s="142" t="e">
        <f t="shared" si="1"/>
        <v>#VALUE!</v>
      </c>
      <c r="L62" s="142" t="e">
        <f t="shared" si="2"/>
        <v>#VALUE!</v>
      </c>
    </row>
    <row r="63" spans="1:12" x14ac:dyDescent="0.25">
      <c r="A63" s="142" t="s">
        <v>211</v>
      </c>
      <c r="B63" s="118" t="s">
        <v>225</v>
      </c>
      <c r="C63" s="118" t="s">
        <v>211</v>
      </c>
      <c r="D63" s="145">
        <v>7.5093403056328903E-2</v>
      </c>
      <c r="E63" s="145">
        <v>5.6558526808183309</v>
      </c>
      <c r="F63" s="146">
        <f>INDEX(【输出】数据汇总!$A:$AS,MATCH('估值散点图-回收率50%'!$C63&amp;'估值散点图-回收率50%'!F$2,【输出】数据汇总!$A:$A,0),MATCH('估值散点图-回收率50%'!F$1,【输出】数据汇总!$1:$1,0))</f>
        <v>4.8683959818812975E-2</v>
      </c>
      <c r="G63" s="146">
        <f>VLOOKUP($C63,不同回收率下超额拨备!$B$87:$AA$162,25,0)</f>
        <v>4.2927313436240269</v>
      </c>
      <c r="H63" s="146">
        <f>VLOOKUP($C63,不同回收率下超额拨备!$B$87:$AA$162,26,0)</f>
        <v>8.7240889910038241E-2</v>
      </c>
      <c r="I63" s="142" t="e">
        <f t="shared" si="3"/>
        <v>#N/A</v>
      </c>
      <c r="J63" s="142" t="e">
        <f t="shared" si="0"/>
        <v>#N/A</v>
      </c>
      <c r="K63" s="142" t="e">
        <f t="shared" si="1"/>
        <v>#VALUE!</v>
      </c>
      <c r="L63" s="142" t="e">
        <f t="shared" si="2"/>
        <v>#VALUE!</v>
      </c>
    </row>
    <row r="64" spans="1:12" x14ac:dyDescent="0.25">
      <c r="A64" s="142" t="s">
        <v>212</v>
      </c>
      <c r="B64" s="118" t="s">
        <v>226</v>
      </c>
      <c r="C64" s="118" t="s">
        <v>212</v>
      </c>
      <c r="D64" s="145">
        <v>0.44215931423005711</v>
      </c>
      <c r="E64" s="145">
        <v>3.8967466598930902</v>
      </c>
      <c r="F64" s="146">
        <f>INDEX(【输出】数据汇总!$A:$AS,MATCH('估值散点图-回收率50%'!$C64&amp;'估值散点图-回收率50%'!F$2,【输出】数据汇总!$A:$A,0),MATCH('估值散点图-回收率50%'!F$1,【输出】数据汇总!$1:$1,0))</f>
        <v>2.0842339249154396E-2</v>
      </c>
      <c r="G64" s="146">
        <f>VLOOKUP($C64,不同回收率下超额拨备!$B$87:$AA$162,25,0)</f>
        <v>2.9739057017982042</v>
      </c>
      <c r="H64" s="146">
        <f>VLOOKUP($C64,不同回收率下超额拨备!$B$87:$AA$162,26,0)</f>
        <v>0.33623155234480151</v>
      </c>
      <c r="I64" s="142" t="e">
        <f t="shared" si="3"/>
        <v>#N/A</v>
      </c>
      <c r="J64" s="142" t="e">
        <f t="shared" si="0"/>
        <v>#N/A</v>
      </c>
      <c r="K64" s="142" t="e">
        <f t="shared" si="1"/>
        <v>#VALUE!</v>
      </c>
      <c r="L64" s="142" t="e">
        <f>IF(K64&lt;6,C64,"")</f>
        <v>#VALUE!</v>
      </c>
    </row>
    <row r="65" spans="1:12" x14ac:dyDescent="0.25">
      <c r="A65" s="142" t="s">
        <v>213</v>
      </c>
      <c r="B65" s="118" t="s">
        <v>227</v>
      </c>
      <c r="C65" s="118" t="s">
        <v>213</v>
      </c>
      <c r="D65" s="145">
        <v>0</v>
      </c>
      <c r="E65" s="145">
        <v>0</v>
      </c>
      <c r="F65" s="146" t="e">
        <f>INDEX(【输出】数据汇总!$A:$AS,MATCH('估值散点图-回收率50%'!$C65&amp;'估值散点图-回收率50%'!F$2,【输出】数据汇总!$A:$A,0),MATCH('估值散点图-回收率50%'!F$1,【输出】数据汇总!$1:$1,0))</f>
        <v>#N/A</v>
      </c>
      <c r="G65" s="146" t="e">
        <f>VLOOKUP($C65,不同回收率下超额拨备!$B$87:$AA$162,25,0)</f>
        <v>#VALUE!</v>
      </c>
      <c r="H65" s="146" t="e">
        <f>VLOOKUP($C65,不同回收率下超额拨备!$B$87:$AA$162,26,0)</f>
        <v>#VALUE!</v>
      </c>
      <c r="I65" s="142" t="e">
        <f t="shared" si="3"/>
        <v>#N/A</v>
      </c>
      <c r="J65" s="142" t="e">
        <f t="shared" si="0"/>
        <v>#N/A</v>
      </c>
      <c r="K65" s="142" t="e">
        <f t="shared" si="1"/>
        <v>#VALUE!</v>
      </c>
      <c r="L65" s="142" t="e">
        <f t="shared" si="2"/>
        <v>#VALUE!</v>
      </c>
    </row>
    <row r="66" spans="1:12" x14ac:dyDescent="0.25">
      <c r="A66" s="142" t="s">
        <v>214</v>
      </c>
      <c r="B66" s="118" t="s">
        <v>228</v>
      </c>
      <c r="C66" s="118" t="s">
        <v>214</v>
      </c>
      <c r="D66" s="145">
        <v>0.12597425231036774</v>
      </c>
      <c r="E66" s="145">
        <v>7.372981500401349</v>
      </c>
      <c r="F66" s="146">
        <f>INDEX(【输出】数据汇总!$A:$AS,MATCH('估值散点图-回收率50%'!$C66&amp;'估值散点图-回收率50%'!F$2,【输出】数据汇总!$A:$A,0),MATCH('估值散点图-回收率50%'!F$1,【输出】数据汇总!$1:$1,0))</f>
        <v>4.7167601364218013E-2</v>
      </c>
      <c r="G66" s="146">
        <f>VLOOKUP($C66,不同回收率下超额拨备!$B$87:$AA$162,25,0)</f>
        <v>2.3861486117086157</v>
      </c>
      <c r="H66" s="146">
        <f>VLOOKUP($C66,不同回收率下超额拨备!$B$87:$AA$162,26,0)</f>
        <v>4.087911934545492E-2</v>
      </c>
      <c r="I66" s="142" t="e">
        <f t="shared" si="3"/>
        <v>#N/A</v>
      </c>
      <c r="J66" s="142" t="e">
        <f t="shared" si="0"/>
        <v>#N/A</v>
      </c>
      <c r="K66" s="142" t="e">
        <f t="shared" si="1"/>
        <v>#VALUE!</v>
      </c>
      <c r="L66" s="142" t="e">
        <f t="shared" si="2"/>
        <v>#VALUE!</v>
      </c>
    </row>
    <row r="67" spans="1:12" x14ac:dyDescent="0.25">
      <c r="A67" s="142" t="s">
        <v>215</v>
      </c>
      <c r="B67" s="118" t="s">
        <v>229</v>
      </c>
      <c r="C67" s="118" t="s">
        <v>215</v>
      </c>
      <c r="D67" s="145">
        <v>0.26773539039278177</v>
      </c>
      <c r="E67" s="145">
        <v>4.003375076967143</v>
      </c>
      <c r="F67" s="146">
        <f>INDEX(【输出】数据汇总!$A:$AS,MATCH('估值散点图-回收率50%'!$C67&amp;'估值散点图-回收率50%'!F$2,【输出】数据汇总!$A:$A,0),MATCH('估值散点图-回收率50%'!F$1,【输出】数据汇总!$1:$1,0))</f>
        <v>4.0483963901397274E-2</v>
      </c>
      <c r="G67" s="146">
        <f>VLOOKUP($C67,不同回收率下超额拨备!$B$87:$AA$162,25,0)</f>
        <v>1.5209246517164976</v>
      </c>
      <c r="H67" s="146">
        <f>VLOOKUP($C67,不同回收率下超额拨备!$B$87:$AA$162,26,0)</f>
        <v>8.7077346637118011E-2</v>
      </c>
      <c r="I67" s="142" t="e">
        <f t="shared" si="3"/>
        <v>#N/A</v>
      </c>
      <c r="J67" s="142" t="e">
        <f t="shared" si="0"/>
        <v>#N/A</v>
      </c>
      <c r="K67" s="142" t="e">
        <f t="shared" si="1"/>
        <v>#VALUE!</v>
      </c>
      <c r="L67" s="142" t="e">
        <f t="shared" si="2"/>
        <v>#VALUE!</v>
      </c>
    </row>
    <row r="68" spans="1:12" x14ac:dyDescent="0.25">
      <c r="A68" s="142" t="s">
        <v>216</v>
      </c>
      <c r="B68" s="118" t="s">
        <v>230</v>
      </c>
      <c r="C68" s="118" t="s">
        <v>216</v>
      </c>
      <c r="D68" s="145">
        <v>0.38147998405952177</v>
      </c>
      <c r="E68" s="145">
        <v>3.755170272135385</v>
      </c>
      <c r="F68" s="146">
        <f>INDEX(【输出】数据汇总!$A:$AS,MATCH('估值散点图-回收率50%'!$C68&amp;'估值散点图-回收率50%'!F$2,【输出】数据汇总!$A:$A,0),MATCH('估值散点图-回收率50%'!F$1,【输出】数据汇总!$1:$1,0))</f>
        <v>1.4624568252831914E-2</v>
      </c>
      <c r="G68" s="146">
        <f>VLOOKUP($C68,不同回收率下超额拨备!$B$87:$AA$162,25,0)</f>
        <v>1.8440377924427824</v>
      </c>
      <c r="H68" s="146">
        <f>VLOOKUP($C68,不同回收率下超额拨备!$B$87:$AA$162,26,0)</f>
        <v>0.18150823703580196</v>
      </c>
      <c r="I68" s="142" t="e">
        <f t="shared" si="3"/>
        <v>#N/A</v>
      </c>
      <c r="J68" s="142" t="e">
        <f t="shared" ref="J68:J73" si="5">IF(I68&lt;6,C68,"")</f>
        <v>#N/A</v>
      </c>
      <c r="K68" s="142" t="e">
        <f t="shared" ref="K68:K73" si="6">RANK(G68,G$3:G$73,0)</f>
        <v>#VALUE!</v>
      </c>
      <c r="L68" s="142" t="e">
        <f t="shared" ref="L68:L73" si="7">IF(K68&lt;6,C68,"")</f>
        <v>#VALUE!</v>
      </c>
    </row>
    <row r="69" spans="1:12" x14ac:dyDescent="0.25">
      <c r="A69" s="142" t="s">
        <v>217</v>
      </c>
      <c r="B69" s="118" t="s">
        <v>231</v>
      </c>
      <c r="C69" s="118" t="s">
        <v>217</v>
      </c>
      <c r="D69" s="145">
        <v>5.2212573737595268E-2</v>
      </c>
      <c r="E69" s="145">
        <v>6.4481621240386842</v>
      </c>
      <c r="F69" s="146">
        <f>INDEX(【输出】数据汇总!$A:$AS,MATCH('估值散点图-回收率50%'!$C69&amp;'估值散点图-回收率50%'!F$2,【输出】数据汇总!$A:$A,0),MATCH('估值散点图-回收率50%'!F$1,【输出】数据汇总!$1:$1,0))</f>
        <v>0.11297736689179309</v>
      </c>
      <c r="G69" s="146">
        <f>VLOOKUP($C69,不同回收率下超额拨备!$B$87:$AA$162,25,0)</f>
        <v>-13.708520361398445</v>
      </c>
      <c r="H69" s="146">
        <f>VLOOKUP($C69,不同回收率下超额拨备!$B$87:$AA$162,26,0)</f>
        <v>-0.25210409485376334</v>
      </c>
      <c r="I69" s="142" t="e">
        <f t="shared" ref="I69:I73" si="8">RANK(F69,F$3:F$73,1)</f>
        <v>#N/A</v>
      </c>
      <c r="J69" s="142" t="e">
        <f t="shared" si="5"/>
        <v>#N/A</v>
      </c>
      <c r="K69" s="142" t="e">
        <f t="shared" si="6"/>
        <v>#VALUE!</v>
      </c>
      <c r="L69" s="142" t="e">
        <f t="shared" si="7"/>
        <v>#VALUE!</v>
      </c>
    </row>
    <row r="70" spans="1:12" x14ac:dyDescent="0.25">
      <c r="A70" s="142" t="s">
        <v>218</v>
      </c>
      <c r="B70" s="118" t="s">
        <v>232</v>
      </c>
      <c r="C70" s="118" t="s">
        <v>218</v>
      </c>
      <c r="D70" s="145">
        <v>0.24992002076953709</v>
      </c>
      <c r="E70" s="145">
        <v>3.4484539482241745</v>
      </c>
      <c r="F70" s="146">
        <f>INDEX(【输出】数据汇总!$A:$AS,MATCH('估值散点图-回收率50%'!$C70&amp;'估值散点图-回收率50%'!F$2,【输出】数据汇总!$A:$A,0),MATCH('估值散点图-回收率50%'!F$1,【输出】数据汇总!$1:$1,0))</f>
        <v>3.3722657703153448E-2</v>
      </c>
      <c r="G70" s="146">
        <f>VLOOKUP($C70,不同回收率下超额拨备!$B$87:$AA$162,25,0)</f>
        <v>3.3242465230232514</v>
      </c>
      <c r="H70" s="146">
        <f>VLOOKUP($C70,不同回收率下超额拨备!$B$87:$AA$162,26,0)</f>
        <v>0.26737803624931356</v>
      </c>
      <c r="I70" s="142" t="e">
        <f t="shared" si="8"/>
        <v>#N/A</v>
      </c>
      <c r="J70" s="142" t="e">
        <f t="shared" si="5"/>
        <v>#N/A</v>
      </c>
      <c r="K70" s="142" t="e">
        <f t="shared" si="6"/>
        <v>#VALUE!</v>
      </c>
      <c r="L70" s="142" t="e">
        <f t="shared" si="7"/>
        <v>#VALUE!</v>
      </c>
    </row>
    <row r="71" spans="1:12" x14ac:dyDescent="0.25">
      <c r="A71" s="142" t="s">
        <v>219</v>
      </c>
      <c r="B71" s="118" t="s">
        <v>233</v>
      </c>
      <c r="C71" s="118" t="s">
        <v>219</v>
      </c>
      <c r="D71" s="145">
        <v>0.10018902496174287</v>
      </c>
      <c r="E71" s="145">
        <v>2.8263049810762944</v>
      </c>
      <c r="F71" s="146">
        <f>INDEX(【输出】数据汇总!$A:$AS,MATCH('估值散点图-回收率50%'!$C71&amp;'估值散点图-回收率50%'!F$2,【输出】数据汇总!$A:$A,0),MATCH('估值散点图-回收率50%'!F$1,【输出】数据汇总!$1:$1,0))</f>
        <v>3.6654540043014973E-2</v>
      </c>
      <c r="G71" s="146">
        <f>VLOOKUP($C71,不同回收率下超额拨备!$B$87:$AA$162,25,0)</f>
        <v>1.184311282571078</v>
      </c>
      <c r="H71" s="146">
        <f>VLOOKUP($C71,不同回收率下超额拨备!$B$87:$AA$162,26,0)</f>
        <v>5.1998289854581034E-2</v>
      </c>
      <c r="I71" s="142" t="e">
        <f t="shared" si="8"/>
        <v>#N/A</v>
      </c>
      <c r="J71" s="142" t="e">
        <f t="shared" si="5"/>
        <v>#N/A</v>
      </c>
      <c r="K71" s="142" t="e">
        <f t="shared" si="6"/>
        <v>#VALUE!</v>
      </c>
      <c r="L71" s="142" t="e">
        <f t="shared" si="7"/>
        <v>#VALUE!</v>
      </c>
    </row>
    <row r="72" spans="1:12" x14ac:dyDescent="0.25">
      <c r="A72" s="142" t="s">
        <v>220</v>
      </c>
      <c r="B72" s="118" t="s">
        <v>234</v>
      </c>
      <c r="C72" s="118" t="s">
        <v>220</v>
      </c>
      <c r="D72" s="145">
        <v>0.522186447119386</v>
      </c>
      <c r="E72" s="145">
        <v>7.79027914690427</v>
      </c>
      <c r="F72" s="146">
        <f>INDEX(【输出】数据汇总!$A:$AS,MATCH('估值散点图-回收率50%'!$C72&amp;'估值散点图-回收率50%'!F$2,【输出】数据汇总!$A:$A,0),MATCH('估值散点图-回收率50%'!F$1,【输出】数据汇总!$1:$1,0))</f>
        <v>2.3504651334063133E-2</v>
      </c>
      <c r="G72" s="146">
        <f>VLOOKUP($C72,不同回收率下超额拨备!$B$87:$AA$162,25,0)</f>
        <v>1.6202828343985518</v>
      </c>
      <c r="H72" s="146">
        <f>VLOOKUP($C72,不同回收率下超额拨备!$B$87:$AA$162,26,0)</f>
        <v>0.10959636430769527</v>
      </c>
      <c r="I72" s="142" t="e">
        <f t="shared" si="8"/>
        <v>#N/A</v>
      </c>
      <c r="J72" s="142" t="e">
        <f t="shared" si="5"/>
        <v>#N/A</v>
      </c>
      <c r="K72" s="142" t="e">
        <f t="shared" si="6"/>
        <v>#VALUE!</v>
      </c>
      <c r="L72" s="142" t="e">
        <f t="shared" si="7"/>
        <v>#VALUE!</v>
      </c>
    </row>
    <row r="73" spans="1:12" x14ac:dyDescent="0.25">
      <c r="A73" s="142" t="s">
        <v>221</v>
      </c>
      <c r="B73" s="118" t="s">
        <v>235</v>
      </c>
      <c r="C73" s="118" t="s">
        <v>221</v>
      </c>
      <c r="D73" s="145">
        <v>0.34196620345831996</v>
      </c>
      <c r="E73" s="145">
        <v>5.5519408328108808</v>
      </c>
      <c r="F73" s="146">
        <f>INDEX(【输出】数据汇总!$A:$AS,MATCH('估值散点图-回收率50%'!$C73&amp;'估值散点图-回收率50%'!F$2,【输出】数据汇总!$A:$A,0),MATCH('估值散点图-回收率50%'!F$1,【输出】数据汇总!$1:$1,0))</f>
        <v>2.1182163936596696E-2</v>
      </c>
      <c r="G73" s="146">
        <f>VLOOKUP($C73,不同回收率下超额拨备!$B$87:$AA$162,25,0)</f>
        <v>1.9814225031448602</v>
      </c>
      <c r="H73" s="146">
        <f>VLOOKUP($C73,不同回收率下超额拨备!$B$87:$AA$162,26,0)</f>
        <v>0.12664798363511734</v>
      </c>
      <c r="I73" s="142" t="e">
        <f t="shared" si="8"/>
        <v>#N/A</v>
      </c>
      <c r="J73" s="142" t="e">
        <f t="shared" si="5"/>
        <v>#N/A</v>
      </c>
      <c r="K73" s="142" t="e">
        <f t="shared" si="6"/>
        <v>#VALUE!</v>
      </c>
      <c r="L73" s="142" t="e">
        <f t="shared" si="7"/>
        <v>#VALUE!</v>
      </c>
    </row>
  </sheetData>
  <phoneticPr fontId="5" type="noConversion"/>
  <conditionalFormatting sqref="D3:D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H7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7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7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19C0-B5C5-40C8-A939-0A5509A0C924}">
  <sheetPr>
    <tabColor rgb="FFC00000"/>
  </sheetPr>
  <dimension ref="A1:AS164"/>
  <sheetViews>
    <sheetView zoomScale="85" zoomScaleNormal="85" workbookViewId="0">
      <pane xSplit="9" ySplit="6" topLeftCell="J7" activePane="bottomRight" state="frozen"/>
      <selection activeCell="F61" sqref="F61"/>
      <selection pane="topRight" activeCell="F61" sqref="F61"/>
      <selection pane="bottomLeft" activeCell="F61" sqref="F61"/>
      <selection pane="bottomRight" activeCell="H18" sqref="H18"/>
    </sheetView>
  </sheetViews>
  <sheetFormatPr defaultColWidth="8.33203125" defaultRowHeight="15" outlineLevelCol="1" x14ac:dyDescent="0.25"/>
  <cols>
    <col min="1" max="1" width="11.44140625" style="5" customWidth="1"/>
    <col min="2" max="4" width="7.44140625" style="40" customWidth="1"/>
    <col min="5" max="5" width="6.77734375" style="40" customWidth="1"/>
    <col min="6" max="6" width="7.33203125" style="40" customWidth="1"/>
    <col min="7" max="8" width="10.109375" style="40" customWidth="1"/>
    <col min="9" max="9" width="9.109375" style="3" customWidth="1"/>
    <col min="10" max="10" width="9.6640625" style="3" customWidth="1"/>
    <col min="11" max="11" width="9.109375" style="3" customWidth="1"/>
    <col min="12" max="12" width="6.33203125" style="3" customWidth="1"/>
    <col min="13" max="13" width="6.44140625" style="3" customWidth="1"/>
    <col min="14" max="14" width="8.109375" style="3" hidden="1" customWidth="1" outlineLevel="1"/>
    <col min="15" max="15" width="7.44140625" style="3" hidden="1" customWidth="1" outlineLevel="1"/>
    <col min="16" max="17" width="10.6640625" style="3" hidden="1" customWidth="1" outlineLevel="1"/>
    <col min="18" max="18" width="10.109375" style="172" customWidth="1" collapsed="1"/>
    <col min="19" max="19" width="7.21875" style="3" customWidth="1"/>
    <col min="20" max="20" width="9.44140625" style="3" hidden="1" customWidth="1" outlineLevel="1"/>
    <col min="21" max="21" width="8.109375" style="3" hidden="1" customWidth="1" outlineLevel="1"/>
    <col min="22" max="22" width="9.21875" style="3" customWidth="1" collapsed="1"/>
    <col min="23" max="23" width="6.5546875" style="3" customWidth="1"/>
    <col min="24" max="24" width="10" style="3" hidden="1" customWidth="1" outlineLevel="1"/>
    <col min="25" max="25" width="7.21875" style="3" hidden="1" customWidth="1" outlineLevel="1"/>
    <col min="26" max="26" width="8.6640625" style="3" customWidth="1" collapsed="1"/>
    <col min="27" max="27" width="7.77734375" style="3" customWidth="1"/>
    <col min="28" max="29" width="8.21875" style="3" hidden="1" customWidth="1" outlineLevel="1"/>
    <col min="30" max="30" width="9.33203125" style="3" customWidth="1" collapsed="1"/>
    <col min="31" max="31" width="6.88671875" style="3" customWidth="1"/>
    <col min="32" max="45" width="8.6640625" style="3" customWidth="1"/>
    <col min="46" max="16384" width="8.33203125" style="3"/>
  </cols>
  <sheetData>
    <row r="1" spans="1:45" ht="15.6" x14ac:dyDescent="0.25">
      <c r="K1" s="2" t="s">
        <v>393</v>
      </c>
      <c r="L1" s="2"/>
      <c r="M1" s="2"/>
      <c r="R1" s="171">
        <v>0</v>
      </c>
      <c r="V1" s="96">
        <v>0.3</v>
      </c>
      <c r="Z1" s="96">
        <v>0.5</v>
      </c>
      <c r="AD1" s="96">
        <v>0.7</v>
      </c>
    </row>
    <row r="2" spans="1:45" ht="15.6" x14ac:dyDescent="0.25">
      <c r="A2" s="5" t="str">
        <f>IF(MONTH(A3)=6,"半年度",IF(MONTH(A3)=12,"半年度","季度"))</f>
        <v>半年度</v>
      </c>
      <c r="B2" s="97"/>
      <c r="C2" s="97"/>
      <c r="D2" s="260">
        <v>46112</v>
      </c>
      <c r="E2" s="260"/>
      <c r="F2" s="260"/>
      <c r="G2" s="97"/>
      <c r="H2" s="97"/>
      <c r="I2" s="98"/>
      <c r="J2" s="98"/>
      <c r="K2" s="98"/>
      <c r="L2" s="99" t="s">
        <v>394</v>
      </c>
      <c r="M2" s="98"/>
      <c r="N2" s="97" t="str">
        <f>"假设回收率"&amp;TEXT(R1,"0%")</f>
        <v>假设回收率0%</v>
      </c>
      <c r="O2" s="97"/>
      <c r="P2" s="97"/>
      <c r="Q2" s="97"/>
      <c r="R2" s="261" t="str">
        <f>N2</f>
        <v>假设回收率0%</v>
      </c>
      <c r="S2" s="262"/>
      <c r="T2" s="97" t="str">
        <f>"假设回收率"&amp;TEXT(V1,"0%")</f>
        <v>假设回收率30%</v>
      </c>
      <c r="U2" s="97"/>
      <c r="V2" s="263" t="str">
        <f>T2</f>
        <v>假设回收率30%</v>
      </c>
      <c r="W2" s="262"/>
      <c r="X2" s="97" t="str">
        <f>"假设回收率"&amp;TEXT(Z1,"0%")</f>
        <v>假设回收率50%</v>
      </c>
      <c r="Y2" s="97"/>
      <c r="Z2" s="261" t="str">
        <f>X2</f>
        <v>假设回收率50%</v>
      </c>
      <c r="AA2" s="263"/>
      <c r="AB2" s="97" t="str">
        <f>"假设回收率"&amp;TEXT(AD1,"0%")</f>
        <v>假设回收率70%</v>
      </c>
      <c r="AC2" s="97"/>
      <c r="AD2" s="261" t="str">
        <f>AB2</f>
        <v>假设回收率70%</v>
      </c>
      <c r="AE2" s="263"/>
    </row>
    <row r="3" spans="1:45" ht="44.25" customHeight="1" x14ac:dyDescent="0.25">
      <c r="A3" s="100">
        <v>46022</v>
      </c>
      <c r="B3" s="137" t="s">
        <v>139</v>
      </c>
      <c r="C3" s="137" t="s">
        <v>140</v>
      </c>
      <c r="D3" s="168" t="s">
        <v>335</v>
      </c>
      <c r="E3" s="137" t="s">
        <v>395</v>
      </c>
      <c r="F3" s="137" t="s">
        <v>396</v>
      </c>
      <c r="G3" s="137" t="s">
        <v>246</v>
      </c>
      <c r="H3" s="137" t="s">
        <v>258</v>
      </c>
      <c r="I3" s="137" t="s">
        <v>276</v>
      </c>
      <c r="J3" s="137" t="s">
        <v>261</v>
      </c>
      <c r="K3" s="137" t="s">
        <v>263</v>
      </c>
      <c r="L3" s="137" t="s">
        <v>333</v>
      </c>
      <c r="M3" s="137" t="s">
        <v>397</v>
      </c>
      <c r="N3" s="137" t="s">
        <v>264</v>
      </c>
      <c r="O3" s="137" t="s">
        <v>266</v>
      </c>
      <c r="P3" s="137" t="s">
        <v>267</v>
      </c>
      <c r="Q3" s="137" t="s">
        <v>268</v>
      </c>
      <c r="R3" s="138" t="s">
        <v>271</v>
      </c>
      <c r="S3" s="139" t="s">
        <v>269</v>
      </c>
      <c r="T3" s="137" t="s">
        <v>264</v>
      </c>
      <c r="U3" s="137" t="s">
        <v>266</v>
      </c>
      <c r="V3" s="137" t="s">
        <v>271</v>
      </c>
      <c r="W3" s="139" t="s">
        <v>269</v>
      </c>
      <c r="X3" s="137" t="s">
        <v>264</v>
      </c>
      <c r="Y3" s="137" t="s">
        <v>266</v>
      </c>
      <c r="Z3" s="138" t="s">
        <v>271</v>
      </c>
      <c r="AA3" s="137" t="s">
        <v>269</v>
      </c>
      <c r="AB3" s="137" t="s">
        <v>264</v>
      </c>
      <c r="AC3" s="137" t="s">
        <v>266</v>
      </c>
      <c r="AD3" s="138" t="s">
        <v>271</v>
      </c>
      <c r="AE3" s="137" t="s">
        <v>269</v>
      </c>
      <c r="AF3" s="9"/>
      <c r="AG3" s="9"/>
      <c r="AH3" s="9"/>
      <c r="AI3" s="9"/>
      <c r="AJ3" s="101"/>
      <c r="AK3" s="101" t="s">
        <v>398</v>
      </c>
      <c r="AL3" s="9"/>
      <c r="AM3" s="9"/>
      <c r="AN3" s="9"/>
      <c r="AO3" s="9"/>
      <c r="AP3" s="9"/>
      <c r="AQ3" s="9"/>
      <c r="AR3" s="9"/>
      <c r="AS3" s="9"/>
    </row>
    <row r="4" spans="1:45" x14ac:dyDescent="0.35">
      <c r="A4" s="5">
        <f>COUNTIFS(C$3:C4,C4)</f>
        <v>1</v>
      </c>
      <c r="B4" s="7" t="s">
        <v>7</v>
      </c>
      <c r="C4" s="7" t="s">
        <v>390</v>
      </c>
      <c r="D4" s="7" t="str">
        <f>VLOOKUP(B4,单指标趋势!E:G,3,0)</f>
        <v>国有1</v>
      </c>
      <c r="E4" s="103">
        <f>VLOOKUP($B4,'估值散点图-回收率0'!$C:$E,2,0)</f>
        <v>0.70549857616424561</v>
      </c>
      <c r="F4" s="103">
        <f>VLOOKUP($B4,'估值散点图-回收率0'!$C:$E,3,0)</f>
        <v>7.8379973810242278</v>
      </c>
      <c r="G4" s="104">
        <f>IFERROR(INDEX(【输出】数据汇总!$A:$AJ,MATCH(不同回收率下超额拨备!$B4&amp;不同回收率下超额拨备!G$3,【输出】数据汇总!$A:$A,0),MATCH(不同回收率下超额拨备!$A$3,【输出】数据汇总!$1:$1,0))/100,"")</f>
        <v>9942.8609340000003</v>
      </c>
      <c r="H4" s="104">
        <f>IFERROR(INDEX(【输出】数据汇总!$A:$AJ,MATCH(不同回收率下超额拨备!$B4&amp;不同回收率下超额拨备!H$3,【输出】数据汇总!$A:$A,0),MATCH(不同回收率下超额拨备!$A$3,【输出】数据汇总!$1:$1,0))/100,"")</f>
        <v>8522.74</v>
      </c>
      <c r="I4" s="104">
        <f>IFERROR(INDEX(【输出】数据汇总!$A:$AJ,MATCH(不同回收率下超额拨备!$B4&amp;不同回收率下超额拨备!I$3,【输出】数据汇总!$A:$A,0),MATCH(不同回收率下超额拨备!$A$3,【输出】数据汇总!$1:$1,0))/100,"")</f>
        <v>-1420.120934</v>
      </c>
      <c r="J4" s="104">
        <f>IFERROR(INDEX(【输出】数据汇总!$A:$AJ,MATCH(不同回收率下超额拨备!$B4&amp;不同回收率下超额拨备!J$3,【输出】数据汇总!$A:$A,0),MATCH(不同回收率下超额拨备!$A$3,【输出】数据汇总!$1:$1,0))/100,"")</f>
        <v>35.42</v>
      </c>
      <c r="K4" s="104">
        <f>IFERROR(INDEX(【输出】数据汇总!$A:$AJ,MATCH(不同回收率下超额拨备!$B4&amp;不同回收率下超额拨备!K$3,【输出】数据汇总!$A:$A,0),MATCH(不同回收率下超额拨备!$A$3,【输出】数据汇总!$1:$1,0))/100,"")</f>
        <v>979.66</v>
      </c>
      <c r="L4" s="105">
        <f t="shared" ref="L4:L45" si="0">VLOOKUP(B4,AI:AK,3,0)</f>
        <v>0.313</v>
      </c>
      <c r="M4" s="106">
        <f>L4/F4</f>
        <v>3.9933669888404431E-2</v>
      </c>
      <c r="N4" s="104">
        <f>IFERROR(INDEX(【输出】数据汇总!$A:$AJ,MATCH(不同回收率下超额拨备!$B4&amp;不同回收率下超额拨备!N$3,【输出】数据汇总!$A:$A,0),MATCH(不同回收率下超额拨备!$A$3,【输出】数据汇总!$1:$1,0))/100,"")</f>
        <v>944.24</v>
      </c>
      <c r="O4" s="104">
        <f>IFERROR(INDEX(【输出】数据汇总!$A:$AJ,MATCH(不同回收率下超额拨备!$B4&amp;不同回收率下超额拨备!O$3,【输出】数据汇总!$A:$A,0),MATCH(不同回收率下超额拨备!$A$3,【输出】数据汇总!$1:$1,0))/100,"")</f>
        <v>-475.88093400000014</v>
      </c>
      <c r="P4" s="104">
        <f>IFERROR(INDEX(【输出】数据汇总!$A:$AJ,MATCH(不同回收率下超额拨备!$B4&amp;不同回收率下超额拨备!P$3,【输出】数据汇总!$A:$A,0),MATCH(不同回收率下超额拨备!$A$3,【输出】数据汇总!$1:$1,0))/100,"")</f>
        <v>3685.62</v>
      </c>
      <c r="Q4" s="104">
        <f>IFERROR(INDEX(【输出】数据汇总!$A:$AJ,MATCH(不同回收率下超额拨备!$B4&amp;不同回收率下超额拨备!Q$3,【输出】数据汇总!$A:$A,0),MATCH(不同回收率下超额拨备!$A$3,【输出】数据汇总!$1:$1,0))/100,"")</f>
        <v>42442.59</v>
      </c>
      <c r="R4" s="111">
        <f>$O4/P4</f>
        <v>-0.12911828511892168</v>
      </c>
      <c r="S4" s="109">
        <f>$O4/Q4</f>
        <v>-1.1212344345620759E-2</v>
      </c>
      <c r="T4" s="110">
        <f>$K4-$J4*(1-V$1)</f>
        <v>954.86599999999999</v>
      </c>
      <c r="U4" s="107">
        <f>$I4+T4</f>
        <v>-465.25493400000005</v>
      </c>
      <c r="V4" s="108">
        <f>U4/$P4</f>
        <v>-0.12623518810946327</v>
      </c>
      <c r="W4" s="108">
        <f>U4/$Q4</f>
        <v>-1.0961982621701458E-2</v>
      </c>
      <c r="X4" s="110">
        <f>$K4-$J4*(1-Z$1)</f>
        <v>961.94999999999993</v>
      </c>
      <c r="Y4" s="107">
        <f>$I4+X4</f>
        <v>-458.1709340000001</v>
      </c>
      <c r="Z4" s="111">
        <f>Y4/$P4</f>
        <v>-0.12431312343649105</v>
      </c>
      <c r="AA4" s="108">
        <f>Y4/$Q4</f>
        <v>-1.0795074805755259E-2</v>
      </c>
      <c r="AB4" s="110">
        <f>$K4-$J4*(1-AD$1)</f>
        <v>969.03399999999999</v>
      </c>
      <c r="AC4" s="107">
        <f>$I4+AB4</f>
        <v>-451.08693400000004</v>
      </c>
      <c r="AD4" s="111">
        <f>AC4/$P4</f>
        <v>-0.12239105876351877</v>
      </c>
      <c r="AE4" s="108">
        <f>AC4/$Q4</f>
        <v>-1.0628166989809059E-2</v>
      </c>
      <c r="AI4" s="3" t="str">
        <f>LEFT(AJ4,2)</f>
        <v>工商</v>
      </c>
      <c r="AJ4" s="112" t="s">
        <v>6</v>
      </c>
      <c r="AK4" s="112">
        <v>0.313</v>
      </c>
    </row>
    <row r="5" spans="1:45" x14ac:dyDescent="0.35">
      <c r="A5" s="5">
        <f>COUNTIFS(C$3:C5,C5)</f>
        <v>2</v>
      </c>
      <c r="B5" s="7" t="s">
        <v>11</v>
      </c>
      <c r="C5" s="7" t="s">
        <v>390</v>
      </c>
      <c r="D5" s="7" t="str">
        <f>VLOOKUP(B5,单指标趋势!E:G,3,0)</f>
        <v>国有2</v>
      </c>
      <c r="E5" s="113">
        <f>VLOOKUP($B5,'估值散点图-回收率0'!$C:$E,2,0)</f>
        <v>0.72888457775115967</v>
      </c>
      <c r="F5" s="113">
        <f>VLOOKUP($B5,'估值散点图-回收率0'!$C:$E,3,0)</f>
        <v>7.7674473191919766</v>
      </c>
      <c r="G5" s="104">
        <f>IFERROR(INDEX(【输出】数据汇总!$A:$AJ,MATCH(不同回收率下超额拨备!$B5&amp;不同回收率下超额拨备!G$3,【输出】数据汇总!$A:$A,0),MATCH(不同回收率下超额拨备!$A$3,【输出】数据汇总!$1:$1,0))/100,"")</f>
        <v>8545.5503370000006</v>
      </c>
      <c r="H5" s="104">
        <f>IFERROR(INDEX(【输出】数据汇总!$A:$AJ,MATCH(不同回收率下超额拨备!$B5&amp;不同回收率下超额拨备!H$3,【输出】数据汇总!$A:$A,0),MATCH(不同回收率下超额拨备!$A$3,【输出】数据汇总!$1:$1,0))/100,"")</f>
        <v>8486.1200000000008</v>
      </c>
      <c r="I5" s="104">
        <f>IFERROR(INDEX(【输出】数据汇总!$A:$AJ,MATCH(不同回收率下超额拨备!$B5&amp;不同回收率下超额拨备!I$3,【输出】数据汇总!$A:$A,0),MATCH(不同回收率下超额拨备!$A$3,【输出】数据汇总!$1:$1,0))/100,"")</f>
        <v>-59.430336999999128</v>
      </c>
      <c r="J5" s="104">
        <f>IFERROR(INDEX(【输出】数据汇总!$A:$AJ,MATCH(不同回收率下超额拨备!$B5&amp;不同回收率下超额拨备!J$3,【输出】数据汇总!$A:$A,0),MATCH(不同回收率下超额拨备!$A$3,【输出】数据汇总!$1:$1,0))/100,"")</f>
        <v>99.69</v>
      </c>
      <c r="K5" s="104">
        <f>IFERROR(INDEX(【输出】数据汇总!$A:$AJ,MATCH(不同回收率下超额拨备!$B5&amp;不同回收率下超额拨备!K$3,【输出】数据汇总!$A:$A,0),MATCH(不同回收率下超额拨备!$A$3,【输出】数据汇总!$1:$1,0))/100,"")</f>
        <v>336.85999999999882</v>
      </c>
      <c r="L5" s="105">
        <f t="shared" si="0"/>
        <v>0.30673952161956836</v>
      </c>
      <c r="M5" s="114">
        <f t="shared" ref="M5:M68" si="1">L5/F5</f>
        <v>3.9490389701346246E-2</v>
      </c>
      <c r="N5" s="104">
        <f>IFERROR(INDEX(【输出】数据汇总!$A:$AJ,MATCH(不同回收率下超额拨备!$B5&amp;不同回收率下超额拨备!N$3,【输出】数据汇总!$A:$A,0),MATCH(不同回收率下超额拨备!$A$3,【输出】数据汇总!$1:$1,0))/100,"")</f>
        <v>237.16999999999882</v>
      </c>
      <c r="O5" s="104">
        <f>IFERROR(INDEX(【输出】数据汇总!$A:$AJ,MATCH(不同回收率下超额拨备!$B5&amp;不同回收率下超额拨备!O$3,【输出】数据汇总!$A:$A,0),MATCH(不同回收率下超额拨备!$A$3,【输出】数据汇总!$1:$1,0))/100,"")</f>
        <v>177.73966299999972</v>
      </c>
      <c r="P5" s="104">
        <f>IFERROR(INDEX(【输出】数据汇总!$A:$AJ,MATCH(不同回收率下超额拨备!$B5&amp;不同回收率下超额拨备!P$3,【输出】数据汇总!$A:$A,0),MATCH(不同回收率下超额拨备!$A$3,【输出】数据汇总!$1:$1,0))/100,"")</f>
        <v>3389.06</v>
      </c>
      <c r="Q5" s="104">
        <f>IFERROR(INDEX(【输出】数据汇总!$A:$AJ,MATCH(不同回收率下超额拨备!$B5&amp;不同回收率下超额拨备!Q$3,【输出】数据汇总!$A:$A,0),MATCH(不同回收率下超额拨备!$A$3,【输出】数据汇总!$1:$1,0))/100,"")</f>
        <v>36634.11</v>
      </c>
      <c r="R5" s="111">
        <f t="shared" ref="R5:S45" si="2">$O5/P5</f>
        <v>5.2445121361085291E-2</v>
      </c>
      <c r="S5" s="109">
        <f t="shared" si="2"/>
        <v>4.8517532703810659E-3</v>
      </c>
      <c r="T5" s="116">
        <f t="shared" ref="T5:T79" si="3">$K5-$J5*(1-V$1)</f>
        <v>267.07699999999886</v>
      </c>
      <c r="U5" s="115">
        <f t="shared" ref="U5:U79" si="4">$I5+T5</f>
        <v>207.64666299999973</v>
      </c>
      <c r="V5" s="108">
        <f t="shared" ref="V5:V79" si="5">U5/$P5</f>
        <v>6.1269692186033807E-2</v>
      </c>
      <c r="W5" s="108">
        <f t="shared" ref="W5:W79" si="6">U5/$Q5</f>
        <v>5.6681235875526859E-3</v>
      </c>
      <c r="X5" s="116">
        <f t="shared" ref="X5:X79" si="7">$K5-$J5*(1-Z$1)</f>
        <v>287.01499999999885</v>
      </c>
      <c r="Y5" s="115">
        <f t="shared" ref="Y5:Y79" si="8">$I5+X5</f>
        <v>227.58466299999972</v>
      </c>
      <c r="Z5" s="111">
        <f t="shared" ref="Z5:Z79" si="9">Y5/$P5</f>
        <v>6.715273940266614E-2</v>
      </c>
      <c r="AA5" s="108">
        <f t="shared" ref="AA5:AA79" si="10">Y5/$Q5</f>
        <v>6.2123704656670987E-3</v>
      </c>
      <c r="AB5" s="116">
        <f t="shared" ref="AB5:AB79" si="11">$K5-$J5*(1-AD$1)</f>
        <v>306.95299999999884</v>
      </c>
      <c r="AC5" s="115">
        <f t="shared" ref="AC5:AC79" si="12">$I5+AB5</f>
        <v>247.52266299999971</v>
      </c>
      <c r="AD5" s="111">
        <f t="shared" ref="AD5:AD79" si="13">AC5/$P5</f>
        <v>7.3035786619298479E-2</v>
      </c>
      <c r="AE5" s="108">
        <f t="shared" ref="AE5:AE79" si="14">AC5/$Q5</f>
        <v>6.7566173437815114E-3</v>
      </c>
      <c r="AI5" s="3" t="str">
        <f t="shared" ref="AI5:AI58" si="15">LEFT(AJ5,2)</f>
        <v>建设</v>
      </c>
      <c r="AJ5" s="112" t="s">
        <v>10</v>
      </c>
      <c r="AK5" s="112">
        <v>0.30673952161956836</v>
      </c>
    </row>
    <row r="6" spans="1:45" x14ac:dyDescent="0.35">
      <c r="A6" s="5">
        <f>COUNTIFS(C$3:C6,C6)</f>
        <v>3</v>
      </c>
      <c r="B6" s="7" t="s">
        <v>14</v>
      </c>
      <c r="C6" s="7" t="s">
        <v>390</v>
      </c>
      <c r="D6" s="7" t="str">
        <f>VLOOKUP(B6,单指标趋势!E:G,3,0)</f>
        <v>国有3</v>
      </c>
      <c r="E6" s="113">
        <f>VLOOKUP($B6,'估值散点图-回收率0'!$C:$E,2,0)</f>
        <v>0.84739142656326294</v>
      </c>
      <c r="F6" s="113">
        <f>VLOOKUP($B6,'估值散点图-回收率0'!$C:$E,3,0)</f>
        <v>8.8117844144073079</v>
      </c>
      <c r="G6" s="104">
        <f>IFERROR(INDEX(【输出】数据汇总!$A:$AJ,MATCH(不同回收率下超额拨备!$B6&amp;不同回收率下超额拨备!G$3,【输出】数据汇总!$A:$A,0),MATCH(不同回收率下超额拨备!$A$3,【输出】数据汇总!$1:$1,0))/100,"")</f>
        <v>7222.2739179999999</v>
      </c>
      <c r="H6" s="104">
        <f>IFERROR(INDEX(【输出】数据汇总!$A:$AJ,MATCH(不同回收率下超额拨备!$B6&amp;不同回收率下超额拨备!H$3,【输出】数据汇总!$A:$A,0),MATCH(不同回收率下超额拨备!$A$3,【输出】数据汇总!$1:$1,0))/100,"")</f>
        <v>10047.799999999997</v>
      </c>
      <c r="I6" s="104">
        <f>IFERROR(INDEX(【输出】数据汇总!$A:$AJ,MATCH(不同回收率下超额拨备!$B6&amp;不同回收率下超额拨备!I$3,【输出】数据汇总!$A:$A,0),MATCH(不同回收率下超额拨备!$A$3,【输出】数据汇总!$1:$1,0))/100,"")</f>
        <v>2825.526081999998</v>
      </c>
      <c r="J6" s="104">
        <f>IFERROR(INDEX(【输出】数据汇总!$A:$AJ,MATCH(不同回收率下超额拨备!$B6&amp;不同回收率下超额拨备!J$3,【输出】数据汇总!$A:$A,0),MATCH(不同回收率下超额拨备!$A$3,【输出】数据汇总!$1:$1,0))/100,"")</f>
        <v>16.8</v>
      </c>
      <c r="K6" s="104">
        <f>IFERROR(INDEX(【输出】数据汇总!$A:$AJ,MATCH(不同回收率下超额拨备!$B6&amp;不同回收率下超额拨备!K$3,【输出】数据汇总!$A:$A,0),MATCH(不同回收率下超额拨备!$A$3,【输出】数据汇总!$1:$1,0))/100,"")</f>
        <v>327.55000000000234</v>
      </c>
      <c r="L6" s="105">
        <f t="shared" si="0"/>
        <v>0.32212746422953792</v>
      </c>
      <c r="M6" s="114">
        <f t="shared" si="1"/>
        <v>3.6556439545077618E-2</v>
      </c>
      <c r="N6" s="104">
        <f>IFERROR(INDEX(【输出】数据汇总!$A:$AJ,MATCH(不同回收率下超额拨备!$B6&amp;不同回收率下超额拨备!N$3,【输出】数据汇总!$A:$A,0),MATCH(不同回收率下超额拨备!$A$3,【输出】数据汇总!$1:$1,0))/100,"")</f>
        <v>310.75000000000233</v>
      </c>
      <c r="O6" s="104">
        <f>IFERROR(INDEX(【输出】数据汇总!$A:$AJ,MATCH(不同回收率下超额拨备!$B6&amp;不同回收率下超额拨备!O$3,【输出】数据汇总!$A:$A,0),MATCH(不同回收率下超额拨备!$A$3,【输出】数据汇总!$1:$1,0))/100,"")</f>
        <v>3136.2760820000003</v>
      </c>
      <c r="P6" s="104">
        <f>IFERROR(INDEX(【输出】数据汇总!$A:$AJ,MATCH(不同回收率下超额拨备!$B6&amp;不同回收率下超额拨备!P$3,【输出】数据汇总!$A:$A,0),MATCH(不同回收率下超额拨备!$A$3,【输出】数据汇总!$1:$1,0))/100,"")</f>
        <v>2910.41</v>
      </c>
      <c r="Q6" s="104">
        <f>IFERROR(INDEX(【输出】数据汇总!$A:$AJ,MATCH(不同回收率下超额拨备!$B6&amp;不同回收率下超额拨备!Q$3,【输出】数据汇总!$A:$A,0),MATCH(不同回收率下超额拨备!$A$3,【输出】数据汇总!$1:$1,0))/100,"")</f>
        <v>32371.82</v>
      </c>
      <c r="R6" s="111">
        <f t="shared" si="2"/>
        <v>1.0776062760916849</v>
      </c>
      <c r="S6" s="109">
        <f t="shared" si="2"/>
        <v>9.6882908715049093E-2</v>
      </c>
      <c r="T6" s="116">
        <f t="shared" si="3"/>
        <v>315.79000000000235</v>
      </c>
      <c r="U6" s="115">
        <f t="shared" si="4"/>
        <v>3141.3160820000003</v>
      </c>
      <c r="V6" s="108">
        <f t="shared" si="5"/>
        <v>1.0793379908672662</v>
      </c>
      <c r="W6" s="108">
        <f t="shared" si="6"/>
        <v>9.7038599683304805E-2</v>
      </c>
      <c r="X6" s="116">
        <f t="shared" si="7"/>
        <v>319.15000000000236</v>
      </c>
      <c r="Y6" s="115">
        <f t="shared" si="8"/>
        <v>3144.6760820000004</v>
      </c>
      <c r="Z6" s="111">
        <f t="shared" si="9"/>
        <v>1.0804924673843206</v>
      </c>
      <c r="AA6" s="108">
        <f t="shared" si="10"/>
        <v>9.714239366214196E-2</v>
      </c>
      <c r="AB6" s="116">
        <f t="shared" si="11"/>
        <v>322.51000000000232</v>
      </c>
      <c r="AC6" s="115">
        <f t="shared" si="12"/>
        <v>3148.0360820000005</v>
      </c>
      <c r="AD6" s="111">
        <f t="shared" si="13"/>
        <v>1.0816469439013749</v>
      </c>
      <c r="AE6" s="108">
        <f t="shared" si="14"/>
        <v>9.7246187640979115E-2</v>
      </c>
      <c r="AI6" s="3" t="str">
        <f t="shared" si="15"/>
        <v>中国</v>
      </c>
      <c r="AJ6" s="112" t="s">
        <v>16</v>
      </c>
      <c r="AK6" s="112">
        <v>0.32199206206258829</v>
      </c>
    </row>
    <row r="7" spans="1:45" x14ac:dyDescent="0.35">
      <c r="A7" s="5">
        <f>COUNTIFS(C$3:C7,C7)</f>
        <v>4</v>
      </c>
      <c r="B7" s="7" t="s">
        <v>17</v>
      </c>
      <c r="C7" s="7" t="s">
        <v>390</v>
      </c>
      <c r="D7" s="7" t="str">
        <f>VLOOKUP(B7,单指标趋势!E:G,3,0)</f>
        <v>国有4</v>
      </c>
      <c r="E7" s="113">
        <f>VLOOKUP($B7,'估值散点图-回收率0'!$C:$E,2,0)</f>
        <v>0.70205008983612061</v>
      </c>
      <c r="F7" s="113">
        <f>VLOOKUP($B7,'估值散点图-回收率0'!$C:$E,3,0)</f>
        <v>8.59705707640844</v>
      </c>
      <c r="G7" s="104">
        <f>IFERROR(INDEX(【输出】数据汇总!$A:$AJ,MATCH(不同回收率下超额拨备!$B7&amp;不同回收率下超额拨备!G$3,【输出】数据汇总!$A:$A,0),MATCH(不同回收率下超额拨备!$A$3,【输出】数据汇总!$1:$1,0))/100,"")</f>
        <v>6313.8242220000002</v>
      </c>
      <c r="H7" s="104">
        <f>IFERROR(INDEX(【输出】数据汇总!$A:$AJ,MATCH(不同回收率下超额拨备!$B7&amp;不同回收率下超额拨备!H$3,【输出】数据汇总!$A:$A,0),MATCH(不同回收率下超额拨备!$A$3,【输出】数据汇总!$1:$1,0))/100,"")</f>
        <v>5771.44</v>
      </c>
      <c r="I7" s="104">
        <f>IFERROR(INDEX(【输出】数据汇总!$A:$AJ,MATCH(不同回收率下超额拨备!$B7&amp;不同回收率下超额拨备!I$3,【输出】数据汇总!$A:$A,0),MATCH(不同回收率下超额拨备!$A$3,【输出】数据汇总!$1:$1,0))/100,"")</f>
        <v>-542.38422200000025</v>
      </c>
      <c r="J7" s="104">
        <f>IFERROR(INDEX(【输出】数据汇总!$A:$AJ,MATCH(不同回收率下超额拨备!$B7&amp;不同回收率下超额拨备!J$3,【输出】数据汇总!$A:$A,0),MATCH(不同回收率下超额拨备!$A$3,【输出】数据汇总!$1:$1,0))/100,"")</f>
        <v>69.73</v>
      </c>
      <c r="K7" s="104">
        <f>IFERROR(INDEX(【输出】数据汇总!$A:$AJ,MATCH(不同回收率下超额拨备!$B7&amp;不同回收率下超额拨备!K$3,【输出】数据汇总!$A:$A,0),MATCH(不同回收率下超额拨备!$A$3,【输出】数据汇总!$1:$1,0))/100,"")</f>
        <v>378.06</v>
      </c>
      <c r="L7" s="105">
        <f t="shared" si="0"/>
        <v>0.32199206206258829</v>
      </c>
      <c r="M7" s="114">
        <f t="shared" si="1"/>
        <v>3.7453754139446252E-2</v>
      </c>
      <c r="N7" s="104">
        <f>IFERROR(INDEX(【输出】数据汇总!$A:$AJ,MATCH(不同回收率下超额拨备!$B7&amp;不同回收率下超额拨备!N$3,【输出】数据汇总!$A:$A,0),MATCH(不同回收率下超额拨备!$A$3,【输出】数据汇总!$1:$1,0))/100,"")</f>
        <v>308.33</v>
      </c>
      <c r="O7" s="104">
        <f>IFERROR(INDEX(【输出】数据汇总!$A:$AJ,MATCH(不同回收率下超额拨备!$B7&amp;不同回收率下超额拨备!O$3,【输出】数据汇总!$A:$A,0),MATCH(不同回收率下超额拨备!$A$3,【输出】数据汇总!$1:$1,0))/100,"")</f>
        <v>-234.05422200000029</v>
      </c>
      <c r="P7" s="104">
        <f>IFERROR(INDEX(【输出】数据汇总!$A:$AJ,MATCH(不同回收率下超额拨备!$B7&amp;不同回收率下超额拨备!P$3,【输出】数据汇总!$A:$A,0),MATCH(不同回收率下超额拨备!$A$3,【输出】数据汇总!$1:$1,0))/100,"")</f>
        <v>2430.21</v>
      </c>
      <c r="Q7" s="104">
        <f>IFERROR(INDEX(【输出】数据汇总!$A:$AJ,MATCH(不同回收率下超额拨备!$B7&amp;不同回收率下超额拨备!Q$3,【输出】数据汇总!$A:$A,0),MATCH(不同回收率下超额拨备!$A$3,【输出】数据汇总!$1:$1,0))/100,"")</f>
        <v>30640.44</v>
      </c>
      <c r="R7" s="111">
        <f t="shared" si="2"/>
        <v>-9.6310286765341382E-2</v>
      </c>
      <c r="S7" s="109">
        <f t="shared" si="2"/>
        <v>-7.6387356708976862E-3</v>
      </c>
      <c r="T7" s="116">
        <f t="shared" si="3"/>
        <v>329.24900000000002</v>
      </c>
      <c r="U7" s="115">
        <f t="shared" si="4"/>
        <v>-213.13522200000023</v>
      </c>
      <c r="V7" s="108">
        <f t="shared" si="5"/>
        <v>-8.7702388682459637E-2</v>
      </c>
      <c r="W7" s="108">
        <f t="shared" si="6"/>
        <v>-6.9560104881000477E-3</v>
      </c>
      <c r="X7" s="116">
        <f t="shared" si="7"/>
        <v>343.19499999999999</v>
      </c>
      <c r="Y7" s="115">
        <f t="shared" si="8"/>
        <v>-199.18922200000026</v>
      </c>
      <c r="Z7" s="111">
        <f t="shared" si="9"/>
        <v>-8.1963789960538491E-2</v>
      </c>
      <c r="AA7" s="108">
        <f t="shared" si="10"/>
        <v>-6.500860366234958E-3</v>
      </c>
      <c r="AB7" s="116">
        <f t="shared" si="11"/>
        <v>357.14100000000002</v>
      </c>
      <c r="AC7" s="115">
        <f t="shared" si="12"/>
        <v>-185.24322200000023</v>
      </c>
      <c r="AD7" s="111">
        <f t="shared" si="13"/>
        <v>-7.6225191238617332E-2</v>
      </c>
      <c r="AE7" s="108">
        <f t="shared" si="14"/>
        <v>-6.0457102443698665E-3</v>
      </c>
      <c r="AI7" s="3" t="str">
        <f t="shared" si="15"/>
        <v>农业</v>
      </c>
      <c r="AJ7" s="112" t="s">
        <v>13</v>
      </c>
      <c r="AK7" s="112">
        <v>0.32212746422953792</v>
      </c>
    </row>
    <row r="8" spans="1:45" x14ac:dyDescent="0.35">
      <c r="A8" s="5">
        <f>COUNTIFS(C$3:C8,C8)</f>
        <v>5</v>
      </c>
      <c r="B8" s="7" t="s">
        <v>20</v>
      </c>
      <c r="C8" s="7" t="s">
        <v>390</v>
      </c>
      <c r="D8" s="7" t="str">
        <f>VLOOKUP(B8,单指标趋势!E:G,3,0)</f>
        <v>国有5</v>
      </c>
      <c r="E8" s="113">
        <f>VLOOKUP($B8,'估值散点图-回收率0'!$C:$E,2,0)</f>
        <v>0.6098971962928772</v>
      </c>
      <c r="F8" s="113">
        <f>VLOOKUP($B8,'估值散点图-回收率0'!$C:$E,3,0)</f>
        <v>7.7537237048209713</v>
      </c>
      <c r="G8" s="104">
        <f>IFERROR(INDEX(【输出】数据汇总!$A:$AJ,MATCH(不同回收率下超额拨备!$B8&amp;不同回收率下超额拨备!G$3,【输出】数据汇总!$A:$A,0),MATCH(不同回收率下超额拨备!$A$3,【输出】数据汇总!$1:$1,0))/100,"")</f>
        <v>2433.0700199999997</v>
      </c>
      <c r="H8" s="104">
        <f>IFERROR(INDEX(【输出】数据汇总!$A:$AJ,MATCH(不同回收率下超额拨备!$B8&amp;不同回收率下超额拨备!H$3,【输出】数据汇总!$A:$A,0),MATCH(不同回收率下超额拨备!$A$3,【输出】数据汇总!$1:$1,0))/100,"")</f>
        <v>2141.4800000000005</v>
      </c>
      <c r="I8" s="104">
        <f>IFERROR(INDEX(【输出】数据汇总!$A:$AJ,MATCH(不同回收率下超额拨备!$B8&amp;不同回收率下超额拨备!I$3,【输出】数据汇总!$A:$A,0),MATCH(不同回收率下超额拨备!$A$3,【输出】数据汇总!$1:$1,0))/100,"")</f>
        <v>-291.59001999999919</v>
      </c>
      <c r="J8" s="104">
        <f>IFERROR(INDEX(【输出】数据汇总!$A:$AJ,MATCH(不同回收率下超额拨备!$B8&amp;不同回收率下超额拨备!J$3,【输出】数据汇总!$A:$A,0),MATCH(不同回收率下超额拨备!$A$3,【输出】数据汇总!$1:$1,0))/100,"")</f>
        <v>168.27</v>
      </c>
      <c r="K8" s="104">
        <f>IFERROR(INDEX(【输出】数据汇总!$A:$AJ,MATCH(不同回收率下超额拨备!$B8&amp;不同回收率下超额拨备!K$3,【输出】数据汇总!$A:$A,0),MATCH(不同回收率下超额拨备!$A$3,【输出】数据汇总!$1:$1,0))/100,"")</f>
        <v>223.03999999999942</v>
      </c>
      <c r="L8" s="105">
        <f t="shared" si="0"/>
        <v>0.3237023783213846</v>
      </c>
      <c r="M8" s="114">
        <f t="shared" si="1"/>
        <v>4.1747989823279201E-2</v>
      </c>
      <c r="N8" s="104">
        <f>IFERROR(INDEX(【输出】数据汇总!$A:$AJ,MATCH(不同回收率下超额拨备!$B8&amp;不同回收率下超额拨备!N$3,【输出】数据汇总!$A:$A,0),MATCH(不同回收率下超额拨备!$A$3,【输出】数据汇总!$1:$1,0))/100,"")</f>
        <v>54.76999999999942</v>
      </c>
      <c r="O8" s="104">
        <f>IFERROR(INDEX(【输出】数据汇总!$A:$AJ,MATCH(不同回收率下超额拨备!$B8&amp;不同回收率下超额拨备!O$3,【输出】数据汇总!$A:$A,0),MATCH(不同回收率下超额拨备!$A$3,【输出】数据汇总!$1:$1,0))/100,"")</f>
        <v>-236.82001999999977</v>
      </c>
      <c r="P8" s="104">
        <f>IFERROR(INDEX(【输出】数据汇总!$A:$AJ,MATCH(不同回收率下超额拨备!$B8&amp;不同回收率下超额拨备!P$3,【输出】数据汇总!$A:$A,0),MATCH(不同回收率下超额拨备!$A$3,【输出】数据汇总!$1:$1,0))/100,"")</f>
        <v>874.04</v>
      </c>
      <c r="Q8" s="104">
        <f>IFERROR(INDEX(【输出】数据汇总!$A:$AJ,MATCH(不同回收率下超额拨备!$B8&amp;不同回收率下超额拨备!Q$3,【输出】数据汇总!$A:$A,0),MATCH(不同回收率下超额拨备!$A$3,【输出】数据汇总!$1:$1,0))/100,"")</f>
        <v>11601.46</v>
      </c>
      <c r="R8" s="111">
        <f t="shared" si="2"/>
        <v>-0.27094872088233923</v>
      </c>
      <c r="S8" s="109">
        <f t="shared" si="2"/>
        <v>-2.0412949749428071E-2</v>
      </c>
      <c r="T8" s="116">
        <f t="shared" si="3"/>
        <v>105.25099999999942</v>
      </c>
      <c r="U8" s="115">
        <f t="shared" si="4"/>
        <v>-186.33901999999978</v>
      </c>
      <c r="V8" s="108">
        <f t="shared" si="5"/>
        <v>-0.21319278293899568</v>
      </c>
      <c r="W8" s="108">
        <f t="shared" si="6"/>
        <v>-1.6061687063524746E-2</v>
      </c>
      <c r="X8" s="116">
        <f t="shared" si="7"/>
        <v>138.9049999999994</v>
      </c>
      <c r="Y8" s="115">
        <f t="shared" si="8"/>
        <v>-152.68501999999978</v>
      </c>
      <c r="Z8" s="111">
        <f t="shared" si="9"/>
        <v>-0.17468882431009999</v>
      </c>
      <c r="AA8" s="108">
        <f t="shared" si="10"/>
        <v>-1.3160845272922527E-2</v>
      </c>
      <c r="AB8" s="116">
        <f t="shared" si="11"/>
        <v>172.5589999999994</v>
      </c>
      <c r="AC8" s="115">
        <f t="shared" si="12"/>
        <v>-119.03101999999978</v>
      </c>
      <c r="AD8" s="111">
        <f t="shared" si="13"/>
        <v>-0.13618486568120428</v>
      </c>
      <c r="AE8" s="108">
        <f t="shared" si="14"/>
        <v>-1.0260003482320311E-2</v>
      </c>
      <c r="AI8" s="3" t="str">
        <f t="shared" si="15"/>
        <v>交通</v>
      </c>
      <c r="AJ8" s="112" t="s">
        <v>22</v>
      </c>
      <c r="AK8" s="112">
        <v>0.32669999999999999</v>
      </c>
    </row>
    <row r="9" spans="1:45" x14ac:dyDescent="0.35">
      <c r="A9" s="5">
        <f>COUNTIFS(C$3:C9,C9)</f>
        <v>6</v>
      </c>
      <c r="B9" s="7" t="s">
        <v>23</v>
      </c>
      <c r="C9" s="7" t="s">
        <v>390</v>
      </c>
      <c r="D9" s="7" t="str">
        <f>VLOOKUP(B9,单指标趋势!E:G,3,0)</f>
        <v>国有6</v>
      </c>
      <c r="E9" s="113">
        <f>VLOOKUP($B9,'估值散点图-回收率0'!$C:$E,2,0)</f>
        <v>0.54126375913619995</v>
      </c>
      <c r="F9" s="113">
        <f>VLOOKUP($B9,'估值散点图-回收率0'!$C:$E,3,0)</f>
        <v>7.1502891639472184</v>
      </c>
      <c r="G9" s="104">
        <f>IFERROR(INDEX(【输出】数据汇总!$A:$AJ,MATCH(不同回收率下超额拨备!$B9&amp;不同回收率下超额拨备!G$3,【输出】数据汇总!$A:$A,0),MATCH(不同回收率下超额拨备!$A$3,【输出】数据汇总!$1:$1,0))/100,"")</f>
        <v>2676.2470879999996</v>
      </c>
      <c r="H9" s="104">
        <f>IFERROR(INDEX(【输出】数据汇总!$A:$AJ,MATCH(不同回收率下超额拨备!$B9&amp;不同回收率下超额拨备!H$3,【输出】数据汇总!$A:$A,0),MATCH(不同回收率下超额拨备!$A$3,【输出】数据汇总!$1:$1,0))/100,"")</f>
        <v>4845.82</v>
      </c>
      <c r="I9" s="104">
        <f>IFERROR(INDEX(【输出】数据汇总!$A:$AJ,MATCH(不同回收率下超额拨备!$B9&amp;不同回收率下超额拨备!I$3,【输出】数据汇总!$A:$A,0),MATCH(不同回收率下超额拨备!$A$3,【输出】数据汇总!$1:$1,0))/100,"")</f>
        <v>2169.5729120000005</v>
      </c>
      <c r="J9" s="104">
        <f>IFERROR(INDEX(【输出】数据汇总!$A:$AJ,MATCH(不同回收率下超额拨备!$B9&amp;不同回收率下超额拨备!J$3,【输出】数据汇总!$A:$A,0),MATCH(不同回收率下超额拨备!$A$3,【输出】数据汇总!$1:$1,0))/100,"")</f>
        <v>122.72</v>
      </c>
      <c r="K9" s="104">
        <f>IFERROR(INDEX(【输出】数据汇总!$A:$AJ,MATCH(不同回收率下超额拨备!$B9&amp;不同回收率下超额拨备!K$3,【输出】数据汇总!$A:$A,0),MATCH(不同回收率下超额拨备!$A$3,【输出】数据汇总!$1:$1,0))/100,"")</f>
        <v>-2190.2800000000002</v>
      </c>
      <c r="L9" s="105">
        <f t="shared" si="0"/>
        <v>0.32669999999999999</v>
      </c>
      <c r="M9" s="114">
        <f t="shared" si="1"/>
        <v>4.5690459855423492E-2</v>
      </c>
      <c r="N9" s="104">
        <f>IFERROR(INDEX(【输出】数据汇总!$A:$AJ,MATCH(不同回收率下超额拨备!$B9&amp;不同回收率下超额拨备!N$3,【输出】数据汇总!$A:$A,0),MATCH(不同回收率下超额拨备!$A$3,【输出】数据汇总!$1:$1,0))/100,"")</f>
        <v>-2313</v>
      </c>
      <c r="O9" s="104">
        <f>IFERROR(INDEX(【输出】数据汇总!$A:$AJ,MATCH(不同回收率下超额拨备!$B9&amp;不同回收率下超额拨备!O$3,【输出】数据汇总!$A:$A,0),MATCH(不同回收率下超额拨备!$A$3,【输出】数据汇总!$1:$1,0))/100,"")</f>
        <v>-143.42708799999963</v>
      </c>
      <c r="P9" s="104">
        <f>IFERROR(INDEX(【输出】数据汇总!$A:$AJ,MATCH(不同回收率下超额拨备!$B9&amp;不同回收率下超额拨备!P$3,【输出】数据汇总!$A:$A,0),MATCH(不同回收率下超额拨备!$A$3,【输出】数据汇总!$1:$1,0))/100,"")</f>
        <v>956.22</v>
      </c>
      <c r="Q9" s="104">
        <f>IFERROR(INDEX(【输出】数据汇总!$A:$AJ,MATCH(不同回收率下超额拨备!$B9&amp;不同回收率下超额拨备!Q$3,【输出】数据汇总!$A:$A,0),MATCH(不同回收率下超额拨备!$A$3,【输出】数据汇总!$1:$1,0))/100,"")</f>
        <v>12692.32</v>
      </c>
      <c r="R9" s="111">
        <f t="shared" si="2"/>
        <v>-0.14999381732237313</v>
      </c>
      <c r="S9" s="109">
        <f t="shared" si="2"/>
        <v>-1.1300305066370815E-2</v>
      </c>
      <c r="T9" s="116">
        <f t="shared" si="3"/>
        <v>-2276.1840000000002</v>
      </c>
      <c r="U9" s="115">
        <f t="shared" si="4"/>
        <v>-106.61108799999965</v>
      </c>
      <c r="V9" s="108">
        <f t="shared" si="5"/>
        <v>-0.1114922172721755</v>
      </c>
      <c r="W9" s="108">
        <f t="shared" si="6"/>
        <v>-8.399653333669467E-3</v>
      </c>
      <c r="X9" s="116">
        <f t="shared" si="7"/>
        <v>-2251.6400000000003</v>
      </c>
      <c r="Y9" s="115">
        <f t="shared" si="8"/>
        <v>-82.067087999999785</v>
      </c>
      <c r="Z9" s="111">
        <f t="shared" si="9"/>
        <v>-8.5824483905377197E-2</v>
      </c>
      <c r="AA9" s="108">
        <f t="shared" si="10"/>
        <v>-6.4658855118685781E-3</v>
      </c>
      <c r="AB9" s="116">
        <f t="shared" si="11"/>
        <v>-2227.096</v>
      </c>
      <c r="AC9" s="115">
        <f t="shared" si="12"/>
        <v>-57.523087999999461</v>
      </c>
      <c r="AD9" s="111">
        <f t="shared" si="13"/>
        <v>-6.015675053857842E-2</v>
      </c>
      <c r="AE9" s="108">
        <f t="shared" si="14"/>
        <v>-4.5321176900676519E-3</v>
      </c>
      <c r="AI9" s="3" t="str">
        <f t="shared" si="15"/>
        <v>邮储</v>
      </c>
      <c r="AJ9" s="112" t="s">
        <v>19</v>
      </c>
      <c r="AK9" s="112">
        <v>0.3237023783213846</v>
      </c>
    </row>
    <row r="10" spans="1:45" x14ac:dyDescent="0.35">
      <c r="A10" s="5">
        <f>COUNTIFS(C$3:C10,C10)</f>
        <v>1</v>
      </c>
      <c r="B10" s="7" t="s">
        <v>26</v>
      </c>
      <c r="C10" s="7" t="s">
        <v>257</v>
      </c>
      <c r="D10" s="7" t="str">
        <f>VLOOKUP(B10,单指标趋势!E:G,3,0)</f>
        <v>股份1</v>
      </c>
      <c r="E10" s="113">
        <f>VLOOKUP($B10,'估值散点图-回收率0'!$C:$E,2,0)</f>
        <v>0.9052656888961792</v>
      </c>
      <c r="F10" s="113">
        <f>VLOOKUP($B10,'估值散点图-回收率0'!$C:$E,3,0)</f>
        <v>6.9824519099934861</v>
      </c>
      <c r="G10" s="104">
        <f>IFERROR(INDEX(【输出】数据汇总!$A:$AJ,MATCH(不同回收率下超额拨备!$B10&amp;不同回收率下超额拨备!G$3,【输出】数据汇总!$A:$A,0),MATCH(不同回收率下超额拨备!$A$3,【输出】数据汇总!$1:$1,0))/100,"")</f>
        <v>1720.857452</v>
      </c>
      <c r="H10" s="104">
        <f>IFERROR(INDEX(【输出】数据汇总!$A:$AJ,MATCH(不同回收率下超额拨备!$B10&amp;不同回收率下超额拨备!H$3,【输出】数据汇总!$A:$A,0),MATCH(不同回收率下超额拨备!$A$3,【输出】数据汇总!$1:$1,0))/100,"")</f>
        <v>2672.22</v>
      </c>
      <c r="I10" s="104">
        <f>IFERROR(INDEX(【输出】数据汇总!$A:$AJ,MATCH(不同回收率下超额拨备!$B10&amp;不同回收率下超额拨备!I$3,【输出】数据汇总!$A:$A,0),MATCH(不同回收率下超额拨备!$A$3,【输出】数据汇总!$1:$1,0))/100,"")</f>
        <v>951.36254799999995</v>
      </c>
      <c r="J10" s="104">
        <f>IFERROR(INDEX(【输出】数据汇总!$A:$AJ,MATCH(不同回收率下超额拨备!$B10&amp;不同回收率下超额拨备!J$3,【输出】数据汇总!$A:$A,0),MATCH(不同回收率下超额拨备!$A$3,【输出】数据汇总!$1:$1,0))/100,"")</f>
        <v>246.29000000000005</v>
      </c>
      <c r="K10" s="104">
        <f>IFERROR(INDEX(【输出】数据汇总!$A:$AJ,MATCH(不同回收率下超额拨备!$B10&amp;不同回收率下超额拨备!K$3,【输出】数据汇总!$A:$A,0),MATCH(不同回收率下超额拨备!$A$3,【输出】数据汇总!$1:$1,0))/100,"")</f>
        <v>524.6</v>
      </c>
      <c r="L10" s="105">
        <f t="shared" si="0"/>
        <v>0.35320000000000001</v>
      </c>
      <c r="M10" s="114">
        <f t="shared" si="1"/>
        <v>5.0583950244539461E-2</v>
      </c>
      <c r="N10" s="104">
        <f>IFERROR(INDEX(【输出】数据汇总!$A:$AJ,MATCH(不同回收率下超额拨备!$B10&amp;不同回收率下超额拨备!N$3,【输出】数据汇总!$A:$A,0),MATCH(不同回收率下超额拨备!$A$3,【输出】数据汇总!$1:$1,0))/100,"")</f>
        <v>278.30999999999995</v>
      </c>
      <c r="O10" s="104">
        <f>IFERROR(INDEX(【输出】数据汇总!$A:$AJ,MATCH(不同回收率下超额拨备!$B10&amp;不同回收率下超额拨备!O$3,【输出】数据汇总!$A:$A,0),MATCH(不同回收率下超额拨备!$A$3,【输出】数据汇总!$1:$1,0))/100,"")</f>
        <v>1229.672548</v>
      </c>
      <c r="P10" s="104">
        <f>IFERROR(INDEX(【输出】数据汇总!$A:$AJ,MATCH(不同回收率下超额拨备!$B10&amp;不同回收率下超额拨备!P$3,【输出】数据汇总!$A:$A,0),MATCH(不同回收率下超额拨备!$A$3,【输出】数据汇总!$1:$1,0))/100,"")</f>
        <v>1501.81</v>
      </c>
      <c r="Q10" s="104">
        <f>IFERROR(INDEX(【输出】数据汇总!$A:$AJ,MATCH(不同回收率下超额拨备!$B10&amp;不同回收率下超额拨备!Q$3,【输出】数据汇总!$A:$A,0),MATCH(不同回收率下超额拨备!$A$3,【输出】数据汇总!$1:$1,0))/100,"")</f>
        <v>12728.75</v>
      </c>
      <c r="R10" s="111">
        <f t="shared" si="2"/>
        <v>0.81879368761694227</v>
      </c>
      <c r="S10" s="109">
        <f t="shared" si="2"/>
        <v>9.6605915584798197E-2</v>
      </c>
      <c r="T10" s="116">
        <f t="shared" si="3"/>
        <v>352.197</v>
      </c>
      <c r="U10" s="115">
        <f t="shared" si="4"/>
        <v>1303.5595479999999</v>
      </c>
      <c r="V10" s="108">
        <f t="shared" si="5"/>
        <v>0.86799232126567272</v>
      </c>
      <c r="W10" s="108">
        <f t="shared" si="6"/>
        <v>0.10241064896395953</v>
      </c>
      <c r="X10" s="116">
        <f t="shared" si="7"/>
        <v>401.45499999999998</v>
      </c>
      <c r="Y10" s="115">
        <f t="shared" si="8"/>
        <v>1352.817548</v>
      </c>
      <c r="Z10" s="111">
        <f t="shared" si="9"/>
        <v>0.90079141036482646</v>
      </c>
      <c r="AA10" s="108">
        <f t="shared" si="10"/>
        <v>0.10628047121673377</v>
      </c>
      <c r="AB10" s="116">
        <f t="shared" si="11"/>
        <v>450.71299999999997</v>
      </c>
      <c r="AC10" s="115">
        <f t="shared" si="12"/>
        <v>1402.0755479999998</v>
      </c>
      <c r="AD10" s="111">
        <f t="shared" si="13"/>
        <v>0.93359049946397998</v>
      </c>
      <c r="AE10" s="108">
        <f t="shared" si="14"/>
        <v>0.11015029346950798</v>
      </c>
      <c r="AI10" s="3" t="str">
        <f t="shared" si="15"/>
        <v>招商</v>
      </c>
      <c r="AJ10" s="112" t="s">
        <v>25</v>
      </c>
      <c r="AK10" s="112">
        <v>0.35320000000000001</v>
      </c>
    </row>
    <row r="11" spans="1:45" x14ac:dyDescent="0.35">
      <c r="A11" s="5">
        <f>COUNTIFS(C$3:C11,C11)</f>
        <v>2</v>
      </c>
      <c r="B11" s="7" t="s">
        <v>30</v>
      </c>
      <c r="C11" s="7" t="s">
        <v>257</v>
      </c>
      <c r="D11" s="7" t="str">
        <f>VLOOKUP(B11,单指标趋势!E:G,3,0)</f>
        <v>股份2</v>
      </c>
      <c r="E11" s="113">
        <f>VLOOKUP($B11,'估值散点图-回收率0'!$C:$E,2,0)</f>
        <v>0.4918561577796936</v>
      </c>
      <c r="F11" s="113">
        <f>VLOOKUP($B11,'估值散点图-回收率0'!$C:$E,3,0)</f>
        <v>5.4823184052898188</v>
      </c>
      <c r="G11" s="104">
        <f>IFERROR(INDEX(【输出】数据汇总!$A:$AJ,MATCH(不同回收率下超额拨备!$B11&amp;不同回收率下超额拨备!G$3,【输出】数据汇总!$A:$A,0),MATCH(不同回收率下超额拨备!$A$3,【输出】数据汇总!$1:$1,0))/100,"")</f>
        <v>1646.4053039999999</v>
      </c>
      <c r="H11" s="104">
        <f>IFERROR(INDEX(【输出】数据汇总!$A:$AJ,MATCH(不同回收率下超额拨备!$B11&amp;不同回收率下超额拨备!H$3,【输出】数据汇总!$A:$A,0),MATCH(不同回收率下超额拨备!$A$3,【输出】数据汇总!$1:$1,0))/100,"")</f>
        <v>1467.54</v>
      </c>
      <c r="I11" s="104">
        <f>IFERROR(INDEX(【输出】数据汇总!$A:$AJ,MATCH(不同回收率下超额拨备!$B11&amp;不同回收率下超额拨备!I$3,【输出】数据汇总!$A:$A,0),MATCH(不同回收率下超额拨备!$A$3,【输出】数据汇总!$1:$1,0))/100,"")</f>
        <v>-178.8653039999999</v>
      </c>
      <c r="J11" s="104">
        <f>IFERROR(INDEX(【输出】数据汇总!$A:$AJ,MATCH(不同回收率下超额拨备!$B11&amp;不同回收率下超额拨备!J$3,【输出】数据汇总!$A:$A,0),MATCH(不同回收率下超额拨备!$A$3,【输出】数据汇总!$1:$1,0))/100,"")</f>
        <v>392.08</v>
      </c>
      <c r="K11" s="104">
        <f>IFERROR(INDEX(【输出】数据汇总!$A:$AJ,MATCH(不同回收率下超额拨备!$B11&amp;不同回收率下超额拨备!K$3,【输出】数据汇总!$A:$A,0),MATCH(不同回收率下超额拨备!$A$3,【输出】数据汇总!$1:$1,0))/100,"")</f>
        <v>472.01</v>
      </c>
      <c r="L11" s="105">
        <f t="shared" si="0"/>
        <v>0.30170000000000002</v>
      </c>
      <c r="M11" s="114">
        <f t="shared" si="1"/>
        <v>5.503146254856222E-2</v>
      </c>
      <c r="N11" s="104">
        <f>IFERROR(INDEX(【输出】数据汇总!$A:$AJ,MATCH(不同回收率下超额拨备!$B11&amp;不同回收率下超额拨备!N$3,【输出】数据汇总!$A:$A,0),MATCH(不同回收率下超额拨备!$A$3,【输出】数据汇总!$1:$1,0))/100,"")</f>
        <v>79.930000000000007</v>
      </c>
      <c r="O11" s="104">
        <f>IFERROR(INDEX(【输出】数据汇总!$A:$AJ,MATCH(不同回收率下超额拨备!$B11&amp;不同回收率下超额拨备!O$3,【输出】数据汇总!$A:$A,0),MATCH(不同回收率下超额拨备!$A$3,【输出】数据汇总!$1:$1,0))/100,"")</f>
        <v>-98.935303999999888</v>
      </c>
      <c r="P11" s="104">
        <f>IFERROR(INDEX(【输出】数据汇总!$A:$AJ,MATCH(不同回收率下超额拨备!$B11&amp;不同回收率下超额拨备!P$3,【输出】数据汇总!$A:$A,0),MATCH(不同回收率下超额拨备!$A$3,【输出】数据汇总!$1:$1,0))/100,"")</f>
        <v>774.69</v>
      </c>
      <c r="Q11" s="104">
        <f>IFERROR(INDEX(【输出】数据汇总!$A:$AJ,MATCH(不同回收率下超额拨备!$B11&amp;不同回收率下超额拨备!Q$3,【输出】数据汇总!$A:$A,0),MATCH(不同回收率下超额拨备!$A$3,【输出】数据汇总!$1:$1,0))/100,"")</f>
        <v>9017.16</v>
      </c>
      <c r="R11" s="111">
        <f t="shared" si="2"/>
        <v>-0.12770954059042958</v>
      </c>
      <c r="S11" s="109">
        <f t="shared" si="2"/>
        <v>-1.0971891815161302E-2</v>
      </c>
      <c r="T11" s="116">
        <f t="shared" si="3"/>
        <v>197.55400000000003</v>
      </c>
      <c r="U11" s="115">
        <f t="shared" si="4"/>
        <v>18.688696000000135</v>
      </c>
      <c r="V11" s="108">
        <f t="shared" si="5"/>
        <v>2.4124096090049094E-2</v>
      </c>
      <c r="W11" s="108">
        <f t="shared" si="6"/>
        <v>2.0725700774966993E-3</v>
      </c>
      <c r="X11" s="116">
        <f t="shared" si="7"/>
        <v>275.97000000000003</v>
      </c>
      <c r="Y11" s="115">
        <f t="shared" si="8"/>
        <v>97.104696000000132</v>
      </c>
      <c r="Z11" s="111">
        <f t="shared" si="9"/>
        <v>0.12534652054370152</v>
      </c>
      <c r="AA11" s="108">
        <f t="shared" si="10"/>
        <v>1.0768878005935364E-2</v>
      </c>
      <c r="AB11" s="116">
        <f t="shared" si="11"/>
        <v>354.38599999999997</v>
      </c>
      <c r="AC11" s="115">
        <f t="shared" si="12"/>
        <v>175.52069600000007</v>
      </c>
      <c r="AD11" s="111">
        <f t="shared" si="13"/>
        <v>0.22656894499735386</v>
      </c>
      <c r="AE11" s="108">
        <f t="shared" si="14"/>
        <v>1.9465185934374026E-2</v>
      </c>
      <c r="AI11" s="3" t="str">
        <f t="shared" si="15"/>
        <v>中信</v>
      </c>
      <c r="AJ11" s="112" t="s">
        <v>35</v>
      </c>
      <c r="AK11" s="112">
        <v>0.30499999999999999</v>
      </c>
    </row>
    <row r="12" spans="1:45" x14ac:dyDescent="0.35">
      <c r="A12" s="5">
        <f>COUNTIFS(C$3:C12,C12)</f>
        <v>3</v>
      </c>
      <c r="B12" s="7" t="s">
        <v>33</v>
      </c>
      <c r="C12" s="7" t="s">
        <v>257</v>
      </c>
      <c r="D12" s="7" t="str">
        <f>VLOOKUP(B12,单指标趋势!E:G,3,0)</f>
        <v>股份3</v>
      </c>
      <c r="E12" s="113">
        <f>VLOOKUP($B12,'估值散点图-回收率0'!$C:$E,2,0)</f>
        <v>0.46004849672317505</v>
      </c>
      <c r="F12" s="113">
        <f>VLOOKUP($B12,'估值散点图-回收率0'!$C:$E,3,0)</f>
        <v>8.4591004302234207</v>
      </c>
      <c r="G12" s="104">
        <f>IFERROR(INDEX(【输出】数据汇总!$A:$AJ,MATCH(不同回收率下超额拨备!$B12&amp;不同回收率下超额拨备!G$3,【输出】数据汇总!$A:$A,0),MATCH(不同回收率下超额拨备!$A$3,【输出】数据汇总!$1:$1,0))/100,"")</f>
        <v>1913.0105979999998</v>
      </c>
      <c r="H12" s="104">
        <f>IFERROR(INDEX(【输出】数据汇总!$A:$AJ,MATCH(不同回收率下超额拨备!$B12&amp;不同回收率下超额拨备!H$3,【输出】数据汇总!$A:$A,0),MATCH(不同回收率下超额拨备!$A$3,【输出】数据汇总!$1:$1,0))/100,"")</f>
        <v>1444.8100000000004</v>
      </c>
      <c r="I12" s="104">
        <f>IFERROR(INDEX(【输出】数据汇总!$A:$AJ,MATCH(不同回收率下超额拨备!$B12&amp;不同回收率下超额拨备!I$3,【输出】数据汇总!$A:$A,0),MATCH(不同回收率下超额拨备!$A$3,【输出】数据汇总!$1:$1,0))/100,"")</f>
        <v>-468.20059799999962</v>
      </c>
      <c r="J12" s="104">
        <f>IFERROR(INDEX(【输出】数据汇总!$A:$AJ,MATCH(不同回收率下超额拨备!$B12&amp;不同回收率下超额拨备!J$3,【输出】数据汇总!$A:$A,0),MATCH(不同回收率下超额拨备!$A$3,【输出】数据汇总!$1:$1,0))/100,"")</f>
        <v>346.36</v>
      </c>
      <c r="K12" s="104">
        <f>IFERROR(INDEX(【输出】数据汇总!$A:$AJ,MATCH(不同回收率下超额拨备!$B12&amp;不同回收率下超额拨备!K$3,【输出】数据汇总!$A:$A,0),MATCH(不同回收率下超额拨备!$A$3,【输出】数据汇总!$1:$1,0))/100,"")</f>
        <v>475.00999999999971</v>
      </c>
      <c r="L12" s="105">
        <f t="shared" si="0"/>
        <v>0.30159999999999998</v>
      </c>
      <c r="M12" s="114">
        <f t="shared" si="1"/>
        <v>3.5653909359252535E-2</v>
      </c>
      <c r="N12" s="104">
        <f>IFERROR(INDEX(【输出】数据汇总!$A:$AJ,MATCH(不同回收率下超额拨备!$B12&amp;不同回收率下超额拨备!N$3,【输出】数据汇总!$A:$A,0),MATCH(不同回收率下超额拨备!$A$3,【输出】数据汇总!$1:$1,0))/100,"")</f>
        <v>128.64999999999972</v>
      </c>
      <c r="O12" s="104">
        <f>IFERROR(INDEX(【输出】数据汇总!$A:$AJ,MATCH(不同回收率下超额拨备!$B12&amp;不同回收率下超额拨备!O$3,【输出】数据汇总!$A:$A,0),MATCH(不同回收率下超额拨备!$A$3,【输出】数据汇总!$1:$1,0))/100,"")</f>
        <v>-339.55059799999987</v>
      </c>
      <c r="P12" s="104">
        <f>IFERROR(INDEX(【输出】数据汇总!$A:$AJ,MATCH(不同回收率下超额拨备!$B12&amp;不同回收率下超额拨备!P$3,【输出】数据汇总!$A:$A,0),MATCH(不同回收率下超额拨备!$A$3,【输出】数据汇总!$1:$1,0))/100,"")</f>
        <v>500.17</v>
      </c>
      <c r="Q12" s="104">
        <f>IFERROR(INDEX(【输出】数据汇总!$A:$AJ,MATCH(不同回收率下超额拨备!$B12&amp;不同回收率下超额拨备!Q$3,【输出】数据汇总!$A:$A,0),MATCH(不同回收率下超额拨备!$A$3,【输出】数据汇总!$1:$1,0))/100,"")</f>
        <v>8169.14</v>
      </c>
      <c r="R12" s="111">
        <f t="shared" si="2"/>
        <v>-0.6788703800707756</v>
      </c>
      <c r="S12" s="109">
        <f t="shared" si="2"/>
        <v>-4.1565035976859233E-2</v>
      </c>
      <c r="T12" s="116">
        <f t="shared" si="3"/>
        <v>232.55799999999971</v>
      </c>
      <c r="U12" s="115">
        <f t="shared" si="4"/>
        <v>-235.64259799999991</v>
      </c>
      <c r="V12" s="108">
        <f t="shared" si="5"/>
        <v>-0.47112501349541136</v>
      </c>
      <c r="W12" s="108">
        <f t="shared" si="6"/>
        <v>-2.8845459619984467E-2</v>
      </c>
      <c r="X12" s="116">
        <f t="shared" si="7"/>
        <v>301.8299999999997</v>
      </c>
      <c r="Y12" s="115">
        <f t="shared" si="8"/>
        <v>-166.37059799999992</v>
      </c>
      <c r="Z12" s="111">
        <f t="shared" si="9"/>
        <v>-0.33262810244516844</v>
      </c>
      <c r="AA12" s="108">
        <f t="shared" si="10"/>
        <v>-2.0365742048734616E-2</v>
      </c>
      <c r="AB12" s="116">
        <f t="shared" si="11"/>
        <v>371.10199999999969</v>
      </c>
      <c r="AC12" s="115">
        <f t="shared" si="12"/>
        <v>-97.098597999999924</v>
      </c>
      <c r="AD12" s="111">
        <f t="shared" si="13"/>
        <v>-0.19413119139492557</v>
      </c>
      <c r="AE12" s="108">
        <f t="shared" si="14"/>
        <v>-1.1886024477484769E-2</v>
      </c>
      <c r="AI12" s="3" t="str">
        <f t="shared" si="15"/>
        <v>民生</v>
      </c>
      <c r="AJ12" s="112" t="s">
        <v>38</v>
      </c>
      <c r="AK12" s="112">
        <v>0.3004</v>
      </c>
    </row>
    <row r="13" spans="1:45" x14ac:dyDescent="0.35">
      <c r="A13" s="5">
        <f>COUNTIFS(C$3:C13,C13)</f>
        <v>4</v>
      </c>
      <c r="B13" s="7" t="s">
        <v>36</v>
      </c>
      <c r="C13" s="7" t="s">
        <v>257</v>
      </c>
      <c r="D13" s="7" t="str">
        <f>VLOOKUP(B13,单指标趋势!E:G,3,0)</f>
        <v>股份4</v>
      </c>
      <c r="E13" s="113">
        <f>VLOOKUP($B13,'估值散点图-回收率0'!$C:$E,2,0)</f>
        <v>0.63804000616073608</v>
      </c>
      <c r="F13" s="113">
        <f>VLOOKUP($B13,'估值散点图-回收率0'!$C:$E,3,0)</f>
        <v>7.2045494460924093</v>
      </c>
      <c r="G13" s="104">
        <f>IFERROR(INDEX(【输出】数据汇总!$A:$AJ,MATCH(不同回收率下超额拨备!$B13&amp;不同回收率下超额拨备!G$3,【输出】数据汇总!$A:$A,0),MATCH(不同回收率下超额拨备!$A$3,【输出】数据汇总!$1:$1,0))/100,"")</f>
        <v>1626.7297800000001</v>
      </c>
      <c r="H13" s="104">
        <f>IFERROR(INDEX(【输出】数据汇总!$A:$AJ,MATCH(不同回收率下超额拨备!$B13&amp;不同回收率下超额拨备!H$3,【输出】数据汇总!$A:$A,0),MATCH(不同回收率下超额拨备!$A$3,【输出】数据汇总!$1:$1,0))/100,"")</f>
        <v>1397.0600000000004</v>
      </c>
      <c r="I13" s="104">
        <f>IFERROR(INDEX(【输出】数据汇总!$A:$AJ,MATCH(不同回收率下超额拨备!$B13&amp;不同回收率下超额拨备!I$3,【输出】数据汇总!$A:$A,0),MATCH(不同回收率下超额拨备!$A$3,【输出】数据汇总!$1:$1,0))/100,"")</f>
        <v>-229.66977999999975</v>
      </c>
      <c r="J13" s="104">
        <f>IFERROR(INDEX(【输出】数据汇总!$A:$AJ,MATCH(不同回收率下超额拨备!$B13&amp;不同回收率下超额拨备!J$3,【输出】数据汇总!$A:$A,0),MATCH(不同回收率下超额拨备!$A$3,【输出】数据汇总!$1:$1,0))/100,"")</f>
        <v>400.22</v>
      </c>
      <c r="K13" s="104">
        <f>IFERROR(INDEX(【输出】数据汇总!$A:$AJ,MATCH(不同回收率下超额拨备!$B13&amp;不同回收率下超额拨备!K$3,【输出】数据汇总!$A:$A,0),MATCH(不同回收率下超额拨备!$A$3,【输出】数据汇总!$1:$1,0))/100,"")</f>
        <v>460.80999999999972</v>
      </c>
      <c r="L13" s="105">
        <f t="shared" si="0"/>
        <v>0.30499999999999999</v>
      </c>
      <c r="M13" s="114">
        <f t="shared" si="1"/>
        <v>4.2334361403463659E-2</v>
      </c>
      <c r="N13" s="104">
        <f>IFERROR(INDEX(【输出】数据汇总!$A:$AJ,MATCH(不同回收率下超额拨备!$B13&amp;不同回收率下超额拨备!N$3,【输出】数据汇总!$A:$A,0),MATCH(不同回收率下超额拨备!$A$3,【输出】数据汇总!$1:$1,0))/100,"")</f>
        <v>60.589999999999712</v>
      </c>
      <c r="O13" s="104">
        <f>IFERROR(INDEX(【输出】数据汇总!$A:$AJ,MATCH(不同回收率下超额拨备!$B13&amp;不同回收率下超额拨备!O$3,【输出】数据汇总!$A:$A,0),MATCH(不同回收率下超额拨备!$A$3,【输出】数据汇总!$1:$1,0))/100,"")</f>
        <v>-169.07978000000003</v>
      </c>
      <c r="P13" s="104">
        <f>IFERROR(INDEX(【输出】数据汇总!$A:$AJ,MATCH(不同回收率下超额拨备!$B13&amp;不同回收率下超额拨备!P$3,【输出】数据汇总!$A:$A,0),MATCH(不同回收率下超额拨备!$A$3,【输出】数据汇总!$1:$1,0))/100,"")</f>
        <v>706.18</v>
      </c>
      <c r="Q13" s="104">
        <f>IFERROR(INDEX(【输出】数据汇总!$A:$AJ,MATCH(不同回收率下超额拨备!$B13&amp;不同回收率下超额拨备!Q$3,【输出】数据汇总!$A:$A,0),MATCH(不同回收率下超额拨备!$A$3,【输出】数据汇总!$1:$1,0))/100,"")</f>
        <v>8288.1299999999992</v>
      </c>
      <c r="R13" s="111">
        <f t="shared" si="2"/>
        <v>-0.23942872921917929</v>
      </c>
      <c r="S13" s="109">
        <f t="shared" si="2"/>
        <v>-2.040023262183388E-2</v>
      </c>
      <c r="T13" s="116">
        <f t="shared" si="3"/>
        <v>180.65599999999972</v>
      </c>
      <c r="U13" s="115">
        <f t="shared" si="4"/>
        <v>-49.013780000000025</v>
      </c>
      <c r="V13" s="108">
        <f>U13/$P13</f>
        <v>-6.94069217479963E-2</v>
      </c>
      <c r="W13" s="108">
        <f t="shared" si="6"/>
        <v>-5.913732048121836E-3</v>
      </c>
      <c r="X13" s="116">
        <f t="shared" si="7"/>
        <v>260.6999999999997</v>
      </c>
      <c r="Y13" s="115">
        <f t="shared" si="8"/>
        <v>31.030219999999957</v>
      </c>
      <c r="Z13" s="111">
        <f t="shared" si="9"/>
        <v>4.3940949899459007E-2</v>
      </c>
      <c r="AA13" s="108">
        <f t="shared" si="10"/>
        <v>3.7439350010195255E-3</v>
      </c>
      <c r="AB13" s="116">
        <f t="shared" si="11"/>
        <v>340.74399999999969</v>
      </c>
      <c r="AC13" s="115">
        <f t="shared" si="12"/>
        <v>111.07421999999994</v>
      </c>
      <c r="AD13" s="111">
        <f t="shared" si="13"/>
        <v>0.15728882154691431</v>
      </c>
      <c r="AE13" s="108">
        <f t="shared" si="14"/>
        <v>1.3401602050160886E-2</v>
      </c>
      <c r="AI13" s="3" t="str">
        <f t="shared" si="15"/>
        <v>兴业</v>
      </c>
      <c r="AJ13" s="112" t="s">
        <v>29</v>
      </c>
      <c r="AK13" s="112">
        <v>0.30170000000000002</v>
      </c>
    </row>
    <row r="14" spans="1:45" x14ac:dyDescent="0.35">
      <c r="A14" s="5">
        <f>COUNTIFS(C$3:C14,C14)</f>
        <v>5</v>
      </c>
      <c r="B14" s="7" t="s">
        <v>39</v>
      </c>
      <c r="C14" s="7" t="s">
        <v>257</v>
      </c>
      <c r="D14" s="7" t="str">
        <f>VLOOKUP(B14,单指标趋势!E:G,3,0)</f>
        <v>股份5</v>
      </c>
      <c r="E14" s="113">
        <f>VLOOKUP($B14,'估值散点图-回收率0'!$C:$E,2,0)</f>
        <v>0.29387971758842468</v>
      </c>
      <c r="F14" s="113">
        <f>VLOOKUP($B14,'估值散点图-回收率0'!$C:$E,3,0)</f>
        <v>6.0802230084122968</v>
      </c>
      <c r="G14" s="104">
        <f>IFERROR(INDEX(【输出】数据汇总!$A:$AJ,MATCH(不同回收率下超额拨备!$B14&amp;不同回收率下超额拨备!G$3,【输出】数据汇总!$A:$A,0),MATCH(不同回收率下超额拨备!$A$3,【输出】数据汇总!$1:$1,0))/100,"")</f>
        <v>1872.1108900000002</v>
      </c>
      <c r="H14" s="104">
        <f>IFERROR(INDEX(【输出】数据汇总!$A:$AJ,MATCH(不同回收率下超额拨备!$B14&amp;不同回收率下超额拨备!H$3,【输出】数据汇总!$A:$A,0),MATCH(不同回收率下超额拨备!$A$3,【输出】数据汇总!$1:$1,0))/100,"")</f>
        <v>929.25</v>
      </c>
      <c r="I14" s="104">
        <f>IFERROR(INDEX(【输出】数据汇总!$A:$AJ,MATCH(不同回收率下超额拨备!$B14&amp;不同回收率下超额拨备!I$3,【输出】数据汇总!$A:$A,0),MATCH(不同回收率下超额拨备!$A$3,【输出】数据汇总!$1:$1,0))/100,"")</f>
        <v>-942.86089000000004</v>
      </c>
      <c r="J14" s="104">
        <f>IFERROR(INDEX(【输出】数据汇总!$A:$AJ,MATCH(不同回收率下超额拨备!$B14&amp;不同回收率下超额拨备!J$3,【输出】数据汇总!$A:$A,0),MATCH(不同回收率下超额拨备!$A$3,【输出】数据汇总!$1:$1,0))/100,"")</f>
        <v>316.06</v>
      </c>
      <c r="K14" s="104">
        <f>IFERROR(INDEX(【输出】数据汇总!$A:$AJ,MATCH(不同回收率下超额拨备!$B14&amp;不同回收率下超额拨备!K$3,【输出】数据汇总!$A:$A,0),MATCH(不同回收率下超额拨备!$A$3,【输出】数据汇总!$1:$1,0))/100,"")</f>
        <v>249.13</v>
      </c>
      <c r="L14" s="105">
        <f t="shared" si="0"/>
        <v>0.3004</v>
      </c>
      <c r="M14" s="114">
        <f t="shared" si="1"/>
        <v>4.9406082570389503E-2</v>
      </c>
      <c r="N14" s="104">
        <f>IFERROR(INDEX(【输出】数据汇总!$A:$AJ,MATCH(不同回收率下超额拨备!$B14&amp;不同回收率下超额拨备!N$3,【输出】数据汇总!$A:$A,0),MATCH(不同回收率下超额拨备!$A$3,【输出】数据汇总!$1:$1,0))/100,"")</f>
        <v>-66.930000000000007</v>
      </c>
      <c r="O14" s="104">
        <f>IFERROR(INDEX(【输出】数据汇总!$A:$AJ,MATCH(不同回收率下超额拨备!$B14&amp;不同回收率下超额拨备!O$3,【输出】数据汇总!$A:$A,0),MATCH(不同回收率下超额拨备!$A$3,【输出】数据汇总!$1:$1,0))/100,"")</f>
        <v>-1009.7908900000001</v>
      </c>
      <c r="P14" s="104">
        <f>IFERROR(INDEX(【输出】数据汇总!$A:$AJ,MATCH(不同回收率下超额拨备!$B14&amp;不同回收率下超额拨备!P$3,【输出】数据汇总!$A:$A,0),MATCH(不同回收率下超额拨备!$A$3,【输出】数据汇总!$1:$1,0))/100,"")</f>
        <v>305.63</v>
      </c>
      <c r="Q14" s="104">
        <f>IFERROR(INDEX(【输出】数据汇总!$A:$AJ,MATCH(不同回收率下超额拨备!$B14&amp;不同回收率下超额拨备!Q$3,【输出】数据汇总!$A:$A,0),MATCH(不同回收率下超额拨备!$A$3,【输出】数据汇总!$1:$1,0))/100,"")</f>
        <v>6896.37</v>
      </c>
      <c r="R14" s="111">
        <f t="shared" si="2"/>
        <v>-3.3039652193829143</v>
      </c>
      <c r="S14" s="109">
        <f t="shared" si="2"/>
        <v>-0.14642353731020813</v>
      </c>
      <c r="T14" s="116">
        <f t="shared" si="3"/>
        <v>27.888000000000005</v>
      </c>
      <c r="U14" s="115">
        <f t="shared" si="4"/>
        <v>-914.97289000000001</v>
      </c>
      <c r="V14" s="108">
        <f t="shared" si="5"/>
        <v>-2.9937273500638026</v>
      </c>
      <c r="W14" s="108">
        <f t="shared" si="6"/>
        <v>-0.13267456502478842</v>
      </c>
      <c r="X14" s="116">
        <f t="shared" si="7"/>
        <v>91.1</v>
      </c>
      <c r="Y14" s="115">
        <f t="shared" si="8"/>
        <v>-851.76089000000002</v>
      </c>
      <c r="Z14" s="111">
        <f t="shared" si="9"/>
        <v>-2.786902103851062</v>
      </c>
      <c r="AA14" s="108">
        <f t="shared" si="10"/>
        <v>-0.12350858350117526</v>
      </c>
      <c r="AB14" s="116">
        <f t="shared" si="11"/>
        <v>154.31199999999998</v>
      </c>
      <c r="AC14" s="115">
        <f t="shared" si="12"/>
        <v>-788.54889000000003</v>
      </c>
      <c r="AD14" s="111">
        <f t="shared" si="13"/>
        <v>-2.5800768576383208</v>
      </c>
      <c r="AE14" s="108">
        <f t="shared" si="14"/>
        <v>-0.11434260197756212</v>
      </c>
      <c r="AI14" s="3" t="str">
        <f t="shared" si="15"/>
        <v>浦发</v>
      </c>
      <c r="AJ14" s="112" t="s">
        <v>32</v>
      </c>
      <c r="AK14" s="112">
        <v>0.30159999999999998</v>
      </c>
    </row>
    <row r="15" spans="1:45" x14ac:dyDescent="0.35">
      <c r="A15" s="5">
        <f>COUNTIFS(C$3:C15,C15)</f>
        <v>6</v>
      </c>
      <c r="B15" s="7" t="s">
        <v>42</v>
      </c>
      <c r="C15" s="7" t="s">
        <v>257</v>
      </c>
      <c r="D15" s="7" t="str">
        <f>VLOOKUP(B15,单指标趋势!E:G,3,0)</f>
        <v>股份6</v>
      </c>
      <c r="E15" s="113">
        <f>VLOOKUP($B15,'估值散点图-回收率0'!$C:$E,2,0)</f>
        <v>0.38417753577232361</v>
      </c>
      <c r="F15" s="113">
        <f>VLOOKUP($B15,'估值散点图-回收率0'!$C:$E,3,0)</f>
        <v>5.114045862588239</v>
      </c>
      <c r="G15" s="104">
        <f>IFERROR(INDEX(【输出】数据汇总!$A:$AJ,MATCH(不同回收率下超额拨备!$B15&amp;不同回收率下超额拨备!G$3,【输出】数据汇总!$A:$A,0),MATCH(不同回收率下超额拨备!$A$3,【输出】数据汇总!$1:$1,0))/100,"")</f>
        <v>1239.967686</v>
      </c>
      <c r="H15" s="104">
        <f>IFERROR(INDEX(【输出】数据汇总!$A:$AJ,MATCH(不同回收率下超额拨备!$B15&amp;不同回收率下超额拨备!H$3,【输出】数据汇总!$A:$A,0),MATCH(不同回收率下超额拨备!$A$3,【输出】数据汇总!$1:$1,0))/100,"")</f>
        <v>883.6</v>
      </c>
      <c r="I15" s="104">
        <f>IFERROR(INDEX(【输出】数据汇总!$A:$AJ,MATCH(不同回收率下超额拨备!$B15&amp;不同回收率下超额拨备!I$3,【输出】数据汇总!$A:$A,0),MATCH(不同回收率下超额拨备!$A$3,【输出】数据汇总!$1:$1,0))/100,"")</f>
        <v>-356.36768599999994</v>
      </c>
      <c r="J15" s="104">
        <f>IFERROR(INDEX(【输出】数据汇总!$A:$AJ,MATCH(不同回收率下超额拨备!$B15&amp;不同回收率下超额拨备!J$3,【输出】数据汇总!$A:$A,0),MATCH(不同回收率下超额拨备!$A$3,【输出】数据汇总!$1:$1,0))/100,"")</f>
        <v>202.54</v>
      </c>
      <c r="K15" s="104">
        <f>IFERROR(INDEX(【输出】数据汇总!$A:$AJ,MATCH(不同回收率下超额拨备!$B15&amp;不同回收率下超额拨备!K$3,【输出】数据汇总!$A:$A,0),MATCH(不同回收率下超额拨备!$A$3,【输出】数据汇总!$1:$1,0))/100,"")</f>
        <v>250.24</v>
      </c>
      <c r="L15" s="105">
        <f t="shared" si="0"/>
        <v>0.3014</v>
      </c>
      <c r="M15" s="114">
        <f t="shared" si="1"/>
        <v>5.8935724883675614E-2</v>
      </c>
      <c r="N15" s="104">
        <f>IFERROR(INDEX(【输出】数据汇总!$A:$AJ,MATCH(不同回收率下超额拨备!$B15&amp;不同回收率下超额拨备!N$3,【输出】数据汇总!$A:$A,0),MATCH(不同回收率下超额拨备!$A$3,【输出】数据汇总!$1:$1,0))/100,"")</f>
        <v>47.7</v>
      </c>
      <c r="O15" s="104">
        <f>IFERROR(INDEX(【输出】数据汇总!$A:$AJ,MATCH(不同回收率下超额拨备!$B15&amp;不同回收率下超额拨备!O$3,【输出】数据汇总!$A:$A,0),MATCH(不同回收率下超额拨备!$A$3,【输出】数据汇总!$1:$1,0))/100,"")</f>
        <v>-308.66768599999995</v>
      </c>
      <c r="P15" s="104">
        <f>IFERROR(INDEX(【输出】数据汇总!$A:$AJ,MATCH(不同回收率下超额拨备!$B15&amp;不同回收率下超额拨备!P$3,【输出】数据汇总!$A:$A,0),MATCH(不同回收率下超额拨备!$A$3,【输出】数据汇总!$1:$1,0))/100,"")</f>
        <v>388.26</v>
      </c>
      <c r="Q15" s="104">
        <f>IFERROR(INDEX(【输出】数据汇总!$A:$AJ,MATCH(不同回收率下超额拨备!$B15&amp;不同回收率下超额拨备!Q$3,【输出】数据汇总!$A:$A,0),MATCH(不同回收率下超额拨备!$A$3,【输出】数据汇总!$1:$1,0))/100,"")</f>
        <v>6048</v>
      </c>
      <c r="R15" s="111">
        <f t="shared" si="2"/>
        <v>-0.79500253953536282</v>
      </c>
      <c r="S15" s="109">
        <f t="shared" si="2"/>
        <v>-5.1036323743386236E-2</v>
      </c>
      <c r="T15" s="116">
        <f t="shared" si="3"/>
        <v>108.46200000000002</v>
      </c>
      <c r="U15" s="115">
        <f t="shared" si="4"/>
        <v>-247.90568599999992</v>
      </c>
      <c r="V15" s="108">
        <f t="shared" si="5"/>
        <v>-0.63850431669499796</v>
      </c>
      <c r="W15" s="108">
        <f t="shared" si="6"/>
        <v>-4.0989696759259245E-2</v>
      </c>
      <c r="X15" s="116">
        <f t="shared" si="7"/>
        <v>148.97000000000003</v>
      </c>
      <c r="Y15" s="115">
        <f t="shared" si="8"/>
        <v>-207.39768599999991</v>
      </c>
      <c r="Z15" s="111">
        <f t="shared" si="9"/>
        <v>-0.53417216813475488</v>
      </c>
      <c r="AA15" s="108">
        <f t="shared" si="10"/>
        <v>-3.4291945436507924E-2</v>
      </c>
      <c r="AB15" s="116">
        <f t="shared" si="11"/>
        <v>189.47800000000001</v>
      </c>
      <c r="AC15" s="115">
        <f t="shared" si="12"/>
        <v>-166.88968599999993</v>
      </c>
      <c r="AD15" s="111">
        <f t="shared" si="13"/>
        <v>-0.42984001957451173</v>
      </c>
      <c r="AE15" s="108">
        <f t="shared" si="14"/>
        <v>-2.75941941137566E-2</v>
      </c>
      <c r="AI15" s="3" t="str">
        <f t="shared" si="15"/>
        <v>华夏</v>
      </c>
      <c r="AJ15" s="112" t="s">
        <v>47</v>
      </c>
      <c r="AK15" s="112">
        <v>0.25040000000000001</v>
      </c>
    </row>
    <row r="16" spans="1:45" x14ac:dyDescent="0.35">
      <c r="A16" s="5">
        <f>COUNTIFS(C$3:C16,C16)</f>
        <v>7</v>
      </c>
      <c r="B16" s="7" t="s">
        <v>45</v>
      </c>
      <c r="C16" s="7" t="s">
        <v>257</v>
      </c>
      <c r="D16" s="7" t="str">
        <f>VLOOKUP(B16,单指标趋势!E:G,3,0)</f>
        <v>股份7</v>
      </c>
      <c r="E16" s="113">
        <f>VLOOKUP($B16,'估值散点图-回收率0'!$C:$E,2,0)</f>
        <v>0.47651329636573792</v>
      </c>
      <c r="F16" s="113">
        <f>VLOOKUP($B16,'估值散点图-回收率0'!$C:$E,3,0)</f>
        <v>5.2670693881841117</v>
      </c>
      <c r="G16" s="104">
        <f>IFERROR(INDEX(【输出】数据汇总!$A:$AJ,MATCH(不同回收率下超额拨备!$B16&amp;不同回收率下超额拨备!G$3,【输出】数据汇总!$A:$A,0),MATCH(不同回收率下超额拨备!$A$3,【输出】数据汇总!$1:$1,0))/100,"")</f>
        <v>956.66</v>
      </c>
      <c r="H16" s="104">
        <f>IFERROR(INDEX(【输出】数据汇总!$A:$AJ,MATCH(不同回收率下超额拨备!$B16&amp;不同回收率下超额拨备!H$3,【输出】数据汇总!$A:$A,0),MATCH(不同回收率下超额拨备!$A$3,【输出】数据汇总!$1:$1,0))/100,"")</f>
        <v>788.61</v>
      </c>
      <c r="I16" s="104">
        <f>IFERROR(INDEX(【输出】数据汇总!$A:$AJ,MATCH(不同回收率下超额拨备!$B16&amp;不同回收率下超额拨备!I$3,【输出】数据汇总!$A:$A,0),MATCH(不同回收率下超额拨备!$A$3,【输出】数据汇总!$1:$1,0))/100,"")</f>
        <v>-168.05</v>
      </c>
      <c r="J16" s="104">
        <f>IFERROR(INDEX(【输出】数据汇总!$A:$AJ,MATCH(不同回收率下超额拨备!$B16&amp;不同回收率下超额拨备!J$3,【输出】数据汇总!$A:$A,0),MATCH(不同回收率下超额拨备!$A$3,【输出】数据汇总!$1:$1,0))/100,"")</f>
        <v>103.31</v>
      </c>
      <c r="K16" s="104">
        <f>IFERROR(INDEX(【输出】数据汇总!$A:$AJ,MATCH(不同回收率下超额拨备!$B16&amp;不同回收率下超额拨备!K$3,【输出】数据汇总!$A:$A,0),MATCH(不同回收率下超额拨备!$A$3,【输出】数据汇总!$1:$1,0))/100,"")</f>
        <v>130.58000000000001</v>
      </c>
      <c r="L16" s="105">
        <f t="shared" si="0"/>
        <v>0.28322327142715858</v>
      </c>
      <c r="M16" s="114">
        <f t="shared" si="1"/>
        <v>5.3772458753349246E-2</v>
      </c>
      <c r="N16" s="104">
        <f>IFERROR(INDEX(【输出】数据汇总!$A:$AJ,MATCH(不同回收率下超额拨备!$B16&amp;不同回收率下超额拨备!N$3,【输出】数据汇总!$A:$A,0),MATCH(不同回收率下超额拨备!$A$3,【输出】数据汇总!$1:$1,0))/100,"")</f>
        <v>27.27</v>
      </c>
      <c r="O16" s="104">
        <f>IFERROR(INDEX(【输出】数据汇总!$A:$AJ,MATCH(不同回收率下超额拨备!$B16&amp;不同回收率下超额拨备!O$3,【输出】数据汇总!$A:$A,0),MATCH(不同回收率下超额拨备!$A$3,【输出】数据汇总!$1:$1,0))/100,"")</f>
        <v>-140.78</v>
      </c>
      <c r="P16" s="104">
        <f>IFERROR(INDEX(【输出】数据汇总!$A:$AJ,MATCH(不同回收率下超额拨备!$B16&amp;不同回收率下超额拨备!P$3,【输出】数据汇总!$A:$A,0),MATCH(不同回收率下超额拨备!$A$3,【输出】数据汇总!$1:$1,0))/100,"")</f>
        <v>426.33</v>
      </c>
      <c r="Q16" s="104">
        <f>IFERROR(INDEX(【输出】数据汇总!$A:$AJ,MATCH(不同回收率下超额拨备!$B16&amp;不同回收率下超额拨备!Q$3,【输出】数据汇总!$A:$A,0),MATCH(不同回收率下超额拨备!$A$3,【输出】数据汇总!$1:$1,0))/100,"")</f>
        <v>5511.84</v>
      </c>
      <c r="R16" s="111">
        <f t="shared" si="2"/>
        <v>-0.33021368423521685</v>
      </c>
      <c r="S16" s="109">
        <f t="shared" si="2"/>
        <v>-2.55413800110308E-2</v>
      </c>
      <c r="T16" s="116">
        <f t="shared" si="3"/>
        <v>58.263000000000019</v>
      </c>
      <c r="U16" s="115">
        <f t="shared" si="4"/>
        <v>-109.78699999999999</v>
      </c>
      <c r="V16" s="108">
        <f t="shared" si="5"/>
        <v>-0.25751647784580017</v>
      </c>
      <c r="W16" s="108">
        <f t="shared" si="6"/>
        <v>-1.9918393857586574E-2</v>
      </c>
      <c r="X16" s="116">
        <f t="shared" si="7"/>
        <v>78.925000000000011</v>
      </c>
      <c r="Y16" s="115">
        <f t="shared" si="8"/>
        <v>-89.125</v>
      </c>
      <c r="Z16" s="111">
        <f t="shared" si="9"/>
        <v>-0.20905167358618912</v>
      </c>
      <c r="AA16" s="108">
        <f t="shared" si="10"/>
        <v>-1.6169736421957095E-2</v>
      </c>
      <c r="AB16" s="116">
        <f t="shared" si="11"/>
        <v>99.587000000000003</v>
      </c>
      <c r="AC16" s="115">
        <f t="shared" si="12"/>
        <v>-68.463000000000008</v>
      </c>
      <c r="AD16" s="111">
        <f t="shared" si="13"/>
        <v>-0.16058686932657804</v>
      </c>
      <c r="AE16" s="108">
        <f t="shared" si="14"/>
        <v>-1.2421078986327615E-2</v>
      </c>
      <c r="AI16" s="3" t="str">
        <f t="shared" si="15"/>
        <v>平安</v>
      </c>
      <c r="AJ16" s="112" t="s">
        <v>44</v>
      </c>
      <c r="AK16" s="112">
        <v>0.28322327142715858</v>
      </c>
    </row>
    <row r="17" spans="1:37" x14ac:dyDescent="0.35">
      <c r="A17" s="5">
        <f>COUNTIFS(C$3:C17,C17)</f>
        <v>8</v>
      </c>
      <c r="B17" s="5" t="s">
        <v>48</v>
      </c>
      <c r="C17" s="7" t="s">
        <v>257</v>
      </c>
      <c r="D17" s="7" t="str">
        <f>VLOOKUP(B17,单指标趋势!E:G,3,0)</f>
        <v>股份8</v>
      </c>
      <c r="E17" s="113">
        <f>VLOOKUP($B17,'估值散点图-回收率0'!$C:$E,2,0)</f>
        <v>0.36895883083343506</v>
      </c>
      <c r="F17" s="113">
        <f>VLOOKUP($B17,'估值散点图-回收率0'!$C:$E,3,0)</f>
        <v>4.6769150261254975</v>
      </c>
      <c r="G17" s="104">
        <f>IFERROR(INDEX(【输出】数据汇总!$A:$AJ,MATCH(不同回收率下超额拨备!$B17&amp;不同回收率下超额拨备!G$3,【输出】数据汇总!$A:$A,0),MATCH(不同回收率下超额拨备!$A$3,【输出】数据汇总!$1:$1,0))/100,"")</f>
        <v>1083.6132299999999</v>
      </c>
      <c r="H17" s="104">
        <f>IFERROR(INDEX(【输出】数据汇总!$A:$AJ,MATCH(不同回收率下超额拨备!$B17&amp;不同回收率下超额拨备!H$3,【输出】数据汇总!$A:$A,0),MATCH(不同回收率下超额拨备!$A$3,【输出】数据汇总!$1:$1,0))/100,"")</f>
        <v>571.54999999999995</v>
      </c>
      <c r="I17" s="104">
        <f>IFERROR(INDEX(【输出】数据汇总!$A:$AJ,MATCH(不同回收率下超额拨备!$B17&amp;不同回收率下超额拨备!I$3,【输出】数据汇总!$A:$A,0),MATCH(不同回收率下超额拨备!$A$3,【输出】数据汇总!$1:$1,0))/100,"")</f>
        <v>-512.06323000000009</v>
      </c>
      <c r="J17" s="104">
        <f>IFERROR(INDEX(【输出】数据汇总!$A:$AJ,MATCH(不同回收率下超额拨备!$B17&amp;不同回收率下超额拨备!J$3,【输出】数据汇总!$A:$A,0),MATCH(不同回收率下超额拨备!$A$3,【输出】数据汇总!$1:$1,0))/100,"")</f>
        <v>188.19</v>
      </c>
      <c r="K17" s="104">
        <f>IFERROR(INDEX(【输出】数据汇总!$A:$AJ,MATCH(不同回收率下超额拨备!$B17&amp;不同回收率下超额拨备!K$3,【输出】数据汇总!$A:$A,0),MATCH(不同回收率下超额拨备!$A$3,【输出】数据汇总!$1:$1,0))/100,"")</f>
        <v>173.53000000000009</v>
      </c>
      <c r="L17" s="105">
        <f t="shared" si="0"/>
        <v>0.25040000000000001</v>
      </c>
      <c r="M17" s="114">
        <f t="shared" si="1"/>
        <v>5.3539565846557446E-2</v>
      </c>
      <c r="N17" s="104">
        <f>IFERROR(INDEX(【输出】数据汇总!$A:$AJ,MATCH(不同回收率下超额拨备!$B17&amp;不同回收率下超额拨备!N$3,【输出】数据汇总!$A:$A,0),MATCH(不同回收率下超额拨备!$A$3,【输出】数据汇总!$1:$1,0))/100,"")</f>
        <v>-14.659999999999927</v>
      </c>
      <c r="O17" s="104">
        <f>IFERROR(INDEX(【输出】数据汇总!$A:$AJ,MATCH(不同回收率下超额拨备!$B17&amp;不同回收率下超额拨备!O$3,【输出】数据汇总!$A:$A,0),MATCH(不同回收率下超额拨备!$A$3,【输出】数据汇总!$1:$1,0))/100,"")</f>
        <v>-526.72323000000006</v>
      </c>
      <c r="P17" s="104">
        <f>IFERROR(INDEX(【输出】数据汇总!$A:$AJ,MATCH(不同回收率下超额拨备!$B17&amp;不同回收率下超额拨备!P$3,【输出】数据汇总!$A:$A,0),MATCH(不同回收率下超额拨备!$A$3,【输出】数据汇总!$1:$1,0))/100,"")</f>
        <v>272</v>
      </c>
      <c r="Q17" s="104">
        <f>IFERROR(INDEX(【输出】数据汇总!$A:$AJ,MATCH(不同回收率下超额拨备!$B17&amp;不同回收率下超额拨备!Q$3,【输出】数据汇总!$A:$A,0),MATCH(不同回收率下超额拨备!$A$3,【输出】数据汇总!$1:$1,0))/100,"")</f>
        <v>3957.46</v>
      </c>
      <c r="R17" s="111">
        <f t="shared" si="2"/>
        <v>-1.9364824632352944</v>
      </c>
      <c r="S17" s="109">
        <f t="shared" si="2"/>
        <v>-0.13309628650700198</v>
      </c>
      <c r="T17" s="116">
        <f t="shared" si="3"/>
        <v>41.797000000000082</v>
      </c>
      <c r="U17" s="115">
        <f t="shared" si="4"/>
        <v>-470.26623000000001</v>
      </c>
      <c r="V17" s="108">
        <f t="shared" si="5"/>
        <v>-1.7289199632352941</v>
      </c>
      <c r="W17" s="108">
        <f t="shared" si="6"/>
        <v>-0.11883031793119829</v>
      </c>
      <c r="X17" s="116">
        <f t="shared" si="7"/>
        <v>79.435000000000088</v>
      </c>
      <c r="Y17" s="115">
        <f t="shared" si="8"/>
        <v>-432.62823000000003</v>
      </c>
      <c r="Z17" s="111">
        <f t="shared" si="9"/>
        <v>-1.5905449632352942</v>
      </c>
      <c r="AA17" s="108">
        <f t="shared" si="10"/>
        <v>-0.10931967221399586</v>
      </c>
      <c r="AB17" s="116">
        <f t="shared" si="11"/>
        <v>117.07300000000008</v>
      </c>
      <c r="AC17" s="115">
        <f t="shared" si="12"/>
        <v>-394.99023</v>
      </c>
      <c r="AD17" s="111">
        <f t="shared" si="13"/>
        <v>-1.452169963235294</v>
      </c>
      <c r="AE17" s="108">
        <f t="shared" si="14"/>
        <v>-9.9809026496793393E-2</v>
      </c>
      <c r="AI17" s="3" t="str">
        <f t="shared" si="15"/>
        <v>光大</v>
      </c>
      <c r="AJ17" s="112" t="s">
        <v>41</v>
      </c>
      <c r="AK17" s="112">
        <v>0.3014</v>
      </c>
    </row>
    <row r="18" spans="1:37" x14ac:dyDescent="0.35">
      <c r="A18" s="5">
        <f>COUNTIFS(C$3:C18,C18)</f>
        <v>9</v>
      </c>
      <c r="B18" s="5" t="s">
        <v>51</v>
      </c>
      <c r="C18" s="7" t="s">
        <v>257</v>
      </c>
      <c r="D18" s="7" t="str">
        <f>VLOOKUP(B18,单指标趋势!E:G,3,0)</f>
        <v>股份9</v>
      </c>
      <c r="E18" s="113">
        <f>VLOOKUP($B18,'估值散点图-回收率0'!$C:$E,2,0)</f>
        <v>0.46321761608123779</v>
      </c>
      <c r="F18" s="113">
        <f>VLOOKUP($B18,'估值散点图-回收率0'!$C:$E,3,0)</f>
        <v>5.7783791211866182</v>
      </c>
      <c r="G18" s="104">
        <f>IFERROR(INDEX(【输出】数据汇总!$A:$AJ,MATCH(不同回收率下超额拨备!$B18&amp;不同回收率下超额拨备!G$3,【输出】数据汇总!$A:$A,0),MATCH(不同回收率下超额拨备!$A$3,【输出】数据汇总!$1:$1,0))/100,"")</f>
        <v>712.36450400000001</v>
      </c>
      <c r="H18" s="104">
        <f>IFERROR(INDEX(【输出】数据汇总!$A:$AJ,MATCH(不同回收率下超额拨备!$B18&amp;不同回收率下超额拨备!H$3,【输出】数据汇总!$A:$A,0),MATCH(不同回收率下超额拨备!$A$3,【输出】数据汇总!$1:$1,0))/100,"")</f>
        <v>404.54</v>
      </c>
      <c r="I18" s="104">
        <f>IFERROR(INDEX(【输出】数据汇总!$A:$AJ,MATCH(不同回收率下超额拨备!$B18&amp;不同回收率下超额拨备!I$3,【输出】数据汇总!$A:$A,0),MATCH(不同回收率下超额拨备!$A$3,【输出】数据汇总!$1:$1,0))/100,"")</f>
        <v>-307.82450399999999</v>
      </c>
      <c r="J18" s="104">
        <f>IFERROR(INDEX(【输出】数据汇总!$A:$AJ,MATCH(不同回收率下超额拨备!$B18&amp;不同回收率下超额拨备!J$3,【输出】数据汇总!$A:$A,0),MATCH(不同回收率下超额拨备!$A$3,【输出】数据汇总!$1:$1,0))/100,"")</f>
        <v>500.2700000000001</v>
      </c>
      <c r="K18" s="104">
        <f>IFERROR(INDEX(【输出】数据汇总!$A:$AJ,MATCH(不同回收率下超额拨备!$B18&amp;不同回收率下超额拨备!K$3,【输出】数据汇总!$A:$A,0),MATCH(不同回收率下超额拨备!$A$3,【输出】数据汇总!$1:$1,0))/100,"")</f>
        <v>293.67</v>
      </c>
      <c r="L18" s="105">
        <f t="shared" si="0"/>
        <v>0.30120000000000002</v>
      </c>
      <c r="M18" s="114">
        <f t="shared" si="1"/>
        <v>5.2125344094443415E-2</v>
      </c>
      <c r="N18" s="104">
        <f>IFERROR(INDEX(【输出】数据汇总!$A:$AJ,MATCH(不同回收率下超额拨备!$B18&amp;不同回收率下超额拨备!N$3,【输出】数据汇总!$A:$A,0),MATCH(不同回收率下超额拨备!$A$3,【输出】数据汇总!$1:$1,0))/100,"")</f>
        <v>-206.60000000000008</v>
      </c>
      <c r="O18" s="104">
        <f>IFERROR(INDEX(【输出】数据汇总!$A:$AJ,MATCH(不同回收率下超额拨备!$B18&amp;不同回收率下超额拨备!O$3,【输出】数据汇总!$A:$A,0),MATCH(不同回收率下超额拨备!$A$3,【输出】数据汇总!$1:$1,0))/100,"")</f>
        <v>-514.42450400000007</v>
      </c>
      <c r="P18" s="104">
        <f>IFERROR(INDEX(【输出】数据汇总!$A:$AJ,MATCH(不同回收率下超额拨备!$B18&amp;不同回收率下超额拨备!P$3,【输出】数据汇总!$A:$A,0),MATCH(不同回收率下超额拨备!$A$3,【输出】数据汇总!$1:$1,0))/100,"")</f>
        <v>129.31</v>
      </c>
      <c r="Q18" s="104">
        <f>IFERROR(INDEX(【输出】数据汇总!$A:$AJ,MATCH(不同回收率下超额拨备!$B18&amp;不同回收率下超额拨备!Q$3,【输出】数据汇总!$A:$A,0),MATCH(不同回收率下超额拨备!$A$3,【输出】数据汇总!$1:$1,0))/100,"")</f>
        <v>2028.68</v>
      </c>
      <c r="R18" s="111">
        <f t="shared" si="2"/>
        <v>-3.9782267728713947</v>
      </c>
      <c r="S18" s="109">
        <f t="shared" si="2"/>
        <v>-0.25357597255358166</v>
      </c>
      <c r="T18" s="116">
        <f t="shared" si="3"/>
        <v>-56.519000000000005</v>
      </c>
      <c r="U18" s="115">
        <f t="shared" si="4"/>
        <v>-364.343504</v>
      </c>
      <c r="V18" s="108">
        <f t="shared" si="5"/>
        <v>-2.8175972778594076</v>
      </c>
      <c r="W18" s="108">
        <f t="shared" si="6"/>
        <v>-0.17959634047755191</v>
      </c>
      <c r="X18" s="116">
        <f t="shared" si="7"/>
        <v>43.534999999999968</v>
      </c>
      <c r="Y18" s="115">
        <f t="shared" si="8"/>
        <v>-264.28950400000002</v>
      </c>
      <c r="Z18" s="111">
        <f t="shared" si="9"/>
        <v>-2.0438442811847501</v>
      </c>
      <c r="AA18" s="108">
        <f t="shared" si="10"/>
        <v>-0.13027658576019877</v>
      </c>
      <c r="AB18" s="116">
        <f t="shared" si="11"/>
        <v>143.58899999999997</v>
      </c>
      <c r="AC18" s="115">
        <f t="shared" si="12"/>
        <v>-164.23550400000002</v>
      </c>
      <c r="AD18" s="111">
        <f t="shared" si="13"/>
        <v>-1.2700912845100922</v>
      </c>
      <c r="AE18" s="108">
        <f t="shared" si="14"/>
        <v>-8.0956831042845595E-2</v>
      </c>
      <c r="AI18" s="3" t="str">
        <f t="shared" si="15"/>
        <v>浙商</v>
      </c>
      <c r="AJ18" s="112" t="s">
        <v>50</v>
      </c>
      <c r="AK18" s="112">
        <v>0.30120000000000002</v>
      </c>
    </row>
    <row r="19" spans="1:37" x14ac:dyDescent="0.35">
      <c r="A19" s="5">
        <f>COUNTIFS(C$3:C19,C19)</f>
        <v>1</v>
      </c>
      <c r="B19" s="5" t="s">
        <v>54</v>
      </c>
      <c r="C19" s="5" t="s">
        <v>255</v>
      </c>
      <c r="D19" s="7" t="str">
        <f>VLOOKUP(B19,单指标趋势!E:G,3,0)</f>
        <v>城商1</v>
      </c>
      <c r="E19" s="113">
        <f>VLOOKUP($B19,'估值散点图-回收率0'!$C:$E,2,0)</f>
        <v>0.41921985149383545</v>
      </c>
      <c r="F19" s="113">
        <f>VLOOKUP($B19,'估值散点图-回收率0'!$C:$E,3,0)</f>
        <v>5.2109859161539065</v>
      </c>
      <c r="G19" s="104" t="str">
        <f>IFERROR(INDEX(【输出】数据汇总!$A:$AJ,MATCH(不同回收率下超额拨备!$B19&amp;不同回收率下超额拨备!G$3,【输出】数据汇总!$A:$A,0),MATCH(不同回收率下超额拨备!$A$3,【输出】数据汇总!$1:$1,0))/100,"")</f>
        <v/>
      </c>
      <c r="H19" s="104" t="str">
        <f>IFERROR(INDEX(【输出】数据汇总!$A:$AJ,MATCH(不同回收率下超额拨备!$B19&amp;不同回收率下超额拨备!H$3,【输出】数据汇总!$A:$A,0),MATCH(不同回收率下超额拨备!$A$3,【输出】数据汇总!$1:$1,0))/100,"")</f>
        <v/>
      </c>
      <c r="I19" s="104" t="str">
        <f>IFERROR(INDEX(【输出】数据汇总!$A:$AJ,MATCH(不同回收率下超额拨备!$B19&amp;不同回收率下超额拨备!I$3,【输出】数据汇总!$A:$A,0),MATCH(不同回收率下超额拨备!$A$3,【输出】数据汇总!$1:$1,0))/100,"")</f>
        <v/>
      </c>
      <c r="J19" s="104">
        <f>IFERROR(INDEX(【输出】数据汇总!$A:$AJ,MATCH(不同回收率下超额拨备!$B19&amp;不同回收率下超额拨备!J$3,【输出】数据汇总!$A:$A,0),MATCH(不同回收率下超额拨备!$A$3,【输出】数据汇总!$1:$1,0))/100,"")</f>
        <v>328.38</v>
      </c>
      <c r="K19" s="104" t="str">
        <f>IFERROR(INDEX(【输出】数据汇总!$A:$AJ,MATCH(不同回收率下超额拨备!$B19&amp;不同回收率下超额拨备!K$3,【输出】数据汇总!$A:$A,0),MATCH(不同回收率下超额拨备!$A$3,【输出】数据汇总!$1:$1,0))/100,"")</f>
        <v/>
      </c>
      <c r="L19" s="105">
        <f t="shared" si="0"/>
        <v>0.30009999999999998</v>
      </c>
      <c r="M19" s="114">
        <f t="shared" si="1"/>
        <v>5.758986971538315E-2</v>
      </c>
      <c r="N19" s="104" t="str">
        <f>IFERROR(INDEX(【输出】数据汇总!$A:$AJ,MATCH(不同回收率下超额拨备!$B19&amp;不同回收率下超额拨备!N$3,【输出】数据汇总!$A:$A,0),MATCH(不同回收率下超额拨备!$A$3,【输出】数据汇总!$1:$1,0))/100,"")</f>
        <v/>
      </c>
      <c r="O19" s="104" t="str">
        <f>IFERROR(INDEX(【输出】数据汇总!$A:$AJ,MATCH(不同回收率下超额拨备!$B19&amp;不同回收率下超额拨备!O$3,【输出】数据汇总!$A:$A,0),MATCH(不同回收率下超额拨备!$A$3,【输出】数据汇总!$1:$1,0))/100,"")</f>
        <v/>
      </c>
      <c r="P19" s="104" t="str">
        <f>IFERROR(INDEX(【输出】数据汇总!$A:$AJ,MATCH(不同回收率下超额拨备!$B19&amp;不同回收率下超额拨备!P$3,【输出】数据汇总!$A:$A,0),MATCH(不同回收率下超额拨备!$A$3,【输出】数据汇总!$1:$1,0))/100,"")</f>
        <v/>
      </c>
      <c r="Q19" s="104">
        <f>IFERROR(INDEX(【输出】数据汇总!$A:$AJ,MATCH(不同回收率下超额拨备!$B19&amp;不同回收率下超额拨备!Q$3,【输出】数据汇总!$A:$A,0),MATCH(不同回收率下超额拨备!$A$3,【输出】数据汇总!$1:$1,0))/100,"")</f>
        <v>0</v>
      </c>
      <c r="R19" s="111" t="e">
        <f t="shared" si="2"/>
        <v>#VALUE!</v>
      </c>
      <c r="S19" s="109" t="e">
        <f t="shared" si="2"/>
        <v>#VALUE!</v>
      </c>
      <c r="T19" s="116" t="e">
        <f t="shared" si="3"/>
        <v>#VALUE!</v>
      </c>
      <c r="U19" s="115" t="e">
        <f t="shared" si="4"/>
        <v>#VALUE!</v>
      </c>
      <c r="V19" s="108" t="e">
        <f t="shared" si="5"/>
        <v>#VALUE!</v>
      </c>
      <c r="W19" s="108" t="e">
        <f t="shared" si="6"/>
        <v>#VALUE!</v>
      </c>
      <c r="X19" s="116" t="e">
        <f t="shared" si="7"/>
        <v>#VALUE!</v>
      </c>
      <c r="Y19" s="115" t="e">
        <f t="shared" si="8"/>
        <v>#VALUE!</v>
      </c>
      <c r="Z19" s="111" t="e">
        <f t="shared" si="9"/>
        <v>#VALUE!</v>
      </c>
      <c r="AA19" s="108" t="e">
        <f t="shared" si="10"/>
        <v>#VALUE!</v>
      </c>
      <c r="AB19" s="116" t="e">
        <f t="shared" si="11"/>
        <v>#VALUE!</v>
      </c>
      <c r="AC19" s="115" t="e">
        <f t="shared" si="12"/>
        <v>#VALUE!</v>
      </c>
      <c r="AD19" s="111" t="e">
        <f t="shared" si="13"/>
        <v>#VALUE!</v>
      </c>
      <c r="AE19" s="108" t="e">
        <f t="shared" si="14"/>
        <v>#VALUE!</v>
      </c>
      <c r="AI19" s="3" t="str">
        <f t="shared" si="15"/>
        <v>北京</v>
      </c>
      <c r="AJ19" s="112" t="s">
        <v>53</v>
      </c>
      <c r="AK19" s="112">
        <v>0.30009999999999998</v>
      </c>
    </row>
    <row r="20" spans="1:37" x14ac:dyDescent="0.35">
      <c r="A20" s="5">
        <f>COUNTIFS(C$3:C20,C20)</f>
        <v>2</v>
      </c>
      <c r="B20" s="5" t="s">
        <v>58</v>
      </c>
      <c r="C20" s="5" t="s">
        <v>255</v>
      </c>
      <c r="D20" s="7" t="str">
        <f>VLOOKUP(B20,单指标趋势!E:G,3,0)</f>
        <v>城商2</v>
      </c>
      <c r="E20" s="113">
        <f>VLOOKUP($B20,'估值散点图-回收率0'!$C:$E,2,0)</f>
        <v>0.80468910932540894</v>
      </c>
      <c r="F20" s="113">
        <f>VLOOKUP($B20,'估值散点图-回收率0'!$C:$E,3,0)</f>
        <v>6.4542181132634777</v>
      </c>
      <c r="G20" s="104" t="str">
        <f>IFERROR(INDEX(【输出】数据汇总!$A:$AJ,MATCH(不同回收率下超额拨备!$B20&amp;不同回收率下超额拨备!G$3,【输出】数据汇总!$A:$A,0),MATCH(不同回收率下超额拨备!$A$3,【输出】数据汇总!$1:$1,0))/100,"")</f>
        <v/>
      </c>
      <c r="H20" s="104" t="str">
        <f>IFERROR(INDEX(【输出】数据汇总!$A:$AJ,MATCH(不同回收率下超额拨备!$B20&amp;不同回收率下超额拨备!H$3,【输出】数据汇总!$A:$A,0),MATCH(不同回收率下超额拨备!$A$3,【输出】数据汇总!$1:$1,0))/100,"")</f>
        <v/>
      </c>
      <c r="I20" s="104" t="str">
        <f>IFERROR(INDEX(【输出】数据汇总!$A:$AJ,MATCH(不同回收率下超额拨备!$B20&amp;不同回收率下超额拨备!I$3,【输出】数据汇总!$A:$A,0),MATCH(不同回收率下超额拨备!$A$3,【输出】数据汇总!$1:$1,0))/100,"")</f>
        <v/>
      </c>
      <c r="J20" s="104">
        <f>IFERROR(INDEX(【输出】数据汇总!$A:$AJ,MATCH(不同回收率下超额拨备!$B20&amp;不同回收率下超额拨备!J$3,【输出】数据汇总!$A:$A,0),MATCH(不同回收率下超额拨备!$A$3,【输出】数据汇总!$1:$1,0))/100,"")</f>
        <v>54.148380000000003</v>
      </c>
      <c r="K20" s="104" t="str">
        <f>IFERROR(INDEX(【输出】数据汇总!$A:$AJ,MATCH(不同回收率下超额拨备!$B20&amp;不同回收率下超额拨备!K$3,【输出】数据汇总!$A:$A,0),MATCH(不同回收率下超额拨备!$A$3,【输出】数据汇总!$1:$1,0))/100,"")</f>
        <v/>
      </c>
      <c r="L20" s="105">
        <f t="shared" si="0"/>
        <v>0.31518697438594095</v>
      </c>
      <c r="M20" s="114">
        <f t="shared" si="1"/>
        <v>4.8834261386089324E-2</v>
      </c>
      <c r="N20" s="104" t="str">
        <f>IFERROR(INDEX(【输出】数据汇总!$A:$AJ,MATCH(不同回收率下超额拨备!$B20&amp;不同回收率下超额拨备!N$3,【输出】数据汇总!$A:$A,0),MATCH(不同回收率下超额拨备!$A$3,【输出】数据汇总!$1:$1,0))/100,"")</f>
        <v/>
      </c>
      <c r="O20" s="104" t="str">
        <f>IFERROR(INDEX(【输出】数据汇总!$A:$AJ,MATCH(不同回收率下超额拨备!$B20&amp;不同回收率下超额拨备!O$3,【输出】数据汇总!$A:$A,0),MATCH(不同回收率下超额拨备!$A$3,【输出】数据汇总!$1:$1,0))/100,"")</f>
        <v/>
      </c>
      <c r="P20" s="104" t="str">
        <f>IFERROR(INDEX(【输出】数据汇总!$A:$AJ,MATCH(不同回收率下超额拨备!$B20&amp;不同回收率下超额拨备!P$3,【输出】数据汇总!$A:$A,0),MATCH(不同回收率下超额拨备!$A$3,【输出】数据汇总!$1:$1,0))/100,"")</f>
        <v/>
      </c>
      <c r="Q20" s="104">
        <f>IFERROR(INDEX(【输出】数据汇总!$A:$AJ,MATCH(不同回收率下超额拨备!$B20&amp;不同回收率下超额拨备!Q$3,【输出】数据汇总!$A:$A,0),MATCH(不同回收率下超额拨备!$A$3,【输出】数据汇总!$1:$1,0))/100,"")</f>
        <v>0</v>
      </c>
      <c r="R20" s="111" t="e">
        <f t="shared" si="2"/>
        <v>#VALUE!</v>
      </c>
      <c r="S20" s="109" t="e">
        <f t="shared" si="2"/>
        <v>#VALUE!</v>
      </c>
      <c r="T20" s="116" t="e">
        <f t="shared" si="3"/>
        <v>#VALUE!</v>
      </c>
      <c r="U20" s="115" t="e">
        <f t="shared" si="4"/>
        <v>#VALUE!</v>
      </c>
      <c r="V20" s="108" t="e">
        <f t="shared" si="5"/>
        <v>#VALUE!</v>
      </c>
      <c r="W20" s="108" t="e">
        <f t="shared" si="6"/>
        <v>#VALUE!</v>
      </c>
      <c r="X20" s="116" t="e">
        <f t="shared" si="7"/>
        <v>#VALUE!</v>
      </c>
      <c r="Y20" s="115" t="e">
        <f t="shared" si="8"/>
        <v>#VALUE!</v>
      </c>
      <c r="Z20" s="111" t="e">
        <f t="shared" si="9"/>
        <v>#VALUE!</v>
      </c>
      <c r="AA20" s="108" t="e">
        <f t="shared" si="10"/>
        <v>#VALUE!</v>
      </c>
      <c r="AB20" s="116" t="e">
        <f t="shared" si="11"/>
        <v>#VALUE!</v>
      </c>
      <c r="AC20" s="115" t="e">
        <f t="shared" si="12"/>
        <v>#VALUE!</v>
      </c>
      <c r="AD20" s="111" t="e">
        <f t="shared" si="13"/>
        <v>#VALUE!</v>
      </c>
      <c r="AE20" s="108" t="e">
        <f t="shared" si="14"/>
        <v>#VALUE!</v>
      </c>
      <c r="AI20" s="3" t="str">
        <f t="shared" si="15"/>
        <v>上海</v>
      </c>
      <c r="AJ20" s="112" t="s">
        <v>60</v>
      </c>
      <c r="AK20" s="112">
        <v>0.31219999999999998</v>
      </c>
    </row>
    <row r="21" spans="1:37" x14ac:dyDescent="0.35">
      <c r="A21" s="5">
        <f>COUNTIFS(C$3:C21,C21)</f>
        <v>3</v>
      </c>
      <c r="B21" s="5" t="s">
        <v>61</v>
      </c>
      <c r="C21" s="5" t="s">
        <v>255</v>
      </c>
      <c r="D21" s="7" t="str">
        <f>VLOOKUP(B21,单指标趋势!E:G,3,0)</f>
        <v>城商3</v>
      </c>
      <c r="E21" s="113">
        <f>VLOOKUP($B21,'估值散点图-回收率0'!$C:$E,2,0)</f>
        <v>0.59766227006912231</v>
      </c>
      <c r="F21" s="113">
        <f>VLOOKUP($B21,'估值散点图-回收率0'!$C:$E,3,0)</f>
        <v>6.1496018689491274</v>
      </c>
      <c r="G21" s="104" t="str">
        <f>IFERROR(INDEX(【输出】数据汇总!$A:$AJ,MATCH(不同回收率下超额拨备!$B21&amp;不同回收率下超额拨备!G$3,【输出】数据汇总!$A:$A,0),MATCH(不同回收率下超额拨备!$A$3,【输出】数据汇总!$1:$1,0))/100,"")</f>
        <v/>
      </c>
      <c r="H21" s="104" t="str">
        <f>IFERROR(INDEX(【输出】数据汇总!$A:$AJ,MATCH(不同回收率下超额拨备!$B21&amp;不同回收率下超额拨备!H$3,【输出】数据汇总!$A:$A,0),MATCH(不同回收率下超额拨备!$A$3,【输出】数据汇总!$1:$1,0))/100,"")</f>
        <v/>
      </c>
      <c r="I21" s="104" t="str">
        <f>IFERROR(INDEX(【输出】数据汇总!$A:$AJ,MATCH(不同回收率下超额拨备!$B21&amp;不同回收率下超额拨备!I$3,【输出】数据汇总!$A:$A,0),MATCH(不同回收率下超额拨备!$A$3,【输出】数据汇总!$1:$1,0))/100,"")</f>
        <v/>
      </c>
      <c r="J21" s="104">
        <f>IFERROR(INDEX(【输出】数据汇总!$A:$AJ,MATCH(不同回收率下超额拨备!$B21&amp;不同回收率下超额拨备!J$3,【输出】数据汇总!$A:$A,0),MATCH(不同回收率下超额拨备!$A$3,【输出】数据汇总!$1:$1,0))/100,"")</f>
        <v>143.09304</v>
      </c>
      <c r="K21" s="104" t="str">
        <f>IFERROR(INDEX(【输出】数据汇总!$A:$AJ,MATCH(不同回收率下超额拨备!$B21&amp;不同回收率下超额拨备!K$3,【输出】数据汇总!$A:$A,0),MATCH(不同回收率下超额拨备!$A$3,【输出】数据汇总!$1:$1,0))/100,"")</f>
        <v/>
      </c>
      <c r="L21" s="105">
        <f t="shared" si="0"/>
        <v>0.31219999999999998</v>
      </c>
      <c r="M21" s="114">
        <f t="shared" si="1"/>
        <v>5.0767514166465896E-2</v>
      </c>
      <c r="N21" s="104" t="str">
        <f>IFERROR(INDEX(【输出】数据汇总!$A:$AJ,MATCH(不同回收率下超额拨备!$B21&amp;不同回收率下超额拨备!N$3,【输出】数据汇总!$A:$A,0),MATCH(不同回收率下超额拨备!$A$3,【输出】数据汇总!$1:$1,0))/100,"")</f>
        <v/>
      </c>
      <c r="O21" s="104" t="str">
        <f>IFERROR(INDEX(【输出】数据汇总!$A:$AJ,MATCH(不同回收率下超额拨备!$B21&amp;不同回收率下超额拨备!O$3,【输出】数据汇总!$A:$A,0),MATCH(不同回收率下超额拨备!$A$3,【输出】数据汇总!$1:$1,0))/100,"")</f>
        <v/>
      </c>
      <c r="P21" s="104">
        <f>IFERROR(INDEX(【输出】数据汇总!$A:$AJ,MATCH(不同回收率下超额拨备!$B21&amp;不同回收率下超额拨备!P$3,【输出】数据汇总!$A:$A,0),MATCH(不同回收率下超额拨备!$A$3,【输出】数据汇总!$1:$1,0))/100,"")</f>
        <v>241.93</v>
      </c>
      <c r="Q21" s="104">
        <f>IFERROR(INDEX(【输出】数据汇总!$A:$AJ,MATCH(不同回收率下超额拨备!$B21&amp;不同回收率下超额拨备!Q$3,【输出】数据汇总!$A:$A,0),MATCH(不同回收率下超额拨备!$A$3,【输出】数据汇总!$1:$1,0))/100,"")</f>
        <v>2562</v>
      </c>
      <c r="R21" s="111" t="e">
        <f t="shared" si="2"/>
        <v>#VALUE!</v>
      </c>
      <c r="S21" s="109" t="e">
        <f t="shared" si="2"/>
        <v>#VALUE!</v>
      </c>
      <c r="T21" s="116" t="e">
        <f t="shared" si="3"/>
        <v>#VALUE!</v>
      </c>
      <c r="U21" s="115" t="e">
        <f t="shared" si="4"/>
        <v>#VALUE!</v>
      </c>
      <c r="V21" s="108" t="e">
        <f t="shared" si="5"/>
        <v>#VALUE!</v>
      </c>
      <c r="W21" s="108" t="e">
        <f t="shared" si="6"/>
        <v>#VALUE!</v>
      </c>
      <c r="X21" s="116" t="e">
        <f t="shared" si="7"/>
        <v>#VALUE!</v>
      </c>
      <c r="Y21" s="115" t="e">
        <f t="shared" si="8"/>
        <v>#VALUE!</v>
      </c>
      <c r="Z21" s="111" t="e">
        <f t="shared" si="9"/>
        <v>#VALUE!</v>
      </c>
      <c r="AA21" s="108" t="e">
        <f t="shared" si="10"/>
        <v>#VALUE!</v>
      </c>
      <c r="AB21" s="116" t="e">
        <f t="shared" si="11"/>
        <v>#VALUE!</v>
      </c>
      <c r="AC21" s="115" t="e">
        <f t="shared" si="12"/>
        <v>#VALUE!</v>
      </c>
      <c r="AD21" s="111" t="e">
        <f t="shared" si="13"/>
        <v>#VALUE!</v>
      </c>
      <c r="AE21" s="108" t="e">
        <f t="shared" si="14"/>
        <v>#VALUE!</v>
      </c>
      <c r="AI21" s="3" t="str">
        <f t="shared" si="15"/>
        <v>江苏</v>
      </c>
      <c r="AJ21" s="112" t="s">
        <v>57</v>
      </c>
      <c r="AK21" s="112">
        <v>0.31518697438594095</v>
      </c>
    </row>
    <row r="22" spans="1:37" x14ac:dyDescent="0.35">
      <c r="A22" s="5">
        <f>COUNTIFS(C$3:C22,C22)</f>
        <v>4</v>
      </c>
      <c r="B22" s="5" t="s">
        <v>64</v>
      </c>
      <c r="C22" s="5" t="s">
        <v>255</v>
      </c>
      <c r="D22" s="7" t="str">
        <f>VLOOKUP(B22,单指标趋势!E:G,3,0)</f>
        <v>城商4</v>
      </c>
      <c r="E22" s="113">
        <f>VLOOKUP($B22,'估值散点图-回收率0'!$C:$E,2,0)</f>
        <v>0.90372735261917114</v>
      </c>
      <c r="F22" s="113">
        <f>VLOOKUP($B22,'估值散点图-回收率0'!$C:$E,3,0)</f>
        <v>7.585323460575653</v>
      </c>
      <c r="G22" s="104" t="str">
        <f>IFERROR(INDEX(【输出】数据汇总!$A:$AJ,MATCH(不同回收率下超额拨备!$B22&amp;不同回收率下超额拨备!G$3,【输出】数据汇总!$A:$A,0),MATCH(不同回收率下超额拨备!$A$3,【输出】数据汇总!$1:$1,0))/100,"")</f>
        <v/>
      </c>
      <c r="H22" s="104" t="str">
        <f>IFERROR(INDEX(【输出】数据汇总!$A:$AJ,MATCH(不同回收率下超额拨备!$B22&amp;不同回收率下超额拨备!H$3,【输出】数据汇总!$A:$A,0),MATCH(不同回收率下超额拨备!$A$3,【输出】数据汇总!$1:$1,0))/100,"")</f>
        <v/>
      </c>
      <c r="I22" s="104" t="str">
        <f>IFERROR(INDEX(【输出】数据汇总!$A:$AJ,MATCH(不同回收率下超额拨备!$B22&amp;不同回收率下超额拨备!I$3,【输出】数据汇总!$A:$A,0),MATCH(不同回收率下超额拨备!$A$3,【输出】数据汇总!$1:$1,0))/100,"")</f>
        <v/>
      </c>
      <c r="J22" s="104">
        <f>IFERROR(INDEX(【输出】数据汇总!$A:$AJ,MATCH(不同回收率下超额拨备!$B22&amp;不同回收率下超额拨备!J$3,【输出】数据汇总!$A:$A,0),MATCH(不同回收率下超额拨备!$A$3,【输出】数据汇总!$1:$1,0))/100,"")</f>
        <v>0.6</v>
      </c>
      <c r="K22" s="104" t="str">
        <f>IFERROR(INDEX(【输出】数据汇总!$A:$AJ,MATCH(不同回收率下超额拨备!$B22&amp;不同回收率下超额拨备!K$3,【输出】数据汇总!$A:$A,0),MATCH(不同回收率下超额拨备!$A$3,【输出】数据汇总!$1:$1,0))/100,"")</f>
        <v/>
      </c>
      <c r="L22" s="105">
        <f t="shared" si="0"/>
        <v>0.22770000000000001</v>
      </c>
      <c r="M22" s="114">
        <f t="shared" si="1"/>
        <v>3.0018495741606751E-2</v>
      </c>
      <c r="N22" s="104" t="str">
        <f>IFERROR(INDEX(【输出】数据汇总!$A:$AJ,MATCH(不同回收率下超额拨备!$B22&amp;不同回收率下超额拨备!N$3,【输出】数据汇总!$A:$A,0),MATCH(不同回收率下超额拨备!$A$3,【输出】数据汇总!$1:$1,0))/100,"")</f>
        <v/>
      </c>
      <c r="O22" s="104" t="str">
        <f>IFERROR(INDEX(【输出】数据汇总!$A:$AJ,MATCH(不同回收率下超额拨备!$B22&amp;不同回收率下超额拨备!O$3,【输出】数据汇总!$A:$A,0),MATCH(不同回收率下超额拨备!$A$3,【输出】数据汇总!$1:$1,0))/100,"")</f>
        <v/>
      </c>
      <c r="P22" s="104">
        <f>IFERROR(INDEX(【输出】数据汇总!$A:$AJ,MATCH(不同回收率下超额拨备!$B22&amp;不同回收率下超额拨备!P$3,【输出】数据汇总!$A:$A,0),MATCH(不同回收率下超额拨备!$A$3,【输出】数据汇总!$1:$1,0))/100,"")</f>
        <v>293.33</v>
      </c>
      <c r="Q22" s="104">
        <f>IFERROR(INDEX(【输出】数据汇总!$A:$AJ,MATCH(不同回收率下超额拨备!$B22&amp;不同回收率下超额拨备!Q$3,【输出】数据汇总!$A:$A,0),MATCH(不同回收率下超额拨备!$A$3,【输出】数据汇总!$1:$1,0))/100,"")</f>
        <v>2473.25</v>
      </c>
      <c r="R22" s="111" t="e">
        <f t="shared" si="2"/>
        <v>#VALUE!</v>
      </c>
      <c r="S22" s="109" t="e">
        <f t="shared" si="2"/>
        <v>#VALUE!</v>
      </c>
      <c r="T22" s="116" t="e">
        <f t="shared" si="3"/>
        <v>#VALUE!</v>
      </c>
      <c r="U22" s="115" t="e">
        <f t="shared" si="4"/>
        <v>#VALUE!</v>
      </c>
      <c r="V22" s="108" t="e">
        <f t="shared" si="5"/>
        <v>#VALUE!</v>
      </c>
      <c r="W22" s="108" t="e">
        <f t="shared" si="6"/>
        <v>#VALUE!</v>
      </c>
      <c r="X22" s="116" t="e">
        <f t="shared" si="7"/>
        <v>#VALUE!</v>
      </c>
      <c r="Y22" s="115" t="e">
        <f t="shared" si="8"/>
        <v>#VALUE!</v>
      </c>
      <c r="Z22" s="111" t="e">
        <f t="shared" si="9"/>
        <v>#VALUE!</v>
      </c>
      <c r="AA22" s="108" t="e">
        <f t="shared" si="10"/>
        <v>#VALUE!</v>
      </c>
      <c r="AB22" s="116" t="e">
        <f t="shared" si="11"/>
        <v>#VALUE!</v>
      </c>
      <c r="AC22" s="115" t="e">
        <f t="shared" si="12"/>
        <v>#VALUE!</v>
      </c>
      <c r="AD22" s="111" t="e">
        <f t="shared" si="13"/>
        <v>#VALUE!</v>
      </c>
      <c r="AE22" s="108" t="e">
        <f t="shared" si="14"/>
        <v>#VALUE!</v>
      </c>
      <c r="AI22" s="3" t="str">
        <f t="shared" si="15"/>
        <v>南京</v>
      </c>
      <c r="AJ22" s="112" t="s">
        <v>66</v>
      </c>
      <c r="AK22" s="112">
        <v>0.31740000000000002</v>
      </c>
    </row>
    <row r="23" spans="1:37" x14ac:dyDescent="0.35">
      <c r="A23" s="5">
        <f>COUNTIFS(C$3:C23,C23)</f>
        <v>5</v>
      </c>
      <c r="B23" s="5" t="s">
        <v>67</v>
      </c>
      <c r="C23" s="5" t="s">
        <v>255</v>
      </c>
      <c r="D23" s="7" t="str">
        <f>VLOOKUP(B23,单指标趋势!E:G,3,0)</f>
        <v>城商5</v>
      </c>
      <c r="E23" s="113">
        <f>VLOOKUP($B23,'估值散点图-回收率0'!$C:$E,2,0)</f>
        <v>0.7757452130317688</v>
      </c>
      <c r="F23" s="113">
        <f>VLOOKUP($B23,'估值散点图-回收率0'!$C:$E,3,0)</f>
        <v>7.2313280343291986</v>
      </c>
      <c r="G23" s="104" t="str">
        <f>IFERROR(INDEX(【输出】数据汇总!$A:$AJ,MATCH(不同回收率下超额拨备!$B23&amp;不同回收率下超额拨备!G$3,【输出】数据汇总!$A:$A,0),MATCH(不同回收率下超额拨备!$A$3,【输出】数据汇总!$1:$1,0))/100,"")</f>
        <v/>
      </c>
      <c r="H23" s="104" t="str">
        <f>IFERROR(INDEX(【输出】数据汇总!$A:$AJ,MATCH(不同回收率下超额拨备!$B23&amp;不同回收率下超额拨备!H$3,【输出】数据汇总!$A:$A,0),MATCH(不同回收率下超额拨备!$A$3,【输出】数据汇总!$1:$1,0))/100,"")</f>
        <v/>
      </c>
      <c r="I23" s="104" t="str">
        <f>IFERROR(INDEX(【输出】数据汇总!$A:$AJ,MATCH(不同回收率下超额拨备!$B23&amp;不同回收率下超额拨备!I$3,【输出】数据汇总!$A:$A,0),MATCH(不同回收率下超额拨备!$A$3,【输出】数据汇总!$1:$1,0))/100,"")</f>
        <v/>
      </c>
      <c r="J23" s="104">
        <f>IFERROR(INDEX(【输出】数据汇总!$A:$AJ,MATCH(不同回收率下超额拨备!$B23&amp;不同回收率下超额拨备!J$3,【输出】数据汇总!$A:$A,0),MATCH(不同回收率下超额拨备!$A$3,【输出】数据汇总!$1:$1,0))/100,"")</f>
        <v>31.550110000000004</v>
      </c>
      <c r="K23" s="104" t="str">
        <f>IFERROR(INDEX(【输出】数据汇总!$A:$AJ,MATCH(不同回收率下超额拨备!$B23&amp;不同回收率下超额拨备!K$3,【输出】数据汇总!$A:$A,0),MATCH(不同回收率下超额拨备!$A$3,【输出】数据汇总!$1:$1,0))/100,"")</f>
        <v/>
      </c>
      <c r="L23" s="105">
        <f t="shared" si="0"/>
        <v>0.31740000000000002</v>
      </c>
      <c r="M23" s="114">
        <f t="shared" si="1"/>
        <v>4.3892352620875548E-2</v>
      </c>
      <c r="N23" s="104" t="str">
        <f>IFERROR(INDEX(【输出】数据汇总!$A:$AJ,MATCH(不同回收率下超额拨备!$B23&amp;不同回收率下超额拨备!N$3,【输出】数据汇总!$A:$A,0),MATCH(不同回收率下超额拨备!$A$3,【输出】数据汇总!$1:$1,0))/100,"")</f>
        <v/>
      </c>
      <c r="O23" s="104" t="str">
        <f>IFERROR(INDEX(【输出】数据汇总!$A:$AJ,MATCH(不同回收率下超额拨备!$B23&amp;不同回收率下超额拨备!O$3,【输出】数据汇总!$A:$A,0),MATCH(不同回收率下超额拨备!$A$3,【输出】数据汇总!$1:$1,0))/100,"")</f>
        <v/>
      </c>
      <c r="P23" s="104">
        <f>IFERROR(INDEX(【输出】数据汇总!$A:$AJ,MATCH(不同回收率下超额拨备!$B23&amp;不同回收率下超额拨备!P$3,【输出】数据汇总!$A:$A,0),MATCH(不同回收率下超额拨备!$A$3,【输出】数据汇总!$1:$1,0))/100,"")</f>
        <v>218.07</v>
      </c>
      <c r="Q23" s="104">
        <f>IFERROR(INDEX(【输出】数据汇总!$A:$AJ,MATCH(不同回收率下超额拨备!$B23&amp;不同回收率下超额拨备!Q$3,【输出】数据汇总!$A:$A,0),MATCH(不同回收率下超额拨备!$A$3,【输出】数据汇总!$1:$1,0))/100,"")</f>
        <v>2065.3000000000002</v>
      </c>
      <c r="R23" s="111" t="e">
        <f t="shared" si="2"/>
        <v>#VALUE!</v>
      </c>
      <c r="S23" s="109" t="e">
        <f t="shared" si="2"/>
        <v>#VALUE!</v>
      </c>
      <c r="T23" s="116" t="e">
        <f t="shared" si="3"/>
        <v>#VALUE!</v>
      </c>
      <c r="U23" s="115" t="e">
        <f t="shared" si="4"/>
        <v>#VALUE!</v>
      </c>
      <c r="V23" s="108" t="e">
        <f t="shared" si="5"/>
        <v>#VALUE!</v>
      </c>
      <c r="W23" s="108" t="e">
        <f t="shared" si="6"/>
        <v>#VALUE!</v>
      </c>
      <c r="X23" s="116" t="e">
        <f t="shared" si="7"/>
        <v>#VALUE!</v>
      </c>
      <c r="Y23" s="115" t="e">
        <f t="shared" si="8"/>
        <v>#VALUE!</v>
      </c>
      <c r="Z23" s="111" t="e">
        <f t="shared" si="9"/>
        <v>#VALUE!</v>
      </c>
      <c r="AA23" s="108" t="e">
        <f t="shared" si="10"/>
        <v>#VALUE!</v>
      </c>
      <c r="AB23" s="116" t="e">
        <f t="shared" si="11"/>
        <v>#VALUE!</v>
      </c>
      <c r="AC23" s="115" t="e">
        <f t="shared" si="12"/>
        <v>#VALUE!</v>
      </c>
      <c r="AD23" s="111" t="e">
        <f t="shared" si="13"/>
        <v>#VALUE!</v>
      </c>
      <c r="AE23" s="108" t="e">
        <f t="shared" si="14"/>
        <v>#VALUE!</v>
      </c>
      <c r="AI23" s="3" t="str">
        <f t="shared" si="15"/>
        <v>宁波</v>
      </c>
      <c r="AJ23" s="112" t="s">
        <v>63</v>
      </c>
      <c r="AK23" s="112">
        <v>0.22770000000000001</v>
      </c>
    </row>
    <row r="24" spans="1:37" x14ac:dyDescent="0.35">
      <c r="A24" s="5">
        <f>COUNTIFS(C$3:C24,C24)</f>
        <v>6</v>
      </c>
      <c r="B24" s="5" t="s">
        <v>70</v>
      </c>
      <c r="C24" s="5" t="s">
        <v>255</v>
      </c>
      <c r="D24" s="7" t="str">
        <f>VLOOKUP(B24,单指标趋势!E:G,3,0)</f>
        <v>城商6</v>
      </c>
      <c r="E24" s="113">
        <f>VLOOKUP($B24,'估值散点图-回收率0'!$C:$E,2,0)</f>
        <v>0.91164964437484741</v>
      </c>
      <c r="F24" s="113">
        <f>VLOOKUP($B24,'估值散点图-回收率0'!$C:$E,3,0)</f>
        <v>7.0661479356676313</v>
      </c>
      <c r="G24" s="104" t="str">
        <f>IFERROR(INDEX(【输出】数据汇总!$A:$AJ,MATCH(不同回收率下超额拨备!$B24&amp;不同回收率下超额拨备!G$3,【输出】数据汇总!$A:$A,0),MATCH(不同回收率下超额拨备!$A$3,【输出】数据汇总!$1:$1,0))/100,"")</f>
        <v/>
      </c>
      <c r="H24" s="104" t="str">
        <f>IFERROR(INDEX(【输出】数据汇总!$A:$AJ,MATCH(不同回收率下超额拨备!$B24&amp;不同回收率下超额拨备!H$3,【输出】数据汇总!$A:$A,0),MATCH(不同回收率下超额拨备!$A$3,【输出】数据汇总!$1:$1,0))/100,"")</f>
        <v/>
      </c>
      <c r="I24" s="104" t="str">
        <f>IFERROR(INDEX(【输出】数据汇总!$A:$AJ,MATCH(不同回收率下超额拨备!$B24&amp;不同回收率下超额拨备!I$3,【输出】数据汇总!$A:$A,0),MATCH(不同回收率下超额拨备!$A$3,【输出】数据汇总!$1:$1,0))/100,"")</f>
        <v/>
      </c>
      <c r="J24" s="104">
        <f>IFERROR(INDEX(【输出】数据汇总!$A:$AJ,MATCH(不同回收率下超额拨备!$B24&amp;不同回收率下超额拨备!J$3,【输出】数据汇总!$A:$A,0),MATCH(不同回收率下超额拨备!$A$3,【输出】数据汇总!$1:$1,0))/100,"")</f>
        <v>4.5511200000000001</v>
      </c>
      <c r="K24" s="104" t="str">
        <f>IFERROR(INDEX(【输出】数据汇总!$A:$AJ,MATCH(不同回收率下超额拨备!$B24&amp;不同回收率下超额拨备!K$3,【输出】数据汇总!$A:$A,0),MATCH(不同回收率下超额拨备!$A$3,【输出】数据汇总!$1:$1,0))/100,"")</f>
        <v/>
      </c>
      <c r="L24" s="105">
        <f t="shared" si="0"/>
        <v>0.2447</v>
      </c>
      <c r="M24" s="114">
        <f t="shared" si="1"/>
        <v>3.4629900509842639E-2</v>
      </c>
      <c r="N24" s="104" t="str">
        <f>IFERROR(INDEX(【输出】数据汇总!$A:$AJ,MATCH(不同回收率下超额拨备!$B24&amp;不同回收率下超额拨备!N$3,【输出】数据汇总!$A:$A,0),MATCH(不同回收率下超额拨备!$A$3,【输出】数据汇总!$1:$1,0))/100,"")</f>
        <v/>
      </c>
      <c r="O24" s="104" t="str">
        <f>IFERROR(INDEX(【输出】数据汇总!$A:$AJ,MATCH(不同回收率下超额拨备!$B24&amp;不同回收率下超额拨备!O$3,【输出】数据汇总!$A:$A,0),MATCH(不同回收率下超额拨备!$A$3,【输出】数据汇总!$1:$1,0))/100,"")</f>
        <v/>
      </c>
      <c r="P24" s="104">
        <f>IFERROR(INDEX(【输出】数据汇总!$A:$AJ,MATCH(不同回收率下超额拨备!$B24&amp;不同回收率下超额拨备!P$3,【输出】数据汇总!$A:$A,0),MATCH(不同回收率下超额拨备!$A$3,【输出】数据汇总!$1:$1,0))/100,"")</f>
        <v>190.3</v>
      </c>
      <c r="Q24" s="104">
        <f>IFERROR(INDEX(【输出】数据汇总!$A:$AJ,MATCH(不同回收率下超额拨备!$B24&amp;不同回收率下超额拨备!Q$3,【输出】数据汇总!$A:$A,0),MATCH(不同回收率下超额拨备!$A$3,【输出】数据汇总!$1:$1,0))/100,"")</f>
        <v>1631.88</v>
      </c>
      <c r="R24" s="111" t="e">
        <f>$O24/P24</f>
        <v>#VALUE!</v>
      </c>
      <c r="S24" s="109" t="e">
        <f t="shared" si="2"/>
        <v>#VALUE!</v>
      </c>
      <c r="T24" s="116" t="e">
        <f t="shared" si="3"/>
        <v>#VALUE!</v>
      </c>
      <c r="U24" s="115" t="e">
        <f t="shared" si="4"/>
        <v>#VALUE!</v>
      </c>
      <c r="V24" s="108" t="e">
        <f t="shared" si="5"/>
        <v>#VALUE!</v>
      </c>
      <c r="W24" s="108" t="e">
        <f t="shared" si="6"/>
        <v>#VALUE!</v>
      </c>
      <c r="X24" s="116" t="e">
        <f t="shared" si="7"/>
        <v>#VALUE!</v>
      </c>
      <c r="Y24" s="115" t="e">
        <f t="shared" si="8"/>
        <v>#VALUE!</v>
      </c>
      <c r="Z24" s="111" t="e">
        <f t="shared" si="9"/>
        <v>#VALUE!</v>
      </c>
      <c r="AA24" s="108" t="e">
        <f t="shared" si="10"/>
        <v>#VALUE!</v>
      </c>
      <c r="AB24" s="116" t="e">
        <f t="shared" si="11"/>
        <v>#VALUE!</v>
      </c>
      <c r="AC24" s="115" t="e">
        <f t="shared" si="12"/>
        <v>#VALUE!</v>
      </c>
      <c r="AD24" s="111" t="e">
        <f t="shared" si="13"/>
        <v>#VALUE!</v>
      </c>
      <c r="AE24" s="108" t="e">
        <f t="shared" si="14"/>
        <v>#VALUE!</v>
      </c>
      <c r="AI24" s="3" t="str">
        <f t="shared" si="15"/>
        <v>杭州</v>
      </c>
      <c r="AJ24" s="112" t="s">
        <v>69</v>
      </c>
      <c r="AK24" s="112">
        <v>0.2447</v>
      </c>
    </row>
    <row r="25" spans="1:37" x14ac:dyDescent="0.35">
      <c r="A25" s="5">
        <f>COUNTIFS(C$3:C25,C25)</f>
        <v>7</v>
      </c>
      <c r="B25" s="5" t="s">
        <v>73</v>
      </c>
      <c r="C25" s="5" t="s">
        <v>255</v>
      </c>
      <c r="D25" s="7" t="str">
        <f>VLOOKUP(B25,单指标趋势!E:G,3,0)</f>
        <v>城商7</v>
      </c>
      <c r="E25" s="113">
        <f>VLOOKUP($B25,'估值散点图-回收率0'!$C:$E,2,0)</f>
        <v>0.85554784536361694</v>
      </c>
      <c r="F25" s="113">
        <f>VLOOKUP($B25,'估值散点图-回收率0'!$C:$E,3,0)</f>
        <v>5.6994957700106763</v>
      </c>
      <c r="G25" s="104" t="str">
        <f>IFERROR(INDEX(【输出】数据汇总!$A:$AJ,MATCH(不同回收率下超额拨备!$B25&amp;不同回收率下超额拨备!G$3,【输出】数据汇总!$A:$A,0),MATCH(不同回收率下超额拨备!$A$3,【输出】数据汇总!$1:$1,0))/100,"")</f>
        <v/>
      </c>
      <c r="H25" s="104" t="str">
        <f>IFERROR(INDEX(【输出】数据汇总!$A:$AJ,MATCH(不同回收率下超额拨备!$B25&amp;不同回收率下超额拨备!H$3,【输出】数据汇总!$A:$A,0),MATCH(不同回收率下超额拨备!$A$3,【输出】数据汇总!$1:$1,0))/100,"")</f>
        <v/>
      </c>
      <c r="I25" s="104" t="str">
        <f>IFERROR(INDEX(【输出】数据汇总!$A:$AJ,MATCH(不同回收率下超额拨备!$B25&amp;不同回收率下超额拨备!I$3,【输出】数据汇总!$A:$A,0),MATCH(不同回收率下超额拨备!$A$3,【输出】数据汇总!$1:$1,0))/100,"")</f>
        <v/>
      </c>
      <c r="J25" s="104">
        <f>IFERROR(INDEX(【输出】数据汇总!$A:$AJ,MATCH(不同回收率下超额拨备!$B25&amp;不同回收率下超额拨备!J$3,【输出】数据汇总!$A:$A,0),MATCH(不同回收率下超额拨备!$A$3,【输出】数据汇总!$1:$1,0))/100,"")</f>
        <v>0</v>
      </c>
      <c r="K25" s="104" t="str">
        <f>IFERROR(INDEX(【输出】数据汇总!$A:$AJ,MATCH(不同回收率下超额拨备!$B25&amp;不同回收率下超额拨备!K$3,【输出】数据汇总!$A:$A,0),MATCH(不同回收率下超额拨备!$A$3,【输出】数据汇总!$1:$1,0))/100,"")</f>
        <v/>
      </c>
      <c r="L25" s="105">
        <f t="shared" si="0"/>
        <v>0.3004</v>
      </c>
      <c r="M25" s="114">
        <f t="shared" si="1"/>
        <v>5.2706416869476386E-2</v>
      </c>
      <c r="N25" s="104" t="str">
        <f>IFERROR(INDEX(【输出】数据汇总!$A:$AJ,MATCH(不同回收率下超额拨备!$B25&amp;不同回收率下超额拨备!N$3,【输出】数据汇总!$A:$A,0),MATCH(不同回收率下超额拨备!$A$3,【输出】数据汇总!$1:$1,0))/100,"")</f>
        <v/>
      </c>
      <c r="O25" s="104" t="str">
        <f>IFERROR(INDEX(【输出】数据汇总!$A:$AJ,MATCH(不同回收率下超额拨备!$B25&amp;不同回收率下超额拨备!O$3,【输出】数据汇总!$A:$A,0),MATCH(不同回收率下超额拨备!$A$3,【输出】数据汇总!$1:$1,0))/100,"")</f>
        <v/>
      </c>
      <c r="P25" s="104" t="str">
        <f>IFERROR(INDEX(【输出】数据汇总!$A:$AJ,MATCH(不同回收率下超额拨备!$B25&amp;不同回收率下超额拨备!P$3,【输出】数据汇总!$A:$A,0),MATCH(不同回收率下超额拨备!$A$3,【输出】数据汇总!$1:$1,0))/100,"")</f>
        <v/>
      </c>
      <c r="Q25" s="104">
        <f>IFERROR(INDEX(【输出】数据汇总!$A:$AJ,MATCH(不同回收率下超额拨备!$B25&amp;不同回收率下超额拨备!Q$3,【输出】数据汇总!$A:$A,0),MATCH(不同回收率下超额拨备!$A$3,【输出】数据汇总!$1:$1,0))/100,"")</f>
        <v>0</v>
      </c>
      <c r="R25" s="111" t="e">
        <f t="shared" si="2"/>
        <v>#VALUE!</v>
      </c>
      <c r="S25" s="109" t="e">
        <f t="shared" si="2"/>
        <v>#VALUE!</v>
      </c>
      <c r="T25" s="116" t="e">
        <f t="shared" si="3"/>
        <v>#VALUE!</v>
      </c>
      <c r="U25" s="115" t="e">
        <f t="shared" si="4"/>
        <v>#VALUE!</v>
      </c>
      <c r="V25" s="108" t="e">
        <f t="shared" si="5"/>
        <v>#VALUE!</v>
      </c>
      <c r="W25" s="108" t="e">
        <f t="shared" si="6"/>
        <v>#VALUE!</v>
      </c>
      <c r="X25" s="116" t="e">
        <f t="shared" si="7"/>
        <v>#VALUE!</v>
      </c>
      <c r="Y25" s="115" t="e">
        <f t="shared" si="8"/>
        <v>#VALUE!</v>
      </c>
      <c r="Z25" s="111" t="e">
        <f t="shared" si="9"/>
        <v>#VALUE!</v>
      </c>
      <c r="AA25" s="108" t="e">
        <f t="shared" si="10"/>
        <v>#VALUE!</v>
      </c>
      <c r="AB25" s="116" t="e">
        <f t="shared" si="11"/>
        <v>#VALUE!</v>
      </c>
      <c r="AC25" s="115" t="e">
        <f t="shared" si="12"/>
        <v>#VALUE!</v>
      </c>
      <c r="AD25" s="111" t="e">
        <f t="shared" si="13"/>
        <v>#VALUE!</v>
      </c>
      <c r="AE25" s="108" t="e">
        <f t="shared" si="14"/>
        <v>#VALUE!</v>
      </c>
      <c r="AI25" s="3" t="str">
        <f t="shared" si="15"/>
        <v>贵阳</v>
      </c>
      <c r="AJ25" s="112" t="s">
        <v>81</v>
      </c>
      <c r="AK25" s="112">
        <v>0.21479999999999999</v>
      </c>
    </row>
    <row r="26" spans="1:37" x14ac:dyDescent="0.35">
      <c r="A26" s="5">
        <f>COUNTIFS(C$3:C26,C26)</f>
        <v>8</v>
      </c>
      <c r="B26" s="5" t="s">
        <v>76</v>
      </c>
      <c r="C26" s="5" t="s">
        <v>255</v>
      </c>
      <c r="D26" s="7" t="str">
        <f>VLOOKUP(B26,单指标趋势!E:G,3,0)</f>
        <v>城商8</v>
      </c>
      <c r="E26" s="113">
        <f>VLOOKUP($B26,'估值散点图-回收率0'!$C:$E,2,0)</f>
        <v>0.55456280708312988</v>
      </c>
      <c r="F26" s="113">
        <f>VLOOKUP($B26,'估值散点图-回收率0'!$C:$E,3,0)</f>
        <v>5.1035114251157863</v>
      </c>
      <c r="G26" s="104" t="str">
        <f>IFERROR(INDEX(【输出】数据汇总!$A:$AJ,MATCH(不同回收率下超额拨备!$B26&amp;不同回收率下超额拨备!G$3,【输出】数据汇总!$A:$A,0),MATCH(不同回收率下超额拨备!$A$3,【输出】数据汇总!$1:$1,0))/100,"")</f>
        <v/>
      </c>
      <c r="H26" s="104" t="str">
        <f>IFERROR(INDEX(【输出】数据汇总!$A:$AJ,MATCH(不同回收率下超额拨备!$B26&amp;不同回收率下超额拨备!H$3,【输出】数据汇总!$A:$A,0),MATCH(不同回收率下超额拨备!$A$3,【输出】数据汇总!$1:$1,0))/100,"")</f>
        <v/>
      </c>
      <c r="I26" s="104" t="str">
        <f>IFERROR(INDEX(【输出】数据汇总!$A:$AJ,MATCH(不同回收率下超额拨备!$B26&amp;不同回收率下超额拨备!I$3,【输出】数据汇总!$A:$A,0),MATCH(不同回收率下超额拨备!$A$3,【输出】数据汇总!$1:$1,0))/100,"")</f>
        <v/>
      </c>
      <c r="J26" s="104">
        <f>IFERROR(INDEX(【输出】数据汇总!$A:$AJ,MATCH(不同回收率下超额拨备!$B26&amp;不同回收率下超额拨备!J$3,【输出】数据汇总!$A:$A,0),MATCH(不同回收率下超额拨备!$A$3,【输出】数据汇总!$1:$1,0))/100,"")</f>
        <v>41.289410000000004</v>
      </c>
      <c r="K26" s="104" t="str">
        <f>IFERROR(INDEX(【输出】数据汇总!$A:$AJ,MATCH(不同回收率下超额拨备!$B26&amp;不同回收率下超额拨备!K$3,【输出】数据汇总!$A:$A,0),MATCH(不同回收率下超额拨备!$A$3,【输出】数据汇总!$1:$1,0))/100,"")</f>
        <v/>
      </c>
      <c r="L26" s="105">
        <f t="shared" si="0"/>
        <v>0.22489999999999999</v>
      </c>
      <c r="M26" s="114">
        <f t="shared" si="1"/>
        <v>4.4067697956588305E-2</v>
      </c>
      <c r="N26" s="104" t="str">
        <f>IFERROR(INDEX(【输出】数据汇总!$A:$AJ,MATCH(不同回收率下超额拨备!$B26&amp;不同回收率下超额拨备!N$3,【输出】数据汇总!$A:$A,0),MATCH(不同回收率下超额拨备!$A$3,【输出】数据汇总!$1:$1,0))/100,"")</f>
        <v/>
      </c>
      <c r="O26" s="104" t="str">
        <f>IFERROR(INDEX(【输出】数据汇总!$A:$AJ,MATCH(不同回收率下超额拨备!$B26&amp;不同回收率下超额拨备!O$3,【输出】数据汇总!$A:$A,0),MATCH(不同回收率下超额拨备!$A$3,【输出】数据汇总!$1:$1,0))/100,"")</f>
        <v/>
      </c>
      <c r="P26" s="104" t="str">
        <f>IFERROR(INDEX(【输出】数据汇总!$A:$AJ,MATCH(不同回收率下超额拨备!$B26&amp;不同回收率下超额拨备!P$3,【输出】数据汇总!$A:$A,0),MATCH(不同回收率下超额拨备!$A$3,【输出】数据汇总!$1:$1,0))/100,"")</f>
        <v/>
      </c>
      <c r="Q26" s="104">
        <f>IFERROR(INDEX(【输出】数据汇总!$A:$AJ,MATCH(不同回收率下超额拨备!$B26&amp;不同回收率下超额拨备!Q$3,【输出】数据汇总!$A:$A,0),MATCH(不同回收率下超额拨备!$A$3,【输出】数据汇总!$1:$1,0))/100,"")</f>
        <v>0</v>
      </c>
      <c r="R26" s="111" t="e">
        <f t="shared" si="2"/>
        <v>#VALUE!</v>
      </c>
      <c r="S26" s="109" t="e">
        <f t="shared" si="2"/>
        <v>#VALUE!</v>
      </c>
      <c r="T26" s="116" t="e">
        <f t="shared" si="3"/>
        <v>#VALUE!</v>
      </c>
      <c r="U26" s="115" t="e">
        <f t="shared" si="4"/>
        <v>#VALUE!</v>
      </c>
      <c r="V26" s="108" t="e">
        <f t="shared" si="5"/>
        <v>#VALUE!</v>
      </c>
      <c r="W26" s="108" t="e">
        <f t="shared" si="6"/>
        <v>#VALUE!</v>
      </c>
      <c r="X26" s="116" t="e">
        <f t="shared" si="7"/>
        <v>#VALUE!</v>
      </c>
      <c r="Y26" s="115" t="e">
        <f t="shared" si="8"/>
        <v>#VALUE!</v>
      </c>
      <c r="Z26" s="111" t="e">
        <f t="shared" si="9"/>
        <v>#VALUE!</v>
      </c>
      <c r="AA26" s="108" t="e">
        <f t="shared" si="10"/>
        <v>#VALUE!</v>
      </c>
      <c r="AB26" s="116" t="e">
        <f t="shared" si="11"/>
        <v>#VALUE!</v>
      </c>
      <c r="AC26" s="115" t="e">
        <f t="shared" si="12"/>
        <v>#VALUE!</v>
      </c>
      <c r="AD26" s="111" t="e">
        <f t="shared" si="13"/>
        <v>#VALUE!</v>
      </c>
      <c r="AE26" s="108" t="e">
        <f t="shared" si="14"/>
        <v>#VALUE!</v>
      </c>
      <c r="AI26" s="3" t="str">
        <f t="shared" si="15"/>
        <v>成都</v>
      </c>
      <c r="AJ26" s="112" t="s">
        <v>72</v>
      </c>
      <c r="AK26" s="112">
        <v>0.3004</v>
      </c>
    </row>
    <row r="27" spans="1:37" x14ac:dyDescent="0.35">
      <c r="A27" s="5">
        <f>COUNTIFS(C$3:C27,C27)</f>
        <v>9</v>
      </c>
      <c r="B27" s="5" t="s">
        <v>79</v>
      </c>
      <c r="C27" s="5" t="s">
        <v>255</v>
      </c>
      <c r="D27" s="7" t="str">
        <f>VLOOKUP(B27,单指标趋势!E:G,3,0)</f>
        <v>城商9</v>
      </c>
      <c r="E27" s="113">
        <f>VLOOKUP($B27,'估值散点图-回收率0'!$C:$E,2,0)</f>
        <v>0.64994311332702637</v>
      </c>
      <c r="F27" s="113">
        <f>VLOOKUP($B27,'估值散点图-回收率0'!$C:$E,3,0)</f>
        <v>6.9966790342693148</v>
      </c>
      <c r="G27" s="104">
        <f>IFERROR(INDEX(【输出】数据汇总!$A:$AJ,MATCH(不同回收率下超额拨备!$B27&amp;不同回收率下超额拨备!G$3,【输出】数据汇总!$A:$A,0),MATCH(不同回收率下超额拨备!$A$3,【输出】数据汇总!$1:$1,0))/100,"")</f>
        <v>163.22587120400001</v>
      </c>
      <c r="H27" s="104">
        <f>IFERROR(INDEX(【输出】数据汇总!$A:$AJ,MATCH(不同回收率下超额拨备!$B27&amp;不同回收率下超额拨备!H$3,【输出】数据汇总!$A:$A,0),MATCH(不同回收率下超额拨备!$A$3,【输出】数据汇总!$1:$1,0))/100,"")</f>
        <v>148.17562000000001</v>
      </c>
      <c r="I27" s="104">
        <f>IFERROR(INDEX(【输出】数据汇总!$A:$AJ,MATCH(不同回收率下超额拨备!$B27&amp;不同回收率下超额拨备!I$3,【输出】数据汇总!$A:$A,0),MATCH(不同回收率下超额拨备!$A$3,【输出】数据汇总!$1:$1,0))/100,"")</f>
        <v>-15.050251203999997</v>
      </c>
      <c r="J27" s="104">
        <f>IFERROR(INDEX(【输出】数据汇总!$A:$AJ,MATCH(不同回收率下超额拨备!$B27&amp;不同回收率下超额拨备!J$3,【输出】数据汇总!$A:$A,0),MATCH(不同回收率下超额拨备!$A$3,【输出】数据汇总!$1:$1,0))/100,"")</f>
        <v>17.173929999999999</v>
      </c>
      <c r="K27" s="104">
        <f>IFERROR(INDEX(【输出】数据汇总!$A:$AJ,MATCH(不同回收率下超额拨备!$B27&amp;不同回收率下超额拨备!K$3,【输出】数据汇总!$A:$A,0),MATCH(不同回收率下超额拨备!$A$3,【输出】数据汇总!$1:$1,0))/100,"")</f>
        <v>22.054093577999993</v>
      </c>
      <c r="L27" s="105">
        <f t="shared" si="0"/>
        <v>0.30009999999999998</v>
      </c>
      <c r="M27" s="114">
        <f t="shared" si="1"/>
        <v>4.2891777446146688E-2</v>
      </c>
      <c r="N27" s="104">
        <f>IFERROR(INDEX(【输出】数据汇总!$A:$AJ,MATCH(不同回收率下超额拨备!$B27&amp;不同回收率下超额拨备!N$3,【输出】数据汇总!$A:$A,0),MATCH(不同回收率下超额拨备!$A$3,【输出】数据汇总!$1:$1,0))/100,"")</f>
        <v>4.8801635779999923</v>
      </c>
      <c r="O27" s="104">
        <f>IFERROR(INDEX(【输出】数据汇总!$A:$AJ,MATCH(不同回收率下超额拨备!$B27&amp;不同回收率下超额拨备!O$3,【输出】数据汇总!$A:$A,0),MATCH(不同回收率下超额拨备!$A$3,【输出】数据汇总!$1:$1,0))/100,"")</f>
        <v>-10.170087626000004</v>
      </c>
      <c r="P27" s="104">
        <f>IFERROR(INDEX(【输出】数据汇总!$A:$AJ,MATCH(不同回收率下超额拨备!$B27&amp;不同回收率下超额拨备!P$3,【输出】数据汇总!$A:$A,0),MATCH(不同回收率下超额拨备!$A$3,【输出】数据汇总!$1:$1,0))/100,"")</f>
        <v>56.542180000000002</v>
      </c>
      <c r="Q27" s="104">
        <f>IFERROR(INDEX(【输出】数据汇总!$A:$AJ,MATCH(不同回收率下超额拨备!$B27&amp;不同回收率下超额拨备!Q$3,【输出】数据汇总!$A:$A,0),MATCH(不同回收率下超额拨备!$A$3,【输出】数据汇总!$1:$1,0))/100,"")</f>
        <v>629.72107000000005</v>
      </c>
      <c r="R27" s="111">
        <f t="shared" si="2"/>
        <v>-0.17986727123007998</v>
      </c>
      <c r="S27" s="109">
        <f t="shared" si="2"/>
        <v>-1.6150146645085264E-2</v>
      </c>
      <c r="T27" s="116">
        <f t="shared" si="3"/>
        <v>10.032342577999994</v>
      </c>
      <c r="U27" s="115">
        <f t="shared" si="4"/>
        <v>-5.0179086260000023</v>
      </c>
      <c r="V27" s="108">
        <f t="shared" si="5"/>
        <v>-8.8746288629126119E-2</v>
      </c>
      <c r="W27" s="108">
        <f t="shared" si="6"/>
        <v>-7.9684623320607668E-3</v>
      </c>
      <c r="X27" s="116">
        <f t="shared" si="7"/>
        <v>13.467128577999993</v>
      </c>
      <c r="Y27" s="115">
        <f t="shared" si="8"/>
        <v>-1.5831226260000033</v>
      </c>
      <c r="Z27" s="111">
        <f t="shared" si="9"/>
        <v>-2.7998966895156911E-2</v>
      </c>
      <c r="AA27" s="108">
        <f t="shared" si="10"/>
        <v>-2.5140061233777729E-3</v>
      </c>
      <c r="AB27" s="116">
        <f t="shared" si="11"/>
        <v>16.901914577999992</v>
      </c>
      <c r="AC27" s="115">
        <f t="shared" si="12"/>
        <v>1.8516633739999957</v>
      </c>
      <c r="AD27" s="111">
        <f t="shared" si="13"/>
        <v>3.2748354838812291E-2</v>
      </c>
      <c r="AE27" s="108">
        <f t="shared" si="14"/>
        <v>2.9404500853052219E-3</v>
      </c>
      <c r="AI27" s="3" t="str">
        <f t="shared" si="15"/>
        <v>郑州</v>
      </c>
      <c r="AJ27" s="112" t="s">
        <v>84</v>
      </c>
      <c r="AK27" s="112">
        <v>9.6942910219953285E-2</v>
      </c>
    </row>
    <row r="28" spans="1:37" x14ac:dyDescent="0.35">
      <c r="A28" s="5">
        <f>COUNTIFS(C$3:C28,C28)</f>
        <v>10</v>
      </c>
      <c r="B28" s="5" t="s">
        <v>82</v>
      </c>
      <c r="C28" s="5" t="s">
        <v>255</v>
      </c>
      <c r="D28" s="7" t="str">
        <f>VLOOKUP(B28,单指标趋势!E:G,3,0)</f>
        <v>城商10</v>
      </c>
      <c r="E28" s="113">
        <f>VLOOKUP($B28,'估值散点图-回收率0'!$C:$E,2,0)</f>
        <v>0.33682653307914734</v>
      </c>
      <c r="F28" s="113">
        <f>VLOOKUP($B28,'估值散点图-回收率0'!$C:$E,3,0)</f>
        <v>4.2069982357358153</v>
      </c>
      <c r="G28" s="104" t="str">
        <f>IFERROR(INDEX(【输出】数据汇总!$A:$AJ,MATCH(不同回收率下超额拨备!$B28&amp;不同回收率下超额拨备!G$3,【输出】数据汇总!$A:$A,0),MATCH(不同回收率下超额拨备!$A$3,【输出】数据汇总!$1:$1,0))/100,"")</f>
        <v/>
      </c>
      <c r="H28" s="104" t="str">
        <f>IFERROR(INDEX(【输出】数据汇总!$A:$AJ,MATCH(不同回收率下超额拨备!$B28&amp;不同回收率下超额拨备!H$3,【输出】数据汇总!$A:$A,0),MATCH(不同回收率下超额拨备!$A$3,【输出】数据汇总!$1:$1,0))/100,"")</f>
        <v/>
      </c>
      <c r="I28" s="104" t="str">
        <f>IFERROR(INDEX(【输出】数据汇总!$A:$AJ,MATCH(不同回收率下超额拨备!$B28&amp;不同回收率下超额拨备!I$3,【输出】数据汇总!$A:$A,0),MATCH(不同回收率下超额拨备!$A$3,【输出】数据汇总!$1:$1,0))/100,"")</f>
        <v/>
      </c>
      <c r="J28" s="104">
        <f>IFERROR(INDEX(【输出】数据汇总!$A:$AJ,MATCH(不同回收率下超额拨备!$B28&amp;不同回收率下超额拨备!J$3,【输出】数据汇总!$A:$A,0),MATCH(不同回收率下超额拨备!$A$3,【输出】数据汇总!$1:$1,0))/100,"")</f>
        <v>46.625660000000011</v>
      </c>
      <c r="K28" s="104" t="str">
        <f>IFERROR(INDEX(【输出】数据汇总!$A:$AJ,MATCH(不同回收率下超额拨备!$B28&amp;不同回收率下超额拨备!K$3,【输出】数据汇总!$A:$A,0),MATCH(不同回收率下超额拨备!$A$3,【输出】数据汇总!$1:$1,0))/100,"")</f>
        <v/>
      </c>
      <c r="L28" s="105">
        <f t="shared" si="0"/>
        <v>0.21479999999999999</v>
      </c>
      <c r="M28" s="114">
        <f t="shared" si="1"/>
        <v>5.1057782286526417E-2</v>
      </c>
      <c r="N28" s="104" t="str">
        <f>IFERROR(INDEX(【输出】数据汇总!$A:$AJ,MATCH(不同回收率下超额拨备!$B28&amp;不同回收率下超额拨备!N$3,【输出】数据汇总!$A:$A,0),MATCH(不同回收率下超额拨备!$A$3,【输出】数据汇总!$1:$1,0))/100,"")</f>
        <v/>
      </c>
      <c r="O28" s="104" t="str">
        <f>IFERROR(INDEX(【输出】数据汇总!$A:$AJ,MATCH(不同回收率下超额拨备!$B28&amp;不同回收率下超额拨备!O$3,【输出】数据汇总!$A:$A,0),MATCH(不同回收率下超额拨备!$A$3,【输出】数据汇总!$1:$1,0))/100,"")</f>
        <v/>
      </c>
      <c r="P28" s="104" t="str">
        <f>IFERROR(INDEX(【输出】数据汇总!$A:$AJ,MATCH(不同回收率下超额拨备!$B28&amp;不同回收率下超额拨备!P$3,【输出】数据汇总!$A:$A,0),MATCH(不同回收率下超额拨备!$A$3,【输出】数据汇总!$1:$1,0))/100,"")</f>
        <v/>
      </c>
      <c r="Q28" s="104">
        <f>IFERROR(INDEX(【输出】数据汇总!$A:$AJ,MATCH(不同回收率下超额拨备!$B28&amp;不同回收率下超额拨备!Q$3,【输出】数据汇总!$A:$A,0),MATCH(不同回收率下超额拨备!$A$3,【输出】数据汇总!$1:$1,0))/100,"")</f>
        <v>0</v>
      </c>
      <c r="R28" s="111" t="e">
        <f t="shared" si="2"/>
        <v>#VALUE!</v>
      </c>
      <c r="S28" s="109" t="e">
        <f t="shared" si="2"/>
        <v>#VALUE!</v>
      </c>
      <c r="T28" s="116" t="e">
        <f t="shared" si="3"/>
        <v>#VALUE!</v>
      </c>
      <c r="U28" s="115" t="e">
        <f t="shared" si="4"/>
        <v>#VALUE!</v>
      </c>
      <c r="V28" s="108" t="e">
        <f t="shared" si="5"/>
        <v>#VALUE!</v>
      </c>
      <c r="W28" s="108" t="e">
        <f t="shared" si="6"/>
        <v>#VALUE!</v>
      </c>
      <c r="X28" s="116" t="e">
        <f t="shared" si="7"/>
        <v>#VALUE!</v>
      </c>
      <c r="Y28" s="115" t="e">
        <f t="shared" si="8"/>
        <v>#VALUE!</v>
      </c>
      <c r="Z28" s="111" t="e">
        <f t="shared" si="9"/>
        <v>#VALUE!</v>
      </c>
      <c r="AA28" s="108" t="e">
        <f t="shared" si="10"/>
        <v>#VALUE!</v>
      </c>
      <c r="AB28" s="116" t="e">
        <f t="shared" si="11"/>
        <v>#VALUE!</v>
      </c>
      <c r="AC28" s="115" t="e">
        <f t="shared" si="12"/>
        <v>#VALUE!</v>
      </c>
      <c r="AD28" s="111" t="e">
        <f t="shared" si="13"/>
        <v>#VALUE!</v>
      </c>
      <c r="AE28" s="108" t="e">
        <f t="shared" si="14"/>
        <v>#VALUE!</v>
      </c>
      <c r="AI28" s="3" t="str">
        <f t="shared" si="15"/>
        <v>长沙</v>
      </c>
      <c r="AJ28" s="112" t="s">
        <v>75</v>
      </c>
      <c r="AK28" s="112">
        <v>0.22489999999999999</v>
      </c>
    </row>
    <row r="29" spans="1:37" x14ac:dyDescent="0.35">
      <c r="A29" s="5">
        <f>COUNTIFS(C$3:C29,C29)</f>
        <v>11</v>
      </c>
      <c r="B29" s="5" t="s">
        <v>85</v>
      </c>
      <c r="C29" s="5" t="s">
        <v>255</v>
      </c>
      <c r="D29" s="7" t="str">
        <f>VLOOKUP(B29,单指标趋势!E:G,3,0)</f>
        <v>城商11</v>
      </c>
      <c r="E29" s="113">
        <f>VLOOKUP($B29,'估值散点图-回收率0'!$C:$E,2,0)</f>
        <v>0.37528607249259949</v>
      </c>
      <c r="F29" s="113">
        <f>VLOOKUP($B29,'估值散点图-回收率0'!$C:$E,3,0)</f>
        <v>8.7900720439231002</v>
      </c>
      <c r="G29" s="104">
        <f>IFERROR(INDEX(【输出】数据汇总!$A:$AJ,MATCH(不同回收率下超额拨备!$B29&amp;不同回收率下超额拨备!G$3,【输出】数据汇总!$A:$A,0),MATCH(不同回收率下超额拨备!$A$3,【输出】数据汇总!$1:$1,0))/100,"")</f>
        <v>152.89609081200001</v>
      </c>
      <c r="H29" s="104">
        <f>IFERROR(INDEX(【输出】数据汇总!$A:$AJ,MATCH(不同回收率下超额拨备!$B29&amp;不同回收率下超额拨备!H$3,【输出】数据汇总!$A:$A,0),MATCH(不同回收率下超额拨备!$A$3,【输出】数据汇总!$1:$1,0))/100,"")</f>
        <v>130.61117000000002</v>
      </c>
      <c r="I29" s="104">
        <f>IFERROR(INDEX(【输出】数据汇总!$A:$AJ,MATCH(不同回收率下超额拨备!$B29&amp;不同回收率下超额拨备!I$3,【输出】数据汇总!$A:$A,0),MATCH(不同回收率下超额拨备!$A$3,【输出】数据汇总!$1:$1,0))/100,"")</f>
        <v>-22.284920811999982</v>
      </c>
      <c r="J29" s="104">
        <f>IFERROR(INDEX(【输出】数据汇总!$A:$AJ,MATCH(不同回收率下超额拨备!$B29&amp;不同回收率下超额拨备!J$3,【输出】数据汇总!$A:$A,0),MATCH(不同回收率下超额拨备!$A$3,【输出】数据汇总!$1:$1,0))/100,"")</f>
        <v>135.75704000000002</v>
      </c>
      <c r="K29" s="104">
        <f>IFERROR(INDEX(【输出】数据汇总!$A:$AJ,MATCH(不同回收率下超额拨备!$B29&amp;不同回收率下超额拨备!K$3,【输出】数据汇总!$A:$A,0),MATCH(不同回收率下超额拨备!$A$3,【输出】数据汇总!$1:$1,0))/100,"")</f>
        <v>61.698069999999973</v>
      </c>
      <c r="L29" s="105">
        <f t="shared" si="0"/>
        <v>9.6942910219953285E-2</v>
      </c>
      <c r="M29" s="114">
        <f t="shared" si="1"/>
        <v>1.1028682101300123E-2</v>
      </c>
      <c r="N29" s="104">
        <f>IFERROR(INDEX(【输出】数据汇总!$A:$AJ,MATCH(不同回收率下超额拨备!$B29&amp;不同回收率下超额拨备!N$3,【输出】数据汇总!$A:$A,0),MATCH(不同回收率下超额拨备!$A$3,【输出】数据汇总!$1:$1,0))/100,"")</f>
        <v>-74.058970000000045</v>
      </c>
      <c r="O29" s="104">
        <f>IFERROR(INDEX(【输出】数据汇总!$A:$AJ,MATCH(不同回收率下超额拨备!$B29&amp;不同回收率下超额拨备!O$3,【输出】数据汇总!$A:$A,0),MATCH(不同回收率下超额拨备!$A$3,【输出】数据汇总!$1:$1,0))/100,"")</f>
        <v>-96.343890812000026</v>
      </c>
      <c r="P29" s="104">
        <f>IFERROR(INDEX(【输出】数据汇总!$A:$AJ,MATCH(不同回收率下超额拨备!$B29&amp;不同回收率下超额拨备!P$3,【输出】数据汇总!$A:$A,0),MATCH(不同回收率下超额拨备!$A$3,【输出】数据汇总!$1:$1,0))/100,"")</f>
        <v>18.950050000000001</v>
      </c>
      <c r="Q29" s="104">
        <f>IFERROR(INDEX(【输出】数据汇总!$A:$AJ,MATCH(不同回收率下超额拨备!$B29&amp;不同回收率下超额拨备!Q$3,【输出】数据汇总!$A:$A,0),MATCH(不同回收率下超额拨备!$A$3,【输出】数据汇总!$1:$1,0))/100,"")</f>
        <v>550.61252000000002</v>
      </c>
      <c r="R29" s="111">
        <f t="shared" si="2"/>
        <v>-5.0840969185833291</v>
      </c>
      <c r="S29" s="109">
        <f t="shared" si="2"/>
        <v>-0.17497584474105315</v>
      </c>
      <c r="T29" s="116">
        <f t="shared" si="3"/>
        <v>-33.33185800000004</v>
      </c>
      <c r="U29" s="115">
        <f t="shared" si="4"/>
        <v>-55.616778812000021</v>
      </c>
      <c r="V29" s="108">
        <f t="shared" si="5"/>
        <v>-2.9349146209112913</v>
      </c>
      <c r="W29" s="108">
        <f t="shared" si="6"/>
        <v>-0.10100892513668236</v>
      </c>
      <c r="X29" s="116">
        <f t="shared" si="7"/>
        <v>-6.180450000000036</v>
      </c>
      <c r="Y29" s="115">
        <f t="shared" si="8"/>
        <v>-28.465370812000018</v>
      </c>
      <c r="Z29" s="111">
        <f t="shared" si="9"/>
        <v>-1.5021264224632662</v>
      </c>
      <c r="AA29" s="108">
        <f t="shared" si="10"/>
        <v>-5.1697645400435165E-2</v>
      </c>
      <c r="AB29" s="116">
        <f t="shared" si="11"/>
        <v>20.97095799999996</v>
      </c>
      <c r="AC29" s="115">
        <f t="shared" si="12"/>
        <v>-1.3139628120000211</v>
      </c>
      <c r="AD29" s="111">
        <f t="shared" si="13"/>
        <v>-6.9338224015241173E-2</v>
      </c>
      <c r="AE29" s="108">
        <f t="shared" si="14"/>
        <v>-2.3863656641879864E-3</v>
      </c>
      <c r="AI29" s="3" t="str">
        <f t="shared" si="15"/>
        <v>常熟</v>
      </c>
      <c r="AJ29" s="112" t="s">
        <v>115</v>
      </c>
      <c r="AK29" s="112">
        <v>0.19769999999999999</v>
      </c>
    </row>
    <row r="30" spans="1:37" x14ac:dyDescent="0.35">
      <c r="A30" s="5">
        <f>COUNTIFS(C$3:C30,C30)</f>
        <v>12</v>
      </c>
      <c r="B30" s="5" t="s">
        <v>88</v>
      </c>
      <c r="C30" s="5" t="s">
        <v>255</v>
      </c>
      <c r="D30" s="7" t="str">
        <f>VLOOKUP(B30,单指标趋势!E:G,3,0)</f>
        <v>城商13</v>
      </c>
      <c r="E30" s="113">
        <f>VLOOKUP($B30,'估值散点图-回收率0'!$C:$E,2,0)</f>
        <v>0.7394757866859436</v>
      </c>
      <c r="F30" s="113">
        <f>VLOOKUP($B30,'估值散点图-回收率0'!$C:$E,3,0)</f>
        <v>7.1642063088298658</v>
      </c>
      <c r="G30" s="104">
        <f>IFERROR(INDEX(【输出】数据汇总!$A:$AJ,MATCH(不同回收率下超额拨备!$B30&amp;不同回收率下超额拨备!G$3,【输出】数据汇总!$A:$A,0),MATCH(不同回收率下超额拨备!$A$3,【输出】数据汇总!$1:$1,0))/100,"")</f>
        <v>60.707434323999998</v>
      </c>
      <c r="H30" s="104">
        <f>IFERROR(INDEX(【输出】数据汇总!$A:$AJ,MATCH(不同回收率下超额拨备!$B30&amp;不同回收率下超额拨备!H$3,【输出】数据汇总!$A:$A,0),MATCH(不同回收率下超额拨备!$A$3,【输出】数据汇总!$1:$1,0))/100,"")</f>
        <v>112.27849999999998</v>
      </c>
      <c r="I30" s="104">
        <f>IFERROR(INDEX(【输出】数据汇总!$A:$AJ,MATCH(不同回收率下超额拨备!$B30&amp;不同回收率下超额拨备!I$3,【输出】数据汇总!$A:$A,0),MATCH(不同回收率下超额拨备!$A$3,【输出】数据汇总!$1:$1,0))/100,"")</f>
        <v>51.571065675999989</v>
      </c>
      <c r="J30" s="104">
        <f>IFERROR(INDEX(【输出】数据汇总!$A:$AJ,MATCH(不同回收率下超额拨备!$B30&amp;不同回收率下超额拨备!J$3,【输出】数据汇总!$A:$A,0),MATCH(不同回收率下超额拨备!$A$3,【输出】数据汇总!$1:$1,0))/100,"")</f>
        <v>43.727770000000007</v>
      </c>
      <c r="K30" s="104">
        <f>IFERROR(INDEX(【输出】数据汇总!$A:$AJ,MATCH(不同回收率下超额拨备!$B30&amp;不同回收率下超额拨备!K$3,【输出】数据汇总!$A:$A,0),MATCH(不同回收率下超额拨备!$A$3,【输出】数据汇总!$1:$1,0))/100,"")</f>
        <v>58.923990000000011</v>
      </c>
      <c r="L30" s="105">
        <f t="shared" si="0"/>
        <v>0.23102833989262997</v>
      </c>
      <c r="M30" s="114">
        <f t="shared" si="1"/>
        <v>3.2247583323764442E-2</v>
      </c>
      <c r="N30" s="104">
        <f>IFERROR(INDEX(【输出】数据汇总!$A:$AJ,MATCH(不同回收率下超额拨备!$B30&amp;不同回收率下超额拨备!N$3,【输出】数据汇总!$A:$A,0),MATCH(不同回收率下超额拨备!$A$3,【输出】数据汇总!$1:$1,0))/100,"")</f>
        <v>15.196220000000004</v>
      </c>
      <c r="O30" s="104">
        <f>IFERROR(INDEX(【输出】数据汇总!$A:$AJ,MATCH(不同回收率下超额拨备!$B30&amp;不同回收率下超额拨备!O$3,【输出】数据汇总!$A:$A,0),MATCH(不同回收率下超额拨备!$A$3,【输出】数据汇总!$1:$1,0))/100,"")</f>
        <v>66.767285675999986</v>
      </c>
      <c r="P30" s="104">
        <f>IFERROR(INDEX(【输出】数据汇总!$A:$AJ,MATCH(不同回收率下超额拨备!$B30&amp;不同回收率下超额拨备!P$3,【输出】数据汇总!$A:$A,0),MATCH(不同回收率下超额拨备!$A$3,【输出】数据汇总!$1:$1,0))/100,"")</f>
        <v>51.877409999999998</v>
      </c>
      <c r="Q30" s="104">
        <f>IFERROR(INDEX(【输出】数据汇总!$A:$AJ,MATCH(不同回收率下超额拨备!$B30&amp;不同回收率下超额拨备!Q$3,【输出】数据汇总!$A:$A,0),MATCH(不同回收率下超额拨备!$A$3,【输出】数据汇总!$1:$1,0))/100,"")</f>
        <v>491.67148000000003</v>
      </c>
      <c r="R30" s="111">
        <f t="shared" si="2"/>
        <v>1.2870204136251211</v>
      </c>
      <c r="S30" s="109">
        <f t="shared" si="2"/>
        <v>0.13579653974641764</v>
      </c>
      <c r="T30" s="116">
        <f t="shared" si="3"/>
        <v>28.314551000000009</v>
      </c>
      <c r="U30" s="115">
        <f t="shared" si="4"/>
        <v>79.885616675999998</v>
      </c>
      <c r="V30" s="108">
        <f t="shared" si="5"/>
        <v>1.5398921549090443</v>
      </c>
      <c r="W30" s="108">
        <f t="shared" si="6"/>
        <v>0.1624776297295096</v>
      </c>
      <c r="X30" s="116">
        <f t="shared" si="7"/>
        <v>37.060105000000007</v>
      </c>
      <c r="Y30" s="115">
        <f t="shared" si="8"/>
        <v>88.631170675999996</v>
      </c>
      <c r="Z30" s="111">
        <f t="shared" si="9"/>
        <v>1.708473315764993</v>
      </c>
      <c r="AA30" s="108">
        <f t="shared" si="10"/>
        <v>0.18026502305157091</v>
      </c>
      <c r="AB30" s="116">
        <f t="shared" si="11"/>
        <v>45.805659000000006</v>
      </c>
      <c r="AC30" s="115">
        <f t="shared" si="12"/>
        <v>97.376724675999995</v>
      </c>
      <c r="AD30" s="111">
        <f t="shared" si="13"/>
        <v>1.8770544766209416</v>
      </c>
      <c r="AE30" s="108">
        <f t="shared" si="14"/>
        <v>0.19805241637363222</v>
      </c>
      <c r="AI30" s="3" t="str">
        <f t="shared" si="15"/>
        <v>无锡</v>
      </c>
      <c r="AJ30" s="112" t="s">
        <v>121</v>
      </c>
      <c r="AK30" s="112">
        <v>0.22420000000000001</v>
      </c>
    </row>
    <row r="31" spans="1:37" x14ac:dyDescent="0.35">
      <c r="A31" s="5">
        <f>COUNTIFS(C$3:C31,C31)</f>
        <v>13</v>
      </c>
      <c r="B31" s="5" t="s">
        <v>91</v>
      </c>
      <c r="C31" s="5" t="s">
        <v>255</v>
      </c>
      <c r="D31" s="7" t="str">
        <f>VLOOKUP(B31,单指标趋势!E:G,3,0)</f>
        <v>城商12</v>
      </c>
      <c r="E31" s="113">
        <f>VLOOKUP($B31,'估值散点图-回收率0'!$C:$E,2,0)</f>
        <v>0.75941199064254761</v>
      </c>
      <c r="F31" s="113">
        <f>VLOOKUP($B31,'估值散点图-回收率0'!$C:$E,3,0)</f>
        <v>7.7538704195273391</v>
      </c>
      <c r="G31" s="104" t="str">
        <f>IFERROR(INDEX(【输出】数据汇总!$A:$AJ,MATCH(不同回收率下超额拨备!$B31&amp;不同回收率下超额拨备!G$3,【输出】数据汇总!$A:$A,0),MATCH(不同回收率下超额拨备!$A$3,【输出】数据汇总!$1:$1,0))/100,"")</f>
        <v/>
      </c>
      <c r="H31" s="104" t="str">
        <f>IFERROR(INDEX(【输出】数据汇总!$A:$AJ,MATCH(不同回收率下超额拨备!$B31&amp;不同回收率下超额拨备!H$3,【输出】数据汇总!$A:$A,0),MATCH(不同回收率下超额拨备!$A$3,【输出】数据汇总!$1:$1,0))/100,"")</f>
        <v/>
      </c>
      <c r="I31" s="104" t="str">
        <f>IFERROR(INDEX(【输出】数据汇总!$A:$AJ,MATCH(不同回收率下超额拨备!$B31&amp;不同回收率下超额拨备!I$3,【输出】数据汇总!$A:$A,0),MATCH(不同回收率下超额拨备!$A$3,【输出】数据汇总!$1:$1,0))/100,"")</f>
        <v/>
      </c>
      <c r="J31" s="104">
        <f>IFERROR(INDEX(【输出】数据汇总!$A:$AJ,MATCH(不同回收率下超额拨备!$B31&amp;不同回收率下超额拨备!J$3,【输出】数据汇总!$A:$A,0),MATCH(不同回收率下超额拨备!$A$3,【输出】数据汇总!$1:$1,0))/100,"")</f>
        <v>0.49354514999999999</v>
      </c>
      <c r="K31" s="104" t="str">
        <f>IFERROR(INDEX(【输出】数据汇总!$A:$AJ,MATCH(不同回收率下超额拨备!$B31&amp;不同回收率下超额拨备!K$3,【输出】数据汇总!$A:$A,0),MATCH(不同回收率下超额拨备!$A$3,【输出】数据汇总!$1:$1,0))/100,"")</f>
        <v/>
      </c>
      <c r="L31" s="105">
        <f t="shared" si="0"/>
        <v>0.3407</v>
      </c>
      <c r="M31" s="114">
        <f t="shared" si="1"/>
        <v>4.393934661868755E-2</v>
      </c>
      <c r="N31" s="104" t="str">
        <f>IFERROR(INDEX(【输出】数据汇总!$A:$AJ,MATCH(不同回收率下超额拨备!$B31&amp;不同回收率下超额拨备!N$3,【输出】数据汇总!$A:$A,0),MATCH(不同回收率下超额拨备!$A$3,【输出】数据汇总!$1:$1,0))/100,"")</f>
        <v/>
      </c>
      <c r="O31" s="104" t="str">
        <f>IFERROR(INDEX(【输出】数据汇总!$A:$AJ,MATCH(不同回收率下超额拨备!$B31&amp;不同回收率下超额拨备!O$3,【输出】数据汇总!$A:$A,0),MATCH(不同回收率下超额拨备!$A$3,【输出】数据汇总!$1:$1,0))/100,"")</f>
        <v/>
      </c>
      <c r="P31" s="104" t="str">
        <f>IFERROR(INDEX(【输出】数据汇总!$A:$AJ,MATCH(不同回收率下超额拨备!$B31&amp;不同回收率下超额拨备!P$3,【输出】数据汇总!$A:$A,0),MATCH(不同回收率下超额拨备!$A$3,【输出】数据汇总!$1:$1,0))/100,"")</f>
        <v/>
      </c>
      <c r="Q31" s="104">
        <f>IFERROR(INDEX(【输出】数据汇总!$A:$AJ,MATCH(不同回收率下超额拨备!$B31&amp;不同回收率下超额拨备!Q$3,【输出】数据汇总!$A:$A,0),MATCH(不同回收率下超额拨备!$A$3,【输出】数据汇总!$1:$1,0))/100,"")</f>
        <v>0</v>
      </c>
      <c r="R31" s="111" t="e">
        <f t="shared" si="2"/>
        <v>#VALUE!</v>
      </c>
      <c r="S31" s="109" t="e">
        <f t="shared" si="2"/>
        <v>#VALUE!</v>
      </c>
      <c r="T31" s="116" t="e">
        <f t="shared" si="3"/>
        <v>#VALUE!</v>
      </c>
      <c r="U31" s="115" t="e">
        <f t="shared" si="4"/>
        <v>#VALUE!</v>
      </c>
      <c r="V31" s="108" t="e">
        <f t="shared" si="5"/>
        <v>#VALUE!</v>
      </c>
      <c r="W31" s="108" t="e">
        <f t="shared" si="6"/>
        <v>#VALUE!</v>
      </c>
      <c r="X31" s="116" t="e">
        <f t="shared" si="7"/>
        <v>#VALUE!</v>
      </c>
      <c r="Y31" s="115" t="e">
        <f t="shared" si="8"/>
        <v>#VALUE!</v>
      </c>
      <c r="Z31" s="111" t="e">
        <f t="shared" si="9"/>
        <v>#VALUE!</v>
      </c>
      <c r="AA31" s="108" t="e">
        <f t="shared" si="10"/>
        <v>#VALUE!</v>
      </c>
      <c r="AB31" s="116" t="e">
        <f t="shared" si="11"/>
        <v>#VALUE!</v>
      </c>
      <c r="AC31" s="115" t="e">
        <f t="shared" si="12"/>
        <v>#VALUE!</v>
      </c>
      <c r="AD31" s="111" t="e">
        <f t="shared" si="13"/>
        <v>#VALUE!</v>
      </c>
      <c r="AE31" s="108" t="e">
        <f t="shared" si="14"/>
        <v>#VALUE!</v>
      </c>
      <c r="AI31" s="3" t="str">
        <f t="shared" si="15"/>
        <v>江阴</v>
      </c>
      <c r="AJ31" s="112" t="s">
        <v>130</v>
      </c>
      <c r="AK31" s="112">
        <v>0.24169071951657789</v>
      </c>
    </row>
    <row r="32" spans="1:37" x14ac:dyDescent="0.35">
      <c r="A32" s="5">
        <f>COUNTIFS(C$3:C32,C32)</f>
        <v>14</v>
      </c>
      <c r="B32" s="5" t="s">
        <v>94</v>
      </c>
      <c r="C32" s="5" t="s">
        <v>255</v>
      </c>
      <c r="D32" s="7" t="str">
        <f>VLOOKUP(B32,单指标趋势!E:G,3,0)</f>
        <v>城商14</v>
      </c>
      <c r="E32" s="113">
        <f>VLOOKUP($B32,'估值散点图-回收率0'!$C:$E,2,0)</f>
        <v>0.74834895133972168</v>
      </c>
      <c r="F32" s="113">
        <f>VLOOKUP($B32,'估值散点图-回收率0'!$C:$E,3,0)</f>
        <v>7.30662498598294</v>
      </c>
      <c r="G32" s="104" t="str">
        <f>IFERROR(INDEX(【输出】数据汇总!$A:$AJ,MATCH(不同回收率下超额拨备!$B32&amp;不同回收率下超额拨备!G$3,【输出】数据汇总!$A:$A,0),MATCH(不同回收率下超额拨备!$A$3,【输出】数据汇总!$1:$1,0))/100,"")</f>
        <v/>
      </c>
      <c r="H32" s="104" t="str">
        <f>IFERROR(INDEX(【输出】数据汇总!$A:$AJ,MATCH(不同回收率下超额拨备!$B32&amp;不同回收率下超额拨备!H$3,【输出】数据汇总!$A:$A,0),MATCH(不同回收率下超额拨备!$A$3,【输出】数据汇总!$1:$1,0))/100,"")</f>
        <v/>
      </c>
      <c r="I32" s="104" t="str">
        <f>IFERROR(INDEX(【输出】数据汇总!$A:$AJ,MATCH(不同回收率下超额拨备!$B32&amp;不同回收率下超额拨备!I$3,【输出】数据汇总!$A:$A,0),MATCH(不同回收率下超额拨备!$A$3,【输出】数据汇总!$1:$1,0))/100,"")</f>
        <v/>
      </c>
      <c r="J32" s="104">
        <f>IFERROR(INDEX(【输出】数据汇总!$A:$AJ,MATCH(不同回收率下超额拨备!$B32&amp;不同回收率下超额拨备!J$3,【输出】数据汇总!$A:$A,0),MATCH(不同回收率下超额拨备!$A$3,【输出】数据汇总!$1:$1,0))/100,"")</f>
        <v>16.358630000000002</v>
      </c>
      <c r="K32" s="104" t="str">
        <f>IFERROR(INDEX(【输出】数据汇总!$A:$AJ,MATCH(不同回收率下超额拨备!$B32&amp;不同回收率下超额拨备!K$3,【输出】数据汇总!$A:$A,0),MATCH(不同回收率下超额拨备!$A$3,【输出】数据汇总!$1:$1,0))/100,"")</f>
        <v/>
      </c>
      <c r="L32" s="105">
        <f t="shared" si="0"/>
        <v>0.2762</v>
      </c>
      <c r="M32" s="114">
        <f t="shared" si="1"/>
        <v>3.7801310527071426E-2</v>
      </c>
      <c r="N32" s="104" t="str">
        <f>IFERROR(INDEX(【输出】数据汇总!$A:$AJ,MATCH(不同回收率下超额拨备!$B32&amp;不同回收率下超额拨备!N$3,【输出】数据汇总!$A:$A,0),MATCH(不同回收率下超额拨备!$A$3,【输出】数据汇总!$1:$1,0))/100,"")</f>
        <v/>
      </c>
      <c r="O32" s="104" t="str">
        <f>IFERROR(INDEX(【输出】数据汇总!$A:$AJ,MATCH(不同回收率下超额拨备!$B32&amp;不同回收率下超额拨备!O$3,【输出】数据汇总!$A:$A,0),MATCH(不同回收率下超额拨备!$A$3,【输出】数据汇总!$1:$1,0))/100,"")</f>
        <v/>
      </c>
      <c r="P32" s="104">
        <f>IFERROR(INDEX(【输出】数据汇总!$A:$AJ,MATCH(不同回收率下超额拨备!$B32&amp;不同回收率下超额拨备!P$3,【输出】数据汇总!$A:$A,0),MATCH(不同回收率下超额拨备!$A$3,【输出】数据汇总!$1:$1,0))/100,"")</f>
        <v>57.134909999999998</v>
      </c>
      <c r="Q32" s="104">
        <f>IFERROR(INDEX(【输出】数据汇总!$A:$AJ,MATCH(不同回收率下超额拨备!$B32&amp;不同回收率下超额拨备!Q$3,【输出】数据汇总!$A:$A,0),MATCH(不同回收率下超额拨备!$A$3,【输出】数据汇总!$1:$1,0))/100,"")</f>
        <v>535.12806</v>
      </c>
      <c r="R32" s="111" t="e">
        <f t="shared" si="2"/>
        <v>#VALUE!</v>
      </c>
      <c r="S32" s="109" t="e">
        <f t="shared" si="2"/>
        <v>#VALUE!</v>
      </c>
      <c r="T32" s="116" t="e">
        <f t="shared" si="3"/>
        <v>#VALUE!</v>
      </c>
      <c r="U32" s="115" t="e">
        <f t="shared" si="4"/>
        <v>#VALUE!</v>
      </c>
      <c r="V32" s="108" t="e">
        <f t="shared" si="5"/>
        <v>#VALUE!</v>
      </c>
      <c r="W32" s="108" t="e">
        <f t="shared" si="6"/>
        <v>#VALUE!</v>
      </c>
      <c r="X32" s="116" t="e">
        <f t="shared" si="7"/>
        <v>#VALUE!</v>
      </c>
      <c r="Y32" s="115" t="e">
        <f t="shared" si="8"/>
        <v>#VALUE!</v>
      </c>
      <c r="Z32" s="111" t="e">
        <f t="shared" si="9"/>
        <v>#VALUE!</v>
      </c>
      <c r="AA32" s="108" t="e">
        <f t="shared" si="10"/>
        <v>#VALUE!</v>
      </c>
      <c r="AB32" s="116" t="e">
        <f t="shared" si="11"/>
        <v>#VALUE!</v>
      </c>
      <c r="AC32" s="115" t="e">
        <f t="shared" si="12"/>
        <v>#VALUE!</v>
      </c>
      <c r="AD32" s="111" t="e">
        <f t="shared" si="13"/>
        <v>#VALUE!</v>
      </c>
      <c r="AE32" s="108" t="e">
        <f t="shared" si="14"/>
        <v>#VALUE!</v>
      </c>
      <c r="AI32" s="3" t="str">
        <f>LEFT(AJ32,3)</f>
        <v>张家港</v>
      </c>
      <c r="AJ32" s="112" t="s">
        <v>124</v>
      </c>
      <c r="AK32" s="112">
        <v>0.27425057525543295</v>
      </c>
    </row>
    <row r="33" spans="1:37" x14ac:dyDescent="0.35">
      <c r="A33" s="5">
        <f>COUNTIFS(C$3:C33,C33)</f>
        <v>15</v>
      </c>
      <c r="B33" s="5" t="s">
        <v>97</v>
      </c>
      <c r="C33" s="5" t="s">
        <v>255</v>
      </c>
      <c r="D33" s="7" t="str">
        <f>VLOOKUP(B33,单指标趋势!E:G,3,0)</f>
        <v>城商15</v>
      </c>
      <c r="E33" s="113">
        <f>VLOOKUP($B33,'估值散点图-回收率0'!$C:$E,2,0)</f>
        <v>0.42888948321342468</v>
      </c>
      <c r="F33" s="113">
        <f>VLOOKUP($B33,'估值散点图-回收率0'!$C:$E,3,0)</f>
        <v>6.8024667881493981</v>
      </c>
      <c r="G33" s="104" t="str">
        <f>IFERROR(INDEX(【输出】数据汇总!$A:$AJ,MATCH(不同回收率下超额拨备!$B33&amp;不同回收率下超额拨备!G$3,【输出】数据汇总!$A:$A,0),MATCH(不同回收率下超额拨备!$A$3,【输出】数据汇总!$1:$1,0))/100,"")</f>
        <v/>
      </c>
      <c r="H33" s="104" t="str">
        <f>IFERROR(INDEX(【输出】数据汇总!$A:$AJ,MATCH(不同回收率下超额拨备!$B33&amp;不同回收率下超额拨备!H$3,【输出】数据汇总!$A:$A,0),MATCH(不同回收率下超额拨备!$A$3,【输出】数据汇总!$1:$1,0))/100,"")</f>
        <v/>
      </c>
      <c r="I33" s="104" t="str">
        <f>IFERROR(INDEX(【输出】数据汇总!$A:$AJ,MATCH(不同回收率下超额拨备!$B33&amp;不同回收率下超额拨备!I$3,【输出】数据汇总!$A:$A,0),MATCH(不同回收率下超额拨备!$A$3,【输出】数据汇总!$1:$1,0))/100,"")</f>
        <v/>
      </c>
      <c r="J33" s="104">
        <f>IFERROR(INDEX(【输出】数据汇总!$A:$AJ,MATCH(不同回收率下超额拨备!$B33&amp;不同回收率下超额拨备!J$3,【输出】数据汇总!$A:$A,0),MATCH(不同回收率下超额拨备!$A$3,【输出】数据汇总!$1:$1,0))/100,"")</f>
        <v>0</v>
      </c>
      <c r="K33" s="104" t="str">
        <f>IFERROR(INDEX(【输出】数据汇总!$A:$AJ,MATCH(不同回收率下超额拨备!$B33&amp;不同回收率下超额拨备!K$3,【输出】数据汇总!$A:$A,0),MATCH(不同回收率下超额拨备!$A$3,【输出】数据汇总!$1:$1,0))/100,"")</f>
        <v/>
      </c>
      <c r="L33" s="105">
        <f t="shared" si="0"/>
        <v>0.30472660031618148</v>
      </c>
      <c r="M33" s="114">
        <f t="shared" si="1"/>
        <v>4.4796484835037606E-2</v>
      </c>
      <c r="N33" s="104" t="str">
        <f>IFERROR(INDEX(【输出】数据汇总!$A:$AJ,MATCH(不同回收率下超额拨备!$B33&amp;不同回收率下超额拨备!N$3,【输出】数据汇总!$A:$A,0),MATCH(不同回收率下超额拨备!$A$3,【输出】数据汇总!$1:$1,0))/100,"")</f>
        <v/>
      </c>
      <c r="O33" s="104" t="str">
        <f>IFERROR(INDEX(【输出】数据汇总!$A:$AJ,MATCH(不同回收率下超额拨备!$B33&amp;不同回收率下超额拨备!O$3,【输出】数据汇总!$A:$A,0),MATCH(不同回收率下超额拨备!$A$3,【输出】数据汇总!$1:$1,0))/100,"")</f>
        <v/>
      </c>
      <c r="P33" s="104" t="str">
        <f>IFERROR(INDEX(【输出】数据汇总!$A:$AJ,MATCH(不同回收率下超额拨备!$B33&amp;不同回收率下超额拨备!P$3,【输出】数据汇总!$A:$A,0),MATCH(不同回收率下超额拨备!$A$3,【输出】数据汇总!$1:$1,0))/100,"")</f>
        <v/>
      </c>
      <c r="Q33" s="104">
        <f>IFERROR(INDEX(【输出】数据汇总!$A:$AJ,MATCH(不同回收率下超额拨备!$B33&amp;不同回收率下超额拨备!Q$3,【输出】数据汇总!$A:$A,0),MATCH(不同回收率下超额拨备!$A$3,【输出】数据汇总!$1:$1,0))/100,"")</f>
        <v>0</v>
      </c>
      <c r="R33" s="111" t="e">
        <f t="shared" si="2"/>
        <v>#VALUE!</v>
      </c>
      <c r="S33" s="109" t="e">
        <f t="shared" si="2"/>
        <v>#VALUE!</v>
      </c>
      <c r="T33" s="116" t="e">
        <f t="shared" si="3"/>
        <v>#VALUE!</v>
      </c>
      <c r="U33" s="115" t="e">
        <f t="shared" si="4"/>
        <v>#VALUE!</v>
      </c>
      <c r="V33" s="108" t="e">
        <f t="shared" si="5"/>
        <v>#VALUE!</v>
      </c>
      <c r="W33" s="108" t="e">
        <f t="shared" si="6"/>
        <v>#VALUE!</v>
      </c>
      <c r="X33" s="116" t="e">
        <f t="shared" si="7"/>
        <v>#VALUE!</v>
      </c>
      <c r="Y33" s="115" t="e">
        <f t="shared" si="8"/>
        <v>#VALUE!</v>
      </c>
      <c r="Z33" s="111" t="e">
        <f t="shared" si="9"/>
        <v>#VALUE!</v>
      </c>
      <c r="AA33" s="108" t="e">
        <f t="shared" si="10"/>
        <v>#VALUE!</v>
      </c>
      <c r="AB33" s="116" t="e">
        <f t="shared" si="11"/>
        <v>#VALUE!</v>
      </c>
      <c r="AC33" s="115" t="e">
        <f t="shared" si="12"/>
        <v>#VALUE!</v>
      </c>
      <c r="AD33" s="111" t="e">
        <f t="shared" si="13"/>
        <v>#VALUE!</v>
      </c>
      <c r="AE33" s="108" t="e">
        <f t="shared" si="14"/>
        <v>#VALUE!</v>
      </c>
      <c r="AI33" s="3" t="str">
        <f t="shared" si="15"/>
        <v>苏农</v>
      </c>
      <c r="AJ33" s="112" t="s">
        <v>127</v>
      </c>
      <c r="AK33" s="112">
        <v>0.16980000000000001</v>
      </c>
    </row>
    <row r="34" spans="1:37" x14ac:dyDescent="0.35">
      <c r="A34" s="5">
        <f>COUNTIFS(C$3:C34,C34)</f>
        <v>16</v>
      </c>
      <c r="B34" s="5" t="s">
        <v>100</v>
      </c>
      <c r="C34" s="5" t="s">
        <v>255</v>
      </c>
      <c r="D34" s="7" t="str">
        <f>VLOOKUP(B34,单指标趋势!E:G,3,0)</f>
        <v>城商16</v>
      </c>
      <c r="E34" s="113">
        <f>VLOOKUP($B34,'估值散点图-回收率0'!$C:$E,2,0)</f>
        <v>0.46884703636169434</v>
      </c>
      <c r="F34" s="113">
        <f>VLOOKUP($B34,'估值散点图-回收率0'!$C:$E,3,0)</f>
        <v>6.251268984771162</v>
      </c>
      <c r="G34" s="104" t="str">
        <f>IFERROR(INDEX(【输出】数据汇总!$A:$AJ,MATCH(不同回收率下超额拨备!$B34&amp;不同回收率下超额拨备!G$3,【输出】数据汇总!$A:$A,0),MATCH(不同回收率下超额拨备!$A$3,【输出】数据汇总!$1:$1,0))/100,"")</f>
        <v/>
      </c>
      <c r="H34" s="104" t="str">
        <f>IFERROR(INDEX(【输出】数据汇总!$A:$AJ,MATCH(不同回收率下超额拨备!$B34&amp;不同回收率下超额拨备!H$3,【输出】数据汇总!$A:$A,0),MATCH(不同回收率下超额拨备!$A$3,【输出】数据汇总!$1:$1,0))/100,"")</f>
        <v/>
      </c>
      <c r="I34" s="104" t="str">
        <f>IFERROR(INDEX(【输出】数据汇总!$A:$AJ,MATCH(不同回收率下超额拨备!$B34&amp;不同回收率下超额拨备!I$3,【输出】数据汇总!$A:$A,0),MATCH(不同回收率下超额拨备!$A$3,【输出】数据汇总!$1:$1,0))/100,"")</f>
        <v/>
      </c>
      <c r="J34" s="104">
        <f>IFERROR(INDEX(【输出】数据汇总!$A:$AJ,MATCH(不同回收率下超额拨备!$B34&amp;不同回收率下超额拨备!J$3,【输出】数据汇总!$A:$A,0),MATCH(不同回收率下超额拨备!$A$3,【输出】数据汇总!$1:$1,0))/100,"")</f>
        <v>35.13673</v>
      </c>
      <c r="K34" s="104" t="str">
        <f>IFERROR(INDEX(【输出】数据汇总!$A:$AJ,MATCH(不同回收率下超额拨备!$B34&amp;不同回收率下超额拨备!K$3,【输出】数据汇总!$A:$A,0),MATCH(不同回收率下超额拨备!$A$3,【输出】数据汇总!$1:$1,0))/100,"")</f>
        <v/>
      </c>
      <c r="L34" s="105">
        <f t="shared" si="0"/>
        <v>0.17369999999999999</v>
      </c>
      <c r="M34" s="114">
        <f t="shared" si="1"/>
        <v>2.778635832551022E-2</v>
      </c>
      <c r="N34" s="104" t="str">
        <f>IFERROR(INDEX(【输出】数据汇总!$A:$AJ,MATCH(不同回收率下超额拨备!$B34&amp;不同回收率下超额拨备!N$3,【输出】数据汇总!$A:$A,0),MATCH(不同回收率下超额拨备!$A$3,【输出】数据汇总!$1:$1,0))/100,"")</f>
        <v/>
      </c>
      <c r="O34" s="104" t="str">
        <f>IFERROR(INDEX(【输出】数据汇总!$A:$AJ,MATCH(不同回收率下超额拨备!$B34&amp;不同回收率下超额拨备!O$3,【输出】数据汇总!$A:$A,0),MATCH(不同回收率下超额拨备!$A$3,【输出】数据汇总!$1:$1,0))/100,"")</f>
        <v/>
      </c>
      <c r="P34" s="104" t="str">
        <f>IFERROR(INDEX(【输出】数据汇总!$A:$AJ,MATCH(不同回收率下超额拨备!$B34&amp;不同回收率下超额拨备!P$3,【输出】数据汇总!$A:$A,0),MATCH(不同回收率下超额拨备!$A$3,【输出】数据汇总!$1:$1,0))/100,"")</f>
        <v/>
      </c>
      <c r="Q34" s="104">
        <f>IFERROR(INDEX(【输出】数据汇总!$A:$AJ,MATCH(不同回收率下超额拨备!$B34&amp;不同回收率下超额拨备!Q$3,【输出】数据汇总!$A:$A,0),MATCH(不同回收率下超额拨备!$A$3,【输出】数据汇总!$1:$1,0))/100,"")</f>
        <v>0</v>
      </c>
      <c r="R34" s="111" t="e">
        <f t="shared" si="2"/>
        <v>#VALUE!</v>
      </c>
      <c r="S34" s="109" t="e">
        <f t="shared" si="2"/>
        <v>#VALUE!</v>
      </c>
      <c r="T34" s="116" t="e">
        <f t="shared" si="3"/>
        <v>#VALUE!</v>
      </c>
      <c r="U34" s="115" t="e">
        <f t="shared" si="4"/>
        <v>#VALUE!</v>
      </c>
      <c r="V34" s="108" t="e">
        <f t="shared" si="5"/>
        <v>#VALUE!</v>
      </c>
      <c r="W34" s="108" t="e">
        <f t="shared" si="6"/>
        <v>#VALUE!</v>
      </c>
      <c r="X34" s="116" t="e">
        <f t="shared" si="7"/>
        <v>#VALUE!</v>
      </c>
      <c r="Y34" s="115" t="e">
        <f t="shared" si="8"/>
        <v>#VALUE!</v>
      </c>
      <c r="Z34" s="111" t="e">
        <f t="shared" si="9"/>
        <v>#VALUE!</v>
      </c>
      <c r="AA34" s="108" t="e">
        <f t="shared" si="10"/>
        <v>#VALUE!</v>
      </c>
      <c r="AB34" s="116" t="e">
        <f t="shared" si="11"/>
        <v>#VALUE!</v>
      </c>
      <c r="AC34" s="115" t="e">
        <f t="shared" si="12"/>
        <v>#VALUE!</v>
      </c>
      <c r="AD34" s="111" t="e">
        <f t="shared" si="13"/>
        <v>#VALUE!</v>
      </c>
      <c r="AE34" s="108" t="e">
        <f t="shared" si="14"/>
        <v>#VALUE!</v>
      </c>
      <c r="AI34" s="3" t="str">
        <f t="shared" si="15"/>
        <v>紫金</v>
      </c>
      <c r="AJ34" s="112" t="s">
        <v>118</v>
      </c>
      <c r="AK34" s="112">
        <v>0.22550000000000001</v>
      </c>
    </row>
    <row r="35" spans="1:37" x14ac:dyDescent="0.35">
      <c r="A35" s="5">
        <f>COUNTIFS(C$3:C35,C35)</f>
        <v>17</v>
      </c>
      <c r="B35" s="5" t="s">
        <v>103</v>
      </c>
      <c r="C35" s="5" t="s">
        <v>255</v>
      </c>
      <c r="D35" s="7" t="str">
        <f>VLOOKUP(B35,单指标趋势!E:G,3,0)</f>
        <v>城商17</v>
      </c>
      <c r="E35" s="113">
        <f>VLOOKUP($B35,'估值散点图-回收率0'!$C:$E,2,0)</f>
        <v>0.73528575897216797</v>
      </c>
      <c r="F35" s="113">
        <f>VLOOKUP($B35,'估值散点图-回收率0'!$C:$E,3,0)</f>
        <v>9.055757490004984</v>
      </c>
      <c r="G35" s="104" t="str">
        <f>IFERROR(INDEX(【输出】数据汇总!$A:$AJ,MATCH(不同回收率下超额拨备!$B35&amp;不同回收率下超额拨备!G$3,【输出】数据汇总!$A:$A,0),MATCH(不同回收率下超额拨备!$A$3,【输出】数据汇总!$1:$1,0))/100,"")</f>
        <v/>
      </c>
      <c r="H35" s="104" t="str">
        <f>IFERROR(INDEX(【输出】数据汇总!$A:$AJ,MATCH(不同回收率下超额拨备!$B35&amp;不同回收率下超额拨备!H$3,【输出】数据汇总!$A:$A,0),MATCH(不同回收率下超额拨备!$A$3,【输出】数据汇总!$1:$1,0))/100,"")</f>
        <v/>
      </c>
      <c r="I35" s="104" t="str">
        <f>IFERROR(INDEX(【输出】数据汇总!$A:$AJ,MATCH(不同回收率下超额拨备!$B35&amp;不同回收率下超额拨备!I$3,【输出】数据汇总!$A:$A,0),MATCH(不同回收率下超额拨备!$A$3,【输出】数据汇总!$1:$1,0))/100,"")</f>
        <v/>
      </c>
      <c r="J35" s="104">
        <f>IFERROR(INDEX(【输出】数据汇总!$A:$AJ,MATCH(不同回收率下超额拨备!$B35&amp;不同回收率下超额拨备!J$3,【输出】数据汇总!$A:$A,0),MATCH(不同回收率下超额拨备!$A$3,【输出】数据汇总!$1:$1,0))/100,"")</f>
        <v>0</v>
      </c>
      <c r="K35" s="104" t="str">
        <f>IFERROR(INDEX(【输出】数据汇总!$A:$AJ,MATCH(不同回收率下超额拨备!$B35&amp;不同回收率下超额拨备!K$3,【输出】数据汇总!$A:$A,0),MATCH(不同回收率下超额拨备!$A$3,【输出】数据汇总!$1:$1,0))/100,"")</f>
        <v/>
      </c>
      <c r="L35" s="105">
        <f t="shared" si="0"/>
        <v>0.31530000000000002</v>
      </c>
      <c r="M35" s="114">
        <f t="shared" si="1"/>
        <v>3.4817628491929334E-2</v>
      </c>
      <c r="N35" s="104" t="str">
        <f>IFERROR(INDEX(【输出】数据汇总!$A:$AJ,MATCH(不同回收率下超额拨备!$B35&amp;不同回收率下超额拨备!N$3,【输出】数据汇总!$A:$A,0),MATCH(不同回收率下超额拨备!$A$3,【输出】数据汇总!$1:$1,0))/100,"")</f>
        <v/>
      </c>
      <c r="O35" s="104" t="str">
        <f>IFERROR(INDEX(【输出】数据汇总!$A:$AJ,MATCH(不同回收率下超额拨备!$B35&amp;不同回收率下超额拨备!O$3,【输出】数据汇总!$A:$A,0),MATCH(不同回收率下超额拨备!$A$3,【输出】数据汇总!$1:$1,0))/100,"")</f>
        <v/>
      </c>
      <c r="P35" s="104">
        <f>IFERROR(INDEX(【输出】数据汇总!$A:$AJ,MATCH(不同回收率下超额拨备!$B35&amp;不同回收率下超额拨备!P$3,【输出】数据汇总!$A:$A,0),MATCH(不同回收率下超额拨备!$A$3,【输出】数据汇总!$1:$1,0))/100,"")</f>
        <v>26.34</v>
      </c>
      <c r="Q35" s="104">
        <f>IFERROR(INDEX(【输出】数据汇总!$A:$AJ,MATCH(不同回收率下超额拨备!$B35&amp;不同回收率下超额拨备!Q$3,【输出】数据汇总!$A:$A,0),MATCH(不同回收率下超额拨备!$A$3,【输出】数据汇总!$1:$1,0))/100,"")</f>
        <v>334.56</v>
      </c>
      <c r="R35" s="111" t="e">
        <f t="shared" si="2"/>
        <v>#VALUE!</v>
      </c>
      <c r="S35" s="109" t="e">
        <f t="shared" si="2"/>
        <v>#VALUE!</v>
      </c>
      <c r="T35" s="116" t="e">
        <f t="shared" si="3"/>
        <v>#VALUE!</v>
      </c>
      <c r="U35" s="115" t="e">
        <f t="shared" si="4"/>
        <v>#VALUE!</v>
      </c>
      <c r="V35" s="108" t="e">
        <f t="shared" si="5"/>
        <v>#VALUE!</v>
      </c>
      <c r="W35" s="108" t="e">
        <f t="shared" si="6"/>
        <v>#VALUE!</v>
      </c>
      <c r="X35" s="116" t="e">
        <f t="shared" si="7"/>
        <v>#VALUE!</v>
      </c>
      <c r="Y35" s="115" t="e">
        <f t="shared" si="8"/>
        <v>#VALUE!</v>
      </c>
      <c r="Z35" s="111" t="e">
        <f t="shared" si="9"/>
        <v>#VALUE!</v>
      </c>
      <c r="AA35" s="108" t="e">
        <f t="shared" si="10"/>
        <v>#VALUE!</v>
      </c>
      <c r="AB35" s="116" t="e">
        <f t="shared" si="11"/>
        <v>#VALUE!</v>
      </c>
      <c r="AC35" s="115" t="e">
        <f t="shared" si="12"/>
        <v>#VALUE!</v>
      </c>
      <c r="AD35" s="111" t="e">
        <f t="shared" si="13"/>
        <v>#VALUE!</v>
      </c>
      <c r="AE35" s="108" t="e">
        <f t="shared" si="14"/>
        <v>#VALUE!</v>
      </c>
      <c r="AI35" s="3" t="str">
        <f t="shared" si="15"/>
        <v>青岛</v>
      </c>
      <c r="AJ35" s="112" t="s">
        <v>87</v>
      </c>
      <c r="AK35" s="112">
        <v>0.23102833989262997</v>
      </c>
    </row>
    <row r="36" spans="1:37" x14ac:dyDescent="0.35">
      <c r="A36" s="5">
        <f>COUNTIFS(C$3:C36,C36)</f>
        <v>1</v>
      </c>
      <c r="B36" s="5" t="s">
        <v>106</v>
      </c>
      <c r="C36" s="5" t="s">
        <v>256</v>
      </c>
      <c r="D36" s="7" t="str">
        <f>VLOOKUP(B36,单指标趋势!E:G,3,0)</f>
        <v>农商1</v>
      </c>
      <c r="E36" s="113">
        <f>VLOOKUP($B36,'估值散点图-回收率0'!$C:$E,2,0)</f>
        <v>0.61059558391571045</v>
      </c>
      <c r="F36" s="113">
        <f>VLOOKUP($B36,'估值散点图-回收率0'!$C:$E,3,0)</f>
        <v>6.9653329041630974</v>
      </c>
      <c r="G36" s="104">
        <f>IFERROR(INDEX(【输出】数据汇总!$A:$AJ,MATCH(不同回收率下超额拨备!$B36&amp;不同回收率下超额拨备!G$3,【输出】数据汇总!$A:$A,0),MATCH(不同回收率下超额拨备!$A$3,【输出】数据汇总!$1:$1,0))/100,"")</f>
        <v>199.57100064400001</v>
      </c>
      <c r="H36" s="104">
        <f>IFERROR(INDEX(【输出】数据汇总!$A:$AJ,MATCH(不同回收率下超额拨备!$B36&amp;不同回收率下超额拨备!H$3,【输出】数据汇总!$A:$A,0),MATCH(不同回收率下超额拨备!$A$3,【输出】数据汇总!$1:$1,0))/100,"")</f>
        <v>315.45797999999996</v>
      </c>
      <c r="I36" s="104">
        <f>IFERROR(INDEX(【输出】数据汇总!$A:$AJ,MATCH(不同回收率下超额拨备!$B36&amp;不同回收率下超额拨备!I$3,【输出】数据汇总!$A:$A,0),MATCH(不同回收率下超额拨备!$A$3,【输出】数据汇总!$1:$1,0))/100,"")</f>
        <v>115.88697935599994</v>
      </c>
      <c r="J36" s="104">
        <f>IFERROR(INDEX(【输出】数据汇总!$A:$AJ,MATCH(不同回收率下超额拨备!$B36&amp;不同回收率下超额拨备!J$3,【输出】数据汇总!$A:$A,0),MATCH(不同回收率下超额拨备!$A$3,【输出】数据汇总!$1:$1,0))/100,"")</f>
        <v>10.945810000000002</v>
      </c>
      <c r="K36" s="104">
        <f>IFERROR(INDEX(【输出】数据汇总!$A:$AJ,MATCH(不同回收率下超额拨备!$B36&amp;不同回收率下超额拨备!K$3,【输出】数据汇总!$A:$A,0),MATCH(不同回收率下超额拨备!$A$3,【输出】数据汇总!$1:$1,0))/100,"")</f>
        <v>33.185290000000023</v>
      </c>
      <c r="L36" s="105">
        <f t="shared" si="0"/>
        <v>0.3068221575171487</v>
      </c>
      <c r="M36" s="114">
        <f t="shared" si="1"/>
        <v>4.4049891331649736E-2</v>
      </c>
      <c r="N36" s="104">
        <f>IFERROR(INDEX(【输出】数据汇总!$A:$AJ,MATCH(不同回收率下超额拨备!$B36&amp;不同回收率下超额拨备!N$3,【输出】数据汇总!$A:$A,0),MATCH(不同回收率下超额拨备!$A$3,【输出】数据汇总!$1:$1,0))/100,"")</f>
        <v>22.239480000000022</v>
      </c>
      <c r="O36" s="104">
        <f>IFERROR(INDEX(【输出】数据汇总!$A:$AJ,MATCH(不同回收率下超额拨备!$B36&amp;不同回收率下超额拨备!O$3,【输出】数据汇总!$A:$A,0),MATCH(不同回收率下超额拨备!$A$3,【输出】数据汇总!$1:$1,0))/100,"")</f>
        <v>138.12645935599997</v>
      </c>
      <c r="P36" s="104">
        <f>IFERROR(INDEX(【输出】数据汇总!$A:$AJ,MATCH(不同回收率下超额拨备!$B36&amp;不同回收率下超额拨备!P$3,【输出】数据汇总!$A:$A,0),MATCH(不同回收率下超额拨备!$A$3,【输出】数据汇总!$1:$1,0))/100,"")</f>
        <v>121.28421</v>
      </c>
      <c r="Q36" s="104">
        <f>IFERROR(INDEX(【输出】数据汇总!$A:$AJ,MATCH(不同回收率下超额拨备!$B36&amp;不同回收率下超额拨备!Q$3,【输出】数据汇总!$A:$A,0),MATCH(不同回收率下超额拨备!$A$3,【输出】数据汇总!$1:$1,0))/100,"")</f>
        <v>1371.2674500000001</v>
      </c>
      <c r="R36" s="111">
        <f t="shared" si="2"/>
        <v>1.1388659690820426</v>
      </c>
      <c r="S36" s="109">
        <f t="shared" si="2"/>
        <v>0.1007290440358662</v>
      </c>
      <c r="T36" s="116">
        <f t="shared" si="3"/>
        <v>25.523223000000023</v>
      </c>
      <c r="U36" s="115">
        <f t="shared" si="4"/>
        <v>141.41020235599996</v>
      </c>
      <c r="V36" s="108">
        <f t="shared" si="5"/>
        <v>1.1659407465819331</v>
      </c>
      <c r="W36" s="108">
        <f t="shared" si="6"/>
        <v>0.10312372131052915</v>
      </c>
      <c r="X36" s="116">
        <f t="shared" si="7"/>
        <v>27.712385000000022</v>
      </c>
      <c r="Y36" s="115">
        <f t="shared" si="8"/>
        <v>143.59936435599997</v>
      </c>
      <c r="Z36" s="111">
        <f t="shared" si="9"/>
        <v>1.1839905982485268</v>
      </c>
      <c r="AA36" s="108">
        <f t="shared" si="10"/>
        <v>0.1047201728269711</v>
      </c>
      <c r="AB36" s="116">
        <f t="shared" si="11"/>
        <v>29.901547000000022</v>
      </c>
      <c r="AC36" s="115">
        <f t="shared" si="12"/>
        <v>145.78852635599998</v>
      </c>
      <c r="AD36" s="111">
        <f t="shared" si="13"/>
        <v>1.2020404499151207</v>
      </c>
      <c r="AE36" s="108">
        <f t="shared" si="14"/>
        <v>0.10631662434341307</v>
      </c>
      <c r="AI36" s="3" t="str">
        <f t="shared" si="15"/>
        <v>西安</v>
      </c>
      <c r="AJ36" s="112" t="s">
        <v>99</v>
      </c>
      <c r="AK36" s="112">
        <v>0.17369999999999999</v>
      </c>
    </row>
    <row r="37" spans="1:37" x14ac:dyDescent="0.35">
      <c r="A37" s="5">
        <f>COUNTIFS(C$3:C37,C37)</f>
        <v>2</v>
      </c>
      <c r="B37" s="5" t="s">
        <v>110</v>
      </c>
      <c r="C37" s="5" t="s">
        <v>256</v>
      </c>
      <c r="D37" s="7" t="str">
        <f>VLOOKUP(B37,单指标趋势!E:G,3,0)</f>
        <v>农商2</v>
      </c>
      <c r="E37" s="113">
        <f>VLOOKUP($B37,'估值散点图-回收率0'!$C:$E,2,0)</f>
        <v>0.6977270245552063</v>
      </c>
      <c r="F37" s="113">
        <f>VLOOKUP($B37,'估值散点图-回收率0'!$C:$E,3,0)</f>
        <v>7.1429479909828713</v>
      </c>
      <c r="G37" s="104" t="str">
        <f>IFERROR(INDEX(【输出】数据汇总!$A:$AJ,MATCH(不同回收率下超额拨备!$B37&amp;不同回收率下超额拨备!G$3,【输出】数据汇总!$A:$A,0),MATCH(不同回收率下超额拨备!$A$3,【输出】数据汇总!$1:$1,0))/100,"")</f>
        <v/>
      </c>
      <c r="H37" s="104" t="str">
        <f>IFERROR(INDEX(【输出】数据汇总!$A:$AJ,MATCH(不同回收率下超额拨备!$B37&amp;不同回收率下超额拨备!H$3,【输出】数据汇总!$A:$A,0),MATCH(不同回收率下超额拨备!$A$3,【输出】数据汇总!$1:$1,0))/100,"")</f>
        <v/>
      </c>
      <c r="I37" s="104" t="str">
        <f>IFERROR(INDEX(【输出】数据汇总!$A:$AJ,MATCH(不同回收率下超额拨备!$B37&amp;不同回收率下超额拨备!I$3,【输出】数据汇总!$A:$A,0),MATCH(不同回收率下超额拨备!$A$3,【输出】数据汇总!$1:$1,0))/100,"")</f>
        <v/>
      </c>
      <c r="J37" s="104">
        <f>IFERROR(INDEX(【输出】数据汇总!$A:$AJ,MATCH(不同回收率下超额拨备!$B37&amp;不同回收率下超额拨备!J$3,【输出】数据汇总!$A:$A,0),MATCH(不同回收率下超额拨备!$A$3,【输出】数据汇总!$1:$1,0))/100,"")</f>
        <v>0</v>
      </c>
      <c r="K37" s="104" t="str">
        <f>IFERROR(INDEX(【输出】数据汇总!$A:$AJ,MATCH(不同回收率下超额拨备!$B37&amp;不同回收率下超额拨备!K$3,【输出】数据汇总!$A:$A,0),MATCH(不同回收率下超额拨备!$A$3,【输出】数据汇总!$1:$1,0))/100,"")</f>
        <v/>
      </c>
      <c r="L37" s="105">
        <f t="shared" si="0"/>
        <v>0.33910000000000001</v>
      </c>
      <c r="M37" s="114">
        <f t="shared" si="1"/>
        <v>4.7473396198330679E-2</v>
      </c>
      <c r="N37" s="104" t="str">
        <f>IFERROR(INDEX(【输出】数据汇总!$A:$AJ,MATCH(不同回收率下超额拨备!$B37&amp;不同回收率下超额拨备!N$3,【输出】数据汇总!$A:$A,0),MATCH(不同回收率下超额拨备!$A$3,【输出】数据汇总!$1:$1,0))/100,"")</f>
        <v/>
      </c>
      <c r="O37" s="104" t="str">
        <f>IFERROR(INDEX(【输出】数据汇总!$A:$AJ,MATCH(不同回收率下超额拨备!$B37&amp;不同回收率下超额拨备!O$3,【输出】数据汇总!$A:$A,0),MATCH(不同回收率下超额拨备!$A$3,【输出】数据汇总!$1:$1,0))/100,"")</f>
        <v/>
      </c>
      <c r="P37" s="104" t="str">
        <f>IFERROR(INDEX(【输出】数据汇总!$A:$AJ,MATCH(不同回收率下超额拨备!$B37&amp;不同回收率下超额拨备!P$3,【输出】数据汇总!$A:$A,0),MATCH(不同回收率下超额拨备!$A$3,【输出】数据汇总!$1:$1,0))/100,"")</f>
        <v/>
      </c>
      <c r="Q37" s="104">
        <f>IFERROR(INDEX(【输出】数据汇总!$A:$AJ,MATCH(不同回收率下超额拨备!$B37&amp;不同回收率下超额拨备!Q$3,【输出】数据汇总!$A:$A,0),MATCH(不同回收率下超额拨备!$A$3,【输出】数据汇总!$1:$1,0))/100,"")</f>
        <v>0</v>
      </c>
      <c r="R37" s="111" t="e">
        <f t="shared" si="2"/>
        <v>#VALUE!</v>
      </c>
      <c r="S37" s="109" t="e">
        <f t="shared" si="2"/>
        <v>#VALUE!</v>
      </c>
      <c r="T37" s="116" t="e">
        <f t="shared" si="3"/>
        <v>#VALUE!</v>
      </c>
      <c r="U37" s="115" t="e">
        <f t="shared" si="4"/>
        <v>#VALUE!</v>
      </c>
      <c r="V37" s="108" t="e">
        <f t="shared" si="5"/>
        <v>#VALUE!</v>
      </c>
      <c r="W37" s="108" t="e">
        <f t="shared" si="6"/>
        <v>#VALUE!</v>
      </c>
      <c r="X37" s="116" t="e">
        <f t="shared" si="7"/>
        <v>#VALUE!</v>
      </c>
      <c r="Y37" s="115" t="e">
        <f t="shared" si="8"/>
        <v>#VALUE!</v>
      </c>
      <c r="Z37" s="111" t="e">
        <f t="shared" si="9"/>
        <v>#VALUE!</v>
      </c>
      <c r="AA37" s="108" t="e">
        <f t="shared" si="10"/>
        <v>#VALUE!</v>
      </c>
      <c r="AB37" s="116" t="e">
        <f t="shared" si="11"/>
        <v>#VALUE!</v>
      </c>
      <c r="AC37" s="115" t="e">
        <f t="shared" si="12"/>
        <v>#VALUE!</v>
      </c>
      <c r="AD37" s="111" t="e">
        <f t="shared" si="13"/>
        <v>#VALUE!</v>
      </c>
      <c r="AE37" s="108" t="e">
        <f t="shared" si="14"/>
        <v>#VALUE!</v>
      </c>
      <c r="AI37" s="3" t="str">
        <f t="shared" si="15"/>
        <v>青农</v>
      </c>
      <c r="AJ37" s="112" t="s">
        <v>112</v>
      </c>
      <c r="AK37" s="112">
        <v>0.23338980983258079</v>
      </c>
    </row>
    <row r="38" spans="1:37" x14ac:dyDescent="0.35">
      <c r="A38" s="5">
        <f>COUNTIFS(C$3:C38,C38)</f>
        <v>3</v>
      </c>
      <c r="B38" s="5" t="s">
        <v>113</v>
      </c>
      <c r="C38" s="5" t="s">
        <v>256</v>
      </c>
      <c r="D38" s="7" t="str">
        <f>VLOOKUP(B38,单指标趋势!E:G,3,0)</f>
        <v>农商3</v>
      </c>
      <c r="E38" s="113">
        <f>VLOOKUP($B38,'估值散点图-回收率0'!$C:$E,2,0)</f>
        <v>0.45741170644760132</v>
      </c>
      <c r="F38" s="113">
        <f>VLOOKUP($B38,'估值散点图-回收率0'!$C:$E,3,0)</f>
        <v>5.7751173847801685</v>
      </c>
      <c r="G38" s="104" t="str">
        <f>IFERROR(INDEX(【输出】数据汇总!$A:$AJ,MATCH(不同回收率下超额拨备!$B38&amp;不同回收率下超额拨备!G$3,【输出】数据汇总!$A:$A,0),MATCH(不同回收率下超额拨备!$A$3,【输出】数据汇总!$1:$1,0))/100,"")</f>
        <v/>
      </c>
      <c r="H38" s="104" t="str">
        <f>IFERROR(INDEX(【输出】数据汇总!$A:$AJ,MATCH(不同回收率下超额拨备!$B38&amp;不同回收率下超额拨备!H$3,【输出】数据汇总!$A:$A,0),MATCH(不同回收率下超额拨备!$A$3,【输出】数据汇总!$1:$1,0))/100,"")</f>
        <v/>
      </c>
      <c r="I38" s="104" t="str">
        <f>IFERROR(INDEX(【输出】数据汇总!$A:$AJ,MATCH(不同回收率下超额拨备!$B38&amp;不同回收率下超额拨备!I$3,【输出】数据汇总!$A:$A,0),MATCH(不同回收率下超额拨备!$A$3,【输出】数据汇总!$1:$1,0))/100,"")</f>
        <v/>
      </c>
      <c r="J38" s="104">
        <f>IFERROR(INDEX(【输出】数据汇总!$A:$AJ,MATCH(不同回收率下超额拨备!$B38&amp;不同回收率下超额拨备!J$3,【输出】数据汇总!$A:$A,0),MATCH(不同回收率下超额拨备!$A$3,【输出】数据汇总!$1:$1,0))/100,"")</f>
        <v>0</v>
      </c>
      <c r="K38" s="104" t="str">
        <f>IFERROR(INDEX(【输出】数据汇总!$A:$AJ,MATCH(不同回收率下超额拨备!$B38&amp;不同回收率下超额拨备!K$3,【输出】数据汇总!$A:$A,0),MATCH(不同回收率下超额拨备!$A$3,【输出】数据汇总!$1:$1,0))/100,"")</f>
        <v/>
      </c>
      <c r="L38" s="105">
        <f t="shared" si="0"/>
        <v>0.23338980983258079</v>
      </c>
      <c r="M38" s="114">
        <f>L38/F38</f>
        <v>4.0412998434916636E-2</v>
      </c>
      <c r="N38" s="104" t="str">
        <f>IFERROR(INDEX(【输出】数据汇总!$A:$AJ,MATCH(不同回收率下超额拨备!$B38&amp;不同回收率下超额拨备!N$3,【输出】数据汇总!$A:$A,0),MATCH(不同回收率下超额拨备!$A$3,【输出】数据汇总!$1:$1,0))/100,"")</f>
        <v/>
      </c>
      <c r="O38" s="104" t="str">
        <f>IFERROR(INDEX(【输出】数据汇总!$A:$AJ,MATCH(不同回收率下超额拨备!$B38&amp;不同回收率下超额拨备!O$3,【输出】数据汇总!$A:$A,0),MATCH(不同回收率下超额拨备!$A$3,【输出】数据汇总!$1:$1,0))/100,"")</f>
        <v/>
      </c>
      <c r="P38" s="104" t="str">
        <f>IFERROR(INDEX(【输出】数据汇总!$A:$AJ,MATCH(不同回收率下超额拨备!$B38&amp;不同回收率下超额拨备!P$3,【输出】数据汇总!$A:$A,0),MATCH(不同回收率下超额拨备!$A$3,【输出】数据汇总!$1:$1,0))/100,"")</f>
        <v/>
      </c>
      <c r="Q38" s="104">
        <f>IFERROR(INDEX(【输出】数据汇总!$A:$AJ,MATCH(不同回收率下超额拨备!$B38&amp;不同回收率下超额拨备!Q$3,【输出】数据汇总!$A:$A,0),MATCH(不同回收率下超额拨备!$A$3,【输出】数据汇总!$1:$1,0))/100,"")</f>
        <v>0</v>
      </c>
      <c r="R38" s="111" t="e">
        <f t="shared" si="2"/>
        <v>#VALUE!</v>
      </c>
      <c r="S38" s="109" t="e">
        <f t="shared" si="2"/>
        <v>#VALUE!</v>
      </c>
      <c r="T38" s="116" t="e">
        <f t="shared" si="3"/>
        <v>#VALUE!</v>
      </c>
      <c r="U38" s="115" t="e">
        <f t="shared" si="4"/>
        <v>#VALUE!</v>
      </c>
      <c r="V38" s="108" t="e">
        <f t="shared" si="5"/>
        <v>#VALUE!</v>
      </c>
      <c r="W38" s="108" t="e">
        <f t="shared" si="6"/>
        <v>#VALUE!</v>
      </c>
      <c r="X38" s="116" t="e">
        <f t="shared" si="7"/>
        <v>#VALUE!</v>
      </c>
      <c r="Y38" s="115" t="e">
        <f t="shared" si="8"/>
        <v>#VALUE!</v>
      </c>
      <c r="Z38" s="111" t="e">
        <f t="shared" si="9"/>
        <v>#VALUE!</v>
      </c>
      <c r="AA38" s="108" t="e">
        <f t="shared" si="10"/>
        <v>#VALUE!</v>
      </c>
      <c r="AB38" s="116" t="e">
        <f t="shared" si="11"/>
        <v>#VALUE!</v>
      </c>
      <c r="AC38" s="115" t="e">
        <f t="shared" si="12"/>
        <v>#VALUE!</v>
      </c>
      <c r="AD38" s="111" t="e">
        <f t="shared" si="13"/>
        <v>#VALUE!</v>
      </c>
      <c r="AE38" s="108" t="e">
        <f t="shared" si="14"/>
        <v>#VALUE!</v>
      </c>
      <c r="AI38" s="3" t="str">
        <f t="shared" si="15"/>
        <v>苏州</v>
      </c>
      <c r="AJ38" s="112" t="s">
        <v>90</v>
      </c>
      <c r="AK38" s="112">
        <v>0.3407</v>
      </c>
    </row>
    <row r="39" spans="1:37" x14ac:dyDescent="0.35">
      <c r="A39" s="5">
        <f>COUNTIFS(C$3:C39,C39)</f>
        <v>4</v>
      </c>
      <c r="B39" s="5" t="s">
        <v>116</v>
      </c>
      <c r="C39" s="5" t="s">
        <v>256</v>
      </c>
      <c r="D39" s="7" t="str">
        <f>VLOOKUP(B39,单指标趋势!E:G,3,0)</f>
        <v>农商4</v>
      </c>
      <c r="E39" s="113">
        <f>VLOOKUP($B39,'估值散点图-回收率0'!$C:$E,2,0)</f>
        <v>0.79631054401397705</v>
      </c>
      <c r="F39" s="113">
        <f>VLOOKUP($B39,'估值散点图-回收率0'!$C:$E,3,0)</f>
        <v>6.0028530412547418</v>
      </c>
      <c r="G39" s="104" t="str">
        <f>IFERROR(INDEX(【输出】数据汇总!$A:$AJ,MATCH(不同回收率下超额拨备!$B39&amp;不同回收率下超额拨备!G$3,【输出】数据汇总!$A:$A,0),MATCH(不同回收率下超额拨备!$A$3,【输出】数据汇总!$1:$1,0))/100,"")</f>
        <v/>
      </c>
      <c r="H39" s="104" t="str">
        <f>IFERROR(INDEX(【输出】数据汇总!$A:$AJ,MATCH(不同回收率下超额拨备!$B39&amp;不同回收率下超额拨备!H$3,【输出】数据汇总!$A:$A,0),MATCH(不同回收率下超额拨备!$A$3,【输出】数据汇总!$1:$1,0))/100,"")</f>
        <v/>
      </c>
      <c r="I39" s="104" t="str">
        <f>IFERROR(INDEX(【输出】数据汇总!$A:$AJ,MATCH(不同回收率下超额拨备!$B39&amp;不同回收率下超额拨备!I$3,【输出】数据汇总!$A:$A,0),MATCH(不同回收率下超额拨备!$A$3,【输出】数据汇总!$1:$1,0))/100,"")</f>
        <v/>
      </c>
      <c r="J39" s="104">
        <f>IFERROR(INDEX(【输出】数据汇总!$A:$AJ,MATCH(不同回收率下超额拨备!$B39&amp;不同回收率下超额拨备!J$3,【输出】数据汇总!$A:$A,0),MATCH(不同回收率下超额拨备!$A$3,【输出】数据汇总!$1:$1,0))/100,"")</f>
        <v>0</v>
      </c>
      <c r="K39" s="104" t="str">
        <f>IFERROR(INDEX(【输出】数据汇总!$A:$AJ,MATCH(不同回收率下超额拨备!$B39&amp;不同回收率下超额拨备!K$3,【输出】数据汇总!$A:$A,0),MATCH(不同回收率下超额拨备!$A$3,【输出】数据汇总!$1:$1,0))/100,"")</f>
        <v/>
      </c>
      <c r="L39" s="105">
        <f t="shared" si="0"/>
        <v>0.19769999999999999</v>
      </c>
      <c r="M39" s="114">
        <f t="shared" si="1"/>
        <v>3.2934339495120458E-2</v>
      </c>
      <c r="N39" s="104" t="str">
        <f>IFERROR(INDEX(【输出】数据汇总!$A:$AJ,MATCH(不同回收率下超额拨备!$B39&amp;不同回收率下超额拨备!N$3,【输出】数据汇总!$A:$A,0),MATCH(不同回收率下超额拨备!$A$3,【输出】数据汇总!$1:$1,0))/100,"")</f>
        <v/>
      </c>
      <c r="O39" s="104" t="str">
        <f>IFERROR(INDEX(【输出】数据汇总!$A:$AJ,MATCH(不同回收率下超额拨备!$B39&amp;不同回收率下超额拨备!O$3,【输出】数据汇总!$A:$A,0),MATCH(不同回收率下超额拨备!$A$3,【输出】数据汇总!$1:$1,0))/100,"")</f>
        <v/>
      </c>
      <c r="P39" s="104" t="str">
        <f>IFERROR(INDEX(【输出】数据汇总!$A:$AJ,MATCH(不同回收率下超额拨备!$B39&amp;不同回收率下超额拨备!P$3,【输出】数据汇总!$A:$A,0),MATCH(不同回收率下超额拨备!$A$3,【输出】数据汇总!$1:$1,0))/100,"")</f>
        <v/>
      </c>
      <c r="Q39" s="104">
        <f>IFERROR(INDEX(【输出】数据汇总!$A:$AJ,MATCH(不同回收率下超额拨备!$B39&amp;不同回收率下超额拨备!Q$3,【输出】数据汇总!$A:$A,0),MATCH(不同回收率下超额拨备!$A$3,【输出】数据汇总!$1:$1,0))/100,"")</f>
        <v>0</v>
      </c>
      <c r="R39" s="111" t="e">
        <f t="shared" si="2"/>
        <v>#VALUE!</v>
      </c>
      <c r="S39" s="109" t="e">
        <f t="shared" si="2"/>
        <v>#VALUE!</v>
      </c>
      <c r="T39" s="116" t="e">
        <f t="shared" si="3"/>
        <v>#VALUE!</v>
      </c>
      <c r="U39" s="115" t="e">
        <f t="shared" si="4"/>
        <v>#VALUE!</v>
      </c>
      <c r="V39" s="108" t="e">
        <f t="shared" si="5"/>
        <v>#VALUE!</v>
      </c>
      <c r="W39" s="108" t="e">
        <f t="shared" si="6"/>
        <v>#VALUE!</v>
      </c>
      <c r="X39" s="116" t="e">
        <f t="shared" si="7"/>
        <v>#VALUE!</v>
      </c>
      <c r="Y39" s="115" t="e">
        <f t="shared" si="8"/>
        <v>#VALUE!</v>
      </c>
      <c r="Z39" s="111" t="e">
        <f t="shared" si="9"/>
        <v>#VALUE!</v>
      </c>
      <c r="AA39" s="108" t="e">
        <f t="shared" si="10"/>
        <v>#VALUE!</v>
      </c>
      <c r="AB39" s="116" t="e">
        <f t="shared" si="11"/>
        <v>#VALUE!</v>
      </c>
      <c r="AC39" s="115" t="e">
        <f t="shared" si="12"/>
        <v>#VALUE!</v>
      </c>
      <c r="AD39" s="111" t="e">
        <f t="shared" si="13"/>
        <v>#VALUE!</v>
      </c>
      <c r="AE39" s="108" t="e">
        <f t="shared" si="14"/>
        <v>#VALUE!</v>
      </c>
      <c r="AI39" s="3" t="str">
        <f t="shared" si="15"/>
        <v>渝农</v>
      </c>
      <c r="AJ39" s="112" t="s">
        <v>105</v>
      </c>
      <c r="AK39" s="112">
        <v>0.3068221575171487</v>
      </c>
    </row>
    <row r="40" spans="1:37" x14ac:dyDescent="0.35">
      <c r="A40" s="5">
        <f>COUNTIFS(C$3:C40,C40)</f>
        <v>5</v>
      </c>
      <c r="B40" s="5" t="s">
        <v>119</v>
      </c>
      <c r="C40" s="5" t="s">
        <v>256</v>
      </c>
      <c r="D40" s="7" t="str">
        <f>VLOOKUP(B40,单指标趋势!E:G,3,0)</f>
        <v>农商5</v>
      </c>
      <c r="E40" s="113">
        <f>VLOOKUP($B40,'估值散点图-回收率0'!$C:$E,2,0)</f>
        <v>0.51102995872497559</v>
      </c>
      <c r="F40" s="113">
        <f>VLOOKUP($B40,'估值散点图-回收率0'!$C:$E,3,0)</f>
        <v>6.206166954746462</v>
      </c>
      <c r="G40" s="104" t="str">
        <f>IFERROR(INDEX(【输出】数据汇总!$A:$AJ,MATCH(不同回收率下超额拨备!$B40&amp;不同回收率下超额拨备!G$3,【输出】数据汇总!$A:$A,0),MATCH(不同回收率下超额拨备!$A$3,【输出】数据汇总!$1:$1,0))/100,"")</f>
        <v/>
      </c>
      <c r="H40" s="104" t="str">
        <f>IFERROR(INDEX(【输出】数据汇总!$A:$AJ,MATCH(不同回收率下超额拨备!$B40&amp;不同回收率下超额拨备!H$3,【输出】数据汇总!$A:$A,0),MATCH(不同回收率下超额拨备!$A$3,【输出】数据汇总!$1:$1,0))/100,"")</f>
        <v/>
      </c>
      <c r="I40" s="104" t="str">
        <f>IFERROR(INDEX(【输出】数据汇总!$A:$AJ,MATCH(不同回收率下超额拨备!$B40&amp;不同回收率下超额拨备!I$3,【输出】数据汇总!$A:$A,0),MATCH(不同回收率下超额拨备!$A$3,【输出】数据汇总!$1:$1,0))/100,"")</f>
        <v/>
      </c>
      <c r="J40" s="104">
        <f>IFERROR(INDEX(【输出】数据汇总!$A:$AJ,MATCH(不同回收率下超额拨备!$B40&amp;不同回收率下超额拨备!J$3,【输出】数据汇总!$A:$A,0),MATCH(不同回收率下超额拨备!$A$3,【输出】数据汇总!$1:$1,0))/100,"")</f>
        <v>7.674430000000001</v>
      </c>
      <c r="K40" s="104" t="str">
        <f>IFERROR(INDEX(【输出】数据汇总!$A:$AJ,MATCH(不同回收率下超额拨备!$B40&amp;不同回收率下超额拨备!K$3,【输出】数据汇总!$A:$A,0),MATCH(不同回收率下超额拨备!$A$3,【输出】数据汇总!$1:$1,0))/100,"")</f>
        <v/>
      </c>
      <c r="L40" s="105">
        <f t="shared" si="0"/>
        <v>0.22550000000000001</v>
      </c>
      <c r="M40" s="114">
        <f t="shared" si="1"/>
        <v>3.6334826575610914E-2</v>
      </c>
      <c r="N40" s="104" t="str">
        <f>IFERROR(INDEX(【输出】数据汇总!$A:$AJ,MATCH(不同回收率下超额拨备!$B40&amp;不同回收率下超额拨备!N$3,【输出】数据汇总!$A:$A,0),MATCH(不同回收率下超额拨备!$A$3,【输出】数据汇总!$1:$1,0))/100,"")</f>
        <v/>
      </c>
      <c r="O40" s="104" t="str">
        <f>IFERROR(INDEX(【输出】数据汇总!$A:$AJ,MATCH(不同回收率下超额拨备!$B40&amp;不同回收率下超额拨备!O$3,【输出】数据汇总!$A:$A,0),MATCH(不同回收率下超额拨备!$A$3,【输出】数据汇总!$1:$1,0))/100,"")</f>
        <v/>
      </c>
      <c r="P40" s="104" t="str">
        <f>IFERROR(INDEX(【输出】数据汇总!$A:$AJ,MATCH(不同回收率下超额拨备!$B40&amp;不同回收率下超额拨备!P$3,【输出】数据汇总!$A:$A,0),MATCH(不同回收率下超额拨备!$A$3,【输出】数据汇总!$1:$1,0))/100,"")</f>
        <v/>
      </c>
      <c r="Q40" s="104">
        <f>IFERROR(INDEX(【输出】数据汇总!$A:$AJ,MATCH(不同回收率下超额拨备!$B40&amp;不同回收率下超额拨备!Q$3,【输出】数据汇总!$A:$A,0),MATCH(不同回收率下超额拨备!$A$3,【输出】数据汇总!$1:$1,0))/100,"")</f>
        <v>0</v>
      </c>
      <c r="R40" s="111" t="e">
        <f t="shared" si="2"/>
        <v>#VALUE!</v>
      </c>
      <c r="S40" s="109" t="e">
        <f t="shared" si="2"/>
        <v>#VALUE!</v>
      </c>
      <c r="T40" s="116" t="e">
        <f t="shared" si="3"/>
        <v>#VALUE!</v>
      </c>
      <c r="U40" s="115" t="e">
        <f t="shared" si="4"/>
        <v>#VALUE!</v>
      </c>
      <c r="V40" s="108" t="e">
        <f t="shared" si="5"/>
        <v>#VALUE!</v>
      </c>
      <c r="W40" s="108" t="e">
        <f t="shared" si="6"/>
        <v>#VALUE!</v>
      </c>
      <c r="X40" s="116" t="e">
        <f t="shared" si="7"/>
        <v>#VALUE!</v>
      </c>
      <c r="Y40" s="115" t="e">
        <f t="shared" si="8"/>
        <v>#VALUE!</v>
      </c>
      <c r="Z40" s="111" t="e">
        <f t="shared" si="9"/>
        <v>#VALUE!</v>
      </c>
      <c r="AA40" s="108" t="e">
        <f t="shared" si="10"/>
        <v>#VALUE!</v>
      </c>
      <c r="AB40" s="116" t="e">
        <f t="shared" si="11"/>
        <v>#VALUE!</v>
      </c>
      <c r="AC40" s="115" t="e">
        <f t="shared" si="12"/>
        <v>#VALUE!</v>
      </c>
      <c r="AD40" s="111" t="e">
        <f t="shared" si="13"/>
        <v>#VALUE!</v>
      </c>
      <c r="AE40" s="108" t="e">
        <f t="shared" si="14"/>
        <v>#VALUE!</v>
      </c>
      <c r="AI40" s="3" t="str">
        <f t="shared" si="15"/>
        <v>厦门</v>
      </c>
      <c r="AJ40" s="112" t="s">
        <v>102</v>
      </c>
      <c r="AK40" s="112">
        <v>0.31530000000000002</v>
      </c>
    </row>
    <row r="41" spans="1:37" x14ac:dyDescent="0.35">
      <c r="A41" s="5">
        <f>COUNTIFS(C$3:C41,C41)</f>
        <v>6</v>
      </c>
      <c r="B41" s="5" t="s">
        <v>122</v>
      </c>
      <c r="C41" s="5" t="s">
        <v>256</v>
      </c>
      <c r="D41" s="7" t="str">
        <f>VLOOKUP(B41,单指标趋势!E:G,3,0)</f>
        <v>农商6</v>
      </c>
      <c r="E41" s="113">
        <f>VLOOKUP($B41,'估值散点图-回收率0'!$C:$E,2,0)</f>
        <v>0.56130886077880859</v>
      </c>
      <c r="F41" s="113">
        <f>VLOOKUP($B41,'估值散点图-回收率0'!$C:$E,3,0)</f>
        <v>5.5474507561899529</v>
      </c>
      <c r="G41" s="104">
        <f>IFERROR(INDEX(【输出】数据汇总!$A:$AJ,MATCH(不同回收率下超额拨备!$B41&amp;不同回收率下超额拨备!G$3,【输出】数据汇总!$A:$A,0),MATCH(不同回收率下超额拨备!$A$3,【输出】数据汇总!$1:$1,0))/100,"")</f>
        <v>25.428282594999999</v>
      </c>
      <c r="H41" s="104">
        <f>IFERROR(INDEX(【输出】数据汇总!$A:$AJ,MATCH(不同回收率下超额拨备!$B41&amp;不同回收率下超额拨备!H$3,【输出】数据汇总!$A:$A,0),MATCH(不同回收率下超额拨备!$A$3,【输出】数据汇总!$1:$1,0))/100,"")</f>
        <v>54.786260000000013</v>
      </c>
      <c r="I41" s="104">
        <f>IFERROR(INDEX(【输出】数据汇总!$A:$AJ,MATCH(不同回收率下超额拨备!$B41&amp;不同回收率下超额拨备!I$3,【输出】数据汇总!$A:$A,0),MATCH(不同回收率下超额拨备!$A$3,【输出】数据汇总!$1:$1,0))/100,"")</f>
        <v>29.35797740500001</v>
      </c>
      <c r="J41" s="104">
        <f>IFERROR(INDEX(【输出】数据汇总!$A:$AJ,MATCH(不同回收率下超额拨备!$B41&amp;不同回收率下超额拨备!J$3,【输出】数据汇总!$A:$A,0),MATCH(不同回收率下超额拨备!$A$3,【输出】数据汇总!$1:$1,0))/100,"")</f>
        <v>0</v>
      </c>
      <c r="K41" s="104">
        <f>IFERROR(INDEX(【输出】数据汇总!$A:$AJ,MATCH(不同回收率下超额拨备!$B41&amp;不同回收率下超额拨备!K$3,【输出】数据汇总!$A:$A,0),MATCH(不同回收率下超额拨备!$A$3,【输出】数据汇总!$1:$1,0))/100,"")</f>
        <v>7.4723299999999924</v>
      </c>
      <c r="L41" s="105">
        <f t="shared" si="0"/>
        <v>0.22420000000000001</v>
      </c>
      <c r="M41" s="114">
        <f t="shared" si="1"/>
        <v>4.0414959925481685E-2</v>
      </c>
      <c r="N41" s="104">
        <f>IFERROR(INDEX(【输出】数据汇总!$A:$AJ,MATCH(不同回收率下超额拨备!$B41&amp;不同回收率下超额拨备!N$3,【输出】数据汇总!$A:$A,0),MATCH(不同回收率下超额拨备!$A$3,【输出】数据汇总!$1:$1,0))/100,"")</f>
        <v>7.4723299999999924</v>
      </c>
      <c r="O41" s="104">
        <f>IFERROR(INDEX(【输出】数据汇总!$A:$AJ,MATCH(不同回收率下超额拨备!$B41&amp;不同回收率下超额拨备!O$3,【输出】数据汇总!$A:$A,0),MATCH(不同回收率下超额拨备!$A$3,【输出】数据汇总!$1:$1,0))/100,"")</f>
        <v>36.830307405000006</v>
      </c>
      <c r="P41" s="104">
        <f>IFERROR(INDEX(【输出】数据汇总!$A:$AJ,MATCH(不同回收率下超额拨备!$B41&amp;不同回收率下超额拨备!P$3,【输出】数据汇总!$A:$A,0),MATCH(不同回收率下超额拨备!$A$3,【输出】数据汇总!$1:$1,0))/100,"")</f>
        <v>23.09132</v>
      </c>
      <c r="Q41" s="104">
        <f>IFERROR(INDEX(【输出】数据汇总!$A:$AJ,MATCH(不同回收率下超额拨备!$B41&amp;不同回收率下超额拨备!Q$3,【输出】数据汇总!$A:$A,0),MATCH(不同回收率下超额拨备!$A$3,【输出】数据汇总!$1:$1,0))/100,"")</f>
        <v>229.42994999999999</v>
      </c>
      <c r="R41" s="111">
        <f t="shared" si="2"/>
        <v>1.5949849296185756</v>
      </c>
      <c r="S41" s="109">
        <f t="shared" si="2"/>
        <v>0.16052964055041641</v>
      </c>
      <c r="T41" s="116">
        <f t="shared" si="3"/>
        <v>7.4723299999999924</v>
      </c>
      <c r="U41" s="115">
        <f t="shared" si="4"/>
        <v>36.830307404999999</v>
      </c>
      <c r="V41" s="108">
        <f t="shared" si="5"/>
        <v>1.5949849296185752</v>
      </c>
      <c r="W41" s="108">
        <f t="shared" si="6"/>
        <v>0.16052964055041638</v>
      </c>
      <c r="X41" s="116">
        <f t="shared" si="7"/>
        <v>7.4723299999999924</v>
      </c>
      <c r="Y41" s="115">
        <f t="shared" si="8"/>
        <v>36.830307404999999</v>
      </c>
      <c r="Z41" s="111">
        <f t="shared" si="9"/>
        <v>1.5949849296185752</v>
      </c>
      <c r="AA41" s="108">
        <f t="shared" si="10"/>
        <v>0.16052964055041638</v>
      </c>
      <c r="AB41" s="116">
        <f t="shared" si="11"/>
        <v>7.4723299999999924</v>
      </c>
      <c r="AC41" s="115">
        <f t="shared" si="12"/>
        <v>36.830307404999999</v>
      </c>
      <c r="AD41" s="111">
        <f t="shared" si="13"/>
        <v>1.5949849296185752</v>
      </c>
      <c r="AE41" s="108">
        <f t="shared" si="14"/>
        <v>0.16052964055041638</v>
      </c>
      <c r="AI41" s="3" t="str">
        <f t="shared" si="15"/>
        <v>重庆</v>
      </c>
      <c r="AJ41" s="112" t="s">
        <v>78</v>
      </c>
      <c r="AK41" s="112">
        <v>0.30009999999999998</v>
      </c>
    </row>
    <row r="42" spans="1:37" x14ac:dyDescent="0.35">
      <c r="A42" s="5">
        <f>COUNTIFS(C$3:C42,C42)</f>
        <v>7</v>
      </c>
      <c r="B42" s="5" t="s">
        <v>125</v>
      </c>
      <c r="C42" s="5" t="s">
        <v>256</v>
      </c>
      <c r="D42" s="7" t="str">
        <f>VLOOKUP(B42,单指标趋势!E:G,3,0)</f>
        <v>农商7</v>
      </c>
      <c r="E42" s="113">
        <f>VLOOKUP($B42,'估值散点图-回收率0'!$C:$E,2,0)</f>
        <v>0.59225046634674072</v>
      </c>
      <c r="F42" s="113">
        <f>VLOOKUP($B42,'估值散点图-回收率0'!$C:$E,3,0)</f>
        <v>6.0972248871477843</v>
      </c>
      <c r="G42" s="104">
        <f>IFERROR(INDEX(【输出】数据汇总!$A:$AJ,MATCH(不同回收率下超额拨备!$B42&amp;不同回收率下超额拨备!G$3,【输出】数据汇总!$A:$A,0),MATCH(不同回收率下超额拨备!$A$3,【输出】数据汇总!$1:$1,0))/100,"")</f>
        <v>33.170877741724013</v>
      </c>
      <c r="H42" s="104">
        <f>IFERROR(INDEX(【输出】数据汇总!$A:$AJ,MATCH(不同回收率下超额拨备!$B42&amp;不同回收率下超额拨备!H$3,【输出】数据汇总!$A:$A,0),MATCH(不同回收率下超额拨备!$A$3,【输出】数据汇总!$1:$1,0))/100,"")</f>
        <v>45.911592689399995</v>
      </c>
      <c r="I42" s="104">
        <f>IFERROR(INDEX(【输出】数据汇总!$A:$AJ,MATCH(不同回收率下超额拨备!$B42&amp;不同回收率下超额拨备!I$3,【输出】数据汇总!$A:$A,0),MATCH(不同回收率下超额拨备!$A$3,【输出】数据汇总!$1:$1,0))/100,"")</f>
        <v>12.740714947675979</v>
      </c>
      <c r="J42" s="104">
        <f>IFERROR(INDEX(【输出】数据汇总!$A:$AJ,MATCH(不同回收率下超额拨备!$B42&amp;不同回收率下超额拨备!J$3,【输出】数据汇总!$A:$A,0),MATCH(不同回收率下超额拨备!$A$3,【输出】数据汇总!$1:$1,0))/100,"")</f>
        <v>0</v>
      </c>
      <c r="K42" s="104">
        <f>IFERROR(INDEX(【输出】数据汇总!$A:$AJ,MATCH(不同回收率下超额拨备!$B42&amp;不同回收率下超额拨备!K$3,【输出】数据汇总!$A:$A,0),MATCH(不同回收率下超额拨备!$A$3,【输出】数据汇总!$1:$1,0))/100,"")</f>
        <v>2.3587388802000078</v>
      </c>
      <c r="L42" s="105">
        <f t="shared" si="0"/>
        <v>0.27425057525543295</v>
      </c>
      <c r="M42" s="114">
        <f t="shared" si="1"/>
        <v>4.4979573548864851E-2</v>
      </c>
      <c r="N42" s="104">
        <f>IFERROR(INDEX(【输出】数据汇总!$A:$AJ,MATCH(不同回收率下超额拨备!$B42&amp;不同回收率下超额拨备!N$3,【输出】数据汇总!$A:$A,0),MATCH(不同回收率下超额拨备!$A$3,【输出】数据汇总!$1:$1,0))/100,"")</f>
        <v>2.3587388802000078</v>
      </c>
      <c r="O42" s="104">
        <f>IFERROR(INDEX(【输出】数据汇总!$A:$AJ,MATCH(不同回收率下超额拨备!$B42&amp;不同回收率下超额拨备!O$3,【输出】数据汇总!$A:$A,0),MATCH(不同回收率下超额拨备!$A$3,【输出】数据汇总!$1:$1,0))/100,"")</f>
        <v>15.099453827875987</v>
      </c>
      <c r="P42" s="104">
        <f>IFERROR(INDEX(【输出】数据汇总!$A:$AJ,MATCH(不同回收率下超额拨备!$B42&amp;不同回收率下超额拨备!P$3,【输出】数据汇总!$A:$A,0),MATCH(不同回收率下超额拨备!$A$3,【输出】数据汇总!$1:$1,0))/100,"")</f>
        <v>19.7897406172</v>
      </c>
      <c r="Q42" s="104">
        <f>IFERROR(INDEX(【输出】数据汇总!$A:$AJ,MATCH(不同回收率下超额拨备!$B42&amp;不同回收率下超额拨备!Q$3,【输出】数据汇总!$A:$A,0),MATCH(不同回收率下超额拨备!$A$3,【输出】数据汇总!$1:$1,0))/100,"")</f>
        <v>205.30338768240003</v>
      </c>
      <c r="R42" s="111">
        <f t="shared" si="2"/>
        <v>0.76299402402235073</v>
      </c>
      <c r="S42" s="109">
        <f t="shared" si="2"/>
        <v>7.3547027150056191E-2</v>
      </c>
      <c r="T42" s="116">
        <f t="shared" si="3"/>
        <v>2.3587388802000078</v>
      </c>
      <c r="U42" s="115">
        <f t="shared" si="4"/>
        <v>15.099453827875987</v>
      </c>
      <c r="V42" s="108">
        <f t="shared" si="5"/>
        <v>0.76299402402235073</v>
      </c>
      <c r="W42" s="108">
        <f t="shared" si="6"/>
        <v>7.3547027150056191E-2</v>
      </c>
      <c r="X42" s="116">
        <f t="shared" si="7"/>
        <v>2.3587388802000078</v>
      </c>
      <c r="Y42" s="115">
        <f t="shared" si="8"/>
        <v>15.099453827875987</v>
      </c>
      <c r="Z42" s="111">
        <f t="shared" si="9"/>
        <v>0.76299402402235073</v>
      </c>
      <c r="AA42" s="108">
        <f t="shared" si="10"/>
        <v>7.3547027150056191E-2</v>
      </c>
      <c r="AB42" s="116">
        <f t="shared" si="11"/>
        <v>2.3587388802000078</v>
      </c>
      <c r="AC42" s="115">
        <f t="shared" si="12"/>
        <v>15.099453827875987</v>
      </c>
      <c r="AD42" s="111">
        <f t="shared" si="13"/>
        <v>0.76299402402235073</v>
      </c>
      <c r="AE42" s="108">
        <f t="shared" si="14"/>
        <v>7.3547027150056191E-2</v>
      </c>
      <c r="AI42" s="3" t="str">
        <f t="shared" si="15"/>
        <v>齐鲁</v>
      </c>
      <c r="AJ42" s="112" t="s">
        <v>93</v>
      </c>
      <c r="AK42" s="112">
        <v>0.2762</v>
      </c>
    </row>
    <row r="43" spans="1:37" x14ac:dyDescent="0.35">
      <c r="A43" s="5">
        <f>COUNTIFS(C$3:C43,C43)</f>
        <v>8</v>
      </c>
      <c r="B43" s="5" t="s">
        <v>128</v>
      </c>
      <c r="C43" s="5" t="s">
        <v>256</v>
      </c>
      <c r="D43" s="7" t="str">
        <f>VLOOKUP(B43,单指标趋势!E:G,3,0)</f>
        <v>农商8</v>
      </c>
      <c r="E43" s="113">
        <f>VLOOKUP($B43,'估值散点图-回收率0'!$C:$E,2,0)</f>
        <v>0.52232086658477783</v>
      </c>
      <c r="F43" s="113">
        <f>VLOOKUP($B43,'估值散点图-回收率0'!$C:$E,3,0)</f>
        <v>5.0293220137254124</v>
      </c>
      <c r="G43" s="104" t="str">
        <f>IFERROR(INDEX(【输出】数据汇总!$A:$AJ,MATCH(不同回收率下超额拨备!$B43&amp;不同回收率下超额拨备!G$3,【输出】数据汇总!$A:$A,0),MATCH(不同回收率下超额拨备!$A$3,【输出】数据汇总!$1:$1,0))/100,"")</f>
        <v/>
      </c>
      <c r="H43" s="104" t="str">
        <f>IFERROR(INDEX(【输出】数据汇总!$A:$AJ,MATCH(不同回收率下超额拨备!$B43&amp;不同回收率下超额拨备!H$3,【输出】数据汇总!$A:$A,0),MATCH(不同回收率下超额拨备!$A$3,【输出】数据汇总!$1:$1,0))/100,"")</f>
        <v/>
      </c>
      <c r="I43" s="104" t="str">
        <f>IFERROR(INDEX(【输出】数据汇总!$A:$AJ,MATCH(不同回收率下超额拨备!$B43&amp;不同回收率下超额拨备!I$3,【输出】数据汇总!$A:$A,0),MATCH(不同回收率下超额拨备!$A$3,【输出】数据汇总!$1:$1,0))/100,"")</f>
        <v/>
      </c>
      <c r="J43" s="104">
        <f>IFERROR(INDEX(【输出】数据汇总!$A:$AJ,MATCH(不同回收率下超额拨备!$B43&amp;不同回收率下超额拨备!J$3,【输出】数据汇总!$A:$A,0),MATCH(不同回收率下超额拨备!$A$3,【输出】数据汇总!$1:$1,0))/100,"")</f>
        <v>0</v>
      </c>
      <c r="K43" s="104" t="str">
        <f>IFERROR(INDEX(【输出】数据汇总!$A:$AJ,MATCH(不同回收率下超额拨备!$B43&amp;不同回收率下超额拨备!K$3,【输出】数据汇总!$A:$A,0),MATCH(不同回收率下超额拨备!$A$3,【输出】数据汇总!$1:$1,0))/100,"")</f>
        <v/>
      </c>
      <c r="L43" s="105">
        <f t="shared" si="0"/>
        <v>0.16980000000000001</v>
      </c>
      <c r="M43" s="114">
        <f t="shared" si="1"/>
        <v>3.3762005999337992E-2</v>
      </c>
      <c r="N43" s="104" t="str">
        <f>IFERROR(INDEX(【输出】数据汇总!$A:$AJ,MATCH(不同回收率下超额拨备!$B43&amp;不同回收率下超额拨备!N$3,【输出】数据汇总!$A:$A,0),MATCH(不同回收率下超额拨备!$A$3,【输出】数据汇总!$1:$1,0))/100,"")</f>
        <v/>
      </c>
      <c r="O43" s="104" t="str">
        <f>IFERROR(INDEX(【输出】数据汇总!$A:$AJ,MATCH(不同回收率下超额拨备!$B43&amp;不同回收率下超额拨备!O$3,【输出】数据汇总!$A:$A,0),MATCH(不同回收率下超额拨备!$A$3,【输出】数据汇总!$1:$1,0))/100,"")</f>
        <v/>
      </c>
      <c r="P43" s="104">
        <f>IFERROR(INDEX(【输出】数据汇总!$A:$AJ,MATCH(不同回收率下超额拨备!$B43&amp;不同回收率下超额拨备!P$3,【输出】数据汇总!$A:$A,0),MATCH(不同回收率下超额拨备!$A$3,【输出】数据汇总!$1:$1,0))/100,"")</f>
        <v>20.43</v>
      </c>
      <c r="Q43" s="104">
        <f>IFERROR(INDEX(【输出】数据汇总!$A:$AJ,MATCH(不同回收率下超额拨备!$B43&amp;不同回收率下超额拨备!Q$3,【输出】数据汇总!$A:$A,0),MATCH(不同回收率下超额拨备!$A$3,【输出】数据汇总!$1:$1,0))/100,"")</f>
        <v>189.75</v>
      </c>
      <c r="R43" s="111" t="e">
        <f t="shared" si="2"/>
        <v>#VALUE!</v>
      </c>
      <c r="S43" s="109" t="e">
        <f t="shared" si="2"/>
        <v>#VALUE!</v>
      </c>
      <c r="T43" s="116" t="e">
        <f t="shared" si="3"/>
        <v>#VALUE!</v>
      </c>
      <c r="U43" s="115" t="e">
        <f t="shared" si="4"/>
        <v>#VALUE!</v>
      </c>
      <c r="V43" s="108" t="e">
        <f t="shared" si="5"/>
        <v>#VALUE!</v>
      </c>
      <c r="W43" s="109" t="e">
        <f t="shared" si="6"/>
        <v>#VALUE!</v>
      </c>
      <c r="X43" s="117" t="e">
        <f t="shared" si="7"/>
        <v>#VALUE!</v>
      </c>
      <c r="Y43" s="115" t="e">
        <f t="shared" si="8"/>
        <v>#VALUE!</v>
      </c>
      <c r="Z43" s="108" t="e">
        <f t="shared" si="9"/>
        <v>#VALUE!</v>
      </c>
      <c r="AA43" s="109" t="e">
        <f t="shared" si="10"/>
        <v>#VALUE!</v>
      </c>
      <c r="AB43" s="117" t="e">
        <f t="shared" si="11"/>
        <v>#VALUE!</v>
      </c>
      <c r="AC43" s="115" t="e">
        <f t="shared" si="12"/>
        <v>#VALUE!</v>
      </c>
      <c r="AD43" s="111" t="e">
        <f t="shared" si="13"/>
        <v>#VALUE!</v>
      </c>
      <c r="AE43" s="108" t="e">
        <f t="shared" si="14"/>
        <v>#VALUE!</v>
      </c>
      <c r="AI43" s="3" t="str">
        <f t="shared" si="15"/>
        <v>沪农</v>
      </c>
      <c r="AJ43" s="112" t="s">
        <v>109</v>
      </c>
      <c r="AK43" s="112">
        <v>0.33910000000000001</v>
      </c>
    </row>
    <row r="44" spans="1:37" x14ac:dyDescent="0.35">
      <c r="A44" s="5">
        <f>COUNTIFS(C$3:C44,C44)</f>
        <v>9</v>
      </c>
      <c r="B44" s="5" t="s">
        <v>131</v>
      </c>
      <c r="C44" s="5" t="s">
        <v>256</v>
      </c>
      <c r="D44" s="7" t="str">
        <f>VLOOKUP(B44,单指标趋势!E:G,3,0)</f>
        <v>农商10</v>
      </c>
      <c r="E44" s="113">
        <f>VLOOKUP($B44,'估值散点图-回收率0'!$C:$E,2,0)</f>
        <v>0.59116280078887939</v>
      </c>
      <c r="F44" s="113">
        <f>VLOOKUP($B44,'估值散点图-回收率0'!$C:$E,3,0)</f>
        <v>5.4655188199762685</v>
      </c>
      <c r="G44" s="104" t="str">
        <f>IFERROR(INDEX(【输出】数据汇总!$A:$AJ,MATCH(不同回收率下超额拨备!$B44&amp;不同回收率下超额拨备!G$3,【输出】数据汇总!$A:$A,0),MATCH(不同回收率下超额拨备!$A$3,【输出】数据汇总!$1:$1,0))/100,"")</f>
        <v/>
      </c>
      <c r="H44" s="104" t="str">
        <f>IFERROR(INDEX(【输出】数据汇总!$A:$AJ,MATCH(不同回收率下超额拨备!$B44&amp;不同回收率下超额拨备!H$3,【输出】数据汇总!$A:$A,0),MATCH(不同回收率下超额拨备!$A$3,【输出】数据汇总!$1:$1,0))/100,"")</f>
        <v/>
      </c>
      <c r="I44" s="104" t="str">
        <f>IFERROR(INDEX(【输出】数据汇总!$A:$AJ,MATCH(不同回收率下超额拨备!$B44&amp;不同回收率下超额拨备!I$3,【输出】数据汇总!$A:$A,0),MATCH(不同回收率下超额拨备!$A$3,【输出】数据汇总!$1:$1,0))/100,"")</f>
        <v/>
      </c>
      <c r="J44" s="104">
        <f>IFERROR(INDEX(【输出】数据汇总!$A:$AJ,MATCH(不同回收率下超额拨备!$B44&amp;不同回收率下超额拨备!J$3,【输出】数据汇总!$A:$A,0),MATCH(不同回收率下超额拨备!$A$3,【输出】数据汇总!$1:$1,0))/100,"")</f>
        <v>0</v>
      </c>
      <c r="K44" s="104" t="str">
        <f>IFERROR(INDEX(【输出】数据汇总!$A:$AJ,MATCH(不同回收率下超额拨备!$B44&amp;不同回收率下超额拨备!K$3,【输出】数据汇总!$A:$A,0),MATCH(不同回收率下超额拨备!$A$3,【输出】数据汇总!$1:$1,0))/100,"")</f>
        <v/>
      </c>
      <c r="L44" s="105">
        <f t="shared" si="0"/>
        <v>0.24169071951657789</v>
      </c>
      <c r="M44" s="114">
        <f t="shared" si="1"/>
        <v>4.4221002155039199E-2</v>
      </c>
      <c r="N44" s="104" t="str">
        <f>IFERROR(INDEX(【输出】数据汇总!$A:$AJ,MATCH(不同回收率下超额拨备!$B44&amp;不同回收率下超额拨备!N$3,【输出】数据汇总!$A:$A,0),MATCH(不同回收率下超额拨备!$A$3,【输出】数据汇总!$1:$1,0))/100,"")</f>
        <v/>
      </c>
      <c r="O44" s="104" t="str">
        <f>IFERROR(INDEX(【输出】数据汇总!$A:$AJ,MATCH(不同回收率下超额拨备!$B44&amp;不同回收率下超额拨备!O$3,【输出】数据汇总!$A:$A,0),MATCH(不同回收率下超额拨备!$A$3,【输出】数据汇总!$1:$1,0))/100,"")</f>
        <v/>
      </c>
      <c r="P44" s="104" t="str">
        <f>IFERROR(INDEX(【输出】数据汇总!$A:$AJ,MATCH(不同回收率下超额拨备!$B44&amp;不同回收率下超额拨备!P$3,【输出】数据汇总!$A:$A,0),MATCH(不同回收率下超额拨备!$A$3,【输出】数据汇总!$1:$1,0))/100,"")</f>
        <v/>
      </c>
      <c r="Q44" s="104">
        <f>IFERROR(INDEX(【输出】数据汇总!$A:$AJ,MATCH(不同回收率下超额拨备!$B44&amp;不同回收率下超额拨备!Q$3,【输出】数据汇总!$A:$A,0),MATCH(不同回收率下超额拨备!$A$3,【输出】数据汇总!$1:$1,0))/100,"")</f>
        <v>0</v>
      </c>
      <c r="R44" s="111" t="e">
        <f t="shared" si="2"/>
        <v>#VALUE!</v>
      </c>
      <c r="S44" s="109" t="e">
        <f t="shared" si="2"/>
        <v>#VALUE!</v>
      </c>
      <c r="T44" s="117" t="e">
        <f t="shared" si="3"/>
        <v>#VALUE!</v>
      </c>
      <c r="U44" s="115" t="e">
        <f t="shared" si="4"/>
        <v>#VALUE!</v>
      </c>
      <c r="V44" s="108" t="e">
        <f t="shared" si="5"/>
        <v>#VALUE!</v>
      </c>
      <c r="W44" s="109" t="e">
        <f t="shared" si="6"/>
        <v>#VALUE!</v>
      </c>
      <c r="X44" s="117" t="e">
        <f t="shared" si="7"/>
        <v>#VALUE!</v>
      </c>
      <c r="Y44" s="115" t="e">
        <f t="shared" si="8"/>
        <v>#VALUE!</v>
      </c>
      <c r="Z44" s="108" t="e">
        <f t="shared" si="9"/>
        <v>#VALUE!</v>
      </c>
      <c r="AA44" s="109" t="e">
        <f t="shared" si="10"/>
        <v>#VALUE!</v>
      </c>
      <c r="AB44" s="117" t="e">
        <f t="shared" si="11"/>
        <v>#VALUE!</v>
      </c>
      <c r="AC44" s="115" t="e">
        <f t="shared" si="12"/>
        <v>#VALUE!</v>
      </c>
      <c r="AD44" s="111" t="e">
        <f t="shared" si="13"/>
        <v>#VALUE!</v>
      </c>
      <c r="AE44" s="108" t="e">
        <f t="shared" si="14"/>
        <v>#VALUE!</v>
      </c>
      <c r="AI44" s="3" t="str">
        <f t="shared" si="15"/>
        <v>瑞丰</v>
      </c>
      <c r="AJ44" s="112" t="s">
        <v>133</v>
      </c>
      <c r="AK44" s="112">
        <v>0.20419999999999999</v>
      </c>
    </row>
    <row r="45" spans="1:37" x14ac:dyDescent="0.35">
      <c r="A45" s="5">
        <f>COUNTIFS(C$3:C45,C45)</f>
        <v>10</v>
      </c>
      <c r="B45" s="5" t="s">
        <v>134</v>
      </c>
      <c r="C45" s="5" t="s">
        <v>256</v>
      </c>
      <c r="D45" s="7" t="str">
        <f>VLOOKUP(B45,单指标趋势!E:G,3,0)</f>
        <v>农商9</v>
      </c>
      <c r="E45" s="113">
        <f>VLOOKUP($B45,'估值散点图-回收率0'!$C:$E,2,0)</f>
        <v>0.53214555978775024</v>
      </c>
      <c r="F45" s="113">
        <f>VLOOKUP($B45,'估值散点图-回收率0'!$C:$E,3,0)</f>
        <v>5.3779285309981972</v>
      </c>
      <c r="G45" s="104">
        <f>IFERROR(INDEX(【输出】数据汇总!$A:$AJ,MATCH(不同回收率下超额拨备!$B45&amp;不同回收率下超额拨备!G$3,【输出】数据汇总!$A:$A,0),MATCH(不同回收率下超额拨备!$A$3,【输出】数据汇总!$1:$1,0))/100,"")</f>
        <v>41.691202812999997</v>
      </c>
      <c r="H45" s="104">
        <f>IFERROR(INDEX(【输出】数据汇总!$A:$AJ,MATCH(不同回收率下超额拨备!$B45&amp;不同回收率下超额拨备!H$3,【输出】数据汇总!$A:$A,0),MATCH(不同回收率下超额拨备!$A$3,【输出】数据汇总!$1:$1,0))/100,"")</f>
        <v>45.67081000000001</v>
      </c>
      <c r="I45" s="104">
        <f>IFERROR(INDEX(【输出】数据汇总!$A:$AJ,MATCH(不同回收率下超额拨备!$B45&amp;不同回收率下超额拨备!I$3,【输出】数据汇总!$A:$A,0),MATCH(不同回收率下超额拨备!$A$3,【输出】数据汇总!$1:$1,0))/100,"")</f>
        <v>3.9796071870000107</v>
      </c>
      <c r="J45" s="104">
        <f>IFERROR(INDEX(【输出】数据汇总!$A:$AJ,MATCH(不同回收率下超额拨备!$B45&amp;不同回收率下超额拨备!J$3,【输出】数据汇总!$A:$A,0),MATCH(不同回收率下超额拨备!$A$3,【输出】数据汇总!$1:$1,0))/100,"")</f>
        <v>5.3557100000000002</v>
      </c>
      <c r="K45" s="104">
        <f>IFERROR(INDEX(【输出】数据汇总!$A:$AJ,MATCH(不同回收率下超额拨备!$B45&amp;不同回收率下超额拨备!K$3,【输出】数据汇总!$A:$A,0),MATCH(不同回收率下超额拨备!$A$3,【输出】数据汇总!$1:$1,0))/100,"")</f>
        <v>4.7792699999999879</v>
      </c>
      <c r="L45" s="105">
        <f t="shared" si="0"/>
        <v>0.20419999999999999</v>
      </c>
      <c r="M45" s="114">
        <f t="shared" si="1"/>
        <v>3.7970009981166196E-2</v>
      </c>
      <c r="N45" s="104">
        <f>IFERROR(INDEX(【输出】数据汇总!$A:$AJ,MATCH(不同回收率下超额拨备!$B45&amp;不同回收率下超额拨备!N$3,【输出】数据汇总!$A:$A,0),MATCH(不同回收率下超额拨备!$A$3,【输出】数据汇总!$1:$1,0))/100,"")</f>
        <v>-0.57644000000001261</v>
      </c>
      <c r="O45" s="104">
        <f>IFERROR(INDEX(【输出】数据汇总!$A:$AJ,MATCH(不同回收率下超额拨备!$B45&amp;不同回收率下超额拨备!O$3,【输出】数据汇总!$A:$A,0),MATCH(不同回收率下超额拨备!$A$3,【输出】数据汇总!$1:$1,0))/100,"")</f>
        <v>3.403167186999998</v>
      </c>
      <c r="P45" s="104">
        <f>IFERROR(INDEX(【输出】数据汇总!$A:$AJ,MATCH(不同回收率下超额拨备!$B45&amp;不同回收率下超额拨备!P$3,【输出】数据汇总!$A:$A,0),MATCH(不同回收率下超额拨备!$A$3,【输出】数据汇总!$1:$1,0))/100,"")</f>
        <v>19.658370000000001</v>
      </c>
      <c r="Q45" s="104">
        <f>IFERROR(INDEX(【输出】数据汇总!$A:$AJ,MATCH(不同回收率下超额拨备!$B45&amp;不同回收率下超额拨备!Q$3,【输出】数据汇总!$A:$A,0),MATCH(不同回收率下超额拨备!$A$3,【输出】数据汇总!$1:$1,0))/100,"")</f>
        <v>196.89991999999998</v>
      </c>
      <c r="R45" s="111">
        <f t="shared" si="2"/>
        <v>0.17311543057740789</v>
      </c>
      <c r="S45" s="109">
        <f t="shared" si="2"/>
        <v>1.7283740831382757E-2</v>
      </c>
      <c r="T45" s="117">
        <f t="shared" si="3"/>
        <v>1.0302729999999882</v>
      </c>
      <c r="U45" s="115">
        <f t="shared" si="4"/>
        <v>5.0098801869999985</v>
      </c>
      <c r="V45" s="108">
        <f t="shared" si="5"/>
        <v>0.25484718148045837</v>
      </c>
      <c r="W45" s="109">
        <f t="shared" si="6"/>
        <v>2.5443789855272663E-2</v>
      </c>
      <c r="X45" s="117">
        <f t="shared" si="7"/>
        <v>2.1014149999999878</v>
      </c>
      <c r="Y45" s="115">
        <f t="shared" si="8"/>
        <v>6.0810221869999985</v>
      </c>
      <c r="Z45" s="108">
        <f t="shared" si="9"/>
        <v>0.30933501541582531</v>
      </c>
      <c r="AA45" s="109">
        <f t="shared" si="10"/>
        <v>3.0883822537865934E-2</v>
      </c>
      <c r="AB45" s="117">
        <f t="shared" si="11"/>
        <v>3.1725569999999879</v>
      </c>
      <c r="AC45" s="117">
        <f t="shared" si="12"/>
        <v>7.1521641869999986</v>
      </c>
      <c r="AD45" s="108">
        <f t="shared" si="13"/>
        <v>0.3638228493511923</v>
      </c>
      <c r="AE45" s="108">
        <f t="shared" si="14"/>
        <v>3.6323855220459202E-2</v>
      </c>
      <c r="AI45" s="3" t="str">
        <f t="shared" si="15"/>
        <v>兰州</v>
      </c>
      <c r="AJ45" s="112" t="s">
        <v>96</v>
      </c>
      <c r="AK45" s="112">
        <v>0.30472660031618148</v>
      </c>
    </row>
    <row r="46" spans="1:37" s="15" customFormat="1" x14ac:dyDescent="0.25">
      <c r="A46" s="154" t="s">
        <v>14</v>
      </c>
      <c r="B46" s="17" t="s">
        <v>149</v>
      </c>
      <c r="C46" s="17" t="s">
        <v>542</v>
      </c>
      <c r="D46" s="102" t="s">
        <v>543</v>
      </c>
      <c r="E46" s="103">
        <f>VLOOKUP($B46,'估值散点图-回收率0'!$C:$E,2,0)</f>
        <v>0.62201459284330607</v>
      </c>
      <c r="F46" s="103">
        <f>VLOOKUP($B46,'估值散点图-回收率0'!$C:$E,3,0)</f>
        <v>6.4681542270556518</v>
      </c>
      <c r="G46" s="155">
        <f>IFERROR(INDEX(【输出】数据汇总!$A:$AJ,MATCH(不同回收率下超额拨备!$B46&amp;不同回收率下超额拨备!G$3,【输出】数据汇总!$A:$A,0),MATCH(不同回收率下超额拨备!$A$3,【输出】数据汇总!$1:$1,0))/100,"")</f>
        <v>7222.2739179999999</v>
      </c>
      <c r="H46" s="155">
        <f>IFERROR(INDEX(【输出】数据汇总!$A:$AJ,MATCH(不同回收率下超额拨备!$B46&amp;不同回收率下超额拨备!H$3,【输出】数据汇总!$A:$A,0),MATCH(不同回收率下超额拨备!$A$3,【输出】数据汇总!$1:$1,0))/100,"")</f>
        <v>10047.799999999997</v>
      </c>
      <c r="I46" s="155">
        <f>IFERROR(INDEX(【输出】数据汇总!$A:$AJ,MATCH(不同回收率下超额拨备!$B46&amp;不同回收率下超额拨备!I$3,【输出】数据汇总!$A:$A,0),MATCH(不同回收率下超额拨备!$A$3,【输出】数据汇总!$1:$1,0))/100,"")</f>
        <v>2825.526081999998</v>
      </c>
      <c r="J46" s="155">
        <f>IFERROR(INDEX(【输出】数据汇总!$A:$AJ,MATCH(不同回收率下超额拨备!$B46&amp;不同回收率下超额拨备!J$3,【输出】数据汇总!$A:$A,0),MATCH(不同回收率下超额拨备!$A$3,【输出】数据汇总!$1:$1,0))/100,"")</f>
        <v>16.8</v>
      </c>
      <c r="K46" s="155">
        <f>IFERROR(INDEX(【输出】数据汇总!$A:$AJ,MATCH(不同回收率下超额拨备!$B46&amp;不同回收率下超额拨备!K$3,【输出】数据汇总!$A:$A,0),MATCH(不同回收率下超额拨备!$A$3,【输出】数据汇总!$1:$1,0))/100,"")</f>
        <v>327.55000000000234</v>
      </c>
      <c r="L46" s="156">
        <f t="shared" ref="L46:L60" si="16">VLOOKUP(A46,AI:AK,3,0)</f>
        <v>0.32212746422953792</v>
      </c>
      <c r="M46" s="106">
        <f t="shared" si="1"/>
        <v>4.9802069171775543E-2</v>
      </c>
      <c r="N46" s="155">
        <f>IFERROR(INDEX(【输出】数据汇总!$A:$AJ,MATCH(不同回收率下超额拨备!$B46&amp;不同回收率下超额拨备!N$3,【输出】数据汇总!$A:$A,0),MATCH(不同回收率下超额拨备!$A$3,【输出】数据汇总!$1:$1,0))/100,"")</f>
        <v>310.75000000000233</v>
      </c>
      <c r="O46" s="155">
        <f>IFERROR(INDEX(【输出】数据汇总!$A:$AJ,MATCH(不同回收率下超额拨备!$B46&amp;不同回收率下超额拨备!O$3,【输出】数据汇总!$A:$A,0),MATCH(不同回收率下超额拨备!$A$3,【输出】数据汇总!$1:$1,0))/100,"")</f>
        <v>3136.2760820000003</v>
      </c>
      <c r="P46" s="155">
        <f>IFERROR(INDEX(【输出】数据汇总!$A:$AJ,MATCH(不同回收率下超额拨备!$B46&amp;不同回收率下超额拨备!P$3,【输出】数据汇总!$A:$A,0),MATCH(不同回收率下超额拨备!$A$3,【输出】数据汇总!$1:$1,0))/100,"")</f>
        <v>2910.41</v>
      </c>
      <c r="Q46" s="155">
        <f>IFERROR(INDEX(【输出】数据汇总!$A:$AJ,MATCH(不同回收率下超额拨备!$B46&amp;不同回收率下超额拨备!Q$3,【输出】数据汇总!$A:$A,0),MATCH(不同回收率下超额拨备!$A$3,【输出】数据汇总!$1:$1,0))/100,"")</f>
        <v>32371.82</v>
      </c>
      <c r="R46" s="157">
        <f t="shared" ref="R46:S61" si="17">$O46/P46</f>
        <v>1.0776062760916849</v>
      </c>
      <c r="S46" s="158">
        <f t="shared" si="17"/>
        <v>9.6882908715049093E-2</v>
      </c>
      <c r="T46" s="155">
        <f t="shared" si="3"/>
        <v>315.79000000000235</v>
      </c>
      <c r="U46" s="107">
        <f t="shared" si="4"/>
        <v>3141.3160820000003</v>
      </c>
      <c r="V46" s="159">
        <f t="shared" si="5"/>
        <v>1.0793379908672662</v>
      </c>
      <c r="W46" s="158">
        <f t="shared" si="6"/>
        <v>9.7038599683304805E-2</v>
      </c>
      <c r="X46" s="155">
        <f t="shared" si="7"/>
        <v>319.15000000000236</v>
      </c>
      <c r="Y46" s="107">
        <f t="shared" si="8"/>
        <v>3144.6760820000004</v>
      </c>
      <c r="Z46" s="159">
        <f t="shared" si="9"/>
        <v>1.0804924673843206</v>
      </c>
      <c r="AA46" s="158">
        <f t="shared" si="10"/>
        <v>9.714239366214196E-2</v>
      </c>
      <c r="AB46" s="155">
        <f t="shared" si="11"/>
        <v>322.51000000000232</v>
      </c>
      <c r="AC46" s="155">
        <f t="shared" si="12"/>
        <v>3148.0360820000005</v>
      </c>
      <c r="AD46" s="159">
        <f t="shared" si="13"/>
        <v>1.0816469439013749</v>
      </c>
      <c r="AE46" s="159">
        <f t="shared" si="14"/>
        <v>9.7246187640979115E-2</v>
      </c>
      <c r="AI46" s="15" t="str">
        <f t="shared" si="15"/>
        <v>中原</v>
      </c>
      <c r="AJ46" s="16" t="s">
        <v>194</v>
      </c>
      <c r="AK46" s="169">
        <v>0.1173749287151632</v>
      </c>
    </row>
    <row r="47" spans="1:37" x14ac:dyDescent="0.25">
      <c r="A47" s="118" t="s">
        <v>23</v>
      </c>
      <c r="B47" s="5" t="s">
        <v>150</v>
      </c>
      <c r="C47" s="5" t="s">
        <v>542</v>
      </c>
      <c r="D47" s="7" t="s">
        <v>544</v>
      </c>
      <c r="E47" s="113">
        <f>VLOOKUP($B47,'估值散点图-回收率0'!$C:$E,2,0)</f>
        <v>0.48063975026658062</v>
      </c>
      <c r="F47" s="113">
        <f>VLOOKUP($B47,'估值散点图-回收率0'!$C:$E,3,0)</f>
        <v>6.3494240905497676</v>
      </c>
      <c r="G47" s="104">
        <f>IFERROR(INDEX(【输出】数据汇总!$A:$AJ,MATCH(不同回收率下超额拨备!$B47&amp;不同回收率下超额拨备!G$3,【输出】数据汇总!$A:$A,0),MATCH(不同回收率下超额拨备!$A$3,【输出】数据汇总!$1:$1,0))/100,"")</f>
        <v>2676.2470879999996</v>
      </c>
      <c r="H47" s="104">
        <f>IFERROR(INDEX(【输出】数据汇总!$A:$AJ,MATCH(不同回收率下超额拨备!$B47&amp;不同回收率下超额拨备!H$3,【输出】数据汇总!$A:$A,0),MATCH(不同回收率下超额拨备!$A$3,【输出】数据汇总!$1:$1,0))/100,"")</f>
        <v>4845.82</v>
      </c>
      <c r="I47" s="104">
        <f>IFERROR(INDEX(【输出】数据汇总!$A:$AJ,MATCH(不同回收率下超额拨备!$B47&amp;不同回收率下超额拨备!I$3,【输出】数据汇总!$A:$A,0),MATCH(不同回收率下超额拨备!$A$3,【输出】数据汇总!$1:$1,0))/100,"")</f>
        <v>2169.5729120000005</v>
      </c>
      <c r="J47" s="104">
        <f>IFERROR(INDEX(【输出】数据汇总!$A:$AJ,MATCH(不同回收率下超额拨备!$B47&amp;不同回收率下超额拨备!J$3,【输出】数据汇总!$A:$A,0),MATCH(不同回收率下超额拨备!$A$3,【输出】数据汇总!$1:$1,0))/100,"")</f>
        <v>122.72</v>
      </c>
      <c r="K47" s="104">
        <f>IFERROR(INDEX(【输出】数据汇总!$A:$AJ,MATCH(不同回收率下超额拨备!$B47&amp;不同回收率下超额拨备!K$3,【输出】数据汇总!$A:$A,0),MATCH(不同回收率下超额拨备!$A$3,【输出】数据汇总!$1:$1,0))/100,"")</f>
        <v>-2190.2800000000002</v>
      </c>
      <c r="L47" s="119">
        <f t="shared" si="16"/>
        <v>0.32669999999999999</v>
      </c>
      <c r="M47" s="114">
        <f t="shared" si="1"/>
        <v>5.1453485440710663E-2</v>
      </c>
      <c r="N47" s="104">
        <f>IFERROR(INDEX(【输出】数据汇总!$A:$AJ,MATCH(不同回收率下超额拨备!$B47&amp;不同回收率下超额拨备!N$3,【输出】数据汇总!$A:$A,0),MATCH(不同回收率下超额拨备!$A$3,【输出】数据汇总!$1:$1,0))/100,"")</f>
        <v>-2313</v>
      </c>
      <c r="O47" s="104">
        <f>IFERROR(INDEX(【输出】数据汇总!$A:$AJ,MATCH(不同回收率下超额拨备!$B47&amp;不同回收率下超额拨备!O$3,【输出】数据汇总!$A:$A,0),MATCH(不同回收率下超额拨备!$A$3,【输出】数据汇总!$1:$1,0))/100,"")</f>
        <v>-143.42708799999963</v>
      </c>
      <c r="P47" s="104">
        <f>IFERROR(INDEX(【输出】数据汇总!$A:$AJ,MATCH(不同回收率下超额拨备!$B47&amp;不同回收率下超额拨备!P$3,【输出】数据汇总!$A:$A,0),MATCH(不同回收率下超额拨备!$A$3,【输出】数据汇总!$1:$1,0))/100,"")</f>
        <v>956.22</v>
      </c>
      <c r="Q47" s="104">
        <f>IFERROR(INDEX(【输出】数据汇总!$A:$AJ,MATCH(不同回收率下超额拨备!$B47&amp;不同回收率下超额拨备!Q$3,【输出】数据汇总!$A:$A,0),MATCH(不同回收率下超额拨备!$A$3,【输出】数据汇总!$1:$1,0))/100,"")</f>
        <v>12692.32</v>
      </c>
      <c r="R47" s="111">
        <f t="shared" si="17"/>
        <v>-0.14999381732237313</v>
      </c>
      <c r="S47" s="109">
        <f t="shared" si="17"/>
        <v>-1.1300305066370815E-2</v>
      </c>
      <c r="T47" s="117">
        <f t="shared" si="3"/>
        <v>-2276.1840000000002</v>
      </c>
      <c r="U47" s="115">
        <f t="shared" si="4"/>
        <v>-106.61108799999965</v>
      </c>
      <c r="V47" s="108">
        <f t="shared" si="5"/>
        <v>-0.1114922172721755</v>
      </c>
      <c r="W47" s="109">
        <f t="shared" si="6"/>
        <v>-8.399653333669467E-3</v>
      </c>
      <c r="X47" s="117">
        <f t="shared" si="7"/>
        <v>-2251.6400000000003</v>
      </c>
      <c r="Y47" s="115">
        <f t="shared" si="8"/>
        <v>-82.067087999999785</v>
      </c>
      <c r="Z47" s="108">
        <f t="shared" si="9"/>
        <v>-8.5824483905377197E-2</v>
      </c>
      <c r="AA47" s="109">
        <f t="shared" si="10"/>
        <v>-6.4658855118685781E-3</v>
      </c>
      <c r="AB47" s="117">
        <f t="shared" si="11"/>
        <v>-2227.096</v>
      </c>
      <c r="AC47" s="117">
        <f t="shared" si="12"/>
        <v>-57.523087999999461</v>
      </c>
      <c r="AD47" s="108">
        <f t="shared" si="13"/>
        <v>-6.015675053857842E-2</v>
      </c>
      <c r="AE47" s="108">
        <f t="shared" si="14"/>
        <v>-4.5321176900676519E-3</v>
      </c>
      <c r="AI47" s="3" t="s">
        <v>399</v>
      </c>
      <c r="AJ47" s="4" t="s">
        <v>195</v>
      </c>
      <c r="AK47" s="93">
        <v>0.31129440955236626</v>
      </c>
    </row>
    <row r="48" spans="1:37" x14ac:dyDescent="0.25">
      <c r="A48" s="118" t="s">
        <v>17</v>
      </c>
      <c r="B48" s="5" t="s">
        <v>151</v>
      </c>
      <c r="C48" s="5" t="s">
        <v>542</v>
      </c>
      <c r="D48" s="7" t="s">
        <v>545</v>
      </c>
      <c r="E48" s="113">
        <f>VLOOKUP($B48,'估值散点图-回收率0'!$C:$E,2,0)</f>
        <v>0.52483465539430274</v>
      </c>
      <c r="F48" s="113">
        <f>VLOOKUP($B48,'估值散点图-回收率0'!$C:$E,3,0)</f>
        <v>6.4269394517403091</v>
      </c>
      <c r="G48" s="104">
        <f>IFERROR(INDEX(【输出】数据汇总!$A:$AJ,MATCH(不同回收率下超额拨备!$B48&amp;不同回收率下超额拨备!G$3,【输出】数据汇总!$A:$A,0),MATCH(不同回收率下超额拨备!$A$3,【输出】数据汇总!$1:$1,0))/100,"")</f>
        <v>6313.8242220000002</v>
      </c>
      <c r="H48" s="104">
        <f>IFERROR(INDEX(【输出】数据汇总!$A:$AJ,MATCH(不同回收率下超额拨备!$B48&amp;不同回收率下超额拨备!H$3,【输出】数据汇总!$A:$A,0),MATCH(不同回收率下超额拨备!$A$3,【输出】数据汇总!$1:$1,0))/100,"")</f>
        <v>5771.44</v>
      </c>
      <c r="I48" s="104">
        <f>IFERROR(INDEX(【输出】数据汇总!$A:$AJ,MATCH(不同回收率下超额拨备!$B48&amp;不同回收率下超额拨备!I$3,【输出】数据汇总!$A:$A,0),MATCH(不同回收率下超额拨备!$A$3,【输出】数据汇总!$1:$1,0))/100,"")</f>
        <v>-542.38422200000025</v>
      </c>
      <c r="J48" s="104">
        <f>IFERROR(INDEX(【输出】数据汇总!$A:$AJ,MATCH(不同回收率下超额拨备!$B48&amp;不同回收率下超额拨备!J$3,【输出】数据汇总!$A:$A,0),MATCH(不同回收率下超额拨备!$A$3,【输出】数据汇总!$1:$1,0))/100,"")</f>
        <v>69.73</v>
      </c>
      <c r="K48" s="104">
        <f>IFERROR(INDEX(【输出】数据汇总!$A:$AJ,MATCH(不同回收率下超额拨备!$B48&amp;不同回收率下超额拨备!K$3,【输出】数据汇总!$A:$A,0),MATCH(不同回收率下超额拨备!$A$3,【输出】数据汇总!$1:$1,0))/100,"")</f>
        <v>378.06</v>
      </c>
      <c r="L48" s="119">
        <f t="shared" si="16"/>
        <v>0.32199206206258829</v>
      </c>
      <c r="M48" s="114">
        <f t="shared" si="1"/>
        <v>5.0100372732685097E-2</v>
      </c>
      <c r="N48" s="104">
        <f>IFERROR(INDEX(【输出】数据汇总!$A:$AJ,MATCH(不同回收率下超额拨备!$B48&amp;不同回收率下超额拨备!N$3,【输出】数据汇总!$A:$A,0),MATCH(不同回收率下超额拨备!$A$3,【输出】数据汇总!$1:$1,0))/100,"")</f>
        <v>308.33</v>
      </c>
      <c r="O48" s="104">
        <f>IFERROR(INDEX(【输出】数据汇总!$A:$AJ,MATCH(不同回收率下超额拨备!$B48&amp;不同回收率下超额拨备!O$3,【输出】数据汇总!$A:$A,0),MATCH(不同回收率下超额拨备!$A$3,【输出】数据汇总!$1:$1,0))/100,"")</f>
        <v>-234.05422200000029</v>
      </c>
      <c r="P48" s="104">
        <f>IFERROR(INDEX(【输出】数据汇总!$A:$AJ,MATCH(不同回收率下超额拨备!$B48&amp;不同回收率下超额拨备!P$3,【输出】数据汇总!$A:$A,0),MATCH(不同回收率下超额拨备!$A$3,【输出】数据汇总!$1:$1,0))/100,"")</f>
        <v>2430.21</v>
      </c>
      <c r="Q48" s="104">
        <f>IFERROR(INDEX(【输出】数据汇总!$A:$AJ,MATCH(不同回收率下超额拨备!$B48&amp;不同回收率下超额拨备!Q$3,【输出】数据汇总!$A:$A,0),MATCH(不同回收率下超额拨备!$A$3,【输出】数据汇总!$1:$1,0))/100,"")</f>
        <v>30640.44</v>
      </c>
      <c r="R48" s="111">
        <f t="shared" si="17"/>
        <v>-9.6310286765341382E-2</v>
      </c>
      <c r="S48" s="109">
        <f t="shared" si="17"/>
        <v>-7.6387356708976862E-3</v>
      </c>
      <c r="T48" s="117">
        <f t="shared" si="3"/>
        <v>329.24900000000002</v>
      </c>
      <c r="U48" s="115">
        <f t="shared" si="4"/>
        <v>-213.13522200000023</v>
      </c>
      <c r="V48" s="108">
        <f t="shared" si="5"/>
        <v>-8.7702388682459637E-2</v>
      </c>
      <c r="W48" s="109">
        <f t="shared" si="6"/>
        <v>-6.9560104881000477E-3</v>
      </c>
      <c r="X48" s="117">
        <f t="shared" si="7"/>
        <v>343.19499999999999</v>
      </c>
      <c r="Y48" s="115">
        <f t="shared" si="8"/>
        <v>-199.18922200000026</v>
      </c>
      <c r="Z48" s="108">
        <f t="shared" si="9"/>
        <v>-8.1963789960538491E-2</v>
      </c>
      <c r="AA48" s="109">
        <f t="shared" si="10"/>
        <v>-6.500860366234958E-3</v>
      </c>
      <c r="AB48" s="117">
        <f t="shared" si="11"/>
        <v>357.14100000000002</v>
      </c>
      <c r="AC48" s="117">
        <f t="shared" si="12"/>
        <v>-185.24322200000023</v>
      </c>
      <c r="AD48" s="108">
        <f t="shared" si="13"/>
        <v>-7.6225191238617332E-2</v>
      </c>
      <c r="AE48" s="108">
        <f t="shared" si="14"/>
        <v>-6.0457102443698665E-3</v>
      </c>
      <c r="AI48" s="3" t="str">
        <f t="shared" si="15"/>
        <v>天津</v>
      </c>
      <c r="AJ48" s="4" t="s">
        <v>196</v>
      </c>
      <c r="AK48" s="93">
        <v>0.21846738697527399</v>
      </c>
    </row>
    <row r="49" spans="1:37" x14ac:dyDescent="0.25">
      <c r="A49" s="118" t="s">
        <v>11</v>
      </c>
      <c r="B49" s="5" t="s">
        <v>152</v>
      </c>
      <c r="C49" s="5" t="s">
        <v>542</v>
      </c>
      <c r="D49" s="7" t="s">
        <v>546</v>
      </c>
      <c r="E49" s="113">
        <f>VLOOKUP($B49,'估值散点图-回收率0'!$C:$E,2,0)</f>
        <v>0.5595379258358556</v>
      </c>
      <c r="F49" s="113">
        <f>VLOOKUP($B49,'估值散点图-回收率0'!$C:$E,3,0)</f>
        <v>5.9627839639307343</v>
      </c>
      <c r="G49" s="104">
        <f>IFERROR(INDEX(【输出】数据汇总!$A:$AJ,MATCH(不同回收率下超额拨备!$B49&amp;不同回收率下超额拨备!G$3,【输出】数据汇总!$A:$A,0),MATCH(不同回收率下超额拨备!$A$3,【输出】数据汇总!$1:$1,0))/100,"")</f>
        <v>8545.5503370000006</v>
      </c>
      <c r="H49" s="104">
        <f>IFERROR(INDEX(【输出】数据汇总!$A:$AJ,MATCH(不同回收率下超额拨备!$B49&amp;不同回收率下超额拨备!H$3,【输出】数据汇总!$A:$A,0),MATCH(不同回收率下超额拨备!$A$3,【输出】数据汇总!$1:$1,0))/100,"")</f>
        <v>8486.1200000000008</v>
      </c>
      <c r="I49" s="104">
        <f>IFERROR(INDEX(【输出】数据汇总!$A:$AJ,MATCH(不同回收率下超额拨备!$B49&amp;不同回收率下超额拨备!I$3,【输出】数据汇总!$A:$A,0),MATCH(不同回收率下超额拨备!$A$3,【输出】数据汇总!$1:$1,0))/100,"")</f>
        <v>-59.430336999999128</v>
      </c>
      <c r="J49" s="104">
        <f>IFERROR(INDEX(【输出】数据汇总!$A:$AJ,MATCH(不同回收率下超额拨备!$B49&amp;不同回收率下超额拨备!J$3,【输出】数据汇总!$A:$A,0),MATCH(不同回收率下超额拨备!$A$3,【输出】数据汇总!$1:$1,0))/100,"")</f>
        <v>99.69</v>
      </c>
      <c r="K49" s="104">
        <f>IFERROR(INDEX(【输出】数据汇总!$A:$AJ,MATCH(不同回收率下超额拨备!$B49&amp;不同回收率下超额拨备!K$3,【输出】数据汇总!$A:$A,0),MATCH(不同回收率下超额拨备!$A$3,【输出】数据汇总!$1:$1,0))/100,"")</f>
        <v>336.85999999999882</v>
      </c>
      <c r="L49" s="119">
        <f t="shared" si="16"/>
        <v>0.30673952161956836</v>
      </c>
      <c r="M49" s="114">
        <f t="shared" si="1"/>
        <v>5.1442333560138276E-2</v>
      </c>
      <c r="N49" s="104">
        <f>IFERROR(INDEX(【输出】数据汇总!$A:$AJ,MATCH(不同回收率下超额拨备!$B49&amp;不同回收率下超额拨备!N$3,【输出】数据汇总!$A:$A,0),MATCH(不同回收率下超额拨备!$A$3,【输出】数据汇总!$1:$1,0))/100,"")</f>
        <v>237.16999999999882</v>
      </c>
      <c r="O49" s="104">
        <f>IFERROR(INDEX(【输出】数据汇总!$A:$AJ,MATCH(不同回收率下超额拨备!$B49&amp;不同回收率下超额拨备!O$3,【输出】数据汇总!$A:$A,0),MATCH(不同回收率下超额拨备!$A$3,【输出】数据汇总!$1:$1,0))/100,"")</f>
        <v>177.73966299999972</v>
      </c>
      <c r="P49" s="104">
        <f>IFERROR(INDEX(【输出】数据汇总!$A:$AJ,MATCH(不同回收率下超额拨备!$B49&amp;不同回收率下超额拨备!P$3,【输出】数据汇总!$A:$A,0),MATCH(不同回收率下超额拨备!$A$3,【输出】数据汇总!$1:$1,0))/100,"")</f>
        <v>3389.06</v>
      </c>
      <c r="Q49" s="104">
        <f>IFERROR(INDEX(【输出】数据汇总!$A:$AJ,MATCH(不同回收率下超额拨备!$B49&amp;不同回收率下超额拨备!Q$3,【输出】数据汇总!$A:$A,0),MATCH(不同回收率下超额拨备!$A$3,【输出】数据汇总!$1:$1,0))/100,"")</f>
        <v>36634.11</v>
      </c>
      <c r="R49" s="111">
        <f t="shared" si="17"/>
        <v>5.2445121361085291E-2</v>
      </c>
      <c r="S49" s="109">
        <f t="shared" si="17"/>
        <v>4.8517532703810659E-3</v>
      </c>
      <c r="T49" s="117">
        <f t="shared" si="3"/>
        <v>267.07699999999886</v>
      </c>
      <c r="U49" s="115">
        <f t="shared" si="4"/>
        <v>207.64666299999973</v>
      </c>
      <c r="V49" s="108">
        <f t="shared" si="5"/>
        <v>6.1269692186033807E-2</v>
      </c>
      <c r="W49" s="109">
        <f t="shared" si="6"/>
        <v>5.6681235875526859E-3</v>
      </c>
      <c r="X49" s="117">
        <f t="shared" si="7"/>
        <v>287.01499999999885</v>
      </c>
      <c r="Y49" s="115">
        <f t="shared" si="8"/>
        <v>227.58466299999972</v>
      </c>
      <c r="Z49" s="108">
        <f t="shared" si="9"/>
        <v>6.715273940266614E-2</v>
      </c>
      <c r="AA49" s="109">
        <f t="shared" si="10"/>
        <v>6.2123704656670987E-3</v>
      </c>
      <c r="AB49" s="117">
        <f t="shared" si="11"/>
        <v>306.95299999999884</v>
      </c>
      <c r="AC49" s="117">
        <f t="shared" si="12"/>
        <v>247.52266299999971</v>
      </c>
      <c r="AD49" s="108">
        <f t="shared" si="13"/>
        <v>7.3035786619298479E-2</v>
      </c>
      <c r="AE49" s="108">
        <f t="shared" si="14"/>
        <v>6.7566173437815114E-3</v>
      </c>
      <c r="AI49" s="3" t="str">
        <f t="shared" si="15"/>
        <v>江西</v>
      </c>
      <c r="AJ49" s="4" t="s">
        <v>197</v>
      </c>
      <c r="AK49" s="93">
        <v>0.21603993763868756</v>
      </c>
    </row>
    <row r="50" spans="1:37" x14ac:dyDescent="0.25">
      <c r="A50" s="118" t="s">
        <v>7</v>
      </c>
      <c r="B50" s="5" t="s">
        <v>153</v>
      </c>
      <c r="C50" s="5" t="s">
        <v>542</v>
      </c>
      <c r="D50" s="7" t="s">
        <v>547</v>
      </c>
      <c r="E50" s="113">
        <f>VLOOKUP($B50,'估值散点图-回收率0'!$C:$E,2,0)</f>
        <v>0.55932344480596485</v>
      </c>
      <c r="F50" s="113">
        <f>VLOOKUP($B50,'估值散点图-回收率0'!$C:$E,3,0)</f>
        <v>6.214010489892118</v>
      </c>
      <c r="G50" s="104">
        <f>IFERROR(INDEX(【输出】数据汇总!$A:$AJ,MATCH(不同回收率下超额拨备!$B50&amp;不同回收率下超额拨备!G$3,【输出】数据汇总!$A:$A,0),MATCH(不同回收率下超额拨备!$A$3,【输出】数据汇总!$1:$1,0))/100,"")</f>
        <v>9942.8609340000003</v>
      </c>
      <c r="H50" s="104">
        <f>IFERROR(INDEX(【输出】数据汇总!$A:$AJ,MATCH(不同回收率下超额拨备!$B50&amp;不同回收率下超额拨备!H$3,【输出】数据汇总!$A:$A,0),MATCH(不同回收率下超额拨备!$A$3,【输出】数据汇总!$1:$1,0))/100,"")</f>
        <v>8522.74</v>
      </c>
      <c r="I50" s="104">
        <f>IFERROR(INDEX(【输出】数据汇总!$A:$AJ,MATCH(不同回收率下超额拨备!$B50&amp;不同回收率下超额拨备!I$3,【输出】数据汇总!$A:$A,0),MATCH(不同回收率下超额拨备!$A$3,【输出】数据汇总!$1:$1,0))/100,"")</f>
        <v>-1420.120934</v>
      </c>
      <c r="J50" s="104">
        <f>IFERROR(INDEX(【输出】数据汇总!$A:$AJ,MATCH(不同回收率下超额拨备!$B50&amp;不同回收率下超额拨备!J$3,【输出】数据汇总!$A:$A,0),MATCH(不同回收率下超额拨备!$A$3,【输出】数据汇总!$1:$1,0))/100,"")</f>
        <v>35.42</v>
      </c>
      <c r="K50" s="104">
        <f>IFERROR(INDEX(【输出】数据汇总!$A:$AJ,MATCH(不同回收率下超额拨备!$B50&amp;不同回收率下超额拨备!K$3,【输出】数据汇总!$A:$A,0),MATCH(不同回收率下超额拨备!$A$3,【输出】数据汇总!$1:$1,0))/100,"")</f>
        <v>979.66</v>
      </c>
      <c r="L50" s="119">
        <f t="shared" si="16"/>
        <v>0.313</v>
      </c>
      <c r="M50" s="114">
        <f t="shared" si="1"/>
        <v>5.0370046930100054E-2</v>
      </c>
      <c r="N50" s="104">
        <f>IFERROR(INDEX(【输出】数据汇总!$A:$AJ,MATCH(不同回收率下超额拨备!$B50&amp;不同回收率下超额拨备!N$3,【输出】数据汇总!$A:$A,0),MATCH(不同回收率下超额拨备!$A$3,【输出】数据汇总!$1:$1,0))/100,"")</f>
        <v>944.24</v>
      </c>
      <c r="O50" s="104">
        <f>IFERROR(INDEX(【输出】数据汇总!$A:$AJ,MATCH(不同回收率下超额拨备!$B50&amp;不同回收率下超额拨备!O$3,【输出】数据汇总!$A:$A,0),MATCH(不同回收率下超额拨备!$A$3,【输出】数据汇总!$1:$1,0))/100,"")</f>
        <v>-475.88093400000014</v>
      </c>
      <c r="P50" s="104">
        <f>IFERROR(INDEX(【输出】数据汇总!$A:$AJ,MATCH(不同回收率下超额拨备!$B50&amp;不同回收率下超额拨备!P$3,【输出】数据汇总!$A:$A,0),MATCH(不同回收率下超额拨备!$A$3,【输出】数据汇总!$1:$1,0))/100,"")</f>
        <v>3685.62</v>
      </c>
      <c r="Q50" s="104">
        <f>IFERROR(INDEX(【输出】数据汇总!$A:$AJ,MATCH(不同回收率下超额拨备!$B50&amp;不同回收率下超额拨备!Q$3,【输出】数据汇总!$A:$A,0),MATCH(不同回收率下超额拨备!$A$3,【输出】数据汇总!$1:$1,0))/100,"")</f>
        <v>42442.59</v>
      </c>
      <c r="R50" s="111">
        <f t="shared" si="17"/>
        <v>-0.12911828511892168</v>
      </c>
      <c r="S50" s="109">
        <f t="shared" si="17"/>
        <v>-1.1212344345620759E-2</v>
      </c>
      <c r="T50" s="117">
        <f t="shared" si="3"/>
        <v>954.86599999999999</v>
      </c>
      <c r="U50" s="115">
        <f t="shared" si="4"/>
        <v>-465.25493400000005</v>
      </c>
      <c r="V50" s="108">
        <f t="shared" si="5"/>
        <v>-0.12623518810946327</v>
      </c>
      <c r="W50" s="109">
        <f t="shared" si="6"/>
        <v>-1.0961982621701458E-2</v>
      </c>
      <c r="X50" s="117">
        <f t="shared" si="7"/>
        <v>961.94999999999993</v>
      </c>
      <c r="Y50" s="115">
        <f t="shared" si="8"/>
        <v>-458.1709340000001</v>
      </c>
      <c r="Z50" s="108">
        <f t="shared" si="9"/>
        <v>-0.12431312343649105</v>
      </c>
      <c r="AA50" s="109">
        <f t="shared" si="10"/>
        <v>-1.0795074805755259E-2</v>
      </c>
      <c r="AB50" s="117">
        <f t="shared" si="11"/>
        <v>969.03399999999999</v>
      </c>
      <c r="AC50" s="117">
        <f t="shared" si="12"/>
        <v>-451.08693400000004</v>
      </c>
      <c r="AD50" s="108">
        <f t="shared" si="13"/>
        <v>-0.12239105876351877</v>
      </c>
      <c r="AE50" s="108">
        <f t="shared" si="14"/>
        <v>-1.0628166989809059E-2</v>
      </c>
      <c r="AI50" s="3" t="str">
        <f t="shared" si="15"/>
        <v>泸州</v>
      </c>
      <c r="AJ50" s="4" t="s">
        <v>198</v>
      </c>
      <c r="AK50" s="93">
        <v>0.25535812151125209</v>
      </c>
    </row>
    <row r="51" spans="1:37" x14ac:dyDescent="0.25">
      <c r="A51" s="118" t="s">
        <v>20</v>
      </c>
      <c r="B51" s="5" t="s">
        <v>154</v>
      </c>
      <c r="C51" s="5" t="s">
        <v>542</v>
      </c>
      <c r="D51" s="7" t="s">
        <v>548</v>
      </c>
      <c r="E51" s="113">
        <f>VLOOKUP($B51,'估值散点图-回收率0'!$C:$E,2,0)</f>
        <v>0.51541476407542031</v>
      </c>
      <c r="F51" s="113">
        <f>VLOOKUP($B51,'估值散点图-回收率0'!$C:$E,3,0)</f>
        <v>6.5525532543487124</v>
      </c>
      <c r="G51" s="104">
        <f>IFERROR(INDEX(【输出】数据汇总!$A:$AJ,MATCH(不同回收率下超额拨备!$B51&amp;不同回收率下超额拨备!G$3,【输出】数据汇总!$A:$A,0),MATCH(不同回收率下超额拨备!$A$3,【输出】数据汇总!$1:$1,0))/100,"")</f>
        <v>2433.0700199999997</v>
      </c>
      <c r="H51" s="104">
        <f>IFERROR(INDEX(【输出】数据汇总!$A:$AJ,MATCH(不同回收率下超额拨备!$B51&amp;不同回收率下超额拨备!H$3,【输出】数据汇总!$A:$A,0),MATCH(不同回收率下超额拨备!$A$3,【输出】数据汇总!$1:$1,0))/100,"")</f>
        <v>2141.4800000000005</v>
      </c>
      <c r="I51" s="104">
        <f>IFERROR(INDEX(【输出】数据汇总!$A:$AJ,MATCH(不同回收率下超额拨备!$B51&amp;不同回收率下超额拨备!I$3,【输出】数据汇总!$A:$A,0),MATCH(不同回收率下超额拨备!$A$3,【输出】数据汇总!$1:$1,0))/100,"")</f>
        <v>-291.59001999999919</v>
      </c>
      <c r="J51" s="104">
        <f>IFERROR(INDEX(【输出】数据汇总!$A:$AJ,MATCH(不同回收率下超额拨备!$B51&amp;不同回收率下超额拨备!J$3,【输出】数据汇总!$A:$A,0),MATCH(不同回收率下超额拨备!$A$3,【输出】数据汇总!$1:$1,0))/100,"")</f>
        <v>168.27</v>
      </c>
      <c r="K51" s="104">
        <f>IFERROR(INDEX(【输出】数据汇总!$A:$AJ,MATCH(不同回收率下超额拨备!$B51&amp;不同回收率下超额拨备!K$3,【输出】数据汇总!$A:$A,0),MATCH(不同回收率下超额拨备!$A$3,【输出】数据汇总!$1:$1,0))/100,"")</f>
        <v>223.03999999999942</v>
      </c>
      <c r="L51" s="119">
        <f t="shared" si="16"/>
        <v>0.3237023783213846</v>
      </c>
      <c r="M51" s="114">
        <f t="shared" si="1"/>
        <v>4.9400953453763087E-2</v>
      </c>
      <c r="N51" s="104">
        <f>IFERROR(INDEX(【输出】数据汇总!$A:$AJ,MATCH(不同回收率下超额拨备!$B51&amp;不同回收率下超额拨备!N$3,【输出】数据汇总!$A:$A,0),MATCH(不同回收率下超额拨备!$A$3,【输出】数据汇总!$1:$1,0))/100,"")</f>
        <v>54.76999999999942</v>
      </c>
      <c r="O51" s="104">
        <f>IFERROR(INDEX(【输出】数据汇总!$A:$AJ,MATCH(不同回收率下超额拨备!$B51&amp;不同回收率下超额拨备!O$3,【输出】数据汇总!$A:$A,0),MATCH(不同回收率下超额拨备!$A$3,【输出】数据汇总!$1:$1,0))/100,"")</f>
        <v>-236.82001999999977</v>
      </c>
      <c r="P51" s="104">
        <f>IFERROR(INDEX(【输出】数据汇总!$A:$AJ,MATCH(不同回收率下超额拨备!$B51&amp;不同回收率下超额拨备!P$3,【输出】数据汇总!$A:$A,0),MATCH(不同回收率下超额拨备!$A$3,【输出】数据汇总!$1:$1,0))/100,"")</f>
        <v>874.04</v>
      </c>
      <c r="Q51" s="104">
        <f>IFERROR(INDEX(【输出】数据汇总!$A:$AJ,MATCH(不同回收率下超额拨备!$B51&amp;不同回收率下超额拨备!Q$3,【输出】数据汇总!$A:$A,0),MATCH(不同回收率下超额拨备!$A$3,【输出】数据汇总!$1:$1,0))/100,"")</f>
        <v>11601.46</v>
      </c>
      <c r="R51" s="111">
        <f t="shared" si="17"/>
        <v>-0.27094872088233923</v>
      </c>
      <c r="S51" s="109">
        <f t="shared" si="17"/>
        <v>-2.0412949749428071E-2</v>
      </c>
      <c r="T51" s="117">
        <f t="shared" si="3"/>
        <v>105.25099999999942</v>
      </c>
      <c r="U51" s="115">
        <f t="shared" si="4"/>
        <v>-186.33901999999978</v>
      </c>
      <c r="V51" s="108">
        <f t="shared" si="5"/>
        <v>-0.21319278293899568</v>
      </c>
      <c r="W51" s="109">
        <f t="shared" si="6"/>
        <v>-1.6061687063524746E-2</v>
      </c>
      <c r="X51" s="117">
        <f t="shared" si="7"/>
        <v>138.9049999999994</v>
      </c>
      <c r="Y51" s="115">
        <f t="shared" si="8"/>
        <v>-152.68501999999978</v>
      </c>
      <c r="Z51" s="108">
        <f t="shared" si="9"/>
        <v>-0.17468882431009999</v>
      </c>
      <c r="AA51" s="109">
        <f t="shared" si="10"/>
        <v>-1.3160845272922527E-2</v>
      </c>
      <c r="AB51" s="117">
        <f t="shared" si="11"/>
        <v>172.5589999999994</v>
      </c>
      <c r="AC51" s="117">
        <f t="shared" si="12"/>
        <v>-119.03101999999978</v>
      </c>
      <c r="AD51" s="108">
        <f t="shared" si="13"/>
        <v>-0.13618486568120428</v>
      </c>
      <c r="AE51" s="108">
        <f t="shared" si="14"/>
        <v>-1.0260003482320311E-2</v>
      </c>
      <c r="AI51" s="3" t="str">
        <f t="shared" si="15"/>
        <v>盛京</v>
      </c>
      <c r="AJ51" s="4" t="s">
        <v>199</v>
      </c>
      <c r="AK51" s="93">
        <v>0</v>
      </c>
    </row>
    <row r="52" spans="1:37" x14ac:dyDescent="0.25">
      <c r="A52" s="118" t="s">
        <v>42</v>
      </c>
      <c r="B52" s="5" t="s">
        <v>155</v>
      </c>
      <c r="C52" s="5" t="s">
        <v>542</v>
      </c>
      <c r="D52" s="7" t="s">
        <v>549</v>
      </c>
      <c r="E52" s="113">
        <f>VLOOKUP($B52,'估值散点图-回收率0'!$C:$E,2,0)</f>
        <v>0.31725834960994481</v>
      </c>
      <c r="F52" s="113">
        <f>VLOOKUP($B52,'估值散点图-回收率0'!$C:$E,3,0)</f>
        <v>4.2763109828218449</v>
      </c>
      <c r="G52" s="104">
        <f>IFERROR(INDEX(【输出】数据汇总!$A:$AJ,MATCH(不同回收率下超额拨备!$B52&amp;不同回收率下超额拨备!G$3,【输出】数据汇总!$A:$A,0),MATCH(不同回收率下超额拨备!$A$3,【输出】数据汇总!$1:$1,0))/100,"")</f>
        <v>1239.967686</v>
      </c>
      <c r="H52" s="104">
        <f>IFERROR(INDEX(【输出】数据汇总!$A:$AJ,MATCH(不同回收率下超额拨备!$B52&amp;不同回收率下超额拨备!H$3,【输出】数据汇总!$A:$A,0),MATCH(不同回收率下超额拨备!$A$3,【输出】数据汇总!$1:$1,0))/100,"")</f>
        <v>883.6</v>
      </c>
      <c r="I52" s="104">
        <f>IFERROR(INDEX(【输出】数据汇总!$A:$AJ,MATCH(不同回收率下超额拨备!$B52&amp;不同回收率下超额拨备!I$3,【输出】数据汇总!$A:$A,0),MATCH(不同回收率下超额拨备!$A$3,【输出】数据汇总!$1:$1,0))/100,"")</f>
        <v>-356.36768599999994</v>
      </c>
      <c r="J52" s="104">
        <f>IFERROR(INDEX(【输出】数据汇总!$A:$AJ,MATCH(不同回收率下超额拨备!$B52&amp;不同回收率下超额拨备!J$3,【输出】数据汇总!$A:$A,0),MATCH(不同回收率下超额拨备!$A$3,【输出】数据汇总!$1:$1,0))/100,"")</f>
        <v>202.54</v>
      </c>
      <c r="K52" s="104">
        <f>IFERROR(INDEX(【输出】数据汇总!$A:$AJ,MATCH(不同回收率下超额拨备!$B52&amp;不同回收率下超额拨备!K$3,【输出】数据汇总!$A:$A,0),MATCH(不同回收率下超额拨备!$A$3,【输出】数据汇总!$1:$1,0))/100,"")</f>
        <v>250.24</v>
      </c>
      <c r="L52" s="119">
        <f t="shared" si="16"/>
        <v>0.3014</v>
      </c>
      <c r="M52" s="114">
        <f t="shared" si="1"/>
        <v>7.0481309991424587E-2</v>
      </c>
      <c r="N52" s="104">
        <f>IFERROR(INDEX(【输出】数据汇总!$A:$AJ,MATCH(不同回收率下超额拨备!$B52&amp;不同回收率下超额拨备!N$3,【输出】数据汇总!$A:$A,0),MATCH(不同回收率下超额拨备!$A$3,【输出】数据汇总!$1:$1,0))/100,"")</f>
        <v>47.7</v>
      </c>
      <c r="O52" s="104">
        <f>IFERROR(INDEX(【输出】数据汇总!$A:$AJ,MATCH(不同回收率下超额拨备!$B52&amp;不同回收率下超额拨备!O$3,【输出】数据汇总!$A:$A,0),MATCH(不同回收率下超额拨备!$A$3,【输出】数据汇总!$1:$1,0))/100,"")</f>
        <v>-308.66768599999995</v>
      </c>
      <c r="P52" s="104">
        <f>IFERROR(INDEX(【输出】数据汇总!$A:$AJ,MATCH(不同回收率下超额拨备!$B52&amp;不同回收率下超额拨备!P$3,【输出】数据汇总!$A:$A,0),MATCH(不同回收率下超额拨备!$A$3,【输出】数据汇总!$1:$1,0))/100,"")</f>
        <v>388.26</v>
      </c>
      <c r="Q52" s="104">
        <f>IFERROR(INDEX(【输出】数据汇总!$A:$AJ,MATCH(不同回收率下超额拨备!$B52&amp;不同回收率下超额拨备!Q$3,【输出】数据汇总!$A:$A,0),MATCH(不同回收率下超额拨备!$A$3,【输出】数据汇总!$1:$1,0))/100,"")</f>
        <v>6048</v>
      </c>
      <c r="R52" s="111">
        <f t="shared" si="17"/>
        <v>-0.79500253953536282</v>
      </c>
      <c r="S52" s="109">
        <f t="shared" si="17"/>
        <v>-5.1036323743386236E-2</v>
      </c>
      <c r="T52" s="117">
        <f t="shared" si="3"/>
        <v>108.46200000000002</v>
      </c>
      <c r="U52" s="115">
        <f t="shared" si="4"/>
        <v>-247.90568599999992</v>
      </c>
      <c r="V52" s="108">
        <f t="shared" si="5"/>
        <v>-0.63850431669499796</v>
      </c>
      <c r="W52" s="109">
        <f t="shared" si="6"/>
        <v>-4.0989696759259245E-2</v>
      </c>
      <c r="X52" s="117">
        <f t="shared" si="7"/>
        <v>148.97000000000003</v>
      </c>
      <c r="Y52" s="115">
        <f t="shared" si="8"/>
        <v>-207.39768599999991</v>
      </c>
      <c r="Z52" s="108">
        <f t="shared" si="9"/>
        <v>-0.53417216813475488</v>
      </c>
      <c r="AA52" s="109">
        <f t="shared" si="10"/>
        <v>-3.4291945436507924E-2</v>
      </c>
      <c r="AB52" s="117">
        <f t="shared" si="11"/>
        <v>189.47800000000001</v>
      </c>
      <c r="AC52" s="117">
        <f t="shared" si="12"/>
        <v>-166.88968599999993</v>
      </c>
      <c r="AD52" s="108">
        <f t="shared" si="13"/>
        <v>-0.42984001957451173</v>
      </c>
      <c r="AE52" s="108">
        <f t="shared" si="14"/>
        <v>-2.75941941137566E-2</v>
      </c>
      <c r="AI52" s="3" t="str">
        <f t="shared" si="15"/>
        <v>甘肃</v>
      </c>
      <c r="AJ52" s="4" t="s">
        <v>200</v>
      </c>
      <c r="AK52" s="93">
        <v>0</v>
      </c>
    </row>
    <row r="53" spans="1:37" x14ac:dyDescent="0.25">
      <c r="A53" s="118" t="s">
        <v>36</v>
      </c>
      <c r="B53" s="5" t="s">
        <v>156</v>
      </c>
      <c r="C53" s="5" t="s">
        <v>542</v>
      </c>
      <c r="D53" s="7" t="s">
        <v>550</v>
      </c>
      <c r="E53" s="113">
        <f>VLOOKUP($B53,'估值散点图-回收率0'!$C:$E,2,0)</f>
        <v>0.5362076886798558</v>
      </c>
      <c r="F53" s="113">
        <f>VLOOKUP($B53,'估值散点图-回收率0'!$C:$E,3,0)</f>
        <v>6.0546903342314877</v>
      </c>
      <c r="G53" s="104">
        <f>IFERROR(INDEX(【输出】数据汇总!$A:$AJ,MATCH(不同回收率下超额拨备!$B53&amp;不同回收率下超额拨备!G$3,【输出】数据汇总!$A:$A,0),MATCH(不同回收率下超额拨备!$A$3,【输出】数据汇总!$1:$1,0))/100,"")</f>
        <v>1626.7297800000001</v>
      </c>
      <c r="H53" s="104">
        <f>IFERROR(INDEX(【输出】数据汇总!$A:$AJ,MATCH(不同回收率下超额拨备!$B53&amp;不同回收率下超额拨备!H$3,【输出】数据汇总!$A:$A,0),MATCH(不同回收率下超额拨备!$A$3,【输出】数据汇总!$1:$1,0))/100,"")</f>
        <v>1397.0600000000004</v>
      </c>
      <c r="I53" s="104">
        <f>IFERROR(INDEX(【输出】数据汇总!$A:$AJ,MATCH(不同回收率下超额拨备!$B53&amp;不同回收率下超额拨备!I$3,【输出】数据汇总!$A:$A,0),MATCH(不同回收率下超额拨备!$A$3,【输出】数据汇总!$1:$1,0))/100,"")</f>
        <v>-229.66977999999975</v>
      </c>
      <c r="J53" s="104">
        <f>IFERROR(INDEX(【输出】数据汇总!$A:$AJ,MATCH(不同回收率下超额拨备!$B53&amp;不同回收率下超额拨备!J$3,【输出】数据汇总!$A:$A,0),MATCH(不同回收率下超额拨备!$A$3,【输出】数据汇总!$1:$1,0))/100,"")</f>
        <v>400.22</v>
      </c>
      <c r="K53" s="104">
        <f>IFERROR(INDEX(【输出】数据汇总!$A:$AJ,MATCH(不同回收率下超额拨备!$B53&amp;不同回收率下超额拨备!K$3,【输出】数据汇总!$A:$A,0),MATCH(不同回收率下超额拨备!$A$3,【输出】数据汇总!$1:$1,0))/100,"")</f>
        <v>460.80999999999972</v>
      </c>
      <c r="L53" s="119">
        <f t="shared" si="16"/>
        <v>0.30499999999999999</v>
      </c>
      <c r="M53" s="114">
        <f t="shared" si="1"/>
        <v>5.0374169967969659E-2</v>
      </c>
      <c r="N53" s="104">
        <f>IFERROR(INDEX(【输出】数据汇总!$A:$AJ,MATCH(不同回收率下超额拨备!$B53&amp;不同回收率下超额拨备!N$3,【输出】数据汇总!$A:$A,0),MATCH(不同回收率下超额拨备!$A$3,【输出】数据汇总!$1:$1,0))/100,"")</f>
        <v>60.589999999999712</v>
      </c>
      <c r="O53" s="104">
        <f>IFERROR(INDEX(【输出】数据汇总!$A:$AJ,MATCH(不同回收率下超额拨备!$B53&amp;不同回收率下超额拨备!O$3,【输出】数据汇总!$A:$A,0),MATCH(不同回收率下超额拨备!$A$3,【输出】数据汇总!$1:$1,0))/100,"")</f>
        <v>-169.07978000000003</v>
      </c>
      <c r="P53" s="104">
        <f>IFERROR(INDEX(【输出】数据汇总!$A:$AJ,MATCH(不同回收率下超额拨备!$B53&amp;不同回收率下超额拨备!P$3,【输出】数据汇总!$A:$A,0),MATCH(不同回收率下超额拨备!$A$3,【输出】数据汇总!$1:$1,0))/100,"")</f>
        <v>706.18</v>
      </c>
      <c r="Q53" s="104">
        <f>IFERROR(INDEX(【输出】数据汇总!$A:$AJ,MATCH(不同回收率下超额拨备!$B53&amp;不同回收率下超额拨备!Q$3,【输出】数据汇总!$A:$A,0),MATCH(不同回收率下超额拨备!$A$3,【输出】数据汇总!$1:$1,0))/100,"")</f>
        <v>8288.1299999999992</v>
      </c>
      <c r="R53" s="111">
        <f t="shared" si="17"/>
        <v>-0.23942872921917929</v>
      </c>
      <c r="S53" s="109">
        <f t="shared" si="17"/>
        <v>-2.040023262183388E-2</v>
      </c>
      <c r="T53" s="117">
        <f t="shared" si="3"/>
        <v>180.65599999999972</v>
      </c>
      <c r="U53" s="115">
        <f t="shared" si="4"/>
        <v>-49.013780000000025</v>
      </c>
      <c r="V53" s="108">
        <f t="shared" si="5"/>
        <v>-6.94069217479963E-2</v>
      </c>
      <c r="W53" s="109">
        <f t="shared" si="6"/>
        <v>-5.913732048121836E-3</v>
      </c>
      <c r="X53" s="117">
        <f t="shared" si="7"/>
        <v>260.6999999999997</v>
      </c>
      <c r="Y53" s="115">
        <f t="shared" si="8"/>
        <v>31.030219999999957</v>
      </c>
      <c r="Z53" s="108">
        <f t="shared" si="9"/>
        <v>4.3940949899459007E-2</v>
      </c>
      <c r="AA53" s="109">
        <f t="shared" si="10"/>
        <v>3.7439350010195255E-3</v>
      </c>
      <c r="AB53" s="117">
        <f t="shared" si="11"/>
        <v>340.74399999999969</v>
      </c>
      <c r="AC53" s="117">
        <f t="shared" si="12"/>
        <v>111.07421999999994</v>
      </c>
      <c r="AD53" s="108">
        <f t="shared" si="13"/>
        <v>0.15728882154691431</v>
      </c>
      <c r="AE53" s="108">
        <f t="shared" si="14"/>
        <v>1.3401602050160886E-2</v>
      </c>
      <c r="AI53" s="3" t="str">
        <f t="shared" si="15"/>
        <v>晋商</v>
      </c>
      <c r="AJ53" s="4" t="s">
        <v>201</v>
      </c>
      <c r="AK53" s="93">
        <v>0.26572063898443493</v>
      </c>
    </row>
    <row r="54" spans="1:37" x14ac:dyDescent="0.25">
      <c r="A54" s="118" t="s">
        <v>51</v>
      </c>
      <c r="B54" s="5" t="s">
        <v>157</v>
      </c>
      <c r="C54" s="5" t="s">
        <v>542</v>
      </c>
      <c r="D54" s="7" t="s">
        <v>551</v>
      </c>
      <c r="E54" s="113">
        <f>VLOOKUP($B54,'估值散点图-回收率0'!$C:$E,2,0)</f>
        <v>0.33810501201500287</v>
      </c>
      <c r="F54" s="113">
        <f>VLOOKUP($B54,'估值散点图-回收率0'!$C:$E,3,0)</f>
        <v>4.2176697385612316</v>
      </c>
      <c r="G54" s="104">
        <f>IFERROR(INDEX(【输出】数据汇总!$A:$AJ,MATCH(不同回收率下超额拨备!$B54&amp;不同回收率下超额拨备!G$3,【输出】数据汇总!$A:$A,0),MATCH(不同回收率下超额拨备!$A$3,【输出】数据汇总!$1:$1,0))/100,"")</f>
        <v>712.36450400000001</v>
      </c>
      <c r="H54" s="104">
        <f>IFERROR(INDEX(【输出】数据汇总!$A:$AJ,MATCH(不同回收率下超额拨备!$B54&amp;不同回收率下超额拨备!H$3,【输出】数据汇总!$A:$A,0),MATCH(不同回收率下超额拨备!$A$3,【输出】数据汇总!$1:$1,0))/100,"")</f>
        <v>404.54</v>
      </c>
      <c r="I54" s="104">
        <f>IFERROR(INDEX(【输出】数据汇总!$A:$AJ,MATCH(不同回收率下超额拨备!$B54&amp;不同回收率下超额拨备!I$3,【输出】数据汇总!$A:$A,0),MATCH(不同回收率下超额拨备!$A$3,【输出】数据汇总!$1:$1,0))/100,"")</f>
        <v>-307.82450399999999</v>
      </c>
      <c r="J54" s="104">
        <f>IFERROR(INDEX(【输出】数据汇总!$A:$AJ,MATCH(不同回收率下超额拨备!$B54&amp;不同回收率下超额拨备!J$3,【输出】数据汇总!$A:$A,0),MATCH(不同回收率下超额拨备!$A$3,【输出】数据汇总!$1:$1,0))/100,"")</f>
        <v>500.2700000000001</v>
      </c>
      <c r="K54" s="104">
        <f>IFERROR(INDEX(【输出】数据汇总!$A:$AJ,MATCH(不同回收率下超额拨备!$B54&amp;不同回收率下超额拨备!K$3,【输出】数据汇总!$A:$A,0),MATCH(不同回收率下超额拨备!$A$3,【输出】数据汇总!$1:$1,0))/100,"")</f>
        <v>293.67</v>
      </c>
      <c r="L54" s="119">
        <f t="shared" si="16"/>
        <v>0.30120000000000002</v>
      </c>
      <c r="M54" s="114">
        <f t="shared" si="1"/>
        <v>7.1413841924651972E-2</v>
      </c>
      <c r="N54" s="104">
        <f>IFERROR(INDEX(【输出】数据汇总!$A:$AJ,MATCH(不同回收率下超额拨备!$B54&amp;不同回收率下超额拨备!N$3,【输出】数据汇总!$A:$A,0),MATCH(不同回收率下超额拨备!$A$3,【输出】数据汇总!$1:$1,0))/100,"")</f>
        <v>-206.60000000000008</v>
      </c>
      <c r="O54" s="104">
        <f>IFERROR(INDEX(【输出】数据汇总!$A:$AJ,MATCH(不同回收率下超额拨备!$B54&amp;不同回收率下超额拨备!O$3,【输出】数据汇总!$A:$A,0),MATCH(不同回收率下超额拨备!$A$3,【输出】数据汇总!$1:$1,0))/100,"")</f>
        <v>-514.42450400000007</v>
      </c>
      <c r="P54" s="104">
        <f>IFERROR(INDEX(【输出】数据汇总!$A:$AJ,MATCH(不同回收率下超额拨备!$B54&amp;不同回收率下超额拨备!P$3,【输出】数据汇总!$A:$A,0),MATCH(不同回收率下超额拨备!$A$3,【输出】数据汇总!$1:$1,0))/100,"")</f>
        <v>129.31</v>
      </c>
      <c r="Q54" s="104">
        <f>IFERROR(INDEX(【输出】数据汇总!$A:$AJ,MATCH(不同回收率下超额拨备!$B54&amp;不同回收率下超额拨备!Q$3,【输出】数据汇总!$A:$A,0),MATCH(不同回收率下超额拨备!$A$3,【输出】数据汇总!$1:$1,0))/100,"")</f>
        <v>2028.68</v>
      </c>
      <c r="R54" s="111">
        <f t="shared" si="17"/>
        <v>-3.9782267728713947</v>
      </c>
      <c r="S54" s="109">
        <f t="shared" si="17"/>
        <v>-0.25357597255358166</v>
      </c>
      <c r="T54" s="117">
        <f t="shared" si="3"/>
        <v>-56.519000000000005</v>
      </c>
      <c r="U54" s="115">
        <f t="shared" si="4"/>
        <v>-364.343504</v>
      </c>
      <c r="V54" s="108">
        <f t="shared" si="5"/>
        <v>-2.8175972778594076</v>
      </c>
      <c r="W54" s="109">
        <f t="shared" si="6"/>
        <v>-0.17959634047755191</v>
      </c>
      <c r="X54" s="117">
        <f t="shared" si="7"/>
        <v>43.534999999999968</v>
      </c>
      <c r="Y54" s="115">
        <f t="shared" si="8"/>
        <v>-264.28950400000002</v>
      </c>
      <c r="Z54" s="108">
        <f t="shared" si="9"/>
        <v>-2.0438442811847501</v>
      </c>
      <c r="AA54" s="109">
        <f t="shared" si="10"/>
        <v>-0.13027658576019877</v>
      </c>
      <c r="AB54" s="117">
        <f t="shared" si="11"/>
        <v>143.58899999999997</v>
      </c>
      <c r="AC54" s="117">
        <f t="shared" si="12"/>
        <v>-164.23550400000002</v>
      </c>
      <c r="AD54" s="108">
        <f t="shared" si="13"/>
        <v>-1.2700912845100922</v>
      </c>
      <c r="AE54" s="108">
        <f t="shared" si="14"/>
        <v>-8.0956831042845595E-2</v>
      </c>
      <c r="AI54" s="3" t="str">
        <f t="shared" si="15"/>
        <v>徽商</v>
      </c>
      <c r="AJ54" s="4" t="s">
        <v>202</v>
      </c>
      <c r="AK54" s="93">
        <v>0.18887034195959637</v>
      </c>
    </row>
    <row r="55" spans="1:37" x14ac:dyDescent="0.25">
      <c r="A55" s="118" t="s">
        <v>39</v>
      </c>
      <c r="B55" s="5" t="s">
        <v>158</v>
      </c>
      <c r="C55" s="5" t="s">
        <v>542</v>
      </c>
      <c r="D55" s="7" t="s">
        <v>552</v>
      </c>
      <c r="E55" s="113">
        <f>VLOOKUP($B55,'估值散点图-回收率0'!$C:$E,2,0)</f>
        <v>0.25126534241941445</v>
      </c>
      <c r="F55" s="113">
        <f>VLOOKUP($B55,'估值散点图-回收率0'!$C:$E,3,0)</f>
        <v>5.1985529715903018</v>
      </c>
      <c r="G55" s="104">
        <f>IFERROR(INDEX(【输出】数据汇总!$A:$AJ,MATCH(不同回收率下超额拨备!$B55&amp;不同回收率下超额拨备!G$3,【输出】数据汇总!$A:$A,0),MATCH(不同回收率下超额拨备!$A$3,【输出】数据汇总!$1:$1,0))/100,"")</f>
        <v>1872.1108900000002</v>
      </c>
      <c r="H55" s="104">
        <f>IFERROR(INDEX(【输出】数据汇总!$A:$AJ,MATCH(不同回收率下超额拨备!$B55&amp;不同回收率下超额拨备!H$3,【输出】数据汇总!$A:$A,0),MATCH(不同回收率下超额拨备!$A$3,【输出】数据汇总!$1:$1,0))/100,"")</f>
        <v>929.25</v>
      </c>
      <c r="I55" s="104">
        <f>IFERROR(INDEX(【输出】数据汇总!$A:$AJ,MATCH(不同回收率下超额拨备!$B55&amp;不同回收率下超额拨备!I$3,【输出】数据汇总!$A:$A,0),MATCH(不同回收率下超额拨备!$A$3,【输出】数据汇总!$1:$1,0))/100,"")</f>
        <v>-942.86089000000004</v>
      </c>
      <c r="J55" s="104">
        <f>IFERROR(INDEX(【输出】数据汇总!$A:$AJ,MATCH(不同回收率下超额拨备!$B55&amp;不同回收率下超额拨备!J$3,【输出】数据汇总!$A:$A,0),MATCH(不同回收率下超额拨备!$A$3,【输出】数据汇总!$1:$1,0))/100,"")</f>
        <v>316.06</v>
      </c>
      <c r="K55" s="104">
        <f>IFERROR(INDEX(【输出】数据汇总!$A:$AJ,MATCH(不同回收率下超额拨备!$B55&amp;不同回收率下超额拨备!K$3,【输出】数据汇总!$A:$A,0),MATCH(不同回收率下超额拨备!$A$3,【输出】数据汇总!$1:$1,0))/100,"")</f>
        <v>249.13</v>
      </c>
      <c r="L55" s="119">
        <f t="shared" si="16"/>
        <v>0.3004</v>
      </c>
      <c r="M55" s="114">
        <f t="shared" si="1"/>
        <v>5.7785310958965552E-2</v>
      </c>
      <c r="N55" s="104">
        <f>IFERROR(INDEX(【输出】数据汇总!$A:$AJ,MATCH(不同回收率下超额拨备!$B55&amp;不同回收率下超额拨备!N$3,【输出】数据汇总!$A:$A,0),MATCH(不同回收率下超额拨备!$A$3,【输出】数据汇总!$1:$1,0))/100,"")</f>
        <v>-66.930000000000007</v>
      </c>
      <c r="O55" s="104">
        <f>IFERROR(INDEX(【输出】数据汇总!$A:$AJ,MATCH(不同回收率下超额拨备!$B55&amp;不同回收率下超额拨备!O$3,【输出】数据汇总!$A:$A,0),MATCH(不同回收率下超额拨备!$A$3,【输出】数据汇总!$1:$1,0))/100,"")</f>
        <v>-1009.7908900000001</v>
      </c>
      <c r="P55" s="104">
        <f>IFERROR(INDEX(【输出】数据汇总!$A:$AJ,MATCH(不同回收率下超额拨备!$B55&amp;不同回收率下超额拨备!P$3,【输出】数据汇总!$A:$A,0),MATCH(不同回收率下超额拨备!$A$3,【输出】数据汇总!$1:$1,0))/100,"")</f>
        <v>305.63</v>
      </c>
      <c r="Q55" s="104">
        <f>IFERROR(INDEX(【输出】数据汇总!$A:$AJ,MATCH(不同回收率下超额拨备!$B55&amp;不同回收率下超额拨备!Q$3,【输出】数据汇总!$A:$A,0),MATCH(不同回收率下超额拨备!$A$3,【输出】数据汇总!$1:$1,0))/100,"")</f>
        <v>6896.37</v>
      </c>
      <c r="R55" s="111">
        <f t="shared" si="17"/>
        <v>-3.3039652193829143</v>
      </c>
      <c r="S55" s="109">
        <f t="shared" si="17"/>
        <v>-0.14642353731020813</v>
      </c>
      <c r="T55" s="117">
        <f t="shared" si="3"/>
        <v>27.888000000000005</v>
      </c>
      <c r="U55" s="115">
        <f t="shared" si="4"/>
        <v>-914.97289000000001</v>
      </c>
      <c r="V55" s="108">
        <f t="shared" si="5"/>
        <v>-2.9937273500638026</v>
      </c>
      <c r="W55" s="109">
        <f t="shared" si="6"/>
        <v>-0.13267456502478842</v>
      </c>
      <c r="X55" s="117">
        <f t="shared" si="7"/>
        <v>91.1</v>
      </c>
      <c r="Y55" s="115">
        <f t="shared" si="8"/>
        <v>-851.76089000000002</v>
      </c>
      <c r="Z55" s="108">
        <f t="shared" si="9"/>
        <v>-2.786902103851062</v>
      </c>
      <c r="AA55" s="109">
        <f t="shared" si="10"/>
        <v>-0.12350858350117526</v>
      </c>
      <c r="AB55" s="117">
        <f t="shared" si="11"/>
        <v>154.31199999999998</v>
      </c>
      <c r="AC55" s="117">
        <f t="shared" si="12"/>
        <v>-788.54889000000003</v>
      </c>
      <c r="AD55" s="108">
        <f t="shared" si="13"/>
        <v>-2.5800768576383208</v>
      </c>
      <c r="AE55" s="108">
        <f t="shared" si="14"/>
        <v>-0.11434260197756212</v>
      </c>
      <c r="AI55" s="3" t="s">
        <v>400</v>
      </c>
      <c r="AJ55" s="4" t="s">
        <v>203</v>
      </c>
      <c r="AK55" s="93">
        <v>0</v>
      </c>
    </row>
    <row r="56" spans="1:37" x14ac:dyDescent="0.25">
      <c r="A56" s="118" t="s">
        <v>26</v>
      </c>
      <c r="B56" s="5" t="s">
        <v>159</v>
      </c>
      <c r="C56" s="5" t="s">
        <v>542</v>
      </c>
      <c r="D56" s="7" t="s">
        <v>553</v>
      </c>
      <c r="E56" s="113">
        <f>VLOOKUP($B56,'估值散点图-回收率0'!$C:$E,2,0)</f>
        <v>1.0017730880312814</v>
      </c>
      <c r="F56" s="113">
        <f>VLOOKUP($B56,'估值散点图-回收率0'!$C:$E,3,0)</f>
        <v>7.7268281647594179</v>
      </c>
      <c r="G56" s="104">
        <f>IFERROR(INDEX(【输出】数据汇总!$A:$AJ,MATCH(不同回收率下超额拨备!$B56&amp;不同回收率下超额拨备!G$3,【输出】数据汇总!$A:$A,0),MATCH(不同回收率下超额拨备!$A$3,【输出】数据汇总!$1:$1,0))/100,"")</f>
        <v>1720.857452</v>
      </c>
      <c r="H56" s="104">
        <f>IFERROR(INDEX(【输出】数据汇总!$A:$AJ,MATCH(不同回收率下超额拨备!$B56&amp;不同回收率下超额拨备!H$3,【输出】数据汇总!$A:$A,0),MATCH(不同回收率下超额拨备!$A$3,【输出】数据汇总!$1:$1,0))/100,"")</f>
        <v>2672.22</v>
      </c>
      <c r="I56" s="104">
        <f>IFERROR(INDEX(【输出】数据汇总!$A:$AJ,MATCH(不同回收率下超额拨备!$B56&amp;不同回收率下超额拨备!I$3,【输出】数据汇总!$A:$A,0),MATCH(不同回收率下超额拨备!$A$3,【输出】数据汇总!$1:$1,0))/100,"")</f>
        <v>951.36254799999995</v>
      </c>
      <c r="J56" s="104">
        <f>IFERROR(INDEX(【输出】数据汇总!$A:$AJ,MATCH(不同回收率下超额拨备!$B56&amp;不同回收率下超额拨备!J$3,【输出】数据汇总!$A:$A,0),MATCH(不同回收率下超额拨备!$A$3,【输出】数据汇总!$1:$1,0))/100,"")</f>
        <v>246.29000000000005</v>
      </c>
      <c r="K56" s="104">
        <f>IFERROR(INDEX(【输出】数据汇总!$A:$AJ,MATCH(不同回收率下超额拨备!$B56&amp;不同回收率下超额拨备!K$3,【输出】数据汇总!$A:$A,0),MATCH(不同回收率下超额拨备!$A$3,【输出】数据汇总!$1:$1,0))/100,"")</f>
        <v>524.6</v>
      </c>
      <c r="L56" s="119">
        <f t="shared" si="16"/>
        <v>0.35320000000000001</v>
      </c>
      <c r="M56" s="114">
        <f t="shared" si="1"/>
        <v>4.571086511421045E-2</v>
      </c>
      <c r="N56" s="104">
        <f>IFERROR(INDEX(【输出】数据汇总!$A:$AJ,MATCH(不同回收率下超额拨备!$B56&amp;不同回收率下超额拨备!N$3,【输出】数据汇总!$A:$A,0),MATCH(不同回收率下超额拨备!$A$3,【输出】数据汇总!$1:$1,0))/100,"")</f>
        <v>278.30999999999995</v>
      </c>
      <c r="O56" s="104">
        <f>IFERROR(INDEX(【输出】数据汇总!$A:$AJ,MATCH(不同回收率下超额拨备!$B56&amp;不同回收率下超额拨备!O$3,【输出】数据汇总!$A:$A,0),MATCH(不同回收率下超额拨备!$A$3,【输出】数据汇总!$1:$1,0))/100,"")</f>
        <v>1229.672548</v>
      </c>
      <c r="P56" s="104">
        <f>IFERROR(INDEX(【输出】数据汇总!$A:$AJ,MATCH(不同回收率下超额拨备!$B56&amp;不同回收率下超额拨备!P$3,【输出】数据汇总!$A:$A,0),MATCH(不同回收率下超额拨备!$A$3,【输出】数据汇总!$1:$1,0))/100,"")</f>
        <v>1501.81</v>
      </c>
      <c r="Q56" s="104">
        <f>IFERROR(INDEX(【输出】数据汇总!$A:$AJ,MATCH(不同回收率下超额拨备!$B56&amp;不同回收率下超额拨备!Q$3,【输出】数据汇总!$A:$A,0),MATCH(不同回收率下超额拨备!$A$3,【输出】数据汇总!$1:$1,0))/100,"")</f>
        <v>12728.75</v>
      </c>
      <c r="R56" s="111">
        <f t="shared" si="17"/>
        <v>0.81879368761694227</v>
      </c>
      <c r="S56" s="109">
        <f t="shared" si="17"/>
        <v>9.6605915584798197E-2</v>
      </c>
      <c r="T56" s="117">
        <f t="shared" si="3"/>
        <v>352.197</v>
      </c>
      <c r="U56" s="115">
        <f t="shared" si="4"/>
        <v>1303.5595479999999</v>
      </c>
      <c r="V56" s="108">
        <f t="shared" si="5"/>
        <v>0.86799232126567272</v>
      </c>
      <c r="W56" s="109">
        <f t="shared" si="6"/>
        <v>0.10241064896395953</v>
      </c>
      <c r="X56" s="117">
        <f t="shared" si="7"/>
        <v>401.45499999999998</v>
      </c>
      <c r="Y56" s="115">
        <f t="shared" si="8"/>
        <v>1352.817548</v>
      </c>
      <c r="Z56" s="108">
        <f t="shared" si="9"/>
        <v>0.90079141036482646</v>
      </c>
      <c r="AA56" s="109">
        <f t="shared" si="10"/>
        <v>0.10628047121673377</v>
      </c>
      <c r="AB56" s="117">
        <f t="shared" si="11"/>
        <v>450.71299999999997</v>
      </c>
      <c r="AC56" s="117">
        <f t="shared" si="12"/>
        <v>1402.0755479999998</v>
      </c>
      <c r="AD56" s="108">
        <f t="shared" si="13"/>
        <v>0.93359049946397998</v>
      </c>
      <c r="AE56" s="108">
        <f t="shared" si="14"/>
        <v>0.11015029346950798</v>
      </c>
      <c r="AI56" s="3" t="str">
        <f t="shared" si="15"/>
        <v>贵州</v>
      </c>
      <c r="AJ56" s="4" t="s">
        <v>204</v>
      </c>
      <c r="AK56" s="93">
        <v>0.19262491177307353</v>
      </c>
    </row>
    <row r="57" spans="1:37" x14ac:dyDescent="0.25">
      <c r="A57" s="118" t="s">
        <v>79</v>
      </c>
      <c r="B57" s="5" t="s">
        <v>160</v>
      </c>
      <c r="C57" s="5" t="s">
        <v>542</v>
      </c>
      <c r="D57" s="7" t="s">
        <v>554</v>
      </c>
      <c r="E57" s="113">
        <f>VLOOKUP($B57,'估值散点图-回收率0'!$C:$E,2,0)</f>
        <v>0.43355227245791972</v>
      </c>
      <c r="F57" s="113">
        <f>VLOOKUP($B57,'估值散点图-回收率0'!$C:$E,3,0)</f>
        <v>4.6672156092938932</v>
      </c>
      <c r="G57" s="104">
        <f>IFERROR(INDEX(【输出】数据汇总!$A:$AJ,MATCH(不同回收率下超额拨备!$B57&amp;不同回收率下超额拨备!G$3,【输出】数据汇总!$A:$A,0),MATCH(不同回收率下超额拨备!$A$3,【输出】数据汇总!$1:$1,0))/100,"")</f>
        <v>163.22587120400001</v>
      </c>
      <c r="H57" s="104">
        <f>IFERROR(INDEX(【输出】数据汇总!$A:$AJ,MATCH(不同回收率下超额拨备!$B57&amp;不同回收率下超额拨备!H$3,【输出】数据汇总!$A:$A,0),MATCH(不同回收率下超额拨备!$A$3,【输出】数据汇总!$1:$1,0))/100,"")</f>
        <v>148.17562000000001</v>
      </c>
      <c r="I57" s="104">
        <f>IFERROR(INDEX(【输出】数据汇总!$A:$AJ,MATCH(不同回收率下超额拨备!$B57&amp;不同回收率下超额拨备!I$3,【输出】数据汇总!$A:$A,0),MATCH(不同回收率下超额拨备!$A$3,【输出】数据汇总!$1:$1,0))/100,"")</f>
        <v>-15.050251203999997</v>
      </c>
      <c r="J57" s="104">
        <f>IFERROR(INDEX(【输出】数据汇总!$A:$AJ,MATCH(不同回收率下超额拨备!$B57&amp;不同回收率下超额拨备!J$3,【输出】数据汇总!$A:$A,0),MATCH(不同回收率下超额拨备!$A$3,【输出】数据汇总!$1:$1,0))/100,"")</f>
        <v>17.173929999999999</v>
      </c>
      <c r="K57" s="104">
        <f>IFERROR(INDEX(【输出】数据汇总!$A:$AJ,MATCH(不同回收率下超额拨备!$B57&amp;不同回收率下超额拨备!K$3,【输出】数据汇总!$A:$A,0),MATCH(不同回收率下超额拨备!$A$3,【输出】数据汇总!$1:$1,0))/100,"")</f>
        <v>22.054093577999993</v>
      </c>
      <c r="L57" s="119">
        <f t="shared" si="16"/>
        <v>0.30009999999999998</v>
      </c>
      <c r="M57" s="114">
        <f t="shared" si="1"/>
        <v>6.4299579261435133E-2</v>
      </c>
      <c r="N57" s="104">
        <f>IFERROR(INDEX(【输出】数据汇总!$A:$AJ,MATCH(不同回收率下超额拨备!$B57&amp;不同回收率下超额拨备!N$3,【输出】数据汇总!$A:$A,0),MATCH(不同回收率下超额拨备!$A$3,【输出】数据汇总!$1:$1,0))/100,"")</f>
        <v>4.8801635779999923</v>
      </c>
      <c r="O57" s="104">
        <f>IFERROR(INDEX(【输出】数据汇总!$A:$AJ,MATCH(不同回收率下超额拨备!$B57&amp;不同回收率下超额拨备!O$3,【输出】数据汇总!$A:$A,0),MATCH(不同回收率下超额拨备!$A$3,【输出】数据汇总!$1:$1,0))/100,"")</f>
        <v>-10.170087626000004</v>
      </c>
      <c r="P57" s="104">
        <f>IFERROR(INDEX(【输出】数据汇总!$A:$AJ,MATCH(不同回收率下超额拨备!$B57&amp;不同回收率下超额拨备!P$3,【输出】数据汇总!$A:$A,0),MATCH(不同回收率下超额拨备!$A$3,【输出】数据汇总!$1:$1,0))/100,"")</f>
        <v>56.542180000000002</v>
      </c>
      <c r="Q57" s="104">
        <f>IFERROR(INDEX(【输出】数据汇总!$A:$AJ,MATCH(不同回收率下超额拨备!$B57&amp;不同回收率下超额拨备!Q$3,【输出】数据汇总!$A:$A,0),MATCH(不同回收率下超额拨备!$A$3,【输出】数据汇总!$1:$1,0))/100,"")</f>
        <v>629.72107000000005</v>
      </c>
      <c r="R57" s="111">
        <f t="shared" si="17"/>
        <v>-0.17986727123007998</v>
      </c>
      <c r="S57" s="109">
        <f t="shared" si="17"/>
        <v>-1.6150146645085264E-2</v>
      </c>
      <c r="T57" s="117">
        <f t="shared" si="3"/>
        <v>10.032342577999994</v>
      </c>
      <c r="U57" s="115">
        <f t="shared" si="4"/>
        <v>-5.0179086260000023</v>
      </c>
      <c r="V57" s="108">
        <f t="shared" si="5"/>
        <v>-8.8746288629126119E-2</v>
      </c>
      <c r="W57" s="109">
        <f t="shared" si="6"/>
        <v>-7.9684623320607668E-3</v>
      </c>
      <c r="X57" s="117">
        <f t="shared" si="7"/>
        <v>13.467128577999993</v>
      </c>
      <c r="Y57" s="115">
        <f t="shared" si="8"/>
        <v>-1.5831226260000033</v>
      </c>
      <c r="Z57" s="108">
        <f t="shared" si="9"/>
        <v>-2.7998966895156911E-2</v>
      </c>
      <c r="AA57" s="109">
        <f t="shared" si="10"/>
        <v>-2.5140061233777729E-3</v>
      </c>
      <c r="AB57" s="117">
        <f t="shared" si="11"/>
        <v>16.901914577999992</v>
      </c>
      <c r="AC57" s="117">
        <f t="shared" si="12"/>
        <v>1.8516633739999957</v>
      </c>
      <c r="AD57" s="108">
        <f t="shared" si="13"/>
        <v>3.2748354838812291E-2</v>
      </c>
      <c r="AE57" s="108">
        <f t="shared" si="14"/>
        <v>2.9404500853052219E-3</v>
      </c>
      <c r="AI57" s="3" t="str">
        <f t="shared" si="15"/>
        <v>渤海</v>
      </c>
      <c r="AJ57" s="4" t="s">
        <v>205</v>
      </c>
      <c r="AK57" s="93">
        <v>0</v>
      </c>
    </row>
    <row r="58" spans="1:37" x14ac:dyDescent="0.25">
      <c r="A58" s="118" t="s">
        <v>88</v>
      </c>
      <c r="B58" s="5" t="s">
        <v>161</v>
      </c>
      <c r="C58" s="5" t="s">
        <v>542</v>
      </c>
      <c r="D58" s="7" t="s">
        <v>555</v>
      </c>
      <c r="E58" s="113">
        <f>VLOOKUP($B58,'估值散点图-回收率0'!$C:$E,2,0)</f>
        <v>0.54830167165397947</v>
      </c>
      <c r="F58" s="113">
        <f>VLOOKUP($B58,'估值散点图-回收率0'!$C:$E,3,0)</f>
        <v>5.3120688083444128</v>
      </c>
      <c r="G58" s="104">
        <f>IFERROR(INDEX(【输出】数据汇总!$A:$AJ,MATCH(不同回收率下超额拨备!$B58&amp;不同回收率下超额拨备!G$3,【输出】数据汇总!$A:$A,0),MATCH(不同回收率下超额拨备!$A$3,【输出】数据汇总!$1:$1,0))/100,"")</f>
        <v>60.707434323999998</v>
      </c>
      <c r="H58" s="104">
        <f>IFERROR(INDEX(【输出】数据汇总!$A:$AJ,MATCH(不同回收率下超额拨备!$B58&amp;不同回收率下超额拨备!H$3,【输出】数据汇总!$A:$A,0),MATCH(不同回收率下超额拨备!$A$3,【输出】数据汇总!$1:$1,0))/100,"")</f>
        <v>112.27849999999998</v>
      </c>
      <c r="I58" s="104">
        <f>IFERROR(INDEX(【输出】数据汇总!$A:$AJ,MATCH(不同回收率下超额拨备!$B58&amp;不同回收率下超额拨备!I$3,【输出】数据汇总!$A:$A,0),MATCH(不同回收率下超额拨备!$A$3,【输出】数据汇总!$1:$1,0))/100,"")</f>
        <v>51.571065675999989</v>
      </c>
      <c r="J58" s="104">
        <f>IFERROR(INDEX(【输出】数据汇总!$A:$AJ,MATCH(不同回收率下超额拨备!$B58&amp;不同回收率下超额拨备!J$3,【输出】数据汇总!$A:$A,0),MATCH(不同回收率下超额拨备!$A$3,【输出】数据汇总!$1:$1,0))/100,"")</f>
        <v>43.727770000000007</v>
      </c>
      <c r="K58" s="104">
        <f>IFERROR(INDEX(【输出】数据汇总!$A:$AJ,MATCH(不同回收率下超额拨备!$B58&amp;不同回收率下超额拨备!K$3,【输出】数据汇总!$A:$A,0),MATCH(不同回收率下超额拨备!$A$3,【输出】数据汇总!$1:$1,0))/100,"")</f>
        <v>58.923990000000011</v>
      </c>
      <c r="L58" s="119">
        <f t="shared" si="16"/>
        <v>0.23102833989262997</v>
      </c>
      <c r="M58" s="114">
        <f t="shared" si="1"/>
        <v>4.3491217495097448E-2</v>
      </c>
      <c r="N58" s="104">
        <f>IFERROR(INDEX(【输出】数据汇总!$A:$AJ,MATCH(不同回收率下超额拨备!$B58&amp;不同回收率下超额拨备!N$3,【输出】数据汇总!$A:$A,0),MATCH(不同回收率下超额拨备!$A$3,【输出】数据汇总!$1:$1,0))/100,"")</f>
        <v>15.196220000000004</v>
      </c>
      <c r="O58" s="104">
        <f>IFERROR(INDEX(【输出】数据汇总!$A:$AJ,MATCH(不同回收率下超额拨备!$B58&amp;不同回收率下超额拨备!O$3,【输出】数据汇总!$A:$A,0),MATCH(不同回收率下超额拨备!$A$3,【输出】数据汇总!$1:$1,0))/100,"")</f>
        <v>66.767285675999986</v>
      </c>
      <c r="P58" s="104">
        <f>IFERROR(INDEX(【输出】数据汇总!$A:$AJ,MATCH(不同回收率下超额拨备!$B58&amp;不同回收率下超额拨备!P$3,【输出】数据汇总!$A:$A,0),MATCH(不同回收率下超额拨备!$A$3,【输出】数据汇总!$1:$1,0))/100,"")</f>
        <v>51.877409999999998</v>
      </c>
      <c r="Q58" s="104">
        <f>IFERROR(INDEX(【输出】数据汇总!$A:$AJ,MATCH(不同回收率下超额拨备!$B58&amp;不同回收率下超额拨备!Q$3,【输出】数据汇总!$A:$A,0),MATCH(不同回收率下超额拨备!$A$3,【输出】数据汇总!$1:$1,0))/100,"")</f>
        <v>491.67148000000003</v>
      </c>
      <c r="R58" s="111">
        <f t="shared" si="17"/>
        <v>1.2870204136251211</v>
      </c>
      <c r="S58" s="109">
        <f t="shared" si="17"/>
        <v>0.13579653974641764</v>
      </c>
      <c r="T58" s="117">
        <f t="shared" si="3"/>
        <v>28.314551000000009</v>
      </c>
      <c r="U58" s="115">
        <f t="shared" si="4"/>
        <v>79.885616675999998</v>
      </c>
      <c r="V58" s="108">
        <f t="shared" si="5"/>
        <v>1.5398921549090443</v>
      </c>
      <c r="W58" s="109">
        <f t="shared" si="6"/>
        <v>0.1624776297295096</v>
      </c>
      <c r="X58" s="117">
        <f t="shared" si="7"/>
        <v>37.060105000000007</v>
      </c>
      <c r="Y58" s="115">
        <f t="shared" si="8"/>
        <v>88.631170675999996</v>
      </c>
      <c r="Z58" s="108">
        <f t="shared" si="9"/>
        <v>1.708473315764993</v>
      </c>
      <c r="AA58" s="109">
        <f t="shared" si="10"/>
        <v>0.18026502305157091</v>
      </c>
      <c r="AB58" s="117">
        <f t="shared" si="11"/>
        <v>45.805659000000006</v>
      </c>
      <c r="AC58" s="117">
        <f t="shared" si="12"/>
        <v>97.376724675999995</v>
      </c>
      <c r="AD58" s="108">
        <f t="shared" si="13"/>
        <v>1.8770544766209416</v>
      </c>
      <c r="AE58" s="108">
        <f t="shared" si="14"/>
        <v>0.19805241637363222</v>
      </c>
      <c r="AI58" s="3" t="str">
        <f t="shared" si="15"/>
        <v>威海</v>
      </c>
      <c r="AJ58" s="4" t="s">
        <v>206</v>
      </c>
      <c r="AK58" s="93">
        <v>0.29995698372010859</v>
      </c>
    </row>
    <row r="59" spans="1:37" x14ac:dyDescent="0.25">
      <c r="A59" s="118" t="s">
        <v>85</v>
      </c>
      <c r="B59" s="5" t="s">
        <v>162</v>
      </c>
      <c r="C59" s="5" t="s">
        <v>542</v>
      </c>
      <c r="D59" s="7" t="s">
        <v>556</v>
      </c>
      <c r="E59" s="113">
        <f>VLOOKUP($B59,'估值散点图-回收率0'!$C:$E,2,0)</f>
        <v>0.14871473147206588</v>
      </c>
      <c r="F59" s="113">
        <f>VLOOKUP($B59,'估值散点图-回收率0'!$C:$E,3,0)</f>
        <v>4.2561387060585796</v>
      </c>
      <c r="G59" s="104">
        <f>IFERROR(INDEX(【输出】数据汇总!$A:$AJ,MATCH(不同回收率下超额拨备!$B59&amp;不同回收率下超额拨备!G$3,【输出】数据汇总!$A:$A,0),MATCH(不同回收率下超额拨备!$A$3,【输出】数据汇总!$1:$1,0))/100,"")</f>
        <v>152.89609081200001</v>
      </c>
      <c r="H59" s="104">
        <f>IFERROR(INDEX(【输出】数据汇总!$A:$AJ,MATCH(不同回收率下超额拨备!$B59&amp;不同回收率下超额拨备!H$3,【输出】数据汇总!$A:$A,0),MATCH(不同回收率下超额拨备!$A$3,【输出】数据汇总!$1:$1,0))/100,"")</f>
        <v>130.61117000000002</v>
      </c>
      <c r="I59" s="104">
        <f>IFERROR(INDEX(【输出】数据汇总!$A:$AJ,MATCH(不同回收率下超额拨备!$B59&amp;不同回收率下超额拨备!I$3,【输出】数据汇总!$A:$A,0),MATCH(不同回收率下超额拨备!$A$3,【输出】数据汇总!$1:$1,0))/100,"")</f>
        <v>-22.284920811999982</v>
      </c>
      <c r="J59" s="104">
        <f>IFERROR(INDEX(【输出】数据汇总!$A:$AJ,MATCH(不同回收率下超额拨备!$B59&amp;不同回收率下超额拨备!J$3,【输出】数据汇总!$A:$A,0),MATCH(不同回收率下超额拨备!$A$3,【输出】数据汇总!$1:$1,0))/100,"")</f>
        <v>135.75704000000002</v>
      </c>
      <c r="K59" s="104">
        <f>IFERROR(INDEX(【输出】数据汇总!$A:$AJ,MATCH(不同回收率下超额拨备!$B59&amp;不同回收率下超额拨备!K$3,【输出】数据汇总!$A:$A,0),MATCH(不同回收率下超额拨备!$A$3,【输出】数据汇总!$1:$1,0))/100,"")</f>
        <v>61.698069999999973</v>
      </c>
      <c r="L59" s="119">
        <f t="shared" si="16"/>
        <v>9.6942910219953285E-2</v>
      </c>
      <c r="M59" s="114">
        <f t="shared" si="1"/>
        <v>2.2777197106371515E-2</v>
      </c>
      <c r="N59" s="104">
        <f>IFERROR(INDEX(【输出】数据汇总!$A:$AJ,MATCH(不同回收率下超额拨备!$B59&amp;不同回收率下超额拨备!N$3,【输出】数据汇总!$A:$A,0),MATCH(不同回收率下超额拨备!$A$3,【输出】数据汇总!$1:$1,0))/100,"")</f>
        <v>-74.058970000000045</v>
      </c>
      <c r="O59" s="104">
        <f>IFERROR(INDEX(【输出】数据汇总!$A:$AJ,MATCH(不同回收率下超额拨备!$B59&amp;不同回收率下超额拨备!O$3,【输出】数据汇总!$A:$A,0),MATCH(不同回收率下超额拨备!$A$3,【输出】数据汇总!$1:$1,0))/100,"")</f>
        <v>-96.343890812000026</v>
      </c>
      <c r="P59" s="104">
        <f>IFERROR(INDEX(【输出】数据汇总!$A:$AJ,MATCH(不同回收率下超额拨备!$B59&amp;不同回收率下超额拨备!P$3,【输出】数据汇总!$A:$A,0),MATCH(不同回收率下超额拨备!$A$3,【输出】数据汇总!$1:$1,0))/100,"")</f>
        <v>18.950050000000001</v>
      </c>
      <c r="Q59" s="104">
        <f>IFERROR(INDEX(【输出】数据汇总!$A:$AJ,MATCH(不同回收率下超额拨备!$B59&amp;不同回收率下超额拨备!Q$3,【输出】数据汇总!$A:$A,0),MATCH(不同回收率下超额拨备!$A$3,【输出】数据汇总!$1:$1,0))/100,"")</f>
        <v>550.61252000000002</v>
      </c>
      <c r="R59" s="111">
        <f t="shared" si="17"/>
        <v>-5.0840969185833291</v>
      </c>
      <c r="S59" s="109">
        <f t="shared" si="17"/>
        <v>-0.17497584474105315</v>
      </c>
      <c r="T59" s="117">
        <f t="shared" si="3"/>
        <v>-33.33185800000004</v>
      </c>
      <c r="U59" s="115">
        <f t="shared" si="4"/>
        <v>-55.616778812000021</v>
      </c>
      <c r="V59" s="108">
        <f t="shared" si="5"/>
        <v>-2.9349146209112913</v>
      </c>
      <c r="W59" s="109">
        <f t="shared" si="6"/>
        <v>-0.10100892513668236</v>
      </c>
      <c r="X59" s="117">
        <f t="shared" si="7"/>
        <v>-6.180450000000036</v>
      </c>
      <c r="Y59" s="115">
        <f t="shared" si="8"/>
        <v>-28.465370812000018</v>
      </c>
      <c r="Z59" s="108">
        <f t="shared" si="9"/>
        <v>-1.5021264224632662</v>
      </c>
      <c r="AA59" s="109">
        <f t="shared" si="10"/>
        <v>-5.1697645400435165E-2</v>
      </c>
      <c r="AB59" s="117">
        <f t="shared" si="11"/>
        <v>20.97095799999996</v>
      </c>
      <c r="AC59" s="117">
        <f t="shared" si="12"/>
        <v>-1.3139628120000211</v>
      </c>
      <c r="AD59" s="108">
        <f t="shared" si="13"/>
        <v>-6.9338224015241173E-2</v>
      </c>
      <c r="AE59" s="108">
        <f t="shared" si="14"/>
        <v>-2.3863656641879864E-3</v>
      </c>
      <c r="AI59" s="3" t="s">
        <v>401</v>
      </c>
      <c r="AJ59" s="4" t="s">
        <v>207</v>
      </c>
      <c r="AK59" s="93">
        <v>0.3720201103355128</v>
      </c>
    </row>
    <row r="60" spans="1:37" x14ac:dyDescent="0.25">
      <c r="A60" s="118" t="s">
        <v>106</v>
      </c>
      <c r="B60" s="5" t="s">
        <v>163</v>
      </c>
      <c r="C60" s="5" t="s">
        <v>542</v>
      </c>
      <c r="D60" s="7" t="s">
        <v>557</v>
      </c>
      <c r="E60" s="113">
        <f>VLOOKUP($B60,'估值散点图-回收率0'!$C:$E,2,0)</f>
        <v>0.51750576376044055</v>
      </c>
      <c r="F60" s="113">
        <f>VLOOKUP($B60,'估值散点图-回收率0'!$C:$E,3,0)</f>
        <v>5.9232306765520821</v>
      </c>
      <c r="G60" s="104">
        <f>IFERROR(INDEX(【输出】数据汇总!$A:$AJ,MATCH(不同回收率下超额拨备!$B60&amp;不同回收率下超额拨备!G$3,【输出】数据汇总!$A:$A,0),MATCH(不同回收率下超额拨备!$A$3,【输出】数据汇总!$1:$1,0))/100,"")</f>
        <v>199.57100064400001</v>
      </c>
      <c r="H60" s="104">
        <f>IFERROR(INDEX(【输出】数据汇总!$A:$AJ,MATCH(不同回收率下超额拨备!$B60&amp;不同回收率下超额拨备!H$3,【输出】数据汇总!$A:$A,0),MATCH(不同回收率下超额拨备!$A$3,【输出】数据汇总!$1:$1,0))/100,"")</f>
        <v>315.45797999999996</v>
      </c>
      <c r="I60" s="104">
        <f>IFERROR(INDEX(【输出】数据汇总!$A:$AJ,MATCH(不同回收率下超额拨备!$B60&amp;不同回收率下超额拨备!I$3,【输出】数据汇总!$A:$A,0),MATCH(不同回收率下超额拨备!$A$3,【输出】数据汇总!$1:$1,0))/100,"")</f>
        <v>115.88697935599994</v>
      </c>
      <c r="J60" s="104">
        <f>IFERROR(INDEX(【输出】数据汇总!$A:$AJ,MATCH(不同回收率下超额拨备!$B60&amp;不同回收率下超额拨备!J$3,【输出】数据汇总!$A:$A,0),MATCH(不同回收率下超额拨备!$A$3,【输出】数据汇总!$1:$1,0))/100,"")</f>
        <v>10.945810000000002</v>
      </c>
      <c r="K60" s="104">
        <f>IFERROR(INDEX(【输出】数据汇总!$A:$AJ,MATCH(不同回收率下超额拨备!$B60&amp;不同回收率下超额拨备!K$3,【输出】数据汇总!$A:$A,0),MATCH(不同回收率下超额拨备!$A$3,【输出】数据汇总!$1:$1,0))/100,"")</f>
        <v>33.185290000000023</v>
      </c>
      <c r="L60" s="119">
        <f t="shared" si="16"/>
        <v>0.3068221575171487</v>
      </c>
      <c r="M60" s="114">
        <f t="shared" si="1"/>
        <v>5.1799798838114836E-2</v>
      </c>
      <c r="N60" s="104">
        <f>IFERROR(INDEX(【输出】数据汇总!$A:$AJ,MATCH(不同回收率下超额拨备!$B60&amp;不同回收率下超额拨备!N$3,【输出】数据汇总!$A:$A,0),MATCH(不同回收率下超额拨备!$A$3,【输出】数据汇总!$1:$1,0))/100,"")</f>
        <v>22.239480000000022</v>
      </c>
      <c r="O60" s="104">
        <f>IFERROR(INDEX(【输出】数据汇总!$A:$AJ,MATCH(不同回收率下超额拨备!$B60&amp;不同回收率下超额拨备!O$3,【输出】数据汇总!$A:$A,0),MATCH(不同回收率下超额拨备!$A$3,【输出】数据汇总!$1:$1,0))/100,"")</f>
        <v>138.12645935599997</v>
      </c>
      <c r="P60" s="104">
        <f>IFERROR(INDEX(【输出】数据汇总!$A:$AJ,MATCH(不同回收率下超额拨备!$B60&amp;不同回收率下超额拨备!P$3,【输出】数据汇总!$A:$A,0),MATCH(不同回收率下超额拨备!$A$3,【输出】数据汇总!$1:$1,0))/100,"")</f>
        <v>121.28421</v>
      </c>
      <c r="Q60" s="104">
        <f>IFERROR(INDEX(【输出】数据汇总!$A:$AJ,MATCH(不同回收率下超额拨备!$B60&amp;不同回收率下超额拨备!Q$3,【输出】数据汇总!$A:$A,0),MATCH(不同回收率下超额拨备!$A$3,【输出】数据汇总!$1:$1,0))/100,"")</f>
        <v>1371.2674500000001</v>
      </c>
      <c r="R60" s="111">
        <f t="shared" si="17"/>
        <v>1.1388659690820426</v>
      </c>
      <c r="S60" s="109">
        <f t="shared" si="17"/>
        <v>0.1007290440358662</v>
      </c>
      <c r="T60" s="117">
        <f t="shared" si="3"/>
        <v>25.523223000000023</v>
      </c>
      <c r="U60" s="115">
        <f t="shared" si="4"/>
        <v>141.41020235599996</v>
      </c>
      <c r="V60" s="108">
        <f t="shared" si="5"/>
        <v>1.1659407465819331</v>
      </c>
      <c r="W60" s="109">
        <f t="shared" si="6"/>
        <v>0.10312372131052915</v>
      </c>
      <c r="X60" s="117">
        <f t="shared" si="7"/>
        <v>27.712385000000022</v>
      </c>
      <c r="Y60" s="115">
        <f t="shared" si="8"/>
        <v>143.59936435599997</v>
      </c>
      <c r="Z60" s="108">
        <f t="shared" si="9"/>
        <v>1.1839905982485268</v>
      </c>
      <c r="AA60" s="109">
        <f t="shared" si="10"/>
        <v>0.1047201728269711</v>
      </c>
      <c r="AB60" s="117">
        <f t="shared" si="11"/>
        <v>29.901547000000022</v>
      </c>
      <c r="AC60" s="117">
        <f t="shared" si="12"/>
        <v>145.78852635599998</v>
      </c>
      <c r="AD60" s="108">
        <f t="shared" si="13"/>
        <v>1.2020404499151207</v>
      </c>
      <c r="AE60" s="108">
        <f t="shared" si="14"/>
        <v>0.10631662434341307</v>
      </c>
    </row>
    <row r="61" spans="1:37" s="15" customFormat="1" x14ac:dyDescent="0.25">
      <c r="A61" s="154">
        <v>1</v>
      </c>
      <c r="B61" s="17" t="s">
        <v>208</v>
      </c>
      <c r="C61" s="17" t="s">
        <v>236</v>
      </c>
      <c r="D61" s="102" t="str">
        <f>VLOOKUP(B61,单指标趋势!E:G,3,0)</f>
        <v>纯H股1</v>
      </c>
      <c r="E61" s="103">
        <f>VLOOKUP($B61,'估值散点图-回收率0'!$C:$E,2,0)</f>
        <v>0.12600402295236182</v>
      </c>
      <c r="F61" s="103">
        <f>VLOOKUP($B61,'估值散点图-回收率0'!$C:$E,3,0)</f>
        <v>3.7754775059758736</v>
      </c>
      <c r="G61" s="155">
        <f>IFERROR(INDEX(【输出】数据汇总!$A:$AJ,MATCH(不同回收率下超额拨备!$B61&amp;不同回收率下超额拨备!G$3,【输出】数据汇总!$A:$A,0),MATCH(不同回收率下超额拨备!$A$3,【输出】数据汇总!$1:$1,0))/100,"")</f>
        <v>286.666</v>
      </c>
      <c r="H61" s="155">
        <f>IFERROR(INDEX(【输出】数据汇总!$A:$AJ,MATCH(不同回收率下超额拨备!$B61&amp;不同回收率下超额拨备!H$3,【输出】数据汇总!$A:$A,0),MATCH(不同回收率下超额拨备!$A$3,【输出】数据汇总!$1:$1,0))/100,"")</f>
        <v>238.51265000000001</v>
      </c>
      <c r="I61" s="155">
        <f>IFERROR(INDEX(【输出】数据汇总!$A:$AJ,MATCH(不同回收率下超额拨备!$B61&amp;不同回收率下超额拨备!I$3,【输出】数据汇总!$A:$A,0),MATCH(不同回收率下超额拨备!$A$3,【输出】数据汇总!$1:$1,0))/100,"")</f>
        <v>-48.153349999999989</v>
      </c>
      <c r="J61" s="155">
        <f>IFERROR(INDEX(【输出】数据汇总!$A:$AJ,MATCH(不同回收率下超额拨备!$B61&amp;不同回收率下超额拨备!J$3,【输出】数据汇总!$A:$A,0),MATCH(不同回收率下超额拨备!$A$3,【输出】数据汇总!$1:$1,0))/100,"")</f>
        <v>273.71906000000001</v>
      </c>
      <c r="K61" s="155">
        <f>IFERROR(INDEX(【输出】数据汇总!$A:$AJ,MATCH(不同回收率下超额拨备!$B61&amp;不同回收率下超额拨备!K$3,【输出】数据汇总!$A:$A,0),MATCH(不同回收率下超额拨备!$A$3,【输出】数据汇总!$1:$1,0))/100,"")</f>
        <v>267.87834000000004</v>
      </c>
      <c r="L61" s="156">
        <f t="shared" ref="L61:L74" si="18">VLOOKUP(B61,AI:AK,3,0)</f>
        <v>0.1173749287151632</v>
      </c>
      <c r="M61" s="106">
        <f t="shared" si="1"/>
        <v>3.1088763879371727E-2</v>
      </c>
      <c r="N61" s="155">
        <f>IFERROR(INDEX(【输出】数据汇总!$A:$AJ,MATCH(不同回收率下超额拨备!$B61&amp;不同回收率下超额拨备!N$3,【输出】数据汇总!$A:$A,0),MATCH(不同回收率下超额拨备!$A$3,【输出】数据汇总!$1:$1,0))/100,"")</f>
        <v>-5.840720000000001</v>
      </c>
      <c r="O61" s="155">
        <f>IFERROR(INDEX(【输出】数据汇总!$A:$AJ,MATCH(不同回收率下超额拨备!$B61&amp;不同回收率下超额拨备!O$3,【输出】数据汇总!$A:$A,0),MATCH(不同回收率下超额拨备!$A$3,【输出】数据汇总!$1:$1,0))/100,"")</f>
        <v>-53.994069999999994</v>
      </c>
      <c r="P61" s="155">
        <f>IFERROR(INDEX(【输出】数据汇总!$A:$AJ,MATCH(不同回收率下超额拨备!$B61&amp;不同回收率下超额拨备!P$3,【输出】数据汇总!$A:$A,0),MATCH(不同回收率下超额拨备!$A$3,【输出】数据汇总!$1:$1,0))/100,"")</f>
        <v>35.885980000000004</v>
      </c>
      <c r="Q61" s="155">
        <f>IFERROR(INDEX(【输出】数据汇总!$A:$AJ,MATCH(不同回收率下超额拨备!$B61&amp;不同回收率下超额拨备!Q$3,【输出】数据汇总!$A:$A,0),MATCH(不同回收率下超额拨备!$A$3,【输出】数据汇总!$1:$1,0))/100,"")</f>
        <v>962.36691999999994</v>
      </c>
      <c r="R61" s="157">
        <f t="shared" si="17"/>
        <v>-1.5046006824949463</v>
      </c>
      <c r="S61" s="158">
        <f t="shared" si="17"/>
        <v>-5.6105492487210591E-2</v>
      </c>
      <c r="T61" s="110">
        <f t="shared" si="3"/>
        <v>76.274998000000039</v>
      </c>
      <c r="U61" s="107">
        <f t="shared" si="4"/>
        <v>28.12164800000005</v>
      </c>
      <c r="V61" s="159">
        <f t="shared" si="5"/>
        <v>0.78363884726012911</v>
      </c>
      <c r="W61" s="159">
        <f t="shared" si="6"/>
        <v>2.9221336909626999E-2</v>
      </c>
      <c r="X61" s="110">
        <f t="shared" si="7"/>
        <v>131.01881000000003</v>
      </c>
      <c r="Y61" s="107">
        <f t="shared" si="8"/>
        <v>82.865460000000041</v>
      </c>
      <c r="Z61" s="157">
        <f t="shared" si="9"/>
        <v>2.3091318670968448</v>
      </c>
      <c r="AA61" s="159">
        <f t="shared" si="10"/>
        <v>8.6105889840852018E-2</v>
      </c>
      <c r="AB61" s="110">
        <f t="shared" si="11"/>
        <v>185.76262200000002</v>
      </c>
      <c r="AC61" s="107">
        <f t="shared" si="12"/>
        <v>137.60927200000003</v>
      </c>
      <c r="AD61" s="157">
        <f t="shared" si="13"/>
        <v>3.8346248869335606</v>
      </c>
      <c r="AE61" s="159">
        <f t="shared" si="14"/>
        <v>0.14299044277207704</v>
      </c>
    </row>
    <row r="62" spans="1:37" x14ac:dyDescent="0.25">
      <c r="A62" s="118">
        <v>2</v>
      </c>
      <c r="B62" s="5" t="s">
        <v>209</v>
      </c>
      <c r="C62" s="5" t="s">
        <v>236</v>
      </c>
      <c r="D62" s="7" t="str">
        <f>VLOOKUP(B62,单指标趋势!E:G,3,0)</f>
        <v>纯H股2</v>
      </c>
      <c r="E62" s="113">
        <f>VLOOKUP($B62,'估值散点图-回收率0'!$C:$E,2,0)</f>
        <v>0.23662202522144868</v>
      </c>
      <c r="F62" s="113">
        <f>VLOOKUP($B62,'估值散点图-回收率0'!$C:$E,3,0)</f>
        <v>11.747379926707545</v>
      </c>
      <c r="G62" s="104">
        <f>IFERROR(INDEX(【输出】数据汇总!$A:$AJ,MATCH(不同回收率下超额拨备!$B62&amp;不同回收率下超额拨备!G$3,【输出】数据汇总!$A:$A,0),MATCH(不同回收率下超额拨备!$A$3,【输出】数据汇总!$1:$1,0))/100,"")</f>
        <v>625.67070000000012</v>
      </c>
      <c r="H62" s="104">
        <f>IFERROR(INDEX(【输出】数据汇总!$A:$AJ,MATCH(不同回收率下超额拨备!$B62&amp;不同回收率下超额拨备!H$3,【输出】数据汇总!$A:$A,0),MATCH(不同回收率下超额拨备!$A$3,【输出】数据汇总!$1:$1,0))/100,"")</f>
        <v>241.36539000000002</v>
      </c>
      <c r="I62" s="104">
        <f>IFERROR(INDEX(【输出】数据汇总!$A:$AJ,MATCH(不同回收率下超额拨备!$B62&amp;不同回收率下超额拨备!I$3,【输出】数据汇总!$A:$A,0),MATCH(不同回收率下超额拨备!$A$3,【输出】数据汇总!$1:$1,0))/100,"")</f>
        <v>-384.30531000000002</v>
      </c>
      <c r="J62" s="104">
        <f>IFERROR(INDEX(【输出】数据汇总!$A:$AJ,MATCH(不同回收率下超额拨备!$B62&amp;不同回收率下超额拨备!J$3,【输出】数据汇总!$A:$A,0),MATCH(不同回收率下超额拨备!$A$3,【输出】数据汇总!$1:$1,0))/100,"")</f>
        <v>68.195970000000003</v>
      </c>
      <c r="K62" s="104">
        <f>IFERROR(INDEX(【输出】数据汇总!$A:$AJ,MATCH(不同回收率下超额拨备!$B62&amp;不同回收率下超额拨备!K$3,【输出】数据汇总!$A:$A,0),MATCH(不同回收率下超额拨备!$A$3,【输出】数据汇总!$1:$1,0))/100,"")</f>
        <v>72.055230000000009</v>
      </c>
      <c r="L62" s="105">
        <f t="shared" si="18"/>
        <v>0.31129440955236626</v>
      </c>
      <c r="M62" s="114">
        <f t="shared" si="1"/>
        <v>2.6499050128160211E-2</v>
      </c>
      <c r="N62" s="104">
        <f>IFERROR(INDEX(【输出】数据汇总!$A:$AJ,MATCH(不同回收率下超额拨备!$B62&amp;不同回收率下超额拨备!N$3,【输出】数据汇总!$A:$A,0),MATCH(不同回收率下超额拨备!$A$3,【输出】数据汇总!$1:$1,0))/100,"")</f>
        <v>3.8592600000000039</v>
      </c>
      <c r="O62" s="104">
        <f>IFERROR(INDEX(【输出】数据汇总!$A:$AJ,MATCH(不同回收率下超额拨备!$B62&amp;不同回收率下超额拨备!O$3,【输出】数据汇总!$A:$A,0),MATCH(不同回收率下超额拨备!$A$3,【输出】数据汇总!$1:$1,0))/100,"")</f>
        <v>-380.44605000000001</v>
      </c>
      <c r="P62" s="104">
        <f>IFERROR(INDEX(【输出】数据汇总!$A:$AJ,MATCH(不同回收率下超额拨备!$B62&amp;不同回收率下超额拨备!P$3,【输出】数据汇总!$A:$A,0),MATCH(不同回收率下超额拨备!$A$3,【输出】数据汇总!$1:$1,0))/100,"")</f>
        <v>21.218789999999998</v>
      </c>
      <c r="Q62" s="104">
        <f>IFERROR(INDEX(【输出】数据汇总!$A:$AJ,MATCH(不同回收率下超额拨备!$B62&amp;不同回收率下超额拨备!Q$3,【输出】数据汇总!$A:$A,0),MATCH(不同回收率下超额拨备!$A$3,【输出】数据汇总!$1:$1,0))/100,"")</f>
        <v>937.30124999999998</v>
      </c>
      <c r="R62" s="111">
        <f t="shared" ref="R62:S77" si="19">$O62/P62</f>
        <v>-17.929676951419005</v>
      </c>
      <c r="S62" s="109">
        <f t="shared" si="19"/>
        <v>-0.40589516977599255</v>
      </c>
      <c r="T62" s="116">
        <f t="shared" si="3"/>
        <v>24.318051000000011</v>
      </c>
      <c r="U62" s="115">
        <f t="shared" si="4"/>
        <v>-359.98725899999999</v>
      </c>
      <c r="V62" s="108">
        <f t="shared" si="5"/>
        <v>-16.965494215268638</v>
      </c>
      <c r="W62" s="108">
        <f t="shared" si="6"/>
        <v>-0.38406783198037986</v>
      </c>
      <c r="X62" s="116">
        <f t="shared" si="7"/>
        <v>37.957245000000007</v>
      </c>
      <c r="Y62" s="115">
        <f t="shared" si="8"/>
        <v>-346.34806500000002</v>
      </c>
      <c r="Z62" s="111">
        <f t="shared" si="9"/>
        <v>-16.322705724501731</v>
      </c>
      <c r="AA62" s="108">
        <f t="shared" si="10"/>
        <v>-0.3695162734499714</v>
      </c>
      <c r="AB62" s="116">
        <f t="shared" si="11"/>
        <v>51.596439000000004</v>
      </c>
      <c r="AC62" s="115">
        <f t="shared" si="12"/>
        <v>-332.70887100000004</v>
      </c>
      <c r="AD62" s="111">
        <f t="shared" si="13"/>
        <v>-15.67991723373482</v>
      </c>
      <c r="AE62" s="108">
        <f t="shared" si="14"/>
        <v>-0.354964714919563</v>
      </c>
    </row>
    <row r="63" spans="1:37" x14ac:dyDescent="0.25">
      <c r="A63" s="118">
        <v>3</v>
      </c>
      <c r="B63" s="5" t="s">
        <v>210</v>
      </c>
      <c r="C63" s="5" t="s">
        <v>236</v>
      </c>
      <c r="D63" s="7" t="str">
        <f>VLOOKUP(B63,单指标趋势!E:G,3,0)</f>
        <v>纯H股3</v>
      </c>
      <c r="E63" s="113">
        <f>VLOOKUP($B63,'估值散点图-回收率0'!$C:$E,2,0)</f>
        <v>0.17627227075187582</v>
      </c>
      <c r="F63" s="113">
        <f>VLOOKUP($B63,'估值散点图-回收率0'!$C:$E,3,0)</f>
        <v>3.23836027069841</v>
      </c>
      <c r="G63" s="104">
        <f>IFERROR(INDEX(【输出】数据汇总!$A:$AJ,MATCH(不同回收率下超额拨备!$B63&amp;不同回收率下超额拨备!G$3,【输出】数据汇总!$A:$A,0),MATCH(不同回收率下超额拨备!$A$3,【输出】数据汇总!$1:$1,0))/100,"")</f>
        <v>255.37676414000001</v>
      </c>
      <c r="H63" s="104">
        <f>IFERROR(INDEX(【输出】数据汇总!$A:$AJ,MATCH(不同回收率下超额拨备!$B63&amp;不同回收率下超额拨备!H$3,【输出】数据汇总!$A:$A,0),MATCH(不同回收率下超额拨备!$A$3,【输出】数据汇总!$1:$1,0))/100,"")</f>
        <v>142.24476000000001</v>
      </c>
      <c r="I63" s="104">
        <f>IFERROR(INDEX(【输出】数据汇总!$A:$AJ,MATCH(不同回收率下超额拨备!$B63&amp;不同回收率下超额拨备!I$3,【输出】数据汇总!$A:$A,0),MATCH(不同回收率下超额拨备!$A$3,【输出】数据汇总!$1:$1,0))/100,"")</f>
        <v>-113.13200414000001</v>
      </c>
      <c r="J63" s="104">
        <f>IFERROR(INDEX(【输出】数据汇总!$A:$AJ,MATCH(不同回收率下超额拨备!$B63&amp;不同回收率下超额拨备!J$3,【输出】数据汇总!$A:$A,0),MATCH(不同回收率下超额拨备!$A$3,【输出】数据汇总!$1:$1,0))/100,"")</f>
        <v>19.92407</v>
      </c>
      <c r="K63" s="104">
        <f>IFERROR(INDEX(【输出】数据汇总!$A:$AJ,MATCH(不同回收率下超额拨备!$B63&amp;不同回收率下超额拨备!K$3,【输出】数据汇总!$A:$A,0),MATCH(不同回收率下超额拨备!$A$3,【输出】数据汇总!$1:$1,0))/100,"")</f>
        <v>43.800320000000013</v>
      </c>
      <c r="L63" s="105">
        <f t="shared" si="18"/>
        <v>0.21846738697527399</v>
      </c>
      <c r="M63" s="114">
        <f t="shared" si="1"/>
        <v>6.7462347828321653E-2</v>
      </c>
      <c r="N63" s="104">
        <f>IFERROR(INDEX(【输出】数据汇总!$A:$AJ,MATCH(不同回收率下超额拨备!$B63&amp;不同回收率下超额拨备!N$3,【输出】数据汇总!$A:$A,0),MATCH(不同回收率下超额拨备!$A$3,【输出】数据汇总!$1:$1,0))/100,"")</f>
        <v>23.87625000000001</v>
      </c>
      <c r="O63" s="104">
        <f>IFERROR(INDEX(【输出】数据汇总!$A:$AJ,MATCH(不同回收率下超额拨备!$B63&amp;不同回收率下超额拨备!O$3,【输出】数据汇总!$A:$A,0),MATCH(不同回收率下超额拨备!$A$3,【输出】数据汇总!$1:$1,0))/100,"")</f>
        <v>-89.255754139999993</v>
      </c>
      <c r="P63" s="104">
        <f>IFERROR(INDEX(【输出】数据汇总!$A:$AJ,MATCH(不同回收率下超额拨备!$B63&amp;不同回收率下超额拨备!P$3,【输出】数据汇总!$A:$A,0),MATCH(不同回收率下超额拨备!$A$3,【输出】数据汇总!$1:$1,0))/100,"")</f>
        <v>38.661200000000001</v>
      </c>
      <c r="Q63" s="104">
        <f>IFERROR(INDEX(【输出】数据汇总!$A:$AJ,MATCH(不同回收率下超额拨备!$B63&amp;不同回收率下超额拨备!Q$3,【输出】数据汇总!$A:$A,0),MATCH(不同回收率下超额拨备!$A$3,【输出】数据汇总!$1:$1,0))/100,"")</f>
        <v>702.41255000000001</v>
      </c>
      <c r="R63" s="111">
        <f t="shared" si="19"/>
        <v>-2.3086648665845857</v>
      </c>
      <c r="S63" s="109">
        <f t="shared" si="19"/>
        <v>-0.12707027250580871</v>
      </c>
      <c r="T63" s="116">
        <f t="shared" si="3"/>
        <v>29.853471000000013</v>
      </c>
      <c r="U63" s="115">
        <f t="shared" si="4"/>
        <v>-83.278533139999993</v>
      </c>
      <c r="V63" s="108">
        <f t="shared" si="5"/>
        <v>-2.1540597068895946</v>
      </c>
      <c r="W63" s="108">
        <f t="shared" si="6"/>
        <v>-0.11856071355786567</v>
      </c>
      <c r="X63" s="116">
        <f t="shared" si="7"/>
        <v>33.838285000000013</v>
      </c>
      <c r="Y63" s="115">
        <f t="shared" si="8"/>
        <v>-79.293719139999993</v>
      </c>
      <c r="Z63" s="111">
        <f t="shared" si="9"/>
        <v>-2.0509896004262669</v>
      </c>
      <c r="AA63" s="108">
        <f t="shared" si="10"/>
        <v>-0.11288767425923696</v>
      </c>
      <c r="AB63" s="116">
        <f t="shared" si="11"/>
        <v>37.823099000000013</v>
      </c>
      <c r="AC63" s="115">
        <f t="shared" si="12"/>
        <v>-75.308905139999993</v>
      </c>
      <c r="AD63" s="111">
        <f t="shared" si="13"/>
        <v>-1.9479194939629394</v>
      </c>
      <c r="AE63" s="108">
        <f t="shared" si="14"/>
        <v>-0.10721463496060825</v>
      </c>
    </row>
    <row r="64" spans="1:37" x14ac:dyDescent="0.25">
      <c r="A64" s="118">
        <v>4</v>
      </c>
      <c r="B64" s="5" t="s">
        <v>211</v>
      </c>
      <c r="C64" s="5" t="s">
        <v>236</v>
      </c>
      <c r="D64" s="7" t="str">
        <f>VLOOKUP(B64,单指标趋势!E:G,3,0)</f>
        <v>纯H股4</v>
      </c>
      <c r="E64" s="113">
        <f>VLOOKUP($B64,'估值散点图-回收率0'!$C:$E,2,0)</f>
        <v>7.5093403056328903E-2</v>
      </c>
      <c r="F64" s="113">
        <f>VLOOKUP($B64,'估值散点图-回收率0'!$C:$E,3,0)</f>
        <v>5.6558526808183309</v>
      </c>
      <c r="G64" s="104">
        <f>IFERROR(INDEX(【输出】数据汇总!$A:$AJ,MATCH(不同回收率下超额拨备!$B64&amp;不同回收率下超额拨备!G$3,【输出】数据汇总!$A:$A,0),MATCH(不同回收率下超额拨备!$A$3,【输出】数据汇总!$1:$1,0))/100,"")</f>
        <v>203.95059579999997</v>
      </c>
      <c r="H64" s="104">
        <f>IFERROR(INDEX(【输出】数据汇总!$A:$AJ,MATCH(不同回收率下超额拨备!$B64&amp;不同回收率下超额拨备!H$3,【输出】数据汇总!$A:$A,0),MATCH(不同回收率下超额拨备!$A$3,【输出】数据汇总!$1:$1,0))/100,"")</f>
        <v>117.88141999999999</v>
      </c>
      <c r="I64" s="104">
        <f>IFERROR(INDEX(【输出】数据汇总!$A:$AJ,MATCH(不同回收率下超额拨备!$B64&amp;不同回收率下超额拨备!I$3,【输出】数据汇总!$A:$A,0),MATCH(不同回收率下超额拨备!$A$3,【输出】数据汇总!$1:$1,0))/100,"")</f>
        <v>-86.069175799999982</v>
      </c>
      <c r="J64" s="104">
        <f>IFERROR(INDEX(【输出】数据汇总!$A:$AJ,MATCH(不同回收率下超额拨备!$B64&amp;不同回收率下超额拨备!J$3,【输出】数据汇总!$A:$A,0),MATCH(不同回收率下超额拨备!$A$3,【输出】数据汇总!$1:$1,0))/100,"")</f>
        <v>69.729939999999999</v>
      </c>
      <c r="K64" s="104">
        <f>IFERROR(INDEX(【输出】数据汇总!$A:$AJ,MATCH(不同回收率下超额拨备!$B64&amp;不同回收率下超额拨备!K$3,【输出】数据汇总!$A:$A,0),MATCH(不同回收率下超额拨备!$A$3,【输出】数据汇总!$1:$1,0))/100,"")</f>
        <v>60.362069999999989</v>
      </c>
      <c r="L64" s="105">
        <f t="shared" si="18"/>
        <v>0.21603993763868756</v>
      </c>
      <c r="M64" s="114">
        <f t="shared" si="1"/>
        <v>3.8197589263840107E-2</v>
      </c>
      <c r="N64" s="104">
        <f>IFERROR(INDEX(【输出】数据汇总!$A:$AJ,MATCH(不同回收率下超额拨备!$B64&amp;不同回收率下超额拨备!N$3,【输出】数据汇总!$A:$A,0),MATCH(不同回收率下超额拨备!$A$3,【输出】数据汇总!$1:$1,0))/100,"")</f>
        <v>-9.3678700000000124</v>
      </c>
      <c r="O64" s="104">
        <f>IFERROR(INDEX(【输出】数据汇总!$A:$AJ,MATCH(不同回收率下超额拨备!$B64&amp;不同回收率下超额拨备!O$3,【输出】数据汇总!$A:$A,0),MATCH(不同回收率下超额拨备!$A$3,【输出】数据汇总!$1:$1,0))/100,"")</f>
        <v>-95.437045799999979</v>
      </c>
      <c r="P64" s="104">
        <f>IFERROR(INDEX(【输出】数据汇总!$A:$AJ,MATCH(不同回收率下超额拨备!$B64&amp;不同回收率下超额拨备!P$3,【输出】数据汇总!$A:$A,0),MATCH(不同回收率下超额拨备!$A$3,【输出】数据汇总!$1:$1,0))/100,"")</f>
        <v>9.6449599999999993</v>
      </c>
      <c r="Q64" s="104">
        <f>IFERROR(INDEX(【输出】数据汇总!$A:$AJ,MATCH(不同回收率下超额拨备!$B64&amp;不同回收率下超额拨备!Q$3,【输出】数据汇总!$A:$A,0),MATCH(不同回收率下超额拨备!$A$3,【输出】数据汇总!$1:$1,0))/100,"")</f>
        <v>474.58504999999997</v>
      </c>
      <c r="R64" s="111">
        <f t="shared" si="19"/>
        <v>-9.8950172732701827</v>
      </c>
      <c r="S64" s="109">
        <f t="shared" si="19"/>
        <v>-0.20109576945165042</v>
      </c>
      <c r="T64" s="116">
        <f t="shared" si="3"/>
        <v>11.551111999999989</v>
      </c>
      <c r="U64" s="115">
        <f t="shared" si="4"/>
        <v>-74.518063799999993</v>
      </c>
      <c r="V64" s="108">
        <f t="shared" si="5"/>
        <v>-7.7261143436572048</v>
      </c>
      <c r="W64" s="108">
        <f t="shared" si="6"/>
        <v>-0.15701730132459923</v>
      </c>
      <c r="X64" s="116">
        <f t="shared" si="7"/>
        <v>25.497099999999989</v>
      </c>
      <c r="Y64" s="115">
        <f t="shared" si="8"/>
        <v>-60.572075799999993</v>
      </c>
      <c r="Z64" s="111">
        <f t="shared" si="9"/>
        <v>-6.2801790572485521</v>
      </c>
      <c r="AA64" s="108">
        <f t="shared" si="10"/>
        <v>-0.12763165590656511</v>
      </c>
      <c r="AB64" s="116">
        <f t="shared" si="11"/>
        <v>39.443087999999989</v>
      </c>
      <c r="AC64" s="115">
        <f t="shared" si="12"/>
        <v>-46.626087799999993</v>
      </c>
      <c r="AD64" s="111">
        <f t="shared" si="13"/>
        <v>-4.8342437708398993</v>
      </c>
      <c r="AE64" s="108">
        <f t="shared" si="14"/>
        <v>-9.8246010488530974E-2</v>
      </c>
    </row>
    <row r="65" spans="1:31" x14ac:dyDescent="0.25">
      <c r="A65" s="118">
        <v>5</v>
      </c>
      <c r="B65" s="5" t="s">
        <v>212</v>
      </c>
      <c r="C65" s="5" t="s">
        <v>236</v>
      </c>
      <c r="D65" s="7" t="str">
        <f>VLOOKUP(B65,单指标趋势!E:G,3,0)</f>
        <v>纯H股5</v>
      </c>
      <c r="E65" s="113">
        <f>VLOOKUP($B65,'估值散点图-回收率0'!$C:$E,2,0)</f>
        <v>0.44215931423005711</v>
      </c>
      <c r="F65" s="113">
        <f>VLOOKUP($B65,'估值散点图-回收率0'!$C:$E,3,0)</f>
        <v>3.8967466598930902</v>
      </c>
      <c r="G65" s="104">
        <f>IFERROR(INDEX(【输出】数据汇总!$A:$AJ,MATCH(不同回收率下超额拨备!$B65&amp;不同回收率下超额拨备!G$3,【输出】数据汇总!$A:$A,0),MATCH(不同回收率下超额拨备!$A$3,【输出】数据汇总!$1:$1,0))/100,"")</f>
        <v>30.305408593999996</v>
      </c>
      <c r="H65" s="104">
        <f>IFERROR(INDEX(【输出】数据汇总!$A:$AJ,MATCH(不同回收率下超额拨备!$B65&amp;不同回收率下超额拨备!H$3,【输出】数据汇总!$A:$A,0),MATCH(不同回收率下超额拨备!$A$3,【输出】数据汇总!$1:$1,0))/100,"")</f>
        <v>60.461719999999993</v>
      </c>
      <c r="I65" s="104">
        <f>IFERROR(INDEX(【输出】数据汇总!$A:$AJ,MATCH(不同回收率下超额拨备!$B65&amp;不同回收率下超额拨备!I$3,【输出】数据汇总!$A:$A,0),MATCH(不同回收率下超额拨备!$A$3,【输出】数据汇总!$1:$1,0))/100,"")</f>
        <v>30.156311406</v>
      </c>
      <c r="J65" s="104">
        <f>IFERROR(INDEX(【输出】数据汇总!$A:$AJ,MATCH(不同回收率下超额拨备!$B65&amp;不同回收率下超额拨备!J$3,【输出】数据汇总!$A:$A,0),MATCH(不同回收率下超额拨备!$A$3,【输出】数据汇总!$1:$1,0))/100,"")</f>
        <v>8.8815000000000008</v>
      </c>
      <c r="K65" s="104">
        <f>IFERROR(INDEX(【输出】数据汇总!$A:$AJ,MATCH(不同回收率下超额拨备!$B65&amp;不同回收率下超额拨备!K$3,【输出】数据汇总!$A:$A,0),MATCH(不同回收率下超额拨备!$A$3,【输出】数据汇总!$1:$1,0))/100,"")</f>
        <v>4.9722900000000028</v>
      </c>
      <c r="L65" s="105">
        <f t="shared" si="18"/>
        <v>0.25535812151125209</v>
      </c>
      <c r="M65" s="114">
        <f t="shared" si="1"/>
        <v>6.5531106792110008E-2</v>
      </c>
      <c r="N65" s="104">
        <f>IFERROR(INDEX(【输出】数据汇总!$A:$AJ,MATCH(不同回收率下超额拨备!$B65&amp;不同回收率下超额拨备!N$3,【输出】数据汇总!$A:$A,0),MATCH(不同回收率下超额拨备!$A$3,【输出】数据汇总!$1:$1,0))/100,"")</f>
        <v>-3.9092099999999981</v>
      </c>
      <c r="O65" s="104">
        <f>IFERROR(INDEX(【输出】数据汇总!$A:$AJ,MATCH(不同回收率下超额拨备!$B65&amp;不同回收率下超额拨备!O$3,【输出】数据汇总!$A:$A,0),MATCH(不同回收率下超额拨备!$A$3,【输出】数据汇总!$1:$1,0))/100,"")</f>
        <v>26.247101406000002</v>
      </c>
      <c r="P65" s="104">
        <f>IFERROR(INDEX(【输出】数据汇总!$A:$AJ,MATCH(不同回收率下超额拨备!$B65&amp;不同回收率下超额拨备!P$3,【输出】数据汇总!$A:$A,0),MATCH(不同回收率下超额拨备!$A$3,【输出】数据汇总!$1:$1,0))/100,"")</f>
        <v>15.414260000000002</v>
      </c>
      <c r="Q65" s="104">
        <f>IFERROR(INDEX(【输出】数据汇总!$A:$AJ,MATCH(不同回收率下超额拨备!$B65&amp;不同回收率下超额拨备!Q$3,【输出】数据汇总!$A:$A,0),MATCH(不同回收率下超额拨备!$A$3,【输出】数据汇总!$1:$1,0))/100,"")</f>
        <v>136.33627000000001</v>
      </c>
      <c r="R65" s="111">
        <f t="shared" si="19"/>
        <v>1.7027805036375407</v>
      </c>
      <c r="S65" s="109">
        <f t="shared" si="19"/>
        <v>0.19251737931513016</v>
      </c>
      <c r="T65" s="116">
        <f t="shared" si="3"/>
        <v>-1.2447599999999976</v>
      </c>
      <c r="U65" s="115">
        <f t="shared" si="4"/>
        <v>28.911551406000001</v>
      </c>
      <c r="V65" s="108">
        <f t="shared" si="5"/>
        <v>1.8756366770769402</v>
      </c>
      <c r="W65" s="108">
        <f t="shared" si="6"/>
        <v>0.21206060137922211</v>
      </c>
      <c r="X65" s="116">
        <f t="shared" si="7"/>
        <v>0.53154000000000234</v>
      </c>
      <c r="Y65" s="115">
        <f t="shared" si="8"/>
        <v>30.687851406000004</v>
      </c>
      <c r="Z65" s="111">
        <f t="shared" si="9"/>
        <v>1.9908741260365401</v>
      </c>
      <c r="AA65" s="108">
        <f t="shared" si="10"/>
        <v>0.22508941608861677</v>
      </c>
      <c r="AB65" s="116">
        <f t="shared" si="11"/>
        <v>2.3078400000000023</v>
      </c>
      <c r="AC65" s="115">
        <f t="shared" si="12"/>
        <v>32.464151405999999</v>
      </c>
      <c r="AD65" s="111">
        <f t="shared" si="13"/>
        <v>2.1061115749961394</v>
      </c>
      <c r="AE65" s="108">
        <f t="shared" si="14"/>
        <v>0.23811823079801139</v>
      </c>
    </row>
    <row r="66" spans="1:31" x14ac:dyDescent="0.25">
      <c r="A66" s="118">
        <v>6</v>
      </c>
      <c r="B66" s="5" t="s">
        <v>213</v>
      </c>
      <c r="C66" s="5" t="s">
        <v>236</v>
      </c>
      <c r="D66" s="7" t="e">
        <f>VLOOKUP(B66,单指标趋势!E:G,3,0)</f>
        <v>#N/A</v>
      </c>
      <c r="E66" s="113">
        <f>VLOOKUP($B66,'估值散点图-回收率0'!$C:$E,2,0)</f>
        <v>0</v>
      </c>
      <c r="F66" s="113">
        <f>VLOOKUP($B66,'估值散点图-回收率0'!$C:$E,3,0)</f>
        <v>0</v>
      </c>
      <c r="G66" s="104" t="str">
        <f>IFERROR(INDEX(【输出】数据汇总!$A:$AJ,MATCH(不同回收率下超额拨备!$B66&amp;不同回收率下超额拨备!G$3,【输出】数据汇总!$A:$A,0),MATCH(不同回收率下超额拨备!$A$3,【输出】数据汇总!$1:$1,0))/100,"")</f>
        <v/>
      </c>
      <c r="H66" s="104" t="str">
        <f>IFERROR(INDEX(【输出】数据汇总!$A:$AJ,MATCH(不同回收率下超额拨备!$B66&amp;不同回收率下超额拨备!H$3,【输出】数据汇总!$A:$A,0),MATCH(不同回收率下超额拨备!$A$3,【输出】数据汇总!$1:$1,0))/100,"")</f>
        <v/>
      </c>
      <c r="I66" s="104" t="str">
        <f>IFERROR(INDEX(【输出】数据汇总!$A:$AJ,MATCH(不同回收率下超额拨备!$B66&amp;不同回收率下超额拨备!I$3,【输出】数据汇总!$A:$A,0),MATCH(不同回收率下超额拨备!$A$3,【输出】数据汇总!$1:$1,0))/100,"")</f>
        <v/>
      </c>
      <c r="J66" s="104" t="str">
        <f>IFERROR(INDEX(【输出】数据汇总!$A:$AJ,MATCH(不同回收率下超额拨备!$B66&amp;不同回收率下超额拨备!J$3,【输出】数据汇总!$A:$A,0),MATCH(不同回收率下超额拨备!$A$3,【输出】数据汇总!$1:$1,0))/100,"")</f>
        <v/>
      </c>
      <c r="K66" s="104" t="str">
        <f>IFERROR(INDEX(【输出】数据汇总!$A:$AJ,MATCH(不同回收率下超额拨备!$B66&amp;不同回收率下超额拨备!K$3,【输出】数据汇总!$A:$A,0),MATCH(不同回收率下超额拨备!$A$3,【输出】数据汇总!$1:$1,0))/100,"")</f>
        <v/>
      </c>
      <c r="L66" s="105">
        <f t="shared" si="18"/>
        <v>0</v>
      </c>
      <c r="M66" s="114" t="e">
        <f t="shared" si="1"/>
        <v>#DIV/0!</v>
      </c>
      <c r="N66" s="104" t="str">
        <f>IFERROR(INDEX(【输出】数据汇总!$A:$AJ,MATCH(不同回收率下超额拨备!$B66&amp;不同回收率下超额拨备!N$3,【输出】数据汇总!$A:$A,0),MATCH(不同回收率下超额拨备!$A$3,【输出】数据汇总!$1:$1,0))/100,"")</f>
        <v/>
      </c>
      <c r="O66" s="104" t="str">
        <f>IFERROR(INDEX(【输出】数据汇总!$A:$AJ,MATCH(不同回收率下超额拨备!$B66&amp;不同回收率下超额拨备!O$3,【输出】数据汇总!$A:$A,0),MATCH(不同回收率下超额拨备!$A$3,【输出】数据汇总!$1:$1,0))/100,"")</f>
        <v/>
      </c>
      <c r="P66" s="104" t="str">
        <f>IFERROR(INDEX(【输出】数据汇总!$A:$AJ,MATCH(不同回收率下超额拨备!$B66&amp;不同回收率下超额拨备!P$3,【输出】数据汇总!$A:$A,0),MATCH(不同回收率下超额拨备!$A$3,【输出】数据汇总!$1:$1,0))/100,"")</f>
        <v/>
      </c>
      <c r="Q66" s="104" t="str">
        <f>IFERROR(INDEX(【输出】数据汇总!$A:$AJ,MATCH(不同回收率下超额拨备!$B66&amp;不同回收率下超额拨备!Q$3,【输出】数据汇总!$A:$A,0),MATCH(不同回收率下超额拨备!$A$3,【输出】数据汇总!$1:$1,0))/100,"")</f>
        <v/>
      </c>
      <c r="R66" s="111" t="e">
        <f t="shared" si="19"/>
        <v>#VALUE!</v>
      </c>
      <c r="S66" s="109" t="e">
        <f t="shared" si="19"/>
        <v>#VALUE!</v>
      </c>
      <c r="T66" s="116" t="e">
        <f t="shared" si="3"/>
        <v>#VALUE!</v>
      </c>
      <c r="U66" s="115" t="e">
        <f t="shared" si="4"/>
        <v>#VALUE!</v>
      </c>
      <c r="V66" s="108" t="e">
        <f t="shared" si="5"/>
        <v>#VALUE!</v>
      </c>
      <c r="W66" s="108" t="e">
        <f t="shared" si="6"/>
        <v>#VALUE!</v>
      </c>
      <c r="X66" s="116" t="e">
        <f t="shared" si="7"/>
        <v>#VALUE!</v>
      </c>
      <c r="Y66" s="115" t="e">
        <f t="shared" si="8"/>
        <v>#VALUE!</v>
      </c>
      <c r="Z66" s="111" t="e">
        <f t="shared" si="9"/>
        <v>#VALUE!</v>
      </c>
      <c r="AA66" s="108" t="e">
        <f t="shared" si="10"/>
        <v>#VALUE!</v>
      </c>
      <c r="AB66" s="116" t="e">
        <f t="shared" si="11"/>
        <v>#VALUE!</v>
      </c>
      <c r="AC66" s="115" t="e">
        <f t="shared" si="12"/>
        <v>#VALUE!</v>
      </c>
      <c r="AD66" s="111" t="e">
        <f t="shared" si="13"/>
        <v>#VALUE!</v>
      </c>
      <c r="AE66" s="108" t="e">
        <f t="shared" si="14"/>
        <v>#VALUE!</v>
      </c>
    </row>
    <row r="67" spans="1:31" x14ac:dyDescent="0.25">
      <c r="A67" s="118">
        <v>7</v>
      </c>
      <c r="B67" s="5" t="s">
        <v>214</v>
      </c>
      <c r="C67" s="5" t="s">
        <v>236</v>
      </c>
      <c r="D67" s="7" t="str">
        <f>VLOOKUP(B67,单指标趋势!E:G,3,0)</f>
        <v>纯H股6</v>
      </c>
      <c r="E67" s="113">
        <f>VLOOKUP($B67,'估值散点图-回收率0'!$C:$E,2,0)</f>
        <v>0.12597425231036774</v>
      </c>
      <c r="F67" s="113">
        <f>VLOOKUP($B67,'估值散点图-回收率0'!$C:$E,3,0)</f>
        <v>7.372981500401349</v>
      </c>
      <c r="G67" s="104">
        <f>IFERROR(INDEX(【输出】数据汇总!$A:$AJ,MATCH(不同回收率下超额拨备!$B67&amp;不同回收率下超额拨备!G$3,【输出】数据汇总!$A:$A,0),MATCH(不同回收率下超额拨备!$A$3,【输出】数据汇总!$1:$1,0))/100,"")</f>
        <v>149.718673198</v>
      </c>
      <c r="H67" s="104">
        <f>IFERROR(INDEX(【输出】数据汇总!$A:$AJ,MATCH(不同回收率下超额拨备!$B67&amp;不同回收率下超额拨备!H$3,【输出】数据汇总!$A:$A,0),MATCH(不同回收率下超额拨备!$A$3,【输出】数据汇总!$1:$1,0))/100,"")</f>
        <v>56.560270000000003</v>
      </c>
      <c r="I67" s="104">
        <f>IFERROR(INDEX(【输出】数据汇总!$A:$AJ,MATCH(不同回收率下超额拨备!$B67&amp;不同回收率下超额拨备!I$3,【输出】数据汇总!$A:$A,0),MATCH(不同回收率下超额拨备!$A$3,【输出】数据汇总!$1:$1,0))/100,"")</f>
        <v>-93.158403198000016</v>
      </c>
      <c r="J67" s="104">
        <f>IFERROR(INDEX(【输出】数据汇总!$A:$AJ,MATCH(不同回收率下超额拨备!$B67&amp;不同回收率下超额拨备!J$3,【输出】数据汇总!$A:$A,0),MATCH(不同回收率下超额拨备!$A$3,【输出】数据汇总!$1:$1,0))/100,"")</f>
        <v>32.828530000000001</v>
      </c>
      <c r="K67" s="104">
        <f>IFERROR(INDEX(【输出】数据汇总!$A:$AJ,MATCH(不同回收率下超额拨备!$B67&amp;不同回收率下超额拨备!K$3,【输出】数据汇总!$A:$A,0),MATCH(不同回收率下超额拨备!$A$3,【输出】数据汇总!$1:$1,0))/100,"")</f>
        <v>48.746200000000009</v>
      </c>
      <c r="L67" s="105">
        <f t="shared" si="18"/>
        <v>0</v>
      </c>
      <c r="M67" s="114">
        <f t="shared" si="1"/>
        <v>0</v>
      </c>
      <c r="N67" s="104">
        <f>IFERROR(INDEX(【输出】数据汇总!$A:$AJ,MATCH(不同回收率下超额拨备!$B67&amp;不同回收率下超额拨备!N$3,【输出】数据汇总!$A:$A,0),MATCH(不同回收率下超额拨备!$A$3,【输出】数据汇总!$1:$1,0))/100,"")</f>
        <v>15.917670000000008</v>
      </c>
      <c r="O67" s="104">
        <f>IFERROR(INDEX(【输出】数据汇总!$A:$AJ,MATCH(不同回收率下超额拨备!$B67&amp;不同回收率下超额拨备!O$3,【输出】数据汇总!$A:$A,0),MATCH(不同回收率下超额拨备!$A$3,【输出】数据汇总!$1:$1,0))/100,"")</f>
        <v>-77.240733198000001</v>
      </c>
      <c r="P67" s="104">
        <f>IFERROR(INDEX(【输出】数据汇总!$A:$AJ,MATCH(不同回收率下超额拨备!$B67&amp;不同回收率下超额拨备!P$3,【输出】数据汇总!$A:$A,0),MATCH(不同回收率下超额拨备!$A$3,【输出】数据汇总!$1:$1,0))/100,"")</f>
        <v>5.8809699999999996</v>
      </c>
      <c r="Q67" s="104">
        <f>IFERROR(INDEX(【输出】数据汇总!$A:$AJ,MATCH(不同回收率下超额拨备!$B67&amp;不同回收率下超额拨备!Q$3,【输出】数据汇总!$A:$A,0),MATCH(不同回收率下超额拨备!$A$3,【输出】数据汇总!$1:$1,0))/100,"")</f>
        <v>343.27716999999996</v>
      </c>
      <c r="R67" s="111">
        <f t="shared" si="19"/>
        <v>-13.134012449986994</v>
      </c>
      <c r="S67" s="109">
        <f t="shared" si="19"/>
        <v>-0.22500981698841205</v>
      </c>
      <c r="T67" s="116">
        <f t="shared" si="3"/>
        <v>25.76622900000001</v>
      </c>
      <c r="U67" s="115">
        <f t="shared" si="4"/>
        <v>-67.392174198000006</v>
      </c>
      <c r="V67" s="108">
        <f t="shared" si="5"/>
        <v>-11.459363710068239</v>
      </c>
      <c r="W67" s="108">
        <f t="shared" si="6"/>
        <v>-0.19632000053484483</v>
      </c>
      <c r="X67" s="116">
        <f t="shared" si="7"/>
        <v>32.331935000000009</v>
      </c>
      <c r="Y67" s="115">
        <f t="shared" si="8"/>
        <v>-60.826468198000008</v>
      </c>
      <c r="Z67" s="111">
        <f t="shared" si="9"/>
        <v>-10.342931216789069</v>
      </c>
      <c r="AA67" s="108">
        <f t="shared" si="10"/>
        <v>-0.17719345623246666</v>
      </c>
      <c r="AB67" s="116">
        <f t="shared" si="11"/>
        <v>38.897641000000007</v>
      </c>
      <c r="AC67" s="115">
        <f t="shared" si="12"/>
        <v>-54.260762198000009</v>
      </c>
      <c r="AD67" s="111">
        <f t="shared" si="13"/>
        <v>-9.2264987235098985</v>
      </c>
      <c r="AE67" s="108">
        <f t="shared" si="14"/>
        <v>-0.15806691193008848</v>
      </c>
    </row>
    <row r="68" spans="1:31" x14ac:dyDescent="0.25">
      <c r="A68" s="118">
        <v>8</v>
      </c>
      <c r="B68" s="5" t="s">
        <v>215</v>
      </c>
      <c r="C68" s="5" t="s">
        <v>236</v>
      </c>
      <c r="D68" s="7" t="str">
        <f>VLOOKUP(B68,单指标趋势!E:G,3,0)</f>
        <v>纯H股7</v>
      </c>
      <c r="E68" s="113">
        <f>VLOOKUP($B68,'估值散点图-回收率0'!$C:$E,2,0)</f>
        <v>0.26773539039278177</v>
      </c>
      <c r="F68" s="113">
        <f>VLOOKUP($B68,'估值散点图-回收率0'!$C:$E,3,0)</f>
        <v>4.003375076967143</v>
      </c>
      <c r="G68" s="104">
        <f>IFERROR(INDEX(【输出】数据汇总!$A:$AJ,MATCH(不同回收率下超额拨备!$B68&amp;不同回收率下超额拨备!G$3,【输出】数据汇总!$A:$A,0),MATCH(不同回收率下超额拨备!$A$3,【输出】数据汇总!$1:$1,0))/100,"")</f>
        <v>133.34114936499998</v>
      </c>
      <c r="H68" s="104">
        <f>IFERROR(INDEX(【输出】数据汇总!$A:$AJ,MATCH(不同回收率下超额拨备!$B68&amp;不同回收率下超额拨备!H$3,【输出】数据汇总!$A:$A,0),MATCH(不同回收率下超额拨备!$A$3,【输出】数据汇总!$1:$1,0))/100,"")</f>
        <v>81.157179999999997</v>
      </c>
      <c r="I68" s="104">
        <f>IFERROR(INDEX(【输出】数据汇总!$A:$AJ,MATCH(不同回收率下超额拨备!$B68&amp;不同回收率下超额拨备!I$3,【输出】数据汇总!$A:$A,0),MATCH(不同回收率下超额拨备!$A$3,【输出】数据汇总!$1:$1,0))/100,"")</f>
        <v>-52.183969364999982</v>
      </c>
      <c r="J68" s="104">
        <f>IFERROR(INDEX(【输出】数据汇总!$A:$AJ,MATCH(不同回收率下超额拨备!$B68&amp;不同回收率下超额拨备!J$3,【输出】数据汇总!$A:$A,0),MATCH(不同回收率下超额拨备!$A$3,【输出】数据汇总!$1:$1,0))/100,"")</f>
        <v>18.352550000000001</v>
      </c>
      <c r="K68" s="104">
        <f>IFERROR(INDEX(【输出】数据汇总!$A:$AJ,MATCH(不同回收率下超额拨备!$B68&amp;不同回收率下超额拨备!K$3,【输出】数据汇总!$A:$A,0),MATCH(不同回收率下超额拨备!$A$3,【输出】数据汇总!$1:$1,0))/100,"")</f>
        <v>20.017779999999995</v>
      </c>
      <c r="L68" s="105">
        <f t="shared" si="18"/>
        <v>0.26572063898443493</v>
      </c>
      <c r="M68" s="114">
        <f t="shared" si="1"/>
        <v>6.6374155275437802E-2</v>
      </c>
      <c r="N68" s="104">
        <f>IFERROR(INDEX(【输出】数据汇总!$A:$AJ,MATCH(不同回收率下超额拨备!$B68&amp;不同回收率下超额拨备!N$3,【输出】数据汇总!$A:$A,0),MATCH(不同回收率下超额拨备!$A$3,【输出】数据汇总!$1:$1,0))/100,"")</f>
        <v>1.6652299999999922</v>
      </c>
      <c r="O68" s="104">
        <f>IFERROR(INDEX(【输出】数据汇总!$A:$AJ,MATCH(不同回收率下超额拨备!$B68&amp;不同回收率下超额拨备!O$3,【输出】数据汇总!$A:$A,0),MATCH(不同回收率下超额拨备!$A$3,【输出】数据汇总!$1:$1,0))/100,"")</f>
        <v>-50.518739364999995</v>
      </c>
      <c r="P68" s="104">
        <f>IFERROR(INDEX(【输出】数据汇总!$A:$AJ,MATCH(不同回收率下超额拨备!$B68&amp;不同回收率下超额拨备!P$3,【输出】数据汇总!$A:$A,0),MATCH(不同回收率下超额拨备!$A$3,【输出】数据汇总!$1:$1,0))/100,"")</f>
        <v>16.653099999999998</v>
      </c>
      <c r="Q68" s="104">
        <f>IFERROR(INDEX(【输出】数据汇总!$A:$AJ,MATCH(不同回收率下超额拨备!$B68&amp;不同回收率下超额拨备!Q$3,【输出】数据汇总!$A:$A,0),MATCH(不同回收率下超额拨备!$A$3,【输出】数据汇总!$1:$1,0))/100,"")</f>
        <v>290.86910999999998</v>
      </c>
      <c r="R68" s="111">
        <f t="shared" si="19"/>
        <v>-3.0335937071776424</v>
      </c>
      <c r="S68" s="109">
        <f t="shared" si="19"/>
        <v>-0.17368203644931562</v>
      </c>
      <c r="T68" s="116">
        <f t="shared" si="3"/>
        <v>7.1709949999999942</v>
      </c>
      <c r="U68" s="115">
        <f t="shared" si="4"/>
        <v>-45.012974364999991</v>
      </c>
      <c r="V68" s="108">
        <f t="shared" si="5"/>
        <v>-2.702978686550852</v>
      </c>
      <c r="W68" s="108">
        <f t="shared" si="6"/>
        <v>-0.15475336781207188</v>
      </c>
      <c r="X68" s="116">
        <f t="shared" si="7"/>
        <v>10.841504999999994</v>
      </c>
      <c r="Y68" s="115">
        <f t="shared" si="8"/>
        <v>-41.342464364999984</v>
      </c>
      <c r="Z68" s="111">
        <f t="shared" si="9"/>
        <v>-2.4825686727996583</v>
      </c>
      <c r="AA68" s="108">
        <f t="shared" si="10"/>
        <v>-0.1421342553872427</v>
      </c>
      <c r="AB68" s="116">
        <f t="shared" si="11"/>
        <v>14.512014999999995</v>
      </c>
      <c r="AC68" s="115">
        <f t="shared" si="12"/>
        <v>-37.671954364999991</v>
      </c>
      <c r="AD68" s="111">
        <f t="shared" si="13"/>
        <v>-2.262158659048465</v>
      </c>
      <c r="AE68" s="108">
        <f t="shared" si="14"/>
        <v>-0.12951514296241357</v>
      </c>
    </row>
    <row r="69" spans="1:31" x14ac:dyDescent="0.25">
      <c r="A69" s="118">
        <v>9</v>
      </c>
      <c r="B69" s="5" t="s">
        <v>216</v>
      </c>
      <c r="C69" s="5" t="s">
        <v>236</v>
      </c>
      <c r="D69" s="7" t="str">
        <f>VLOOKUP(B69,单指标趋势!E:G,3,0)</f>
        <v>纯H股8</v>
      </c>
      <c r="E69" s="113">
        <f>VLOOKUP($B69,'估值散点图-回收率0'!$C:$E,2,0)</f>
        <v>0.38147998405952177</v>
      </c>
      <c r="F69" s="113">
        <f>VLOOKUP($B69,'估值散点图-回收率0'!$C:$E,3,0)</f>
        <v>3.755170272135385</v>
      </c>
      <c r="G69" s="104">
        <f>IFERROR(INDEX(【输出】数据汇总!$A:$AJ,MATCH(不同回收率下超额拨备!$B69&amp;不同回收率下超额拨备!G$3,【输出】数据汇总!$A:$A,0),MATCH(不同回收率下超额拨备!$A$3,【输出】数据汇总!$1:$1,0))/100,"")</f>
        <v>243.50817190000001</v>
      </c>
      <c r="H69" s="104">
        <f>IFERROR(INDEX(【输出】数据汇总!$A:$AJ,MATCH(不同回收率下超额拨备!$B69&amp;不同回收率下超额拨备!H$3,【输出】数据汇总!$A:$A,0),MATCH(不同回收率下超额拨备!$A$3,【输出】数据汇总!$1:$1,0))/100,"")</f>
        <v>309.86556000000002</v>
      </c>
      <c r="I69" s="104">
        <f>IFERROR(INDEX(【输出】数据汇总!$A:$AJ,MATCH(不同回收率下超额拨备!$B69&amp;不同回收率下超额拨备!I$3,【输出】数据汇总!$A:$A,0),MATCH(不同回收率下超额拨备!$A$3,【输出】数据汇总!$1:$1,0))/100,"")</f>
        <v>66.357388099999994</v>
      </c>
      <c r="J69" s="104">
        <f>IFERROR(INDEX(【输出】数据汇总!$A:$AJ,MATCH(不同回收率下超额拨备!$B69&amp;不同回收率下超额拨备!J$3,【输出】数据汇总!$A:$A,0),MATCH(不同回收率下超额拨备!$A$3,【输出】数据汇总!$1:$1,0))/100,"")</f>
        <v>71.472290000000001</v>
      </c>
      <c r="K69" s="104">
        <f>IFERROR(INDEX(【输出】数据汇总!$A:$AJ,MATCH(不同回收率下超额拨备!$B69&amp;不同回收率下超额拨备!K$3,【输出】数据汇总!$A:$A,0),MATCH(不同回收率下超额拨备!$A$3,【输出】数据汇总!$1:$1,0))/100,"")</f>
        <v>152.34454000000002</v>
      </c>
      <c r="L69" s="105">
        <f t="shared" si="18"/>
        <v>0.18887034195959637</v>
      </c>
      <c r="M69" s="114">
        <f t="shared" ref="M69:M74" si="20">L69/F69</f>
        <v>5.0296079344544574E-2</v>
      </c>
      <c r="N69" s="104">
        <f>IFERROR(INDEX(【输出】数据汇总!$A:$AJ,MATCH(不同回收率下超额拨备!$B69&amp;不同回收率下超额拨备!N$3,【输出】数据汇总!$A:$A,0),MATCH(不同回收率下超额拨备!$A$3,【输出】数据汇总!$1:$1,0))/100,"")</f>
        <v>80.872250000000008</v>
      </c>
      <c r="O69" s="104">
        <f>IFERROR(INDEX(【输出】数据汇总!$A:$AJ,MATCH(不同回收率下超额拨备!$B69&amp;不同回收率下超额拨备!O$3,【输出】数据汇总!$A:$A,0),MATCH(不同回收率下超额拨备!$A$3,【输出】数据汇总!$1:$1,0))/100,"")</f>
        <v>147.22963810000002</v>
      </c>
      <c r="P69" s="104">
        <f>IFERROR(INDEX(【输出】数据汇总!$A:$AJ,MATCH(不同回收率下超额拨备!$B69&amp;不同回收率下超额拨备!P$3,【输出】数据汇总!$A:$A,0),MATCH(不同回收率下超额拨备!$A$3,【输出】数据汇总!$1:$1,0))/100,"")</f>
        <v>165.24600000000001</v>
      </c>
      <c r="Q69" s="104">
        <f>IFERROR(INDEX(【输出】数据汇总!$A:$AJ,MATCH(不同回收率下超额拨备!$B69&amp;不同回收率下超额拨备!Q$3,【输出】数据汇总!$A:$A,0),MATCH(不同回收率下超额拨备!$A$3,【输出】数据汇总!$1:$1,0))/100,"")</f>
        <v>1678.8211600000002</v>
      </c>
      <c r="R69" s="111">
        <f t="shared" si="19"/>
        <v>0.89097247800249335</v>
      </c>
      <c r="S69" s="109">
        <f t="shared" si="19"/>
        <v>8.7698226355450506E-2</v>
      </c>
      <c r="T69" s="116">
        <f t="shared" si="3"/>
        <v>102.31393700000002</v>
      </c>
      <c r="U69" s="115">
        <f t="shared" si="4"/>
        <v>168.67132510000002</v>
      </c>
      <c r="V69" s="108">
        <f t="shared" si="5"/>
        <v>1.0207286415404913</v>
      </c>
      <c r="W69" s="108">
        <f t="shared" si="6"/>
        <v>0.10047009718414557</v>
      </c>
      <c r="X69" s="116">
        <f t="shared" si="7"/>
        <v>116.60839500000003</v>
      </c>
      <c r="Y69" s="115">
        <f t="shared" si="8"/>
        <v>182.96578310000001</v>
      </c>
      <c r="Z69" s="111">
        <f t="shared" si="9"/>
        <v>1.107232750565823</v>
      </c>
      <c r="AA69" s="108">
        <f t="shared" si="10"/>
        <v>0.10898467773660894</v>
      </c>
      <c r="AB69" s="116">
        <f t="shared" si="11"/>
        <v>130.90285300000002</v>
      </c>
      <c r="AC69" s="115">
        <f t="shared" si="12"/>
        <v>197.26024110000003</v>
      </c>
      <c r="AD69" s="111">
        <f t="shared" si="13"/>
        <v>1.1937368595911551</v>
      </c>
      <c r="AE69" s="108">
        <f t="shared" si="14"/>
        <v>0.11749925828907232</v>
      </c>
    </row>
    <row r="70" spans="1:31" x14ac:dyDescent="0.25">
      <c r="A70" s="118">
        <v>10</v>
      </c>
      <c r="B70" s="5" t="s">
        <v>217</v>
      </c>
      <c r="C70" s="5" t="s">
        <v>236</v>
      </c>
      <c r="D70" s="7" t="str">
        <f>VLOOKUP(B70,单指标趋势!E:G,3,0)</f>
        <v>纯H股9</v>
      </c>
      <c r="E70" s="113">
        <f>VLOOKUP($B70,'估值散点图-回收率0'!$C:$E,2,0)</f>
        <v>5.2212573737595268E-2</v>
      </c>
      <c r="F70" s="113">
        <f>VLOOKUP($B70,'估值散点图-回收率0'!$C:$E,3,0)</f>
        <v>6.4481621240386842</v>
      </c>
      <c r="G70" s="104">
        <f>IFERROR(INDEX(【输出】数据汇总!$A:$AJ,MATCH(不同回收率下超额拨备!$B70&amp;不同回收率下超额拨备!G$3,【输出】数据汇总!$A:$A,0),MATCH(不同回收率下超额拨备!$A$3,【输出】数据汇总!$1:$1,0))/100,"")</f>
        <v>794.39792999999986</v>
      </c>
      <c r="H70" s="104">
        <f>IFERROR(INDEX(【输出】数据汇总!$A:$AJ,MATCH(不同回收率下超额拨备!$B70&amp;不同回收率下超额拨备!H$3,【输出】数据汇总!$A:$A,0),MATCH(不同回收率下超额拨备!$A$3,【输出】数据汇总!$1:$1,0))/100,"")</f>
        <v>227.94883000000002</v>
      </c>
      <c r="I70" s="104">
        <f>IFERROR(INDEX(【输出】数据汇总!$A:$AJ,MATCH(不同回收率下超额拨备!$B70&amp;不同回收率下超额拨备!I$3,【输出】数据汇总!$A:$A,0),MATCH(不同回收率下超额拨备!$A$3,【输出】数据汇总!$1:$1,0))/100,"")</f>
        <v>-566.44909999999993</v>
      </c>
      <c r="J70" s="104">
        <f>IFERROR(INDEX(【输出】数据汇总!$A:$AJ,MATCH(不同回收率下超额拨备!$B70&amp;不同回收率下超额拨备!J$3,【输出】数据汇总!$A:$A,0),MATCH(不同回收率下超额拨备!$A$3,【输出】数据汇总!$1:$1,0))/100,"")</f>
        <v>210.80052000000001</v>
      </c>
      <c r="K70" s="104">
        <f>IFERROR(INDEX(【输出】数据汇总!$A:$AJ,MATCH(不同回收率下超额拨备!$B70&amp;不同回收率下超额拨备!K$3,【输出】数据汇总!$A:$A,0),MATCH(不同回收率下超额拨备!$A$3,【输出】数据汇总!$1:$1,0))/100,"")</f>
        <v>117.61243999999999</v>
      </c>
      <c r="L70" s="105">
        <f t="shared" si="18"/>
        <v>0</v>
      </c>
      <c r="M70" s="114">
        <f t="shared" si="20"/>
        <v>0</v>
      </c>
      <c r="N70" s="104">
        <f>IFERROR(INDEX(【输出】数据汇总!$A:$AJ,MATCH(不同回收率下超额拨备!$B70&amp;不同回收率下超额拨备!N$3,【输出】数据汇总!$A:$A,0),MATCH(不同回收率下超额拨备!$A$3,【输出】数据汇总!$1:$1,0))/100,"")</f>
        <v>-93.188080000000014</v>
      </c>
      <c r="O70" s="104">
        <f>IFERROR(INDEX(【输出】数据汇总!$A:$AJ,MATCH(不同回收率下超额拨备!$B70&amp;不同回收率下超额拨备!O$3,【输出】数据汇总!$A:$A,0),MATCH(不同回收率下超额拨备!$A$3,【输出】数据汇总!$1:$1,0))/100,"")</f>
        <v>-659.63717999999994</v>
      </c>
      <c r="P70" s="104">
        <f>IFERROR(INDEX(【输出】数据汇总!$A:$AJ,MATCH(不同回收率下超额拨备!$B70&amp;不同回收率下超额拨备!P$3,【输出】数据汇总!$A:$A,0),MATCH(不同回收率下超额拨备!$A$3,【输出】数据汇总!$1:$1,0))/100,"")</f>
        <v>11.455500000000002</v>
      </c>
      <c r="Q70" s="104">
        <f>IFERROR(INDEX(【输出】数据汇总!$A:$AJ,MATCH(不同回收率下超额拨备!$B70&amp;不同回收率下超额拨备!Q$3,【输出】数据汇总!$A:$A,0),MATCH(不同回收率下超额拨备!$A$3,【输出】数据汇总!$1:$1,0))/100,"")</f>
        <v>622.90917999999999</v>
      </c>
      <c r="R70" s="111">
        <f t="shared" si="19"/>
        <v>-57.582574309283736</v>
      </c>
      <c r="S70" s="109">
        <f t="shared" si="19"/>
        <v>-1.0589620464415053</v>
      </c>
      <c r="T70" s="116">
        <f t="shared" si="3"/>
        <v>-29.947924</v>
      </c>
      <c r="U70" s="115">
        <f t="shared" si="4"/>
        <v>-596.39702399999987</v>
      </c>
      <c r="V70" s="108">
        <f t="shared" si="5"/>
        <v>-52.062068351446882</v>
      </c>
      <c r="W70" s="108">
        <f t="shared" si="6"/>
        <v>-0.95743816779197233</v>
      </c>
      <c r="X70" s="116">
        <f t="shared" si="7"/>
        <v>12.212179999999989</v>
      </c>
      <c r="Y70" s="115">
        <f t="shared" si="8"/>
        <v>-554.23691999999994</v>
      </c>
      <c r="Z70" s="111">
        <f t="shared" si="9"/>
        <v>-48.38173104622232</v>
      </c>
      <c r="AA70" s="108">
        <f t="shared" si="10"/>
        <v>-0.88975558202561722</v>
      </c>
      <c r="AB70" s="116">
        <f t="shared" si="11"/>
        <v>54.372283999999979</v>
      </c>
      <c r="AC70" s="115">
        <f t="shared" si="12"/>
        <v>-512.07681600000001</v>
      </c>
      <c r="AD70" s="111">
        <f t="shared" si="13"/>
        <v>-44.701393740997766</v>
      </c>
      <c r="AE70" s="108">
        <f t="shared" si="14"/>
        <v>-0.82207299625926211</v>
      </c>
    </row>
    <row r="71" spans="1:31" x14ac:dyDescent="0.25">
      <c r="A71" s="118">
        <v>11</v>
      </c>
      <c r="B71" s="5" t="s">
        <v>218</v>
      </c>
      <c r="C71" s="5" t="s">
        <v>236</v>
      </c>
      <c r="D71" s="7" t="str">
        <f>VLOOKUP(B71,单指标趋势!E:G,3,0)</f>
        <v>纯H股10</v>
      </c>
      <c r="E71" s="113">
        <f>VLOOKUP($B71,'估值散点图-回收率0'!$C:$E,2,0)</f>
        <v>0.24992002076953709</v>
      </c>
      <c r="F71" s="113">
        <f>VLOOKUP($B71,'估值散点图-回收率0'!$C:$E,3,0)</f>
        <v>3.4484539482241745</v>
      </c>
      <c r="G71" s="104">
        <f>IFERROR(INDEX(【输出】数据汇总!$A:$AJ,MATCH(不同回收率下超额拨备!$B71&amp;不同回收率下超额拨备!G$3,【输出】数据汇总!$A:$A,0),MATCH(不同回收率下超额拨备!$A$3,【输出】数据汇总!$1:$1,0))/100,"")</f>
        <v>177.22226194999999</v>
      </c>
      <c r="H71" s="104">
        <f>IFERROR(INDEX(【输出】数据汇总!$A:$AJ,MATCH(不同回收率下超额拨备!$B71&amp;不同回收率下超额拨备!H$3,【输出】数据汇总!$A:$A,0),MATCH(不同回收率下超额拨备!$A$3,【输出】数据汇总!$1:$1,0))/100,"")</f>
        <v>205.45670000000001</v>
      </c>
      <c r="I71" s="104">
        <f>IFERROR(INDEX(【输出】数据汇总!$A:$AJ,MATCH(不同回收率下超额拨备!$B71&amp;不同回收率下超额拨备!I$3,【输出】数据汇总!$A:$A,0),MATCH(不同回收率下超额拨备!$A$3,【输出】数据汇总!$1:$1,0))/100,"")</f>
        <v>28.234438050000026</v>
      </c>
      <c r="J71" s="104">
        <f>IFERROR(INDEX(【输出】数据汇总!$A:$AJ,MATCH(不同回收率下超额拨备!$B71&amp;不同回收率下超额拨备!J$3,【输出】数据汇总!$A:$A,0),MATCH(不同回收率下超额拨备!$A$3,【输出】数据汇总!$1:$1,0))/100,"")</f>
        <v>16.788910000000001</v>
      </c>
      <c r="K71" s="104">
        <f>IFERROR(INDEX(【输出】数据汇总!$A:$AJ,MATCH(不同回收率下超额拨备!$B71&amp;不同回收率下超额拨备!K$3,【输出】数据汇总!$A:$A,0),MATCH(不同回收率下超额拨备!$A$3,【输出】数据汇总!$1:$1,0))/100,"")</f>
        <v>25.217569999999977</v>
      </c>
      <c r="L71" s="105">
        <f t="shared" si="18"/>
        <v>0.19262491177307353</v>
      </c>
      <c r="M71" s="114">
        <f t="shared" si="20"/>
        <v>5.5858339611079395E-2</v>
      </c>
      <c r="N71" s="104">
        <f>IFERROR(INDEX(【输出】数据汇总!$A:$AJ,MATCH(不同回收率下超额拨备!$B71&amp;不同回收率下超额拨备!N$3,【输出】数据汇总!$A:$A,0),MATCH(不同回收率下超额拨备!$A$3,【输出】数据汇总!$1:$1,0))/100,"")</f>
        <v>8.4286599999999776</v>
      </c>
      <c r="O71" s="104">
        <f>IFERROR(INDEX(【输出】数据汇总!$A:$AJ,MATCH(不同回收率下超额拨备!$B71&amp;不同回收率下超额拨备!O$3,【输出】数据汇总!$A:$A,0),MATCH(不同回收率下超额拨备!$A$3,【输出】数据汇总!$1:$1,0))/100,"")</f>
        <v>36.663098050000002</v>
      </c>
      <c r="P71" s="104">
        <f>IFERROR(INDEX(【输出】数据汇总!$A:$AJ,MATCH(不同回收率下超额拨备!$B71&amp;不同回收率下超额拨备!P$3,【输出】数据汇总!$A:$A,0),MATCH(不同回收率下超额拨备!$A$3,【输出】数据汇总!$1:$1,0))/100,"")</f>
        <v>40.21022</v>
      </c>
      <c r="Q71" s="104">
        <f>IFERROR(INDEX(【输出】数据汇总!$A:$AJ,MATCH(不同回收率下超额拨备!$B71&amp;不同回收率下超额拨备!Q$3,【输出】数据汇总!$A:$A,0),MATCH(不同回收率下超额拨备!$A$3,【输出】数据汇总!$1:$1,0))/100,"")</f>
        <v>499.92394999999999</v>
      </c>
      <c r="R71" s="111">
        <f t="shared" si="19"/>
        <v>0.91178556222771234</v>
      </c>
      <c r="S71" s="109">
        <f t="shared" si="19"/>
        <v>7.3337350711043151E-2</v>
      </c>
      <c r="T71" s="116">
        <f t="shared" si="3"/>
        <v>13.465332999999976</v>
      </c>
      <c r="U71" s="115">
        <f t="shared" si="4"/>
        <v>41.699771050000003</v>
      </c>
      <c r="V71" s="108">
        <f t="shared" si="5"/>
        <v>1.0370440910295939</v>
      </c>
      <c r="W71" s="108">
        <f t="shared" si="6"/>
        <v>8.3412229100046129E-2</v>
      </c>
      <c r="X71" s="116">
        <f t="shared" si="7"/>
        <v>16.823114999999977</v>
      </c>
      <c r="Y71" s="115">
        <f t="shared" si="8"/>
        <v>45.057553050000003</v>
      </c>
      <c r="Z71" s="111">
        <f t="shared" si="9"/>
        <v>1.1205497768975152</v>
      </c>
      <c r="AA71" s="108">
        <f t="shared" si="10"/>
        <v>9.0128814692714776E-2</v>
      </c>
      <c r="AB71" s="116">
        <f t="shared" si="11"/>
        <v>20.180896999999977</v>
      </c>
      <c r="AC71" s="115">
        <f t="shared" si="12"/>
        <v>48.415335050000003</v>
      </c>
      <c r="AD71" s="111">
        <f t="shared" si="13"/>
        <v>1.2040554627654363</v>
      </c>
      <c r="AE71" s="108">
        <f t="shared" si="14"/>
        <v>9.6845400285383409E-2</v>
      </c>
    </row>
    <row r="72" spans="1:31" x14ac:dyDescent="0.25">
      <c r="A72" s="118">
        <v>12</v>
      </c>
      <c r="B72" s="5" t="s">
        <v>219</v>
      </c>
      <c r="C72" s="5" t="s">
        <v>236</v>
      </c>
      <c r="D72" s="7" t="str">
        <f>VLOOKUP(B72,单指标趋势!E:G,3,0)</f>
        <v>纯H股11</v>
      </c>
      <c r="E72" s="113">
        <f>VLOOKUP($B72,'估值散点图-回收率0'!$C:$E,2,0)</f>
        <v>0.10018902496174287</v>
      </c>
      <c r="F72" s="113">
        <f>VLOOKUP($B72,'估值散点图-回收率0'!$C:$E,3,0)</f>
        <v>2.8263049810762944</v>
      </c>
      <c r="G72" s="104">
        <f>IFERROR(INDEX(【输出】数据汇总!$A:$AJ,MATCH(不同回收率下超额拨备!$B72&amp;不同回收率下超额拨备!G$3,【输出】数据汇总!$A:$A,0),MATCH(不同回收率下超额拨备!$A$3,【输出】数据汇总!$1:$1,0))/100,"")</f>
        <v>427.98891200600002</v>
      </c>
      <c r="H72" s="104">
        <f>IFERROR(INDEX(【输出】数据汇总!$A:$AJ,MATCH(不同回收率下超额拨备!$B72&amp;不同回收率下超额拨备!H$3,【输出】数据汇总!$A:$A,0),MATCH(不同回收率下超额拨备!$A$3,【输出】数据汇总!$1:$1,0))/100,"")</f>
        <v>258.17095</v>
      </c>
      <c r="I72" s="104">
        <f>IFERROR(INDEX(【输出】数据汇总!$A:$AJ,MATCH(不同回收率下超额拨备!$B72&amp;不同回收率下超额拨备!I$3,【输出】数据汇总!$A:$A,0),MATCH(不同回收率下超额拨备!$A$3,【输出】数据汇总!$1:$1,0))/100,"")</f>
        <v>-169.81796200600002</v>
      </c>
      <c r="J72" s="104">
        <f>IFERROR(INDEX(【输出】数据汇总!$A:$AJ,MATCH(不同回收率下超额拨备!$B72&amp;不同回收率下超额拨备!J$3,【输出】数据汇总!$A:$A,0),MATCH(不同回收率下超额拨备!$A$3,【输出】数据汇总!$1:$1,0))/100,"")</f>
        <v>225.13452000000001</v>
      </c>
      <c r="K72" s="104">
        <f>IFERROR(INDEX(【输出】数据汇总!$A:$AJ,MATCH(不同回收率下超额拨备!$B72&amp;不同回收率下超额拨备!K$3,【输出】数据汇总!$A:$A,0),MATCH(不同回收率下超额拨备!$A$3,【输出】数据汇总!$1:$1,0))/100,"")</f>
        <v>133.50663999999998</v>
      </c>
      <c r="L72" s="105">
        <f t="shared" si="18"/>
        <v>0</v>
      </c>
      <c r="M72" s="114">
        <f t="shared" si="20"/>
        <v>0</v>
      </c>
      <c r="N72" s="104">
        <f>IFERROR(INDEX(【输出】数据汇总!$A:$AJ,MATCH(不同回收率下超额拨备!$B72&amp;不同回收率下超额拨备!N$3,【输出】数据汇总!$A:$A,0),MATCH(不同回收率下超额拨备!$A$3,【输出】数据汇总!$1:$1,0))/100,"")</f>
        <v>-91.627880000000047</v>
      </c>
      <c r="O72" s="104">
        <f>IFERROR(INDEX(【输出】数据汇总!$A:$AJ,MATCH(不同回收率下超额拨备!$B72&amp;不同回收率下超额拨备!O$3,【输出】数据汇总!$A:$A,0),MATCH(不同回收率下超额拨备!$A$3,【输出】数据汇总!$1:$1,0))/100,"")</f>
        <v>-261.44584200600008</v>
      </c>
      <c r="P72" s="104">
        <f>IFERROR(INDEX(【输出】数据汇总!$A:$AJ,MATCH(不同回收率下超额拨备!$B72&amp;不同回收率下超额拨备!P$3,【输出】数据汇总!$A:$A,0),MATCH(不同回收率下超额拨备!$A$3,【输出】数据汇总!$1:$1,0))/100,"")</f>
        <v>54.982060000000004</v>
      </c>
      <c r="Q72" s="104">
        <f>IFERROR(INDEX(【输出】数据汇总!$A:$AJ,MATCH(不同回收率下超额拨备!$B72&amp;不同回收率下超额拨备!Q$3,【输出】数据汇总!$A:$A,0),MATCH(不同回收率下超额拨备!$A$3,【输出】数据汇总!$1:$1,0))/100,"")</f>
        <v>1252.26953</v>
      </c>
      <c r="R72" s="111">
        <f t="shared" si="19"/>
        <v>-4.7551117947563268</v>
      </c>
      <c r="S72" s="109">
        <f t="shared" si="19"/>
        <v>-0.20877761196185943</v>
      </c>
      <c r="T72" s="116">
        <f t="shared" si="3"/>
        <v>-24.08752400000003</v>
      </c>
      <c r="U72" s="115">
        <f t="shared" si="4"/>
        <v>-193.90548600600005</v>
      </c>
      <c r="V72" s="108">
        <f t="shared" si="5"/>
        <v>-3.5267046379491789</v>
      </c>
      <c r="W72" s="108">
        <f t="shared" si="6"/>
        <v>-0.15484325168081031</v>
      </c>
      <c r="X72" s="116">
        <f t="shared" si="7"/>
        <v>20.939379999999971</v>
      </c>
      <c r="Y72" s="115">
        <f t="shared" si="8"/>
        <v>-148.87858200600004</v>
      </c>
      <c r="Z72" s="111">
        <f t="shared" si="9"/>
        <v>-2.7077665334110805</v>
      </c>
      <c r="AA72" s="108">
        <f t="shared" si="10"/>
        <v>-0.11888701149344426</v>
      </c>
      <c r="AB72" s="116">
        <f t="shared" si="11"/>
        <v>65.966283999999959</v>
      </c>
      <c r="AC72" s="115">
        <f t="shared" si="12"/>
        <v>-103.85167800600006</v>
      </c>
      <c r="AD72" s="111">
        <f t="shared" si="13"/>
        <v>-1.8888284288729824</v>
      </c>
      <c r="AE72" s="108">
        <f t="shared" si="14"/>
        <v>-8.2930771306078219E-2</v>
      </c>
    </row>
    <row r="73" spans="1:31" x14ac:dyDescent="0.25">
      <c r="A73" s="118">
        <v>13</v>
      </c>
      <c r="B73" s="5" t="s">
        <v>220</v>
      </c>
      <c r="C73" s="5" t="s">
        <v>236</v>
      </c>
      <c r="D73" s="7" t="str">
        <f>VLOOKUP(B73,单指标趋势!E:G,3,0)</f>
        <v>纯H股12</v>
      </c>
      <c r="E73" s="113">
        <f>VLOOKUP($B73,'估值散点图-回收率0'!$C:$E,2,0)</f>
        <v>0.522186447119386</v>
      </c>
      <c r="F73" s="113">
        <f>VLOOKUP($B73,'估值散点图-回收率0'!$C:$E,3,0)</f>
        <v>7.79027914690427</v>
      </c>
      <c r="G73" s="104">
        <f>IFERROR(INDEX(【输出】数据汇总!$A:$AJ,MATCH(不同回收率下超额拨备!$B73&amp;不同回收率下超额拨备!G$3,【输出】数据汇总!$A:$A,0),MATCH(不同回收率下超额拨备!$A$3,【输出】数据汇总!$1:$1,0))/100,"")</f>
        <v>80.338801895000003</v>
      </c>
      <c r="H73" s="104">
        <f>IFERROR(INDEX(【输出】数据汇总!$A:$AJ,MATCH(不同回收率下超额拨备!$B73&amp;不同回收率下超额拨备!H$3,【输出】数据汇总!$A:$A,0),MATCH(不同回收率下超额拨备!$A$3,【输出】数据汇总!$1:$1,0))/100,"")</f>
        <v>51.408960000000008</v>
      </c>
      <c r="I73" s="104">
        <f>IFERROR(INDEX(【输出】数据汇总!$A:$AJ,MATCH(不同回收率下超额拨备!$B73&amp;不同回收率下超额拨备!I$3,【输出】数据汇总!$A:$A,0),MATCH(不同回收率下超额拨备!$A$3,【输出】数据汇总!$1:$1,0))/100,"")</f>
        <v>-28.929841894999992</v>
      </c>
      <c r="J73" s="104">
        <f>IFERROR(INDEX(【输出】数据汇总!$A:$AJ,MATCH(不同回收率下超额拨备!$B73&amp;不同回收率下超额拨备!J$3,【输出】数据汇总!$A:$A,0),MATCH(不同回收率下超额拨备!$A$3,【输出】数据汇总!$1:$1,0))/100,"")</f>
        <v>21.63672</v>
      </c>
      <c r="K73" s="104">
        <f>IFERROR(INDEX(【输出】数据汇总!$A:$AJ,MATCH(不同回收率下超额拨备!$B73&amp;不同回收率下超额拨备!K$3,【输出】数据汇总!$A:$A,0),MATCH(不同回收率下超额拨备!$A$3,【输出】数据汇总!$1:$1,0))/100,"")</f>
        <v>36.074569999999987</v>
      </c>
      <c r="L73" s="105">
        <f t="shared" si="18"/>
        <v>0.29995698372010859</v>
      </c>
      <c r="M73" s="114">
        <f t="shared" si="20"/>
        <v>3.850400968485277E-2</v>
      </c>
      <c r="N73" s="104">
        <f>IFERROR(INDEX(【输出】数据汇总!$A:$AJ,MATCH(不同回收率下超额拨备!$B73&amp;不同回收率下超额拨备!N$3,【输出】数据汇总!$A:$A,0),MATCH(不同回收率下超额拨备!$A$3,【输出】数据汇总!$1:$1,0))/100,"")</f>
        <v>14.437849999999985</v>
      </c>
      <c r="O73" s="104">
        <f>IFERROR(INDEX(【输出】数据汇总!$A:$AJ,MATCH(不同回收率下超额拨备!$B73&amp;不同回收率下超额拨备!O$3,【输出】数据汇总!$A:$A,0),MATCH(不同回收率下超额拨备!$A$3,【输出】数据汇总!$1:$1,0))/100,"")</f>
        <v>-14.491991895000005</v>
      </c>
      <c r="P73" s="104">
        <f>IFERROR(INDEX(【输出】数据汇总!$A:$AJ,MATCH(不同回收率下超额拨备!$B73&amp;不同回收率下超额拨备!P$3,【输出】数据汇总!$A:$A,0),MATCH(不同回收率下超额拨备!$A$3,【输出】数据汇总!$1:$1,0))/100,"")</f>
        <v>22.524319999999999</v>
      </c>
      <c r="Q73" s="104">
        <f>IFERROR(INDEX(【输出】数据汇总!$A:$AJ,MATCH(不同回收率下超额拨备!$B73&amp;不同回收率下超额拨备!Q$3,【输出】数据汇总!$A:$A,0),MATCH(不同回收率下超额拨备!$A$3,【输出】数据汇总!$1:$1,0))/100,"")</f>
        <v>333.00163999999995</v>
      </c>
      <c r="R73" s="111">
        <f t="shared" si="19"/>
        <v>-0.64339309222209617</v>
      </c>
      <c r="S73" s="109">
        <f t="shared" si="19"/>
        <v>-4.3519280850989224E-2</v>
      </c>
      <c r="T73" s="116">
        <f t="shared" si="3"/>
        <v>20.928865999999989</v>
      </c>
      <c r="U73" s="115">
        <f t="shared" si="4"/>
        <v>-8.0009758950000034</v>
      </c>
      <c r="V73" s="108">
        <f t="shared" si="5"/>
        <v>-0.3552149807408172</v>
      </c>
      <c r="W73" s="108">
        <f t="shared" si="6"/>
        <v>-2.4026836309274647E-2</v>
      </c>
      <c r="X73" s="116">
        <f t="shared" si="7"/>
        <v>25.256209999999989</v>
      </c>
      <c r="Y73" s="115">
        <f t="shared" si="8"/>
        <v>-3.6736318950000033</v>
      </c>
      <c r="Z73" s="111">
        <f t="shared" si="9"/>
        <v>-0.16309623975329793</v>
      </c>
      <c r="AA73" s="108">
        <f t="shared" si="10"/>
        <v>-1.1031873281464932E-2</v>
      </c>
      <c r="AB73" s="116">
        <f t="shared" si="11"/>
        <v>29.583553999999985</v>
      </c>
      <c r="AC73" s="115">
        <f t="shared" si="12"/>
        <v>0.65371210499999322</v>
      </c>
      <c r="AD73" s="111">
        <f t="shared" si="13"/>
        <v>2.9022501234221197E-2</v>
      </c>
      <c r="AE73" s="108">
        <f t="shared" si="14"/>
        <v>1.9630897463447728E-3</v>
      </c>
    </row>
    <row r="74" spans="1:31" x14ac:dyDescent="0.25">
      <c r="A74" s="118">
        <v>14</v>
      </c>
      <c r="B74" s="5" t="s">
        <v>221</v>
      </c>
      <c r="C74" s="5" t="s">
        <v>236</v>
      </c>
      <c r="D74" s="7" t="str">
        <f>VLOOKUP(B74,单指标趋势!E:G,3,0)</f>
        <v>纯H股13</v>
      </c>
      <c r="E74" s="113">
        <f>VLOOKUP($B74,'估值散点图-回收率0'!$C:$E,2,0)</f>
        <v>0.34196620345831996</v>
      </c>
      <c r="F74" s="113">
        <f>VLOOKUP($B74,'估值散点图-回收率0'!$C:$E,3,0)</f>
        <v>5.5519408328108808</v>
      </c>
      <c r="G74" s="104">
        <f>IFERROR(INDEX(【输出】数据汇总!$A:$AJ,MATCH(不同回收率下超额拨备!$B74&amp;不同回收率下超额拨备!G$3,【输出】数据汇总!$A:$A,0),MATCH(不同回收率下超额拨备!$A$3,【输出】数据汇总!$1:$1,0))/100,"")</f>
        <v>160.41700927499997</v>
      </c>
      <c r="H74" s="104">
        <f>IFERROR(INDEX(【输出】数据汇总!$A:$AJ,MATCH(不同回收率下超额拨备!$B74&amp;不同回收率下超额拨备!H$3,【输出】数据汇总!$A:$A,0),MATCH(不同回收率下超额拨备!$A$3,【输出】数据汇总!$1:$1,0))/100,"")</f>
        <v>151.09982000000002</v>
      </c>
      <c r="I74" s="104">
        <f>IFERROR(INDEX(【输出】数据汇总!$A:$AJ,MATCH(不同回收率下超额拨备!$B74&amp;不同回收率下超额拨备!I$3,【输出】数据汇总!$A:$A,0),MATCH(不同回收率下超额拨备!$A$3,【输出】数据汇总!$1:$1,0))/100,"")</f>
        <v>-9.317189274999965</v>
      </c>
      <c r="J74" s="104">
        <f>IFERROR(INDEX(【输出】数据汇总!$A:$AJ,MATCH(不同回收率下超额拨备!$B74&amp;不同回收率下超额拨备!J$3,【输出】数据汇总!$A:$A,0),MATCH(不同回收率下超额拨备!$A$3,【输出】数据汇总!$1:$1,0))/100,"")</f>
        <v>0.74179000000000006</v>
      </c>
      <c r="K74" s="104">
        <f>IFERROR(INDEX(【输出】数据汇总!$A:$AJ,MATCH(不同回收率下超额拨备!$B74&amp;不同回收率下超额拨备!K$3,【输出】数据汇总!$A:$A,0),MATCH(不同回收率下超额拨备!$A$3,【输出】数据汇总!$1:$1,0))/100,"")</f>
        <v>5.8417799999999804</v>
      </c>
      <c r="L74" s="105">
        <f t="shared" si="18"/>
        <v>0.3720201103355128</v>
      </c>
      <c r="M74" s="114">
        <f t="shared" si="20"/>
        <v>6.7007218113159087E-2</v>
      </c>
      <c r="N74" s="104">
        <f>IFERROR(INDEX(【输出】数据汇总!$A:$AJ,MATCH(不同回收率下超额拨备!$B74&amp;不同回收率下超额拨备!N$3,【输出】数据汇总!$A:$A,0),MATCH(不同回收率下超额拨备!$A$3,【输出】数据汇总!$1:$1,0))/100,"")</f>
        <v>5.0999899999999805</v>
      </c>
      <c r="O74" s="104">
        <f>IFERROR(INDEX(【输出】数据汇总!$A:$AJ,MATCH(不同回收率下超额拨备!$B74&amp;不同回收率下超额拨备!O$3,【输出】数据汇总!$A:$A,0),MATCH(不同回收率下超额拨备!$A$3,【输出】数据汇总!$1:$1,0))/100,"")</f>
        <v>-4.2171992749999836</v>
      </c>
      <c r="P74" s="104">
        <f>IFERROR(INDEX(【输出】数据汇总!$A:$AJ,MATCH(不同回收率下超额拨备!$B74&amp;不同回收率下超额拨备!P$3,【输出】数据汇总!$A:$A,0),MATCH(不同回收率下超额拨备!$A$3,【输出】数据汇总!$1:$1,0))/100,"")</f>
        <v>38.539079999999998</v>
      </c>
      <c r="Q74" s="104">
        <f>IFERROR(INDEX(【输出】数据汇总!$A:$AJ,MATCH(不同回收率下超额拨备!$B74&amp;不同回收率下超额拨备!Q$3,【输出】数据汇总!$A:$A,0),MATCH(不同回收率下超额拨备!$A$3,【输出】数据汇总!$1:$1,0))/100,"")</f>
        <v>602.94840999999997</v>
      </c>
      <c r="R74" s="111">
        <f t="shared" si="19"/>
        <v>-0.10942656843391134</v>
      </c>
      <c r="S74" s="109">
        <f t="shared" si="19"/>
        <v>-6.9942953742924436E-3</v>
      </c>
      <c r="T74" s="116">
        <f t="shared" si="3"/>
        <v>5.3225269999999805</v>
      </c>
      <c r="U74" s="115">
        <f t="shared" si="4"/>
        <v>-3.9946622749999845</v>
      </c>
      <c r="V74" s="108">
        <f t="shared" si="5"/>
        <v>-0.10365224792600095</v>
      </c>
      <c r="W74" s="108">
        <f t="shared" si="6"/>
        <v>-6.6252140460905844E-3</v>
      </c>
      <c r="X74" s="116">
        <f t="shared" si="7"/>
        <v>5.4708849999999805</v>
      </c>
      <c r="Y74" s="115">
        <f t="shared" si="8"/>
        <v>-3.8463042749999845</v>
      </c>
      <c r="Z74" s="111">
        <f t="shared" si="9"/>
        <v>-9.9802700920727336E-2</v>
      </c>
      <c r="AA74" s="108">
        <f t="shared" si="10"/>
        <v>-6.3791598272893444E-3</v>
      </c>
      <c r="AB74" s="116">
        <f t="shared" si="11"/>
        <v>5.6192429999999804</v>
      </c>
      <c r="AC74" s="115">
        <f t="shared" si="12"/>
        <v>-3.6979462749999845</v>
      </c>
      <c r="AD74" s="111">
        <f t="shared" si="13"/>
        <v>-9.595315391545374E-2</v>
      </c>
      <c r="AE74" s="108">
        <f t="shared" si="14"/>
        <v>-6.1331056084881035E-3</v>
      </c>
    </row>
    <row r="75" spans="1:31" s="15" customFormat="1" ht="15.6" x14ac:dyDescent="0.25">
      <c r="A75" s="17"/>
      <c r="B75" s="161" t="s">
        <v>390</v>
      </c>
      <c r="C75" s="162"/>
      <c r="D75" s="161" t="s">
        <v>390</v>
      </c>
      <c r="E75" s="161"/>
      <c r="F75" s="161"/>
      <c r="G75" s="163">
        <f t="shared" ref="G75:Q78" si="21">SUMIFS(G$4:G$45,$C$4:$C$45,$B75)</f>
        <v>37133.826518999995</v>
      </c>
      <c r="H75" s="163">
        <f>SUMIFS(H$4:H$45,$C$4:$C$45,$B75)</f>
        <v>39815.4</v>
      </c>
      <c r="I75" s="163">
        <f>SUMIFS(I$4:I$45,$C$4:$C$45,$B75)</f>
        <v>2681.5734809999999</v>
      </c>
      <c r="J75" s="163">
        <f t="shared" si="21"/>
        <v>512.63000000000011</v>
      </c>
      <c r="K75" s="163">
        <f t="shared" si="21"/>
        <v>54.890000000000327</v>
      </c>
      <c r="L75" s="163"/>
      <c r="M75" s="163"/>
      <c r="N75" s="163">
        <f>SUMIFS(N$4:N$45,$C$4:$C$45,$B75)</f>
        <v>-457.73999999999933</v>
      </c>
      <c r="O75" s="163">
        <f t="shared" si="21"/>
        <v>2223.8334810000006</v>
      </c>
      <c r="P75" s="163">
        <f t="shared" si="21"/>
        <v>14245.56</v>
      </c>
      <c r="Q75" s="163">
        <f t="shared" si="21"/>
        <v>166382.74</v>
      </c>
      <c r="R75" s="165">
        <f>$O75/P75</f>
        <v>0.15610712958985121</v>
      </c>
      <c r="S75" s="166">
        <f t="shared" si="19"/>
        <v>1.3365770277614137E-2</v>
      </c>
      <c r="T75" s="170">
        <f t="shared" si="3"/>
        <v>-303.95099999999974</v>
      </c>
      <c r="U75" s="164">
        <f t="shared" si="4"/>
        <v>2377.6224810000003</v>
      </c>
      <c r="V75" s="167">
        <f t="shared" si="5"/>
        <v>0.16690270378981242</v>
      </c>
      <c r="W75" s="167">
        <f t="shared" si="6"/>
        <v>1.4290078892798619E-2</v>
      </c>
      <c r="X75" s="170">
        <f t="shared" si="7"/>
        <v>-201.42499999999973</v>
      </c>
      <c r="Y75" s="164">
        <f t="shared" si="8"/>
        <v>2480.1484810000002</v>
      </c>
      <c r="Z75" s="165">
        <f t="shared" si="9"/>
        <v>0.17409975325645324</v>
      </c>
      <c r="AA75" s="166">
        <f t="shared" si="10"/>
        <v>1.490628463625494E-2</v>
      </c>
      <c r="AB75" s="163">
        <f t="shared" si="11"/>
        <v>-98.898999999999717</v>
      </c>
      <c r="AC75" s="164">
        <f t="shared" si="12"/>
        <v>2582.674481</v>
      </c>
      <c r="AD75" s="165">
        <f t="shared" si="13"/>
        <v>0.18129680272309409</v>
      </c>
      <c r="AE75" s="167">
        <f t="shared" si="14"/>
        <v>1.5522490379711262E-2</v>
      </c>
    </row>
    <row r="76" spans="1:31" ht="15.6" x14ac:dyDescent="0.25">
      <c r="B76" s="13" t="s">
        <v>257</v>
      </c>
      <c r="C76" s="121"/>
      <c r="D76" s="13" t="s">
        <v>257</v>
      </c>
      <c r="E76" s="13"/>
      <c r="F76" s="13"/>
      <c r="G76" s="122">
        <f t="shared" si="21"/>
        <v>12771.719444</v>
      </c>
      <c r="H76" s="122">
        <f t="shared" si="21"/>
        <v>10559.180000000002</v>
      </c>
      <c r="I76" s="122">
        <f t="shared" si="21"/>
        <v>-2212.5394439999995</v>
      </c>
      <c r="J76" s="122">
        <f t="shared" si="21"/>
        <v>2695.3199999999997</v>
      </c>
      <c r="K76" s="122">
        <f t="shared" si="21"/>
        <v>3029.5799999999995</v>
      </c>
      <c r="L76" s="122"/>
      <c r="M76" s="122"/>
      <c r="N76" s="122">
        <f t="shared" si="21"/>
        <v>334.25999999999925</v>
      </c>
      <c r="O76" s="122">
        <f t="shared" si="21"/>
        <v>-1878.2794439999998</v>
      </c>
      <c r="P76" s="122">
        <f t="shared" si="21"/>
        <v>5004.38</v>
      </c>
      <c r="Q76" s="122">
        <f t="shared" si="21"/>
        <v>62645.53</v>
      </c>
      <c r="R76" s="123">
        <f t="shared" si="19"/>
        <v>-0.37532710225842159</v>
      </c>
      <c r="S76" s="124">
        <f t="shared" si="19"/>
        <v>-2.9982657086626927E-2</v>
      </c>
      <c r="T76" s="125">
        <f t="shared" si="3"/>
        <v>1142.8559999999998</v>
      </c>
      <c r="U76" s="126">
        <f t="shared" si="4"/>
        <v>-1069.6834439999998</v>
      </c>
      <c r="V76" s="127">
        <f>U76/$P76</f>
        <v>-0.2137494442868047</v>
      </c>
      <c r="W76" s="127">
        <f t="shared" si="6"/>
        <v>-1.7075175898424035E-2</v>
      </c>
      <c r="X76" s="125">
        <f t="shared" si="7"/>
        <v>1681.9199999999996</v>
      </c>
      <c r="Y76" s="126">
        <f t="shared" si="8"/>
        <v>-530.61944399999993</v>
      </c>
      <c r="Z76" s="123">
        <f t="shared" si="9"/>
        <v>-0.10603100563906016</v>
      </c>
      <c r="AA76" s="124">
        <f t="shared" si="10"/>
        <v>-8.4701884396221078E-3</v>
      </c>
      <c r="AB76" s="122">
        <f t="shared" si="11"/>
        <v>2220.9839999999995</v>
      </c>
      <c r="AC76" s="126">
        <f t="shared" si="12"/>
        <v>8.4445559999999205</v>
      </c>
      <c r="AD76" s="123">
        <f t="shared" si="13"/>
        <v>1.6874330086843765E-3</v>
      </c>
      <c r="AE76" s="127">
        <f t="shared" si="14"/>
        <v>1.347990191798189E-4</v>
      </c>
    </row>
    <row r="77" spans="1:31" ht="15.6" x14ac:dyDescent="0.25">
      <c r="B77" s="2" t="s">
        <v>255</v>
      </c>
      <c r="C77" s="121"/>
      <c r="D77" s="2" t="s">
        <v>255</v>
      </c>
      <c r="E77" s="2"/>
      <c r="F77" s="2"/>
      <c r="G77" s="122">
        <f t="shared" si="21"/>
        <v>376.82939634000002</v>
      </c>
      <c r="H77" s="122">
        <f t="shared" si="21"/>
        <v>391.06529</v>
      </c>
      <c r="I77" s="122">
        <f t="shared" si="21"/>
        <v>14.235893660000009</v>
      </c>
      <c r="J77" s="122">
        <f t="shared" si="21"/>
        <v>898.88536514999987</v>
      </c>
      <c r="K77" s="122">
        <f t="shared" si="21"/>
        <v>142.67615357799997</v>
      </c>
      <c r="L77" s="122"/>
      <c r="M77" s="122"/>
      <c r="N77" s="122">
        <f t="shared" si="21"/>
        <v>-53.982586422000047</v>
      </c>
      <c r="O77" s="122">
        <f t="shared" si="21"/>
        <v>-39.746692762000052</v>
      </c>
      <c r="P77" s="122">
        <f t="shared" si="21"/>
        <v>1154.4745499999999</v>
      </c>
      <c r="Q77" s="122">
        <f t="shared" si="21"/>
        <v>11274.123130000002</v>
      </c>
      <c r="R77" s="123">
        <f t="shared" si="19"/>
        <v>-3.4428383685028013E-2</v>
      </c>
      <c r="S77" s="124">
        <f t="shared" si="19"/>
        <v>-3.5254797471774681E-3</v>
      </c>
      <c r="T77" s="125">
        <f t="shared" si="3"/>
        <v>-486.54360202699985</v>
      </c>
      <c r="U77" s="126">
        <f t="shared" si="4"/>
        <v>-472.30770836699986</v>
      </c>
      <c r="V77" s="127">
        <f t="shared" si="5"/>
        <v>-0.40911054155936127</v>
      </c>
      <c r="W77" s="127">
        <f t="shared" si="6"/>
        <v>-4.1893076997731864E-2</v>
      </c>
      <c r="X77" s="125">
        <f t="shared" si="7"/>
        <v>-306.76652899699997</v>
      </c>
      <c r="Y77" s="126">
        <f t="shared" si="8"/>
        <v>-292.53063533699998</v>
      </c>
      <c r="Z77" s="123">
        <f t="shared" si="9"/>
        <v>-0.25338855268572186</v>
      </c>
      <c r="AA77" s="124">
        <f t="shared" si="10"/>
        <v>-2.5947085370975537E-2</v>
      </c>
      <c r="AB77" s="122">
        <f t="shared" si="11"/>
        <v>-126.98945596700003</v>
      </c>
      <c r="AC77" s="126">
        <f t="shared" si="12"/>
        <v>-112.75356230700001</v>
      </c>
      <c r="AD77" s="123">
        <f t="shared" si="13"/>
        <v>-9.7666563812082316E-2</v>
      </c>
      <c r="AE77" s="127">
        <f t="shared" si="14"/>
        <v>-1.0001093744219201E-2</v>
      </c>
    </row>
    <row r="78" spans="1:31" ht="15.6" x14ac:dyDescent="0.25">
      <c r="B78" s="2" t="s">
        <v>256</v>
      </c>
      <c r="C78" s="121"/>
      <c r="D78" s="2" t="s">
        <v>256</v>
      </c>
      <c r="E78" s="2"/>
      <c r="F78" s="2"/>
      <c r="G78" s="122">
        <f t="shared" si="21"/>
        <v>299.86136379372408</v>
      </c>
      <c r="H78" s="122">
        <f t="shared" si="21"/>
        <v>461.82664268939999</v>
      </c>
      <c r="I78" s="122">
        <f t="shared" si="21"/>
        <v>161.96527889567591</v>
      </c>
      <c r="J78" s="122">
        <f t="shared" si="21"/>
        <v>23.975950000000005</v>
      </c>
      <c r="K78" s="122">
        <f t="shared" si="21"/>
        <v>47.795628880200013</v>
      </c>
      <c r="L78" s="122"/>
      <c r="M78" s="122"/>
      <c r="N78" s="122">
        <f t="shared" si="21"/>
        <v>31.49410888020001</v>
      </c>
      <c r="O78" s="122">
        <f t="shared" si="21"/>
        <v>193.45938777587597</v>
      </c>
      <c r="P78" s="122">
        <f t="shared" si="21"/>
        <v>204.25364061720001</v>
      </c>
      <c r="Q78" s="122">
        <f t="shared" si="21"/>
        <v>2192.6507076824</v>
      </c>
      <c r="R78" s="123">
        <f t="shared" ref="R78:S79" si="22">$O78/P78</f>
        <v>0.9471527028418848</v>
      </c>
      <c r="S78" s="124">
        <f t="shared" si="22"/>
        <v>8.8230828146978205E-2</v>
      </c>
      <c r="T78" s="125">
        <f t="shared" si="3"/>
        <v>31.012463880200009</v>
      </c>
      <c r="U78" s="126">
        <f t="shared" si="4"/>
        <v>192.97774277587592</v>
      </c>
      <c r="V78" s="127">
        <f t="shared" si="5"/>
        <v>0.94479462981785134</v>
      </c>
      <c r="W78" s="127">
        <f t="shared" si="6"/>
        <v>8.8011164796900368E-2</v>
      </c>
      <c r="X78" s="125">
        <f t="shared" si="7"/>
        <v>35.807653880200007</v>
      </c>
      <c r="Y78" s="126">
        <f t="shared" si="8"/>
        <v>197.77293277587592</v>
      </c>
      <c r="Z78" s="123">
        <f t="shared" si="9"/>
        <v>0.96827127378615563</v>
      </c>
      <c r="AA78" s="124">
        <f t="shared" si="10"/>
        <v>9.0198102270889757E-2</v>
      </c>
      <c r="AB78" s="122">
        <f t="shared" si="11"/>
        <v>40.602843880200012</v>
      </c>
      <c r="AC78" s="126">
        <f t="shared" si="12"/>
        <v>202.56812277587591</v>
      </c>
      <c r="AD78" s="123">
        <f t="shared" si="13"/>
        <v>0.99174791775446003</v>
      </c>
      <c r="AE78" s="127">
        <f t="shared" si="14"/>
        <v>9.2385039744879147E-2</v>
      </c>
    </row>
    <row r="79" spans="1:31" ht="15.6" x14ac:dyDescent="0.25">
      <c r="B79" s="2" t="s">
        <v>402</v>
      </c>
      <c r="C79" s="121"/>
      <c r="D79" s="2" t="s">
        <v>402</v>
      </c>
      <c r="E79" s="2"/>
      <c r="F79" s="2"/>
      <c r="G79" s="122">
        <f t="shared" ref="G79:Q79" si="23">SUM(G75:G78)</f>
        <v>50582.236723133719</v>
      </c>
      <c r="H79" s="122">
        <f>SUM(H75:H78)</f>
        <v>51227.471932689397</v>
      </c>
      <c r="I79" s="122">
        <f t="shared" si="23"/>
        <v>645.23520955567619</v>
      </c>
      <c r="J79" s="122">
        <f t="shared" si="23"/>
        <v>4130.8113151500002</v>
      </c>
      <c r="K79" s="122">
        <f t="shared" si="23"/>
        <v>3274.9417824582001</v>
      </c>
      <c r="L79" s="122"/>
      <c r="M79" s="122"/>
      <c r="N79" s="122">
        <f>SUM(N75:N78)</f>
        <v>-145.96847754180013</v>
      </c>
      <c r="O79" s="122">
        <f t="shared" si="23"/>
        <v>499.26673201387666</v>
      </c>
      <c r="P79" s="122">
        <f t="shared" si="23"/>
        <v>20608.668190617198</v>
      </c>
      <c r="Q79" s="122">
        <f t="shared" si="23"/>
        <v>242495.04383768237</v>
      </c>
      <c r="R79" s="123">
        <f t="shared" si="22"/>
        <v>2.4226055143203525E-2</v>
      </c>
      <c r="S79" s="124">
        <f t="shared" si="22"/>
        <v>2.0588739634120859E-3</v>
      </c>
      <c r="T79" s="125">
        <f t="shared" si="3"/>
        <v>383.3738618532002</v>
      </c>
      <c r="U79" s="126">
        <f t="shared" si="4"/>
        <v>1028.6090714088764</v>
      </c>
      <c r="V79" s="127">
        <f t="shared" si="5"/>
        <v>4.9911477146164444E-2</v>
      </c>
      <c r="W79" s="127">
        <f t="shared" si="6"/>
        <v>4.2417735848547531E-3</v>
      </c>
      <c r="X79" s="125">
        <f t="shared" si="7"/>
        <v>1209.5361248832</v>
      </c>
      <c r="Y79" s="126">
        <f t="shared" si="8"/>
        <v>1854.7713344388762</v>
      </c>
      <c r="Z79" s="123">
        <f t="shared" si="9"/>
        <v>8.9999572863389804E-2</v>
      </c>
      <c r="AA79" s="124">
        <f t="shared" si="10"/>
        <v>7.648697907741136E-3</v>
      </c>
      <c r="AB79" s="122">
        <f t="shared" si="11"/>
        <v>2035.6983879131999</v>
      </c>
      <c r="AC79" s="126">
        <f t="shared" si="12"/>
        <v>2680.9335974688761</v>
      </c>
      <c r="AD79" s="123">
        <f t="shared" si="13"/>
        <v>0.13008766858061516</v>
      </c>
      <c r="AE79" s="127">
        <f t="shared" si="14"/>
        <v>1.105562223062752E-2</v>
      </c>
    </row>
    <row r="80" spans="1:31" ht="15.6" x14ac:dyDescent="0.25">
      <c r="A80" s="6"/>
      <c r="B80" s="83" t="s">
        <v>458</v>
      </c>
      <c r="C80" s="128"/>
      <c r="D80" s="83"/>
      <c r="E80" s="83"/>
      <c r="F80" s="83"/>
      <c r="G80" s="129">
        <f>SUMIFS(G$4:G$74,$C$4:$C$74,$B80)</f>
        <v>3568.9023781230003</v>
      </c>
      <c r="H80" s="129">
        <f>SUMIFS(H$4:H$74,$C$4:$C$74,$B80)</f>
        <v>2142.1342100000002</v>
      </c>
      <c r="I80" s="129">
        <f>SUMIFS(I$4:I$74,$C$4:$C$74,$B80)</f>
        <v>-1426.7681681229997</v>
      </c>
      <c r="J80" s="129">
        <f>SUMIFS(J$4:J$74,$C$4:$C$74,$B80)</f>
        <v>1038.2063700000001</v>
      </c>
      <c r="K80" s="129">
        <f>SUMIFS(K$4:K$74,$C$4:$C$74,$B80)</f>
        <v>988.42976999999996</v>
      </c>
      <c r="L80" s="129"/>
      <c r="M80" s="129"/>
      <c r="N80" s="129">
        <f>SUMIFS(N$4:N$74,$C$4:$C$74,$B80)</f>
        <v>-49.776600000000101</v>
      </c>
      <c r="O80" s="129">
        <f>SUMIFS(O$4:O$74,$C$4:$C$74,$B80)</f>
        <v>-1476.544768123</v>
      </c>
      <c r="P80" s="129">
        <f>SUMIFS(P$4:P$74,$C$4:$C$74,$B80)</f>
        <v>476.31644000000006</v>
      </c>
      <c r="Q80" s="129">
        <f>SUMIFS(Q$4:Q$74,$C$4:$C$74,$B80)</f>
        <v>8837.0221899999997</v>
      </c>
      <c r="R80" s="130">
        <f t="shared" ref="R80" si="24">$O80/P80</f>
        <v>-3.0999240087598063</v>
      </c>
      <c r="S80" s="131">
        <f t="shared" ref="S80" si="25">$O80/Q80</f>
        <v>-0.16708623520192836</v>
      </c>
      <c r="T80" s="132">
        <f t="shared" ref="T80" si="26">$K80-$J80*(1-V$1)</f>
        <v>261.68531099999996</v>
      </c>
      <c r="U80" s="133">
        <f t="shared" ref="U80" si="27">$I80+T80</f>
        <v>-1165.0828571229997</v>
      </c>
      <c r="V80" s="134">
        <f t="shared" ref="V80" si="28">U80/$P80</f>
        <v>-2.4460269671208485</v>
      </c>
      <c r="W80" s="134">
        <f t="shared" ref="W80" si="29">U80/$Q80</f>
        <v>-0.13184111480917304</v>
      </c>
      <c r="X80" s="132">
        <f t="shared" ref="X80" si="30">$K80-$J80*(1-Z$1)</f>
        <v>469.32658499999991</v>
      </c>
      <c r="Y80" s="133">
        <f t="shared" ref="Y80" si="31">$I80+X80</f>
        <v>-957.44158312299976</v>
      </c>
      <c r="Z80" s="130">
        <f t="shared" ref="Z80" si="32">Y80/$P80</f>
        <v>-2.0100956060282105</v>
      </c>
      <c r="AA80" s="131">
        <f t="shared" ref="AA80" si="33">Y80/$Q80</f>
        <v>-0.10834436788066952</v>
      </c>
      <c r="AB80" s="129">
        <f t="shared" ref="AB80" si="34">$K80-$J80*(1-AD$1)</f>
        <v>676.96785899999986</v>
      </c>
      <c r="AC80" s="133">
        <f t="shared" ref="AC80" si="35">$I80+AB80</f>
        <v>-749.80030912299981</v>
      </c>
      <c r="AD80" s="130">
        <f t="shared" ref="AD80" si="36">AC80/$P80</f>
        <v>-1.5741642449355722</v>
      </c>
      <c r="AE80" s="127">
        <f t="shared" ref="AE80" si="37">AC80/$Q80</f>
        <v>-8.4847620952165997E-2</v>
      </c>
    </row>
    <row r="81" spans="1:31" x14ac:dyDescent="0.25">
      <c r="I81" s="40"/>
      <c r="J81" s="40"/>
      <c r="K81" s="40"/>
      <c r="L81" s="40"/>
      <c r="M81" s="40"/>
      <c r="N81" s="40"/>
      <c r="O81" s="40"/>
      <c r="P81" s="40"/>
      <c r="Q81" s="40"/>
    </row>
    <row r="82" spans="1:31" x14ac:dyDescent="0.25">
      <c r="I82" s="40"/>
      <c r="J82" s="40"/>
      <c r="K82" s="40"/>
      <c r="L82" s="40"/>
      <c r="M82" s="40"/>
      <c r="N82" s="40"/>
      <c r="O82" s="40"/>
      <c r="P82" s="40"/>
      <c r="Q82" s="40"/>
      <c r="V82" s="135">
        <f>Z76-R76</f>
        <v>0.26929609661936144</v>
      </c>
    </row>
    <row r="83" spans="1:31" x14ac:dyDescent="0.25">
      <c r="I83" s="40"/>
      <c r="J83" s="40"/>
      <c r="K83" s="40"/>
      <c r="L83" s="40"/>
      <c r="M83" s="40"/>
      <c r="N83" s="40"/>
      <c r="O83" s="40"/>
      <c r="P83" s="40"/>
      <c r="Q83" s="40"/>
    </row>
    <row r="84" spans="1:31" x14ac:dyDescent="0.25">
      <c r="I84" s="40"/>
      <c r="J84" s="40"/>
      <c r="K84" s="40"/>
      <c r="L84" s="40"/>
      <c r="M84" s="40"/>
      <c r="N84" s="40"/>
      <c r="O84" s="40"/>
      <c r="P84" s="40"/>
      <c r="Q84" s="40"/>
    </row>
    <row r="85" spans="1:31" ht="15.6" x14ac:dyDescent="0.25">
      <c r="A85" s="5" t="str">
        <f>IF(MONTH(A86)=6,"半年度",IF(MONTH(A86)=12,"半年度","季度"))</f>
        <v>半年度</v>
      </c>
      <c r="B85" s="97"/>
      <c r="C85" s="97"/>
      <c r="D85" s="260">
        <f>D2</f>
        <v>46112</v>
      </c>
      <c r="E85" s="260"/>
      <c r="F85" s="260"/>
      <c r="G85" s="97"/>
      <c r="H85" s="97"/>
      <c r="I85" s="97"/>
      <c r="J85" s="97"/>
      <c r="K85" s="97"/>
      <c r="L85" s="99" t="s">
        <v>403</v>
      </c>
      <c r="M85" s="97"/>
      <c r="N85" s="97" t="str">
        <f>"假设回收率"&amp;TEXT(R84,"0%")</f>
        <v>假设回收率0%</v>
      </c>
      <c r="O85" s="97"/>
      <c r="P85" s="97"/>
      <c r="Q85" s="97"/>
      <c r="R85" s="261" t="str">
        <f>R2</f>
        <v>假设回收率0%</v>
      </c>
      <c r="S85" s="262"/>
      <c r="T85" s="97" t="str">
        <f>"假设回收率"&amp;TEXT(V84,"0%")</f>
        <v>假设回收率0%</v>
      </c>
      <c r="U85" s="97"/>
      <c r="V85" s="263" t="str">
        <f>V2</f>
        <v>假设回收率30%</v>
      </c>
      <c r="W85" s="262"/>
      <c r="X85" s="97" t="str">
        <f>"假设回收率"&amp;TEXT(Z84,"0%")</f>
        <v>假设回收率0%</v>
      </c>
      <c r="Y85" s="97"/>
      <c r="Z85" s="261" t="str">
        <f>Z2</f>
        <v>假设回收率50%</v>
      </c>
      <c r="AA85" s="263"/>
      <c r="AB85" s="97" t="str">
        <f>"假设回收率"&amp;TEXT(AD84,"0%")</f>
        <v>假设回收率0%</v>
      </c>
      <c r="AC85" s="97"/>
      <c r="AD85" s="261" t="str">
        <f>AD2</f>
        <v>假设回收率70%</v>
      </c>
      <c r="AE85" s="263"/>
    </row>
    <row r="86" spans="1:31" ht="62.4" x14ac:dyDescent="0.25">
      <c r="A86" s="100">
        <f>A3</f>
        <v>46022</v>
      </c>
      <c r="B86" s="151" t="s">
        <v>139</v>
      </c>
      <c r="C86" s="151" t="s">
        <v>140</v>
      </c>
      <c r="D86" s="151" t="s">
        <v>335</v>
      </c>
      <c r="E86" s="151" t="s">
        <v>395</v>
      </c>
      <c r="F86" s="151" t="s">
        <v>396</v>
      </c>
      <c r="G86" s="151" t="s">
        <v>246</v>
      </c>
      <c r="H86" s="151" t="s">
        <v>258</v>
      </c>
      <c r="I86" s="151" t="s">
        <v>276</v>
      </c>
      <c r="J86" s="151" t="s">
        <v>261</v>
      </c>
      <c r="K86" s="151" t="s">
        <v>263</v>
      </c>
      <c r="L86" s="137" t="s">
        <v>333</v>
      </c>
      <c r="M86" s="137" t="s">
        <v>397</v>
      </c>
      <c r="N86" s="151" t="s">
        <v>264</v>
      </c>
      <c r="O86" s="151" t="s">
        <v>266</v>
      </c>
      <c r="P86" s="151" t="s">
        <v>404</v>
      </c>
      <c r="Q86" s="151" t="s">
        <v>268</v>
      </c>
      <c r="R86" s="152" t="s">
        <v>271</v>
      </c>
      <c r="S86" s="153" t="s">
        <v>269</v>
      </c>
      <c r="T86" s="151" t="s">
        <v>264</v>
      </c>
      <c r="U86" s="151" t="str">
        <f>O86</f>
        <v>超额拨备额</v>
      </c>
      <c r="V86" s="151" t="s">
        <v>271</v>
      </c>
      <c r="W86" s="153" t="s">
        <v>269</v>
      </c>
      <c r="X86" s="151" t="s">
        <v>264</v>
      </c>
      <c r="Y86" s="151" t="s">
        <v>405</v>
      </c>
      <c r="Z86" s="151" t="s">
        <v>271</v>
      </c>
      <c r="AA86" s="153" t="s">
        <v>269</v>
      </c>
      <c r="AB86" s="151" t="s">
        <v>264</v>
      </c>
      <c r="AC86" s="151" t="s">
        <v>405</v>
      </c>
      <c r="AD86" s="151" t="s">
        <v>271</v>
      </c>
      <c r="AE86" s="151" t="s">
        <v>269</v>
      </c>
    </row>
    <row r="87" spans="1:31" x14ac:dyDescent="0.25">
      <c r="A87" s="5">
        <f>COUNTIFS(C$3:C87,C87)</f>
        <v>7</v>
      </c>
      <c r="B87" s="7" t="s">
        <v>7</v>
      </c>
      <c r="C87" s="7" t="s">
        <v>390</v>
      </c>
      <c r="D87" s="102" t="str">
        <f t="shared" ref="D87:D92" si="38">VLOOKUP(B87,B4:D74,3,0)</f>
        <v>国有1</v>
      </c>
      <c r="E87" s="103">
        <f>VLOOKUP($B87,'估值散点图-回收率0'!$C:$E,2,0)</f>
        <v>0.70549857616424561</v>
      </c>
      <c r="F87" s="103">
        <f>VLOOKUP($B87,'估值散点图-回收率0'!$C:$E,3,0)</f>
        <v>7.8379973810242278</v>
      </c>
      <c r="G87" s="104">
        <f>IFERROR(INDEX(【输出】数据汇总!$A:$AJ,MATCH(不同回收率下超额拨备!$B87&amp;不同回收率下超额拨备!G$3,【输出】数据汇总!$A:$A,0),MATCH(不同回收率下超额拨备!$A$86,【输出】数据汇总!$1:$1,0))/100,"")</f>
        <v>9942.8609340000003</v>
      </c>
      <c r="H87" s="104">
        <f>IFERROR(INDEX(【输出】数据汇总!$A:$AJ,MATCH(不同回收率下超额拨备!$B87&amp;不同回收率下超额拨备!H$3,【输出】数据汇总!$A:$A,0),MATCH(不同回收率下超额拨备!$A$86,【输出】数据汇总!$1:$1,0))/100,"")</f>
        <v>8522.74</v>
      </c>
      <c r="I87" s="104">
        <f>IFERROR(INDEX(【输出】数据汇总!$A:$AJ,MATCH(不同回收率下超额拨备!$B87&amp;不同回收率下超额拨备!I$3,【输出】数据汇总!$A:$A,0),MATCH(不同回收率下超额拨备!$A$86,【输出】数据汇总!$1:$1,0))/100,"")</f>
        <v>-1420.120934</v>
      </c>
      <c r="J87" s="104">
        <f>IFERROR(INDEX(【输出】数据汇总!$A:$AJ,MATCH(不同回收率下超额拨备!$B87&amp;不同回收率下超额拨备!J$3,【输出】数据汇总!$A:$A,0),MATCH(不同回收率下超额拨备!$A$86,【输出】数据汇总!$1:$1,0))/100,"")</f>
        <v>35.42</v>
      </c>
      <c r="K87" s="104">
        <f>IFERROR(INDEX(【输出】数据汇总!$A:$AJ,MATCH(不同回收率下超额拨备!$B87&amp;不同回收率下超额拨备!K$3,【输出】数据汇总!$A:$A,0),MATCH(不同回收率下超额拨备!$A$86,【输出】数据汇总!$1:$1,0))/100,"")</f>
        <v>979.66</v>
      </c>
      <c r="L87" s="105">
        <f t="shared" ref="L87:L128" si="39">VLOOKUP(B87,AI:AK,3,0)</f>
        <v>0.313</v>
      </c>
      <c r="M87" s="106">
        <f>L87/F87</f>
        <v>3.9933669888404431E-2</v>
      </c>
      <c r="N87" s="104">
        <f>IFERROR(INDEX(【输出】数据汇总!$A:$AJ,MATCH(不同回收率下超额拨备!$B87&amp;不同回收率下超额拨备!N$3,【输出】数据汇总!$A:$A,0),MATCH(不同回收率下超额拨备!$A$86,【输出】数据汇总!$1:$1,0))/100,"")</f>
        <v>944.24</v>
      </c>
      <c r="O87" s="104">
        <f>IFERROR(INDEX(【输出】数据汇总!$A:$AJ,MATCH(不同回收率下超额拨备!$B87&amp;不同回收率下超额拨备!O$3,【输出】数据汇总!$A:$A,0),MATCH(不同回收率下超额拨备!$A$86,【输出】数据汇总!$1:$1,0))/100,"")</f>
        <v>-475.88093400000014</v>
      </c>
      <c r="P87" s="104">
        <f>IFERROR(INDEX(【输出】数据汇总!$A:$AJ,MATCH(不同回收率下超额拨备!$B87&amp;不同回收率下超额拨备!P$3,【输出】数据汇总!$A:$A,0),MATCH(不同回收率下超额拨备!$A$86,【输出】数据汇总!$1:$1,0))/100,"")</f>
        <v>3685.62</v>
      </c>
      <c r="Q87" s="104">
        <f>IFERROR(INDEX(【输出】数据汇总!$A:$AJ,MATCH(不同回收率下超额拨备!$B87&amp;不同回收率下超额拨备!Q$3,【输出】数据汇总!$A:$A,0),MATCH(不同回收率下超额拨备!$A$86,【输出】数据汇总!$1:$1,0))/100,"")</f>
        <v>42442.59</v>
      </c>
      <c r="R87" s="111">
        <f>$O87/P87</f>
        <v>-0.12911828511892168</v>
      </c>
      <c r="S87" s="109">
        <f>$O87/Q87</f>
        <v>-1.1212344345620759E-2</v>
      </c>
      <c r="T87" s="104">
        <f>$K87-$J87*(1-V$1)</f>
        <v>954.86599999999999</v>
      </c>
      <c r="U87" s="107">
        <f>$K87-$J87*(1-V$1)+$H87-$G87*(1-V$1)</f>
        <v>2517.6033461999996</v>
      </c>
      <c r="V87" s="108">
        <f>U87/$P87</f>
        <v>0.68308814967359621</v>
      </c>
      <c r="W87" s="109">
        <f>U87/$Q87</f>
        <v>5.9317853745494795E-2</v>
      </c>
      <c r="X87" s="104">
        <f>$K87-$J87*(1-Z$1)</f>
        <v>961.94999999999993</v>
      </c>
      <c r="Y87" s="107">
        <f>$K87-$J87*(1-Z$1)+$H87-$G87*(1-Z$1)</f>
        <v>4513.2595330000004</v>
      </c>
      <c r="Z87" s="111">
        <f>Y87/$P87</f>
        <v>1.2245591062019416</v>
      </c>
      <c r="AA87" s="108">
        <f>Y87/$Q87</f>
        <v>0.10633798580623852</v>
      </c>
      <c r="AB87" s="104">
        <f>$K87-$J87*(1-AD$1)</f>
        <v>969.03399999999999</v>
      </c>
      <c r="AC87" s="107">
        <f>$K87-$J87*(1-AD$1)+$H87-$G87*(1-AD$1)</f>
        <v>6508.9157197999994</v>
      </c>
      <c r="AD87" s="111">
        <f>AC87/$P87</f>
        <v>1.7660300627302867</v>
      </c>
      <c r="AE87" s="108">
        <f>AC87/$Q87</f>
        <v>0.1533581178669822</v>
      </c>
    </row>
    <row r="88" spans="1:31" x14ac:dyDescent="0.25">
      <c r="A88" s="5">
        <f>COUNTIFS(C$3:C88,C88)</f>
        <v>8</v>
      </c>
      <c r="B88" s="7" t="s">
        <v>11</v>
      </c>
      <c r="C88" s="7" t="s">
        <v>390</v>
      </c>
      <c r="D88" s="7" t="str">
        <f t="shared" si="38"/>
        <v>国有2</v>
      </c>
      <c r="E88" s="113">
        <f>VLOOKUP($B88,'估值散点图-回收率0'!$C:$E,2,0)</f>
        <v>0.72888457775115967</v>
      </c>
      <c r="F88" s="113">
        <f>VLOOKUP($B88,'估值散点图-回收率0'!$C:$E,3,0)</f>
        <v>7.7674473191919766</v>
      </c>
      <c r="G88" s="104">
        <f>IFERROR(INDEX(【输出】数据汇总!$A:$AJ,MATCH(不同回收率下超额拨备!$B88&amp;不同回收率下超额拨备!G$3,【输出】数据汇总!$A:$A,0),MATCH(不同回收率下超额拨备!$A$86,【输出】数据汇总!$1:$1,0))/100,"")</f>
        <v>8545.5503370000006</v>
      </c>
      <c r="H88" s="104">
        <f>IFERROR(INDEX(【输出】数据汇总!$A:$AJ,MATCH(不同回收率下超额拨备!$B88&amp;不同回收率下超额拨备!H$3,【输出】数据汇总!$A:$A,0),MATCH(不同回收率下超额拨备!$A$86,【输出】数据汇总!$1:$1,0))/100,"")</f>
        <v>8486.1200000000008</v>
      </c>
      <c r="I88" s="104">
        <f>IFERROR(INDEX(【输出】数据汇总!$A:$AJ,MATCH(不同回收率下超额拨备!$B88&amp;不同回收率下超额拨备!I$3,【输出】数据汇总!$A:$A,0),MATCH(不同回收率下超额拨备!$A$86,【输出】数据汇总!$1:$1,0))/100,"")</f>
        <v>-59.430336999999128</v>
      </c>
      <c r="J88" s="104">
        <f>IFERROR(INDEX(【输出】数据汇总!$A:$AJ,MATCH(不同回收率下超额拨备!$B88&amp;不同回收率下超额拨备!J$3,【输出】数据汇总!$A:$A,0),MATCH(不同回收率下超额拨备!$A$86,【输出】数据汇总!$1:$1,0))/100,"")</f>
        <v>99.69</v>
      </c>
      <c r="K88" s="104">
        <f>IFERROR(INDEX(【输出】数据汇总!$A:$AJ,MATCH(不同回收率下超额拨备!$B88&amp;不同回收率下超额拨备!K$3,【输出】数据汇总!$A:$A,0),MATCH(不同回收率下超额拨备!$A$86,【输出】数据汇总!$1:$1,0))/100,"")</f>
        <v>336.85999999999882</v>
      </c>
      <c r="L88" s="105">
        <f t="shared" si="39"/>
        <v>0.30673952161956836</v>
      </c>
      <c r="M88" s="114">
        <f t="shared" ref="M88:M120" si="40">L88/F88</f>
        <v>3.9490389701346246E-2</v>
      </c>
      <c r="N88" s="104">
        <f>IFERROR(INDEX(【输出】数据汇总!$A:$AJ,MATCH(不同回收率下超额拨备!$B88&amp;不同回收率下超额拨备!N$3,【输出】数据汇总!$A:$A,0),MATCH(不同回收率下超额拨备!$A$86,【输出】数据汇总!$1:$1,0))/100,"")</f>
        <v>237.16999999999882</v>
      </c>
      <c r="O88" s="104">
        <f>IFERROR(INDEX(【输出】数据汇总!$A:$AJ,MATCH(不同回收率下超额拨备!$B88&amp;不同回收率下超额拨备!O$3,【输出】数据汇总!$A:$A,0),MATCH(不同回收率下超额拨备!$A$86,【输出】数据汇总!$1:$1,0))/100,"")</f>
        <v>177.73966299999972</v>
      </c>
      <c r="P88" s="104">
        <f>IFERROR(INDEX(【输出】数据汇总!$A:$AJ,MATCH(不同回收率下超额拨备!$B88&amp;不同回收率下超额拨备!P$3,【输出】数据汇总!$A:$A,0),MATCH(不同回收率下超额拨备!$A$86,【输出】数据汇总!$1:$1,0))/100,"")</f>
        <v>3389.06</v>
      </c>
      <c r="Q88" s="104">
        <f>IFERROR(INDEX(【输出】数据汇总!$A:$AJ,MATCH(不同回收率下超额拨备!$B88&amp;不同回收率下超额拨备!Q$3,【输出】数据汇总!$A:$A,0),MATCH(不同回收率下超额拨备!$A$86,【输出】数据汇总!$1:$1,0))/100,"")</f>
        <v>36634.11</v>
      </c>
      <c r="R88" s="111">
        <f t="shared" ref="R88:S162" si="41">$O88/P88</f>
        <v>5.2445121361085291E-2</v>
      </c>
      <c r="S88" s="109">
        <f t="shared" si="41"/>
        <v>4.8517532703810659E-3</v>
      </c>
      <c r="T88" s="104">
        <f t="shared" ref="T88:T151" si="42">$K88-$J88*(1-V$1)</f>
        <v>267.07699999999886</v>
      </c>
      <c r="U88" s="115">
        <f t="shared" ref="U88:U162" si="43">$K88-$J88*(1-V$1)+$H88-$G88*(1-V$1)</f>
        <v>2771.3117640999999</v>
      </c>
      <c r="V88" s="108">
        <f t="shared" ref="V88:V162" si="44">U88/$P88</f>
        <v>0.81772283881076169</v>
      </c>
      <c r="W88" s="109">
        <f t="shared" ref="W88:W162" si="45">U88/$Q88</f>
        <v>7.5648398831034788E-2</v>
      </c>
      <c r="X88" s="104">
        <f t="shared" ref="X88:X151" si="46">$K88-$J88*(1-Z$1)</f>
        <v>287.01499999999885</v>
      </c>
      <c r="Y88" s="115">
        <f t="shared" ref="Y88:Y162" si="47">$K88-$J88*(1-Z$1)+$H88-$G88*(1-Z$1)</f>
        <v>4500.3598314999999</v>
      </c>
      <c r="Z88" s="111">
        <f t="shared" ref="Z88:Z162" si="48">Y88/$P88</f>
        <v>1.3279079837772125</v>
      </c>
      <c r="AA88" s="108">
        <f t="shared" ref="AA88:AA162" si="49">Y88/$Q88</f>
        <v>0.12284616253813727</v>
      </c>
      <c r="AB88" s="104">
        <f t="shared" ref="AB88:AB151" si="50">$K88-$J88*(1-AD$1)</f>
        <v>306.95299999999884</v>
      </c>
      <c r="AC88" s="115">
        <f t="shared" ref="AC88:AC162" si="51">$K88-$J88*(1-AD$1)+$H88-$G88*(1-AD$1)</f>
        <v>6229.4078989</v>
      </c>
      <c r="AD88" s="111">
        <f t="shared" ref="AD88:AD162" si="52">AC88/$P88</f>
        <v>1.8380931287436635</v>
      </c>
      <c r="AE88" s="108">
        <f t="shared" ref="AE88:AE162" si="53">AC88/$Q88</f>
        <v>0.17004392624523976</v>
      </c>
    </row>
    <row r="89" spans="1:31" x14ac:dyDescent="0.25">
      <c r="A89" s="5">
        <f>COUNTIFS(C$3:C89,C89)</f>
        <v>9</v>
      </c>
      <c r="B89" s="7" t="s">
        <v>14</v>
      </c>
      <c r="C89" s="7" t="s">
        <v>390</v>
      </c>
      <c r="D89" s="7" t="str">
        <f t="shared" si="38"/>
        <v>国有3</v>
      </c>
      <c r="E89" s="113">
        <f>VLOOKUP($B89,'估值散点图-回收率0'!$C:$E,2,0)</f>
        <v>0.84739142656326294</v>
      </c>
      <c r="F89" s="113">
        <f>VLOOKUP($B89,'估值散点图-回收率0'!$C:$E,3,0)</f>
        <v>8.8117844144073079</v>
      </c>
      <c r="G89" s="104">
        <f>IFERROR(INDEX(【输出】数据汇总!$A:$AJ,MATCH(不同回收率下超额拨备!$B89&amp;不同回收率下超额拨备!G$3,【输出】数据汇总!$A:$A,0),MATCH(不同回收率下超额拨备!$A$86,【输出】数据汇总!$1:$1,0))/100,"")</f>
        <v>7222.2739179999999</v>
      </c>
      <c r="H89" s="104">
        <f>IFERROR(INDEX(【输出】数据汇总!$A:$AJ,MATCH(不同回收率下超额拨备!$B89&amp;不同回收率下超额拨备!H$3,【输出】数据汇总!$A:$A,0),MATCH(不同回收率下超额拨备!$A$86,【输出】数据汇总!$1:$1,0))/100,"")</f>
        <v>10047.799999999997</v>
      </c>
      <c r="I89" s="104">
        <f>IFERROR(INDEX(【输出】数据汇总!$A:$AJ,MATCH(不同回收率下超额拨备!$B89&amp;不同回收率下超额拨备!I$3,【输出】数据汇总!$A:$A,0),MATCH(不同回收率下超额拨备!$A$86,【输出】数据汇总!$1:$1,0))/100,"")</f>
        <v>2825.526081999998</v>
      </c>
      <c r="J89" s="104">
        <f>IFERROR(INDEX(【输出】数据汇总!$A:$AJ,MATCH(不同回收率下超额拨备!$B89&amp;不同回收率下超额拨备!J$3,【输出】数据汇总!$A:$A,0),MATCH(不同回收率下超额拨备!$A$86,【输出】数据汇总!$1:$1,0))/100,"")</f>
        <v>16.8</v>
      </c>
      <c r="K89" s="104">
        <f>IFERROR(INDEX(【输出】数据汇总!$A:$AJ,MATCH(不同回收率下超额拨备!$B89&amp;不同回收率下超额拨备!K$3,【输出】数据汇总!$A:$A,0),MATCH(不同回收率下超额拨备!$A$86,【输出】数据汇总!$1:$1,0))/100,"")</f>
        <v>327.55000000000234</v>
      </c>
      <c r="L89" s="105">
        <f t="shared" si="39"/>
        <v>0.32212746422953792</v>
      </c>
      <c r="M89" s="114">
        <f t="shared" si="40"/>
        <v>3.6556439545077618E-2</v>
      </c>
      <c r="N89" s="104">
        <f>IFERROR(INDEX(【输出】数据汇总!$A:$AJ,MATCH(不同回收率下超额拨备!$B89&amp;不同回收率下超额拨备!N$3,【输出】数据汇总!$A:$A,0),MATCH(不同回收率下超额拨备!$A$86,【输出】数据汇总!$1:$1,0))/100,"")</f>
        <v>310.75000000000233</v>
      </c>
      <c r="O89" s="104">
        <f>IFERROR(INDEX(【输出】数据汇总!$A:$AJ,MATCH(不同回收率下超额拨备!$B89&amp;不同回收率下超额拨备!O$3,【输出】数据汇总!$A:$A,0),MATCH(不同回收率下超额拨备!$A$86,【输出】数据汇总!$1:$1,0))/100,"")</f>
        <v>3136.2760820000003</v>
      </c>
      <c r="P89" s="104">
        <f>IFERROR(INDEX(【输出】数据汇总!$A:$AJ,MATCH(不同回收率下超额拨备!$B89&amp;不同回收率下超额拨备!P$3,【输出】数据汇总!$A:$A,0),MATCH(不同回收率下超额拨备!$A$86,【输出】数据汇总!$1:$1,0))/100,"")</f>
        <v>2910.41</v>
      </c>
      <c r="Q89" s="104">
        <f>IFERROR(INDEX(【输出】数据汇总!$A:$AJ,MATCH(不同回收率下超额拨备!$B89&amp;不同回收率下超额拨备!Q$3,【输出】数据汇总!$A:$A,0),MATCH(不同回收率下超额拨备!$A$86,【输出】数据汇总!$1:$1,0))/100,"")</f>
        <v>32371.82</v>
      </c>
      <c r="R89" s="111">
        <f t="shared" si="41"/>
        <v>1.0776062760916849</v>
      </c>
      <c r="S89" s="109">
        <f t="shared" si="41"/>
        <v>9.6882908715049093E-2</v>
      </c>
      <c r="T89" s="104">
        <f t="shared" si="42"/>
        <v>315.79000000000235</v>
      </c>
      <c r="U89" s="115">
        <f t="shared" si="43"/>
        <v>5307.9982574000005</v>
      </c>
      <c r="V89" s="108">
        <f t="shared" si="44"/>
        <v>1.8237974228373324</v>
      </c>
      <c r="W89" s="109">
        <f t="shared" si="45"/>
        <v>0.16396971987982142</v>
      </c>
      <c r="X89" s="104">
        <f t="shared" si="46"/>
        <v>319.15000000000236</v>
      </c>
      <c r="Y89" s="115">
        <f t="shared" si="47"/>
        <v>6755.8130410000012</v>
      </c>
      <c r="Z89" s="111">
        <f t="shared" si="48"/>
        <v>2.3212581873344309</v>
      </c>
      <c r="AA89" s="108">
        <f t="shared" si="49"/>
        <v>0.20869426065633631</v>
      </c>
      <c r="AB89" s="104">
        <f t="shared" si="50"/>
        <v>322.51000000000232</v>
      </c>
      <c r="AC89" s="115">
        <f t="shared" si="51"/>
        <v>8203.6278246000002</v>
      </c>
      <c r="AD89" s="111">
        <f t="shared" si="52"/>
        <v>2.8187189518315292</v>
      </c>
      <c r="AE89" s="108">
        <f t="shared" si="53"/>
        <v>0.25341880143285117</v>
      </c>
    </row>
    <row r="90" spans="1:31" x14ac:dyDescent="0.25">
      <c r="A90" s="5">
        <f>COUNTIFS(C$3:C90,C90)</f>
        <v>10</v>
      </c>
      <c r="B90" s="7" t="s">
        <v>17</v>
      </c>
      <c r="C90" s="7" t="s">
        <v>390</v>
      </c>
      <c r="D90" s="7" t="str">
        <f t="shared" si="38"/>
        <v>国有4</v>
      </c>
      <c r="E90" s="113">
        <f>VLOOKUP($B90,'估值散点图-回收率0'!$C:$E,2,0)</f>
        <v>0.70205008983612061</v>
      </c>
      <c r="F90" s="113">
        <f>VLOOKUP($B90,'估值散点图-回收率0'!$C:$E,3,0)</f>
        <v>8.59705707640844</v>
      </c>
      <c r="G90" s="104">
        <f>IFERROR(INDEX(【输出】数据汇总!$A:$AJ,MATCH(不同回收率下超额拨备!$B90&amp;不同回收率下超额拨备!G$3,【输出】数据汇总!$A:$A,0),MATCH(不同回收率下超额拨备!$A$86,【输出】数据汇总!$1:$1,0))/100,"")</f>
        <v>6313.8242220000002</v>
      </c>
      <c r="H90" s="104">
        <f>IFERROR(INDEX(【输出】数据汇总!$A:$AJ,MATCH(不同回收率下超额拨备!$B90&amp;不同回收率下超额拨备!H$3,【输出】数据汇总!$A:$A,0),MATCH(不同回收率下超额拨备!$A$86,【输出】数据汇总!$1:$1,0))/100,"")</f>
        <v>5771.44</v>
      </c>
      <c r="I90" s="104">
        <f>IFERROR(INDEX(【输出】数据汇总!$A:$AJ,MATCH(不同回收率下超额拨备!$B90&amp;不同回收率下超额拨备!I$3,【输出】数据汇总!$A:$A,0),MATCH(不同回收率下超额拨备!$A$86,【输出】数据汇总!$1:$1,0))/100,"")</f>
        <v>-542.38422200000025</v>
      </c>
      <c r="J90" s="104">
        <f>IFERROR(INDEX(【输出】数据汇总!$A:$AJ,MATCH(不同回收率下超额拨备!$B90&amp;不同回收率下超额拨备!J$3,【输出】数据汇总!$A:$A,0),MATCH(不同回收率下超额拨备!$A$86,【输出】数据汇总!$1:$1,0))/100,"")</f>
        <v>69.73</v>
      </c>
      <c r="K90" s="104">
        <f>IFERROR(INDEX(【输出】数据汇总!$A:$AJ,MATCH(不同回收率下超额拨备!$B90&amp;不同回收率下超额拨备!K$3,【输出】数据汇总!$A:$A,0),MATCH(不同回收率下超额拨备!$A$86,【输出】数据汇总!$1:$1,0))/100,"")</f>
        <v>378.06</v>
      </c>
      <c r="L90" s="105">
        <f t="shared" si="39"/>
        <v>0.32199206206258829</v>
      </c>
      <c r="M90" s="114">
        <f t="shared" si="40"/>
        <v>3.7453754139446252E-2</v>
      </c>
      <c r="N90" s="104">
        <f>IFERROR(INDEX(【输出】数据汇总!$A:$AJ,MATCH(不同回收率下超额拨备!$B90&amp;不同回收率下超额拨备!N$3,【输出】数据汇总!$A:$A,0),MATCH(不同回收率下超额拨备!$A$86,【输出】数据汇总!$1:$1,0))/100,"")</f>
        <v>308.33</v>
      </c>
      <c r="O90" s="104">
        <f>IFERROR(INDEX(【输出】数据汇总!$A:$AJ,MATCH(不同回收率下超额拨备!$B90&amp;不同回收率下超额拨备!O$3,【输出】数据汇总!$A:$A,0),MATCH(不同回收率下超额拨备!$A$86,【输出】数据汇总!$1:$1,0))/100,"")</f>
        <v>-234.05422200000029</v>
      </c>
      <c r="P90" s="104">
        <f>IFERROR(INDEX(【输出】数据汇总!$A:$AJ,MATCH(不同回收率下超额拨备!$B90&amp;不同回收率下超额拨备!P$3,【输出】数据汇总!$A:$A,0),MATCH(不同回收率下超额拨备!$A$86,【输出】数据汇总!$1:$1,0))/100,"")</f>
        <v>2430.21</v>
      </c>
      <c r="Q90" s="104">
        <f>IFERROR(INDEX(【输出】数据汇总!$A:$AJ,MATCH(不同回收率下超额拨备!$B90&amp;不同回收率下超额拨备!Q$3,【输出】数据汇总!$A:$A,0),MATCH(不同回收率下超额拨备!$A$86,【输出】数据汇总!$1:$1,0))/100,"")</f>
        <v>30640.44</v>
      </c>
      <c r="R90" s="111">
        <f t="shared" si="41"/>
        <v>-9.6310286765341382E-2</v>
      </c>
      <c r="S90" s="109">
        <f t="shared" si="41"/>
        <v>-7.6387356708976862E-3</v>
      </c>
      <c r="T90" s="104">
        <f t="shared" si="42"/>
        <v>329.24900000000002</v>
      </c>
      <c r="U90" s="115">
        <f t="shared" si="43"/>
        <v>1681.0120445999992</v>
      </c>
      <c r="V90" s="108">
        <f t="shared" si="44"/>
        <v>0.69171472613477814</v>
      </c>
      <c r="W90" s="109">
        <f t="shared" si="45"/>
        <v>5.486252953939301E-2</v>
      </c>
      <c r="X90" s="104">
        <f t="shared" si="46"/>
        <v>343.19499999999999</v>
      </c>
      <c r="Y90" s="115">
        <f t="shared" si="47"/>
        <v>2957.7228889999992</v>
      </c>
      <c r="Z90" s="111">
        <f t="shared" si="48"/>
        <v>1.217064734734858</v>
      </c>
      <c r="AA90" s="108">
        <f t="shared" si="49"/>
        <v>9.6530039679586829E-2</v>
      </c>
      <c r="AB90" s="104">
        <f t="shared" si="50"/>
        <v>357.14100000000002</v>
      </c>
      <c r="AC90" s="115">
        <f t="shared" si="51"/>
        <v>4234.4337333999993</v>
      </c>
      <c r="AD90" s="111">
        <f t="shared" si="52"/>
        <v>1.7424147433349377</v>
      </c>
      <c r="AE90" s="108">
        <f t="shared" si="53"/>
        <v>0.13819754981978064</v>
      </c>
    </row>
    <row r="91" spans="1:31" x14ac:dyDescent="0.25">
      <c r="A91" s="5">
        <f>COUNTIFS(C$3:C91,C91)</f>
        <v>11</v>
      </c>
      <c r="B91" s="7" t="s">
        <v>20</v>
      </c>
      <c r="C91" s="7" t="s">
        <v>390</v>
      </c>
      <c r="D91" s="7" t="str">
        <f t="shared" si="38"/>
        <v>国有5</v>
      </c>
      <c r="E91" s="113">
        <f>VLOOKUP($B91,'估值散点图-回收率0'!$C:$E,2,0)</f>
        <v>0.6098971962928772</v>
      </c>
      <c r="F91" s="113">
        <f>VLOOKUP($B91,'估值散点图-回收率0'!$C:$E,3,0)</f>
        <v>7.7537237048209713</v>
      </c>
      <c r="G91" s="104">
        <f>IFERROR(INDEX(【输出】数据汇总!$A:$AJ,MATCH(不同回收率下超额拨备!$B91&amp;不同回收率下超额拨备!G$3,【输出】数据汇总!$A:$A,0),MATCH(不同回收率下超额拨备!$A$86,【输出】数据汇总!$1:$1,0))/100,"")</f>
        <v>2433.0700199999997</v>
      </c>
      <c r="H91" s="104">
        <f>IFERROR(INDEX(【输出】数据汇总!$A:$AJ,MATCH(不同回收率下超额拨备!$B91&amp;不同回收率下超额拨备!H$3,【输出】数据汇总!$A:$A,0),MATCH(不同回收率下超额拨备!$A$86,【输出】数据汇总!$1:$1,0))/100,"")</f>
        <v>2141.4800000000005</v>
      </c>
      <c r="I91" s="104">
        <f>IFERROR(INDEX(【输出】数据汇总!$A:$AJ,MATCH(不同回收率下超额拨备!$B91&amp;不同回收率下超额拨备!I$3,【输出】数据汇总!$A:$A,0),MATCH(不同回收率下超额拨备!$A$86,【输出】数据汇总!$1:$1,0))/100,"")</f>
        <v>-291.59001999999919</v>
      </c>
      <c r="J91" s="104">
        <f>IFERROR(INDEX(【输出】数据汇总!$A:$AJ,MATCH(不同回收率下超额拨备!$B91&amp;不同回收率下超额拨备!J$3,【输出】数据汇总!$A:$A,0),MATCH(不同回收率下超额拨备!$A$86,【输出】数据汇总!$1:$1,0))/100,"")</f>
        <v>168.27</v>
      </c>
      <c r="K91" s="104">
        <f>IFERROR(INDEX(【输出】数据汇总!$A:$AJ,MATCH(不同回收率下超额拨备!$B91&amp;不同回收率下超额拨备!K$3,【输出】数据汇总!$A:$A,0),MATCH(不同回收率下超额拨备!$A$86,【输出】数据汇总!$1:$1,0))/100,"")</f>
        <v>223.03999999999942</v>
      </c>
      <c r="L91" s="105">
        <f t="shared" si="39"/>
        <v>0.3237023783213846</v>
      </c>
      <c r="M91" s="114">
        <f t="shared" si="40"/>
        <v>4.1747989823279201E-2</v>
      </c>
      <c r="N91" s="104">
        <f>IFERROR(INDEX(【输出】数据汇总!$A:$AJ,MATCH(不同回收率下超额拨备!$B91&amp;不同回收率下超额拨备!N$3,【输出】数据汇总!$A:$A,0),MATCH(不同回收率下超额拨备!$A$86,【输出】数据汇总!$1:$1,0))/100,"")</f>
        <v>54.76999999999942</v>
      </c>
      <c r="O91" s="104">
        <f>IFERROR(INDEX(【输出】数据汇总!$A:$AJ,MATCH(不同回收率下超额拨备!$B91&amp;不同回收率下超额拨备!O$3,【输出】数据汇总!$A:$A,0),MATCH(不同回收率下超额拨备!$A$86,【输出】数据汇总!$1:$1,0))/100,"")</f>
        <v>-236.82001999999977</v>
      </c>
      <c r="P91" s="104">
        <f>IFERROR(INDEX(【输出】数据汇总!$A:$AJ,MATCH(不同回收率下超额拨备!$B91&amp;不同回收率下超额拨备!P$3,【输出】数据汇总!$A:$A,0),MATCH(不同回收率下超额拨备!$A$86,【输出】数据汇总!$1:$1,0))/100,"")</f>
        <v>874.04</v>
      </c>
      <c r="Q91" s="104">
        <f>IFERROR(INDEX(【输出】数据汇总!$A:$AJ,MATCH(不同回收率下超额拨备!$B91&amp;不同回收率下超额拨备!Q$3,【输出】数据汇总!$A:$A,0),MATCH(不同回收率下超额拨备!$A$86,【输出】数据汇总!$1:$1,0))/100,"")</f>
        <v>11601.46</v>
      </c>
      <c r="R91" s="111">
        <f t="shared" si="41"/>
        <v>-0.27094872088233923</v>
      </c>
      <c r="S91" s="109">
        <f t="shared" si="41"/>
        <v>-2.0412949749428071E-2</v>
      </c>
      <c r="T91" s="104">
        <f t="shared" si="42"/>
        <v>105.25099999999942</v>
      </c>
      <c r="U91" s="115">
        <f t="shared" si="43"/>
        <v>543.58198600000014</v>
      </c>
      <c r="V91" s="108">
        <f t="shared" si="44"/>
        <v>0.62191888929568462</v>
      </c>
      <c r="W91" s="109">
        <f t="shared" si="45"/>
        <v>4.6854618815218102E-2</v>
      </c>
      <c r="X91" s="104">
        <f t="shared" si="46"/>
        <v>138.9049999999994</v>
      </c>
      <c r="Y91" s="115">
        <f t="shared" si="47"/>
        <v>1063.8499899999999</v>
      </c>
      <c r="Z91" s="111">
        <f t="shared" si="48"/>
        <v>1.2171639627477002</v>
      </c>
      <c r="AA91" s="108">
        <f t="shared" si="49"/>
        <v>9.1699664524982197E-2</v>
      </c>
      <c r="AB91" s="104">
        <f t="shared" si="50"/>
        <v>172.5589999999994</v>
      </c>
      <c r="AC91" s="115">
        <f t="shared" si="51"/>
        <v>1584.1179939999997</v>
      </c>
      <c r="AD91" s="111">
        <f t="shared" si="52"/>
        <v>1.8124090361997161</v>
      </c>
      <c r="AE91" s="108">
        <f t="shared" si="53"/>
        <v>0.13654471023474629</v>
      </c>
    </row>
    <row r="92" spans="1:31" x14ac:dyDescent="0.25">
      <c r="A92" s="5">
        <f>COUNTIFS(C$3:C92,C92)</f>
        <v>12</v>
      </c>
      <c r="B92" s="7" t="s">
        <v>23</v>
      </c>
      <c r="C92" s="7" t="s">
        <v>390</v>
      </c>
      <c r="D92" s="7" t="str">
        <f t="shared" si="38"/>
        <v>国有6</v>
      </c>
      <c r="E92" s="113">
        <f>VLOOKUP($B92,'估值散点图-回收率0'!$C:$E,2,0)</f>
        <v>0.54126375913619995</v>
      </c>
      <c r="F92" s="113">
        <f>VLOOKUP($B92,'估值散点图-回收率0'!$C:$E,3,0)</f>
        <v>7.1502891639472184</v>
      </c>
      <c r="G92" s="104">
        <f>IFERROR(INDEX(【输出】数据汇总!$A:$AJ,MATCH(不同回收率下超额拨备!$B92&amp;不同回收率下超额拨备!G$3,【输出】数据汇总!$A:$A,0),MATCH(不同回收率下超额拨备!$A$86,【输出】数据汇总!$1:$1,0))/100,"")</f>
        <v>2676.2470879999996</v>
      </c>
      <c r="H92" s="104">
        <f>IFERROR(INDEX(【输出】数据汇总!$A:$AJ,MATCH(不同回收率下超额拨备!$B92&amp;不同回收率下超额拨备!H$3,【输出】数据汇总!$A:$A,0),MATCH(不同回收率下超额拨备!$A$86,【输出】数据汇总!$1:$1,0))/100,"")</f>
        <v>4845.82</v>
      </c>
      <c r="I92" s="104">
        <f>IFERROR(INDEX(【输出】数据汇总!$A:$AJ,MATCH(不同回收率下超额拨备!$B92&amp;不同回收率下超额拨备!I$3,【输出】数据汇总!$A:$A,0),MATCH(不同回收率下超额拨备!$A$86,【输出】数据汇总!$1:$1,0))/100,"")</f>
        <v>2169.5729120000005</v>
      </c>
      <c r="J92" s="104">
        <f>IFERROR(INDEX(【输出】数据汇总!$A:$AJ,MATCH(不同回收率下超额拨备!$B92&amp;不同回收率下超额拨备!J$3,【输出】数据汇总!$A:$A,0),MATCH(不同回收率下超额拨备!$A$86,【输出】数据汇总!$1:$1,0))/100,"")</f>
        <v>122.72</v>
      </c>
      <c r="K92" s="104">
        <f>IFERROR(INDEX(【输出】数据汇总!$A:$AJ,MATCH(不同回收率下超额拨备!$B92&amp;不同回收率下超额拨备!K$3,【输出】数据汇总!$A:$A,0),MATCH(不同回收率下超额拨备!$A$86,【输出】数据汇总!$1:$1,0))/100,"")</f>
        <v>-2190.2800000000002</v>
      </c>
      <c r="L92" s="105">
        <f t="shared" si="39"/>
        <v>0.32669999999999999</v>
      </c>
      <c r="M92" s="114">
        <f t="shared" si="40"/>
        <v>4.5690459855423492E-2</v>
      </c>
      <c r="N92" s="104">
        <f>IFERROR(INDEX(【输出】数据汇总!$A:$AJ,MATCH(不同回收率下超额拨备!$B92&amp;不同回收率下超额拨备!N$3,【输出】数据汇总!$A:$A,0),MATCH(不同回收率下超额拨备!$A$86,【输出】数据汇总!$1:$1,0))/100,"")</f>
        <v>-2313</v>
      </c>
      <c r="O92" s="104">
        <f>IFERROR(INDEX(【输出】数据汇总!$A:$AJ,MATCH(不同回收率下超额拨备!$B92&amp;不同回收率下超额拨备!O$3,【输出】数据汇总!$A:$A,0),MATCH(不同回收率下超额拨备!$A$86,【输出】数据汇总!$1:$1,0))/100,"")</f>
        <v>-143.42708799999963</v>
      </c>
      <c r="P92" s="104">
        <f>IFERROR(INDEX(【输出】数据汇总!$A:$AJ,MATCH(不同回收率下超额拨备!$B92&amp;不同回收率下超额拨备!P$3,【输出】数据汇总!$A:$A,0),MATCH(不同回收率下超额拨备!$A$86,【输出】数据汇总!$1:$1,0))/100,"")</f>
        <v>956.22</v>
      </c>
      <c r="Q92" s="104">
        <f>IFERROR(INDEX(【输出】数据汇总!$A:$AJ,MATCH(不同回收率下超额拨备!$B92&amp;不同回收率下超额拨备!Q$3,【输出】数据汇总!$A:$A,0),MATCH(不同回收率下超额拨备!$A$86,【输出】数据汇总!$1:$1,0))/100,"")</f>
        <v>12692.32</v>
      </c>
      <c r="R92" s="111">
        <f t="shared" si="41"/>
        <v>-0.14999381732237313</v>
      </c>
      <c r="S92" s="109">
        <f t="shared" si="41"/>
        <v>-1.1300305066370815E-2</v>
      </c>
      <c r="T92" s="104">
        <f t="shared" si="42"/>
        <v>-2276.1840000000002</v>
      </c>
      <c r="U92" s="115">
        <f t="shared" si="43"/>
        <v>696.26303839999991</v>
      </c>
      <c r="V92" s="108">
        <f t="shared" si="44"/>
        <v>0.72814105373240456</v>
      </c>
      <c r="W92" s="109">
        <f t="shared" si="45"/>
        <v>5.4857034679239094E-2</v>
      </c>
      <c r="X92" s="104">
        <f t="shared" si="46"/>
        <v>-2251.6400000000003</v>
      </c>
      <c r="Y92" s="115">
        <f t="shared" si="47"/>
        <v>1256.0564559999996</v>
      </c>
      <c r="Z92" s="111">
        <f t="shared" si="48"/>
        <v>1.3135643011022564</v>
      </c>
      <c r="AA92" s="108">
        <f t="shared" si="49"/>
        <v>9.8961927842979025E-2</v>
      </c>
      <c r="AB92" s="104">
        <f t="shared" si="50"/>
        <v>-2227.096</v>
      </c>
      <c r="AC92" s="115">
        <f t="shared" si="51"/>
        <v>1815.8498735999997</v>
      </c>
      <c r="AD92" s="111">
        <f t="shared" si="52"/>
        <v>1.8989875484721086</v>
      </c>
      <c r="AE92" s="108">
        <f t="shared" si="53"/>
        <v>0.143066821006719</v>
      </c>
    </row>
    <row r="93" spans="1:31" x14ac:dyDescent="0.25">
      <c r="A93" s="5">
        <f>COUNTIFS(C$3:C93,C93)</f>
        <v>10</v>
      </c>
      <c r="B93" s="7" t="s">
        <v>26</v>
      </c>
      <c r="C93" s="7" t="s">
        <v>257</v>
      </c>
      <c r="D93" s="7" t="str">
        <f t="shared" ref="D93:D124" si="54">VLOOKUP(B93,B10:D81,3,0)</f>
        <v>股份1</v>
      </c>
      <c r="E93" s="113">
        <f>VLOOKUP($B93,'估值散点图-回收率0'!$C:$E,2,0)</f>
        <v>0.9052656888961792</v>
      </c>
      <c r="F93" s="113">
        <f>VLOOKUP($B93,'估值散点图-回收率0'!$C:$E,3,0)</f>
        <v>6.9824519099934861</v>
      </c>
      <c r="G93" s="104">
        <f>IFERROR(INDEX(【输出】数据汇总!$A:$AJ,MATCH(不同回收率下超额拨备!$B93&amp;不同回收率下超额拨备!G$3,【输出】数据汇总!$A:$A,0),MATCH(不同回收率下超额拨备!$A$86,【输出】数据汇总!$1:$1,0))/100,"")</f>
        <v>1720.857452</v>
      </c>
      <c r="H93" s="104">
        <f>IFERROR(INDEX(【输出】数据汇总!$A:$AJ,MATCH(不同回收率下超额拨备!$B93&amp;不同回收率下超额拨备!H$3,【输出】数据汇总!$A:$A,0),MATCH(不同回收率下超额拨备!$A$86,【输出】数据汇总!$1:$1,0))/100,"")</f>
        <v>2672.22</v>
      </c>
      <c r="I93" s="104">
        <f>IFERROR(INDEX(【输出】数据汇总!$A:$AJ,MATCH(不同回收率下超额拨备!$B93&amp;不同回收率下超额拨备!I$3,【输出】数据汇总!$A:$A,0),MATCH(不同回收率下超额拨备!$A$86,【输出】数据汇总!$1:$1,0))/100,"")</f>
        <v>951.36254799999995</v>
      </c>
      <c r="J93" s="104">
        <f>IFERROR(INDEX(【输出】数据汇总!$A:$AJ,MATCH(不同回收率下超额拨备!$B93&amp;不同回收率下超额拨备!J$3,【输出】数据汇总!$A:$A,0),MATCH(不同回收率下超额拨备!$A$86,【输出】数据汇总!$1:$1,0))/100,"")</f>
        <v>246.29000000000005</v>
      </c>
      <c r="K93" s="104">
        <f>IFERROR(INDEX(【输出】数据汇总!$A:$AJ,MATCH(不同回收率下超额拨备!$B93&amp;不同回收率下超额拨备!K$3,【输出】数据汇总!$A:$A,0),MATCH(不同回收率下超额拨备!$A$86,【输出】数据汇总!$1:$1,0))/100,"")</f>
        <v>524.6</v>
      </c>
      <c r="L93" s="105">
        <f t="shared" si="39"/>
        <v>0.35320000000000001</v>
      </c>
      <c r="M93" s="114">
        <f t="shared" si="40"/>
        <v>5.0583950244539461E-2</v>
      </c>
      <c r="N93" s="104">
        <f>IFERROR(INDEX(【输出】数据汇总!$A:$AJ,MATCH(不同回收率下超额拨备!$B93&amp;不同回收率下超额拨备!N$3,【输出】数据汇总!$A:$A,0),MATCH(不同回收率下超额拨备!$A$86,【输出】数据汇总!$1:$1,0))/100,"")</f>
        <v>278.30999999999995</v>
      </c>
      <c r="O93" s="104">
        <f>IFERROR(INDEX(【输出】数据汇总!$A:$AJ,MATCH(不同回收率下超额拨备!$B93&amp;不同回收率下超额拨备!O$3,【输出】数据汇总!$A:$A,0),MATCH(不同回收率下超额拨备!$A$86,【输出】数据汇总!$1:$1,0))/100,"")</f>
        <v>1229.672548</v>
      </c>
      <c r="P93" s="104">
        <f>IFERROR(INDEX(【输出】数据汇总!$A:$AJ,MATCH(不同回收率下超额拨备!$B93&amp;不同回收率下超额拨备!P$3,【输出】数据汇总!$A:$A,0),MATCH(不同回收率下超额拨备!$A$86,【输出】数据汇总!$1:$1,0))/100,"")</f>
        <v>1501.81</v>
      </c>
      <c r="Q93" s="104">
        <f>IFERROR(INDEX(【输出】数据汇总!$A:$AJ,MATCH(不同回收率下超额拨备!$B93&amp;不同回收率下超额拨备!Q$3,【输出】数据汇总!$A:$A,0),MATCH(不同回收率下超额拨备!$A$86,【输出】数据汇总!$1:$1,0))/100,"")</f>
        <v>12728.75</v>
      </c>
      <c r="R93" s="111">
        <f t="shared" si="41"/>
        <v>0.81879368761694227</v>
      </c>
      <c r="S93" s="109">
        <f t="shared" si="41"/>
        <v>9.6605915584798197E-2</v>
      </c>
      <c r="T93" s="104">
        <f t="shared" si="42"/>
        <v>352.197</v>
      </c>
      <c r="U93" s="115">
        <f t="shared" si="43"/>
        <v>1819.8167836</v>
      </c>
      <c r="V93" s="108">
        <f t="shared" si="44"/>
        <v>1.2117490119256098</v>
      </c>
      <c r="W93" s="109">
        <f t="shared" si="45"/>
        <v>0.14296900980850438</v>
      </c>
      <c r="X93" s="104">
        <f t="shared" si="46"/>
        <v>401.45499999999998</v>
      </c>
      <c r="Y93" s="115">
        <f t="shared" si="47"/>
        <v>2213.2462739999996</v>
      </c>
      <c r="Z93" s="111">
        <f t="shared" si="48"/>
        <v>1.473719228131388</v>
      </c>
      <c r="AA93" s="108">
        <f t="shared" si="49"/>
        <v>0.17387773929097514</v>
      </c>
      <c r="AB93" s="104">
        <f t="shared" si="50"/>
        <v>450.71299999999997</v>
      </c>
      <c r="AC93" s="115">
        <f t="shared" si="51"/>
        <v>2606.6757643999999</v>
      </c>
      <c r="AD93" s="111">
        <f t="shared" si="52"/>
        <v>1.7356894443371664</v>
      </c>
      <c r="AE93" s="108">
        <f t="shared" si="53"/>
        <v>0.20478646877344595</v>
      </c>
    </row>
    <row r="94" spans="1:31" x14ac:dyDescent="0.25">
      <c r="A94" s="5">
        <f>COUNTIFS(C$3:C94,C94)</f>
        <v>11</v>
      </c>
      <c r="B94" s="7" t="s">
        <v>30</v>
      </c>
      <c r="C94" s="7" t="s">
        <v>257</v>
      </c>
      <c r="D94" s="7" t="str">
        <f t="shared" si="54"/>
        <v>股份2</v>
      </c>
      <c r="E94" s="113">
        <f>VLOOKUP($B94,'估值散点图-回收率0'!$C:$E,2,0)</f>
        <v>0.4918561577796936</v>
      </c>
      <c r="F94" s="113">
        <f>VLOOKUP($B94,'估值散点图-回收率0'!$C:$E,3,0)</f>
        <v>5.4823184052898188</v>
      </c>
      <c r="G94" s="104">
        <f>IFERROR(INDEX(【输出】数据汇总!$A:$AJ,MATCH(不同回收率下超额拨备!$B94&amp;不同回收率下超额拨备!G$3,【输出】数据汇总!$A:$A,0),MATCH(不同回收率下超额拨备!$A$86,【输出】数据汇总!$1:$1,0))/100,"")</f>
        <v>1646.4053039999999</v>
      </c>
      <c r="H94" s="104">
        <f>IFERROR(INDEX(【输出】数据汇总!$A:$AJ,MATCH(不同回收率下超额拨备!$B94&amp;不同回收率下超额拨备!H$3,【输出】数据汇总!$A:$A,0),MATCH(不同回收率下超额拨备!$A$86,【输出】数据汇总!$1:$1,0))/100,"")</f>
        <v>1467.54</v>
      </c>
      <c r="I94" s="104">
        <f>IFERROR(INDEX(【输出】数据汇总!$A:$AJ,MATCH(不同回收率下超额拨备!$B94&amp;不同回收率下超额拨备!I$3,【输出】数据汇总!$A:$A,0),MATCH(不同回收率下超额拨备!$A$86,【输出】数据汇总!$1:$1,0))/100,"")</f>
        <v>-178.8653039999999</v>
      </c>
      <c r="J94" s="104">
        <f>IFERROR(INDEX(【输出】数据汇总!$A:$AJ,MATCH(不同回收率下超额拨备!$B94&amp;不同回收率下超额拨备!J$3,【输出】数据汇总!$A:$A,0),MATCH(不同回收率下超额拨备!$A$86,【输出】数据汇总!$1:$1,0))/100,"")</f>
        <v>392.08</v>
      </c>
      <c r="K94" s="104">
        <f>IFERROR(INDEX(【输出】数据汇总!$A:$AJ,MATCH(不同回收率下超额拨备!$B94&amp;不同回收率下超额拨备!K$3,【输出】数据汇总!$A:$A,0),MATCH(不同回收率下超额拨备!$A$86,【输出】数据汇总!$1:$1,0))/100,"")</f>
        <v>472.01</v>
      </c>
      <c r="L94" s="105">
        <f t="shared" si="39"/>
        <v>0.30170000000000002</v>
      </c>
      <c r="M94" s="114">
        <f t="shared" si="40"/>
        <v>5.503146254856222E-2</v>
      </c>
      <c r="N94" s="104">
        <f>IFERROR(INDEX(【输出】数据汇总!$A:$AJ,MATCH(不同回收率下超额拨备!$B94&amp;不同回收率下超额拨备!N$3,【输出】数据汇总!$A:$A,0),MATCH(不同回收率下超额拨备!$A$86,【输出】数据汇总!$1:$1,0))/100,"")</f>
        <v>79.930000000000007</v>
      </c>
      <c r="O94" s="104">
        <f>IFERROR(INDEX(【输出】数据汇总!$A:$AJ,MATCH(不同回收率下超额拨备!$B94&amp;不同回收率下超额拨备!O$3,【输出】数据汇总!$A:$A,0),MATCH(不同回收率下超额拨备!$A$86,【输出】数据汇总!$1:$1,0))/100,"")</f>
        <v>-98.935303999999888</v>
      </c>
      <c r="P94" s="104">
        <f>IFERROR(INDEX(【输出】数据汇总!$A:$AJ,MATCH(不同回收率下超额拨备!$B94&amp;不同回收率下超额拨备!P$3,【输出】数据汇总!$A:$A,0),MATCH(不同回收率下超额拨备!$A$86,【输出】数据汇总!$1:$1,0))/100,"")</f>
        <v>774.69</v>
      </c>
      <c r="Q94" s="104">
        <f>IFERROR(INDEX(【输出】数据汇总!$A:$AJ,MATCH(不同回收率下超额拨备!$B94&amp;不同回收率下超额拨备!Q$3,【输出】数据汇总!$A:$A,0),MATCH(不同回收率下超额拨备!$A$86,【输出】数据汇总!$1:$1,0))/100,"")</f>
        <v>9017.16</v>
      </c>
      <c r="R94" s="111">
        <f t="shared" si="41"/>
        <v>-0.12770954059042958</v>
      </c>
      <c r="S94" s="109">
        <f t="shared" si="41"/>
        <v>-1.0971891815161302E-2</v>
      </c>
      <c r="T94" s="104">
        <f t="shared" si="42"/>
        <v>197.55400000000003</v>
      </c>
      <c r="U94" s="115">
        <f t="shared" si="43"/>
        <v>512.61028720000013</v>
      </c>
      <c r="V94" s="108">
        <f t="shared" si="44"/>
        <v>0.66169730756818868</v>
      </c>
      <c r="W94" s="109">
        <f t="shared" si="45"/>
        <v>5.6848307804231057E-2</v>
      </c>
      <c r="X94" s="104">
        <f t="shared" si="46"/>
        <v>275.97000000000003</v>
      </c>
      <c r="Y94" s="115">
        <f t="shared" si="47"/>
        <v>920.30734800000005</v>
      </c>
      <c r="Z94" s="111">
        <f t="shared" si="48"/>
        <v>1.1879685396739341</v>
      </c>
      <c r="AA94" s="108">
        <f t="shared" si="49"/>
        <v>0.10206177421715928</v>
      </c>
      <c r="AB94" s="104">
        <f t="shared" si="50"/>
        <v>354.38599999999997</v>
      </c>
      <c r="AC94" s="115">
        <f t="shared" si="51"/>
        <v>1328.0044088</v>
      </c>
      <c r="AD94" s="111">
        <f t="shared" si="52"/>
        <v>1.7142397717796793</v>
      </c>
      <c r="AE94" s="108">
        <f t="shared" si="53"/>
        <v>0.14727524063008751</v>
      </c>
    </row>
    <row r="95" spans="1:31" x14ac:dyDescent="0.25">
      <c r="A95" s="5">
        <f>COUNTIFS(C$3:C95,C95)</f>
        <v>12</v>
      </c>
      <c r="B95" s="7" t="s">
        <v>33</v>
      </c>
      <c r="C95" s="7" t="s">
        <v>257</v>
      </c>
      <c r="D95" s="7" t="str">
        <f t="shared" si="54"/>
        <v>股份3</v>
      </c>
      <c r="E95" s="113">
        <f>VLOOKUP($B95,'估值散点图-回收率0'!$C:$E,2,0)</f>
        <v>0.46004849672317505</v>
      </c>
      <c r="F95" s="113">
        <f>VLOOKUP($B95,'估值散点图-回收率0'!$C:$E,3,0)</f>
        <v>8.4591004302234207</v>
      </c>
      <c r="G95" s="104">
        <f>IFERROR(INDEX(【输出】数据汇总!$A:$AJ,MATCH(不同回收率下超额拨备!$B95&amp;不同回收率下超额拨备!G$3,【输出】数据汇总!$A:$A,0),MATCH(不同回收率下超额拨备!$A$86,【输出】数据汇总!$1:$1,0))/100,"")</f>
        <v>1913.0105979999998</v>
      </c>
      <c r="H95" s="104">
        <f>IFERROR(INDEX(【输出】数据汇总!$A:$AJ,MATCH(不同回收率下超额拨备!$B95&amp;不同回收率下超额拨备!H$3,【输出】数据汇总!$A:$A,0),MATCH(不同回收率下超额拨备!$A$86,【输出】数据汇总!$1:$1,0))/100,"")</f>
        <v>1444.8100000000004</v>
      </c>
      <c r="I95" s="104">
        <f>IFERROR(INDEX(【输出】数据汇总!$A:$AJ,MATCH(不同回收率下超额拨备!$B95&amp;不同回收率下超额拨备!I$3,【输出】数据汇总!$A:$A,0),MATCH(不同回收率下超额拨备!$A$86,【输出】数据汇总!$1:$1,0))/100,"")</f>
        <v>-468.20059799999962</v>
      </c>
      <c r="J95" s="104">
        <f>IFERROR(INDEX(【输出】数据汇总!$A:$AJ,MATCH(不同回收率下超额拨备!$B95&amp;不同回收率下超额拨备!J$3,【输出】数据汇总!$A:$A,0),MATCH(不同回收率下超额拨备!$A$86,【输出】数据汇总!$1:$1,0))/100,"")</f>
        <v>346.36</v>
      </c>
      <c r="K95" s="104">
        <f>IFERROR(INDEX(【输出】数据汇总!$A:$AJ,MATCH(不同回收率下超额拨备!$B95&amp;不同回收率下超额拨备!K$3,【输出】数据汇总!$A:$A,0),MATCH(不同回收率下超额拨备!$A$86,【输出】数据汇总!$1:$1,0))/100,"")</f>
        <v>475.00999999999971</v>
      </c>
      <c r="L95" s="105">
        <f t="shared" si="39"/>
        <v>0.30159999999999998</v>
      </c>
      <c r="M95" s="114">
        <f t="shared" si="40"/>
        <v>3.5653909359252535E-2</v>
      </c>
      <c r="N95" s="104">
        <f>IFERROR(INDEX(【输出】数据汇总!$A:$AJ,MATCH(不同回收率下超额拨备!$B95&amp;不同回收率下超额拨备!N$3,【输出】数据汇总!$A:$A,0),MATCH(不同回收率下超额拨备!$A$86,【输出】数据汇总!$1:$1,0))/100,"")</f>
        <v>128.64999999999972</v>
      </c>
      <c r="O95" s="104">
        <f>IFERROR(INDEX(【输出】数据汇总!$A:$AJ,MATCH(不同回收率下超额拨备!$B95&amp;不同回收率下超额拨备!O$3,【输出】数据汇总!$A:$A,0),MATCH(不同回收率下超额拨备!$A$86,【输出】数据汇总!$1:$1,0))/100,"")</f>
        <v>-339.55059799999987</v>
      </c>
      <c r="P95" s="104">
        <f>IFERROR(INDEX(【输出】数据汇总!$A:$AJ,MATCH(不同回收率下超额拨备!$B95&amp;不同回收率下超额拨备!P$3,【输出】数据汇总!$A:$A,0),MATCH(不同回收率下超额拨备!$A$86,【输出】数据汇总!$1:$1,0))/100,"")</f>
        <v>500.17</v>
      </c>
      <c r="Q95" s="104">
        <f>IFERROR(INDEX(【输出】数据汇总!$A:$AJ,MATCH(不同回收率下超额拨备!$B95&amp;不同回收率下超额拨备!Q$3,【输出】数据汇总!$A:$A,0),MATCH(不同回收率下超额拨备!$A$86,【输出】数据汇总!$1:$1,0))/100,"")</f>
        <v>8169.14</v>
      </c>
      <c r="R95" s="111">
        <f t="shared" si="41"/>
        <v>-0.6788703800707756</v>
      </c>
      <c r="S95" s="109">
        <f t="shared" si="41"/>
        <v>-4.1565035976859233E-2</v>
      </c>
      <c r="T95" s="104">
        <f t="shared" si="42"/>
        <v>232.55799999999971</v>
      </c>
      <c r="U95" s="115">
        <f t="shared" si="43"/>
        <v>338.26058140000032</v>
      </c>
      <c r="V95" s="108">
        <f t="shared" si="44"/>
        <v>0.67629122378391404</v>
      </c>
      <c r="W95" s="109">
        <f t="shared" si="45"/>
        <v>4.1407122585731218E-2</v>
      </c>
      <c r="X95" s="104">
        <f t="shared" si="46"/>
        <v>301.8299999999997</v>
      </c>
      <c r="Y95" s="115">
        <f t="shared" si="47"/>
        <v>790.13470100000018</v>
      </c>
      <c r="Z95" s="111">
        <f t="shared" si="48"/>
        <v>1.5797322930203734</v>
      </c>
      <c r="AA95" s="108">
        <f t="shared" si="49"/>
        <v>9.6721894960791491E-2</v>
      </c>
      <c r="AB95" s="104">
        <f t="shared" si="50"/>
        <v>371.10199999999969</v>
      </c>
      <c r="AC95" s="115">
        <f t="shared" si="51"/>
        <v>1242.0088206</v>
      </c>
      <c r="AD95" s="111">
        <f t="shared" si="52"/>
        <v>2.4831733622568328</v>
      </c>
      <c r="AE95" s="108">
        <f t="shared" si="53"/>
        <v>0.15203666733585175</v>
      </c>
    </row>
    <row r="96" spans="1:31" x14ac:dyDescent="0.25">
      <c r="A96" s="5">
        <f>COUNTIFS(C$3:C96,C96)</f>
        <v>13</v>
      </c>
      <c r="B96" s="7" t="s">
        <v>36</v>
      </c>
      <c r="C96" s="7" t="s">
        <v>257</v>
      </c>
      <c r="D96" s="7" t="str">
        <f t="shared" si="54"/>
        <v>股份4</v>
      </c>
      <c r="E96" s="113">
        <f>VLOOKUP($B96,'估值散点图-回收率0'!$C:$E,2,0)</f>
        <v>0.63804000616073608</v>
      </c>
      <c r="F96" s="113">
        <f>VLOOKUP($B96,'估值散点图-回收率0'!$C:$E,3,0)</f>
        <v>7.2045494460924093</v>
      </c>
      <c r="G96" s="104">
        <f>IFERROR(INDEX(【输出】数据汇总!$A:$AJ,MATCH(不同回收率下超额拨备!$B96&amp;不同回收率下超额拨备!G$3,【输出】数据汇总!$A:$A,0),MATCH(不同回收率下超额拨备!$A$86,【输出】数据汇总!$1:$1,0))/100,"")</f>
        <v>1626.7297800000001</v>
      </c>
      <c r="H96" s="104">
        <f>IFERROR(INDEX(【输出】数据汇总!$A:$AJ,MATCH(不同回收率下超额拨备!$B96&amp;不同回收率下超额拨备!H$3,【输出】数据汇总!$A:$A,0),MATCH(不同回收率下超额拨备!$A$86,【输出】数据汇总!$1:$1,0))/100,"")</f>
        <v>1397.0600000000004</v>
      </c>
      <c r="I96" s="104">
        <f>IFERROR(INDEX(【输出】数据汇总!$A:$AJ,MATCH(不同回收率下超额拨备!$B96&amp;不同回收率下超额拨备!I$3,【输出】数据汇总!$A:$A,0),MATCH(不同回收率下超额拨备!$A$86,【输出】数据汇总!$1:$1,0))/100,"")</f>
        <v>-229.66977999999975</v>
      </c>
      <c r="J96" s="104">
        <f>IFERROR(INDEX(【输出】数据汇总!$A:$AJ,MATCH(不同回收率下超额拨备!$B96&amp;不同回收率下超额拨备!J$3,【输出】数据汇总!$A:$A,0),MATCH(不同回收率下超额拨备!$A$86,【输出】数据汇总!$1:$1,0))/100,"")</f>
        <v>400.22</v>
      </c>
      <c r="K96" s="104">
        <f>IFERROR(INDEX(【输出】数据汇总!$A:$AJ,MATCH(不同回收率下超额拨备!$B96&amp;不同回收率下超额拨备!K$3,【输出】数据汇总!$A:$A,0),MATCH(不同回收率下超额拨备!$A$86,【输出】数据汇总!$1:$1,0))/100,"")</f>
        <v>460.80999999999972</v>
      </c>
      <c r="L96" s="105">
        <f t="shared" si="39"/>
        <v>0.30499999999999999</v>
      </c>
      <c r="M96" s="114">
        <f t="shared" si="40"/>
        <v>4.2334361403463659E-2</v>
      </c>
      <c r="N96" s="104">
        <f>IFERROR(INDEX(【输出】数据汇总!$A:$AJ,MATCH(不同回收率下超额拨备!$B96&amp;不同回收率下超额拨备!N$3,【输出】数据汇总!$A:$A,0),MATCH(不同回收率下超额拨备!$A$86,【输出】数据汇总!$1:$1,0))/100,"")</f>
        <v>60.589999999999712</v>
      </c>
      <c r="O96" s="104">
        <f>IFERROR(INDEX(【输出】数据汇总!$A:$AJ,MATCH(不同回收率下超额拨备!$B96&amp;不同回收率下超额拨备!O$3,【输出】数据汇总!$A:$A,0),MATCH(不同回收率下超额拨备!$A$86,【输出】数据汇总!$1:$1,0))/100,"")</f>
        <v>-169.07978000000003</v>
      </c>
      <c r="P96" s="104">
        <f>IFERROR(INDEX(【输出】数据汇总!$A:$AJ,MATCH(不同回收率下超额拨备!$B96&amp;不同回收率下超额拨备!P$3,【输出】数据汇总!$A:$A,0),MATCH(不同回收率下超额拨备!$A$86,【输出】数据汇总!$1:$1,0))/100,"")</f>
        <v>706.18</v>
      </c>
      <c r="Q96" s="104">
        <f>IFERROR(INDEX(【输出】数据汇总!$A:$AJ,MATCH(不同回收率下超额拨备!$B96&amp;不同回收率下超额拨备!Q$3,【输出】数据汇总!$A:$A,0),MATCH(不同回收率下超额拨备!$A$86,【输出】数据汇总!$1:$1,0))/100,"")</f>
        <v>8288.1299999999992</v>
      </c>
      <c r="R96" s="111">
        <f t="shared" si="41"/>
        <v>-0.23942872921917929</v>
      </c>
      <c r="S96" s="109">
        <f t="shared" si="41"/>
        <v>-2.040023262183388E-2</v>
      </c>
      <c r="T96" s="104">
        <f t="shared" si="42"/>
        <v>180.65599999999972</v>
      </c>
      <c r="U96" s="115">
        <f t="shared" si="43"/>
        <v>439.00515400000018</v>
      </c>
      <c r="V96" s="108">
        <f t="shared" si="44"/>
        <v>0.6216618340932909</v>
      </c>
      <c r="W96" s="109">
        <f t="shared" si="45"/>
        <v>5.2967937761594017E-2</v>
      </c>
      <c r="X96" s="104">
        <f t="shared" si="46"/>
        <v>260.6999999999997</v>
      </c>
      <c r="Y96" s="115">
        <f t="shared" si="47"/>
        <v>844.39511000000016</v>
      </c>
      <c r="Z96" s="111">
        <f t="shared" si="48"/>
        <v>1.1957222096349376</v>
      </c>
      <c r="AA96" s="108">
        <f t="shared" si="49"/>
        <v>0.10188005135054592</v>
      </c>
      <c r="AB96" s="104">
        <f t="shared" si="50"/>
        <v>340.74399999999969</v>
      </c>
      <c r="AC96" s="115">
        <f t="shared" si="51"/>
        <v>1249.7850659999999</v>
      </c>
      <c r="AD96" s="111">
        <f t="shared" si="52"/>
        <v>1.7697825851765838</v>
      </c>
      <c r="AE96" s="108">
        <f t="shared" si="53"/>
        <v>0.15079216493949782</v>
      </c>
    </row>
    <row r="97" spans="1:31" x14ac:dyDescent="0.25">
      <c r="A97" s="5">
        <f>COUNTIFS(C$3:C97,C97)</f>
        <v>14</v>
      </c>
      <c r="B97" s="7" t="s">
        <v>39</v>
      </c>
      <c r="C97" s="7" t="s">
        <v>257</v>
      </c>
      <c r="D97" s="7" t="str">
        <f t="shared" si="54"/>
        <v>股份5</v>
      </c>
      <c r="E97" s="113">
        <f>VLOOKUP($B97,'估值散点图-回收率0'!$C:$E,2,0)</f>
        <v>0.29387971758842468</v>
      </c>
      <c r="F97" s="113">
        <f>VLOOKUP($B97,'估值散点图-回收率0'!$C:$E,3,0)</f>
        <v>6.0802230084122968</v>
      </c>
      <c r="G97" s="104">
        <f>IFERROR(INDEX(【输出】数据汇总!$A:$AJ,MATCH(不同回收率下超额拨备!$B97&amp;不同回收率下超额拨备!G$3,【输出】数据汇总!$A:$A,0),MATCH(不同回收率下超额拨备!$A$86,【输出】数据汇总!$1:$1,0))/100,"")</f>
        <v>1872.1108900000002</v>
      </c>
      <c r="H97" s="104">
        <f>IFERROR(INDEX(【输出】数据汇总!$A:$AJ,MATCH(不同回收率下超额拨备!$B97&amp;不同回收率下超额拨备!H$3,【输出】数据汇总!$A:$A,0),MATCH(不同回收率下超额拨备!$A$86,【输出】数据汇总!$1:$1,0))/100,"")</f>
        <v>929.25</v>
      </c>
      <c r="I97" s="104">
        <f>IFERROR(INDEX(【输出】数据汇总!$A:$AJ,MATCH(不同回收率下超额拨备!$B97&amp;不同回收率下超额拨备!I$3,【输出】数据汇总!$A:$A,0),MATCH(不同回收率下超额拨备!$A$86,【输出】数据汇总!$1:$1,0))/100,"")</f>
        <v>-942.86089000000004</v>
      </c>
      <c r="J97" s="104">
        <f>IFERROR(INDEX(【输出】数据汇总!$A:$AJ,MATCH(不同回收率下超额拨备!$B97&amp;不同回收率下超额拨备!J$3,【输出】数据汇总!$A:$A,0),MATCH(不同回收率下超额拨备!$A$86,【输出】数据汇总!$1:$1,0))/100,"")</f>
        <v>316.06</v>
      </c>
      <c r="K97" s="104">
        <f>IFERROR(INDEX(【输出】数据汇总!$A:$AJ,MATCH(不同回收率下超额拨备!$B97&amp;不同回收率下超额拨备!K$3,【输出】数据汇总!$A:$A,0),MATCH(不同回收率下超额拨备!$A$86,【输出】数据汇总!$1:$1,0))/100,"")</f>
        <v>249.13</v>
      </c>
      <c r="L97" s="105">
        <f t="shared" si="39"/>
        <v>0.3004</v>
      </c>
      <c r="M97" s="114">
        <f t="shared" si="40"/>
        <v>4.9406082570389503E-2</v>
      </c>
      <c r="N97" s="104">
        <f>IFERROR(INDEX(【输出】数据汇总!$A:$AJ,MATCH(不同回收率下超额拨备!$B97&amp;不同回收率下超额拨备!N$3,【输出】数据汇总!$A:$A,0),MATCH(不同回收率下超额拨备!$A$86,【输出】数据汇总!$1:$1,0))/100,"")</f>
        <v>-66.930000000000007</v>
      </c>
      <c r="O97" s="104">
        <f>IFERROR(INDEX(【输出】数据汇总!$A:$AJ,MATCH(不同回收率下超额拨备!$B97&amp;不同回收率下超额拨备!O$3,【输出】数据汇总!$A:$A,0),MATCH(不同回收率下超额拨备!$A$86,【输出】数据汇总!$1:$1,0))/100,"")</f>
        <v>-1009.7908900000001</v>
      </c>
      <c r="P97" s="104">
        <f>IFERROR(INDEX(【输出】数据汇总!$A:$AJ,MATCH(不同回收率下超额拨备!$B97&amp;不同回收率下超额拨备!P$3,【输出】数据汇总!$A:$A,0),MATCH(不同回收率下超额拨备!$A$86,【输出】数据汇总!$1:$1,0))/100,"")</f>
        <v>305.63</v>
      </c>
      <c r="Q97" s="104">
        <f>IFERROR(INDEX(【输出】数据汇总!$A:$AJ,MATCH(不同回收率下超额拨备!$B97&amp;不同回收率下超额拨备!Q$3,【输出】数据汇总!$A:$A,0),MATCH(不同回收率下超额拨备!$A$86,【输出】数据汇总!$1:$1,0))/100,"")</f>
        <v>6896.37</v>
      </c>
      <c r="R97" s="111">
        <f t="shared" si="41"/>
        <v>-3.3039652193829143</v>
      </c>
      <c r="S97" s="109">
        <f t="shared" si="41"/>
        <v>-0.14642353731020813</v>
      </c>
      <c r="T97" s="104">
        <f t="shared" si="42"/>
        <v>27.888000000000005</v>
      </c>
      <c r="U97" s="115">
        <f t="shared" si="43"/>
        <v>-353.33962299999996</v>
      </c>
      <c r="V97" s="108">
        <f t="shared" si="44"/>
        <v>-1.1561025521054868</v>
      </c>
      <c r="W97" s="109">
        <f t="shared" si="45"/>
        <v>-5.12355953929386E-2</v>
      </c>
      <c r="X97" s="104">
        <f t="shared" si="46"/>
        <v>91.1</v>
      </c>
      <c r="Y97" s="115">
        <f t="shared" si="47"/>
        <v>84.294554999999946</v>
      </c>
      <c r="Z97" s="111">
        <f t="shared" si="48"/>
        <v>0.27580589274613077</v>
      </c>
      <c r="AA97" s="108">
        <f t="shared" si="49"/>
        <v>1.2223032551907735E-2</v>
      </c>
      <c r="AB97" s="104">
        <f t="shared" si="50"/>
        <v>154.31199999999998</v>
      </c>
      <c r="AC97" s="115">
        <f t="shared" si="51"/>
        <v>521.92873299999974</v>
      </c>
      <c r="AD97" s="111">
        <f t="shared" si="52"/>
        <v>1.7077143375977482</v>
      </c>
      <c r="AE97" s="108">
        <f t="shared" si="53"/>
        <v>7.5681660496754052E-2</v>
      </c>
    </row>
    <row r="98" spans="1:31" x14ac:dyDescent="0.25">
      <c r="A98" s="5">
        <f>COUNTIFS(C$3:C98,C98)</f>
        <v>15</v>
      </c>
      <c r="B98" s="7" t="s">
        <v>42</v>
      </c>
      <c r="C98" s="7" t="s">
        <v>257</v>
      </c>
      <c r="D98" s="7" t="str">
        <f t="shared" si="54"/>
        <v>股份6</v>
      </c>
      <c r="E98" s="113">
        <f>VLOOKUP($B98,'估值散点图-回收率0'!$C:$E,2,0)</f>
        <v>0.38417753577232361</v>
      </c>
      <c r="F98" s="113">
        <f>VLOOKUP($B98,'估值散点图-回收率0'!$C:$E,3,0)</f>
        <v>5.114045862588239</v>
      </c>
      <c r="G98" s="104">
        <f>IFERROR(INDEX(【输出】数据汇总!$A:$AJ,MATCH(不同回收率下超额拨备!$B98&amp;不同回收率下超额拨备!G$3,【输出】数据汇总!$A:$A,0),MATCH(不同回收率下超额拨备!$A$86,【输出】数据汇总!$1:$1,0))/100,"")</f>
        <v>1239.967686</v>
      </c>
      <c r="H98" s="104">
        <f>IFERROR(INDEX(【输出】数据汇总!$A:$AJ,MATCH(不同回收率下超额拨备!$B98&amp;不同回收率下超额拨备!H$3,【输出】数据汇总!$A:$A,0),MATCH(不同回收率下超额拨备!$A$86,【输出】数据汇总!$1:$1,0))/100,"")</f>
        <v>883.6</v>
      </c>
      <c r="I98" s="104">
        <f>IFERROR(INDEX(【输出】数据汇总!$A:$AJ,MATCH(不同回收率下超额拨备!$B98&amp;不同回收率下超额拨备!I$3,【输出】数据汇总!$A:$A,0),MATCH(不同回收率下超额拨备!$A$86,【输出】数据汇总!$1:$1,0))/100,"")</f>
        <v>-356.36768599999994</v>
      </c>
      <c r="J98" s="104">
        <f>IFERROR(INDEX(【输出】数据汇总!$A:$AJ,MATCH(不同回收率下超额拨备!$B98&amp;不同回收率下超额拨备!J$3,【输出】数据汇总!$A:$A,0),MATCH(不同回收率下超额拨备!$A$86,【输出】数据汇总!$1:$1,0))/100,"")</f>
        <v>202.54</v>
      </c>
      <c r="K98" s="104">
        <f>IFERROR(INDEX(【输出】数据汇总!$A:$AJ,MATCH(不同回收率下超额拨备!$B98&amp;不同回收率下超额拨备!K$3,【输出】数据汇总!$A:$A,0),MATCH(不同回收率下超额拨备!$A$86,【输出】数据汇总!$1:$1,0))/100,"")</f>
        <v>250.24</v>
      </c>
      <c r="L98" s="105">
        <f t="shared" si="39"/>
        <v>0.3014</v>
      </c>
      <c r="M98" s="114">
        <f t="shared" si="40"/>
        <v>5.8935724883675614E-2</v>
      </c>
      <c r="N98" s="104">
        <f>IFERROR(INDEX(【输出】数据汇总!$A:$AJ,MATCH(不同回收率下超额拨备!$B98&amp;不同回收率下超额拨备!N$3,【输出】数据汇总!$A:$A,0),MATCH(不同回收率下超额拨备!$A$86,【输出】数据汇总!$1:$1,0))/100,"")</f>
        <v>47.7</v>
      </c>
      <c r="O98" s="104">
        <f>IFERROR(INDEX(【输出】数据汇总!$A:$AJ,MATCH(不同回收率下超额拨备!$B98&amp;不同回收率下超额拨备!O$3,【输出】数据汇总!$A:$A,0),MATCH(不同回收率下超额拨备!$A$86,【输出】数据汇总!$1:$1,0))/100,"")</f>
        <v>-308.66768599999995</v>
      </c>
      <c r="P98" s="104">
        <f>IFERROR(INDEX(【输出】数据汇总!$A:$AJ,MATCH(不同回收率下超额拨备!$B98&amp;不同回收率下超额拨备!P$3,【输出】数据汇总!$A:$A,0),MATCH(不同回收率下超额拨备!$A$86,【输出】数据汇总!$1:$1,0))/100,"")</f>
        <v>388.26</v>
      </c>
      <c r="Q98" s="104">
        <f>IFERROR(INDEX(【输出】数据汇总!$A:$AJ,MATCH(不同回收率下超额拨备!$B98&amp;不同回收率下超额拨备!Q$3,【输出】数据汇总!$A:$A,0),MATCH(不同回收率下超额拨备!$A$86,【输出】数据汇总!$1:$1,0))/100,"")</f>
        <v>6048</v>
      </c>
      <c r="R98" s="111">
        <f t="shared" si="41"/>
        <v>-0.79500253953536282</v>
      </c>
      <c r="S98" s="109">
        <f t="shared" si="41"/>
        <v>-5.1036323743386236E-2</v>
      </c>
      <c r="T98" s="104">
        <f t="shared" si="42"/>
        <v>108.46200000000002</v>
      </c>
      <c r="U98" s="115">
        <f t="shared" si="43"/>
        <v>124.08461980000004</v>
      </c>
      <c r="V98" s="108">
        <f t="shared" si="44"/>
        <v>0.31959156184000426</v>
      </c>
      <c r="W98" s="109">
        <f t="shared" si="45"/>
        <v>2.0516636871693129E-2</v>
      </c>
      <c r="X98" s="104">
        <f t="shared" si="46"/>
        <v>148.97000000000003</v>
      </c>
      <c r="Y98" s="115">
        <f t="shared" si="47"/>
        <v>412.58615700000018</v>
      </c>
      <c r="Z98" s="111">
        <f t="shared" si="48"/>
        <v>1.0626542960902492</v>
      </c>
      <c r="AA98" s="108">
        <f t="shared" si="49"/>
        <v>6.8218610615079389E-2</v>
      </c>
      <c r="AB98" s="104">
        <f t="shared" si="50"/>
        <v>189.47800000000001</v>
      </c>
      <c r="AC98" s="115">
        <f t="shared" si="51"/>
        <v>701.08769419999999</v>
      </c>
      <c r="AD98" s="111">
        <f t="shared" si="52"/>
        <v>1.8057170303404935</v>
      </c>
      <c r="AE98" s="108">
        <f t="shared" si="53"/>
        <v>0.11592058435846561</v>
      </c>
    </row>
    <row r="99" spans="1:31" x14ac:dyDescent="0.25">
      <c r="A99" s="5">
        <f>COUNTIFS(C$3:C99,C99)</f>
        <v>16</v>
      </c>
      <c r="B99" s="7" t="s">
        <v>45</v>
      </c>
      <c r="C99" s="7" t="s">
        <v>257</v>
      </c>
      <c r="D99" s="7" t="str">
        <f t="shared" si="54"/>
        <v>股份7</v>
      </c>
      <c r="E99" s="113">
        <f>VLOOKUP($B99,'估值散点图-回收率0'!$C:$E,2,0)</f>
        <v>0.47651329636573792</v>
      </c>
      <c r="F99" s="113">
        <f>VLOOKUP($B99,'估值散点图-回收率0'!$C:$E,3,0)</f>
        <v>5.2670693881841117</v>
      </c>
      <c r="G99" s="104">
        <f>IFERROR(INDEX(【输出】数据汇总!$A:$AJ,MATCH(不同回收率下超额拨备!$B99&amp;不同回收率下超额拨备!G$3,【输出】数据汇总!$A:$A,0),MATCH(不同回收率下超额拨备!$A$86,【输出】数据汇总!$1:$1,0))/100,"")</f>
        <v>956.66</v>
      </c>
      <c r="H99" s="104">
        <f>IFERROR(INDEX(【输出】数据汇总!$A:$AJ,MATCH(不同回收率下超额拨备!$B99&amp;不同回收率下超额拨备!H$3,【输出】数据汇总!$A:$A,0),MATCH(不同回收率下超额拨备!$A$86,【输出】数据汇总!$1:$1,0))/100,"")</f>
        <v>788.61</v>
      </c>
      <c r="I99" s="104">
        <f>IFERROR(INDEX(【输出】数据汇总!$A:$AJ,MATCH(不同回收率下超额拨备!$B99&amp;不同回收率下超额拨备!I$3,【输出】数据汇总!$A:$A,0),MATCH(不同回收率下超额拨备!$A$86,【输出】数据汇总!$1:$1,0))/100,"")</f>
        <v>-168.05</v>
      </c>
      <c r="J99" s="104">
        <f>IFERROR(INDEX(【输出】数据汇总!$A:$AJ,MATCH(不同回收率下超额拨备!$B99&amp;不同回收率下超额拨备!J$3,【输出】数据汇总!$A:$A,0),MATCH(不同回收率下超额拨备!$A$86,【输出】数据汇总!$1:$1,0))/100,"")</f>
        <v>103.31</v>
      </c>
      <c r="K99" s="104">
        <f>IFERROR(INDEX(【输出】数据汇总!$A:$AJ,MATCH(不同回收率下超额拨备!$B99&amp;不同回收率下超额拨备!K$3,【输出】数据汇总!$A:$A,0),MATCH(不同回收率下超额拨备!$A$86,【输出】数据汇总!$1:$1,0))/100,"")</f>
        <v>130.58000000000001</v>
      </c>
      <c r="L99" s="105">
        <f t="shared" si="39"/>
        <v>0.28322327142715858</v>
      </c>
      <c r="M99" s="114">
        <f t="shared" si="40"/>
        <v>5.3772458753349246E-2</v>
      </c>
      <c r="N99" s="104">
        <f>IFERROR(INDEX(【输出】数据汇总!$A:$AJ,MATCH(不同回收率下超额拨备!$B99&amp;不同回收率下超额拨备!N$3,【输出】数据汇总!$A:$A,0),MATCH(不同回收率下超额拨备!$A$86,【输出】数据汇总!$1:$1,0))/100,"")</f>
        <v>27.27</v>
      </c>
      <c r="O99" s="104">
        <f>IFERROR(INDEX(【输出】数据汇总!$A:$AJ,MATCH(不同回收率下超额拨备!$B99&amp;不同回收率下超额拨备!O$3,【输出】数据汇总!$A:$A,0),MATCH(不同回收率下超额拨备!$A$86,【输出】数据汇总!$1:$1,0))/100,"")</f>
        <v>-140.78</v>
      </c>
      <c r="P99" s="104">
        <f>IFERROR(INDEX(【输出】数据汇总!$A:$AJ,MATCH(不同回收率下超额拨备!$B99&amp;不同回收率下超额拨备!P$3,【输出】数据汇总!$A:$A,0),MATCH(不同回收率下超额拨备!$A$86,【输出】数据汇总!$1:$1,0))/100,"")</f>
        <v>426.33</v>
      </c>
      <c r="Q99" s="104">
        <f>IFERROR(INDEX(【输出】数据汇总!$A:$AJ,MATCH(不同回收率下超额拨备!$B99&amp;不同回收率下超额拨备!Q$3,【输出】数据汇总!$A:$A,0),MATCH(不同回收率下超额拨备!$A$86,【输出】数据汇总!$1:$1,0))/100,"")</f>
        <v>5511.84</v>
      </c>
      <c r="R99" s="111">
        <f t="shared" si="41"/>
        <v>-0.33021368423521685</v>
      </c>
      <c r="S99" s="109">
        <f t="shared" si="41"/>
        <v>-2.55413800110308E-2</v>
      </c>
      <c r="T99" s="104">
        <f t="shared" si="42"/>
        <v>58.263000000000019</v>
      </c>
      <c r="U99" s="115">
        <f t="shared" si="43"/>
        <v>177.21100000000013</v>
      </c>
      <c r="V99" s="108">
        <f t="shared" si="44"/>
        <v>0.4156662679145266</v>
      </c>
      <c r="W99" s="109">
        <f t="shared" si="45"/>
        <v>3.2150969549188675E-2</v>
      </c>
      <c r="X99" s="104">
        <f t="shared" si="46"/>
        <v>78.925000000000011</v>
      </c>
      <c r="Y99" s="115">
        <f t="shared" si="47"/>
        <v>389.2050000000001</v>
      </c>
      <c r="Z99" s="111">
        <f t="shared" si="48"/>
        <v>0.9129195693476887</v>
      </c>
      <c r="AA99" s="108">
        <f t="shared" si="49"/>
        <v>7.0612535922668307E-2</v>
      </c>
      <c r="AB99" s="104">
        <f t="shared" si="50"/>
        <v>99.587000000000003</v>
      </c>
      <c r="AC99" s="115">
        <f t="shared" si="51"/>
        <v>601.19899999999996</v>
      </c>
      <c r="AD99" s="111">
        <f t="shared" si="52"/>
        <v>1.4101728707808505</v>
      </c>
      <c r="AE99" s="108">
        <f t="shared" si="53"/>
        <v>0.10907410229614792</v>
      </c>
    </row>
    <row r="100" spans="1:31" x14ac:dyDescent="0.25">
      <c r="A100" s="5">
        <f>COUNTIFS(C$3:C100,C100)</f>
        <v>17</v>
      </c>
      <c r="B100" s="5" t="s">
        <v>48</v>
      </c>
      <c r="C100" s="7" t="s">
        <v>257</v>
      </c>
      <c r="D100" s="7" t="str">
        <f t="shared" si="54"/>
        <v>股份8</v>
      </c>
      <c r="E100" s="113">
        <f>VLOOKUP($B100,'估值散点图-回收率0'!$C:$E,2,0)</f>
        <v>0.36895883083343506</v>
      </c>
      <c r="F100" s="113">
        <f>VLOOKUP($B100,'估值散点图-回收率0'!$C:$E,3,0)</f>
        <v>4.6769150261254975</v>
      </c>
      <c r="G100" s="104">
        <f>IFERROR(INDEX(【输出】数据汇总!$A:$AJ,MATCH(不同回收率下超额拨备!$B100&amp;不同回收率下超额拨备!G$3,【输出】数据汇总!$A:$A,0),MATCH(不同回收率下超额拨备!$A$86,【输出】数据汇总!$1:$1,0))/100,"")</f>
        <v>1083.6132299999999</v>
      </c>
      <c r="H100" s="104">
        <f>IFERROR(INDEX(【输出】数据汇总!$A:$AJ,MATCH(不同回收率下超额拨备!$B100&amp;不同回收率下超额拨备!H$3,【输出】数据汇总!$A:$A,0),MATCH(不同回收率下超额拨备!$A$86,【输出】数据汇总!$1:$1,0))/100,"")</f>
        <v>571.54999999999995</v>
      </c>
      <c r="I100" s="104">
        <f>IFERROR(INDEX(【输出】数据汇总!$A:$AJ,MATCH(不同回收率下超额拨备!$B100&amp;不同回收率下超额拨备!I$3,【输出】数据汇总!$A:$A,0),MATCH(不同回收率下超额拨备!$A$86,【输出】数据汇总!$1:$1,0))/100,"")</f>
        <v>-512.06323000000009</v>
      </c>
      <c r="J100" s="104">
        <f>IFERROR(INDEX(【输出】数据汇总!$A:$AJ,MATCH(不同回收率下超额拨备!$B100&amp;不同回收率下超额拨备!J$3,【输出】数据汇总!$A:$A,0),MATCH(不同回收率下超额拨备!$A$86,【输出】数据汇总!$1:$1,0))/100,"")</f>
        <v>188.19</v>
      </c>
      <c r="K100" s="104">
        <f>IFERROR(INDEX(【输出】数据汇总!$A:$AJ,MATCH(不同回收率下超额拨备!$B100&amp;不同回收率下超额拨备!K$3,【输出】数据汇总!$A:$A,0),MATCH(不同回收率下超额拨备!$A$86,【输出】数据汇总!$1:$1,0))/100,"")</f>
        <v>173.53000000000009</v>
      </c>
      <c r="L100" s="105">
        <f t="shared" si="39"/>
        <v>0.25040000000000001</v>
      </c>
      <c r="M100" s="114">
        <f t="shared" si="40"/>
        <v>5.3539565846557446E-2</v>
      </c>
      <c r="N100" s="104">
        <f>IFERROR(INDEX(【输出】数据汇总!$A:$AJ,MATCH(不同回收率下超额拨备!$B100&amp;不同回收率下超额拨备!N$3,【输出】数据汇总!$A:$A,0),MATCH(不同回收率下超额拨备!$A$86,【输出】数据汇总!$1:$1,0))/100,"")</f>
        <v>-14.659999999999927</v>
      </c>
      <c r="O100" s="104">
        <f>IFERROR(INDEX(【输出】数据汇总!$A:$AJ,MATCH(不同回收率下超额拨备!$B100&amp;不同回收率下超额拨备!O$3,【输出】数据汇总!$A:$A,0),MATCH(不同回收率下超额拨备!$A$86,【输出】数据汇总!$1:$1,0))/100,"")</f>
        <v>-526.72323000000006</v>
      </c>
      <c r="P100" s="104">
        <f>IFERROR(INDEX(【输出】数据汇总!$A:$AJ,MATCH(不同回收率下超额拨备!$B100&amp;不同回收率下超额拨备!P$3,【输出】数据汇总!$A:$A,0),MATCH(不同回收率下超额拨备!$A$86,【输出】数据汇总!$1:$1,0))/100,"")</f>
        <v>272</v>
      </c>
      <c r="Q100" s="104">
        <f>IFERROR(INDEX(【输出】数据汇总!$A:$AJ,MATCH(不同回收率下超额拨备!$B100&amp;不同回收率下超额拨备!Q$3,【输出】数据汇总!$A:$A,0),MATCH(不同回收率下超额拨备!$A$86,【输出】数据汇总!$1:$1,0))/100,"")</f>
        <v>3957.46</v>
      </c>
      <c r="R100" s="111">
        <f t="shared" si="41"/>
        <v>-1.9364824632352944</v>
      </c>
      <c r="S100" s="109">
        <f t="shared" si="41"/>
        <v>-0.13309628650700198</v>
      </c>
      <c r="T100" s="104">
        <f t="shared" si="42"/>
        <v>41.797000000000082</v>
      </c>
      <c r="U100" s="115">
        <f t="shared" si="43"/>
        <v>-145.18226099999993</v>
      </c>
      <c r="V100" s="108">
        <f t="shared" si="44"/>
        <v>-0.53375831249999972</v>
      </c>
      <c r="W100" s="109">
        <f t="shared" si="45"/>
        <v>-3.6685717859435071E-2</v>
      </c>
      <c r="X100" s="104">
        <f t="shared" si="46"/>
        <v>79.435000000000088</v>
      </c>
      <c r="Y100" s="115">
        <f t="shared" si="47"/>
        <v>109.17838500000005</v>
      </c>
      <c r="Z100" s="111">
        <f t="shared" si="48"/>
        <v>0.40139112132352961</v>
      </c>
      <c r="AA100" s="108">
        <f t="shared" si="49"/>
        <v>2.7587994572276169E-2</v>
      </c>
      <c r="AB100" s="104">
        <f t="shared" si="50"/>
        <v>117.07300000000008</v>
      </c>
      <c r="AC100" s="115">
        <f t="shared" si="51"/>
        <v>363.53903100000002</v>
      </c>
      <c r="AD100" s="111">
        <f t="shared" si="52"/>
        <v>1.3365405551470588</v>
      </c>
      <c r="AE100" s="108">
        <f t="shared" si="53"/>
        <v>9.1861707003987408E-2</v>
      </c>
    </row>
    <row r="101" spans="1:31" x14ac:dyDescent="0.25">
      <c r="A101" s="5">
        <f>COUNTIFS(C$3:C101,C101)</f>
        <v>18</v>
      </c>
      <c r="B101" s="5" t="s">
        <v>51</v>
      </c>
      <c r="C101" s="7" t="s">
        <v>257</v>
      </c>
      <c r="D101" s="7" t="str">
        <f t="shared" si="54"/>
        <v>股份9</v>
      </c>
      <c r="E101" s="113">
        <f>VLOOKUP($B101,'估值散点图-回收率0'!$C:$E,2,0)</f>
        <v>0.46321761608123779</v>
      </c>
      <c r="F101" s="113">
        <f>VLOOKUP($B101,'估值散点图-回收率0'!$C:$E,3,0)</f>
        <v>5.7783791211866182</v>
      </c>
      <c r="G101" s="104">
        <f>IFERROR(INDEX(【输出】数据汇总!$A:$AJ,MATCH(不同回收率下超额拨备!$B101&amp;不同回收率下超额拨备!G$3,【输出】数据汇总!$A:$A,0),MATCH(不同回收率下超额拨备!$A$86,【输出】数据汇总!$1:$1,0))/100,"")</f>
        <v>712.36450400000001</v>
      </c>
      <c r="H101" s="104">
        <f>IFERROR(INDEX(【输出】数据汇总!$A:$AJ,MATCH(不同回收率下超额拨备!$B101&amp;不同回收率下超额拨备!H$3,【输出】数据汇总!$A:$A,0),MATCH(不同回收率下超额拨备!$A$86,【输出】数据汇总!$1:$1,0))/100,"")</f>
        <v>404.54</v>
      </c>
      <c r="I101" s="104">
        <f>IFERROR(INDEX(【输出】数据汇总!$A:$AJ,MATCH(不同回收率下超额拨备!$B101&amp;不同回收率下超额拨备!I$3,【输出】数据汇总!$A:$A,0),MATCH(不同回收率下超额拨备!$A$86,【输出】数据汇总!$1:$1,0))/100,"")</f>
        <v>-307.82450399999999</v>
      </c>
      <c r="J101" s="104">
        <f>IFERROR(INDEX(【输出】数据汇总!$A:$AJ,MATCH(不同回收率下超额拨备!$B101&amp;不同回收率下超额拨备!J$3,【输出】数据汇总!$A:$A,0),MATCH(不同回收率下超额拨备!$A$86,【输出】数据汇总!$1:$1,0))/100,"")</f>
        <v>500.2700000000001</v>
      </c>
      <c r="K101" s="104">
        <f>IFERROR(INDEX(【输出】数据汇总!$A:$AJ,MATCH(不同回收率下超额拨备!$B101&amp;不同回收率下超额拨备!K$3,【输出】数据汇总!$A:$A,0),MATCH(不同回收率下超额拨备!$A$86,【输出】数据汇总!$1:$1,0))/100,"")</f>
        <v>293.67</v>
      </c>
      <c r="L101" s="105">
        <f t="shared" si="39"/>
        <v>0.30120000000000002</v>
      </c>
      <c r="M101" s="114">
        <f t="shared" si="40"/>
        <v>5.2125344094443415E-2</v>
      </c>
      <c r="N101" s="104">
        <f>IFERROR(INDEX(【输出】数据汇总!$A:$AJ,MATCH(不同回收率下超额拨备!$B101&amp;不同回收率下超额拨备!N$3,【输出】数据汇总!$A:$A,0),MATCH(不同回收率下超额拨备!$A$86,【输出】数据汇总!$1:$1,0))/100,"")</f>
        <v>-206.60000000000008</v>
      </c>
      <c r="O101" s="104">
        <f>IFERROR(INDEX(【输出】数据汇总!$A:$AJ,MATCH(不同回收率下超额拨备!$B101&amp;不同回收率下超额拨备!O$3,【输出】数据汇总!$A:$A,0),MATCH(不同回收率下超额拨备!$A$86,【输出】数据汇总!$1:$1,0))/100,"")</f>
        <v>-514.42450400000007</v>
      </c>
      <c r="P101" s="104">
        <f>IFERROR(INDEX(【输出】数据汇总!$A:$AJ,MATCH(不同回收率下超额拨备!$B101&amp;不同回收率下超额拨备!P$3,【输出】数据汇总!$A:$A,0),MATCH(不同回收率下超额拨备!$A$86,【输出】数据汇总!$1:$1,0))/100,"")</f>
        <v>129.31</v>
      </c>
      <c r="Q101" s="104">
        <f>IFERROR(INDEX(【输出】数据汇总!$A:$AJ,MATCH(不同回收率下超额拨备!$B101&amp;不同回收率下超额拨备!Q$3,【输出】数据汇总!$A:$A,0),MATCH(不同回收率下超额拨备!$A$86,【输出】数据汇总!$1:$1,0))/100,"")</f>
        <v>2028.68</v>
      </c>
      <c r="R101" s="111">
        <f t="shared" si="41"/>
        <v>-3.9782267728713947</v>
      </c>
      <c r="S101" s="109">
        <f t="shared" si="41"/>
        <v>-0.25357597255358166</v>
      </c>
      <c r="T101" s="104">
        <f t="shared" si="42"/>
        <v>-56.519000000000005</v>
      </c>
      <c r="U101" s="115">
        <f t="shared" si="43"/>
        <v>-150.63415279999998</v>
      </c>
      <c r="V101" s="108">
        <f t="shared" si="44"/>
        <v>-1.1649072214059235</v>
      </c>
      <c r="W101" s="109">
        <f t="shared" si="45"/>
        <v>-7.4252298440365155E-2</v>
      </c>
      <c r="X101" s="104">
        <f t="shared" si="46"/>
        <v>43.534999999999968</v>
      </c>
      <c r="Y101" s="115">
        <f t="shared" si="47"/>
        <v>91.892747999999983</v>
      </c>
      <c r="Z101" s="111">
        <f t="shared" si="48"/>
        <v>0.71063914623772317</v>
      </c>
      <c r="AA101" s="108">
        <f t="shared" si="49"/>
        <v>4.529681763511248E-2</v>
      </c>
      <c r="AB101" s="104">
        <f t="shared" si="50"/>
        <v>143.58899999999997</v>
      </c>
      <c r="AC101" s="115">
        <f t="shared" si="51"/>
        <v>334.4196488</v>
      </c>
      <c r="AD101" s="111">
        <f t="shared" si="52"/>
        <v>2.5861855138813703</v>
      </c>
      <c r="AE101" s="108">
        <f t="shared" si="53"/>
        <v>0.16484593371059014</v>
      </c>
    </row>
    <row r="102" spans="1:31" x14ac:dyDescent="0.25">
      <c r="A102" s="5">
        <f>COUNTIFS(C$3:C102,C102)</f>
        <v>18</v>
      </c>
      <c r="B102" s="5" t="s">
        <v>54</v>
      </c>
      <c r="C102" s="5" t="s">
        <v>255</v>
      </c>
      <c r="D102" s="7" t="str">
        <f t="shared" si="54"/>
        <v>城商1</v>
      </c>
      <c r="E102" s="113">
        <f>VLOOKUP($B102,'估值散点图-回收率0'!$C:$E,2,0)</f>
        <v>0.41921985149383545</v>
      </c>
      <c r="F102" s="113">
        <f>VLOOKUP($B102,'估值散点图-回收率0'!$C:$E,3,0)</f>
        <v>5.2109859161539065</v>
      </c>
      <c r="G102" s="104" t="str">
        <f>IFERROR(INDEX(【输出】数据汇总!$A:$AJ,MATCH(不同回收率下超额拨备!$B102&amp;不同回收率下超额拨备!G$3,【输出】数据汇总!$A:$A,0),MATCH(不同回收率下超额拨备!$A$86,【输出】数据汇总!$1:$1,0))/100,"")</f>
        <v/>
      </c>
      <c r="H102" s="104" t="str">
        <f>IFERROR(INDEX(【输出】数据汇总!$A:$AJ,MATCH(不同回收率下超额拨备!$B102&amp;不同回收率下超额拨备!H$3,【输出】数据汇总!$A:$A,0),MATCH(不同回收率下超额拨备!$A$86,【输出】数据汇总!$1:$1,0))/100,"")</f>
        <v/>
      </c>
      <c r="I102" s="104" t="str">
        <f>IFERROR(INDEX(【输出】数据汇总!$A:$AJ,MATCH(不同回收率下超额拨备!$B102&amp;不同回收率下超额拨备!I$3,【输出】数据汇总!$A:$A,0),MATCH(不同回收率下超额拨备!$A$86,【输出】数据汇总!$1:$1,0))/100,"")</f>
        <v/>
      </c>
      <c r="J102" s="104">
        <f>IFERROR(INDEX(【输出】数据汇总!$A:$AJ,MATCH(不同回收率下超额拨备!$B102&amp;不同回收率下超额拨备!J$3,【输出】数据汇总!$A:$A,0),MATCH(不同回收率下超额拨备!$A$86,【输出】数据汇总!$1:$1,0))/100,"")</f>
        <v>328.38</v>
      </c>
      <c r="K102" s="104" t="str">
        <f>IFERROR(INDEX(【输出】数据汇总!$A:$AJ,MATCH(不同回收率下超额拨备!$B102&amp;不同回收率下超额拨备!K$3,【输出】数据汇总!$A:$A,0),MATCH(不同回收率下超额拨备!$A$86,【输出】数据汇总!$1:$1,0))/100,"")</f>
        <v/>
      </c>
      <c r="L102" s="105">
        <f t="shared" si="39"/>
        <v>0.30009999999999998</v>
      </c>
      <c r="M102" s="114">
        <f t="shared" si="40"/>
        <v>5.758986971538315E-2</v>
      </c>
      <c r="N102" s="104" t="str">
        <f>IFERROR(INDEX(【输出】数据汇总!$A:$AJ,MATCH(不同回收率下超额拨备!$B102&amp;不同回收率下超额拨备!N$3,【输出】数据汇总!$A:$A,0),MATCH(不同回收率下超额拨备!$A$86,【输出】数据汇总!$1:$1,0))/100,"")</f>
        <v/>
      </c>
      <c r="O102" s="104" t="str">
        <f>IFERROR(INDEX(【输出】数据汇总!$A:$AJ,MATCH(不同回收率下超额拨备!$B102&amp;不同回收率下超额拨备!O$3,【输出】数据汇总!$A:$A,0),MATCH(不同回收率下超额拨备!$A$86,【输出】数据汇总!$1:$1,0))/100,"")</f>
        <v/>
      </c>
      <c r="P102" s="104" t="str">
        <f>IFERROR(INDEX(【输出】数据汇总!$A:$AJ,MATCH(不同回收率下超额拨备!$B102&amp;不同回收率下超额拨备!P$3,【输出】数据汇总!$A:$A,0),MATCH(不同回收率下超额拨备!$A$86,【输出】数据汇总!$1:$1,0))/100,"")</f>
        <v/>
      </c>
      <c r="Q102" s="104">
        <f>IFERROR(INDEX(【输出】数据汇总!$A:$AJ,MATCH(不同回收率下超额拨备!$B102&amp;不同回收率下超额拨备!Q$3,【输出】数据汇总!$A:$A,0),MATCH(不同回收率下超额拨备!$A$86,【输出】数据汇总!$1:$1,0))/100,"")</f>
        <v>0</v>
      </c>
      <c r="R102" s="111" t="e">
        <f t="shared" si="41"/>
        <v>#VALUE!</v>
      </c>
      <c r="S102" s="109" t="e">
        <f t="shared" si="41"/>
        <v>#VALUE!</v>
      </c>
      <c r="T102" s="104" t="e">
        <f t="shared" si="42"/>
        <v>#VALUE!</v>
      </c>
      <c r="U102" s="115" t="e">
        <f t="shared" si="43"/>
        <v>#VALUE!</v>
      </c>
      <c r="V102" s="108" t="e">
        <f t="shared" si="44"/>
        <v>#VALUE!</v>
      </c>
      <c r="W102" s="109" t="e">
        <f t="shared" si="45"/>
        <v>#VALUE!</v>
      </c>
      <c r="X102" s="104" t="e">
        <f t="shared" si="46"/>
        <v>#VALUE!</v>
      </c>
      <c r="Y102" s="115" t="e">
        <f t="shared" si="47"/>
        <v>#VALUE!</v>
      </c>
      <c r="Z102" s="111" t="e">
        <f t="shared" si="48"/>
        <v>#VALUE!</v>
      </c>
      <c r="AA102" s="108" t="e">
        <f t="shared" si="49"/>
        <v>#VALUE!</v>
      </c>
      <c r="AB102" s="104" t="e">
        <f t="shared" si="50"/>
        <v>#VALUE!</v>
      </c>
      <c r="AC102" s="115" t="e">
        <f t="shared" si="51"/>
        <v>#VALUE!</v>
      </c>
      <c r="AD102" s="111" t="e">
        <f t="shared" si="52"/>
        <v>#VALUE!</v>
      </c>
      <c r="AE102" s="108" t="e">
        <f t="shared" si="53"/>
        <v>#VALUE!</v>
      </c>
    </row>
    <row r="103" spans="1:31" x14ac:dyDescent="0.25">
      <c r="A103" s="5">
        <f>COUNTIFS(C$3:C103,C103)</f>
        <v>19</v>
      </c>
      <c r="B103" s="5" t="s">
        <v>58</v>
      </c>
      <c r="C103" s="5" t="s">
        <v>255</v>
      </c>
      <c r="D103" s="7" t="str">
        <f t="shared" si="54"/>
        <v>城商2</v>
      </c>
      <c r="E103" s="113">
        <f>VLOOKUP($B103,'估值散点图-回收率0'!$C:$E,2,0)</f>
        <v>0.80468910932540894</v>
      </c>
      <c r="F103" s="113">
        <f>VLOOKUP($B103,'估值散点图-回收率0'!$C:$E,3,0)</f>
        <v>6.4542181132634777</v>
      </c>
      <c r="G103" s="104" t="str">
        <f>IFERROR(INDEX(【输出】数据汇总!$A:$AJ,MATCH(不同回收率下超额拨备!$B103&amp;不同回收率下超额拨备!G$3,【输出】数据汇总!$A:$A,0),MATCH(不同回收率下超额拨备!$A$86,【输出】数据汇总!$1:$1,0))/100,"")</f>
        <v/>
      </c>
      <c r="H103" s="104" t="str">
        <f>IFERROR(INDEX(【输出】数据汇总!$A:$AJ,MATCH(不同回收率下超额拨备!$B103&amp;不同回收率下超额拨备!H$3,【输出】数据汇总!$A:$A,0),MATCH(不同回收率下超额拨备!$A$86,【输出】数据汇总!$1:$1,0))/100,"")</f>
        <v/>
      </c>
      <c r="I103" s="104" t="str">
        <f>IFERROR(INDEX(【输出】数据汇总!$A:$AJ,MATCH(不同回收率下超额拨备!$B103&amp;不同回收率下超额拨备!I$3,【输出】数据汇总!$A:$A,0),MATCH(不同回收率下超额拨备!$A$86,【输出】数据汇总!$1:$1,0))/100,"")</f>
        <v/>
      </c>
      <c r="J103" s="104">
        <f>IFERROR(INDEX(【输出】数据汇总!$A:$AJ,MATCH(不同回收率下超额拨备!$B103&amp;不同回收率下超额拨备!J$3,【输出】数据汇总!$A:$A,0),MATCH(不同回收率下超额拨备!$A$86,【输出】数据汇总!$1:$1,0))/100,"")</f>
        <v>54.148380000000003</v>
      </c>
      <c r="K103" s="104" t="str">
        <f>IFERROR(INDEX(【输出】数据汇总!$A:$AJ,MATCH(不同回收率下超额拨备!$B103&amp;不同回收率下超额拨备!K$3,【输出】数据汇总!$A:$A,0),MATCH(不同回收率下超额拨备!$A$86,【输出】数据汇总!$1:$1,0))/100,"")</f>
        <v/>
      </c>
      <c r="L103" s="105">
        <f t="shared" si="39"/>
        <v>0.31518697438594095</v>
      </c>
      <c r="M103" s="114">
        <f t="shared" si="40"/>
        <v>4.8834261386089324E-2</v>
      </c>
      <c r="N103" s="104" t="str">
        <f>IFERROR(INDEX(【输出】数据汇总!$A:$AJ,MATCH(不同回收率下超额拨备!$B103&amp;不同回收率下超额拨备!N$3,【输出】数据汇总!$A:$A,0),MATCH(不同回收率下超额拨备!$A$86,【输出】数据汇总!$1:$1,0))/100,"")</f>
        <v/>
      </c>
      <c r="O103" s="104" t="str">
        <f>IFERROR(INDEX(【输出】数据汇总!$A:$AJ,MATCH(不同回收率下超额拨备!$B103&amp;不同回收率下超额拨备!O$3,【输出】数据汇总!$A:$A,0),MATCH(不同回收率下超额拨备!$A$86,【输出】数据汇总!$1:$1,0))/100,"")</f>
        <v/>
      </c>
      <c r="P103" s="104" t="str">
        <f>IFERROR(INDEX(【输出】数据汇总!$A:$AJ,MATCH(不同回收率下超额拨备!$B103&amp;不同回收率下超额拨备!P$3,【输出】数据汇总!$A:$A,0),MATCH(不同回收率下超额拨备!$A$86,【输出】数据汇总!$1:$1,0))/100,"")</f>
        <v/>
      </c>
      <c r="Q103" s="104">
        <f>IFERROR(INDEX(【输出】数据汇总!$A:$AJ,MATCH(不同回收率下超额拨备!$B103&amp;不同回收率下超额拨备!Q$3,【输出】数据汇总!$A:$A,0),MATCH(不同回收率下超额拨备!$A$86,【输出】数据汇总!$1:$1,0))/100,"")</f>
        <v>0</v>
      </c>
      <c r="R103" s="111" t="e">
        <f t="shared" si="41"/>
        <v>#VALUE!</v>
      </c>
      <c r="S103" s="109" t="e">
        <f t="shared" si="41"/>
        <v>#VALUE!</v>
      </c>
      <c r="T103" s="104" t="e">
        <f t="shared" si="42"/>
        <v>#VALUE!</v>
      </c>
      <c r="U103" s="115" t="e">
        <f t="shared" si="43"/>
        <v>#VALUE!</v>
      </c>
      <c r="V103" s="108" t="e">
        <f t="shared" si="44"/>
        <v>#VALUE!</v>
      </c>
      <c r="W103" s="109" t="e">
        <f t="shared" si="45"/>
        <v>#VALUE!</v>
      </c>
      <c r="X103" s="104" t="e">
        <f t="shared" si="46"/>
        <v>#VALUE!</v>
      </c>
      <c r="Y103" s="115" t="e">
        <f t="shared" si="47"/>
        <v>#VALUE!</v>
      </c>
      <c r="Z103" s="111" t="e">
        <f t="shared" si="48"/>
        <v>#VALUE!</v>
      </c>
      <c r="AA103" s="108" t="e">
        <f t="shared" si="49"/>
        <v>#VALUE!</v>
      </c>
      <c r="AB103" s="104" t="e">
        <f t="shared" si="50"/>
        <v>#VALUE!</v>
      </c>
      <c r="AC103" s="115" t="e">
        <f t="shared" si="51"/>
        <v>#VALUE!</v>
      </c>
      <c r="AD103" s="111" t="e">
        <f t="shared" si="52"/>
        <v>#VALUE!</v>
      </c>
      <c r="AE103" s="108" t="e">
        <f t="shared" si="53"/>
        <v>#VALUE!</v>
      </c>
    </row>
    <row r="104" spans="1:31" x14ac:dyDescent="0.25">
      <c r="A104" s="5">
        <f>COUNTIFS(C$3:C104,C104)</f>
        <v>20</v>
      </c>
      <c r="B104" s="5" t="s">
        <v>61</v>
      </c>
      <c r="C104" s="5" t="s">
        <v>255</v>
      </c>
      <c r="D104" s="7" t="str">
        <f t="shared" si="54"/>
        <v>城商3</v>
      </c>
      <c r="E104" s="113">
        <f>VLOOKUP($B104,'估值散点图-回收率0'!$C:$E,2,0)</f>
        <v>0.59766227006912231</v>
      </c>
      <c r="F104" s="113">
        <f>VLOOKUP($B104,'估值散点图-回收率0'!$C:$E,3,0)</f>
        <v>6.1496018689491274</v>
      </c>
      <c r="G104" s="104" t="str">
        <f>IFERROR(INDEX(【输出】数据汇总!$A:$AJ,MATCH(不同回收率下超额拨备!$B104&amp;不同回收率下超额拨备!G$3,【输出】数据汇总!$A:$A,0),MATCH(不同回收率下超额拨备!$A$86,【输出】数据汇总!$1:$1,0))/100,"")</f>
        <v/>
      </c>
      <c r="H104" s="104" t="str">
        <f>IFERROR(INDEX(【输出】数据汇总!$A:$AJ,MATCH(不同回收率下超额拨备!$B104&amp;不同回收率下超额拨备!H$3,【输出】数据汇总!$A:$A,0),MATCH(不同回收率下超额拨备!$A$86,【输出】数据汇总!$1:$1,0))/100,"")</f>
        <v/>
      </c>
      <c r="I104" s="104" t="str">
        <f>IFERROR(INDEX(【输出】数据汇总!$A:$AJ,MATCH(不同回收率下超额拨备!$B104&amp;不同回收率下超额拨备!I$3,【输出】数据汇总!$A:$A,0),MATCH(不同回收率下超额拨备!$A$86,【输出】数据汇总!$1:$1,0))/100,"")</f>
        <v/>
      </c>
      <c r="J104" s="104">
        <f>IFERROR(INDEX(【输出】数据汇总!$A:$AJ,MATCH(不同回收率下超额拨备!$B104&amp;不同回收率下超额拨备!J$3,【输出】数据汇总!$A:$A,0),MATCH(不同回收率下超额拨备!$A$86,【输出】数据汇总!$1:$1,0))/100,"")</f>
        <v>143.09304</v>
      </c>
      <c r="K104" s="104" t="str">
        <f>IFERROR(INDEX(【输出】数据汇总!$A:$AJ,MATCH(不同回收率下超额拨备!$B104&amp;不同回收率下超额拨备!K$3,【输出】数据汇总!$A:$A,0),MATCH(不同回收率下超额拨备!$A$86,【输出】数据汇总!$1:$1,0))/100,"")</f>
        <v/>
      </c>
      <c r="L104" s="105">
        <f t="shared" si="39"/>
        <v>0.31219999999999998</v>
      </c>
      <c r="M104" s="114">
        <f t="shared" si="40"/>
        <v>5.0767514166465896E-2</v>
      </c>
      <c r="N104" s="104" t="str">
        <f>IFERROR(INDEX(【输出】数据汇总!$A:$AJ,MATCH(不同回收率下超额拨备!$B104&amp;不同回收率下超额拨备!N$3,【输出】数据汇总!$A:$A,0),MATCH(不同回收率下超额拨备!$A$86,【输出】数据汇总!$1:$1,0))/100,"")</f>
        <v/>
      </c>
      <c r="O104" s="104" t="str">
        <f>IFERROR(INDEX(【输出】数据汇总!$A:$AJ,MATCH(不同回收率下超额拨备!$B104&amp;不同回收率下超额拨备!O$3,【输出】数据汇总!$A:$A,0),MATCH(不同回收率下超额拨备!$A$86,【输出】数据汇总!$1:$1,0))/100,"")</f>
        <v/>
      </c>
      <c r="P104" s="104">
        <f>IFERROR(INDEX(【输出】数据汇总!$A:$AJ,MATCH(不同回收率下超额拨备!$B104&amp;不同回收率下超额拨备!P$3,【输出】数据汇总!$A:$A,0),MATCH(不同回收率下超额拨备!$A$86,【输出】数据汇总!$1:$1,0))/100,"")</f>
        <v>241.93</v>
      </c>
      <c r="Q104" s="104">
        <f>IFERROR(INDEX(【输出】数据汇总!$A:$AJ,MATCH(不同回收率下超额拨备!$B104&amp;不同回收率下超额拨备!Q$3,【输出】数据汇总!$A:$A,0),MATCH(不同回收率下超额拨备!$A$86,【输出】数据汇总!$1:$1,0))/100,"")</f>
        <v>2562</v>
      </c>
      <c r="R104" s="111" t="e">
        <f t="shared" si="41"/>
        <v>#VALUE!</v>
      </c>
      <c r="S104" s="109" t="e">
        <f t="shared" si="41"/>
        <v>#VALUE!</v>
      </c>
      <c r="T104" s="104" t="e">
        <f t="shared" si="42"/>
        <v>#VALUE!</v>
      </c>
      <c r="U104" s="115" t="e">
        <f t="shared" si="43"/>
        <v>#VALUE!</v>
      </c>
      <c r="V104" s="108" t="e">
        <f t="shared" si="44"/>
        <v>#VALUE!</v>
      </c>
      <c r="W104" s="109" t="e">
        <f t="shared" si="45"/>
        <v>#VALUE!</v>
      </c>
      <c r="X104" s="104" t="e">
        <f t="shared" si="46"/>
        <v>#VALUE!</v>
      </c>
      <c r="Y104" s="115" t="e">
        <f t="shared" si="47"/>
        <v>#VALUE!</v>
      </c>
      <c r="Z104" s="111" t="e">
        <f t="shared" si="48"/>
        <v>#VALUE!</v>
      </c>
      <c r="AA104" s="108" t="e">
        <f t="shared" si="49"/>
        <v>#VALUE!</v>
      </c>
      <c r="AB104" s="104" t="e">
        <f t="shared" si="50"/>
        <v>#VALUE!</v>
      </c>
      <c r="AC104" s="115" t="e">
        <f t="shared" si="51"/>
        <v>#VALUE!</v>
      </c>
      <c r="AD104" s="111" t="e">
        <f t="shared" si="52"/>
        <v>#VALUE!</v>
      </c>
      <c r="AE104" s="108" t="e">
        <f t="shared" si="53"/>
        <v>#VALUE!</v>
      </c>
    </row>
    <row r="105" spans="1:31" x14ac:dyDescent="0.25">
      <c r="A105" s="5">
        <f>COUNTIFS(C$3:C105,C105)</f>
        <v>21</v>
      </c>
      <c r="B105" s="5" t="s">
        <v>64</v>
      </c>
      <c r="C105" s="5" t="s">
        <v>255</v>
      </c>
      <c r="D105" s="7" t="str">
        <f t="shared" si="54"/>
        <v>城商4</v>
      </c>
      <c r="E105" s="113">
        <f>VLOOKUP($B105,'估值散点图-回收率0'!$C:$E,2,0)</f>
        <v>0.90372735261917114</v>
      </c>
      <c r="F105" s="113">
        <f>VLOOKUP($B105,'估值散点图-回收率0'!$C:$E,3,0)</f>
        <v>7.585323460575653</v>
      </c>
      <c r="G105" s="104" t="str">
        <f>IFERROR(INDEX(【输出】数据汇总!$A:$AJ,MATCH(不同回收率下超额拨备!$B105&amp;不同回收率下超额拨备!G$3,【输出】数据汇总!$A:$A,0),MATCH(不同回收率下超额拨备!$A$86,【输出】数据汇总!$1:$1,0))/100,"")</f>
        <v/>
      </c>
      <c r="H105" s="104" t="str">
        <f>IFERROR(INDEX(【输出】数据汇总!$A:$AJ,MATCH(不同回收率下超额拨备!$B105&amp;不同回收率下超额拨备!H$3,【输出】数据汇总!$A:$A,0),MATCH(不同回收率下超额拨备!$A$86,【输出】数据汇总!$1:$1,0))/100,"")</f>
        <v/>
      </c>
      <c r="I105" s="104" t="str">
        <f>IFERROR(INDEX(【输出】数据汇总!$A:$AJ,MATCH(不同回收率下超额拨备!$B105&amp;不同回收率下超额拨备!I$3,【输出】数据汇总!$A:$A,0),MATCH(不同回收率下超额拨备!$A$86,【输出】数据汇总!$1:$1,0))/100,"")</f>
        <v/>
      </c>
      <c r="J105" s="104">
        <f>IFERROR(INDEX(【输出】数据汇总!$A:$AJ,MATCH(不同回收率下超额拨备!$B105&amp;不同回收率下超额拨备!J$3,【输出】数据汇总!$A:$A,0),MATCH(不同回收率下超额拨备!$A$86,【输出】数据汇总!$1:$1,0))/100,"")</f>
        <v>0.6</v>
      </c>
      <c r="K105" s="104" t="str">
        <f>IFERROR(INDEX(【输出】数据汇总!$A:$AJ,MATCH(不同回收率下超额拨备!$B105&amp;不同回收率下超额拨备!K$3,【输出】数据汇总!$A:$A,0),MATCH(不同回收率下超额拨备!$A$86,【输出】数据汇总!$1:$1,0))/100,"")</f>
        <v/>
      </c>
      <c r="L105" s="105">
        <f t="shared" si="39"/>
        <v>0.22770000000000001</v>
      </c>
      <c r="M105" s="114">
        <f t="shared" si="40"/>
        <v>3.0018495741606751E-2</v>
      </c>
      <c r="N105" s="104" t="str">
        <f>IFERROR(INDEX(【输出】数据汇总!$A:$AJ,MATCH(不同回收率下超额拨备!$B105&amp;不同回收率下超额拨备!N$3,【输出】数据汇总!$A:$A,0),MATCH(不同回收率下超额拨备!$A$86,【输出】数据汇总!$1:$1,0))/100,"")</f>
        <v/>
      </c>
      <c r="O105" s="104" t="str">
        <f>IFERROR(INDEX(【输出】数据汇总!$A:$AJ,MATCH(不同回收率下超额拨备!$B105&amp;不同回收率下超额拨备!O$3,【输出】数据汇总!$A:$A,0),MATCH(不同回收率下超额拨备!$A$86,【输出】数据汇总!$1:$1,0))/100,"")</f>
        <v/>
      </c>
      <c r="P105" s="104">
        <f>IFERROR(INDEX(【输出】数据汇总!$A:$AJ,MATCH(不同回收率下超额拨备!$B105&amp;不同回收率下超额拨备!P$3,【输出】数据汇总!$A:$A,0),MATCH(不同回收率下超额拨备!$A$86,【输出】数据汇总!$1:$1,0))/100,"")</f>
        <v>293.33</v>
      </c>
      <c r="Q105" s="104">
        <f>IFERROR(INDEX(【输出】数据汇总!$A:$AJ,MATCH(不同回收率下超额拨备!$B105&amp;不同回收率下超额拨备!Q$3,【输出】数据汇总!$A:$A,0),MATCH(不同回收率下超额拨备!$A$86,【输出】数据汇总!$1:$1,0))/100,"")</f>
        <v>2473.25</v>
      </c>
      <c r="R105" s="111" t="e">
        <f t="shared" si="41"/>
        <v>#VALUE!</v>
      </c>
      <c r="S105" s="109" t="e">
        <f t="shared" si="41"/>
        <v>#VALUE!</v>
      </c>
      <c r="T105" s="104" t="e">
        <f t="shared" si="42"/>
        <v>#VALUE!</v>
      </c>
      <c r="U105" s="115" t="e">
        <f t="shared" si="43"/>
        <v>#VALUE!</v>
      </c>
      <c r="V105" s="108" t="e">
        <f t="shared" si="44"/>
        <v>#VALUE!</v>
      </c>
      <c r="W105" s="109" t="e">
        <f t="shared" si="45"/>
        <v>#VALUE!</v>
      </c>
      <c r="X105" s="104" t="e">
        <f t="shared" si="46"/>
        <v>#VALUE!</v>
      </c>
      <c r="Y105" s="115" t="e">
        <f t="shared" si="47"/>
        <v>#VALUE!</v>
      </c>
      <c r="Z105" s="111" t="e">
        <f t="shared" si="48"/>
        <v>#VALUE!</v>
      </c>
      <c r="AA105" s="108" t="e">
        <f t="shared" si="49"/>
        <v>#VALUE!</v>
      </c>
      <c r="AB105" s="104" t="e">
        <f t="shared" si="50"/>
        <v>#VALUE!</v>
      </c>
      <c r="AC105" s="115" t="e">
        <f t="shared" si="51"/>
        <v>#VALUE!</v>
      </c>
      <c r="AD105" s="111" t="e">
        <f t="shared" si="52"/>
        <v>#VALUE!</v>
      </c>
      <c r="AE105" s="108" t="e">
        <f t="shared" si="53"/>
        <v>#VALUE!</v>
      </c>
    </row>
    <row r="106" spans="1:31" x14ac:dyDescent="0.25">
      <c r="A106" s="5">
        <f>COUNTIFS(C$3:C106,C106)</f>
        <v>22</v>
      </c>
      <c r="B106" s="5" t="s">
        <v>67</v>
      </c>
      <c r="C106" s="5" t="s">
        <v>255</v>
      </c>
      <c r="D106" s="7" t="str">
        <f t="shared" si="54"/>
        <v>城商5</v>
      </c>
      <c r="E106" s="113">
        <f>VLOOKUP($B106,'估值散点图-回收率0'!$C:$E,2,0)</f>
        <v>0.7757452130317688</v>
      </c>
      <c r="F106" s="113">
        <f>VLOOKUP($B106,'估值散点图-回收率0'!$C:$E,3,0)</f>
        <v>7.2313280343291986</v>
      </c>
      <c r="G106" s="104" t="str">
        <f>IFERROR(INDEX(【输出】数据汇总!$A:$AJ,MATCH(不同回收率下超额拨备!$B106&amp;不同回收率下超额拨备!G$3,【输出】数据汇总!$A:$A,0),MATCH(不同回收率下超额拨备!$A$86,【输出】数据汇总!$1:$1,0))/100,"")</f>
        <v/>
      </c>
      <c r="H106" s="104" t="str">
        <f>IFERROR(INDEX(【输出】数据汇总!$A:$AJ,MATCH(不同回收率下超额拨备!$B106&amp;不同回收率下超额拨备!H$3,【输出】数据汇总!$A:$A,0),MATCH(不同回收率下超额拨备!$A$86,【输出】数据汇总!$1:$1,0))/100,"")</f>
        <v/>
      </c>
      <c r="I106" s="104" t="str">
        <f>IFERROR(INDEX(【输出】数据汇总!$A:$AJ,MATCH(不同回收率下超额拨备!$B106&amp;不同回收率下超额拨备!I$3,【输出】数据汇总!$A:$A,0),MATCH(不同回收率下超额拨备!$A$86,【输出】数据汇总!$1:$1,0))/100,"")</f>
        <v/>
      </c>
      <c r="J106" s="104">
        <f>IFERROR(INDEX(【输出】数据汇总!$A:$AJ,MATCH(不同回收率下超额拨备!$B106&amp;不同回收率下超额拨备!J$3,【输出】数据汇总!$A:$A,0),MATCH(不同回收率下超额拨备!$A$86,【输出】数据汇总!$1:$1,0))/100,"")</f>
        <v>31.550110000000004</v>
      </c>
      <c r="K106" s="104" t="str">
        <f>IFERROR(INDEX(【输出】数据汇总!$A:$AJ,MATCH(不同回收率下超额拨备!$B106&amp;不同回收率下超额拨备!K$3,【输出】数据汇总!$A:$A,0),MATCH(不同回收率下超额拨备!$A$86,【输出】数据汇总!$1:$1,0))/100,"")</f>
        <v/>
      </c>
      <c r="L106" s="105">
        <f t="shared" si="39"/>
        <v>0.31740000000000002</v>
      </c>
      <c r="M106" s="114">
        <f t="shared" si="40"/>
        <v>4.3892352620875548E-2</v>
      </c>
      <c r="N106" s="104" t="str">
        <f>IFERROR(INDEX(【输出】数据汇总!$A:$AJ,MATCH(不同回收率下超额拨备!$B106&amp;不同回收率下超额拨备!N$3,【输出】数据汇总!$A:$A,0),MATCH(不同回收率下超额拨备!$A$86,【输出】数据汇总!$1:$1,0))/100,"")</f>
        <v/>
      </c>
      <c r="O106" s="104" t="str">
        <f>IFERROR(INDEX(【输出】数据汇总!$A:$AJ,MATCH(不同回收率下超额拨备!$B106&amp;不同回收率下超额拨备!O$3,【输出】数据汇总!$A:$A,0),MATCH(不同回收率下超额拨备!$A$86,【输出】数据汇总!$1:$1,0))/100,"")</f>
        <v/>
      </c>
      <c r="P106" s="104">
        <f>IFERROR(INDEX(【输出】数据汇总!$A:$AJ,MATCH(不同回收率下超额拨备!$B106&amp;不同回收率下超额拨备!P$3,【输出】数据汇总!$A:$A,0),MATCH(不同回收率下超额拨备!$A$86,【输出】数据汇总!$1:$1,0))/100,"")</f>
        <v>218.07</v>
      </c>
      <c r="Q106" s="104">
        <f>IFERROR(INDEX(【输出】数据汇总!$A:$AJ,MATCH(不同回收率下超额拨备!$B106&amp;不同回收率下超额拨备!Q$3,【输出】数据汇总!$A:$A,0),MATCH(不同回收率下超额拨备!$A$86,【输出】数据汇总!$1:$1,0))/100,"")</f>
        <v>2065.3000000000002</v>
      </c>
      <c r="R106" s="111" t="e">
        <f t="shared" si="41"/>
        <v>#VALUE!</v>
      </c>
      <c r="S106" s="109" t="e">
        <f t="shared" si="41"/>
        <v>#VALUE!</v>
      </c>
      <c r="T106" s="104" t="e">
        <f t="shared" si="42"/>
        <v>#VALUE!</v>
      </c>
      <c r="U106" s="115" t="e">
        <f t="shared" si="43"/>
        <v>#VALUE!</v>
      </c>
      <c r="V106" s="108" t="e">
        <f t="shared" si="44"/>
        <v>#VALUE!</v>
      </c>
      <c r="W106" s="109" t="e">
        <f t="shared" si="45"/>
        <v>#VALUE!</v>
      </c>
      <c r="X106" s="104" t="e">
        <f t="shared" si="46"/>
        <v>#VALUE!</v>
      </c>
      <c r="Y106" s="115" t="e">
        <f t="shared" si="47"/>
        <v>#VALUE!</v>
      </c>
      <c r="Z106" s="111" t="e">
        <f t="shared" si="48"/>
        <v>#VALUE!</v>
      </c>
      <c r="AA106" s="108" t="e">
        <f t="shared" si="49"/>
        <v>#VALUE!</v>
      </c>
      <c r="AB106" s="104" t="e">
        <f t="shared" si="50"/>
        <v>#VALUE!</v>
      </c>
      <c r="AC106" s="115" t="e">
        <f t="shared" si="51"/>
        <v>#VALUE!</v>
      </c>
      <c r="AD106" s="111" t="e">
        <f t="shared" si="52"/>
        <v>#VALUE!</v>
      </c>
      <c r="AE106" s="108" t="e">
        <f t="shared" si="53"/>
        <v>#VALUE!</v>
      </c>
    </row>
    <row r="107" spans="1:31" x14ac:dyDescent="0.25">
      <c r="A107" s="5">
        <f>COUNTIFS(C$3:C107,C107)</f>
        <v>23</v>
      </c>
      <c r="B107" s="5" t="s">
        <v>70</v>
      </c>
      <c r="C107" s="5" t="s">
        <v>255</v>
      </c>
      <c r="D107" s="7" t="str">
        <f t="shared" si="54"/>
        <v>城商6</v>
      </c>
      <c r="E107" s="113">
        <f>VLOOKUP($B107,'估值散点图-回收率0'!$C:$E,2,0)</f>
        <v>0.91164964437484741</v>
      </c>
      <c r="F107" s="113">
        <f>VLOOKUP($B107,'估值散点图-回收率0'!$C:$E,3,0)</f>
        <v>7.0661479356676313</v>
      </c>
      <c r="G107" s="104" t="str">
        <f>IFERROR(INDEX(【输出】数据汇总!$A:$AJ,MATCH(不同回收率下超额拨备!$B107&amp;不同回收率下超额拨备!G$3,【输出】数据汇总!$A:$A,0),MATCH(不同回收率下超额拨备!$A$86,【输出】数据汇总!$1:$1,0))/100,"")</f>
        <v/>
      </c>
      <c r="H107" s="104" t="str">
        <f>IFERROR(INDEX(【输出】数据汇总!$A:$AJ,MATCH(不同回收率下超额拨备!$B107&amp;不同回收率下超额拨备!H$3,【输出】数据汇总!$A:$A,0),MATCH(不同回收率下超额拨备!$A$86,【输出】数据汇总!$1:$1,0))/100,"")</f>
        <v/>
      </c>
      <c r="I107" s="104" t="str">
        <f>IFERROR(INDEX(【输出】数据汇总!$A:$AJ,MATCH(不同回收率下超额拨备!$B107&amp;不同回收率下超额拨备!I$3,【输出】数据汇总!$A:$A,0),MATCH(不同回收率下超额拨备!$A$86,【输出】数据汇总!$1:$1,0))/100,"")</f>
        <v/>
      </c>
      <c r="J107" s="104">
        <f>IFERROR(INDEX(【输出】数据汇总!$A:$AJ,MATCH(不同回收率下超额拨备!$B107&amp;不同回收率下超额拨备!J$3,【输出】数据汇总!$A:$A,0),MATCH(不同回收率下超额拨备!$A$86,【输出】数据汇总!$1:$1,0))/100,"")</f>
        <v>4.5511200000000001</v>
      </c>
      <c r="K107" s="104" t="str">
        <f>IFERROR(INDEX(【输出】数据汇总!$A:$AJ,MATCH(不同回收率下超额拨备!$B107&amp;不同回收率下超额拨备!K$3,【输出】数据汇总!$A:$A,0),MATCH(不同回收率下超额拨备!$A$86,【输出】数据汇总!$1:$1,0))/100,"")</f>
        <v/>
      </c>
      <c r="L107" s="105">
        <f t="shared" si="39"/>
        <v>0.2447</v>
      </c>
      <c r="M107" s="114">
        <f t="shared" si="40"/>
        <v>3.4629900509842639E-2</v>
      </c>
      <c r="N107" s="104" t="str">
        <f>IFERROR(INDEX(【输出】数据汇总!$A:$AJ,MATCH(不同回收率下超额拨备!$B107&amp;不同回收率下超额拨备!N$3,【输出】数据汇总!$A:$A,0),MATCH(不同回收率下超额拨备!$A$86,【输出】数据汇总!$1:$1,0))/100,"")</f>
        <v/>
      </c>
      <c r="O107" s="104" t="str">
        <f>IFERROR(INDEX(【输出】数据汇总!$A:$AJ,MATCH(不同回收率下超额拨备!$B107&amp;不同回收率下超额拨备!O$3,【输出】数据汇总!$A:$A,0),MATCH(不同回收率下超额拨备!$A$86,【输出】数据汇总!$1:$1,0))/100,"")</f>
        <v/>
      </c>
      <c r="P107" s="104">
        <f>IFERROR(INDEX(【输出】数据汇总!$A:$AJ,MATCH(不同回收率下超额拨备!$B107&amp;不同回收率下超额拨备!P$3,【输出】数据汇总!$A:$A,0),MATCH(不同回收率下超额拨备!$A$86,【输出】数据汇总!$1:$1,0))/100,"")</f>
        <v>190.3</v>
      </c>
      <c r="Q107" s="104">
        <f>IFERROR(INDEX(【输出】数据汇总!$A:$AJ,MATCH(不同回收率下超额拨备!$B107&amp;不同回收率下超额拨备!Q$3,【输出】数据汇总!$A:$A,0),MATCH(不同回收率下超额拨备!$A$86,【输出】数据汇总!$1:$1,0))/100,"")</f>
        <v>1631.88</v>
      </c>
      <c r="R107" s="111" t="e">
        <f t="shared" si="41"/>
        <v>#VALUE!</v>
      </c>
      <c r="S107" s="109" t="e">
        <f t="shared" si="41"/>
        <v>#VALUE!</v>
      </c>
      <c r="T107" s="104" t="e">
        <f t="shared" si="42"/>
        <v>#VALUE!</v>
      </c>
      <c r="U107" s="115" t="e">
        <f t="shared" si="43"/>
        <v>#VALUE!</v>
      </c>
      <c r="V107" s="108" t="e">
        <f t="shared" si="44"/>
        <v>#VALUE!</v>
      </c>
      <c r="W107" s="109" t="e">
        <f t="shared" si="45"/>
        <v>#VALUE!</v>
      </c>
      <c r="X107" s="104" t="e">
        <f t="shared" si="46"/>
        <v>#VALUE!</v>
      </c>
      <c r="Y107" s="115" t="e">
        <f t="shared" si="47"/>
        <v>#VALUE!</v>
      </c>
      <c r="Z107" s="111" t="e">
        <f t="shared" si="48"/>
        <v>#VALUE!</v>
      </c>
      <c r="AA107" s="108" t="e">
        <f t="shared" si="49"/>
        <v>#VALUE!</v>
      </c>
      <c r="AB107" s="104" t="e">
        <f t="shared" si="50"/>
        <v>#VALUE!</v>
      </c>
      <c r="AC107" s="115" t="e">
        <f t="shared" si="51"/>
        <v>#VALUE!</v>
      </c>
      <c r="AD107" s="111" t="e">
        <f t="shared" si="52"/>
        <v>#VALUE!</v>
      </c>
      <c r="AE107" s="108" t="e">
        <f t="shared" si="53"/>
        <v>#VALUE!</v>
      </c>
    </row>
    <row r="108" spans="1:31" x14ac:dyDescent="0.25">
      <c r="A108" s="5">
        <f>COUNTIFS(C$3:C108,C108)</f>
        <v>24</v>
      </c>
      <c r="B108" s="5" t="s">
        <v>73</v>
      </c>
      <c r="C108" s="5" t="s">
        <v>255</v>
      </c>
      <c r="D108" s="7" t="str">
        <f t="shared" si="54"/>
        <v>城商7</v>
      </c>
      <c r="E108" s="113">
        <f>VLOOKUP($B108,'估值散点图-回收率0'!$C:$E,2,0)</f>
        <v>0.85554784536361694</v>
      </c>
      <c r="F108" s="113">
        <f>VLOOKUP($B108,'估值散点图-回收率0'!$C:$E,3,0)</f>
        <v>5.6994957700106763</v>
      </c>
      <c r="G108" s="104" t="str">
        <f>IFERROR(INDEX(【输出】数据汇总!$A:$AJ,MATCH(不同回收率下超额拨备!$B108&amp;不同回收率下超额拨备!G$3,【输出】数据汇总!$A:$A,0),MATCH(不同回收率下超额拨备!$A$86,【输出】数据汇总!$1:$1,0))/100,"")</f>
        <v/>
      </c>
      <c r="H108" s="104" t="str">
        <f>IFERROR(INDEX(【输出】数据汇总!$A:$AJ,MATCH(不同回收率下超额拨备!$B108&amp;不同回收率下超额拨备!H$3,【输出】数据汇总!$A:$A,0),MATCH(不同回收率下超额拨备!$A$86,【输出】数据汇总!$1:$1,0))/100,"")</f>
        <v/>
      </c>
      <c r="I108" s="104" t="str">
        <f>IFERROR(INDEX(【输出】数据汇总!$A:$AJ,MATCH(不同回收率下超额拨备!$B108&amp;不同回收率下超额拨备!I$3,【输出】数据汇总!$A:$A,0),MATCH(不同回收率下超额拨备!$A$86,【输出】数据汇总!$1:$1,0))/100,"")</f>
        <v/>
      </c>
      <c r="J108" s="104">
        <f>IFERROR(INDEX(【输出】数据汇总!$A:$AJ,MATCH(不同回收率下超额拨备!$B108&amp;不同回收率下超额拨备!J$3,【输出】数据汇总!$A:$A,0),MATCH(不同回收率下超额拨备!$A$86,【输出】数据汇总!$1:$1,0))/100,"")</f>
        <v>0</v>
      </c>
      <c r="K108" s="104" t="str">
        <f>IFERROR(INDEX(【输出】数据汇总!$A:$AJ,MATCH(不同回收率下超额拨备!$B108&amp;不同回收率下超额拨备!K$3,【输出】数据汇总!$A:$A,0),MATCH(不同回收率下超额拨备!$A$86,【输出】数据汇总!$1:$1,0))/100,"")</f>
        <v/>
      </c>
      <c r="L108" s="105">
        <f t="shared" si="39"/>
        <v>0.3004</v>
      </c>
      <c r="M108" s="114">
        <f t="shared" si="40"/>
        <v>5.2706416869476386E-2</v>
      </c>
      <c r="N108" s="104" t="str">
        <f>IFERROR(INDEX(【输出】数据汇总!$A:$AJ,MATCH(不同回收率下超额拨备!$B108&amp;不同回收率下超额拨备!N$3,【输出】数据汇总!$A:$A,0),MATCH(不同回收率下超额拨备!$A$86,【输出】数据汇总!$1:$1,0))/100,"")</f>
        <v/>
      </c>
      <c r="O108" s="104" t="str">
        <f>IFERROR(INDEX(【输出】数据汇总!$A:$AJ,MATCH(不同回收率下超额拨备!$B108&amp;不同回收率下超额拨备!O$3,【输出】数据汇总!$A:$A,0),MATCH(不同回收率下超额拨备!$A$86,【输出】数据汇总!$1:$1,0))/100,"")</f>
        <v/>
      </c>
      <c r="P108" s="104" t="str">
        <f>IFERROR(INDEX(【输出】数据汇总!$A:$AJ,MATCH(不同回收率下超额拨备!$B108&amp;不同回收率下超额拨备!P$3,【输出】数据汇总!$A:$A,0),MATCH(不同回收率下超额拨备!$A$86,【输出】数据汇总!$1:$1,0))/100,"")</f>
        <v/>
      </c>
      <c r="Q108" s="104">
        <f>IFERROR(INDEX(【输出】数据汇总!$A:$AJ,MATCH(不同回收率下超额拨备!$B108&amp;不同回收率下超额拨备!Q$3,【输出】数据汇总!$A:$A,0),MATCH(不同回收率下超额拨备!$A$86,【输出】数据汇总!$1:$1,0))/100,"")</f>
        <v>0</v>
      </c>
      <c r="R108" s="111" t="e">
        <f t="shared" si="41"/>
        <v>#VALUE!</v>
      </c>
      <c r="S108" s="109" t="e">
        <f t="shared" si="41"/>
        <v>#VALUE!</v>
      </c>
      <c r="T108" s="104" t="e">
        <f t="shared" si="42"/>
        <v>#VALUE!</v>
      </c>
      <c r="U108" s="115" t="e">
        <f t="shared" si="43"/>
        <v>#VALUE!</v>
      </c>
      <c r="V108" s="108" t="e">
        <f t="shared" si="44"/>
        <v>#VALUE!</v>
      </c>
      <c r="W108" s="109" t="e">
        <f t="shared" si="45"/>
        <v>#VALUE!</v>
      </c>
      <c r="X108" s="104" t="e">
        <f t="shared" si="46"/>
        <v>#VALUE!</v>
      </c>
      <c r="Y108" s="115" t="e">
        <f t="shared" si="47"/>
        <v>#VALUE!</v>
      </c>
      <c r="Z108" s="111" t="e">
        <f t="shared" si="48"/>
        <v>#VALUE!</v>
      </c>
      <c r="AA108" s="108" t="e">
        <f t="shared" si="49"/>
        <v>#VALUE!</v>
      </c>
      <c r="AB108" s="104" t="e">
        <f t="shared" si="50"/>
        <v>#VALUE!</v>
      </c>
      <c r="AC108" s="115" t="e">
        <f t="shared" si="51"/>
        <v>#VALUE!</v>
      </c>
      <c r="AD108" s="111" t="e">
        <f t="shared" si="52"/>
        <v>#VALUE!</v>
      </c>
      <c r="AE108" s="108" t="e">
        <f t="shared" si="53"/>
        <v>#VALUE!</v>
      </c>
    </row>
    <row r="109" spans="1:31" x14ac:dyDescent="0.25">
      <c r="A109" s="5">
        <f>COUNTIFS(C$3:C109,C109)</f>
        <v>25</v>
      </c>
      <c r="B109" s="5" t="s">
        <v>76</v>
      </c>
      <c r="C109" s="5" t="s">
        <v>255</v>
      </c>
      <c r="D109" s="7" t="str">
        <f t="shared" si="54"/>
        <v>城商8</v>
      </c>
      <c r="E109" s="113">
        <f>VLOOKUP($B109,'估值散点图-回收率0'!$C:$E,2,0)</f>
        <v>0.55456280708312988</v>
      </c>
      <c r="F109" s="113">
        <f>VLOOKUP($B109,'估值散点图-回收率0'!$C:$E,3,0)</f>
        <v>5.1035114251157863</v>
      </c>
      <c r="G109" s="104" t="str">
        <f>IFERROR(INDEX(【输出】数据汇总!$A:$AJ,MATCH(不同回收率下超额拨备!$B109&amp;不同回收率下超额拨备!G$3,【输出】数据汇总!$A:$A,0),MATCH(不同回收率下超额拨备!$A$86,【输出】数据汇总!$1:$1,0))/100,"")</f>
        <v/>
      </c>
      <c r="H109" s="104" t="str">
        <f>IFERROR(INDEX(【输出】数据汇总!$A:$AJ,MATCH(不同回收率下超额拨备!$B109&amp;不同回收率下超额拨备!H$3,【输出】数据汇总!$A:$A,0),MATCH(不同回收率下超额拨备!$A$86,【输出】数据汇总!$1:$1,0))/100,"")</f>
        <v/>
      </c>
      <c r="I109" s="104" t="str">
        <f>IFERROR(INDEX(【输出】数据汇总!$A:$AJ,MATCH(不同回收率下超额拨备!$B109&amp;不同回收率下超额拨备!I$3,【输出】数据汇总!$A:$A,0),MATCH(不同回收率下超额拨备!$A$86,【输出】数据汇总!$1:$1,0))/100,"")</f>
        <v/>
      </c>
      <c r="J109" s="104">
        <f>IFERROR(INDEX(【输出】数据汇总!$A:$AJ,MATCH(不同回收率下超额拨备!$B109&amp;不同回收率下超额拨备!J$3,【输出】数据汇总!$A:$A,0),MATCH(不同回收率下超额拨备!$A$86,【输出】数据汇总!$1:$1,0))/100,"")</f>
        <v>41.289410000000004</v>
      </c>
      <c r="K109" s="104" t="str">
        <f>IFERROR(INDEX(【输出】数据汇总!$A:$AJ,MATCH(不同回收率下超额拨备!$B109&amp;不同回收率下超额拨备!K$3,【输出】数据汇总!$A:$A,0),MATCH(不同回收率下超额拨备!$A$86,【输出】数据汇总!$1:$1,0))/100,"")</f>
        <v/>
      </c>
      <c r="L109" s="105">
        <f t="shared" si="39"/>
        <v>0.22489999999999999</v>
      </c>
      <c r="M109" s="114">
        <f t="shared" si="40"/>
        <v>4.4067697956588305E-2</v>
      </c>
      <c r="N109" s="104" t="str">
        <f>IFERROR(INDEX(【输出】数据汇总!$A:$AJ,MATCH(不同回收率下超额拨备!$B109&amp;不同回收率下超额拨备!N$3,【输出】数据汇总!$A:$A,0),MATCH(不同回收率下超额拨备!$A$86,【输出】数据汇总!$1:$1,0))/100,"")</f>
        <v/>
      </c>
      <c r="O109" s="104" t="str">
        <f>IFERROR(INDEX(【输出】数据汇总!$A:$AJ,MATCH(不同回收率下超额拨备!$B109&amp;不同回收率下超额拨备!O$3,【输出】数据汇总!$A:$A,0),MATCH(不同回收率下超额拨备!$A$86,【输出】数据汇总!$1:$1,0))/100,"")</f>
        <v/>
      </c>
      <c r="P109" s="104" t="str">
        <f>IFERROR(INDEX(【输出】数据汇总!$A:$AJ,MATCH(不同回收率下超额拨备!$B109&amp;不同回收率下超额拨备!P$3,【输出】数据汇总!$A:$A,0),MATCH(不同回收率下超额拨备!$A$86,【输出】数据汇总!$1:$1,0))/100,"")</f>
        <v/>
      </c>
      <c r="Q109" s="104">
        <f>IFERROR(INDEX(【输出】数据汇总!$A:$AJ,MATCH(不同回收率下超额拨备!$B109&amp;不同回收率下超额拨备!Q$3,【输出】数据汇总!$A:$A,0),MATCH(不同回收率下超额拨备!$A$86,【输出】数据汇总!$1:$1,0))/100,"")</f>
        <v>0</v>
      </c>
      <c r="R109" s="111" t="e">
        <f t="shared" si="41"/>
        <v>#VALUE!</v>
      </c>
      <c r="S109" s="109" t="e">
        <f t="shared" si="41"/>
        <v>#VALUE!</v>
      </c>
      <c r="T109" s="104" t="e">
        <f t="shared" si="42"/>
        <v>#VALUE!</v>
      </c>
      <c r="U109" s="115" t="e">
        <f t="shared" si="43"/>
        <v>#VALUE!</v>
      </c>
      <c r="V109" s="108" t="e">
        <f t="shared" si="44"/>
        <v>#VALUE!</v>
      </c>
      <c r="W109" s="109" t="e">
        <f t="shared" si="45"/>
        <v>#VALUE!</v>
      </c>
      <c r="X109" s="104" t="e">
        <f t="shared" si="46"/>
        <v>#VALUE!</v>
      </c>
      <c r="Y109" s="115" t="e">
        <f t="shared" si="47"/>
        <v>#VALUE!</v>
      </c>
      <c r="Z109" s="111" t="e">
        <f t="shared" si="48"/>
        <v>#VALUE!</v>
      </c>
      <c r="AA109" s="108" t="e">
        <f t="shared" si="49"/>
        <v>#VALUE!</v>
      </c>
      <c r="AB109" s="104" t="e">
        <f t="shared" si="50"/>
        <v>#VALUE!</v>
      </c>
      <c r="AC109" s="115" t="e">
        <f t="shared" si="51"/>
        <v>#VALUE!</v>
      </c>
      <c r="AD109" s="111" t="e">
        <f t="shared" si="52"/>
        <v>#VALUE!</v>
      </c>
      <c r="AE109" s="108" t="e">
        <f t="shared" si="53"/>
        <v>#VALUE!</v>
      </c>
    </row>
    <row r="110" spans="1:31" x14ac:dyDescent="0.25">
      <c r="A110" s="5">
        <f>COUNTIFS(C$3:C110,C110)</f>
        <v>26</v>
      </c>
      <c r="B110" s="5" t="s">
        <v>79</v>
      </c>
      <c r="C110" s="5" t="s">
        <v>255</v>
      </c>
      <c r="D110" s="7" t="str">
        <f t="shared" si="54"/>
        <v>城商9</v>
      </c>
      <c r="E110" s="113">
        <f>VLOOKUP($B110,'估值散点图-回收率0'!$C:$E,2,0)</f>
        <v>0.64994311332702637</v>
      </c>
      <c r="F110" s="113">
        <f>VLOOKUP($B110,'估值散点图-回收率0'!$C:$E,3,0)</f>
        <v>6.9966790342693148</v>
      </c>
      <c r="G110" s="104">
        <f>IFERROR(INDEX(【输出】数据汇总!$A:$AJ,MATCH(不同回收率下超额拨备!$B110&amp;不同回收率下超额拨备!G$3,【输出】数据汇总!$A:$A,0),MATCH(不同回收率下超额拨备!$A$86,【输出】数据汇总!$1:$1,0))/100,"")</f>
        <v>163.22587120400001</v>
      </c>
      <c r="H110" s="104">
        <f>IFERROR(INDEX(【输出】数据汇总!$A:$AJ,MATCH(不同回收率下超额拨备!$B110&amp;不同回收率下超额拨备!H$3,【输出】数据汇总!$A:$A,0),MATCH(不同回收率下超额拨备!$A$86,【输出】数据汇总!$1:$1,0))/100,"")</f>
        <v>148.17562000000001</v>
      </c>
      <c r="I110" s="104">
        <f>IFERROR(INDEX(【输出】数据汇总!$A:$AJ,MATCH(不同回收率下超额拨备!$B110&amp;不同回收率下超额拨备!I$3,【输出】数据汇总!$A:$A,0),MATCH(不同回收率下超额拨备!$A$86,【输出】数据汇总!$1:$1,0))/100,"")</f>
        <v>-15.050251203999997</v>
      </c>
      <c r="J110" s="104">
        <f>IFERROR(INDEX(【输出】数据汇总!$A:$AJ,MATCH(不同回收率下超额拨备!$B110&amp;不同回收率下超额拨备!J$3,【输出】数据汇总!$A:$A,0),MATCH(不同回收率下超额拨备!$A$86,【输出】数据汇总!$1:$1,0))/100,"")</f>
        <v>17.173929999999999</v>
      </c>
      <c r="K110" s="104">
        <f>IFERROR(INDEX(【输出】数据汇总!$A:$AJ,MATCH(不同回收率下超额拨备!$B110&amp;不同回收率下超额拨备!K$3,【输出】数据汇总!$A:$A,0),MATCH(不同回收率下超额拨备!$A$86,【输出】数据汇总!$1:$1,0))/100,"")</f>
        <v>22.054093577999993</v>
      </c>
      <c r="L110" s="105">
        <f t="shared" si="39"/>
        <v>0.30009999999999998</v>
      </c>
      <c r="M110" s="114">
        <f t="shared" si="40"/>
        <v>4.2891777446146688E-2</v>
      </c>
      <c r="N110" s="104">
        <f>IFERROR(INDEX(【输出】数据汇总!$A:$AJ,MATCH(不同回收率下超额拨备!$B110&amp;不同回收率下超额拨备!N$3,【输出】数据汇总!$A:$A,0),MATCH(不同回收率下超额拨备!$A$86,【输出】数据汇总!$1:$1,0))/100,"")</f>
        <v>4.8801635779999923</v>
      </c>
      <c r="O110" s="104">
        <f>IFERROR(INDEX(【输出】数据汇总!$A:$AJ,MATCH(不同回收率下超额拨备!$B110&amp;不同回收率下超额拨备!O$3,【输出】数据汇总!$A:$A,0),MATCH(不同回收率下超额拨备!$A$86,【输出】数据汇总!$1:$1,0))/100,"")</f>
        <v>-10.170087626000004</v>
      </c>
      <c r="P110" s="104">
        <f>IFERROR(INDEX(【输出】数据汇总!$A:$AJ,MATCH(不同回收率下超额拨备!$B110&amp;不同回收率下超额拨备!P$3,【输出】数据汇总!$A:$A,0),MATCH(不同回收率下超额拨备!$A$86,【输出】数据汇总!$1:$1,0))/100,"")</f>
        <v>56.542180000000002</v>
      </c>
      <c r="Q110" s="104">
        <f>IFERROR(INDEX(【输出】数据汇总!$A:$AJ,MATCH(不同回收率下超额拨备!$B110&amp;不同回收率下超额拨备!Q$3,【输出】数据汇总!$A:$A,0),MATCH(不同回收率下超额拨备!$A$86,【输出】数据汇总!$1:$1,0))/100,"")</f>
        <v>629.72107000000005</v>
      </c>
      <c r="R110" s="111">
        <f t="shared" si="41"/>
        <v>-0.17986727123007998</v>
      </c>
      <c r="S110" s="109">
        <f t="shared" si="41"/>
        <v>-1.6150146645085264E-2</v>
      </c>
      <c r="T110" s="104">
        <f t="shared" si="42"/>
        <v>10.032342577999994</v>
      </c>
      <c r="U110" s="115">
        <f t="shared" si="43"/>
        <v>43.949852735200011</v>
      </c>
      <c r="V110" s="108">
        <f t="shared" si="44"/>
        <v>0.77729321252205008</v>
      </c>
      <c r="W110" s="109">
        <f t="shared" si="45"/>
        <v>6.9792571392283259E-2</v>
      </c>
      <c r="X110" s="104">
        <f t="shared" si="46"/>
        <v>13.467128577999993</v>
      </c>
      <c r="Y110" s="115">
        <f t="shared" si="47"/>
        <v>80.029812976000002</v>
      </c>
      <c r="Z110" s="111">
        <f t="shared" si="48"/>
        <v>1.4154002016901364</v>
      </c>
      <c r="AA110" s="108">
        <f t="shared" si="49"/>
        <v>0.12708771675052893</v>
      </c>
      <c r="AB110" s="104">
        <f t="shared" si="50"/>
        <v>16.901914577999992</v>
      </c>
      <c r="AC110" s="115">
        <f t="shared" si="51"/>
        <v>116.10977321679999</v>
      </c>
      <c r="AD110" s="111">
        <f t="shared" si="52"/>
        <v>2.0535071908582228</v>
      </c>
      <c r="AE110" s="108">
        <f t="shared" si="53"/>
        <v>0.18438286210877458</v>
      </c>
    </row>
    <row r="111" spans="1:31" x14ac:dyDescent="0.25">
      <c r="A111" s="5">
        <f>COUNTIFS(C$3:C111,C111)</f>
        <v>27</v>
      </c>
      <c r="B111" s="5" t="s">
        <v>82</v>
      </c>
      <c r="C111" s="5" t="s">
        <v>255</v>
      </c>
      <c r="D111" s="7" t="str">
        <f t="shared" si="54"/>
        <v>城商10</v>
      </c>
      <c r="E111" s="113">
        <f>VLOOKUP($B111,'估值散点图-回收率0'!$C:$E,2,0)</f>
        <v>0.33682653307914734</v>
      </c>
      <c r="F111" s="113">
        <f>VLOOKUP($B111,'估值散点图-回收率0'!$C:$E,3,0)</f>
        <v>4.2069982357358153</v>
      </c>
      <c r="G111" s="104" t="str">
        <f>IFERROR(INDEX(【输出】数据汇总!$A:$AJ,MATCH(不同回收率下超额拨备!$B111&amp;不同回收率下超额拨备!G$3,【输出】数据汇总!$A:$A,0),MATCH(不同回收率下超额拨备!$A$86,【输出】数据汇总!$1:$1,0))/100,"")</f>
        <v/>
      </c>
      <c r="H111" s="104" t="str">
        <f>IFERROR(INDEX(【输出】数据汇总!$A:$AJ,MATCH(不同回收率下超额拨备!$B111&amp;不同回收率下超额拨备!H$3,【输出】数据汇总!$A:$A,0),MATCH(不同回收率下超额拨备!$A$86,【输出】数据汇总!$1:$1,0))/100,"")</f>
        <v/>
      </c>
      <c r="I111" s="104" t="str">
        <f>IFERROR(INDEX(【输出】数据汇总!$A:$AJ,MATCH(不同回收率下超额拨备!$B111&amp;不同回收率下超额拨备!I$3,【输出】数据汇总!$A:$A,0),MATCH(不同回收率下超额拨备!$A$86,【输出】数据汇总!$1:$1,0))/100,"")</f>
        <v/>
      </c>
      <c r="J111" s="104">
        <f>IFERROR(INDEX(【输出】数据汇总!$A:$AJ,MATCH(不同回收率下超额拨备!$B111&amp;不同回收率下超额拨备!J$3,【输出】数据汇总!$A:$A,0),MATCH(不同回收率下超额拨备!$A$86,【输出】数据汇总!$1:$1,0))/100,"")</f>
        <v>46.625660000000011</v>
      </c>
      <c r="K111" s="104" t="str">
        <f>IFERROR(INDEX(【输出】数据汇总!$A:$AJ,MATCH(不同回收率下超额拨备!$B111&amp;不同回收率下超额拨备!K$3,【输出】数据汇总!$A:$A,0),MATCH(不同回收率下超额拨备!$A$86,【输出】数据汇总!$1:$1,0))/100,"")</f>
        <v/>
      </c>
      <c r="L111" s="105">
        <f t="shared" si="39"/>
        <v>0.21479999999999999</v>
      </c>
      <c r="M111" s="114">
        <f t="shared" si="40"/>
        <v>5.1057782286526417E-2</v>
      </c>
      <c r="N111" s="104" t="str">
        <f>IFERROR(INDEX(【输出】数据汇总!$A:$AJ,MATCH(不同回收率下超额拨备!$B111&amp;不同回收率下超额拨备!N$3,【输出】数据汇总!$A:$A,0),MATCH(不同回收率下超额拨备!$A$86,【输出】数据汇总!$1:$1,0))/100,"")</f>
        <v/>
      </c>
      <c r="O111" s="104" t="str">
        <f>IFERROR(INDEX(【输出】数据汇总!$A:$AJ,MATCH(不同回收率下超额拨备!$B111&amp;不同回收率下超额拨备!O$3,【输出】数据汇总!$A:$A,0),MATCH(不同回收率下超额拨备!$A$86,【输出】数据汇总!$1:$1,0))/100,"")</f>
        <v/>
      </c>
      <c r="P111" s="104" t="str">
        <f>IFERROR(INDEX(【输出】数据汇总!$A:$AJ,MATCH(不同回收率下超额拨备!$B111&amp;不同回收率下超额拨备!P$3,【输出】数据汇总!$A:$A,0),MATCH(不同回收率下超额拨备!$A$86,【输出】数据汇总!$1:$1,0))/100,"")</f>
        <v/>
      </c>
      <c r="Q111" s="104">
        <f>IFERROR(INDEX(【输出】数据汇总!$A:$AJ,MATCH(不同回收率下超额拨备!$B111&amp;不同回收率下超额拨备!Q$3,【输出】数据汇总!$A:$A,0),MATCH(不同回收率下超额拨备!$A$86,【输出】数据汇总!$1:$1,0))/100,"")</f>
        <v>0</v>
      </c>
      <c r="R111" s="111" t="e">
        <f t="shared" si="41"/>
        <v>#VALUE!</v>
      </c>
      <c r="S111" s="109" t="e">
        <f t="shared" si="41"/>
        <v>#VALUE!</v>
      </c>
      <c r="T111" s="104" t="e">
        <f t="shared" si="42"/>
        <v>#VALUE!</v>
      </c>
      <c r="U111" s="115" t="e">
        <f t="shared" si="43"/>
        <v>#VALUE!</v>
      </c>
      <c r="V111" s="108" t="e">
        <f t="shared" si="44"/>
        <v>#VALUE!</v>
      </c>
      <c r="W111" s="109" t="e">
        <f t="shared" si="45"/>
        <v>#VALUE!</v>
      </c>
      <c r="X111" s="104" t="e">
        <f t="shared" si="46"/>
        <v>#VALUE!</v>
      </c>
      <c r="Y111" s="115" t="e">
        <f t="shared" si="47"/>
        <v>#VALUE!</v>
      </c>
      <c r="Z111" s="111" t="e">
        <f t="shared" si="48"/>
        <v>#VALUE!</v>
      </c>
      <c r="AA111" s="108" t="e">
        <f t="shared" si="49"/>
        <v>#VALUE!</v>
      </c>
      <c r="AB111" s="104" t="e">
        <f t="shared" si="50"/>
        <v>#VALUE!</v>
      </c>
      <c r="AC111" s="115" t="e">
        <f t="shared" si="51"/>
        <v>#VALUE!</v>
      </c>
      <c r="AD111" s="111" t="e">
        <f t="shared" si="52"/>
        <v>#VALUE!</v>
      </c>
      <c r="AE111" s="108" t="e">
        <f t="shared" si="53"/>
        <v>#VALUE!</v>
      </c>
    </row>
    <row r="112" spans="1:31" x14ac:dyDescent="0.25">
      <c r="A112" s="5">
        <f>COUNTIFS(C$3:C112,C112)</f>
        <v>28</v>
      </c>
      <c r="B112" s="5" t="s">
        <v>85</v>
      </c>
      <c r="C112" s="5" t="s">
        <v>255</v>
      </c>
      <c r="D112" s="7" t="str">
        <f t="shared" si="54"/>
        <v>城商11</v>
      </c>
      <c r="E112" s="113">
        <f>VLOOKUP($B112,'估值散点图-回收率0'!$C:$E,2,0)</f>
        <v>0.37528607249259949</v>
      </c>
      <c r="F112" s="113">
        <f>VLOOKUP($B112,'估值散点图-回收率0'!$C:$E,3,0)</f>
        <v>8.7900720439231002</v>
      </c>
      <c r="G112" s="104">
        <f>IFERROR(INDEX(【输出】数据汇总!$A:$AJ,MATCH(不同回收率下超额拨备!$B112&amp;不同回收率下超额拨备!G$3,【输出】数据汇总!$A:$A,0),MATCH(不同回收率下超额拨备!$A$86,【输出】数据汇总!$1:$1,0))/100,"")</f>
        <v>152.89609081200001</v>
      </c>
      <c r="H112" s="104">
        <f>IFERROR(INDEX(【输出】数据汇总!$A:$AJ,MATCH(不同回收率下超额拨备!$B112&amp;不同回收率下超额拨备!H$3,【输出】数据汇总!$A:$A,0),MATCH(不同回收率下超额拨备!$A$86,【输出】数据汇总!$1:$1,0))/100,"")</f>
        <v>130.61117000000002</v>
      </c>
      <c r="I112" s="104">
        <f>IFERROR(INDEX(【输出】数据汇总!$A:$AJ,MATCH(不同回收率下超额拨备!$B112&amp;不同回收率下超额拨备!I$3,【输出】数据汇总!$A:$A,0),MATCH(不同回收率下超额拨备!$A$86,【输出】数据汇总!$1:$1,0))/100,"")</f>
        <v>-22.284920811999982</v>
      </c>
      <c r="J112" s="104">
        <f>IFERROR(INDEX(【输出】数据汇总!$A:$AJ,MATCH(不同回收率下超额拨备!$B112&amp;不同回收率下超额拨备!J$3,【输出】数据汇总!$A:$A,0),MATCH(不同回收率下超额拨备!$A$86,【输出】数据汇总!$1:$1,0))/100,"")</f>
        <v>135.75704000000002</v>
      </c>
      <c r="K112" s="104">
        <f>IFERROR(INDEX(【输出】数据汇总!$A:$AJ,MATCH(不同回收率下超额拨备!$B112&amp;不同回收率下超额拨备!K$3,【输出】数据汇总!$A:$A,0),MATCH(不同回收率下超额拨备!$A$86,【输出】数据汇总!$1:$1,0))/100,"")</f>
        <v>61.698069999999973</v>
      </c>
      <c r="L112" s="105">
        <f t="shared" si="39"/>
        <v>9.6942910219953285E-2</v>
      </c>
      <c r="M112" s="114">
        <f t="shared" si="40"/>
        <v>1.1028682101300123E-2</v>
      </c>
      <c r="N112" s="104">
        <f>IFERROR(INDEX(【输出】数据汇总!$A:$AJ,MATCH(不同回收率下超额拨备!$B112&amp;不同回收率下超额拨备!N$3,【输出】数据汇总!$A:$A,0),MATCH(不同回收率下超额拨备!$A$86,【输出】数据汇总!$1:$1,0))/100,"")</f>
        <v>-74.058970000000045</v>
      </c>
      <c r="O112" s="104">
        <f>IFERROR(INDEX(【输出】数据汇总!$A:$AJ,MATCH(不同回收率下超额拨备!$B112&amp;不同回收率下超额拨备!O$3,【输出】数据汇总!$A:$A,0),MATCH(不同回收率下超额拨备!$A$86,【输出】数据汇总!$1:$1,0))/100,"")</f>
        <v>-96.343890812000026</v>
      </c>
      <c r="P112" s="104">
        <f>IFERROR(INDEX(【输出】数据汇总!$A:$AJ,MATCH(不同回收率下超额拨备!$B112&amp;不同回收率下超额拨备!P$3,【输出】数据汇总!$A:$A,0),MATCH(不同回收率下超额拨备!$A$86,【输出】数据汇总!$1:$1,0))/100,"")</f>
        <v>18.950050000000001</v>
      </c>
      <c r="Q112" s="104">
        <f>IFERROR(INDEX(【输出】数据汇总!$A:$AJ,MATCH(不同回收率下超额拨备!$B112&amp;不同回收率下超额拨备!Q$3,【输出】数据汇总!$A:$A,0),MATCH(不同回收率下超额拨备!$A$86,【输出】数据汇总!$1:$1,0))/100,"")</f>
        <v>550.61252000000002</v>
      </c>
      <c r="R112" s="111">
        <f t="shared" si="41"/>
        <v>-5.0840969185833291</v>
      </c>
      <c r="S112" s="109">
        <f t="shared" si="41"/>
        <v>-0.17497584474105315</v>
      </c>
      <c r="T112" s="104">
        <f t="shared" si="42"/>
        <v>-33.33185800000004</v>
      </c>
      <c r="U112" s="115">
        <f t="shared" si="43"/>
        <v>-9.7479515684000262</v>
      </c>
      <c r="V112" s="108">
        <f t="shared" si="44"/>
        <v>-0.51440241943425091</v>
      </c>
      <c r="W112" s="109">
        <f t="shared" si="45"/>
        <v>-1.7703832031280411E-2</v>
      </c>
      <c r="X112" s="104">
        <f t="shared" si="46"/>
        <v>-6.180450000000036</v>
      </c>
      <c r="Y112" s="115">
        <f t="shared" si="47"/>
        <v>47.982674593999974</v>
      </c>
      <c r="Z112" s="111">
        <f t="shared" si="48"/>
        <v>2.5320605799984683</v>
      </c>
      <c r="AA112" s="108">
        <f t="shared" si="49"/>
        <v>8.7144176441901422E-2</v>
      </c>
      <c r="AB112" s="104">
        <f t="shared" si="50"/>
        <v>20.97095799999996</v>
      </c>
      <c r="AC112" s="115">
        <f t="shared" si="51"/>
        <v>105.71330075639997</v>
      </c>
      <c r="AD112" s="111">
        <f t="shared" si="52"/>
        <v>5.5785235794311872</v>
      </c>
      <c r="AE112" s="108">
        <f t="shared" si="53"/>
        <v>0.19199218491508324</v>
      </c>
    </row>
    <row r="113" spans="1:31" x14ac:dyDescent="0.25">
      <c r="A113" s="5">
        <f>COUNTIFS(C$3:C113,C113)</f>
        <v>29</v>
      </c>
      <c r="B113" s="5" t="s">
        <v>88</v>
      </c>
      <c r="C113" s="5" t="s">
        <v>255</v>
      </c>
      <c r="D113" s="7" t="str">
        <f t="shared" si="54"/>
        <v>城商13</v>
      </c>
      <c r="E113" s="113">
        <f>VLOOKUP($B113,'估值散点图-回收率0'!$C:$E,2,0)</f>
        <v>0.7394757866859436</v>
      </c>
      <c r="F113" s="113">
        <f>VLOOKUP($B113,'估值散点图-回收率0'!$C:$E,3,0)</f>
        <v>7.1642063088298658</v>
      </c>
      <c r="G113" s="104">
        <f>IFERROR(INDEX(【输出】数据汇总!$A:$AJ,MATCH(不同回收率下超额拨备!$B113&amp;不同回收率下超额拨备!G$3,【输出】数据汇总!$A:$A,0),MATCH(不同回收率下超额拨备!$A$86,【输出】数据汇总!$1:$1,0))/100,"")</f>
        <v>60.707434323999998</v>
      </c>
      <c r="H113" s="104">
        <f>IFERROR(INDEX(【输出】数据汇总!$A:$AJ,MATCH(不同回收率下超额拨备!$B113&amp;不同回收率下超额拨备!H$3,【输出】数据汇总!$A:$A,0),MATCH(不同回收率下超额拨备!$A$86,【输出】数据汇总!$1:$1,0))/100,"")</f>
        <v>112.27849999999998</v>
      </c>
      <c r="I113" s="104">
        <f>IFERROR(INDEX(【输出】数据汇总!$A:$AJ,MATCH(不同回收率下超额拨备!$B113&amp;不同回收率下超额拨备!I$3,【输出】数据汇总!$A:$A,0),MATCH(不同回收率下超额拨备!$A$86,【输出】数据汇总!$1:$1,0))/100,"")</f>
        <v>51.571065675999989</v>
      </c>
      <c r="J113" s="104">
        <f>IFERROR(INDEX(【输出】数据汇总!$A:$AJ,MATCH(不同回收率下超额拨备!$B113&amp;不同回收率下超额拨备!J$3,【输出】数据汇总!$A:$A,0),MATCH(不同回收率下超额拨备!$A$86,【输出】数据汇总!$1:$1,0))/100,"")</f>
        <v>43.727770000000007</v>
      </c>
      <c r="K113" s="104">
        <f>IFERROR(INDEX(【输出】数据汇总!$A:$AJ,MATCH(不同回收率下超额拨备!$B113&amp;不同回收率下超额拨备!K$3,【输出】数据汇总!$A:$A,0),MATCH(不同回收率下超额拨备!$A$86,【输出】数据汇总!$1:$1,0))/100,"")</f>
        <v>58.923990000000011</v>
      </c>
      <c r="L113" s="105">
        <f t="shared" si="39"/>
        <v>0.23102833989262997</v>
      </c>
      <c r="M113" s="114">
        <f t="shared" si="40"/>
        <v>3.2247583323764442E-2</v>
      </c>
      <c r="N113" s="104">
        <f>IFERROR(INDEX(【输出】数据汇总!$A:$AJ,MATCH(不同回收率下超额拨备!$B113&amp;不同回收率下超额拨备!N$3,【输出】数据汇总!$A:$A,0),MATCH(不同回收率下超额拨备!$A$86,【输出】数据汇总!$1:$1,0))/100,"")</f>
        <v>15.196220000000004</v>
      </c>
      <c r="O113" s="104">
        <f>IFERROR(INDEX(【输出】数据汇总!$A:$AJ,MATCH(不同回收率下超额拨备!$B113&amp;不同回收率下超额拨备!O$3,【输出】数据汇总!$A:$A,0),MATCH(不同回收率下超额拨备!$A$86,【输出】数据汇总!$1:$1,0))/100,"")</f>
        <v>66.767285675999986</v>
      </c>
      <c r="P113" s="104">
        <f>IFERROR(INDEX(【输出】数据汇总!$A:$AJ,MATCH(不同回收率下超额拨备!$B113&amp;不同回收率下超额拨备!P$3,【输出】数据汇总!$A:$A,0),MATCH(不同回收率下超额拨备!$A$86,【输出】数据汇总!$1:$1,0))/100,"")</f>
        <v>51.877409999999998</v>
      </c>
      <c r="Q113" s="104">
        <f>IFERROR(INDEX(【输出】数据汇总!$A:$AJ,MATCH(不同回收率下超额拨备!$B113&amp;不同回收率下超额拨备!Q$3,【输出】数据汇总!$A:$A,0),MATCH(不同回收率下超额拨备!$A$86,【输出】数据汇总!$1:$1,0))/100,"")</f>
        <v>491.67148000000003</v>
      </c>
      <c r="R113" s="111">
        <f t="shared" si="41"/>
        <v>1.2870204136251211</v>
      </c>
      <c r="S113" s="109">
        <f t="shared" si="41"/>
        <v>0.13579653974641764</v>
      </c>
      <c r="T113" s="104">
        <f t="shared" si="42"/>
        <v>28.314551000000009</v>
      </c>
      <c r="U113" s="115">
        <f t="shared" si="43"/>
        <v>98.097846973200006</v>
      </c>
      <c r="V113" s="108">
        <f t="shared" si="44"/>
        <v>1.8909549835506438</v>
      </c>
      <c r="W113" s="109">
        <f t="shared" si="45"/>
        <v>0.1995190914331659</v>
      </c>
      <c r="X113" s="104">
        <f t="shared" si="46"/>
        <v>37.060105000000007</v>
      </c>
      <c r="Y113" s="115">
        <f t="shared" si="47"/>
        <v>118.98488783799998</v>
      </c>
      <c r="Z113" s="111">
        <f t="shared" si="48"/>
        <v>2.2935780301676583</v>
      </c>
      <c r="AA113" s="108">
        <f t="shared" si="49"/>
        <v>0.24200079255766466</v>
      </c>
      <c r="AB113" s="104">
        <f t="shared" si="50"/>
        <v>45.805659000000006</v>
      </c>
      <c r="AC113" s="115">
        <f t="shared" si="51"/>
        <v>139.87192870280001</v>
      </c>
      <c r="AD113" s="111">
        <f t="shared" si="52"/>
        <v>2.696201076784674</v>
      </c>
      <c r="AE113" s="108">
        <f t="shared" si="53"/>
        <v>0.28448249368216355</v>
      </c>
    </row>
    <row r="114" spans="1:31" x14ac:dyDescent="0.25">
      <c r="A114" s="5">
        <f>COUNTIFS(C$3:C114,C114)</f>
        <v>30</v>
      </c>
      <c r="B114" s="5" t="s">
        <v>91</v>
      </c>
      <c r="C114" s="5" t="s">
        <v>255</v>
      </c>
      <c r="D114" s="7" t="str">
        <f t="shared" si="54"/>
        <v>城商12</v>
      </c>
      <c r="E114" s="113">
        <f>VLOOKUP($B114,'估值散点图-回收率0'!$C:$E,2,0)</f>
        <v>0.75941199064254761</v>
      </c>
      <c r="F114" s="113">
        <f>VLOOKUP($B114,'估值散点图-回收率0'!$C:$E,3,0)</f>
        <v>7.7538704195273391</v>
      </c>
      <c r="G114" s="104" t="str">
        <f>IFERROR(INDEX(【输出】数据汇总!$A:$AJ,MATCH(不同回收率下超额拨备!$B114&amp;不同回收率下超额拨备!G$3,【输出】数据汇总!$A:$A,0),MATCH(不同回收率下超额拨备!$A$86,【输出】数据汇总!$1:$1,0))/100,"")</f>
        <v/>
      </c>
      <c r="H114" s="104" t="str">
        <f>IFERROR(INDEX(【输出】数据汇总!$A:$AJ,MATCH(不同回收率下超额拨备!$B114&amp;不同回收率下超额拨备!H$3,【输出】数据汇总!$A:$A,0),MATCH(不同回收率下超额拨备!$A$86,【输出】数据汇总!$1:$1,0))/100,"")</f>
        <v/>
      </c>
      <c r="I114" s="104" t="str">
        <f>IFERROR(INDEX(【输出】数据汇总!$A:$AJ,MATCH(不同回收率下超额拨备!$B114&amp;不同回收率下超额拨备!I$3,【输出】数据汇总!$A:$A,0),MATCH(不同回收率下超额拨备!$A$86,【输出】数据汇总!$1:$1,0))/100,"")</f>
        <v/>
      </c>
      <c r="J114" s="104">
        <f>IFERROR(INDEX(【输出】数据汇总!$A:$AJ,MATCH(不同回收率下超额拨备!$B114&amp;不同回收率下超额拨备!J$3,【输出】数据汇总!$A:$A,0),MATCH(不同回收率下超额拨备!$A$86,【输出】数据汇总!$1:$1,0))/100,"")</f>
        <v>0.49354514999999999</v>
      </c>
      <c r="K114" s="104" t="str">
        <f>IFERROR(INDEX(【输出】数据汇总!$A:$AJ,MATCH(不同回收率下超额拨备!$B114&amp;不同回收率下超额拨备!K$3,【输出】数据汇总!$A:$A,0),MATCH(不同回收率下超额拨备!$A$86,【输出】数据汇总!$1:$1,0))/100,"")</f>
        <v/>
      </c>
      <c r="L114" s="105">
        <f t="shared" si="39"/>
        <v>0.3407</v>
      </c>
      <c r="M114" s="114">
        <f t="shared" si="40"/>
        <v>4.393934661868755E-2</v>
      </c>
      <c r="N114" s="104" t="str">
        <f>IFERROR(INDEX(【输出】数据汇总!$A:$AJ,MATCH(不同回收率下超额拨备!$B114&amp;不同回收率下超额拨备!N$3,【输出】数据汇总!$A:$A,0),MATCH(不同回收率下超额拨备!$A$86,【输出】数据汇总!$1:$1,0))/100,"")</f>
        <v/>
      </c>
      <c r="O114" s="104" t="str">
        <f>IFERROR(INDEX(【输出】数据汇总!$A:$AJ,MATCH(不同回收率下超额拨备!$B114&amp;不同回收率下超额拨备!O$3,【输出】数据汇总!$A:$A,0),MATCH(不同回收率下超额拨备!$A$86,【输出】数据汇总!$1:$1,0))/100,"")</f>
        <v/>
      </c>
      <c r="P114" s="104" t="str">
        <f>IFERROR(INDEX(【输出】数据汇总!$A:$AJ,MATCH(不同回收率下超额拨备!$B114&amp;不同回收率下超额拨备!P$3,【输出】数据汇总!$A:$A,0),MATCH(不同回收率下超额拨备!$A$86,【输出】数据汇总!$1:$1,0))/100,"")</f>
        <v/>
      </c>
      <c r="Q114" s="104">
        <f>IFERROR(INDEX(【输出】数据汇总!$A:$AJ,MATCH(不同回收率下超额拨备!$B114&amp;不同回收率下超额拨备!Q$3,【输出】数据汇总!$A:$A,0),MATCH(不同回收率下超额拨备!$A$86,【输出】数据汇总!$1:$1,0))/100,"")</f>
        <v>0</v>
      </c>
      <c r="R114" s="111" t="e">
        <f t="shared" si="41"/>
        <v>#VALUE!</v>
      </c>
      <c r="S114" s="109" t="e">
        <f t="shared" si="41"/>
        <v>#VALUE!</v>
      </c>
      <c r="T114" s="104" t="e">
        <f t="shared" si="42"/>
        <v>#VALUE!</v>
      </c>
      <c r="U114" s="115" t="e">
        <f t="shared" si="43"/>
        <v>#VALUE!</v>
      </c>
      <c r="V114" s="108" t="e">
        <f t="shared" si="44"/>
        <v>#VALUE!</v>
      </c>
      <c r="W114" s="109" t="e">
        <f t="shared" si="45"/>
        <v>#VALUE!</v>
      </c>
      <c r="X114" s="104" t="e">
        <f t="shared" si="46"/>
        <v>#VALUE!</v>
      </c>
      <c r="Y114" s="115" t="e">
        <f t="shared" si="47"/>
        <v>#VALUE!</v>
      </c>
      <c r="Z114" s="111" t="e">
        <f t="shared" si="48"/>
        <v>#VALUE!</v>
      </c>
      <c r="AA114" s="108" t="e">
        <f t="shared" si="49"/>
        <v>#VALUE!</v>
      </c>
      <c r="AB114" s="104" t="e">
        <f t="shared" si="50"/>
        <v>#VALUE!</v>
      </c>
      <c r="AC114" s="115" t="e">
        <f t="shared" si="51"/>
        <v>#VALUE!</v>
      </c>
      <c r="AD114" s="111" t="e">
        <f t="shared" si="52"/>
        <v>#VALUE!</v>
      </c>
      <c r="AE114" s="108" t="e">
        <f t="shared" si="53"/>
        <v>#VALUE!</v>
      </c>
    </row>
    <row r="115" spans="1:31" x14ac:dyDescent="0.25">
      <c r="A115" s="5">
        <f>COUNTIFS(C$3:C115,C115)</f>
        <v>31</v>
      </c>
      <c r="B115" s="5" t="s">
        <v>94</v>
      </c>
      <c r="C115" s="5" t="s">
        <v>255</v>
      </c>
      <c r="D115" s="7" t="str">
        <f t="shared" si="54"/>
        <v>城商14</v>
      </c>
      <c r="E115" s="113">
        <f>VLOOKUP($B115,'估值散点图-回收率0'!$C:$E,2,0)</f>
        <v>0.74834895133972168</v>
      </c>
      <c r="F115" s="113">
        <f>VLOOKUP($B115,'估值散点图-回收率0'!$C:$E,3,0)</f>
        <v>7.30662498598294</v>
      </c>
      <c r="G115" s="104" t="str">
        <f>IFERROR(INDEX(【输出】数据汇总!$A:$AJ,MATCH(不同回收率下超额拨备!$B115&amp;不同回收率下超额拨备!G$3,【输出】数据汇总!$A:$A,0),MATCH(不同回收率下超额拨备!$A$86,【输出】数据汇总!$1:$1,0))/100,"")</f>
        <v/>
      </c>
      <c r="H115" s="104" t="str">
        <f>IFERROR(INDEX(【输出】数据汇总!$A:$AJ,MATCH(不同回收率下超额拨备!$B115&amp;不同回收率下超额拨备!H$3,【输出】数据汇总!$A:$A,0),MATCH(不同回收率下超额拨备!$A$86,【输出】数据汇总!$1:$1,0))/100,"")</f>
        <v/>
      </c>
      <c r="I115" s="104" t="str">
        <f>IFERROR(INDEX(【输出】数据汇总!$A:$AJ,MATCH(不同回收率下超额拨备!$B115&amp;不同回收率下超额拨备!I$3,【输出】数据汇总!$A:$A,0),MATCH(不同回收率下超额拨备!$A$86,【输出】数据汇总!$1:$1,0))/100,"")</f>
        <v/>
      </c>
      <c r="J115" s="104">
        <f>IFERROR(INDEX(【输出】数据汇总!$A:$AJ,MATCH(不同回收率下超额拨备!$B115&amp;不同回收率下超额拨备!J$3,【输出】数据汇总!$A:$A,0),MATCH(不同回收率下超额拨备!$A$86,【输出】数据汇总!$1:$1,0))/100,"")</f>
        <v>16.358630000000002</v>
      </c>
      <c r="K115" s="104" t="str">
        <f>IFERROR(INDEX(【输出】数据汇总!$A:$AJ,MATCH(不同回收率下超额拨备!$B115&amp;不同回收率下超额拨备!K$3,【输出】数据汇总!$A:$A,0),MATCH(不同回收率下超额拨备!$A$86,【输出】数据汇总!$1:$1,0))/100,"")</f>
        <v/>
      </c>
      <c r="L115" s="105">
        <f t="shared" si="39"/>
        <v>0.2762</v>
      </c>
      <c r="M115" s="114">
        <f t="shared" si="40"/>
        <v>3.7801310527071426E-2</v>
      </c>
      <c r="N115" s="104" t="str">
        <f>IFERROR(INDEX(【输出】数据汇总!$A:$AJ,MATCH(不同回收率下超额拨备!$B115&amp;不同回收率下超额拨备!N$3,【输出】数据汇总!$A:$A,0),MATCH(不同回收率下超额拨备!$A$86,【输出】数据汇总!$1:$1,0))/100,"")</f>
        <v/>
      </c>
      <c r="O115" s="104" t="str">
        <f>IFERROR(INDEX(【输出】数据汇总!$A:$AJ,MATCH(不同回收率下超额拨备!$B115&amp;不同回收率下超额拨备!O$3,【输出】数据汇总!$A:$A,0),MATCH(不同回收率下超额拨备!$A$86,【输出】数据汇总!$1:$1,0))/100,"")</f>
        <v/>
      </c>
      <c r="P115" s="104">
        <f>IFERROR(INDEX(【输出】数据汇总!$A:$AJ,MATCH(不同回收率下超额拨备!$B115&amp;不同回收率下超额拨备!P$3,【输出】数据汇总!$A:$A,0),MATCH(不同回收率下超额拨备!$A$86,【输出】数据汇总!$1:$1,0))/100,"")</f>
        <v>57.134909999999998</v>
      </c>
      <c r="Q115" s="104">
        <f>IFERROR(INDEX(【输出】数据汇总!$A:$AJ,MATCH(不同回收率下超额拨备!$B115&amp;不同回收率下超额拨备!Q$3,【输出】数据汇总!$A:$A,0),MATCH(不同回收率下超额拨备!$A$86,【输出】数据汇总!$1:$1,0))/100,"")</f>
        <v>535.12806</v>
      </c>
      <c r="R115" s="111" t="e">
        <f t="shared" si="41"/>
        <v>#VALUE!</v>
      </c>
      <c r="S115" s="109" t="e">
        <f t="shared" si="41"/>
        <v>#VALUE!</v>
      </c>
      <c r="T115" s="104" t="e">
        <f t="shared" si="42"/>
        <v>#VALUE!</v>
      </c>
      <c r="U115" s="115" t="e">
        <f t="shared" si="43"/>
        <v>#VALUE!</v>
      </c>
      <c r="V115" s="108" t="e">
        <f t="shared" si="44"/>
        <v>#VALUE!</v>
      </c>
      <c r="W115" s="109" t="e">
        <f t="shared" si="45"/>
        <v>#VALUE!</v>
      </c>
      <c r="X115" s="104" t="e">
        <f t="shared" si="46"/>
        <v>#VALUE!</v>
      </c>
      <c r="Y115" s="115" t="e">
        <f t="shared" si="47"/>
        <v>#VALUE!</v>
      </c>
      <c r="Z115" s="111" t="e">
        <f t="shared" si="48"/>
        <v>#VALUE!</v>
      </c>
      <c r="AA115" s="108" t="e">
        <f t="shared" si="49"/>
        <v>#VALUE!</v>
      </c>
      <c r="AB115" s="104" t="e">
        <f t="shared" si="50"/>
        <v>#VALUE!</v>
      </c>
      <c r="AC115" s="115" t="e">
        <f t="shared" si="51"/>
        <v>#VALUE!</v>
      </c>
      <c r="AD115" s="111" t="e">
        <f t="shared" si="52"/>
        <v>#VALUE!</v>
      </c>
      <c r="AE115" s="108" t="e">
        <f t="shared" si="53"/>
        <v>#VALUE!</v>
      </c>
    </row>
    <row r="116" spans="1:31" x14ac:dyDescent="0.25">
      <c r="A116" s="5">
        <f>COUNTIFS(C$3:C116,C116)</f>
        <v>32</v>
      </c>
      <c r="B116" s="5" t="s">
        <v>97</v>
      </c>
      <c r="C116" s="5" t="s">
        <v>255</v>
      </c>
      <c r="D116" s="7" t="str">
        <f t="shared" si="54"/>
        <v>城商15</v>
      </c>
      <c r="E116" s="113">
        <f>VLOOKUP($B116,'估值散点图-回收率0'!$C:$E,2,0)</f>
        <v>0.42888948321342468</v>
      </c>
      <c r="F116" s="113">
        <f>VLOOKUP($B116,'估值散点图-回收率0'!$C:$E,3,0)</f>
        <v>6.8024667881493981</v>
      </c>
      <c r="G116" s="104" t="str">
        <f>IFERROR(INDEX(【输出】数据汇总!$A:$AJ,MATCH(不同回收率下超额拨备!$B116&amp;不同回收率下超额拨备!G$3,【输出】数据汇总!$A:$A,0),MATCH(不同回收率下超额拨备!$A$86,【输出】数据汇总!$1:$1,0))/100,"")</f>
        <v/>
      </c>
      <c r="H116" s="104" t="str">
        <f>IFERROR(INDEX(【输出】数据汇总!$A:$AJ,MATCH(不同回收率下超额拨备!$B116&amp;不同回收率下超额拨备!H$3,【输出】数据汇总!$A:$A,0),MATCH(不同回收率下超额拨备!$A$86,【输出】数据汇总!$1:$1,0))/100,"")</f>
        <v/>
      </c>
      <c r="I116" s="104" t="str">
        <f>IFERROR(INDEX(【输出】数据汇总!$A:$AJ,MATCH(不同回收率下超额拨备!$B116&amp;不同回收率下超额拨备!I$3,【输出】数据汇总!$A:$A,0),MATCH(不同回收率下超额拨备!$A$86,【输出】数据汇总!$1:$1,0))/100,"")</f>
        <v/>
      </c>
      <c r="J116" s="104">
        <f>IFERROR(INDEX(【输出】数据汇总!$A:$AJ,MATCH(不同回收率下超额拨备!$B116&amp;不同回收率下超额拨备!J$3,【输出】数据汇总!$A:$A,0),MATCH(不同回收率下超额拨备!$A$86,【输出】数据汇总!$1:$1,0))/100,"")</f>
        <v>0</v>
      </c>
      <c r="K116" s="104" t="str">
        <f>IFERROR(INDEX(【输出】数据汇总!$A:$AJ,MATCH(不同回收率下超额拨备!$B116&amp;不同回收率下超额拨备!K$3,【输出】数据汇总!$A:$A,0),MATCH(不同回收率下超额拨备!$A$86,【输出】数据汇总!$1:$1,0))/100,"")</f>
        <v/>
      </c>
      <c r="L116" s="105">
        <f t="shared" si="39"/>
        <v>0.30472660031618148</v>
      </c>
      <c r="M116" s="114">
        <f t="shared" si="40"/>
        <v>4.4796484835037606E-2</v>
      </c>
      <c r="N116" s="104" t="str">
        <f>IFERROR(INDEX(【输出】数据汇总!$A:$AJ,MATCH(不同回收率下超额拨备!$B116&amp;不同回收率下超额拨备!N$3,【输出】数据汇总!$A:$A,0),MATCH(不同回收率下超额拨备!$A$86,【输出】数据汇总!$1:$1,0))/100,"")</f>
        <v/>
      </c>
      <c r="O116" s="104" t="str">
        <f>IFERROR(INDEX(【输出】数据汇总!$A:$AJ,MATCH(不同回收率下超额拨备!$B116&amp;不同回收率下超额拨备!O$3,【输出】数据汇总!$A:$A,0),MATCH(不同回收率下超额拨备!$A$86,【输出】数据汇总!$1:$1,0))/100,"")</f>
        <v/>
      </c>
      <c r="P116" s="104" t="str">
        <f>IFERROR(INDEX(【输出】数据汇总!$A:$AJ,MATCH(不同回收率下超额拨备!$B116&amp;不同回收率下超额拨备!P$3,【输出】数据汇总!$A:$A,0),MATCH(不同回收率下超额拨备!$A$86,【输出】数据汇总!$1:$1,0))/100,"")</f>
        <v/>
      </c>
      <c r="Q116" s="104">
        <f>IFERROR(INDEX(【输出】数据汇总!$A:$AJ,MATCH(不同回收率下超额拨备!$B116&amp;不同回收率下超额拨备!Q$3,【输出】数据汇总!$A:$A,0),MATCH(不同回收率下超额拨备!$A$86,【输出】数据汇总!$1:$1,0))/100,"")</f>
        <v>0</v>
      </c>
      <c r="R116" s="111" t="e">
        <f t="shared" si="41"/>
        <v>#VALUE!</v>
      </c>
      <c r="S116" s="109" t="e">
        <f t="shared" si="41"/>
        <v>#VALUE!</v>
      </c>
      <c r="T116" s="104" t="e">
        <f t="shared" si="42"/>
        <v>#VALUE!</v>
      </c>
      <c r="U116" s="115" t="e">
        <f t="shared" si="43"/>
        <v>#VALUE!</v>
      </c>
      <c r="V116" s="108" t="e">
        <f t="shared" si="44"/>
        <v>#VALUE!</v>
      </c>
      <c r="W116" s="109" t="e">
        <f t="shared" si="45"/>
        <v>#VALUE!</v>
      </c>
      <c r="X116" s="104" t="e">
        <f t="shared" si="46"/>
        <v>#VALUE!</v>
      </c>
      <c r="Y116" s="115" t="e">
        <f t="shared" si="47"/>
        <v>#VALUE!</v>
      </c>
      <c r="Z116" s="111" t="e">
        <f t="shared" si="48"/>
        <v>#VALUE!</v>
      </c>
      <c r="AA116" s="108" t="e">
        <f t="shared" si="49"/>
        <v>#VALUE!</v>
      </c>
      <c r="AB116" s="104" t="e">
        <f t="shared" si="50"/>
        <v>#VALUE!</v>
      </c>
      <c r="AC116" s="115" t="e">
        <f t="shared" si="51"/>
        <v>#VALUE!</v>
      </c>
      <c r="AD116" s="111" t="e">
        <f t="shared" si="52"/>
        <v>#VALUE!</v>
      </c>
      <c r="AE116" s="108" t="e">
        <f t="shared" si="53"/>
        <v>#VALUE!</v>
      </c>
    </row>
    <row r="117" spans="1:31" x14ac:dyDescent="0.25">
      <c r="A117" s="5">
        <f>COUNTIFS(C$3:C117,C117)</f>
        <v>33</v>
      </c>
      <c r="B117" s="5" t="s">
        <v>100</v>
      </c>
      <c r="C117" s="5" t="s">
        <v>255</v>
      </c>
      <c r="D117" s="7" t="str">
        <f t="shared" si="54"/>
        <v>城商16</v>
      </c>
      <c r="E117" s="113">
        <f>VLOOKUP($B117,'估值散点图-回收率0'!$C:$E,2,0)</f>
        <v>0.46884703636169434</v>
      </c>
      <c r="F117" s="113">
        <f>VLOOKUP($B117,'估值散点图-回收率0'!$C:$E,3,0)</f>
        <v>6.251268984771162</v>
      </c>
      <c r="G117" s="104" t="str">
        <f>IFERROR(INDEX(【输出】数据汇总!$A:$AJ,MATCH(不同回收率下超额拨备!$B117&amp;不同回收率下超额拨备!G$3,【输出】数据汇总!$A:$A,0),MATCH(不同回收率下超额拨备!$A$86,【输出】数据汇总!$1:$1,0))/100,"")</f>
        <v/>
      </c>
      <c r="H117" s="104" t="str">
        <f>IFERROR(INDEX(【输出】数据汇总!$A:$AJ,MATCH(不同回收率下超额拨备!$B117&amp;不同回收率下超额拨备!H$3,【输出】数据汇总!$A:$A,0),MATCH(不同回收率下超额拨备!$A$86,【输出】数据汇总!$1:$1,0))/100,"")</f>
        <v/>
      </c>
      <c r="I117" s="104" t="str">
        <f>IFERROR(INDEX(【输出】数据汇总!$A:$AJ,MATCH(不同回收率下超额拨备!$B117&amp;不同回收率下超额拨备!I$3,【输出】数据汇总!$A:$A,0),MATCH(不同回收率下超额拨备!$A$86,【输出】数据汇总!$1:$1,0))/100,"")</f>
        <v/>
      </c>
      <c r="J117" s="104">
        <f>IFERROR(INDEX(【输出】数据汇总!$A:$AJ,MATCH(不同回收率下超额拨备!$B117&amp;不同回收率下超额拨备!J$3,【输出】数据汇总!$A:$A,0),MATCH(不同回收率下超额拨备!$A$86,【输出】数据汇总!$1:$1,0))/100,"")</f>
        <v>35.13673</v>
      </c>
      <c r="K117" s="104" t="str">
        <f>IFERROR(INDEX(【输出】数据汇总!$A:$AJ,MATCH(不同回收率下超额拨备!$B117&amp;不同回收率下超额拨备!K$3,【输出】数据汇总!$A:$A,0),MATCH(不同回收率下超额拨备!$A$86,【输出】数据汇总!$1:$1,0))/100,"")</f>
        <v/>
      </c>
      <c r="L117" s="105">
        <f t="shared" si="39"/>
        <v>0.17369999999999999</v>
      </c>
      <c r="M117" s="114">
        <f t="shared" si="40"/>
        <v>2.778635832551022E-2</v>
      </c>
      <c r="N117" s="104" t="str">
        <f>IFERROR(INDEX(【输出】数据汇总!$A:$AJ,MATCH(不同回收率下超额拨备!$B117&amp;不同回收率下超额拨备!N$3,【输出】数据汇总!$A:$A,0),MATCH(不同回收率下超额拨备!$A$86,【输出】数据汇总!$1:$1,0))/100,"")</f>
        <v/>
      </c>
      <c r="O117" s="104" t="str">
        <f>IFERROR(INDEX(【输出】数据汇总!$A:$AJ,MATCH(不同回收率下超额拨备!$B117&amp;不同回收率下超额拨备!O$3,【输出】数据汇总!$A:$A,0),MATCH(不同回收率下超额拨备!$A$86,【输出】数据汇总!$1:$1,0))/100,"")</f>
        <v/>
      </c>
      <c r="P117" s="104" t="str">
        <f>IFERROR(INDEX(【输出】数据汇总!$A:$AJ,MATCH(不同回收率下超额拨备!$B117&amp;不同回收率下超额拨备!P$3,【输出】数据汇总!$A:$A,0),MATCH(不同回收率下超额拨备!$A$86,【输出】数据汇总!$1:$1,0))/100,"")</f>
        <v/>
      </c>
      <c r="Q117" s="104">
        <f>IFERROR(INDEX(【输出】数据汇总!$A:$AJ,MATCH(不同回收率下超额拨备!$B117&amp;不同回收率下超额拨备!Q$3,【输出】数据汇总!$A:$A,0),MATCH(不同回收率下超额拨备!$A$86,【输出】数据汇总!$1:$1,0))/100,"")</f>
        <v>0</v>
      </c>
      <c r="R117" s="111" t="e">
        <f t="shared" si="41"/>
        <v>#VALUE!</v>
      </c>
      <c r="S117" s="109" t="e">
        <f t="shared" si="41"/>
        <v>#VALUE!</v>
      </c>
      <c r="T117" s="104" t="e">
        <f t="shared" si="42"/>
        <v>#VALUE!</v>
      </c>
      <c r="U117" s="115" t="e">
        <f t="shared" si="43"/>
        <v>#VALUE!</v>
      </c>
      <c r="V117" s="108" t="e">
        <f t="shared" si="44"/>
        <v>#VALUE!</v>
      </c>
      <c r="W117" s="109" t="e">
        <f t="shared" si="45"/>
        <v>#VALUE!</v>
      </c>
      <c r="X117" s="104" t="e">
        <f t="shared" si="46"/>
        <v>#VALUE!</v>
      </c>
      <c r="Y117" s="115" t="e">
        <f t="shared" si="47"/>
        <v>#VALUE!</v>
      </c>
      <c r="Z117" s="111" t="e">
        <f t="shared" si="48"/>
        <v>#VALUE!</v>
      </c>
      <c r="AA117" s="108" t="e">
        <f t="shared" si="49"/>
        <v>#VALUE!</v>
      </c>
      <c r="AB117" s="104" t="e">
        <f t="shared" si="50"/>
        <v>#VALUE!</v>
      </c>
      <c r="AC117" s="115" t="e">
        <f t="shared" si="51"/>
        <v>#VALUE!</v>
      </c>
      <c r="AD117" s="111" t="e">
        <f t="shared" si="52"/>
        <v>#VALUE!</v>
      </c>
      <c r="AE117" s="108" t="e">
        <f t="shared" si="53"/>
        <v>#VALUE!</v>
      </c>
    </row>
    <row r="118" spans="1:31" x14ac:dyDescent="0.25">
      <c r="A118" s="5">
        <f>COUNTIFS(C$3:C118,C118)</f>
        <v>34</v>
      </c>
      <c r="B118" s="5" t="s">
        <v>103</v>
      </c>
      <c r="C118" s="5" t="s">
        <v>255</v>
      </c>
      <c r="D118" s="7" t="str">
        <f t="shared" si="54"/>
        <v>城商17</v>
      </c>
      <c r="E118" s="113">
        <f>VLOOKUP($B118,'估值散点图-回收率0'!$C:$E,2,0)</f>
        <v>0.73528575897216797</v>
      </c>
      <c r="F118" s="113">
        <f>VLOOKUP($B118,'估值散点图-回收率0'!$C:$E,3,0)</f>
        <v>9.055757490004984</v>
      </c>
      <c r="G118" s="104" t="str">
        <f>IFERROR(INDEX(【输出】数据汇总!$A:$AJ,MATCH(不同回收率下超额拨备!$B118&amp;不同回收率下超额拨备!G$3,【输出】数据汇总!$A:$A,0),MATCH(不同回收率下超额拨备!$A$86,【输出】数据汇总!$1:$1,0))/100,"")</f>
        <v/>
      </c>
      <c r="H118" s="104" t="str">
        <f>IFERROR(INDEX(【输出】数据汇总!$A:$AJ,MATCH(不同回收率下超额拨备!$B118&amp;不同回收率下超额拨备!H$3,【输出】数据汇总!$A:$A,0),MATCH(不同回收率下超额拨备!$A$86,【输出】数据汇总!$1:$1,0))/100,"")</f>
        <v/>
      </c>
      <c r="I118" s="104" t="str">
        <f>IFERROR(INDEX(【输出】数据汇总!$A:$AJ,MATCH(不同回收率下超额拨备!$B118&amp;不同回收率下超额拨备!I$3,【输出】数据汇总!$A:$A,0),MATCH(不同回收率下超额拨备!$A$86,【输出】数据汇总!$1:$1,0))/100,"")</f>
        <v/>
      </c>
      <c r="J118" s="104">
        <f>IFERROR(INDEX(【输出】数据汇总!$A:$AJ,MATCH(不同回收率下超额拨备!$B118&amp;不同回收率下超额拨备!J$3,【输出】数据汇总!$A:$A,0),MATCH(不同回收率下超额拨备!$A$86,【输出】数据汇总!$1:$1,0))/100,"")</f>
        <v>0</v>
      </c>
      <c r="K118" s="104" t="str">
        <f>IFERROR(INDEX(【输出】数据汇总!$A:$AJ,MATCH(不同回收率下超额拨备!$B118&amp;不同回收率下超额拨备!K$3,【输出】数据汇总!$A:$A,0),MATCH(不同回收率下超额拨备!$A$86,【输出】数据汇总!$1:$1,0))/100,"")</f>
        <v/>
      </c>
      <c r="L118" s="105">
        <f t="shared" si="39"/>
        <v>0.31530000000000002</v>
      </c>
      <c r="M118" s="114">
        <f t="shared" si="40"/>
        <v>3.4817628491929334E-2</v>
      </c>
      <c r="N118" s="104" t="str">
        <f>IFERROR(INDEX(【输出】数据汇总!$A:$AJ,MATCH(不同回收率下超额拨备!$B118&amp;不同回收率下超额拨备!N$3,【输出】数据汇总!$A:$A,0),MATCH(不同回收率下超额拨备!$A$86,【输出】数据汇总!$1:$1,0))/100,"")</f>
        <v/>
      </c>
      <c r="O118" s="104" t="str">
        <f>IFERROR(INDEX(【输出】数据汇总!$A:$AJ,MATCH(不同回收率下超额拨备!$B118&amp;不同回收率下超额拨备!O$3,【输出】数据汇总!$A:$A,0),MATCH(不同回收率下超额拨备!$A$86,【输出】数据汇总!$1:$1,0))/100,"")</f>
        <v/>
      </c>
      <c r="P118" s="104">
        <f>IFERROR(INDEX(【输出】数据汇总!$A:$AJ,MATCH(不同回收率下超额拨备!$B118&amp;不同回收率下超额拨备!P$3,【输出】数据汇总!$A:$A,0),MATCH(不同回收率下超额拨备!$A$86,【输出】数据汇总!$1:$1,0))/100,"")</f>
        <v>26.34</v>
      </c>
      <c r="Q118" s="104">
        <f>IFERROR(INDEX(【输出】数据汇总!$A:$AJ,MATCH(不同回收率下超额拨备!$B118&amp;不同回收率下超额拨备!Q$3,【输出】数据汇总!$A:$A,0),MATCH(不同回收率下超额拨备!$A$86,【输出】数据汇总!$1:$1,0))/100,"")</f>
        <v>334.56</v>
      </c>
      <c r="R118" s="111" t="e">
        <f t="shared" si="41"/>
        <v>#VALUE!</v>
      </c>
      <c r="S118" s="109" t="e">
        <f t="shared" si="41"/>
        <v>#VALUE!</v>
      </c>
      <c r="T118" s="104" t="e">
        <f t="shared" si="42"/>
        <v>#VALUE!</v>
      </c>
      <c r="U118" s="115" t="e">
        <f t="shared" si="43"/>
        <v>#VALUE!</v>
      </c>
      <c r="V118" s="108" t="e">
        <f t="shared" si="44"/>
        <v>#VALUE!</v>
      </c>
      <c r="W118" s="109" t="e">
        <f t="shared" si="45"/>
        <v>#VALUE!</v>
      </c>
      <c r="X118" s="104" t="e">
        <f t="shared" si="46"/>
        <v>#VALUE!</v>
      </c>
      <c r="Y118" s="115" t="e">
        <f t="shared" si="47"/>
        <v>#VALUE!</v>
      </c>
      <c r="Z118" s="111" t="e">
        <f t="shared" si="48"/>
        <v>#VALUE!</v>
      </c>
      <c r="AA118" s="108" t="e">
        <f t="shared" si="49"/>
        <v>#VALUE!</v>
      </c>
      <c r="AB118" s="104" t="e">
        <f t="shared" si="50"/>
        <v>#VALUE!</v>
      </c>
      <c r="AC118" s="115" t="e">
        <f t="shared" si="51"/>
        <v>#VALUE!</v>
      </c>
      <c r="AD118" s="111" t="e">
        <f t="shared" si="52"/>
        <v>#VALUE!</v>
      </c>
      <c r="AE118" s="108" t="e">
        <f t="shared" si="53"/>
        <v>#VALUE!</v>
      </c>
    </row>
    <row r="119" spans="1:31" x14ac:dyDescent="0.25">
      <c r="A119" s="5">
        <f>COUNTIFS(C$3:C119,C119)</f>
        <v>11</v>
      </c>
      <c r="B119" s="5" t="s">
        <v>106</v>
      </c>
      <c r="C119" s="5" t="s">
        <v>256</v>
      </c>
      <c r="D119" s="7" t="str">
        <f t="shared" si="54"/>
        <v>农商1</v>
      </c>
      <c r="E119" s="113">
        <f>VLOOKUP($B119,'估值散点图-回收率0'!$C:$E,2,0)</f>
        <v>0.61059558391571045</v>
      </c>
      <c r="F119" s="113">
        <f>VLOOKUP($B119,'估值散点图-回收率0'!$C:$E,3,0)</f>
        <v>6.9653329041630974</v>
      </c>
      <c r="G119" s="104">
        <f>IFERROR(INDEX(【输出】数据汇总!$A:$AJ,MATCH(不同回收率下超额拨备!$B119&amp;不同回收率下超额拨备!G$3,【输出】数据汇总!$A:$A,0),MATCH(不同回收率下超额拨备!$A$86,【输出】数据汇总!$1:$1,0))/100,"")</f>
        <v>199.57100064400001</v>
      </c>
      <c r="H119" s="104">
        <f>IFERROR(INDEX(【输出】数据汇总!$A:$AJ,MATCH(不同回收率下超额拨备!$B119&amp;不同回收率下超额拨备!H$3,【输出】数据汇总!$A:$A,0),MATCH(不同回收率下超额拨备!$A$86,【输出】数据汇总!$1:$1,0))/100,"")</f>
        <v>315.45797999999996</v>
      </c>
      <c r="I119" s="104">
        <f>IFERROR(INDEX(【输出】数据汇总!$A:$AJ,MATCH(不同回收率下超额拨备!$B119&amp;不同回收率下超额拨备!I$3,【输出】数据汇总!$A:$A,0),MATCH(不同回收率下超额拨备!$A$86,【输出】数据汇总!$1:$1,0))/100,"")</f>
        <v>115.88697935599994</v>
      </c>
      <c r="J119" s="104">
        <f>IFERROR(INDEX(【输出】数据汇总!$A:$AJ,MATCH(不同回收率下超额拨备!$B119&amp;不同回收率下超额拨备!J$3,【输出】数据汇总!$A:$A,0),MATCH(不同回收率下超额拨备!$A$86,【输出】数据汇总!$1:$1,0))/100,"")</f>
        <v>10.945810000000002</v>
      </c>
      <c r="K119" s="104">
        <f>IFERROR(INDEX(【输出】数据汇总!$A:$AJ,MATCH(不同回收率下超额拨备!$B119&amp;不同回收率下超额拨备!K$3,【输出】数据汇总!$A:$A,0),MATCH(不同回收率下超额拨备!$A$86,【输出】数据汇总!$1:$1,0))/100,"")</f>
        <v>33.185290000000023</v>
      </c>
      <c r="L119" s="105">
        <f t="shared" si="39"/>
        <v>0.3068221575171487</v>
      </c>
      <c r="M119" s="114">
        <f t="shared" si="40"/>
        <v>4.4049891331649736E-2</v>
      </c>
      <c r="N119" s="104">
        <f>IFERROR(INDEX(【输出】数据汇总!$A:$AJ,MATCH(不同回收率下超额拨备!$B119&amp;不同回收率下超额拨备!N$3,【输出】数据汇总!$A:$A,0),MATCH(不同回收率下超额拨备!$A$86,【输出】数据汇总!$1:$1,0))/100,"")</f>
        <v>22.239480000000022</v>
      </c>
      <c r="O119" s="104">
        <f>IFERROR(INDEX(【输出】数据汇总!$A:$AJ,MATCH(不同回收率下超额拨备!$B119&amp;不同回收率下超额拨备!O$3,【输出】数据汇总!$A:$A,0),MATCH(不同回收率下超额拨备!$A$86,【输出】数据汇总!$1:$1,0))/100,"")</f>
        <v>138.12645935599997</v>
      </c>
      <c r="P119" s="104">
        <f>IFERROR(INDEX(【输出】数据汇总!$A:$AJ,MATCH(不同回收率下超额拨备!$B119&amp;不同回收率下超额拨备!P$3,【输出】数据汇总!$A:$A,0),MATCH(不同回收率下超额拨备!$A$86,【输出】数据汇总!$1:$1,0))/100,"")</f>
        <v>121.28421</v>
      </c>
      <c r="Q119" s="104">
        <f>IFERROR(INDEX(【输出】数据汇总!$A:$AJ,MATCH(不同回收率下超额拨备!$B119&amp;不同回收率下超额拨备!Q$3,【输出】数据汇总!$A:$A,0),MATCH(不同回收率下超额拨备!$A$86,【输出】数据汇总!$1:$1,0))/100,"")</f>
        <v>1371.2674500000001</v>
      </c>
      <c r="R119" s="111">
        <f t="shared" si="41"/>
        <v>1.1388659690820426</v>
      </c>
      <c r="S119" s="109">
        <f t="shared" si="41"/>
        <v>0.1007290440358662</v>
      </c>
      <c r="T119" s="104">
        <f t="shared" si="42"/>
        <v>25.523223000000023</v>
      </c>
      <c r="U119" s="115">
        <f t="shared" si="43"/>
        <v>201.28150254919998</v>
      </c>
      <c r="V119" s="108">
        <f t="shared" si="44"/>
        <v>1.6595853866649251</v>
      </c>
      <c r="W119" s="109">
        <f t="shared" si="45"/>
        <v>0.14678500722029098</v>
      </c>
      <c r="X119" s="104">
        <f t="shared" si="46"/>
        <v>27.712385000000022</v>
      </c>
      <c r="Y119" s="115">
        <f t="shared" si="47"/>
        <v>243.38486467799999</v>
      </c>
      <c r="Z119" s="111">
        <f t="shared" si="48"/>
        <v>2.0067316650535134</v>
      </c>
      <c r="AA119" s="108">
        <f t="shared" si="49"/>
        <v>0.17748898267657412</v>
      </c>
      <c r="AB119" s="104">
        <f t="shared" si="50"/>
        <v>29.901547000000022</v>
      </c>
      <c r="AC119" s="115">
        <f t="shared" si="51"/>
        <v>285.48822680679996</v>
      </c>
      <c r="AD119" s="111">
        <f t="shared" si="52"/>
        <v>2.3538779434421016</v>
      </c>
      <c r="AE119" s="108">
        <f t="shared" si="53"/>
        <v>0.20819295813285726</v>
      </c>
    </row>
    <row r="120" spans="1:31" x14ac:dyDescent="0.25">
      <c r="A120" s="5">
        <f>COUNTIFS(C$3:C120,C120)</f>
        <v>12</v>
      </c>
      <c r="B120" s="5" t="s">
        <v>110</v>
      </c>
      <c r="C120" s="5" t="s">
        <v>256</v>
      </c>
      <c r="D120" s="7" t="str">
        <f t="shared" si="54"/>
        <v>农商2</v>
      </c>
      <c r="E120" s="113">
        <f>VLOOKUP($B120,'估值散点图-回收率0'!$C:$E,2,0)</f>
        <v>0.6977270245552063</v>
      </c>
      <c r="F120" s="113">
        <f>VLOOKUP($B120,'估值散点图-回收率0'!$C:$E,3,0)</f>
        <v>7.1429479909828713</v>
      </c>
      <c r="G120" s="104" t="str">
        <f>IFERROR(INDEX(【输出】数据汇总!$A:$AJ,MATCH(不同回收率下超额拨备!$B120&amp;不同回收率下超额拨备!G$3,【输出】数据汇总!$A:$A,0),MATCH(不同回收率下超额拨备!$A$86,【输出】数据汇总!$1:$1,0))/100,"")</f>
        <v/>
      </c>
      <c r="H120" s="104" t="str">
        <f>IFERROR(INDEX(【输出】数据汇总!$A:$AJ,MATCH(不同回收率下超额拨备!$B120&amp;不同回收率下超额拨备!H$3,【输出】数据汇总!$A:$A,0),MATCH(不同回收率下超额拨备!$A$86,【输出】数据汇总!$1:$1,0))/100,"")</f>
        <v/>
      </c>
      <c r="I120" s="104" t="str">
        <f>IFERROR(INDEX(【输出】数据汇总!$A:$AJ,MATCH(不同回收率下超额拨备!$B120&amp;不同回收率下超额拨备!I$3,【输出】数据汇总!$A:$A,0),MATCH(不同回收率下超额拨备!$A$86,【输出】数据汇总!$1:$1,0))/100,"")</f>
        <v/>
      </c>
      <c r="J120" s="104">
        <f>IFERROR(INDEX(【输出】数据汇总!$A:$AJ,MATCH(不同回收率下超额拨备!$B120&amp;不同回收率下超额拨备!J$3,【输出】数据汇总!$A:$A,0),MATCH(不同回收率下超额拨备!$A$86,【输出】数据汇总!$1:$1,0))/100,"")</f>
        <v>0</v>
      </c>
      <c r="K120" s="104" t="str">
        <f>IFERROR(INDEX(【输出】数据汇总!$A:$AJ,MATCH(不同回收率下超额拨备!$B120&amp;不同回收率下超额拨备!K$3,【输出】数据汇总!$A:$A,0),MATCH(不同回收率下超额拨备!$A$86,【输出】数据汇总!$1:$1,0))/100,"")</f>
        <v/>
      </c>
      <c r="L120" s="105">
        <f t="shared" si="39"/>
        <v>0.33910000000000001</v>
      </c>
      <c r="M120" s="114">
        <f t="shared" si="40"/>
        <v>4.7473396198330679E-2</v>
      </c>
      <c r="N120" s="104" t="str">
        <f>IFERROR(INDEX(【输出】数据汇总!$A:$AJ,MATCH(不同回收率下超额拨备!$B120&amp;不同回收率下超额拨备!N$3,【输出】数据汇总!$A:$A,0),MATCH(不同回收率下超额拨备!$A$86,【输出】数据汇总!$1:$1,0))/100,"")</f>
        <v/>
      </c>
      <c r="O120" s="104" t="str">
        <f>IFERROR(INDEX(【输出】数据汇总!$A:$AJ,MATCH(不同回收率下超额拨备!$B120&amp;不同回收率下超额拨备!O$3,【输出】数据汇总!$A:$A,0),MATCH(不同回收率下超额拨备!$A$86,【输出】数据汇总!$1:$1,0))/100,"")</f>
        <v/>
      </c>
      <c r="P120" s="104" t="str">
        <f>IFERROR(INDEX(【输出】数据汇总!$A:$AJ,MATCH(不同回收率下超额拨备!$B120&amp;不同回收率下超额拨备!P$3,【输出】数据汇总!$A:$A,0),MATCH(不同回收率下超额拨备!$A$86,【输出】数据汇总!$1:$1,0))/100,"")</f>
        <v/>
      </c>
      <c r="Q120" s="104">
        <f>IFERROR(INDEX(【输出】数据汇总!$A:$AJ,MATCH(不同回收率下超额拨备!$B120&amp;不同回收率下超额拨备!Q$3,【输出】数据汇总!$A:$A,0),MATCH(不同回收率下超额拨备!$A$86,【输出】数据汇总!$1:$1,0))/100,"")</f>
        <v>0</v>
      </c>
      <c r="R120" s="111" t="e">
        <f t="shared" si="41"/>
        <v>#VALUE!</v>
      </c>
      <c r="S120" s="109" t="e">
        <f t="shared" si="41"/>
        <v>#VALUE!</v>
      </c>
      <c r="T120" s="104" t="e">
        <f t="shared" si="42"/>
        <v>#VALUE!</v>
      </c>
      <c r="U120" s="115" t="e">
        <f>$K120-$J120*(1-V$1)+$H120-$G120*(1-V$1)</f>
        <v>#VALUE!</v>
      </c>
      <c r="V120" s="108" t="e">
        <f t="shared" si="44"/>
        <v>#VALUE!</v>
      </c>
      <c r="W120" s="109" t="e">
        <f t="shared" si="45"/>
        <v>#VALUE!</v>
      </c>
      <c r="X120" s="104" t="e">
        <f t="shared" si="46"/>
        <v>#VALUE!</v>
      </c>
      <c r="Y120" s="115" t="e">
        <f>$K120-$J120*(1-Z$1)+$H120-$G120*(1-Z$1)</f>
        <v>#VALUE!</v>
      </c>
      <c r="Z120" s="111" t="e">
        <f t="shared" si="48"/>
        <v>#VALUE!</v>
      </c>
      <c r="AA120" s="108" t="e">
        <f t="shared" si="49"/>
        <v>#VALUE!</v>
      </c>
      <c r="AB120" s="104" t="e">
        <f t="shared" si="50"/>
        <v>#VALUE!</v>
      </c>
      <c r="AC120" s="115" t="e">
        <f>$K120-$J120*(1-AD$1)+$H120-$G120*(1-AD$1)</f>
        <v>#VALUE!</v>
      </c>
      <c r="AD120" s="111" t="e">
        <f t="shared" si="52"/>
        <v>#VALUE!</v>
      </c>
      <c r="AE120" s="108" t="e">
        <f t="shared" si="53"/>
        <v>#VALUE!</v>
      </c>
    </row>
    <row r="121" spans="1:31" x14ac:dyDescent="0.25">
      <c r="A121" s="5">
        <f>COUNTIFS(C$3:C121,C121)</f>
        <v>13</v>
      </c>
      <c r="B121" s="5" t="s">
        <v>113</v>
      </c>
      <c r="C121" s="5" t="s">
        <v>256</v>
      </c>
      <c r="D121" s="7" t="str">
        <f t="shared" si="54"/>
        <v>农商3</v>
      </c>
      <c r="E121" s="113">
        <f>VLOOKUP($B121,'估值散点图-回收率0'!$C:$E,2,0)</f>
        <v>0.45741170644760132</v>
      </c>
      <c r="F121" s="113">
        <f>VLOOKUP($B121,'估值散点图-回收率0'!$C:$E,3,0)</f>
        <v>5.7751173847801685</v>
      </c>
      <c r="G121" s="104" t="str">
        <f>IFERROR(INDEX(【输出】数据汇总!$A:$AJ,MATCH(不同回收率下超额拨备!$B121&amp;不同回收率下超额拨备!G$3,【输出】数据汇总!$A:$A,0),MATCH(不同回收率下超额拨备!$A$86,【输出】数据汇总!$1:$1,0))/100,"")</f>
        <v/>
      </c>
      <c r="H121" s="104" t="str">
        <f>IFERROR(INDEX(【输出】数据汇总!$A:$AJ,MATCH(不同回收率下超额拨备!$B121&amp;不同回收率下超额拨备!H$3,【输出】数据汇总!$A:$A,0),MATCH(不同回收率下超额拨备!$A$86,【输出】数据汇总!$1:$1,0))/100,"")</f>
        <v/>
      </c>
      <c r="I121" s="104" t="str">
        <f>IFERROR(INDEX(【输出】数据汇总!$A:$AJ,MATCH(不同回收率下超额拨备!$B121&amp;不同回收率下超额拨备!I$3,【输出】数据汇总!$A:$A,0),MATCH(不同回收率下超额拨备!$A$86,【输出】数据汇总!$1:$1,0))/100,"")</f>
        <v/>
      </c>
      <c r="J121" s="104">
        <f>IFERROR(INDEX(【输出】数据汇总!$A:$AJ,MATCH(不同回收率下超额拨备!$B121&amp;不同回收率下超额拨备!J$3,【输出】数据汇总!$A:$A,0),MATCH(不同回收率下超额拨备!$A$86,【输出】数据汇总!$1:$1,0))/100,"")</f>
        <v>0</v>
      </c>
      <c r="K121" s="104" t="str">
        <f>IFERROR(INDEX(【输出】数据汇总!$A:$AJ,MATCH(不同回收率下超额拨备!$B121&amp;不同回收率下超额拨备!K$3,【输出】数据汇总!$A:$A,0),MATCH(不同回收率下超额拨备!$A$86,【输出】数据汇总!$1:$1,0))/100,"")</f>
        <v/>
      </c>
      <c r="L121" s="105">
        <f t="shared" si="39"/>
        <v>0.23338980983258079</v>
      </c>
      <c r="M121" s="114">
        <f>L121/F121</f>
        <v>4.0412998434916636E-2</v>
      </c>
      <c r="N121" s="104" t="str">
        <f>IFERROR(INDEX(【输出】数据汇总!$A:$AJ,MATCH(不同回收率下超额拨备!$B121&amp;不同回收率下超额拨备!N$3,【输出】数据汇总!$A:$A,0),MATCH(不同回收率下超额拨备!$A$86,【输出】数据汇总!$1:$1,0))/100,"")</f>
        <v/>
      </c>
      <c r="O121" s="104" t="str">
        <f>IFERROR(INDEX(【输出】数据汇总!$A:$AJ,MATCH(不同回收率下超额拨备!$B121&amp;不同回收率下超额拨备!O$3,【输出】数据汇总!$A:$A,0),MATCH(不同回收率下超额拨备!$A$86,【输出】数据汇总!$1:$1,0))/100,"")</f>
        <v/>
      </c>
      <c r="P121" s="104" t="str">
        <f>IFERROR(INDEX(【输出】数据汇总!$A:$AJ,MATCH(不同回收率下超额拨备!$B121&amp;不同回收率下超额拨备!P$3,【输出】数据汇总!$A:$A,0),MATCH(不同回收率下超额拨备!$A$86,【输出】数据汇总!$1:$1,0))/100,"")</f>
        <v/>
      </c>
      <c r="Q121" s="104">
        <f>IFERROR(INDEX(【输出】数据汇总!$A:$AJ,MATCH(不同回收率下超额拨备!$B121&amp;不同回收率下超额拨备!Q$3,【输出】数据汇总!$A:$A,0),MATCH(不同回收率下超额拨备!$A$86,【输出】数据汇总!$1:$1,0))/100,"")</f>
        <v>0</v>
      </c>
      <c r="R121" s="111" t="e">
        <f t="shared" si="41"/>
        <v>#VALUE!</v>
      </c>
      <c r="S121" s="109" t="e">
        <f t="shared" si="41"/>
        <v>#VALUE!</v>
      </c>
      <c r="T121" s="104" t="e">
        <f t="shared" si="42"/>
        <v>#VALUE!</v>
      </c>
      <c r="U121" s="115" t="e">
        <f t="shared" si="43"/>
        <v>#VALUE!</v>
      </c>
      <c r="V121" s="108" t="e">
        <f t="shared" si="44"/>
        <v>#VALUE!</v>
      </c>
      <c r="W121" s="109" t="e">
        <f t="shared" si="45"/>
        <v>#VALUE!</v>
      </c>
      <c r="X121" s="104" t="e">
        <f t="shared" si="46"/>
        <v>#VALUE!</v>
      </c>
      <c r="Y121" s="115" t="e">
        <f t="shared" si="47"/>
        <v>#VALUE!</v>
      </c>
      <c r="Z121" s="111" t="e">
        <f t="shared" si="48"/>
        <v>#VALUE!</v>
      </c>
      <c r="AA121" s="108" t="e">
        <f t="shared" si="49"/>
        <v>#VALUE!</v>
      </c>
      <c r="AB121" s="104" t="e">
        <f t="shared" si="50"/>
        <v>#VALUE!</v>
      </c>
      <c r="AC121" s="115" t="e">
        <f t="shared" si="51"/>
        <v>#VALUE!</v>
      </c>
      <c r="AD121" s="111" t="e">
        <f t="shared" si="52"/>
        <v>#VALUE!</v>
      </c>
      <c r="AE121" s="108" t="e">
        <f t="shared" si="53"/>
        <v>#VALUE!</v>
      </c>
    </row>
    <row r="122" spans="1:31" x14ac:dyDescent="0.25">
      <c r="A122" s="5">
        <f>COUNTIFS(C$3:C122,C122)</f>
        <v>14</v>
      </c>
      <c r="B122" s="5" t="s">
        <v>116</v>
      </c>
      <c r="C122" s="5" t="s">
        <v>256</v>
      </c>
      <c r="D122" s="7" t="str">
        <f t="shared" si="54"/>
        <v>农商4</v>
      </c>
      <c r="E122" s="113">
        <f>VLOOKUP($B122,'估值散点图-回收率0'!$C:$E,2,0)</f>
        <v>0.79631054401397705</v>
      </c>
      <c r="F122" s="113">
        <f>VLOOKUP($B122,'估值散点图-回收率0'!$C:$E,3,0)</f>
        <v>6.0028530412547418</v>
      </c>
      <c r="G122" s="104" t="str">
        <f>IFERROR(INDEX(【输出】数据汇总!$A:$AJ,MATCH(不同回收率下超额拨备!$B122&amp;不同回收率下超额拨备!G$3,【输出】数据汇总!$A:$A,0),MATCH(不同回收率下超额拨备!$A$86,【输出】数据汇总!$1:$1,0))/100,"")</f>
        <v/>
      </c>
      <c r="H122" s="104" t="str">
        <f>IFERROR(INDEX(【输出】数据汇总!$A:$AJ,MATCH(不同回收率下超额拨备!$B122&amp;不同回收率下超额拨备!H$3,【输出】数据汇总!$A:$A,0),MATCH(不同回收率下超额拨备!$A$86,【输出】数据汇总!$1:$1,0))/100,"")</f>
        <v/>
      </c>
      <c r="I122" s="104" t="str">
        <f>IFERROR(INDEX(【输出】数据汇总!$A:$AJ,MATCH(不同回收率下超额拨备!$B122&amp;不同回收率下超额拨备!I$3,【输出】数据汇总!$A:$A,0),MATCH(不同回收率下超额拨备!$A$86,【输出】数据汇总!$1:$1,0))/100,"")</f>
        <v/>
      </c>
      <c r="J122" s="104">
        <f>IFERROR(INDEX(【输出】数据汇总!$A:$AJ,MATCH(不同回收率下超额拨备!$B122&amp;不同回收率下超额拨备!J$3,【输出】数据汇总!$A:$A,0),MATCH(不同回收率下超额拨备!$A$86,【输出】数据汇总!$1:$1,0))/100,"")</f>
        <v>0</v>
      </c>
      <c r="K122" s="104" t="str">
        <f>IFERROR(INDEX(【输出】数据汇总!$A:$AJ,MATCH(不同回收率下超额拨备!$B122&amp;不同回收率下超额拨备!K$3,【输出】数据汇总!$A:$A,0),MATCH(不同回收率下超额拨备!$A$86,【输出】数据汇总!$1:$1,0))/100,"")</f>
        <v/>
      </c>
      <c r="L122" s="105">
        <f t="shared" si="39"/>
        <v>0.19769999999999999</v>
      </c>
      <c r="M122" s="114">
        <f t="shared" ref="M122:M157" si="55">L122/F122</f>
        <v>3.2934339495120458E-2</v>
      </c>
      <c r="N122" s="104" t="str">
        <f>IFERROR(INDEX(【输出】数据汇总!$A:$AJ,MATCH(不同回收率下超额拨备!$B122&amp;不同回收率下超额拨备!N$3,【输出】数据汇总!$A:$A,0),MATCH(不同回收率下超额拨备!$A$86,【输出】数据汇总!$1:$1,0))/100,"")</f>
        <v/>
      </c>
      <c r="O122" s="104" t="str">
        <f>IFERROR(INDEX(【输出】数据汇总!$A:$AJ,MATCH(不同回收率下超额拨备!$B122&amp;不同回收率下超额拨备!O$3,【输出】数据汇总!$A:$A,0),MATCH(不同回收率下超额拨备!$A$86,【输出】数据汇总!$1:$1,0))/100,"")</f>
        <v/>
      </c>
      <c r="P122" s="104" t="str">
        <f>IFERROR(INDEX(【输出】数据汇总!$A:$AJ,MATCH(不同回收率下超额拨备!$B122&amp;不同回收率下超额拨备!P$3,【输出】数据汇总!$A:$A,0),MATCH(不同回收率下超额拨备!$A$86,【输出】数据汇总!$1:$1,0))/100,"")</f>
        <v/>
      </c>
      <c r="Q122" s="104">
        <f>IFERROR(INDEX(【输出】数据汇总!$A:$AJ,MATCH(不同回收率下超额拨备!$B122&amp;不同回收率下超额拨备!Q$3,【输出】数据汇总!$A:$A,0),MATCH(不同回收率下超额拨备!$A$86,【输出】数据汇总!$1:$1,0))/100,"")</f>
        <v>0</v>
      </c>
      <c r="R122" s="111" t="e">
        <f t="shared" si="41"/>
        <v>#VALUE!</v>
      </c>
      <c r="S122" s="109" t="e">
        <f t="shared" si="41"/>
        <v>#VALUE!</v>
      </c>
      <c r="T122" s="104" t="e">
        <f t="shared" si="42"/>
        <v>#VALUE!</v>
      </c>
      <c r="U122" s="115" t="e">
        <f t="shared" si="43"/>
        <v>#VALUE!</v>
      </c>
      <c r="V122" s="108" t="e">
        <f t="shared" si="44"/>
        <v>#VALUE!</v>
      </c>
      <c r="W122" s="109" t="e">
        <f t="shared" si="45"/>
        <v>#VALUE!</v>
      </c>
      <c r="X122" s="104" t="e">
        <f t="shared" si="46"/>
        <v>#VALUE!</v>
      </c>
      <c r="Y122" s="115" t="e">
        <f t="shared" si="47"/>
        <v>#VALUE!</v>
      </c>
      <c r="Z122" s="111" t="e">
        <f t="shared" si="48"/>
        <v>#VALUE!</v>
      </c>
      <c r="AA122" s="108" t="e">
        <f t="shared" si="49"/>
        <v>#VALUE!</v>
      </c>
      <c r="AB122" s="104" t="e">
        <f t="shared" si="50"/>
        <v>#VALUE!</v>
      </c>
      <c r="AC122" s="115" t="e">
        <f t="shared" si="51"/>
        <v>#VALUE!</v>
      </c>
      <c r="AD122" s="111" t="e">
        <f t="shared" si="52"/>
        <v>#VALUE!</v>
      </c>
      <c r="AE122" s="108" t="e">
        <f t="shared" si="53"/>
        <v>#VALUE!</v>
      </c>
    </row>
    <row r="123" spans="1:31" x14ac:dyDescent="0.25">
      <c r="A123" s="5">
        <f>COUNTIFS(C$3:C123,C123)</f>
        <v>15</v>
      </c>
      <c r="B123" s="5" t="s">
        <v>119</v>
      </c>
      <c r="C123" s="5" t="s">
        <v>256</v>
      </c>
      <c r="D123" s="7" t="str">
        <f t="shared" si="54"/>
        <v>农商5</v>
      </c>
      <c r="E123" s="113">
        <f>VLOOKUP($B123,'估值散点图-回收率0'!$C:$E,2,0)</f>
        <v>0.51102995872497559</v>
      </c>
      <c r="F123" s="113">
        <f>VLOOKUP($B123,'估值散点图-回收率0'!$C:$E,3,0)</f>
        <v>6.206166954746462</v>
      </c>
      <c r="G123" s="104" t="str">
        <f>IFERROR(INDEX(【输出】数据汇总!$A:$AJ,MATCH(不同回收率下超额拨备!$B123&amp;不同回收率下超额拨备!G$3,【输出】数据汇总!$A:$A,0),MATCH(不同回收率下超额拨备!$A$86,【输出】数据汇总!$1:$1,0))/100,"")</f>
        <v/>
      </c>
      <c r="H123" s="104" t="str">
        <f>IFERROR(INDEX(【输出】数据汇总!$A:$AJ,MATCH(不同回收率下超额拨备!$B123&amp;不同回收率下超额拨备!H$3,【输出】数据汇总!$A:$A,0),MATCH(不同回收率下超额拨备!$A$86,【输出】数据汇总!$1:$1,0))/100,"")</f>
        <v/>
      </c>
      <c r="I123" s="104" t="str">
        <f>IFERROR(INDEX(【输出】数据汇总!$A:$AJ,MATCH(不同回收率下超额拨备!$B123&amp;不同回收率下超额拨备!I$3,【输出】数据汇总!$A:$A,0),MATCH(不同回收率下超额拨备!$A$86,【输出】数据汇总!$1:$1,0))/100,"")</f>
        <v/>
      </c>
      <c r="J123" s="104">
        <f>IFERROR(INDEX(【输出】数据汇总!$A:$AJ,MATCH(不同回收率下超额拨备!$B123&amp;不同回收率下超额拨备!J$3,【输出】数据汇总!$A:$A,0),MATCH(不同回收率下超额拨备!$A$86,【输出】数据汇总!$1:$1,0))/100,"")</f>
        <v>7.674430000000001</v>
      </c>
      <c r="K123" s="104" t="str">
        <f>IFERROR(INDEX(【输出】数据汇总!$A:$AJ,MATCH(不同回收率下超额拨备!$B123&amp;不同回收率下超额拨备!K$3,【输出】数据汇总!$A:$A,0),MATCH(不同回收率下超额拨备!$A$86,【输出】数据汇总!$1:$1,0))/100,"")</f>
        <v/>
      </c>
      <c r="L123" s="105">
        <f t="shared" si="39"/>
        <v>0.22550000000000001</v>
      </c>
      <c r="M123" s="114">
        <f t="shared" si="55"/>
        <v>3.6334826575610914E-2</v>
      </c>
      <c r="N123" s="104" t="str">
        <f>IFERROR(INDEX(【输出】数据汇总!$A:$AJ,MATCH(不同回收率下超额拨备!$B123&amp;不同回收率下超额拨备!N$3,【输出】数据汇总!$A:$A,0),MATCH(不同回收率下超额拨备!$A$86,【输出】数据汇总!$1:$1,0))/100,"")</f>
        <v/>
      </c>
      <c r="O123" s="104" t="str">
        <f>IFERROR(INDEX(【输出】数据汇总!$A:$AJ,MATCH(不同回收率下超额拨备!$B123&amp;不同回收率下超额拨备!O$3,【输出】数据汇总!$A:$A,0),MATCH(不同回收率下超额拨备!$A$86,【输出】数据汇总!$1:$1,0))/100,"")</f>
        <v/>
      </c>
      <c r="P123" s="104" t="str">
        <f>IFERROR(INDEX(【输出】数据汇总!$A:$AJ,MATCH(不同回收率下超额拨备!$B123&amp;不同回收率下超额拨备!P$3,【输出】数据汇总!$A:$A,0),MATCH(不同回收率下超额拨备!$A$86,【输出】数据汇总!$1:$1,0))/100,"")</f>
        <v/>
      </c>
      <c r="Q123" s="104">
        <f>IFERROR(INDEX(【输出】数据汇总!$A:$AJ,MATCH(不同回收率下超额拨备!$B123&amp;不同回收率下超额拨备!Q$3,【输出】数据汇总!$A:$A,0),MATCH(不同回收率下超额拨备!$A$86,【输出】数据汇总!$1:$1,0))/100,"")</f>
        <v>0</v>
      </c>
      <c r="R123" s="111" t="e">
        <f t="shared" si="41"/>
        <v>#VALUE!</v>
      </c>
      <c r="S123" s="109" t="e">
        <f t="shared" si="41"/>
        <v>#VALUE!</v>
      </c>
      <c r="T123" s="104" t="e">
        <f t="shared" si="42"/>
        <v>#VALUE!</v>
      </c>
      <c r="U123" s="115" t="e">
        <f t="shared" si="43"/>
        <v>#VALUE!</v>
      </c>
      <c r="V123" s="108" t="e">
        <f t="shared" si="44"/>
        <v>#VALUE!</v>
      </c>
      <c r="W123" s="109" t="e">
        <f t="shared" si="45"/>
        <v>#VALUE!</v>
      </c>
      <c r="X123" s="104" t="e">
        <f t="shared" si="46"/>
        <v>#VALUE!</v>
      </c>
      <c r="Y123" s="115" t="e">
        <f t="shared" si="47"/>
        <v>#VALUE!</v>
      </c>
      <c r="Z123" s="111" t="e">
        <f t="shared" si="48"/>
        <v>#VALUE!</v>
      </c>
      <c r="AA123" s="108" t="e">
        <f t="shared" si="49"/>
        <v>#VALUE!</v>
      </c>
      <c r="AB123" s="104" t="e">
        <f t="shared" si="50"/>
        <v>#VALUE!</v>
      </c>
      <c r="AC123" s="115" t="e">
        <f t="shared" si="51"/>
        <v>#VALUE!</v>
      </c>
      <c r="AD123" s="111" t="e">
        <f t="shared" si="52"/>
        <v>#VALUE!</v>
      </c>
      <c r="AE123" s="108" t="e">
        <f t="shared" si="53"/>
        <v>#VALUE!</v>
      </c>
    </row>
    <row r="124" spans="1:31" x14ac:dyDescent="0.25">
      <c r="A124" s="5">
        <f>COUNTIFS(C$3:C124,C124)</f>
        <v>16</v>
      </c>
      <c r="B124" s="5" t="s">
        <v>122</v>
      </c>
      <c r="C124" s="5" t="s">
        <v>256</v>
      </c>
      <c r="D124" s="7" t="str">
        <f t="shared" si="54"/>
        <v>农商6</v>
      </c>
      <c r="E124" s="113">
        <f>VLOOKUP($B124,'估值散点图-回收率0'!$C:$E,2,0)</f>
        <v>0.56130886077880859</v>
      </c>
      <c r="F124" s="113">
        <f>VLOOKUP($B124,'估值散点图-回收率0'!$C:$E,3,0)</f>
        <v>5.5474507561899529</v>
      </c>
      <c r="G124" s="104">
        <f>IFERROR(INDEX(【输出】数据汇总!$A:$AJ,MATCH(不同回收率下超额拨备!$B124&amp;不同回收率下超额拨备!G$3,【输出】数据汇总!$A:$A,0),MATCH(不同回收率下超额拨备!$A$86,【输出】数据汇总!$1:$1,0))/100,"")</f>
        <v>25.428282594999999</v>
      </c>
      <c r="H124" s="104">
        <f>IFERROR(INDEX(【输出】数据汇总!$A:$AJ,MATCH(不同回收率下超额拨备!$B124&amp;不同回收率下超额拨备!H$3,【输出】数据汇总!$A:$A,0),MATCH(不同回收率下超额拨备!$A$86,【输出】数据汇总!$1:$1,0))/100,"")</f>
        <v>54.786260000000013</v>
      </c>
      <c r="I124" s="104">
        <f>IFERROR(INDEX(【输出】数据汇总!$A:$AJ,MATCH(不同回收率下超额拨备!$B124&amp;不同回收率下超额拨备!I$3,【输出】数据汇总!$A:$A,0),MATCH(不同回收率下超额拨备!$A$86,【输出】数据汇总!$1:$1,0))/100,"")</f>
        <v>29.35797740500001</v>
      </c>
      <c r="J124" s="104">
        <f>IFERROR(INDEX(【输出】数据汇总!$A:$AJ,MATCH(不同回收率下超额拨备!$B124&amp;不同回收率下超额拨备!J$3,【输出】数据汇总!$A:$A,0),MATCH(不同回收率下超额拨备!$A$86,【输出】数据汇总!$1:$1,0))/100,"")</f>
        <v>0</v>
      </c>
      <c r="K124" s="104">
        <f>IFERROR(INDEX(【输出】数据汇总!$A:$AJ,MATCH(不同回收率下超额拨备!$B124&amp;不同回收率下超额拨备!K$3,【输出】数据汇总!$A:$A,0),MATCH(不同回收率下超额拨备!$A$86,【输出】数据汇总!$1:$1,0))/100,"")</f>
        <v>7.4723299999999924</v>
      </c>
      <c r="L124" s="105">
        <f t="shared" si="39"/>
        <v>0.22420000000000001</v>
      </c>
      <c r="M124" s="114">
        <f t="shared" si="55"/>
        <v>4.0414959925481685E-2</v>
      </c>
      <c r="N124" s="104">
        <f>IFERROR(INDEX(【输出】数据汇总!$A:$AJ,MATCH(不同回收率下超额拨备!$B124&amp;不同回收率下超额拨备!N$3,【输出】数据汇总!$A:$A,0),MATCH(不同回收率下超额拨备!$A$86,【输出】数据汇总!$1:$1,0))/100,"")</f>
        <v>7.4723299999999924</v>
      </c>
      <c r="O124" s="104">
        <f>IFERROR(INDEX(【输出】数据汇总!$A:$AJ,MATCH(不同回收率下超额拨备!$B124&amp;不同回收率下超额拨备!O$3,【输出】数据汇总!$A:$A,0),MATCH(不同回收率下超额拨备!$A$86,【输出】数据汇总!$1:$1,0))/100,"")</f>
        <v>36.830307405000006</v>
      </c>
      <c r="P124" s="104">
        <f>IFERROR(INDEX(【输出】数据汇总!$A:$AJ,MATCH(不同回收率下超额拨备!$B124&amp;不同回收率下超额拨备!P$3,【输出】数据汇总!$A:$A,0),MATCH(不同回收率下超额拨备!$A$86,【输出】数据汇总!$1:$1,0))/100,"")</f>
        <v>23.09132</v>
      </c>
      <c r="Q124" s="104">
        <f>IFERROR(INDEX(【输出】数据汇总!$A:$AJ,MATCH(不同回收率下超额拨备!$B124&amp;不同回收率下超额拨备!Q$3,【输出】数据汇总!$A:$A,0),MATCH(不同回收率下超额拨备!$A$86,【输出】数据汇总!$1:$1,0))/100,"")</f>
        <v>229.42994999999999</v>
      </c>
      <c r="R124" s="111">
        <f t="shared" si="41"/>
        <v>1.5949849296185756</v>
      </c>
      <c r="S124" s="109">
        <f t="shared" si="41"/>
        <v>0.16052964055041641</v>
      </c>
      <c r="T124" s="104">
        <f t="shared" si="42"/>
        <v>7.4723299999999924</v>
      </c>
      <c r="U124" s="115">
        <f t="shared" si="43"/>
        <v>44.458792183500009</v>
      </c>
      <c r="V124" s="108">
        <f t="shared" si="44"/>
        <v>1.9253465017807561</v>
      </c>
      <c r="W124" s="109">
        <f t="shared" si="45"/>
        <v>0.19377937441689724</v>
      </c>
      <c r="X124" s="104">
        <f t="shared" si="46"/>
        <v>7.4723299999999924</v>
      </c>
      <c r="Y124" s="115">
        <f t="shared" si="47"/>
        <v>49.544448702500006</v>
      </c>
      <c r="Z124" s="111">
        <f t="shared" si="48"/>
        <v>2.1455875498888761</v>
      </c>
      <c r="AA124" s="108">
        <f t="shared" si="49"/>
        <v>0.21594586366121776</v>
      </c>
      <c r="AB124" s="104">
        <f t="shared" si="50"/>
        <v>7.4723299999999924</v>
      </c>
      <c r="AC124" s="115">
        <f t="shared" si="51"/>
        <v>54.630105221500003</v>
      </c>
      <c r="AD124" s="111">
        <f t="shared" si="52"/>
        <v>2.3658285979969964</v>
      </c>
      <c r="AE124" s="108">
        <f t="shared" si="53"/>
        <v>0.23811235290553828</v>
      </c>
    </row>
    <row r="125" spans="1:31" x14ac:dyDescent="0.25">
      <c r="A125" s="5">
        <f>COUNTIFS(C$3:C125,C125)</f>
        <v>17</v>
      </c>
      <c r="B125" s="5" t="s">
        <v>125</v>
      </c>
      <c r="C125" s="5" t="s">
        <v>256</v>
      </c>
      <c r="D125" s="7" t="str">
        <f t="shared" ref="D125:D156" si="56">VLOOKUP(B125,B42:D113,3,0)</f>
        <v>农商7</v>
      </c>
      <c r="E125" s="113">
        <f>VLOOKUP($B125,'估值散点图-回收率0'!$C:$E,2,0)</f>
        <v>0.59225046634674072</v>
      </c>
      <c r="F125" s="113">
        <f>VLOOKUP($B125,'估值散点图-回收率0'!$C:$E,3,0)</f>
        <v>6.0972248871477843</v>
      </c>
      <c r="G125" s="104">
        <f>IFERROR(INDEX(【输出】数据汇总!$A:$AJ,MATCH(不同回收率下超额拨备!$B125&amp;不同回收率下超额拨备!G$3,【输出】数据汇总!$A:$A,0),MATCH(不同回收率下超额拨备!$A$86,【输出】数据汇总!$1:$1,0))/100,"")</f>
        <v>33.170877741724013</v>
      </c>
      <c r="H125" s="104">
        <f>IFERROR(INDEX(【输出】数据汇总!$A:$AJ,MATCH(不同回收率下超额拨备!$B125&amp;不同回收率下超额拨备!H$3,【输出】数据汇总!$A:$A,0),MATCH(不同回收率下超额拨备!$A$86,【输出】数据汇总!$1:$1,0))/100,"")</f>
        <v>45.911592689399995</v>
      </c>
      <c r="I125" s="104">
        <f>IFERROR(INDEX(【输出】数据汇总!$A:$AJ,MATCH(不同回收率下超额拨备!$B125&amp;不同回收率下超额拨备!I$3,【输出】数据汇总!$A:$A,0),MATCH(不同回收率下超额拨备!$A$86,【输出】数据汇总!$1:$1,0))/100,"")</f>
        <v>12.740714947675979</v>
      </c>
      <c r="J125" s="104">
        <f>IFERROR(INDEX(【输出】数据汇总!$A:$AJ,MATCH(不同回收率下超额拨备!$B125&amp;不同回收率下超额拨备!J$3,【输出】数据汇总!$A:$A,0),MATCH(不同回收率下超额拨备!$A$86,【输出】数据汇总!$1:$1,0))/100,"")</f>
        <v>0</v>
      </c>
      <c r="K125" s="104">
        <f>IFERROR(INDEX(【输出】数据汇总!$A:$AJ,MATCH(不同回收率下超额拨备!$B125&amp;不同回收率下超额拨备!K$3,【输出】数据汇总!$A:$A,0),MATCH(不同回收率下超额拨备!$A$86,【输出】数据汇总!$1:$1,0))/100,"")</f>
        <v>2.3587388802000078</v>
      </c>
      <c r="L125" s="105">
        <f t="shared" si="39"/>
        <v>0.27425057525543295</v>
      </c>
      <c r="M125" s="114">
        <f t="shared" si="55"/>
        <v>4.4979573548864851E-2</v>
      </c>
      <c r="N125" s="104">
        <f>IFERROR(INDEX(【输出】数据汇总!$A:$AJ,MATCH(不同回收率下超额拨备!$B125&amp;不同回收率下超额拨备!N$3,【输出】数据汇总!$A:$A,0),MATCH(不同回收率下超额拨备!$A$86,【输出】数据汇总!$1:$1,0))/100,"")</f>
        <v>2.3587388802000078</v>
      </c>
      <c r="O125" s="104">
        <f>IFERROR(INDEX(【输出】数据汇总!$A:$AJ,MATCH(不同回收率下超额拨备!$B125&amp;不同回收率下超额拨备!O$3,【输出】数据汇总!$A:$A,0),MATCH(不同回收率下超额拨备!$A$86,【输出】数据汇总!$1:$1,0))/100,"")</f>
        <v>15.099453827875987</v>
      </c>
      <c r="P125" s="104">
        <f>IFERROR(INDEX(【输出】数据汇总!$A:$AJ,MATCH(不同回收率下超额拨备!$B125&amp;不同回收率下超额拨备!P$3,【输出】数据汇总!$A:$A,0),MATCH(不同回收率下超额拨备!$A$86,【输出】数据汇总!$1:$1,0))/100,"")</f>
        <v>19.7897406172</v>
      </c>
      <c r="Q125" s="104">
        <f>IFERROR(INDEX(【输出】数据汇总!$A:$AJ,MATCH(不同回收率下超额拨备!$B125&amp;不同回收率下超额拨备!Q$3,【输出】数据汇总!$A:$A,0),MATCH(不同回收率下超额拨备!$A$86,【输出】数据汇总!$1:$1,0))/100,"")</f>
        <v>205.30338768240003</v>
      </c>
      <c r="R125" s="111">
        <f t="shared" si="41"/>
        <v>0.76299402402235073</v>
      </c>
      <c r="S125" s="109">
        <f t="shared" si="41"/>
        <v>7.3547027150056191E-2</v>
      </c>
      <c r="T125" s="104">
        <f t="shared" si="42"/>
        <v>2.3587388802000078</v>
      </c>
      <c r="U125" s="115">
        <f t="shared" si="43"/>
        <v>25.050717150393197</v>
      </c>
      <c r="V125" s="108">
        <f t="shared" si="44"/>
        <v>1.2658436325648799</v>
      </c>
      <c r="W125" s="109">
        <f t="shared" si="45"/>
        <v>0.12201804087688083</v>
      </c>
      <c r="X125" s="104">
        <f t="shared" si="46"/>
        <v>2.3587388802000078</v>
      </c>
      <c r="Y125" s="115">
        <f t="shared" si="47"/>
        <v>31.684892698737997</v>
      </c>
      <c r="Z125" s="111">
        <f t="shared" si="48"/>
        <v>1.6010767049265657</v>
      </c>
      <c r="AA125" s="108">
        <f t="shared" si="49"/>
        <v>0.15433205002809722</v>
      </c>
      <c r="AB125" s="104">
        <f t="shared" si="50"/>
        <v>2.3587388802000078</v>
      </c>
      <c r="AC125" s="115">
        <f t="shared" si="51"/>
        <v>38.319068247082797</v>
      </c>
      <c r="AD125" s="111">
        <f t="shared" si="52"/>
        <v>1.9363097772882516</v>
      </c>
      <c r="AE125" s="108">
        <f t="shared" si="53"/>
        <v>0.18664605917931359</v>
      </c>
    </row>
    <row r="126" spans="1:31" x14ac:dyDescent="0.25">
      <c r="A126" s="5">
        <f>COUNTIFS(C$3:C126,C126)</f>
        <v>18</v>
      </c>
      <c r="B126" s="5" t="s">
        <v>128</v>
      </c>
      <c r="C126" s="5" t="s">
        <v>256</v>
      </c>
      <c r="D126" s="7" t="str">
        <f t="shared" si="56"/>
        <v>农商8</v>
      </c>
      <c r="E126" s="113">
        <f>VLOOKUP($B126,'估值散点图-回收率0'!$C:$E,2,0)</f>
        <v>0.52232086658477783</v>
      </c>
      <c r="F126" s="113">
        <f>VLOOKUP($B126,'估值散点图-回收率0'!$C:$E,3,0)</f>
        <v>5.0293220137254124</v>
      </c>
      <c r="G126" s="104" t="str">
        <f>IFERROR(INDEX(【输出】数据汇总!$A:$AJ,MATCH(不同回收率下超额拨备!$B126&amp;不同回收率下超额拨备!G$3,【输出】数据汇总!$A:$A,0),MATCH(不同回收率下超额拨备!$A$86,【输出】数据汇总!$1:$1,0))/100,"")</f>
        <v/>
      </c>
      <c r="H126" s="104" t="str">
        <f>IFERROR(INDEX(【输出】数据汇总!$A:$AJ,MATCH(不同回收率下超额拨备!$B126&amp;不同回收率下超额拨备!H$3,【输出】数据汇总!$A:$A,0),MATCH(不同回收率下超额拨备!$A$86,【输出】数据汇总!$1:$1,0))/100,"")</f>
        <v/>
      </c>
      <c r="I126" s="104" t="str">
        <f>IFERROR(INDEX(【输出】数据汇总!$A:$AJ,MATCH(不同回收率下超额拨备!$B126&amp;不同回收率下超额拨备!I$3,【输出】数据汇总!$A:$A,0),MATCH(不同回收率下超额拨备!$A$86,【输出】数据汇总!$1:$1,0))/100,"")</f>
        <v/>
      </c>
      <c r="J126" s="104">
        <f>IFERROR(INDEX(【输出】数据汇总!$A:$AJ,MATCH(不同回收率下超额拨备!$B126&amp;不同回收率下超额拨备!J$3,【输出】数据汇总!$A:$A,0),MATCH(不同回收率下超额拨备!$A$86,【输出】数据汇总!$1:$1,0))/100,"")</f>
        <v>0</v>
      </c>
      <c r="K126" s="104" t="str">
        <f>IFERROR(INDEX(【输出】数据汇总!$A:$AJ,MATCH(不同回收率下超额拨备!$B126&amp;不同回收率下超额拨备!K$3,【输出】数据汇总!$A:$A,0),MATCH(不同回收率下超额拨备!$A$86,【输出】数据汇总!$1:$1,0))/100,"")</f>
        <v/>
      </c>
      <c r="L126" s="105">
        <f t="shared" si="39"/>
        <v>0.16980000000000001</v>
      </c>
      <c r="M126" s="114">
        <f t="shared" si="55"/>
        <v>3.3762005999337992E-2</v>
      </c>
      <c r="N126" s="104" t="str">
        <f>IFERROR(INDEX(【输出】数据汇总!$A:$AJ,MATCH(不同回收率下超额拨备!$B126&amp;不同回收率下超额拨备!N$3,【输出】数据汇总!$A:$A,0),MATCH(不同回收率下超额拨备!$A$86,【输出】数据汇总!$1:$1,0))/100,"")</f>
        <v/>
      </c>
      <c r="O126" s="104" t="str">
        <f>IFERROR(INDEX(【输出】数据汇总!$A:$AJ,MATCH(不同回收率下超额拨备!$B126&amp;不同回收率下超额拨备!O$3,【输出】数据汇总!$A:$A,0),MATCH(不同回收率下超额拨备!$A$86,【输出】数据汇总!$1:$1,0))/100,"")</f>
        <v/>
      </c>
      <c r="P126" s="104">
        <f>IFERROR(INDEX(【输出】数据汇总!$A:$AJ,MATCH(不同回收率下超额拨备!$B126&amp;不同回收率下超额拨备!P$3,【输出】数据汇总!$A:$A,0),MATCH(不同回收率下超额拨备!$A$86,【输出】数据汇总!$1:$1,0))/100,"")</f>
        <v>20.43</v>
      </c>
      <c r="Q126" s="104">
        <f>IFERROR(INDEX(【输出】数据汇总!$A:$AJ,MATCH(不同回收率下超额拨备!$B126&amp;不同回收率下超额拨备!Q$3,【输出】数据汇总!$A:$A,0),MATCH(不同回收率下超额拨备!$A$86,【输出】数据汇总!$1:$1,0))/100,"")</f>
        <v>189.75</v>
      </c>
      <c r="R126" s="111" t="e">
        <f t="shared" si="41"/>
        <v>#VALUE!</v>
      </c>
      <c r="S126" s="109" t="e">
        <f t="shared" si="41"/>
        <v>#VALUE!</v>
      </c>
      <c r="T126" s="104" t="e">
        <f t="shared" si="42"/>
        <v>#VALUE!</v>
      </c>
      <c r="U126" s="115" t="e">
        <f t="shared" si="43"/>
        <v>#VALUE!</v>
      </c>
      <c r="V126" s="108" t="e">
        <f t="shared" si="44"/>
        <v>#VALUE!</v>
      </c>
      <c r="W126" s="109" t="e">
        <f t="shared" si="45"/>
        <v>#VALUE!</v>
      </c>
      <c r="X126" s="104" t="e">
        <f t="shared" si="46"/>
        <v>#VALUE!</v>
      </c>
      <c r="Y126" s="115" t="e">
        <f t="shared" si="47"/>
        <v>#VALUE!</v>
      </c>
      <c r="Z126" s="111" t="e">
        <f t="shared" si="48"/>
        <v>#VALUE!</v>
      </c>
      <c r="AA126" s="108" t="e">
        <f t="shared" si="49"/>
        <v>#VALUE!</v>
      </c>
      <c r="AB126" s="104" t="e">
        <f t="shared" si="50"/>
        <v>#VALUE!</v>
      </c>
      <c r="AC126" s="115" t="e">
        <f t="shared" si="51"/>
        <v>#VALUE!</v>
      </c>
      <c r="AD126" s="111" t="e">
        <f t="shared" si="52"/>
        <v>#VALUE!</v>
      </c>
      <c r="AE126" s="108" t="e">
        <f t="shared" si="53"/>
        <v>#VALUE!</v>
      </c>
    </row>
    <row r="127" spans="1:31" x14ac:dyDescent="0.25">
      <c r="A127" s="5">
        <f>COUNTIFS(C$3:C127,C127)</f>
        <v>19</v>
      </c>
      <c r="B127" s="5" t="s">
        <v>131</v>
      </c>
      <c r="C127" s="5" t="s">
        <v>256</v>
      </c>
      <c r="D127" s="7" t="str">
        <f t="shared" si="56"/>
        <v>农商10</v>
      </c>
      <c r="E127" s="113">
        <f>VLOOKUP($B127,'估值散点图-回收率0'!$C:$E,2,0)</f>
        <v>0.59116280078887939</v>
      </c>
      <c r="F127" s="113">
        <f>VLOOKUP($B127,'估值散点图-回收率0'!$C:$E,3,0)</f>
        <v>5.4655188199762685</v>
      </c>
      <c r="G127" s="104" t="str">
        <f>IFERROR(INDEX(【输出】数据汇总!$A:$AJ,MATCH(不同回收率下超额拨备!$B127&amp;不同回收率下超额拨备!G$3,【输出】数据汇总!$A:$A,0),MATCH(不同回收率下超额拨备!$A$86,【输出】数据汇总!$1:$1,0))/100,"")</f>
        <v/>
      </c>
      <c r="H127" s="104" t="str">
        <f>IFERROR(INDEX(【输出】数据汇总!$A:$AJ,MATCH(不同回收率下超额拨备!$B127&amp;不同回收率下超额拨备!H$3,【输出】数据汇总!$A:$A,0),MATCH(不同回收率下超额拨备!$A$86,【输出】数据汇总!$1:$1,0))/100,"")</f>
        <v/>
      </c>
      <c r="I127" s="104" t="str">
        <f>IFERROR(INDEX(【输出】数据汇总!$A:$AJ,MATCH(不同回收率下超额拨备!$B127&amp;不同回收率下超额拨备!I$3,【输出】数据汇总!$A:$A,0),MATCH(不同回收率下超额拨备!$A$86,【输出】数据汇总!$1:$1,0))/100,"")</f>
        <v/>
      </c>
      <c r="J127" s="104">
        <f>IFERROR(INDEX(【输出】数据汇总!$A:$AJ,MATCH(不同回收率下超额拨备!$B127&amp;不同回收率下超额拨备!J$3,【输出】数据汇总!$A:$A,0),MATCH(不同回收率下超额拨备!$A$86,【输出】数据汇总!$1:$1,0))/100,"")</f>
        <v>0</v>
      </c>
      <c r="K127" s="104" t="str">
        <f>IFERROR(INDEX(【输出】数据汇总!$A:$AJ,MATCH(不同回收率下超额拨备!$B127&amp;不同回收率下超额拨备!K$3,【输出】数据汇总!$A:$A,0),MATCH(不同回收率下超额拨备!$A$86,【输出】数据汇总!$1:$1,0))/100,"")</f>
        <v/>
      </c>
      <c r="L127" s="105">
        <f t="shared" si="39"/>
        <v>0.24169071951657789</v>
      </c>
      <c r="M127" s="114">
        <f t="shared" si="55"/>
        <v>4.4221002155039199E-2</v>
      </c>
      <c r="N127" s="104" t="str">
        <f>IFERROR(INDEX(【输出】数据汇总!$A:$AJ,MATCH(不同回收率下超额拨备!$B127&amp;不同回收率下超额拨备!N$3,【输出】数据汇总!$A:$A,0),MATCH(不同回收率下超额拨备!$A$86,【输出】数据汇总!$1:$1,0))/100,"")</f>
        <v/>
      </c>
      <c r="O127" s="104" t="str">
        <f>IFERROR(INDEX(【输出】数据汇总!$A:$AJ,MATCH(不同回收率下超额拨备!$B127&amp;不同回收率下超额拨备!O$3,【输出】数据汇总!$A:$A,0),MATCH(不同回收率下超额拨备!$A$86,【输出】数据汇总!$1:$1,0))/100,"")</f>
        <v/>
      </c>
      <c r="P127" s="104" t="str">
        <f>IFERROR(INDEX(【输出】数据汇总!$A:$AJ,MATCH(不同回收率下超额拨备!$B127&amp;不同回收率下超额拨备!P$3,【输出】数据汇总!$A:$A,0),MATCH(不同回收率下超额拨备!$A$86,【输出】数据汇总!$1:$1,0))/100,"")</f>
        <v/>
      </c>
      <c r="Q127" s="104">
        <f>IFERROR(INDEX(【输出】数据汇总!$A:$AJ,MATCH(不同回收率下超额拨备!$B127&amp;不同回收率下超额拨备!Q$3,【输出】数据汇总!$A:$A,0),MATCH(不同回收率下超额拨备!$A$86,【输出】数据汇总!$1:$1,0))/100,"")</f>
        <v>0</v>
      </c>
      <c r="R127" s="111" t="e">
        <f t="shared" si="41"/>
        <v>#VALUE!</v>
      </c>
      <c r="S127" s="109" t="e">
        <f t="shared" si="41"/>
        <v>#VALUE!</v>
      </c>
      <c r="T127" s="117" t="e">
        <f t="shared" si="42"/>
        <v>#VALUE!</v>
      </c>
      <c r="U127" s="115" t="e">
        <f t="shared" si="43"/>
        <v>#VALUE!</v>
      </c>
      <c r="V127" s="108" t="e">
        <f t="shared" si="44"/>
        <v>#VALUE!</v>
      </c>
      <c r="W127" s="109" t="e">
        <f t="shared" si="45"/>
        <v>#VALUE!</v>
      </c>
      <c r="X127" s="117" t="e">
        <f t="shared" si="46"/>
        <v>#VALUE!</v>
      </c>
      <c r="Y127" s="115" t="e">
        <f t="shared" si="47"/>
        <v>#VALUE!</v>
      </c>
      <c r="Z127" s="111" t="e">
        <f t="shared" si="48"/>
        <v>#VALUE!</v>
      </c>
      <c r="AA127" s="108" t="e">
        <f t="shared" si="49"/>
        <v>#VALUE!</v>
      </c>
      <c r="AB127" s="117" t="e">
        <f t="shared" si="50"/>
        <v>#VALUE!</v>
      </c>
      <c r="AC127" s="115" t="e">
        <f t="shared" si="51"/>
        <v>#VALUE!</v>
      </c>
      <c r="AD127" s="111" t="e">
        <f t="shared" si="52"/>
        <v>#VALUE!</v>
      </c>
      <c r="AE127" s="108" t="e">
        <f t="shared" si="53"/>
        <v>#VALUE!</v>
      </c>
    </row>
    <row r="128" spans="1:31" x14ac:dyDescent="0.25">
      <c r="A128" s="5">
        <f>COUNTIFS(C$3:C128,C128)</f>
        <v>20</v>
      </c>
      <c r="B128" s="5" t="s">
        <v>134</v>
      </c>
      <c r="C128" s="5" t="s">
        <v>256</v>
      </c>
      <c r="D128" s="7" t="str">
        <f t="shared" si="56"/>
        <v>农商9</v>
      </c>
      <c r="E128" s="113">
        <f>VLOOKUP($B128,'估值散点图-回收率0'!$C:$E,2,0)</f>
        <v>0.53214555978775024</v>
      </c>
      <c r="F128" s="113">
        <f>VLOOKUP($B128,'估值散点图-回收率0'!$C:$E,3,0)</f>
        <v>5.3779285309981972</v>
      </c>
      <c r="G128" s="104">
        <f>IFERROR(INDEX(【输出】数据汇总!$A:$AJ,MATCH(不同回收率下超额拨备!$B128&amp;不同回收率下超额拨备!G$3,【输出】数据汇总!$A:$A,0),MATCH(不同回收率下超额拨备!$A$86,【输出】数据汇总!$1:$1,0))/100,"")</f>
        <v>41.691202812999997</v>
      </c>
      <c r="H128" s="104">
        <f>IFERROR(INDEX(【输出】数据汇总!$A:$AJ,MATCH(不同回收率下超额拨备!$B128&amp;不同回收率下超额拨备!H$3,【输出】数据汇总!$A:$A,0),MATCH(不同回收率下超额拨备!$A$86,【输出】数据汇总!$1:$1,0))/100,"")</f>
        <v>45.67081000000001</v>
      </c>
      <c r="I128" s="104">
        <f>IFERROR(INDEX(【输出】数据汇总!$A:$AJ,MATCH(不同回收率下超额拨备!$B128&amp;不同回收率下超额拨备!I$3,【输出】数据汇总!$A:$A,0),MATCH(不同回收率下超额拨备!$A$86,【输出】数据汇总!$1:$1,0))/100,"")</f>
        <v>3.9796071870000107</v>
      </c>
      <c r="J128" s="104">
        <f>IFERROR(INDEX(【输出】数据汇总!$A:$AJ,MATCH(不同回收率下超额拨备!$B128&amp;不同回收率下超额拨备!J$3,【输出】数据汇总!$A:$A,0),MATCH(不同回收率下超额拨备!$A$86,【输出】数据汇总!$1:$1,0))/100,"")</f>
        <v>5.3557100000000002</v>
      </c>
      <c r="K128" s="104">
        <f>IFERROR(INDEX(【输出】数据汇总!$A:$AJ,MATCH(不同回收率下超额拨备!$B128&amp;不同回收率下超额拨备!K$3,【输出】数据汇总!$A:$A,0),MATCH(不同回收率下超额拨备!$A$86,【输出】数据汇总!$1:$1,0))/100,"")</f>
        <v>4.7792699999999879</v>
      </c>
      <c r="L128" s="105">
        <f t="shared" si="39"/>
        <v>0.20419999999999999</v>
      </c>
      <c r="M128" s="114">
        <f t="shared" si="55"/>
        <v>3.7970009981166196E-2</v>
      </c>
      <c r="N128" s="104">
        <f>IFERROR(INDEX(【输出】数据汇总!$A:$AJ,MATCH(不同回收率下超额拨备!$B128&amp;不同回收率下超额拨备!N$3,【输出】数据汇总!$A:$A,0),MATCH(不同回收率下超额拨备!$A$86,【输出】数据汇总!$1:$1,0))/100,"")</f>
        <v>-0.57644000000001261</v>
      </c>
      <c r="O128" s="104">
        <f>IFERROR(INDEX(【输出】数据汇总!$A:$AJ,MATCH(不同回收率下超额拨备!$B128&amp;不同回收率下超额拨备!O$3,【输出】数据汇总!$A:$A,0),MATCH(不同回收率下超额拨备!$A$86,【输出】数据汇总!$1:$1,0))/100,"")</f>
        <v>3.403167186999998</v>
      </c>
      <c r="P128" s="104">
        <f>IFERROR(INDEX(【输出】数据汇总!$A:$AJ,MATCH(不同回收率下超额拨备!$B128&amp;不同回收率下超额拨备!P$3,【输出】数据汇总!$A:$A,0),MATCH(不同回收率下超额拨备!$A$86,【输出】数据汇总!$1:$1,0))/100,"")</f>
        <v>19.658370000000001</v>
      </c>
      <c r="Q128" s="104">
        <f>IFERROR(INDEX(【输出】数据汇总!$A:$AJ,MATCH(不同回收率下超额拨备!$B128&amp;不同回收率下超额拨备!Q$3,【输出】数据汇总!$A:$A,0),MATCH(不同回收率下超额拨备!$A$86,【输出】数据汇总!$1:$1,0))/100,"")</f>
        <v>196.89991999999998</v>
      </c>
      <c r="R128" s="111">
        <f t="shared" si="41"/>
        <v>0.17311543057740789</v>
      </c>
      <c r="S128" s="109">
        <f t="shared" si="41"/>
        <v>1.7283740831382757E-2</v>
      </c>
      <c r="T128" s="117">
        <f t="shared" si="42"/>
        <v>1.0302729999999882</v>
      </c>
      <c r="U128" s="115">
        <f t="shared" si="43"/>
        <v>17.517241030900003</v>
      </c>
      <c r="V128" s="108">
        <f t="shared" si="44"/>
        <v>0.89108308730072749</v>
      </c>
      <c r="W128" s="109">
        <f t="shared" si="45"/>
        <v>8.8965201361686716E-2</v>
      </c>
      <c r="X128" s="117">
        <f t="shared" si="46"/>
        <v>2.1014149999999878</v>
      </c>
      <c r="Y128" s="115">
        <f t="shared" si="47"/>
        <v>26.9266235935</v>
      </c>
      <c r="Z128" s="111">
        <f t="shared" si="48"/>
        <v>1.3697281917829403</v>
      </c>
      <c r="AA128" s="108">
        <f t="shared" si="49"/>
        <v>0.13675284171522264</v>
      </c>
      <c r="AB128" s="117">
        <f t="shared" si="50"/>
        <v>3.1725569999999879</v>
      </c>
      <c r="AC128" s="115">
        <f t="shared" si="51"/>
        <v>36.336006156099998</v>
      </c>
      <c r="AD128" s="111">
        <f t="shared" si="52"/>
        <v>1.8483732962651529</v>
      </c>
      <c r="AE128" s="108">
        <f t="shared" si="53"/>
        <v>0.18454048206875859</v>
      </c>
    </row>
    <row r="129" spans="1:31" s="15" customFormat="1" x14ac:dyDescent="0.25">
      <c r="A129" s="154" t="s">
        <v>14</v>
      </c>
      <c r="B129" s="17" t="s">
        <v>149</v>
      </c>
      <c r="C129" s="17" t="s">
        <v>542</v>
      </c>
      <c r="D129" s="102" t="str">
        <f t="shared" si="56"/>
        <v>A+H股1</v>
      </c>
      <c r="E129" s="103">
        <f>VLOOKUP($B129,'估值散点图-回收率0'!$C:$E,2,0)</f>
        <v>0.62201459284330607</v>
      </c>
      <c r="F129" s="103">
        <f>VLOOKUP($B129,'估值散点图-回收率0'!$C:$E,3,0)</f>
        <v>6.4681542270556518</v>
      </c>
      <c r="G129" s="155">
        <f>IFERROR(INDEX(【输出】数据汇总!$A:$AJ,MATCH(不同回收率下超额拨备!$B129&amp;不同回收率下超额拨备!G$3,【输出】数据汇总!$A:$A,0),MATCH(不同回收率下超额拨备!$A$86,【输出】数据汇总!$1:$1,0))/100,"")</f>
        <v>7222.2739179999999</v>
      </c>
      <c r="H129" s="155">
        <f>IFERROR(INDEX(【输出】数据汇总!$A:$AJ,MATCH(不同回收率下超额拨备!$B129&amp;不同回收率下超额拨备!H$3,【输出】数据汇总!$A:$A,0),MATCH(不同回收率下超额拨备!$A$86,【输出】数据汇总!$1:$1,0))/100,"")</f>
        <v>10047.799999999997</v>
      </c>
      <c r="I129" s="155">
        <f>IFERROR(INDEX(【输出】数据汇总!$A:$AJ,MATCH(不同回收率下超额拨备!$B129&amp;不同回收率下超额拨备!I$3,【输出】数据汇总!$A:$A,0),MATCH(不同回收率下超额拨备!$A$86,【输出】数据汇总!$1:$1,0))/100,"")</f>
        <v>2825.526081999998</v>
      </c>
      <c r="J129" s="155">
        <f>IFERROR(INDEX(【输出】数据汇总!$A:$AJ,MATCH(不同回收率下超额拨备!$B129&amp;不同回收率下超额拨备!J$3,【输出】数据汇总!$A:$A,0),MATCH(不同回收率下超额拨备!$A$86,【输出】数据汇总!$1:$1,0))/100,"")</f>
        <v>16.8</v>
      </c>
      <c r="K129" s="155">
        <f>IFERROR(INDEX(【输出】数据汇总!$A:$AJ,MATCH(不同回收率下超额拨备!$B129&amp;不同回收率下超额拨备!K$3,【输出】数据汇总!$A:$A,0),MATCH(不同回收率下超额拨备!$A$86,【输出】数据汇总!$1:$1,0))/100,"")</f>
        <v>327.55000000000234</v>
      </c>
      <c r="L129" s="156">
        <f t="shared" ref="L129:L143" si="57">VLOOKUP(A129,AI:AK,3,0)</f>
        <v>0.32212746422953792</v>
      </c>
      <c r="M129" s="106">
        <f t="shared" si="55"/>
        <v>4.9802069171775543E-2</v>
      </c>
      <c r="N129" s="155">
        <f>IFERROR(INDEX(【输出】数据汇总!$A:$AJ,MATCH(不同回收率下超额拨备!$B129&amp;不同回收率下超额拨备!N$3,【输出】数据汇总!$A:$A,0),MATCH(不同回收率下超额拨备!$A$86,【输出】数据汇总!$1:$1,0))/100,"")</f>
        <v>310.75000000000233</v>
      </c>
      <c r="O129" s="155">
        <f>IFERROR(INDEX(【输出】数据汇总!$A:$AJ,MATCH(不同回收率下超额拨备!$B129&amp;不同回收率下超额拨备!O$3,【输出】数据汇总!$A:$A,0),MATCH(不同回收率下超额拨备!$A$86,【输出】数据汇总!$1:$1,0))/100,"")</f>
        <v>3136.2760820000003</v>
      </c>
      <c r="P129" s="155">
        <f>IFERROR(INDEX(【输出】数据汇总!$A:$AJ,MATCH(不同回收率下超额拨备!$B129&amp;不同回收率下超额拨备!P$3,【输出】数据汇总!$A:$A,0),MATCH(不同回收率下超额拨备!$A$86,【输出】数据汇总!$1:$1,0))/100,"")</f>
        <v>2910.41</v>
      </c>
      <c r="Q129" s="155">
        <f>IFERROR(INDEX(【输出】数据汇总!$A:$AJ,MATCH(不同回收率下超额拨备!$B129&amp;不同回收率下超额拨备!Q$3,【输出】数据汇总!$A:$A,0),MATCH(不同回收率下超额拨备!$A$86,【输出】数据汇总!$1:$1,0))/100,"")</f>
        <v>32371.82</v>
      </c>
      <c r="R129" s="157">
        <f t="shared" si="41"/>
        <v>1.0776062760916849</v>
      </c>
      <c r="S129" s="158">
        <f t="shared" si="41"/>
        <v>9.6882908715049093E-2</v>
      </c>
      <c r="T129" s="155">
        <f t="shared" si="42"/>
        <v>315.79000000000235</v>
      </c>
      <c r="U129" s="107">
        <f t="shared" si="43"/>
        <v>5307.9982574000005</v>
      </c>
      <c r="V129" s="159">
        <f t="shared" si="44"/>
        <v>1.8237974228373324</v>
      </c>
      <c r="W129" s="158">
        <f t="shared" si="45"/>
        <v>0.16396971987982142</v>
      </c>
      <c r="X129" s="155">
        <f t="shared" si="46"/>
        <v>319.15000000000236</v>
      </c>
      <c r="Y129" s="107">
        <f t="shared" si="47"/>
        <v>6755.8130410000012</v>
      </c>
      <c r="Z129" s="157">
        <f t="shared" si="48"/>
        <v>2.3212581873344309</v>
      </c>
      <c r="AA129" s="159">
        <f t="shared" si="49"/>
        <v>0.20869426065633631</v>
      </c>
      <c r="AB129" s="155">
        <f t="shared" si="50"/>
        <v>322.51000000000232</v>
      </c>
      <c r="AC129" s="107">
        <f t="shared" si="51"/>
        <v>8203.6278246000002</v>
      </c>
      <c r="AD129" s="157">
        <f t="shared" si="52"/>
        <v>2.8187189518315292</v>
      </c>
      <c r="AE129" s="159">
        <f t="shared" si="53"/>
        <v>0.25341880143285117</v>
      </c>
    </row>
    <row r="130" spans="1:31" x14ac:dyDescent="0.25">
      <c r="A130" s="118" t="s">
        <v>23</v>
      </c>
      <c r="B130" s="5" t="s">
        <v>150</v>
      </c>
      <c r="C130" s="5" t="s">
        <v>542</v>
      </c>
      <c r="D130" s="7" t="str">
        <f t="shared" si="56"/>
        <v>A+H股2</v>
      </c>
      <c r="E130" s="113">
        <f>VLOOKUP($B130,'估值散点图-回收率0'!$C:$E,2,0)</f>
        <v>0.48063975026658062</v>
      </c>
      <c r="F130" s="113">
        <f>VLOOKUP($B130,'估值散点图-回收率0'!$C:$E,3,0)</f>
        <v>6.3494240905497676</v>
      </c>
      <c r="G130" s="104">
        <f>IFERROR(INDEX(【输出】数据汇总!$A:$AJ,MATCH(不同回收率下超额拨备!$B130&amp;不同回收率下超额拨备!G$3,【输出】数据汇总!$A:$A,0),MATCH(不同回收率下超额拨备!$A$86,【输出】数据汇总!$1:$1,0))/100,"")</f>
        <v>2676.2470879999996</v>
      </c>
      <c r="H130" s="104">
        <f>IFERROR(INDEX(【输出】数据汇总!$A:$AJ,MATCH(不同回收率下超额拨备!$B130&amp;不同回收率下超额拨备!H$3,【输出】数据汇总!$A:$A,0),MATCH(不同回收率下超额拨备!$A$86,【输出】数据汇总!$1:$1,0))/100,"")</f>
        <v>4845.82</v>
      </c>
      <c r="I130" s="104">
        <f>IFERROR(INDEX(【输出】数据汇总!$A:$AJ,MATCH(不同回收率下超额拨备!$B130&amp;不同回收率下超额拨备!I$3,【输出】数据汇总!$A:$A,0),MATCH(不同回收率下超额拨备!$A$86,【输出】数据汇总!$1:$1,0))/100,"")</f>
        <v>2169.5729120000005</v>
      </c>
      <c r="J130" s="104">
        <f>IFERROR(INDEX(【输出】数据汇总!$A:$AJ,MATCH(不同回收率下超额拨备!$B130&amp;不同回收率下超额拨备!J$3,【输出】数据汇总!$A:$A,0),MATCH(不同回收率下超额拨备!$A$86,【输出】数据汇总!$1:$1,0))/100,"")</f>
        <v>122.72</v>
      </c>
      <c r="K130" s="104">
        <f>IFERROR(INDEX(【输出】数据汇总!$A:$AJ,MATCH(不同回收率下超额拨备!$B130&amp;不同回收率下超额拨备!K$3,【输出】数据汇总!$A:$A,0),MATCH(不同回收率下超额拨备!$A$86,【输出】数据汇总!$1:$1,0))/100,"")</f>
        <v>-2190.2800000000002</v>
      </c>
      <c r="L130" s="119">
        <f t="shared" si="57"/>
        <v>0.32669999999999999</v>
      </c>
      <c r="M130" s="114">
        <f t="shared" si="55"/>
        <v>5.1453485440710663E-2</v>
      </c>
      <c r="N130" s="104">
        <f>IFERROR(INDEX(【输出】数据汇总!$A:$AJ,MATCH(不同回收率下超额拨备!$B130&amp;不同回收率下超额拨备!N$3,【输出】数据汇总!$A:$A,0),MATCH(不同回收率下超额拨备!$A$86,【输出】数据汇总!$1:$1,0))/100,"")</f>
        <v>-2313</v>
      </c>
      <c r="O130" s="104">
        <f>IFERROR(INDEX(【输出】数据汇总!$A:$AJ,MATCH(不同回收率下超额拨备!$B130&amp;不同回收率下超额拨备!O$3,【输出】数据汇总!$A:$A,0),MATCH(不同回收率下超额拨备!$A$86,【输出】数据汇总!$1:$1,0))/100,"")</f>
        <v>-143.42708799999963</v>
      </c>
      <c r="P130" s="104">
        <f>IFERROR(INDEX(【输出】数据汇总!$A:$AJ,MATCH(不同回收率下超额拨备!$B130&amp;不同回收率下超额拨备!P$3,【输出】数据汇总!$A:$A,0),MATCH(不同回收率下超额拨备!$A$86,【输出】数据汇总!$1:$1,0))/100,"")</f>
        <v>956.22</v>
      </c>
      <c r="Q130" s="104">
        <f>IFERROR(INDEX(【输出】数据汇总!$A:$AJ,MATCH(不同回收率下超额拨备!$B130&amp;不同回收率下超额拨备!Q$3,【输出】数据汇总!$A:$A,0),MATCH(不同回收率下超额拨备!$A$86,【输出】数据汇总!$1:$1,0))/100,"")</f>
        <v>12692.32</v>
      </c>
      <c r="R130" s="111">
        <f t="shared" si="41"/>
        <v>-0.14999381732237313</v>
      </c>
      <c r="S130" s="109">
        <f t="shared" si="41"/>
        <v>-1.1300305066370815E-2</v>
      </c>
      <c r="T130" s="117">
        <f t="shared" si="42"/>
        <v>-2276.1840000000002</v>
      </c>
      <c r="U130" s="115">
        <f t="shared" si="43"/>
        <v>696.26303839999991</v>
      </c>
      <c r="V130" s="108">
        <f t="shared" si="44"/>
        <v>0.72814105373240456</v>
      </c>
      <c r="W130" s="109">
        <f t="shared" si="45"/>
        <v>5.4857034679239094E-2</v>
      </c>
      <c r="X130" s="117">
        <f t="shared" si="46"/>
        <v>-2251.6400000000003</v>
      </c>
      <c r="Y130" s="115">
        <f t="shared" si="47"/>
        <v>1256.0564559999996</v>
      </c>
      <c r="Z130" s="111">
        <f t="shared" si="48"/>
        <v>1.3135643011022564</v>
      </c>
      <c r="AA130" s="108">
        <f t="shared" si="49"/>
        <v>9.8961927842979025E-2</v>
      </c>
      <c r="AB130" s="117">
        <f t="shared" si="50"/>
        <v>-2227.096</v>
      </c>
      <c r="AC130" s="115">
        <f t="shared" si="51"/>
        <v>1815.8498735999997</v>
      </c>
      <c r="AD130" s="111">
        <f t="shared" si="52"/>
        <v>1.8989875484721086</v>
      </c>
      <c r="AE130" s="108">
        <f t="shared" si="53"/>
        <v>0.143066821006719</v>
      </c>
    </row>
    <row r="131" spans="1:31" x14ac:dyDescent="0.25">
      <c r="A131" s="118" t="s">
        <v>17</v>
      </c>
      <c r="B131" s="5" t="s">
        <v>151</v>
      </c>
      <c r="C131" s="5" t="s">
        <v>542</v>
      </c>
      <c r="D131" s="7" t="str">
        <f t="shared" si="56"/>
        <v>A+H股3</v>
      </c>
      <c r="E131" s="113">
        <f>VLOOKUP($B131,'估值散点图-回收率0'!$C:$E,2,0)</f>
        <v>0.52483465539430274</v>
      </c>
      <c r="F131" s="113">
        <f>VLOOKUP($B131,'估值散点图-回收率0'!$C:$E,3,0)</f>
        <v>6.4269394517403091</v>
      </c>
      <c r="G131" s="104">
        <f>IFERROR(INDEX(【输出】数据汇总!$A:$AJ,MATCH(不同回收率下超额拨备!$B131&amp;不同回收率下超额拨备!G$3,【输出】数据汇总!$A:$A,0),MATCH(不同回收率下超额拨备!$A$86,【输出】数据汇总!$1:$1,0))/100,"")</f>
        <v>6313.8242220000002</v>
      </c>
      <c r="H131" s="104">
        <f>IFERROR(INDEX(【输出】数据汇总!$A:$AJ,MATCH(不同回收率下超额拨备!$B131&amp;不同回收率下超额拨备!H$3,【输出】数据汇总!$A:$A,0),MATCH(不同回收率下超额拨备!$A$86,【输出】数据汇总!$1:$1,0))/100,"")</f>
        <v>5771.44</v>
      </c>
      <c r="I131" s="104">
        <f>IFERROR(INDEX(【输出】数据汇总!$A:$AJ,MATCH(不同回收率下超额拨备!$B131&amp;不同回收率下超额拨备!I$3,【输出】数据汇总!$A:$A,0),MATCH(不同回收率下超额拨备!$A$86,【输出】数据汇总!$1:$1,0))/100,"")</f>
        <v>-542.38422200000025</v>
      </c>
      <c r="J131" s="104">
        <f>IFERROR(INDEX(【输出】数据汇总!$A:$AJ,MATCH(不同回收率下超额拨备!$B131&amp;不同回收率下超额拨备!J$3,【输出】数据汇总!$A:$A,0),MATCH(不同回收率下超额拨备!$A$86,【输出】数据汇总!$1:$1,0))/100,"")</f>
        <v>69.73</v>
      </c>
      <c r="K131" s="104">
        <f>IFERROR(INDEX(【输出】数据汇总!$A:$AJ,MATCH(不同回收率下超额拨备!$B131&amp;不同回收率下超额拨备!K$3,【输出】数据汇总!$A:$A,0),MATCH(不同回收率下超额拨备!$A$86,【输出】数据汇总!$1:$1,0))/100,"")</f>
        <v>378.06</v>
      </c>
      <c r="L131" s="119">
        <f t="shared" si="57"/>
        <v>0.32199206206258829</v>
      </c>
      <c r="M131" s="114">
        <f t="shared" si="55"/>
        <v>5.0100372732685097E-2</v>
      </c>
      <c r="N131" s="104">
        <f>IFERROR(INDEX(【输出】数据汇总!$A:$AJ,MATCH(不同回收率下超额拨备!$B131&amp;不同回收率下超额拨备!N$3,【输出】数据汇总!$A:$A,0),MATCH(不同回收率下超额拨备!$A$86,【输出】数据汇总!$1:$1,0))/100,"")</f>
        <v>308.33</v>
      </c>
      <c r="O131" s="104">
        <f>IFERROR(INDEX(【输出】数据汇总!$A:$AJ,MATCH(不同回收率下超额拨备!$B131&amp;不同回收率下超额拨备!O$3,【输出】数据汇总!$A:$A,0),MATCH(不同回收率下超额拨备!$A$86,【输出】数据汇总!$1:$1,0))/100,"")</f>
        <v>-234.05422200000029</v>
      </c>
      <c r="P131" s="104">
        <f>IFERROR(INDEX(【输出】数据汇总!$A:$AJ,MATCH(不同回收率下超额拨备!$B131&amp;不同回收率下超额拨备!P$3,【输出】数据汇总!$A:$A,0),MATCH(不同回收率下超额拨备!$A$86,【输出】数据汇总!$1:$1,0))/100,"")</f>
        <v>2430.21</v>
      </c>
      <c r="Q131" s="104">
        <f>IFERROR(INDEX(【输出】数据汇总!$A:$AJ,MATCH(不同回收率下超额拨备!$B131&amp;不同回收率下超额拨备!Q$3,【输出】数据汇总!$A:$A,0),MATCH(不同回收率下超额拨备!$A$86,【输出】数据汇总!$1:$1,0))/100,"")</f>
        <v>30640.44</v>
      </c>
      <c r="R131" s="111">
        <f t="shared" si="41"/>
        <v>-9.6310286765341382E-2</v>
      </c>
      <c r="S131" s="109">
        <f t="shared" si="41"/>
        <v>-7.6387356708976862E-3</v>
      </c>
      <c r="T131" s="117">
        <f t="shared" si="42"/>
        <v>329.24900000000002</v>
      </c>
      <c r="U131" s="115">
        <f t="shared" si="43"/>
        <v>1681.0120445999992</v>
      </c>
      <c r="V131" s="108">
        <f t="shared" si="44"/>
        <v>0.69171472613477814</v>
      </c>
      <c r="W131" s="109">
        <f t="shared" si="45"/>
        <v>5.486252953939301E-2</v>
      </c>
      <c r="X131" s="117">
        <f t="shared" si="46"/>
        <v>343.19499999999999</v>
      </c>
      <c r="Y131" s="115">
        <f t="shared" si="47"/>
        <v>2957.7228889999992</v>
      </c>
      <c r="Z131" s="111">
        <f t="shared" si="48"/>
        <v>1.217064734734858</v>
      </c>
      <c r="AA131" s="108">
        <f t="shared" si="49"/>
        <v>9.6530039679586829E-2</v>
      </c>
      <c r="AB131" s="117">
        <f t="shared" si="50"/>
        <v>357.14100000000002</v>
      </c>
      <c r="AC131" s="115">
        <f t="shared" si="51"/>
        <v>4234.4337333999993</v>
      </c>
      <c r="AD131" s="111">
        <f t="shared" si="52"/>
        <v>1.7424147433349377</v>
      </c>
      <c r="AE131" s="108">
        <f t="shared" si="53"/>
        <v>0.13819754981978064</v>
      </c>
    </row>
    <row r="132" spans="1:31" x14ac:dyDescent="0.25">
      <c r="A132" s="118" t="s">
        <v>11</v>
      </c>
      <c r="B132" s="5" t="s">
        <v>152</v>
      </c>
      <c r="C132" s="5" t="s">
        <v>542</v>
      </c>
      <c r="D132" s="7" t="str">
        <f t="shared" si="56"/>
        <v>A+H股4</v>
      </c>
      <c r="E132" s="113">
        <f>VLOOKUP($B132,'估值散点图-回收率0'!$C:$E,2,0)</f>
        <v>0.5595379258358556</v>
      </c>
      <c r="F132" s="113">
        <f>VLOOKUP($B132,'估值散点图-回收率0'!$C:$E,3,0)</f>
        <v>5.9627839639307343</v>
      </c>
      <c r="G132" s="104">
        <f>IFERROR(INDEX(【输出】数据汇总!$A:$AJ,MATCH(不同回收率下超额拨备!$B132&amp;不同回收率下超额拨备!G$3,【输出】数据汇总!$A:$A,0),MATCH(不同回收率下超额拨备!$A$86,【输出】数据汇总!$1:$1,0))/100,"")</f>
        <v>8545.5503370000006</v>
      </c>
      <c r="H132" s="104">
        <f>IFERROR(INDEX(【输出】数据汇总!$A:$AJ,MATCH(不同回收率下超额拨备!$B132&amp;不同回收率下超额拨备!H$3,【输出】数据汇总!$A:$A,0),MATCH(不同回收率下超额拨备!$A$86,【输出】数据汇总!$1:$1,0))/100,"")</f>
        <v>8486.1200000000008</v>
      </c>
      <c r="I132" s="104">
        <f>IFERROR(INDEX(【输出】数据汇总!$A:$AJ,MATCH(不同回收率下超额拨备!$B132&amp;不同回收率下超额拨备!I$3,【输出】数据汇总!$A:$A,0),MATCH(不同回收率下超额拨备!$A$86,【输出】数据汇总!$1:$1,0))/100,"")</f>
        <v>-59.430336999999128</v>
      </c>
      <c r="J132" s="104">
        <f>IFERROR(INDEX(【输出】数据汇总!$A:$AJ,MATCH(不同回收率下超额拨备!$B132&amp;不同回收率下超额拨备!J$3,【输出】数据汇总!$A:$A,0),MATCH(不同回收率下超额拨备!$A$86,【输出】数据汇总!$1:$1,0))/100,"")</f>
        <v>99.69</v>
      </c>
      <c r="K132" s="104">
        <f>IFERROR(INDEX(【输出】数据汇总!$A:$AJ,MATCH(不同回收率下超额拨备!$B132&amp;不同回收率下超额拨备!K$3,【输出】数据汇总!$A:$A,0),MATCH(不同回收率下超额拨备!$A$86,【输出】数据汇总!$1:$1,0))/100,"")</f>
        <v>336.85999999999882</v>
      </c>
      <c r="L132" s="119">
        <f t="shared" si="57"/>
        <v>0.30673952161956836</v>
      </c>
      <c r="M132" s="114">
        <f t="shared" si="55"/>
        <v>5.1442333560138276E-2</v>
      </c>
      <c r="N132" s="104">
        <f>IFERROR(INDEX(【输出】数据汇总!$A:$AJ,MATCH(不同回收率下超额拨备!$B132&amp;不同回收率下超额拨备!N$3,【输出】数据汇总!$A:$A,0),MATCH(不同回收率下超额拨备!$A$86,【输出】数据汇总!$1:$1,0))/100,"")</f>
        <v>237.16999999999882</v>
      </c>
      <c r="O132" s="104">
        <f>IFERROR(INDEX(【输出】数据汇总!$A:$AJ,MATCH(不同回收率下超额拨备!$B132&amp;不同回收率下超额拨备!O$3,【输出】数据汇总!$A:$A,0),MATCH(不同回收率下超额拨备!$A$86,【输出】数据汇总!$1:$1,0))/100,"")</f>
        <v>177.73966299999972</v>
      </c>
      <c r="P132" s="104">
        <f>IFERROR(INDEX(【输出】数据汇总!$A:$AJ,MATCH(不同回收率下超额拨备!$B132&amp;不同回收率下超额拨备!P$3,【输出】数据汇总!$A:$A,0),MATCH(不同回收率下超额拨备!$A$86,【输出】数据汇总!$1:$1,0))/100,"")</f>
        <v>3389.06</v>
      </c>
      <c r="Q132" s="104">
        <f>IFERROR(INDEX(【输出】数据汇总!$A:$AJ,MATCH(不同回收率下超额拨备!$B132&amp;不同回收率下超额拨备!Q$3,【输出】数据汇总!$A:$A,0),MATCH(不同回收率下超额拨备!$A$86,【输出】数据汇总!$1:$1,0))/100,"")</f>
        <v>36634.11</v>
      </c>
      <c r="R132" s="111">
        <f t="shared" si="41"/>
        <v>5.2445121361085291E-2</v>
      </c>
      <c r="S132" s="109">
        <f t="shared" si="41"/>
        <v>4.8517532703810659E-3</v>
      </c>
      <c r="T132" s="117">
        <f t="shared" si="42"/>
        <v>267.07699999999886</v>
      </c>
      <c r="U132" s="115">
        <f t="shared" si="43"/>
        <v>2771.3117640999999</v>
      </c>
      <c r="V132" s="108">
        <f t="shared" si="44"/>
        <v>0.81772283881076169</v>
      </c>
      <c r="W132" s="109">
        <f t="shared" si="45"/>
        <v>7.5648398831034788E-2</v>
      </c>
      <c r="X132" s="117">
        <f t="shared" si="46"/>
        <v>287.01499999999885</v>
      </c>
      <c r="Y132" s="115">
        <f t="shared" si="47"/>
        <v>4500.3598314999999</v>
      </c>
      <c r="Z132" s="111">
        <f t="shared" si="48"/>
        <v>1.3279079837772125</v>
      </c>
      <c r="AA132" s="108">
        <f t="shared" si="49"/>
        <v>0.12284616253813727</v>
      </c>
      <c r="AB132" s="117">
        <f t="shared" si="50"/>
        <v>306.95299999999884</v>
      </c>
      <c r="AC132" s="115">
        <f t="shared" si="51"/>
        <v>6229.4078989</v>
      </c>
      <c r="AD132" s="111">
        <f t="shared" si="52"/>
        <v>1.8380931287436635</v>
      </c>
      <c r="AE132" s="108">
        <f t="shared" si="53"/>
        <v>0.17004392624523976</v>
      </c>
    </row>
    <row r="133" spans="1:31" x14ac:dyDescent="0.25">
      <c r="A133" s="118" t="s">
        <v>7</v>
      </c>
      <c r="B133" s="5" t="s">
        <v>153</v>
      </c>
      <c r="C133" s="5" t="s">
        <v>542</v>
      </c>
      <c r="D133" s="7" t="str">
        <f t="shared" si="56"/>
        <v>A+H股5</v>
      </c>
      <c r="E133" s="113">
        <f>VLOOKUP($B133,'估值散点图-回收率0'!$C:$E,2,0)</f>
        <v>0.55932344480596485</v>
      </c>
      <c r="F133" s="113">
        <f>VLOOKUP($B133,'估值散点图-回收率0'!$C:$E,3,0)</f>
        <v>6.214010489892118</v>
      </c>
      <c r="G133" s="104">
        <f>IFERROR(INDEX(【输出】数据汇总!$A:$AJ,MATCH(不同回收率下超额拨备!$B133&amp;不同回收率下超额拨备!G$3,【输出】数据汇总!$A:$A,0),MATCH(不同回收率下超额拨备!$A$86,【输出】数据汇总!$1:$1,0))/100,"")</f>
        <v>9942.8609340000003</v>
      </c>
      <c r="H133" s="104">
        <f>IFERROR(INDEX(【输出】数据汇总!$A:$AJ,MATCH(不同回收率下超额拨备!$B133&amp;不同回收率下超额拨备!H$3,【输出】数据汇总!$A:$A,0),MATCH(不同回收率下超额拨备!$A$86,【输出】数据汇总!$1:$1,0))/100,"")</f>
        <v>8522.74</v>
      </c>
      <c r="I133" s="104">
        <f>IFERROR(INDEX(【输出】数据汇总!$A:$AJ,MATCH(不同回收率下超额拨备!$B133&amp;不同回收率下超额拨备!I$3,【输出】数据汇总!$A:$A,0),MATCH(不同回收率下超额拨备!$A$86,【输出】数据汇总!$1:$1,0))/100,"")</f>
        <v>-1420.120934</v>
      </c>
      <c r="J133" s="104">
        <f>IFERROR(INDEX(【输出】数据汇总!$A:$AJ,MATCH(不同回收率下超额拨备!$B133&amp;不同回收率下超额拨备!J$3,【输出】数据汇总!$A:$A,0),MATCH(不同回收率下超额拨备!$A$86,【输出】数据汇总!$1:$1,0))/100,"")</f>
        <v>35.42</v>
      </c>
      <c r="K133" s="104">
        <f>IFERROR(INDEX(【输出】数据汇总!$A:$AJ,MATCH(不同回收率下超额拨备!$B133&amp;不同回收率下超额拨备!K$3,【输出】数据汇总!$A:$A,0),MATCH(不同回收率下超额拨备!$A$86,【输出】数据汇总!$1:$1,0))/100,"")</f>
        <v>979.66</v>
      </c>
      <c r="L133" s="119">
        <f t="shared" si="57"/>
        <v>0.313</v>
      </c>
      <c r="M133" s="114">
        <f t="shared" si="55"/>
        <v>5.0370046930100054E-2</v>
      </c>
      <c r="N133" s="104">
        <f>IFERROR(INDEX(【输出】数据汇总!$A:$AJ,MATCH(不同回收率下超额拨备!$B133&amp;不同回收率下超额拨备!N$3,【输出】数据汇总!$A:$A,0),MATCH(不同回收率下超额拨备!$A$86,【输出】数据汇总!$1:$1,0))/100,"")</f>
        <v>944.24</v>
      </c>
      <c r="O133" s="104">
        <f>IFERROR(INDEX(【输出】数据汇总!$A:$AJ,MATCH(不同回收率下超额拨备!$B133&amp;不同回收率下超额拨备!O$3,【输出】数据汇总!$A:$A,0),MATCH(不同回收率下超额拨备!$A$86,【输出】数据汇总!$1:$1,0))/100,"")</f>
        <v>-475.88093400000014</v>
      </c>
      <c r="P133" s="104">
        <f>IFERROR(INDEX(【输出】数据汇总!$A:$AJ,MATCH(不同回收率下超额拨备!$B133&amp;不同回收率下超额拨备!P$3,【输出】数据汇总!$A:$A,0),MATCH(不同回收率下超额拨备!$A$86,【输出】数据汇总!$1:$1,0))/100,"")</f>
        <v>3685.62</v>
      </c>
      <c r="Q133" s="104">
        <f>IFERROR(INDEX(【输出】数据汇总!$A:$AJ,MATCH(不同回收率下超额拨备!$B133&amp;不同回收率下超额拨备!Q$3,【输出】数据汇总!$A:$A,0),MATCH(不同回收率下超额拨备!$A$86,【输出】数据汇总!$1:$1,0))/100,"")</f>
        <v>42442.59</v>
      </c>
      <c r="R133" s="111">
        <f t="shared" si="41"/>
        <v>-0.12911828511892168</v>
      </c>
      <c r="S133" s="109">
        <f t="shared" si="41"/>
        <v>-1.1212344345620759E-2</v>
      </c>
      <c r="T133" s="117">
        <f t="shared" si="42"/>
        <v>954.86599999999999</v>
      </c>
      <c r="U133" s="115">
        <f t="shared" si="43"/>
        <v>2517.6033461999996</v>
      </c>
      <c r="V133" s="108">
        <f t="shared" si="44"/>
        <v>0.68308814967359621</v>
      </c>
      <c r="W133" s="109">
        <f t="shared" si="45"/>
        <v>5.9317853745494795E-2</v>
      </c>
      <c r="X133" s="117">
        <f t="shared" si="46"/>
        <v>961.94999999999993</v>
      </c>
      <c r="Y133" s="115">
        <f t="shared" si="47"/>
        <v>4513.2595330000004</v>
      </c>
      <c r="Z133" s="111">
        <f t="shared" si="48"/>
        <v>1.2245591062019416</v>
      </c>
      <c r="AA133" s="108">
        <f t="shared" si="49"/>
        <v>0.10633798580623852</v>
      </c>
      <c r="AB133" s="117">
        <f t="shared" si="50"/>
        <v>969.03399999999999</v>
      </c>
      <c r="AC133" s="115">
        <f t="shared" si="51"/>
        <v>6508.9157197999994</v>
      </c>
      <c r="AD133" s="111">
        <f t="shared" si="52"/>
        <v>1.7660300627302867</v>
      </c>
      <c r="AE133" s="108">
        <f t="shared" si="53"/>
        <v>0.1533581178669822</v>
      </c>
    </row>
    <row r="134" spans="1:31" x14ac:dyDescent="0.25">
      <c r="A134" s="118" t="s">
        <v>20</v>
      </c>
      <c r="B134" s="5" t="s">
        <v>154</v>
      </c>
      <c r="C134" s="5" t="s">
        <v>542</v>
      </c>
      <c r="D134" s="7" t="str">
        <f t="shared" si="56"/>
        <v>A+H股6</v>
      </c>
      <c r="E134" s="113">
        <f>VLOOKUP($B134,'估值散点图-回收率0'!$C:$E,2,0)</f>
        <v>0.51541476407542031</v>
      </c>
      <c r="F134" s="113">
        <f>VLOOKUP($B134,'估值散点图-回收率0'!$C:$E,3,0)</f>
        <v>6.5525532543487124</v>
      </c>
      <c r="G134" s="104">
        <f>IFERROR(INDEX(【输出】数据汇总!$A:$AJ,MATCH(不同回收率下超额拨备!$B134&amp;不同回收率下超额拨备!G$3,【输出】数据汇总!$A:$A,0),MATCH(不同回收率下超额拨备!$A$86,【输出】数据汇总!$1:$1,0))/100,"")</f>
        <v>2433.0700199999997</v>
      </c>
      <c r="H134" s="104">
        <f>IFERROR(INDEX(【输出】数据汇总!$A:$AJ,MATCH(不同回收率下超额拨备!$B134&amp;不同回收率下超额拨备!H$3,【输出】数据汇总!$A:$A,0),MATCH(不同回收率下超额拨备!$A$86,【输出】数据汇总!$1:$1,0))/100,"")</f>
        <v>2141.4800000000005</v>
      </c>
      <c r="I134" s="104">
        <f>IFERROR(INDEX(【输出】数据汇总!$A:$AJ,MATCH(不同回收率下超额拨备!$B134&amp;不同回收率下超额拨备!I$3,【输出】数据汇总!$A:$A,0),MATCH(不同回收率下超额拨备!$A$86,【输出】数据汇总!$1:$1,0))/100,"")</f>
        <v>-291.59001999999919</v>
      </c>
      <c r="J134" s="104">
        <f>IFERROR(INDEX(【输出】数据汇总!$A:$AJ,MATCH(不同回收率下超额拨备!$B134&amp;不同回收率下超额拨备!J$3,【输出】数据汇总!$A:$A,0),MATCH(不同回收率下超额拨备!$A$86,【输出】数据汇总!$1:$1,0))/100,"")</f>
        <v>168.27</v>
      </c>
      <c r="K134" s="104">
        <f>IFERROR(INDEX(【输出】数据汇总!$A:$AJ,MATCH(不同回收率下超额拨备!$B134&amp;不同回收率下超额拨备!K$3,【输出】数据汇总!$A:$A,0),MATCH(不同回收率下超额拨备!$A$86,【输出】数据汇总!$1:$1,0))/100,"")</f>
        <v>223.03999999999942</v>
      </c>
      <c r="L134" s="119">
        <f t="shared" si="57"/>
        <v>0.3237023783213846</v>
      </c>
      <c r="M134" s="114">
        <f t="shared" si="55"/>
        <v>4.9400953453763087E-2</v>
      </c>
      <c r="N134" s="104">
        <f>IFERROR(INDEX(【输出】数据汇总!$A:$AJ,MATCH(不同回收率下超额拨备!$B134&amp;不同回收率下超额拨备!N$3,【输出】数据汇总!$A:$A,0),MATCH(不同回收率下超额拨备!$A$86,【输出】数据汇总!$1:$1,0))/100,"")</f>
        <v>54.76999999999942</v>
      </c>
      <c r="O134" s="104">
        <f>IFERROR(INDEX(【输出】数据汇总!$A:$AJ,MATCH(不同回收率下超额拨备!$B134&amp;不同回收率下超额拨备!O$3,【输出】数据汇总!$A:$A,0),MATCH(不同回收率下超额拨备!$A$86,【输出】数据汇总!$1:$1,0))/100,"")</f>
        <v>-236.82001999999977</v>
      </c>
      <c r="P134" s="104">
        <f>IFERROR(INDEX(【输出】数据汇总!$A:$AJ,MATCH(不同回收率下超额拨备!$B134&amp;不同回收率下超额拨备!P$3,【输出】数据汇总!$A:$A,0),MATCH(不同回收率下超额拨备!$A$86,【输出】数据汇总!$1:$1,0))/100,"")</f>
        <v>874.04</v>
      </c>
      <c r="Q134" s="104">
        <f>IFERROR(INDEX(【输出】数据汇总!$A:$AJ,MATCH(不同回收率下超额拨备!$B134&amp;不同回收率下超额拨备!Q$3,【输出】数据汇总!$A:$A,0),MATCH(不同回收率下超额拨备!$A$86,【输出】数据汇总!$1:$1,0))/100,"")</f>
        <v>11601.46</v>
      </c>
      <c r="R134" s="111">
        <f t="shared" si="41"/>
        <v>-0.27094872088233923</v>
      </c>
      <c r="S134" s="109">
        <f t="shared" si="41"/>
        <v>-2.0412949749428071E-2</v>
      </c>
      <c r="T134" s="117">
        <f t="shared" si="42"/>
        <v>105.25099999999942</v>
      </c>
      <c r="U134" s="115">
        <f t="shared" si="43"/>
        <v>543.58198600000014</v>
      </c>
      <c r="V134" s="108">
        <f t="shared" si="44"/>
        <v>0.62191888929568462</v>
      </c>
      <c r="W134" s="109">
        <f t="shared" si="45"/>
        <v>4.6854618815218102E-2</v>
      </c>
      <c r="X134" s="117">
        <f t="shared" si="46"/>
        <v>138.9049999999994</v>
      </c>
      <c r="Y134" s="115">
        <f t="shared" si="47"/>
        <v>1063.8499899999999</v>
      </c>
      <c r="Z134" s="111">
        <f t="shared" si="48"/>
        <v>1.2171639627477002</v>
      </c>
      <c r="AA134" s="108">
        <f t="shared" si="49"/>
        <v>9.1699664524982197E-2</v>
      </c>
      <c r="AB134" s="117">
        <f t="shared" si="50"/>
        <v>172.5589999999994</v>
      </c>
      <c r="AC134" s="115">
        <f t="shared" si="51"/>
        <v>1584.1179939999997</v>
      </c>
      <c r="AD134" s="111">
        <f t="shared" si="52"/>
        <v>1.8124090361997161</v>
      </c>
      <c r="AE134" s="108">
        <f t="shared" si="53"/>
        <v>0.13654471023474629</v>
      </c>
    </row>
    <row r="135" spans="1:31" x14ac:dyDescent="0.25">
      <c r="A135" s="118" t="s">
        <v>42</v>
      </c>
      <c r="B135" s="5" t="s">
        <v>155</v>
      </c>
      <c r="C135" s="5" t="s">
        <v>542</v>
      </c>
      <c r="D135" s="7" t="str">
        <f t="shared" si="56"/>
        <v>A+H股7</v>
      </c>
      <c r="E135" s="113">
        <f>VLOOKUP($B135,'估值散点图-回收率0'!$C:$E,2,0)</f>
        <v>0.31725834960994481</v>
      </c>
      <c r="F135" s="113">
        <f>VLOOKUP($B135,'估值散点图-回收率0'!$C:$E,3,0)</f>
        <v>4.2763109828218449</v>
      </c>
      <c r="G135" s="104">
        <f>IFERROR(INDEX(【输出】数据汇总!$A:$AJ,MATCH(不同回收率下超额拨备!$B135&amp;不同回收率下超额拨备!G$3,【输出】数据汇总!$A:$A,0),MATCH(不同回收率下超额拨备!$A$86,【输出】数据汇总!$1:$1,0))/100,"")</f>
        <v>1239.967686</v>
      </c>
      <c r="H135" s="104">
        <f>IFERROR(INDEX(【输出】数据汇总!$A:$AJ,MATCH(不同回收率下超额拨备!$B135&amp;不同回收率下超额拨备!H$3,【输出】数据汇总!$A:$A,0),MATCH(不同回收率下超额拨备!$A$86,【输出】数据汇总!$1:$1,0))/100,"")</f>
        <v>883.6</v>
      </c>
      <c r="I135" s="104">
        <f>IFERROR(INDEX(【输出】数据汇总!$A:$AJ,MATCH(不同回收率下超额拨备!$B135&amp;不同回收率下超额拨备!I$3,【输出】数据汇总!$A:$A,0),MATCH(不同回收率下超额拨备!$A$86,【输出】数据汇总!$1:$1,0))/100,"")</f>
        <v>-356.36768599999994</v>
      </c>
      <c r="J135" s="104">
        <f>IFERROR(INDEX(【输出】数据汇总!$A:$AJ,MATCH(不同回收率下超额拨备!$B135&amp;不同回收率下超额拨备!J$3,【输出】数据汇总!$A:$A,0),MATCH(不同回收率下超额拨备!$A$86,【输出】数据汇总!$1:$1,0))/100,"")</f>
        <v>202.54</v>
      </c>
      <c r="K135" s="104">
        <f>IFERROR(INDEX(【输出】数据汇总!$A:$AJ,MATCH(不同回收率下超额拨备!$B135&amp;不同回收率下超额拨备!K$3,【输出】数据汇总!$A:$A,0),MATCH(不同回收率下超额拨备!$A$86,【输出】数据汇总!$1:$1,0))/100,"")</f>
        <v>250.24</v>
      </c>
      <c r="L135" s="119">
        <f t="shared" si="57"/>
        <v>0.3014</v>
      </c>
      <c r="M135" s="114">
        <f t="shared" si="55"/>
        <v>7.0481309991424587E-2</v>
      </c>
      <c r="N135" s="104">
        <f>IFERROR(INDEX(【输出】数据汇总!$A:$AJ,MATCH(不同回收率下超额拨备!$B135&amp;不同回收率下超额拨备!N$3,【输出】数据汇总!$A:$A,0),MATCH(不同回收率下超额拨备!$A$86,【输出】数据汇总!$1:$1,0))/100,"")</f>
        <v>47.7</v>
      </c>
      <c r="O135" s="104">
        <f>IFERROR(INDEX(【输出】数据汇总!$A:$AJ,MATCH(不同回收率下超额拨备!$B135&amp;不同回收率下超额拨备!O$3,【输出】数据汇总!$A:$A,0),MATCH(不同回收率下超额拨备!$A$86,【输出】数据汇总!$1:$1,0))/100,"")</f>
        <v>-308.66768599999995</v>
      </c>
      <c r="P135" s="104">
        <f>IFERROR(INDEX(【输出】数据汇总!$A:$AJ,MATCH(不同回收率下超额拨备!$B135&amp;不同回收率下超额拨备!P$3,【输出】数据汇总!$A:$A,0),MATCH(不同回收率下超额拨备!$A$86,【输出】数据汇总!$1:$1,0))/100,"")</f>
        <v>388.26</v>
      </c>
      <c r="Q135" s="104">
        <f>IFERROR(INDEX(【输出】数据汇总!$A:$AJ,MATCH(不同回收率下超额拨备!$B135&amp;不同回收率下超额拨备!Q$3,【输出】数据汇总!$A:$A,0),MATCH(不同回收率下超额拨备!$A$86,【输出】数据汇总!$1:$1,0))/100,"")</f>
        <v>6048</v>
      </c>
      <c r="R135" s="111">
        <f t="shared" si="41"/>
        <v>-0.79500253953536282</v>
      </c>
      <c r="S135" s="109">
        <f t="shared" si="41"/>
        <v>-5.1036323743386236E-2</v>
      </c>
      <c r="T135" s="117">
        <f t="shared" si="42"/>
        <v>108.46200000000002</v>
      </c>
      <c r="U135" s="115">
        <f t="shared" si="43"/>
        <v>124.08461980000004</v>
      </c>
      <c r="V135" s="108">
        <f t="shared" si="44"/>
        <v>0.31959156184000426</v>
      </c>
      <c r="W135" s="109">
        <f t="shared" si="45"/>
        <v>2.0516636871693129E-2</v>
      </c>
      <c r="X135" s="117">
        <f t="shared" si="46"/>
        <v>148.97000000000003</v>
      </c>
      <c r="Y135" s="115">
        <f t="shared" si="47"/>
        <v>412.58615700000018</v>
      </c>
      <c r="Z135" s="111">
        <f t="shared" si="48"/>
        <v>1.0626542960902492</v>
      </c>
      <c r="AA135" s="108">
        <f t="shared" si="49"/>
        <v>6.8218610615079389E-2</v>
      </c>
      <c r="AB135" s="117">
        <f t="shared" si="50"/>
        <v>189.47800000000001</v>
      </c>
      <c r="AC135" s="115">
        <f t="shared" si="51"/>
        <v>701.08769419999999</v>
      </c>
      <c r="AD135" s="111">
        <f t="shared" si="52"/>
        <v>1.8057170303404935</v>
      </c>
      <c r="AE135" s="108">
        <f t="shared" si="53"/>
        <v>0.11592058435846561</v>
      </c>
    </row>
    <row r="136" spans="1:31" x14ac:dyDescent="0.25">
      <c r="A136" s="118" t="s">
        <v>36</v>
      </c>
      <c r="B136" s="5" t="s">
        <v>156</v>
      </c>
      <c r="C136" s="5" t="s">
        <v>542</v>
      </c>
      <c r="D136" s="7" t="str">
        <f t="shared" si="56"/>
        <v>A+H股8</v>
      </c>
      <c r="E136" s="113">
        <f>VLOOKUP($B136,'估值散点图-回收率0'!$C:$E,2,0)</f>
        <v>0.5362076886798558</v>
      </c>
      <c r="F136" s="113">
        <f>VLOOKUP($B136,'估值散点图-回收率0'!$C:$E,3,0)</f>
        <v>6.0546903342314877</v>
      </c>
      <c r="G136" s="104">
        <f>IFERROR(INDEX(【输出】数据汇总!$A:$AJ,MATCH(不同回收率下超额拨备!$B136&amp;不同回收率下超额拨备!G$3,【输出】数据汇总!$A:$A,0),MATCH(不同回收率下超额拨备!$A$86,【输出】数据汇总!$1:$1,0))/100,"")</f>
        <v>1626.7297800000001</v>
      </c>
      <c r="H136" s="104">
        <f>IFERROR(INDEX(【输出】数据汇总!$A:$AJ,MATCH(不同回收率下超额拨备!$B136&amp;不同回收率下超额拨备!H$3,【输出】数据汇总!$A:$A,0),MATCH(不同回收率下超额拨备!$A$86,【输出】数据汇总!$1:$1,0))/100,"")</f>
        <v>1397.0600000000004</v>
      </c>
      <c r="I136" s="104">
        <f>IFERROR(INDEX(【输出】数据汇总!$A:$AJ,MATCH(不同回收率下超额拨备!$B136&amp;不同回收率下超额拨备!I$3,【输出】数据汇总!$A:$A,0),MATCH(不同回收率下超额拨备!$A$86,【输出】数据汇总!$1:$1,0))/100,"")</f>
        <v>-229.66977999999975</v>
      </c>
      <c r="J136" s="104">
        <f>IFERROR(INDEX(【输出】数据汇总!$A:$AJ,MATCH(不同回收率下超额拨备!$B136&amp;不同回收率下超额拨备!J$3,【输出】数据汇总!$A:$A,0),MATCH(不同回收率下超额拨备!$A$86,【输出】数据汇总!$1:$1,0))/100,"")</f>
        <v>400.22</v>
      </c>
      <c r="K136" s="104">
        <f>IFERROR(INDEX(【输出】数据汇总!$A:$AJ,MATCH(不同回收率下超额拨备!$B136&amp;不同回收率下超额拨备!K$3,【输出】数据汇总!$A:$A,0),MATCH(不同回收率下超额拨备!$A$86,【输出】数据汇总!$1:$1,0))/100,"")</f>
        <v>460.80999999999972</v>
      </c>
      <c r="L136" s="119">
        <f t="shared" si="57"/>
        <v>0.30499999999999999</v>
      </c>
      <c r="M136" s="114">
        <f t="shared" si="55"/>
        <v>5.0374169967969659E-2</v>
      </c>
      <c r="N136" s="104">
        <f>IFERROR(INDEX(【输出】数据汇总!$A:$AJ,MATCH(不同回收率下超额拨备!$B136&amp;不同回收率下超额拨备!N$3,【输出】数据汇总!$A:$A,0),MATCH(不同回收率下超额拨备!$A$86,【输出】数据汇总!$1:$1,0))/100,"")</f>
        <v>60.589999999999712</v>
      </c>
      <c r="O136" s="104">
        <f>IFERROR(INDEX(【输出】数据汇总!$A:$AJ,MATCH(不同回收率下超额拨备!$B136&amp;不同回收率下超额拨备!O$3,【输出】数据汇总!$A:$A,0),MATCH(不同回收率下超额拨备!$A$86,【输出】数据汇总!$1:$1,0))/100,"")</f>
        <v>-169.07978000000003</v>
      </c>
      <c r="P136" s="104">
        <f>IFERROR(INDEX(【输出】数据汇总!$A:$AJ,MATCH(不同回收率下超额拨备!$B136&amp;不同回收率下超额拨备!P$3,【输出】数据汇总!$A:$A,0),MATCH(不同回收率下超额拨备!$A$86,【输出】数据汇总!$1:$1,0))/100,"")</f>
        <v>706.18</v>
      </c>
      <c r="Q136" s="104">
        <f>IFERROR(INDEX(【输出】数据汇总!$A:$AJ,MATCH(不同回收率下超额拨备!$B136&amp;不同回收率下超额拨备!Q$3,【输出】数据汇总!$A:$A,0),MATCH(不同回收率下超额拨备!$A$86,【输出】数据汇总!$1:$1,0))/100,"")</f>
        <v>8288.1299999999992</v>
      </c>
      <c r="R136" s="111">
        <f t="shared" si="41"/>
        <v>-0.23942872921917929</v>
      </c>
      <c r="S136" s="109">
        <f t="shared" si="41"/>
        <v>-2.040023262183388E-2</v>
      </c>
      <c r="T136" s="117">
        <f t="shared" si="42"/>
        <v>180.65599999999972</v>
      </c>
      <c r="U136" s="115">
        <f t="shared" si="43"/>
        <v>439.00515400000018</v>
      </c>
      <c r="V136" s="108">
        <f t="shared" si="44"/>
        <v>0.6216618340932909</v>
      </c>
      <c r="W136" s="109">
        <f t="shared" si="45"/>
        <v>5.2967937761594017E-2</v>
      </c>
      <c r="X136" s="117">
        <f t="shared" si="46"/>
        <v>260.6999999999997</v>
      </c>
      <c r="Y136" s="115">
        <f t="shared" si="47"/>
        <v>844.39511000000016</v>
      </c>
      <c r="Z136" s="111">
        <f t="shared" si="48"/>
        <v>1.1957222096349376</v>
      </c>
      <c r="AA136" s="108">
        <f t="shared" si="49"/>
        <v>0.10188005135054592</v>
      </c>
      <c r="AB136" s="117">
        <f t="shared" si="50"/>
        <v>340.74399999999969</v>
      </c>
      <c r="AC136" s="115">
        <f t="shared" si="51"/>
        <v>1249.7850659999999</v>
      </c>
      <c r="AD136" s="111">
        <f t="shared" si="52"/>
        <v>1.7697825851765838</v>
      </c>
      <c r="AE136" s="108">
        <f t="shared" si="53"/>
        <v>0.15079216493949782</v>
      </c>
    </row>
    <row r="137" spans="1:31" x14ac:dyDescent="0.25">
      <c r="A137" s="118" t="s">
        <v>51</v>
      </c>
      <c r="B137" s="5" t="s">
        <v>157</v>
      </c>
      <c r="C137" s="5" t="s">
        <v>542</v>
      </c>
      <c r="D137" s="7" t="str">
        <f t="shared" si="56"/>
        <v>A+H股9</v>
      </c>
      <c r="E137" s="113">
        <f>VLOOKUP($B137,'估值散点图-回收率0'!$C:$E,2,0)</f>
        <v>0.33810501201500287</v>
      </c>
      <c r="F137" s="113">
        <f>VLOOKUP($B137,'估值散点图-回收率0'!$C:$E,3,0)</f>
        <v>4.2176697385612316</v>
      </c>
      <c r="G137" s="104">
        <f>IFERROR(INDEX(【输出】数据汇总!$A:$AJ,MATCH(不同回收率下超额拨备!$B137&amp;不同回收率下超额拨备!G$3,【输出】数据汇总!$A:$A,0),MATCH(不同回收率下超额拨备!$A$86,【输出】数据汇总!$1:$1,0))/100,"")</f>
        <v>712.36450400000001</v>
      </c>
      <c r="H137" s="104">
        <f>IFERROR(INDEX(【输出】数据汇总!$A:$AJ,MATCH(不同回收率下超额拨备!$B137&amp;不同回收率下超额拨备!H$3,【输出】数据汇总!$A:$A,0),MATCH(不同回收率下超额拨备!$A$86,【输出】数据汇总!$1:$1,0))/100,"")</f>
        <v>404.54</v>
      </c>
      <c r="I137" s="104">
        <f>IFERROR(INDEX(【输出】数据汇总!$A:$AJ,MATCH(不同回收率下超额拨备!$B137&amp;不同回收率下超额拨备!I$3,【输出】数据汇总!$A:$A,0),MATCH(不同回收率下超额拨备!$A$86,【输出】数据汇总!$1:$1,0))/100,"")</f>
        <v>-307.82450399999999</v>
      </c>
      <c r="J137" s="104">
        <f>IFERROR(INDEX(【输出】数据汇总!$A:$AJ,MATCH(不同回收率下超额拨备!$B137&amp;不同回收率下超额拨备!J$3,【输出】数据汇总!$A:$A,0),MATCH(不同回收率下超额拨备!$A$86,【输出】数据汇总!$1:$1,0))/100,"")</f>
        <v>500.2700000000001</v>
      </c>
      <c r="K137" s="104">
        <f>IFERROR(INDEX(【输出】数据汇总!$A:$AJ,MATCH(不同回收率下超额拨备!$B137&amp;不同回收率下超额拨备!K$3,【输出】数据汇总!$A:$A,0),MATCH(不同回收率下超额拨备!$A$86,【输出】数据汇总!$1:$1,0))/100,"")</f>
        <v>293.67</v>
      </c>
      <c r="L137" s="119">
        <f t="shared" si="57"/>
        <v>0.30120000000000002</v>
      </c>
      <c r="M137" s="114">
        <f t="shared" si="55"/>
        <v>7.1413841924651972E-2</v>
      </c>
      <c r="N137" s="104">
        <f>IFERROR(INDEX(【输出】数据汇总!$A:$AJ,MATCH(不同回收率下超额拨备!$B137&amp;不同回收率下超额拨备!N$3,【输出】数据汇总!$A:$A,0),MATCH(不同回收率下超额拨备!$A$86,【输出】数据汇总!$1:$1,0))/100,"")</f>
        <v>-206.60000000000008</v>
      </c>
      <c r="O137" s="104">
        <f>IFERROR(INDEX(【输出】数据汇总!$A:$AJ,MATCH(不同回收率下超额拨备!$B137&amp;不同回收率下超额拨备!O$3,【输出】数据汇总!$A:$A,0),MATCH(不同回收率下超额拨备!$A$86,【输出】数据汇总!$1:$1,0))/100,"")</f>
        <v>-514.42450400000007</v>
      </c>
      <c r="P137" s="104">
        <f>IFERROR(INDEX(【输出】数据汇总!$A:$AJ,MATCH(不同回收率下超额拨备!$B137&amp;不同回收率下超额拨备!P$3,【输出】数据汇总!$A:$A,0),MATCH(不同回收率下超额拨备!$A$86,【输出】数据汇总!$1:$1,0))/100,"")</f>
        <v>129.31</v>
      </c>
      <c r="Q137" s="104">
        <f>IFERROR(INDEX(【输出】数据汇总!$A:$AJ,MATCH(不同回收率下超额拨备!$B137&amp;不同回收率下超额拨备!Q$3,【输出】数据汇总!$A:$A,0),MATCH(不同回收率下超额拨备!$A$86,【输出】数据汇总!$1:$1,0))/100,"")</f>
        <v>2028.68</v>
      </c>
      <c r="R137" s="111">
        <f t="shared" si="41"/>
        <v>-3.9782267728713947</v>
      </c>
      <c r="S137" s="109">
        <f t="shared" si="41"/>
        <v>-0.25357597255358166</v>
      </c>
      <c r="T137" s="117">
        <f t="shared" si="42"/>
        <v>-56.519000000000005</v>
      </c>
      <c r="U137" s="115">
        <f t="shared" si="43"/>
        <v>-150.63415279999998</v>
      </c>
      <c r="V137" s="108">
        <f t="shared" si="44"/>
        <v>-1.1649072214059235</v>
      </c>
      <c r="W137" s="109">
        <f t="shared" si="45"/>
        <v>-7.4252298440365155E-2</v>
      </c>
      <c r="X137" s="117">
        <f t="shared" si="46"/>
        <v>43.534999999999968</v>
      </c>
      <c r="Y137" s="115">
        <f t="shared" si="47"/>
        <v>91.892747999999983</v>
      </c>
      <c r="Z137" s="111">
        <f t="shared" si="48"/>
        <v>0.71063914623772317</v>
      </c>
      <c r="AA137" s="108">
        <f t="shared" si="49"/>
        <v>4.529681763511248E-2</v>
      </c>
      <c r="AB137" s="117">
        <f t="shared" si="50"/>
        <v>143.58899999999997</v>
      </c>
      <c r="AC137" s="115">
        <f t="shared" si="51"/>
        <v>334.4196488</v>
      </c>
      <c r="AD137" s="111">
        <f t="shared" si="52"/>
        <v>2.5861855138813703</v>
      </c>
      <c r="AE137" s="108">
        <f t="shared" si="53"/>
        <v>0.16484593371059014</v>
      </c>
    </row>
    <row r="138" spans="1:31" x14ac:dyDescent="0.25">
      <c r="A138" s="118" t="s">
        <v>39</v>
      </c>
      <c r="B138" s="5" t="s">
        <v>158</v>
      </c>
      <c r="C138" s="5" t="s">
        <v>542</v>
      </c>
      <c r="D138" s="7" t="str">
        <f t="shared" si="56"/>
        <v>A+H股10</v>
      </c>
      <c r="E138" s="113">
        <f>VLOOKUP($B138,'估值散点图-回收率0'!$C:$E,2,0)</f>
        <v>0.25126534241941445</v>
      </c>
      <c r="F138" s="113">
        <f>VLOOKUP($B138,'估值散点图-回收率0'!$C:$E,3,0)</f>
        <v>5.1985529715903018</v>
      </c>
      <c r="G138" s="104">
        <f>IFERROR(INDEX(【输出】数据汇总!$A:$AJ,MATCH(不同回收率下超额拨备!$B138&amp;不同回收率下超额拨备!G$3,【输出】数据汇总!$A:$A,0),MATCH(不同回收率下超额拨备!$A$86,【输出】数据汇总!$1:$1,0))/100,"")</f>
        <v>1872.1108900000002</v>
      </c>
      <c r="H138" s="104">
        <f>IFERROR(INDEX(【输出】数据汇总!$A:$AJ,MATCH(不同回收率下超额拨备!$B138&amp;不同回收率下超额拨备!H$3,【输出】数据汇总!$A:$A,0),MATCH(不同回收率下超额拨备!$A$86,【输出】数据汇总!$1:$1,0))/100,"")</f>
        <v>929.25</v>
      </c>
      <c r="I138" s="104">
        <f>IFERROR(INDEX(【输出】数据汇总!$A:$AJ,MATCH(不同回收率下超额拨备!$B138&amp;不同回收率下超额拨备!I$3,【输出】数据汇总!$A:$A,0),MATCH(不同回收率下超额拨备!$A$86,【输出】数据汇总!$1:$1,0))/100,"")</f>
        <v>-942.86089000000004</v>
      </c>
      <c r="J138" s="104">
        <f>IFERROR(INDEX(【输出】数据汇总!$A:$AJ,MATCH(不同回收率下超额拨备!$B138&amp;不同回收率下超额拨备!J$3,【输出】数据汇总!$A:$A,0),MATCH(不同回收率下超额拨备!$A$86,【输出】数据汇总!$1:$1,0))/100,"")</f>
        <v>316.06</v>
      </c>
      <c r="K138" s="104">
        <f>IFERROR(INDEX(【输出】数据汇总!$A:$AJ,MATCH(不同回收率下超额拨备!$B138&amp;不同回收率下超额拨备!K$3,【输出】数据汇总!$A:$A,0),MATCH(不同回收率下超额拨备!$A$86,【输出】数据汇总!$1:$1,0))/100,"")</f>
        <v>249.13</v>
      </c>
      <c r="L138" s="119">
        <f t="shared" si="57"/>
        <v>0.3004</v>
      </c>
      <c r="M138" s="114">
        <f t="shared" si="55"/>
        <v>5.7785310958965552E-2</v>
      </c>
      <c r="N138" s="104">
        <f>IFERROR(INDEX(【输出】数据汇总!$A:$AJ,MATCH(不同回收率下超额拨备!$B138&amp;不同回收率下超额拨备!N$3,【输出】数据汇总!$A:$A,0),MATCH(不同回收率下超额拨备!$A$86,【输出】数据汇总!$1:$1,0))/100,"")</f>
        <v>-66.930000000000007</v>
      </c>
      <c r="O138" s="104">
        <f>IFERROR(INDEX(【输出】数据汇总!$A:$AJ,MATCH(不同回收率下超额拨备!$B138&amp;不同回收率下超额拨备!O$3,【输出】数据汇总!$A:$A,0),MATCH(不同回收率下超额拨备!$A$86,【输出】数据汇总!$1:$1,0))/100,"")</f>
        <v>-1009.7908900000001</v>
      </c>
      <c r="P138" s="104">
        <f>IFERROR(INDEX(【输出】数据汇总!$A:$AJ,MATCH(不同回收率下超额拨备!$B138&amp;不同回收率下超额拨备!P$3,【输出】数据汇总!$A:$A,0),MATCH(不同回收率下超额拨备!$A$86,【输出】数据汇总!$1:$1,0))/100,"")</f>
        <v>305.63</v>
      </c>
      <c r="Q138" s="104">
        <f>IFERROR(INDEX(【输出】数据汇总!$A:$AJ,MATCH(不同回收率下超额拨备!$B138&amp;不同回收率下超额拨备!Q$3,【输出】数据汇总!$A:$A,0),MATCH(不同回收率下超额拨备!$A$86,【输出】数据汇总!$1:$1,0))/100,"")</f>
        <v>6896.37</v>
      </c>
      <c r="R138" s="111">
        <f t="shared" si="41"/>
        <v>-3.3039652193829143</v>
      </c>
      <c r="S138" s="109">
        <f t="shared" si="41"/>
        <v>-0.14642353731020813</v>
      </c>
      <c r="T138" s="117">
        <f t="shared" si="42"/>
        <v>27.888000000000005</v>
      </c>
      <c r="U138" s="115">
        <f t="shared" si="43"/>
        <v>-353.33962299999996</v>
      </c>
      <c r="V138" s="108">
        <f t="shared" si="44"/>
        <v>-1.1561025521054868</v>
      </c>
      <c r="W138" s="109">
        <f t="shared" si="45"/>
        <v>-5.12355953929386E-2</v>
      </c>
      <c r="X138" s="117">
        <f t="shared" si="46"/>
        <v>91.1</v>
      </c>
      <c r="Y138" s="115">
        <f t="shared" si="47"/>
        <v>84.294554999999946</v>
      </c>
      <c r="Z138" s="111">
        <f t="shared" si="48"/>
        <v>0.27580589274613077</v>
      </c>
      <c r="AA138" s="108">
        <f t="shared" si="49"/>
        <v>1.2223032551907735E-2</v>
      </c>
      <c r="AB138" s="117">
        <f t="shared" si="50"/>
        <v>154.31199999999998</v>
      </c>
      <c r="AC138" s="115">
        <f t="shared" si="51"/>
        <v>521.92873299999974</v>
      </c>
      <c r="AD138" s="111">
        <f t="shared" si="52"/>
        <v>1.7077143375977482</v>
      </c>
      <c r="AE138" s="108">
        <f t="shared" si="53"/>
        <v>7.5681660496754052E-2</v>
      </c>
    </row>
    <row r="139" spans="1:31" x14ac:dyDescent="0.25">
      <c r="A139" s="118" t="s">
        <v>26</v>
      </c>
      <c r="B139" s="5" t="s">
        <v>159</v>
      </c>
      <c r="C139" s="5" t="s">
        <v>542</v>
      </c>
      <c r="D139" s="7" t="str">
        <f t="shared" si="56"/>
        <v>A+H股11</v>
      </c>
      <c r="E139" s="113">
        <f>VLOOKUP($B139,'估值散点图-回收率0'!$C:$E,2,0)</f>
        <v>1.0017730880312814</v>
      </c>
      <c r="F139" s="113">
        <f>VLOOKUP($B139,'估值散点图-回收率0'!$C:$E,3,0)</f>
        <v>7.7268281647594179</v>
      </c>
      <c r="G139" s="104">
        <f>IFERROR(INDEX(【输出】数据汇总!$A:$AJ,MATCH(不同回收率下超额拨备!$B139&amp;不同回收率下超额拨备!G$3,【输出】数据汇总!$A:$A,0),MATCH(不同回收率下超额拨备!$A$86,【输出】数据汇总!$1:$1,0))/100,"")</f>
        <v>1720.857452</v>
      </c>
      <c r="H139" s="104">
        <f>IFERROR(INDEX(【输出】数据汇总!$A:$AJ,MATCH(不同回收率下超额拨备!$B139&amp;不同回收率下超额拨备!H$3,【输出】数据汇总!$A:$A,0),MATCH(不同回收率下超额拨备!$A$86,【输出】数据汇总!$1:$1,0))/100,"")</f>
        <v>2672.22</v>
      </c>
      <c r="I139" s="104">
        <f>IFERROR(INDEX(【输出】数据汇总!$A:$AJ,MATCH(不同回收率下超额拨备!$B139&amp;不同回收率下超额拨备!I$3,【输出】数据汇总!$A:$A,0),MATCH(不同回收率下超额拨备!$A$86,【输出】数据汇总!$1:$1,0))/100,"")</f>
        <v>951.36254799999995</v>
      </c>
      <c r="J139" s="104">
        <f>IFERROR(INDEX(【输出】数据汇总!$A:$AJ,MATCH(不同回收率下超额拨备!$B139&amp;不同回收率下超额拨备!J$3,【输出】数据汇总!$A:$A,0),MATCH(不同回收率下超额拨备!$A$86,【输出】数据汇总!$1:$1,0))/100,"")</f>
        <v>246.29000000000005</v>
      </c>
      <c r="K139" s="104">
        <f>IFERROR(INDEX(【输出】数据汇总!$A:$AJ,MATCH(不同回收率下超额拨备!$B139&amp;不同回收率下超额拨备!K$3,【输出】数据汇总!$A:$A,0),MATCH(不同回收率下超额拨备!$A$86,【输出】数据汇总!$1:$1,0))/100,"")</f>
        <v>524.6</v>
      </c>
      <c r="L139" s="119">
        <f t="shared" si="57"/>
        <v>0.35320000000000001</v>
      </c>
      <c r="M139" s="114">
        <f t="shared" si="55"/>
        <v>4.571086511421045E-2</v>
      </c>
      <c r="N139" s="104">
        <f>IFERROR(INDEX(【输出】数据汇总!$A:$AJ,MATCH(不同回收率下超额拨备!$B139&amp;不同回收率下超额拨备!N$3,【输出】数据汇总!$A:$A,0),MATCH(不同回收率下超额拨备!$A$86,【输出】数据汇总!$1:$1,0))/100,"")</f>
        <v>278.30999999999995</v>
      </c>
      <c r="O139" s="104">
        <f>IFERROR(INDEX(【输出】数据汇总!$A:$AJ,MATCH(不同回收率下超额拨备!$B139&amp;不同回收率下超额拨备!O$3,【输出】数据汇总!$A:$A,0),MATCH(不同回收率下超额拨备!$A$86,【输出】数据汇总!$1:$1,0))/100,"")</f>
        <v>1229.672548</v>
      </c>
      <c r="P139" s="104">
        <f>IFERROR(INDEX(【输出】数据汇总!$A:$AJ,MATCH(不同回收率下超额拨备!$B139&amp;不同回收率下超额拨备!P$3,【输出】数据汇总!$A:$A,0),MATCH(不同回收率下超额拨备!$A$86,【输出】数据汇总!$1:$1,0))/100,"")</f>
        <v>1501.81</v>
      </c>
      <c r="Q139" s="104">
        <f>IFERROR(INDEX(【输出】数据汇总!$A:$AJ,MATCH(不同回收率下超额拨备!$B139&amp;不同回收率下超额拨备!Q$3,【输出】数据汇总!$A:$A,0),MATCH(不同回收率下超额拨备!$A$86,【输出】数据汇总!$1:$1,0))/100,"")</f>
        <v>12728.75</v>
      </c>
      <c r="R139" s="111">
        <f t="shared" si="41"/>
        <v>0.81879368761694227</v>
      </c>
      <c r="S139" s="109">
        <f t="shared" si="41"/>
        <v>9.6605915584798197E-2</v>
      </c>
      <c r="T139" s="117">
        <f t="shared" si="42"/>
        <v>352.197</v>
      </c>
      <c r="U139" s="115">
        <f t="shared" si="43"/>
        <v>1819.8167836</v>
      </c>
      <c r="V139" s="108">
        <f t="shared" si="44"/>
        <v>1.2117490119256098</v>
      </c>
      <c r="W139" s="109">
        <f t="shared" si="45"/>
        <v>0.14296900980850438</v>
      </c>
      <c r="X139" s="117">
        <f t="shared" si="46"/>
        <v>401.45499999999998</v>
      </c>
      <c r="Y139" s="115">
        <f t="shared" si="47"/>
        <v>2213.2462739999996</v>
      </c>
      <c r="Z139" s="111">
        <f t="shared" si="48"/>
        <v>1.473719228131388</v>
      </c>
      <c r="AA139" s="108">
        <f t="shared" si="49"/>
        <v>0.17387773929097514</v>
      </c>
      <c r="AB139" s="117">
        <f t="shared" si="50"/>
        <v>450.71299999999997</v>
      </c>
      <c r="AC139" s="115">
        <f t="shared" si="51"/>
        <v>2606.6757643999999</v>
      </c>
      <c r="AD139" s="111">
        <f t="shared" si="52"/>
        <v>1.7356894443371664</v>
      </c>
      <c r="AE139" s="108">
        <f t="shared" si="53"/>
        <v>0.20478646877344595</v>
      </c>
    </row>
    <row r="140" spans="1:31" x14ac:dyDescent="0.25">
      <c r="A140" s="118" t="s">
        <v>79</v>
      </c>
      <c r="B140" s="5" t="s">
        <v>160</v>
      </c>
      <c r="C140" s="5" t="s">
        <v>542</v>
      </c>
      <c r="D140" s="7" t="str">
        <f t="shared" si="56"/>
        <v>A+H股12</v>
      </c>
      <c r="E140" s="113">
        <f>VLOOKUP($B140,'估值散点图-回收率0'!$C:$E,2,0)</f>
        <v>0.43355227245791972</v>
      </c>
      <c r="F140" s="113">
        <f>VLOOKUP($B140,'估值散点图-回收率0'!$C:$E,3,0)</f>
        <v>4.6672156092938932</v>
      </c>
      <c r="G140" s="104">
        <f>IFERROR(INDEX(【输出】数据汇总!$A:$AJ,MATCH(不同回收率下超额拨备!$B140&amp;不同回收率下超额拨备!G$3,【输出】数据汇总!$A:$A,0),MATCH(不同回收率下超额拨备!$A$86,【输出】数据汇总!$1:$1,0))/100,"")</f>
        <v>163.22587120400001</v>
      </c>
      <c r="H140" s="104">
        <f>IFERROR(INDEX(【输出】数据汇总!$A:$AJ,MATCH(不同回收率下超额拨备!$B140&amp;不同回收率下超额拨备!H$3,【输出】数据汇总!$A:$A,0),MATCH(不同回收率下超额拨备!$A$86,【输出】数据汇总!$1:$1,0))/100,"")</f>
        <v>148.17562000000001</v>
      </c>
      <c r="I140" s="104">
        <f>IFERROR(INDEX(【输出】数据汇总!$A:$AJ,MATCH(不同回收率下超额拨备!$B140&amp;不同回收率下超额拨备!I$3,【输出】数据汇总!$A:$A,0),MATCH(不同回收率下超额拨备!$A$86,【输出】数据汇总!$1:$1,0))/100,"")</f>
        <v>-15.050251203999997</v>
      </c>
      <c r="J140" s="104">
        <f>IFERROR(INDEX(【输出】数据汇总!$A:$AJ,MATCH(不同回收率下超额拨备!$B140&amp;不同回收率下超额拨备!J$3,【输出】数据汇总!$A:$A,0),MATCH(不同回收率下超额拨备!$A$86,【输出】数据汇总!$1:$1,0))/100,"")</f>
        <v>17.173929999999999</v>
      </c>
      <c r="K140" s="104">
        <f>IFERROR(INDEX(【输出】数据汇总!$A:$AJ,MATCH(不同回收率下超额拨备!$B140&amp;不同回收率下超额拨备!K$3,【输出】数据汇总!$A:$A,0),MATCH(不同回收率下超额拨备!$A$86,【输出】数据汇总!$1:$1,0))/100,"")</f>
        <v>22.054093577999993</v>
      </c>
      <c r="L140" s="119">
        <f t="shared" si="57"/>
        <v>0.30009999999999998</v>
      </c>
      <c r="M140" s="114">
        <f t="shared" si="55"/>
        <v>6.4299579261435133E-2</v>
      </c>
      <c r="N140" s="104">
        <f>IFERROR(INDEX(【输出】数据汇总!$A:$AJ,MATCH(不同回收率下超额拨备!$B140&amp;不同回收率下超额拨备!N$3,【输出】数据汇总!$A:$A,0),MATCH(不同回收率下超额拨备!$A$86,【输出】数据汇总!$1:$1,0))/100,"")</f>
        <v>4.8801635779999923</v>
      </c>
      <c r="O140" s="104">
        <f>IFERROR(INDEX(【输出】数据汇总!$A:$AJ,MATCH(不同回收率下超额拨备!$B140&amp;不同回收率下超额拨备!O$3,【输出】数据汇总!$A:$A,0),MATCH(不同回收率下超额拨备!$A$86,【输出】数据汇总!$1:$1,0))/100,"")</f>
        <v>-10.170087626000004</v>
      </c>
      <c r="P140" s="104">
        <f>IFERROR(INDEX(【输出】数据汇总!$A:$AJ,MATCH(不同回收率下超额拨备!$B140&amp;不同回收率下超额拨备!P$3,【输出】数据汇总!$A:$A,0),MATCH(不同回收率下超额拨备!$A$86,【输出】数据汇总!$1:$1,0))/100,"")</f>
        <v>56.542180000000002</v>
      </c>
      <c r="Q140" s="104">
        <f>IFERROR(INDEX(【输出】数据汇总!$A:$AJ,MATCH(不同回收率下超额拨备!$B140&amp;不同回收率下超额拨备!Q$3,【输出】数据汇总!$A:$A,0),MATCH(不同回收率下超额拨备!$A$86,【输出】数据汇总!$1:$1,0))/100,"")</f>
        <v>629.72107000000005</v>
      </c>
      <c r="R140" s="111">
        <f t="shared" si="41"/>
        <v>-0.17986727123007998</v>
      </c>
      <c r="S140" s="109">
        <f t="shared" si="41"/>
        <v>-1.6150146645085264E-2</v>
      </c>
      <c r="T140" s="117">
        <f t="shared" si="42"/>
        <v>10.032342577999994</v>
      </c>
      <c r="U140" s="115">
        <f t="shared" si="43"/>
        <v>43.949852735200011</v>
      </c>
      <c r="V140" s="108">
        <f t="shared" si="44"/>
        <v>0.77729321252205008</v>
      </c>
      <c r="W140" s="109">
        <f t="shared" si="45"/>
        <v>6.9792571392283259E-2</v>
      </c>
      <c r="X140" s="117">
        <f t="shared" si="46"/>
        <v>13.467128577999993</v>
      </c>
      <c r="Y140" s="115">
        <f t="shared" si="47"/>
        <v>80.029812976000002</v>
      </c>
      <c r="Z140" s="111">
        <f t="shared" si="48"/>
        <v>1.4154002016901364</v>
      </c>
      <c r="AA140" s="108">
        <f t="shared" si="49"/>
        <v>0.12708771675052893</v>
      </c>
      <c r="AB140" s="117">
        <f t="shared" si="50"/>
        <v>16.901914577999992</v>
      </c>
      <c r="AC140" s="115">
        <f t="shared" si="51"/>
        <v>116.10977321679999</v>
      </c>
      <c r="AD140" s="111">
        <f t="shared" si="52"/>
        <v>2.0535071908582228</v>
      </c>
      <c r="AE140" s="108">
        <f t="shared" si="53"/>
        <v>0.18438286210877458</v>
      </c>
    </row>
    <row r="141" spans="1:31" x14ac:dyDescent="0.25">
      <c r="A141" s="118" t="s">
        <v>88</v>
      </c>
      <c r="B141" s="5" t="s">
        <v>161</v>
      </c>
      <c r="C141" s="5" t="s">
        <v>542</v>
      </c>
      <c r="D141" s="7" t="str">
        <f t="shared" si="56"/>
        <v>A+H股13</v>
      </c>
      <c r="E141" s="113">
        <f>VLOOKUP($B141,'估值散点图-回收率0'!$C:$E,2,0)</f>
        <v>0.54830167165397947</v>
      </c>
      <c r="F141" s="113">
        <f>VLOOKUP($B141,'估值散点图-回收率0'!$C:$E,3,0)</f>
        <v>5.3120688083444128</v>
      </c>
      <c r="G141" s="104">
        <f>IFERROR(INDEX(【输出】数据汇总!$A:$AJ,MATCH(不同回收率下超额拨备!$B141&amp;不同回收率下超额拨备!G$3,【输出】数据汇总!$A:$A,0),MATCH(不同回收率下超额拨备!$A$86,【输出】数据汇总!$1:$1,0))/100,"")</f>
        <v>60.707434323999998</v>
      </c>
      <c r="H141" s="104">
        <f>IFERROR(INDEX(【输出】数据汇总!$A:$AJ,MATCH(不同回收率下超额拨备!$B141&amp;不同回收率下超额拨备!H$3,【输出】数据汇总!$A:$A,0),MATCH(不同回收率下超额拨备!$A$86,【输出】数据汇总!$1:$1,0))/100,"")</f>
        <v>112.27849999999998</v>
      </c>
      <c r="I141" s="104">
        <f>IFERROR(INDEX(【输出】数据汇总!$A:$AJ,MATCH(不同回收率下超额拨备!$B141&amp;不同回收率下超额拨备!I$3,【输出】数据汇总!$A:$A,0),MATCH(不同回收率下超额拨备!$A$86,【输出】数据汇总!$1:$1,0))/100,"")</f>
        <v>51.571065675999989</v>
      </c>
      <c r="J141" s="104">
        <f>IFERROR(INDEX(【输出】数据汇总!$A:$AJ,MATCH(不同回收率下超额拨备!$B141&amp;不同回收率下超额拨备!J$3,【输出】数据汇总!$A:$A,0),MATCH(不同回收率下超额拨备!$A$86,【输出】数据汇总!$1:$1,0))/100,"")</f>
        <v>43.727770000000007</v>
      </c>
      <c r="K141" s="104">
        <f>IFERROR(INDEX(【输出】数据汇总!$A:$AJ,MATCH(不同回收率下超额拨备!$B141&amp;不同回收率下超额拨备!K$3,【输出】数据汇总!$A:$A,0),MATCH(不同回收率下超额拨备!$A$86,【输出】数据汇总!$1:$1,0))/100,"")</f>
        <v>58.923990000000011</v>
      </c>
      <c r="L141" s="119">
        <f t="shared" si="57"/>
        <v>0.23102833989262997</v>
      </c>
      <c r="M141" s="114">
        <f t="shared" si="55"/>
        <v>4.3491217495097448E-2</v>
      </c>
      <c r="N141" s="104">
        <f>IFERROR(INDEX(【输出】数据汇总!$A:$AJ,MATCH(不同回收率下超额拨备!$B141&amp;不同回收率下超额拨备!N$3,【输出】数据汇总!$A:$A,0),MATCH(不同回收率下超额拨备!$A$86,【输出】数据汇总!$1:$1,0))/100,"")</f>
        <v>15.196220000000004</v>
      </c>
      <c r="O141" s="104">
        <f>IFERROR(INDEX(【输出】数据汇总!$A:$AJ,MATCH(不同回收率下超额拨备!$B141&amp;不同回收率下超额拨备!O$3,【输出】数据汇总!$A:$A,0),MATCH(不同回收率下超额拨备!$A$86,【输出】数据汇总!$1:$1,0))/100,"")</f>
        <v>66.767285675999986</v>
      </c>
      <c r="P141" s="104">
        <f>IFERROR(INDEX(【输出】数据汇总!$A:$AJ,MATCH(不同回收率下超额拨备!$B141&amp;不同回收率下超额拨备!P$3,【输出】数据汇总!$A:$A,0),MATCH(不同回收率下超额拨备!$A$86,【输出】数据汇总!$1:$1,0))/100,"")</f>
        <v>51.877409999999998</v>
      </c>
      <c r="Q141" s="104">
        <f>IFERROR(INDEX(【输出】数据汇总!$A:$AJ,MATCH(不同回收率下超额拨备!$B141&amp;不同回收率下超额拨备!Q$3,【输出】数据汇总!$A:$A,0),MATCH(不同回收率下超额拨备!$A$86,【输出】数据汇总!$1:$1,0))/100,"")</f>
        <v>491.67148000000003</v>
      </c>
      <c r="R141" s="111">
        <f t="shared" si="41"/>
        <v>1.2870204136251211</v>
      </c>
      <c r="S141" s="109">
        <f t="shared" si="41"/>
        <v>0.13579653974641764</v>
      </c>
      <c r="T141" s="117">
        <f t="shared" si="42"/>
        <v>28.314551000000009</v>
      </c>
      <c r="U141" s="115">
        <f t="shared" si="43"/>
        <v>98.097846973200006</v>
      </c>
      <c r="V141" s="108">
        <f t="shared" si="44"/>
        <v>1.8909549835506438</v>
      </c>
      <c r="W141" s="109">
        <f t="shared" si="45"/>
        <v>0.1995190914331659</v>
      </c>
      <c r="X141" s="117">
        <f t="shared" si="46"/>
        <v>37.060105000000007</v>
      </c>
      <c r="Y141" s="115">
        <f t="shared" si="47"/>
        <v>118.98488783799998</v>
      </c>
      <c r="Z141" s="111">
        <f t="shared" si="48"/>
        <v>2.2935780301676583</v>
      </c>
      <c r="AA141" s="108">
        <f t="shared" si="49"/>
        <v>0.24200079255766466</v>
      </c>
      <c r="AB141" s="117">
        <f t="shared" si="50"/>
        <v>45.805659000000006</v>
      </c>
      <c r="AC141" s="115">
        <f t="shared" si="51"/>
        <v>139.87192870280001</v>
      </c>
      <c r="AD141" s="111">
        <f t="shared" si="52"/>
        <v>2.696201076784674</v>
      </c>
      <c r="AE141" s="108">
        <f t="shared" si="53"/>
        <v>0.28448249368216355</v>
      </c>
    </row>
    <row r="142" spans="1:31" x14ac:dyDescent="0.25">
      <c r="A142" s="118" t="s">
        <v>85</v>
      </c>
      <c r="B142" s="5" t="s">
        <v>162</v>
      </c>
      <c r="C142" s="5" t="s">
        <v>542</v>
      </c>
      <c r="D142" s="7" t="str">
        <f t="shared" si="56"/>
        <v>A+H股14</v>
      </c>
      <c r="E142" s="113">
        <f>VLOOKUP($B142,'估值散点图-回收率0'!$C:$E,2,0)</f>
        <v>0.14871473147206588</v>
      </c>
      <c r="F142" s="113">
        <f>VLOOKUP($B142,'估值散点图-回收率0'!$C:$E,3,0)</f>
        <v>4.2561387060585796</v>
      </c>
      <c r="G142" s="104">
        <f>IFERROR(INDEX(【输出】数据汇总!$A:$AJ,MATCH(不同回收率下超额拨备!$B142&amp;不同回收率下超额拨备!G$3,【输出】数据汇总!$A:$A,0),MATCH(不同回收率下超额拨备!$A$86,【输出】数据汇总!$1:$1,0))/100,"")</f>
        <v>152.89609081200001</v>
      </c>
      <c r="H142" s="104">
        <f>IFERROR(INDEX(【输出】数据汇总!$A:$AJ,MATCH(不同回收率下超额拨备!$B142&amp;不同回收率下超额拨备!H$3,【输出】数据汇总!$A:$A,0),MATCH(不同回收率下超额拨备!$A$86,【输出】数据汇总!$1:$1,0))/100,"")</f>
        <v>130.61117000000002</v>
      </c>
      <c r="I142" s="104">
        <f>IFERROR(INDEX(【输出】数据汇总!$A:$AJ,MATCH(不同回收率下超额拨备!$B142&amp;不同回收率下超额拨备!I$3,【输出】数据汇总!$A:$A,0),MATCH(不同回收率下超额拨备!$A$86,【输出】数据汇总!$1:$1,0))/100,"")</f>
        <v>-22.284920811999982</v>
      </c>
      <c r="J142" s="104">
        <f>IFERROR(INDEX(【输出】数据汇总!$A:$AJ,MATCH(不同回收率下超额拨备!$B142&amp;不同回收率下超额拨备!J$3,【输出】数据汇总!$A:$A,0),MATCH(不同回收率下超额拨备!$A$86,【输出】数据汇总!$1:$1,0))/100,"")</f>
        <v>135.75704000000002</v>
      </c>
      <c r="K142" s="104">
        <f>IFERROR(INDEX(【输出】数据汇总!$A:$AJ,MATCH(不同回收率下超额拨备!$B142&amp;不同回收率下超额拨备!K$3,【输出】数据汇总!$A:$A,0),MATCH(不同回收率下超额拨备!$A$86,【输出】数据汇总!$1:$1,0))/100,"")</f>
        <v>61.698069999999973</v>
      </c>
      <c r="L142" s="119">
        <f t="shared" si="57"/>
        <v>9.6942910219953285E-2</v>
      </c>
      <c r="M142" s="114">
        <f t="shared" si="55"/>
        <v>2.2777197106371515E-2</v>
      </c>
      <c r="N142" s="104">
        <f>IFERROR(INDEX(【输出】数据汇总!$A:$AJ,MATCH(不同回收率下超额拨备!$B142&amp;不同回收率下超额拨备!N$3,【输出】数据汇总!$A:$A,0),MATCH(不同回收率下超额拨备!$A$86,【输出】数据汇总!$1:$1,0))/100,"")</f>
        <v>-74.058970000000045</v>
      </c>
      <c r="O142" s="104">
        <f>IFERROR(INDEX(【输出】数据汇总!$A:$AJ,MATCH(不同回收率下超额拨备!$B142&amp;不同回收率下超额拨备!O$3,【输出】数据汇总!$A:$A,0),MATCH(不同回收率下超额拨备!$A$86,【输出】数据汇总!$1:$1,0))/100,"")</f>
        <v>-96.343890812000026</v>
      </c>
      <c r="P142" s="104">
        <f>IFERROR(INDEX(【输出】数据汇总!$A:$AJ,MATCH(不同回收率下超额拨备!$B142&amp;不同回收率下超额拨备!P$3,【输出】数据汇总!$A:$A,0),MATCH(不同回收率下超额拨备!$A$86,【输出】数据汇总!$1:$1,0))/100,"")</f>
        <v>18.950050000000001</v>
      </c>
      <c r="Q142" s="104">
        <f>IFERROR(INDEX(【输出】数据汇总!$A:$AJ,MATCH(不同回收率下超额拨备!$B142&amp;不同回收率下超额拨备!Q$3,【输出】数据汇总!$A:$A,0),MATCH(不同回收率下超额拨备!$A$86,【输出】数据汇总!$1:$1,0))/100,"")</f>
        <v>550.61252000000002</v>
      </c>
      <c r="R142" s="111">
        <f t="shared" si="41"/>
        <v>-5.0840969185833291</v>
      </c>
      <c r="S142" s="109">
        <f t="shared" si="41"/>
        <v>-0.17497584474105315</v>
      </c>
      <c r="T142" s="117">
        <f t="shared" si="42"/>
        <v>-33.33185800000004</v>
      </c>
      <c r="U142" s="115">
        <f t="shared" si="43"/>
        <v>-9.7479515684000262</v>
      </c>
      <c r="V142" s="108">
        <f t="shared" si="44"/>
        <v>-0.51440241943425091</v>
      </c>
      <c r="W142" s="109">
        <f t="shared" si="45"/>
        <v>-1.7703832031280411E-2</v>
      </c>
      <c r="X142" s="117">
        <f t="shared" si="46"/>
        <v>-6.180450000000036</v>
      </c>
      <c r="Y142" s="115">
        <f t="shared" si="47"/>
        <v>47.982674593999974</v>
      </c>
      <c r="Z142" s="111">
        <f t="shared" si="48"/>
        <v>2.5320605799984683</v>
      </c>
      <c r="AA142" s="108">
        <f t="shared" si="49"/>
        <v>8.7144176441901422E-2</v>
      </c>
      <c r="AB142" s="117">
        <f t="shared" si="50"/>
        <v>20.97095799999996</v>
      </c>
      <c r="AC142" s="115">
        <f t="shared" si="51"/>
        <v>105.71330075639997</v>
      </c>
      <c r="AD142" s="111">
        <f t="shared" si="52"/>
        <v>5.5785235794311872</v>
      </c>
      <c r="AE142" s="108">
        <f t="shared" si="53"/>
        <v>0.19199218491508324</v>
      </c>
    </row>
    <row r="143" spans="1:31" x14ac:dyDescent="0.25">
      <c r="A143" s="118" t="s">
        <v>106</v>
      </c>
      <c r="B143" s="5" t="s">
        <v>163</v>
      </c>
      <c r="C143" s="5" t="s">
        <v>542</v>
      </c>
      <c r="D143" s="120" t="str">
        <f t="shared" si="56"/>
        <v>A+H股15</v>
      </c>
      <c r="E143" s="113">
        <f>VLOOKUP($B143,'估值散点图-回收率0'!$C:$E,2,0)</f>
        <v>0.51750576376044055</v>
      </c>
      <c r="F143" s="113">
        <f>VLOOKUP($B143,'估值散点图-回收率0'!$C:$E,3,0)</f>
        <v>5.9232306765520821</v>
      </c>
      <c r="G143" s="104">
        <f>IFERROR(INDEX(【输出】数据汇总!$A:$AJ,MATCH(不同回收率下超额拨备!$B143&amp;不同回收率下超额拨备!G$3,【输出】数据汇总!$A:$A,0),MATCH(不同回收率下超额拨备!$A$86,【输出】数据汇总!$1:$1,0))/100,"")</f>
        <v>199.57100064400001</v>
      </c>
      <c r="H143" s="104">
        <f>IFERROR(INDEX(【输出】数据汇总!$A:$AJ,MATCH(不同回收率下超额拨备!$B143&amp;不同回收率下超额拨备!H$3,【输出】数据汇总!$A:$A,0),MATCH(不同回收率下超额拨备!$A$86,【输出】数据汇总!$1:$1,0))/100,"")</f>
        <v>315.45797999999996</v>
      </c>
      <c r="I143" s="104">
        <f>IFERROR(INDEX(【输出】数据汇总!$A:$AJ,MATCH(不同回收率下超额拨备!$B143&amp;不同回收率下超额拨备!I$3,【输出】数据汇总!$A:$A,0),MATCH(不同回收率下超额拨备!$A$86,【输出】数据汇总!$1:$1,0))/100,"")</f>
        <v>115.88697935599994</v>
      </c>
      <c r="J143" s="104">
        <f>IFERROR(INDEX(【输出】数据汇总!$A:$AJ,MATCH(不同回收率下超额拨备!$B143&amp;不同回收率下超额拨备!J$3,【输出】数据汇总!$A:$A,0),MATCH(不同回收率下超额拨备!$A$86,【输出】数据汇总!$1:$1,0))/100,"")</f>
        <v>10.945810000000002</v>
      </c>
      <c r="K143" s="104">
        <f>IFERROR(INDEX(【输出】数据汇总!$A:$AJ,MATCH(不同回收率下超额拨备!$B143&amp;不同回收率下超额拨备!K$3,【输出】数据汇总!$A:$A,0),MATCH(不同回收率下超额拨备!$A$86,【输出】数据汇总!$1:$1,0))/100,"")</f>
        <v>33.185290000000023</v>
      </c>
      <c r="L143" s="119">
        <f t="shared" si="57"/>
        <v>0.3068221575171487</v>
      </c>
      <c r="M143" s="114">
        <f t="shared" si="55"/>
        <v>5.1799798838114836E-2</v>
      </c>
      <c r="N143" s="104">
        <f>IFERROR(INDEX(【输出】数据汇总!$A:$AJ,MATCH(不同回收率下超额拨备!$B143&amp;不同回收率下超额拨备!N$3,【输出】数据汇总!$A:$A,0),MATCH(不同回收率下超额拨备!$A$86,【输出】数据汇总!$1:$1,0))/100,"")</f>
        <v>22.239480000000022</v>
      </c>
      <c r="O143" s="104">
        <f>IFERROR(INDEX(【输出】数据汇总!$A:$AJ,MATCH(不同回收率下超额拨备!$B143&amp;不同回收率下超额拨备!O$3,【输出】数据汇总!$A:$A,0),MATCH(不同回收率下超额拨备!$A$86,【输出】数据汇总!$1:$1,0))/100,"")</f>
        <v>138.12645935599997</v>
      </c>
      <c r="P143" s="104">
        <f>IFERROR(INDEX(【输出】数据汇总!$A:$AJ,MATCH(不同回收率下超额拨备!$B143&amp;不同回收率下超额拨备!P$3,【输出】数据汇总!$A:$A,0),MATCH(不同回收率下超额拨备!$A$86,【输出】数据汇总!$1:$1,0))/100,"")</f>
        <v>121.28421</v>
      </c>
      <c r="Q143" s="104">
        <f>IFERROR(INDEX(【输出】数据汇总!$A:$AJ,MATCH(不同回收率下超额拨备!$B143&amp;不同回收率下超额拨备!Q$3,【输出】数据汇总!$A:$A,0),MATCH(不同回收率下超额拨备!$A$86,【输出】数据汇总!$1:$1,0))/100,"")</f>
        <v>1371.2674500000001</v>
      </c>
      <c r="R143" s="111">
        <f t="shared" si="41"/>
        <v>1.1388659690820426</v>
      </c>
      <c r="S143" s="109">
        <f t="shared" si="41"/>
        <v>0.1007290440358662</v>
      </c>
      <c r="T143" s="117">
        <f t="shared" si="42"/>
        <v>25.523223000000023</v>
      </c>
      <c r="U143" s="115">
        <f t="shared" si="43"/>
        <v>201.28150254919998</v>
      </c>
      <c r="V143" s="108">
        <f t="shared" si="44"/>
        <v>1.6595853866649251</v>
      </c>
      <c r="W143" s="109">
        <f t="shared" si="45"/>
        <v>0.14678500722029098</v>
      </c>
      <c r="X143" s="117">
        <f t="shared" si="46"/>
        <v>27.712385000000022</v>
      </c>
      <c r="Y143" s="115">
        <f t="shared" si="47"/>
        <v>243.38486467799999</v>
      </c>
      <c r="Z143" s="111">
        <f t="shared" si="48"/>
        <v>2.0067316650535134</v>
      </c>
      <c r="AA143" s="108">
        <f t="shared" si="49"/>
        <v>0.17748898267657412</v>
      </c>
      <c r="AB143" s="117">
        <f t="shared" si="50"/>
        <v>29.901547000000022</v>
      </c>
      <c r="AC143" s="115">
        <f t="shared" si="51"/>
        <v>285.48822680679996</v>
      </c>
      <c r="AD143" s="111">
        <f t="shared" si="52"/>
        <v>2.3538779434421016</v>
      </c>
      <c r="AE143" s="108">
        <f t="shared" si="53"/>
        <v>0.20819295813285726</v>
      </c>
    </row>
    <row r="144" spans="1:31" s="15" customFormat="1" x14ac:dyDescent="0.25">
      <c r="A144" s="154">
        <v>1</v>
      </c>
      <c r="B144" s="17" t="s">
        <v>208</v>
      </c>
      <c r="C144" s="17" t="s">
        <v>236</v>
      </c>
      <c r="D144" s="7" t="str">
        <f t="shared" si="56"/>
        <v>纯H股1</v>
      </c>
      <c r="E144" s="103">
        <f>VLOOKUP($B144,'估值散点图-回收率0'!$C:$E,2,0)</f>
        <v>0.12600402295236182</v>
      </c>
      <c r="F144" s="103">
        <f>VLOOKUP($B144,'估值散点图-回收率0'!$C:$E,3,0)</f>
        <v>3.7754775059758736</v>
      </c>
      <c r="G144" s="155">
        <f>IFERROR(INDEX(【输出】数据汇总!$A:$AJ,MATCH(不同回收率下超额拨备!$B144&amp;不同回收率下超额拨备!G$3,【输出】数据汇总!$A:$A,0),MATCH(不同回收率下超额拨备!$A$86,【输出】数据汇总!$1:$1,0))/100,"")</f>
        <v>286.666</v>
      </c>
      <c r="H144" s="155">
        <f>IFERROR(INDEX(【输出】数据汇总!$A:$AJ,MATCH(不同回收率下超额拨备!$B144&amp;不同回收率下超额拨备!H$3,【输出】数据汇总!$A:$A,0),MATCH(不同回收率下超额拨备!$A$86,【输出】数据汇总!$1:$1,0))/100,"")</f>
        <v>238.51265000000001</v>
      </c>
      <c r="I144" s="155">
        <f>IFERROR(INDEX(【输出】数据汇总!$A:$AJ,MATCH(不同回收率下超额拨备!$B144&amp;不同回收率下超额拨备!I$3,【输出】数据汇总!$A:$A,0),MATCH(不同回收率下超额拨备!$A$86,【输出】数据汇总!$1:$1,0))/100,"")</f>
        <v>-48.153349999999989</v>
      </c>
      <c r="J144" s="155">
        <f>IFERROR(INDEX(【输出】数据汇总!$A:$AJ,MATCH(不同回收率下超额拨备!$B144&amp;不同回收率下超额拨备!J$3,【输出】数据汇总!$A:$A,0),MATCH(不同回收率下超额拨备!$A$86,【输出】数据汇总!$1:$1,0))/100,"")</f>
        <v>273.71906000000001</v>
      </c>
      <c r="K144" s="155">
        <f>IFERROR(INDEX(【输出】数据汇总!$A:$AJ,MATCH(不同回收率下超额拨备!$B144&amp;不同回收率下超额拨备!K$3,【输出】数据汇总!$A:$A,0),MATCH(不同回收率下超额拨备!$A$86,【输出】数据汇总!$1:$1,0))/100,"")</f>
        <v>267.87834000000004</v>
      </c>
      <c r="L144" s="156">
        <f t="shared" ref="L144:L157" si="58">VLOOKUP(B144,AI:AK,3,0)</f>
        <v>0.1173749287151632</v>
      </c>
      <c r="M144" s="106">
        <f t="shared" si="55"/>
        <v>3.1088763879371727E-2</v>
      </c>
      <c r="N144" s="155">
        <f>IFERROR(INDEX(【输出】数据汇总!$A:$AJ,MATCH(不同回收率下超额拨备!$B144&amp;不同回收率下超额拨备!N$3,【输出】数据汇总!$A:$A,0),MATCH(不同回收率下超额拨备!$A$86,【输出】数据汇总!$1:$1,0))/100,"")</f>
        <v>-5.840720000000001</v>
      </c>
      <c r="O144" s="155">
        <f>IFERROR(INDEX(【输出】数据汇总!$A:$AJ,MATCH(不同回收率下超额拨备!$B144&amp;不同回收率下超额拨备!O$3,【输出】数据汇总!$A:$A,0),MATCH(不同回收率下超额拨备!$A$86,【输出】数据汇总!$1:$1,0))/100,"")</f>
        <v>-53.994069999999994</v>
      </c>
      <c r="P144" s="155">
        <f>IFERROR(INDEX(【输出】数据汇总!$A:$AJ,MATCH(不同回收率下超额拨备!$B144&amp;不同回收率下超额拨备!P$3,【输出】数据汇总!$A:$A,0),MATCH(不同回收率下超额拨备!$A$86,【输出】数据汇总!$1:$1,0))/100,"")</f>
        <v>35.885980000000004</v>
      </c>
      <c r="Q144" s="155">
        <f>IFERROR(INDEX(【输出】数据汇总!$A:$AJ,MATCH(不同回收率下超额拨备!$B144&amp;不同回收率下超额拨备!Q$3,【输出】数据汇总!$A:$A,0),MATCH(不同回收率下超额拨备!$A$86,【输出】数据汇总!$1:$1,0))/100,"")</f>
        <v>962.36691999999994</v>
      </c>
      <c r="R144" s="157">
        <f t="shared" si="41"/>
        <v>-1.5046006824949463</v>
      </c>
      <c r="S144" s="158">
        <f t="shared" si="41"/>
        <v>-5.6105492487210591E-2</v>
      </c>
      <c r="T144" s="155">
        <f t="shared" si="42"/>
        <v>76.274998000000039</v>
      </c>
      <c r="U144" s="107">
        <f t="shared" si="43"/>
        <v>114.12144800000007</v>
      </c>
      <c r="V144" s="159">
        <f t="shared" si="44"/>
        <v>3.1801123447095514</v>
      </c>
      <c r="W144" s="158">
        <f t="shared" si="45"/>
        <v>0.11858413420943446</v>
      </c>
      <c r="X144" s="155">
        <f t="shared" si="46"/>
        <v>131.01881000000003</v>
      </c>
      <c r="Y144" s="107">
        <f t="shared" si="47"/>
        <v>226.19846000000004</v>
      </c>
      <c r="Z144" s="157">
        <f t="shared" si="48"/>
        <v>6.3032543628458804</v>
      </c>
      <c r="AA144" s="159">
        <f t="shared" si="49"/>
        <v>0.23504388534053108</v>
      </c>
      <c r="AB144" s="155">
        <f t="shared" si="50"/>
        <v>185.76262200000002</v>
      </c>
      <c r="AC144" s="107">
        <f t="shared" si="51"/>
        <v>338.27547200000004</v>
      </c>
      <c r="AD144" s="157">
        <f t="shared" si="52"/>
        <v>9.4263963809822116</v>
      </c>
      <c r="AE144" s="159">
        <f t="shared" si="53"/>
        <v>0.35150363647162775</v>
      </c>
    </row>
    <row r="145" spans="1:31" x14ac:dyDescent="0.25">
      <c r="A145" s="118">
        <v>2</v>
      </c>
      <c r="B145" s="5" t="s">
        <v>209</v>
      </c>
      <c r="C145" s="5" t="s">
        <v>236</v>
      </c>
      <c r="D145" s="7" t="str">
        <f t="shared" si="56"/>
        <v>纯H股2</v>
      </c>
      <c r="E145" s="113">
        <f>VLOOKUP($B145,'估值散点图-回收率0'!$C:$E,2,0)</f>
        <v>0.23662202522144868</v>
      </c>
      <c r="F145" s="113">
        <f>VLOOKUP($B145,'估值散点图-回收率0'!$C:$E,3,0)</f>
        <v>11.747379926707545</v>
      </c>
      <c r="G145" s="104">
        <f>IFERROR(INDEX(【输出】数据汇总!$A:$AJ,MATCH(不同回收率下超额拨备!$B145&amp;不同回收率下超额拨备!G$3,【输出】数据汇总!$A:$A,0),MATCH(不同回收率下超额拨备!$A$86,【输出】数据汇总!$1:$1,0))/100,"")</f>
        <v>625.67070000000012</v>
      </c>
      <c r="H145" s="104">
        <f>IFERROR(INDEX(【输出】数据汇总!$A:$AJ,MATCH(不同回收率下超额拨备!$B145&amp;不同回收率下超额拨备!H$3,【输出】数据汇总!$A:$A,0),MATCH(不同回收率下超额拨备!$A$86,【输出】数据汇总!$1:$1,0))/100,"")</f>
        <v>241.36539000000002</v>
      </c>
      <c r="I145" s="104">
        <f>IFERROR(INDEX(【输出】数据汇总!$A:$AJ,MATCH(不同回收率下超额拨备!$B145&amp;不同回收率下超额拨备!I$3,【输出】数据汇总!$A:$A,0),MATCH(不同回收率下超额拨备!$A$86,【输出】数据汇总!$1:$1,0))/100,"")</f>
        <v>-384.30531000000002</v>
      </c>
      <c r="J145" s="104">
        <f>IFERROR(INDEX(【输出】数据汇总!$A:$AJ,MATCH(不同回收率下超额拨备!$B145&amp;不同回收率下超额拨备!J$3,【输出】数据汇总!$A:$A,0),MATCH(不同回收率下超额拨备!$A$86,【输出】数据汇总!$1:$1,0))/100,"")</f>
        <v>68.195970000000003</v>
      </c>
      <c r="K145" s="104">
        <f>IFERROR(INDEX(【输出】数据汇总!$A:$AJ,MATCH(不同回收率下超额拨备!$B145&amp;不同回收率下超额拨备!K$3,【输出】数据汇总!$A:$A,0),MATCH(不同回收率下超额拨备!$A$86,【输出】数据汇总!$1:$1,0))/100,"")</f>
        <v>72.055230000000009</v>
      </c>
      <c r="L145" s="105">
        <f t="shared" si="58"/>
        <v>0.31129440955236626</v>
      </c>
      <c r="M145" s="114">
        <f t="shared" si="55"/>
        <v>2.6499050128160211E-2</v>
      </c>
      <c r="N145" s="104">
        <f>IFERROR(INDEX(【输出】数据汇总!$A:$AJ,MATCH(不同回收率下超额拨备!$B145&amp;不同回收率下超额拨备!N$3,【输出】数据汇总!$A:$A,0),MATCH(不同回收率下超额拨备!$A$86,【输出】数据汇总!$1:$1,0))/100,"")</f>
        <v>3.8592600000000039</v>
      </c>
      <c r="O145" s="104">
        <f>IFERROR(INDEX(【输出】数据汇总!$A:$AJ,MATCH(不同回收率下超额拨备!$B145&amp;不同回收率下超额拨备!O$3,【输出】数据汇总!$A:$A,0),MATCH(不同回收率下超额拨备!$A$86,【输出】数据汇总!$1:$1,0))/100,"")</f>
        <v>-380.44605000000001</v>
      </c>
      <c r="P145" s="104">
        <f>IFERROR(INDEX(【输出】数据汇总!$A:$AJ,MATCH(不同回收率下超额拨备!$B145&amp;不同回收率下超额拨备!P$3,【输出】数据汇总!$A:$A,0),MATCH(不同回收率下超额拨备!$A$86,【输出】数据汇总!$1:$1,0))/100,"")</f>
        <v>21.218789999999998</v>
      </c>
      <c r="Q145" s="104">
        <f>IFERROR(INDEX(【输出】数据汇总!$A:$AJ,MATCH(不同回收率下超额拨备!$B145&amp;不同回收率下超额拨备!Q$3,【输出】数据汇总!$A:$A,0),MATCH(不同回收率下超额拨备!$A$86,【输出】数据汇总!$1:$1,0))/100,"")</f>
        <v>937.30124999999998</v>
      </c>
      <c r="R145" s="111">
        <f t="shared" si="41"/>
        <v>-17.929676951419005</v>
      </c>
      <c r="S145" s="109">
        <f t="shared" si="41"/>
        <v>-0.40589516977599255</v>
      </c>
      <c r="T145" s="117">
        <f t="shared" si="42"/>
        <v>24.318051000000011</v>
      </c>
      <c r="U145" s="115">
        <f t="shared" si="43"/>
        <v>-172.28604900000005</v>
      </c>
      <c r="V145" s="108">
        <f t="shared" si="44"/>
        <v>-8.1195039396685704</v>
      </c>
      <c r="W145" s="109">
        <f t="shared" si="45"/>
        <v>-0.18381075347973777</v>
      </c>
      <c r="X145" s="117">
        <f t="shared" si="46"/>
        <v>37.957245000000007</v>
      </c>
      <c r="Y145" s="115">
        <f t="shared" si="47"/>
        <v>-33.512715000000014</v>
      </c>
      <c r="Z145" s="111">
        <f t="shared" si="48"/>
        <v>-1.5793885985016118</v>
      </c>
      <c r="AA145" s="108">
        <f t="shared" si="49"/>
        <v>-3.5754475948901181E-2</v>
      </c>
      <c r="AB145" s="117">
        <f t="shared" si="50"/>
        <v>51.596439000000004</v>
      </c>
      <c r="AC145" s="115">
        <f t="shared" si="51"/>
        <v>105.26061899999996</v>
      </c>
      <c r="AD145" s="111">
        <f t="shared" si="52"/>
        <v>4.9607267426653436</v>
      </c>
      <c r="AE145" s="108">
        <f t="shared" si="53"/>
        <v>0.11230180158193533</v>
      </c>
    </row>
    <row r="146" spans="1:31" x14ac:dyDescent="0.25">
      <c r="A146" s="118">
        <v>3</v>
      </c>
      <c r="B146" s="5" t="s">
        <v>210</v>
      </c>
      <c r="C146" s="5" t="s">
        <v>236</v>
      </c>
      <c r="D146" s="7" t="str">
        <f t="shared" si="56"/>
        <v>纯H股3</v>
      </c>
      <c r="E146" s="113">
        <f>VLOOKUP($B146,'估值散点图-回收率0'!$C:$E,2,0)</f>
        <v>0.17627227075187582</v>
      </c>
      <c r="F146" s="113">
        <f>VLOOKUP($B146,'估值散点图-回收率0'!$C:$E,3,0)</f>
        <v>3.23836027069841</v>
      </c>
      <c r="G146" s="104">
        <f>IFERROR(INDEX(【输出】数据汇总!$A:$AJ,MATCH(不同回收率下超额拨备!$B146&amp;不同回收率下超额拨备!G$3,【输出】数据汇总!$A:$A,0),MATCH(不同回收率下超额拨备!$A$86,【输出】数据汇总!$1:$1,0))/100,"")</f>
        <v>255.37676414000001</v>
      </c>
      <c r="H146" s="104">
        <f>IFERROR(INDEX(【输出】数据汇总!$A:$AJ,MATCH(不同回收率下超额拨备!$B146&amp;不同回收率下超额拨备!H$3,【输出】数据汇总!$A:$A,0),MATCH(不同回收率下超额拨备!$A$86,【输出】数据汇总!$1:$1,0))/100,"")</f>
        <v>142.24476000000001</v>
      </c>
      <c r="I146" s="104">
        <f>IFERROR(INDEX(【输出】数据汇总!$A:$AJ,MATCH(不同回收率下超额拨备!$B146&amp;不同回收率下超额拨备!I$3,【输出】数据汇总!$A:$A,0),MATCH(不同回收率下超额拨备!$A$86,【输出】数据汇总!$1:$1,0))/100,"")</f>
        <v>-113.13200414000001</v>
      </c>
      <c r="J146" s="104">
        <f>IFERROR(INDEX(【输出】数据汇总!$A:$AJ,MATCH(不同回收率下超额拨备!$B146&amp;不同回收率下超额拨备!J$3,【输出】数据汇总!$A:$A,0),MATCH(不同回收率下超额拨备!$A$86,【输出】数据汇总!$1:$1,0))/100,"")</f>
        <v>19.92407</v>
      </c>
      <c r="K146" s="104">
        <f>IFERROR(INDEX(【输出】数据汇总!$A:$AJ,MATCH(不同回收率下超额拨备!$B146&amp;不同回收率下超额拨备!K$3,【输出】数据汇总!$A:$A,0),MATCH(不同回收率下超额拨备!$A$86,【输出】数据汇总!$1:$1,0))/100,"")</f>
        <v>43.800320000000013</v>
      </c>
      <c r="L146" s="105">
        <f t="shared" si="58"/>
        <v>0.21846738697527399</v>
      </c>
      <c r="M146" s="114">
        <f t="shared" si="55"/>
        <v>6.7462347828321653E-2</v>
      </c>
      <c r="N146" s="104">
        <f>IFERROR(INDEX(【输出】数据汇总!$A:$AJ,MATCH(不同回收率下超额拨备!$B146&amp;不同回收率下超额拨备!N$3,【输出】数据汇总!$A:$A,0),MATCH(不同回收率下超额拨备!$A$86,【输出】数据汇总!$1:$1,0))/100,"")</f>
        <v>23.87625000000001</v>
      </c>
      <c r="O146" s="104">
        <f>IFERROR(INDEX(【输出】数据汇总!$A:$AJ,MATCH(不同回收率下超额拨备!$B146&amp;不同回收率下超额拨备!O$3,【输出】数据汇总!$A:$A,0),MATCH(不同回收率下超额拨备!$A$86,【输出】数据汇总!$1:$1,0))/100,"")</f>
        <v>-89.255754139999993</v>
      </c>
      <c r="P146" s="104">
        <f>IFERROR(INDEX(【输出】数据汇总!$A:$AJ,MATCH(不同回收率下超额拨备!$B146&amp;不同回收率下超额拨备!P$3,【输出】数据汇总!$A:$A,0),MATCH(不同回收率下超额拨备!$A$86,【输出】数据汇总!$1:$1,0))/100,"")</f>
        <v>38.661200000000001</v>
      </c>
      <c r="Q146" s="104">
        <f>IFERROR(INDEX(【输出】数据汇总!$A:$AJ,MATCH(不同回收率下超额拨备!$B146&amp;不同回收率下超额拨备!Q$3,【输出】数据汇总!$A:$A,0),MATCH(不同回收率下超额拨备!$A$86,【输出】数据汇总!$1:$1,0))/100,"")</f>
        <v>702.41255000000001</v>
      </c>
      <c r="R146" s="111">
        <f t="shared" si="41"/>
        <v>-2.3086648665845857</v>
      </c>
      <c r="S146" s="109">
        <f t="shared" si="41"/>
        <v>-0.12707027250580871</v>
      </c>
      <c r="T146" s="117">
        <f t="shared" si="42"/>
        <v>29.853471000000013</v>
      </c>
      <c r="U146" s="115">
        <f t="shared" si="43"/>
        <v>-6.6655038979999688</v>
      </c>
      <c r="V146" s="108">
        <f t="shared" si="44"/>
        <v>-0.17240809643777141</v>
      </c>
      <c r="W146" s="109">
        <f t="shared" si="45"/>
        <v>-9.4894430602072369E-3</v>
      </c>
      <c r="X146" s="117">
        <f t="shared" si="46"/>
        <v>33.838285000000013</v>
      </c>
      <c r="Y146" s="115">
        <f t="shared" si="47"/>
        <v>48.394662930000024</v>
      </c>
      <c r="Z146" s="111">
        <f t="shared" si="48"/>
        <v>1.2517630836601044</v>
      </c>
      <c r="AA146" s="108">
        <f t="shared" si="49"/>
        <v>6.8897776570193719E-2</v>
      </c>
      <c r="AB146" s="117">
        <f t="shared" si="50"/>
        <v>37.823099000000013</v>
      </c>
      <c r="AC146" s="115">
        <f t="shared" si="51"/>
        <v>103.45482975800002</v>
      </c>
      <c r="AD146" s="111">
        <f t="shared" si="52"/>
        <v>2.6759342637579802</v>
      </c>
      <c r="AE146" s="108">
        <f t="shared" si="53"/>
        <v>0.14728499620059468</v>
      </c>
    </row>
    <row r="147" spans="1:31" x14ac:dyDescent="0.25">
      <c r="A147" s="118">
        <v>4</v>
      </c>
      <c r="B147" s="5" t="s">
        <v>211</v>
      </c>
      <c r="C147" s="5" t="s">
        <v>236</v>
      </c>
      <c r="D147" s="7" t="str">
        <f t="shared" si="56"/>
        <v>纯H股4</v>
      </c>
      <c r="E147" s="113">
        <f>VLOOKUP($B147,'估值散点图-回收率0'!$C:$E,2,0)</f>
        <v>7.5093403056328903E-2</v>
      </c>
      <c r="F147" s="113">
        <f>VLOOKUP($B147,'估值散点图-回收率0'!$C:$E,3,0)</f>
        <v>5.6558526808183309</v>
      </c>
      <c r="G147" s="104">
        <f>IFERROR(INDEX(【输出】数据汇总!$A:$AJ,MATCH(不同回收率下超额拨备!$B147&amp;不同回收率下超额拨备!G$3,【输出】数据汇总!$A:$A,0),MATCH(不同回收率下超额拨备!$A$86,【输出】数据汇总!$1:$1,0))/100,"")</f>
        <v>203.95059579999997</v>
      </c>
      <c r="H147" s="104">
        <f>IFERROR(INDEX(【输出】数据汇总!$A:$AJ,MATCH(不同回收率下超额拨备!$B147&amp;不同回收率下超额拨备!H$3,【输出】数据汇总!$A:$A,0),MATCH(不同回收率下超额拨备!$A$86,【输出】数据汇总!$1:$1,0))/100,"")</f>
        <v>117.88141999999999</v>
      </c>
      <c r="I147" s="104">
        <f>IFERROR(INDEX(【输出】数据汇总!$A:$AJ,MATCH(不同回收率下超额拨备!$B147&amp;不同回收率下超额拨备!I$3,【输出】数据汇总!$A:$A,0),MATCH(不同回收率下超额拨备!$A$86,【输出】数据汇总!$1:$1,0))/100,"")</f>
        <v>-86.069175799999982</v>
      </c>
      <c r="J147" s="104">
        <f>IFERROR(INDEX(【输出】数据汇总!$A:$AJ,MATCH(不同回收率下超额拨备!$B147&amp;不同回收率下超额拨备!J$3,【输出】数据汇总!$A:$A,0),MATCH(不同回收率下超额拨备!$A$86,【输出】数据汇总!$1:$1,0))/100,"")</f>
        <v>69.729939999999999</v>
      </c>
      <c r="K147" s="104">
        <f>IFERROR(INDEX(【输出】数据汇总!$A:$AJ,MATCH(不同回收率下超额拨备!$B147&amp;不同回收率下超额拨备!K$3,【输出】数据汇总!$A:$A,0),MATCH(不同回收率下超额拨备!$A$86,【输出】数据汇总!$1:$1,0))/100,"")</f>
        <v>60.362069999999989</v>
      </c>
      <c r="L147" s="105">
        <f t="shared" si="58"/>
        <v>0.21603993763868756</v>
      </c>
      <c r="M147" s="114">
        <f t="shared" si="55"/>
        <v>3.8197589263840107E-2</v>
      </c>
      <c r="N147" s="104">
        <f>IFERROR(INDEX(【输出】数据汇总!$A:$AJ,MATCH(不同回收率下超额拨备!$B147&amp;不同回收率下超额拨备!N$3,【输出】数据汇总!$A:$A,0),MATCH(不同回收率下超额拨备!$A$86,【输出】数据汇总!$1:$1,0))/100,"")</f>
        <v>-9.3678700000000124</v>
      </c>
      <c r="O147" s="104">
        <f>IFERROR(INDEX(【输出】数据汇总!$A:$AJ,MATCH(不同回收率下超额拨备!$B147&amp;不同回收率下超额拨备!O$3,【输出】数据汇总!$A:$A,0),MATCH(不同回收率下超额拨备!$A$86,【输出】数据汇总!$1:$1,0))/100,"")</f>
        <v>-95.437045799999979</v>
      </c>
      <c r="P147" s="104">
        <f>IFERROR(INDEX(【输出】数据汇总!$A:$AJ,MATCH(不同回收率下超额拨备!$B147&amp;不同回收率下超额拨备!P$3,【输出】数据汇总!$A:$A,0),MATCH(不同回收率下超额拨备!$A$86,【输出】数据汇总!$1:$1,0))/100,"")</f>
        <v>9.6449599999999993</v>
      </c>
      <c r="Q147" s="104">
        <f>IFERROR(INDEX(【输出】数据汇总!$A:$AJ,MATCH(不同回收率下超额拨备!$B147&amp;不同回收率下超额拨备!Q$3,【输出】数据汇总!$A:$A,0),MATCH(不同回收率下超额拨备!$A$86,【输出】数据汇总!$1:$1,0))/100,"")</f>
        <v>474.58504999999997</v>
      </c>
      <c r="R147" s="111">
        <f t="shared" si="41"/>
        <v>-9.8950172732701827</v>
      </c>
      <c r="S147" s="109">
        <f t="shared" si="41"/>
        <v>-0.20109576945165042</v>
      </c>
      <c r="T147" s="117">
        <f t="shared" si="42"/>
        <v>11.551111999999989</v>
      </c>
      <c r="U147" s="115">
        <f t="shared" si="43"/>
        <v>-13.332885059999995</v>
      </c>
      <c r="V147" s="108">
        <f t="shared" si="44"/>
        <v>-1.382368103133657</v>
      </c>
      <c r="W147" s="109">
        <f t="shared" si="45"/>
        <v>-2.8093773834637219E-2</v>
      </c>
      <c r="X147" s="117">
        <f t="shared" si="46"/>
        <v>25.497099999999989</v>
      </c>
      <c r="Y147" s="115">
        <f t="shared" si="47"/>
        <v>41.403222099999994</v>
      </c>
      <c r="Z147" s="111">
        <f t="shared" si="48"/>
        <v>4.2927313436240269</v>
      </c>
      <c r="AA147" s="108">
        <f t="shared" si="49"/>
        <v>8.7240889910038241E-2</v>
      </c>
      <c r="AB147" s="117">
        <f t="shared" si="50"/>
        <v>39.443087999999989</v>
      </c>
      <c r="AC147" s="115">
        <f t="shared" si="51"/>
        <v>96.139329259999982</v>
      </c>
      <c r="AD147" s="111">
        <f t="shared" si="52"/>
        <v>9.9678307903817114</v>
      </c>
      <c r="AE147" s="108">
        <f t="shared" si="53"/>
        <v>0.20257555365471372</v>
      </c>
    </row>
    <row r="148" spans="1:31" x14ac:dyDescent="0.25">
      <c r="A148" s="118">
        <v>5</v>
      </c>
      <c r="B148" s="5" t="s">
        <v>212</v>
      </c>
      <c r="C148" s="5" t="s">
        <v>236</v>
      </c>
      <c r="D148" s="7" t="str">
        <f t="shared" si="56"/>
        <v>纯H股5</v>
      </c>
      <c r="E148" s="113">
        <f>VLOOKUP($B148,'估值散点图-回收率0'!$C:$E,2,0)</f>
        <v>0.44215931423005711</v>
      </c>
      <c r="F148" s="113">
        <f>VLOOKUP($B148,'估值散点图-回收率0'!$C:$E,3,0)</f>
        <v>3.8967466598930902</v>
      </c>
      <c r="G148" s="104">
        <f>IFERROR(INDEX(【输出】数据汇总!$A:$AJ,MATCH(不同回收率下超额拨备!$B148&amp;不同回收率下超额拨备!G$3,【输出】数据汇总!$A:$A,0),MATCH(不同回收率下超额拨备!$A$86,【输出】数据汇总!$1:$1,0))/100,"")</f>
        <v>30.305408593999996</v>
      </c>
      <c r="H148" s="104">
        <f>IFERROR(INDEX(【输出】数据汇总!$A:$AJ,MATCH(不同回收率下超额拨备!$B148&amp;不同回收率下超额拨备!H$3,【输出】数据汇总!$A:$A,0),MATCH(不同回收率下超额拨备!$A$86,【输出】数据汇总!$1:$1,0))/100,"")</f>
        <v>60.461719999999993</v>
      </c>
      <c r="I148" s="104">
        <f>IFERROR(INDEX(【输出】数据汇总!$A:$AJ,MATCH(不同回收率下超额拨备!$B148&amp;不同回收率下超额拨备!I$3,【输出】数据汇总!$A:$A,0),MATCH(不同回收率下超额拨备!$A$86,【输出】数据汇总!$1:$1,0))/100,"")</f>
        <v>30.156311406</v>
      </c>
      <c r="J148" s="104">
        <f>IFERROR(INDEX(【输出】数据汇总!$A:$AJ,MATCH(不同回收率下超额拨备!$B148&amp;不同回收率下超额拨备!J$3,【输出】数据汇总!$A:$A,0),MATCH(不同回收率下超额拨备!$A$86,【输出】数据汇总!$1:$1,0))/100,"")</f>
        <v>8.8815000000000008</v>
      </c>
      <c r="K148" s="104">
        <f>IFERROR(INDEX(【输出】数据汇总!$A:$AJ,MATCH(不同回收率下超额拨备!$B148&amp;不同回收率下超额拨备!K$3,【输出】数据汇总!$A:$A,0),MATCH(不同回收率下超额拨备!$A$86,【输出】数据汇总!$1:$1,0))/100,"")</f>
        <v>4.9722900000000028</v>
      </c>
      <c r="L148" s="105">
        <f t="shared" si="58"/>
        <v>0.25535812151125209</v>
      </c>
      <c r="M148" s="114">
        <f t="shared" si="55"/>
        <v>6.5531106792110008E-2</v>
      </c>
      <c r="N148" s="104">
        <f>IFERROR(INDEX(【输出】数据汇总!$A:$AJ,MATCH(不同回收率下超额拨备!$B148&amp;不同回收率下超额拨备!N$3,【输出】数据汇总!$A:$A,0),MATCH(不同回收率下超额拨备!$A$86,【输出】数据汇总!$1:$1,0))/100,"")</f>
        <v>-3.9092099999999981</v>
      </c>
      <c r="O148" s="104">
        <f>IFERROR(INDEX(【输出】数据汇总!$A:$AJ,MATCH(不同回收率下超额拨备!$B148&amp;不同回收率下超额拨备!O$3,【输出】数据汇总!$A:$A,0),MATCH(不同回收率下超额拨备!$A$86,【输出】数据汇总!$1:$1,0))/100,"")</f>
        <v>26.247101406000002</v>
      </c>
      <c r="P148" s="104">
        <f>IFERROR(INDEX(【输出】数据汇总!$A:$AJ,MATCH(不同回收率下超额拨备!$B148&amp;不同回收率下超额拨备!P$3,【输出】数据汇总!$A:$A,0),MATCH(不同回收率下超额拨备!$A$86,【输出】数据汇总!$1:$1,0))/100,"")</f>
        <v>15.414260000000002</v>
      </c>
      <c r="Q148" s="104">
        <f>IFERROR(INDEX(【输出】数据汇总!$A:$AJ,MATCH(不同回收率下超额拨备!$B148&amp;不同回收率下超额拨备!Q$3,【输出】数据汇总!$A:$A,0),MATCH(不同回收率下超额拨备!$A$86,【输出】数据汇总!$1:$1,0))/100,"")</f>
        <v>136.33627000000001</v>
      </c>
      <c r="R148" s="111">
        <f t="shared" si="41"/>
        <v>1.7027805036375407</v>
      </c>
      <c r="S148" s="109">
        <f t="shared" si="41"/>
        <v>0.19251737931513016</v>
      </c>
      <c r="T148" s="117">
        <f t="shared" si="42"/>
        <v>-1.2447599999999976</v>
      </c>
      <c r="U148" s="115">
        <f t="shared" si="43"/>
        <v>38.003173984199996</v>
      </c>
      <c r="V148" s="108">
        <f t="shared" si="44"/>
        <v>2.4654556225339386</v>
      </c>
      <c r="W148" s="109">
        <f t="shared" si="45"/>
        <v>0.27874588313293297</v>
      </c>
      <c r="X148" s="117">
        <f t="shared" si="46"/>
        <v>0.53154000000000234</v>
      </c>
      <c r="Y148" s="115">
        <f t="shared" si="47"/>
        <v>45.840555702999993</v>
      </c>
      <c r="Z148" s="111">
        <f t="shared" si="48"/>
        <v>2.9739057017982042</v>
      </c>
      <c r="AA148" s="108">
        <f t="shared" si="49"/>
        <v>0.33623155234480151</v>
      </c>
      <c r="AB148" s="117">
        <f t="shared" si="50"/>
        <v>2.3078400000000023</v>
      </c>
      <c r="AC148" s="115">
        <f t="shared" si="51"/>
        <v>53.677937421799996</v>
      </c>
      <c r="AD148" s="111">
        <f t="shared" si="52"/>
        <v>3.4823557810624699</v>
      </c>
      <c r="AE148" s="108">
        <f t="shared" si="53"/>
        <v>0.39371722155667005</v>
      </c>
    </row>
    <row r="149" spans="1:31" x14ac:dyDescent="0.25">
      <c r="A149" s="118">
        <v>6</v>
      </c>
      <c r="B149" s="5" t="s">
        <v>213</v>
      </c>
      <c r="C149" s="5" t="s">
        <v>236</v>
      </c>
      <c r="D149" s="7" t="e">
        <f t="shared" si="56"/>
        <v>#N/A</v>
      </c>
      <c r="E149" s="113">
        <f>VLOOKUP($B149,'估值散点图-回收率0'!$C:$E,2,0)</f>
        <v>0</v>
      </c>
      <c r="F149" s="113">
        <f>VLOOKUP($B149,'估值散点图-回收率0'!$C:$E,3,0)</f>
        <v>0</v>
      </c>
      <c r="G149" s="104" t="str">
        <f>IFERROR(INDEX(【输出】数据汇总!$A:$AJ,MATCH(不同回收率下超额拨备!$B149&amp;不同回收率下超额拨备!G$3,【输出】数据汇总!$A:$A,0),MATCH(不同回收率下超额拨备!$A$86,【输出】数据汇总!$1:$1,0))/100,"")</f>
        <v/>
      </c>
      <c r="H149" s="104" t="str">
        <f>IFERROR(INDEX(【输出】数据汇总!$A:$AJ,MATCH(不同回收率下超额拨备!$B149&amp;不同回收率下超额拨备!H$3,【输出】数据汇总!$A:$A,0),MATCH(不同回收率下超额拨备!$A$86,【输出】数据汇总!$1:$1,0))/100,"")</f>
        <v/>
      </c>
      <c r="I149" s="104" t="str">
        <f>IFERROR(INDEX(【输出】数据汇总!$A:$AJ,MATCH(不同回收率下超额拨备!$B149&amp;不同回收率下超额拨备!I$3,【输出】数据汇总!$A:$A,0),MATCH(不同回收率下超额拨备!$A$86,【输出】数据汇总!$1:$1,0))/100,"")</f>
        <v/>
      </c>
      <c r="J149" s="104" t="str">
        <f>IFERROR(INDEX(【输出】数据汇总!$A:$AJ,MATCH(不同回收率下超额拨备!$B149&amp;不同回收率下超额拨备!J$3,【输出】数据汇总!$A:$A,0),MATCH(不同回收率下超额拨备!$A$86,【输出】数据汇总!$1:$1,0))/100,"")</f>
        <v/>
      </c>
      <c r="K149" s="104" t="str">
        <f>IFERROR(INDEX(【输出】数据汇总!$A:$AJ,MATCH(不同回收率下超额拨备!$B149&amp;不同回收率下超额拨备!K$3,【输出】数据汇总!$A:$A,0),MATCH(不同回收率下超额拨备!$A$86,【输出】数据汇总!$1:$1,0))/100,"")</f>
        <v/>
      </c>
      <c r="L149" s="105">
        <f t="shared" si="58"/>
        <v>0</v>
      </c>
      <c r="M149" s="114" t="e">
        <f t="shared" si="55"/>
        <v>#DIV/0!</v>
      </c>
      <c r="N149" s="104" t="str">
        <f>IFERROR(INDEX(【输出】数据汇总!$A:$AJ,MATCH(不同回收率下超额拨备!$B149&amp;不同回收率下超额拨备!N$3,【输出】数据汇总!$A:$A,0),MATCH(不同回收率下超额拨备!$A$86,【输出】数据汇总!$1:$1,0))/100,"")</f>
        <v/>
      </c>
      <c r="O149" s="104" t="str">
        <f>IFERROR(INDEX(【输出】数据汇总!$A:$AJ,MATCH(不同回收率下超额拨备!$B149&amp;不同回收率下超额拨备!O$3,【输出】数据汇总!$A:$A,0),MATCH(不同回收率下超额拨备!$A$86,【输出】数据汇总!$1:$1,0))/100,"")</f>
        <v/>
      </c>
      <c r="P149" s="104" t="str">
        <f>IFERROR(INDEX(【输出】数据汇总!$A:$AJ,MATCH(不同回收率下超额拨备!$B149&amp;不同回收率下超额拨备!P$3,【输出】数据汇总!$A:$A,0),MATCH(不同回收率下超额拨备!$A$86,【输出】数据汇总!$1:$1,0))/100,"")</f>
        <v/>
      </c>
      <c r="Q149" s="104" t="str">
        <f>IFERROR(INDEX(【输出】数据汇总!$A:$AJ,MATCH(不同回收率下超额拨备!$B149&amp;不同回收率下超额拨备!Q$3,【输出】数据汇总!$A:$A,0),MATCH(不同回收率下超额拨备!$A$86,【输出】数据汇总!$1:$1,0))/100,"")</f>
        <v/>
      </c>
      <c r="R149" s="111" t="e">
        <f t="shared" si="41"/>
        <v>#VALUE!</v>
      </c>
      <c r="S149" s="109" t="e">
        <f t="shared" si="41"/>
        <v>#VALUE!</v>
      </c>
      <c r="T149" s="117" t="e">
        <f t="shared" si="42"/>
        <v>#VALUE!</v>
      </c>
      <c r="U149" s="115" t="e">
        <f t="shared" si="43"/>
        <v>#VALUE!</v>
      </c>
      <c r="V149" s="108" t="e">
        <f t="shared" si="44"/>
        <v>#VALUE!</v>
      </c>
      <c r="W149" s="109" t="e">
        <f t="shared" si="45"/>
        <v>#VALUE!</v>
      </c>
      <c r="X149" s="117" t="e">
        <f t="shared" si="46"/>
        <v>#VALUE!</v>
      </c>
      <c r="Y149" s="115" t="e">
        <f t="shared" si="47"/>
        <v>#VALUE!</v>
      </c>
      <c r="Z149" s="111" t="e">
        <f t="shared" si="48"/>
        <v>#VALUE!</v>
      </c>
      <c r="AA149" s="108" t="e">
        <f t="shared" si="49"/>
        <v>#VALUE!</v>
      </c>
      <c r="AB149" s="117" t="e">
        <f t="shared" si="50"/>
        <v>#VALUE!</v>
      </c>
      <c r="AC149" s="115" t="e">
        <f t="shared" si="51"/>
        <v>#VALUE!</v>
      </c>
      <c r="AD149" s="111" t="e">
        <f t="shared" si="52"/>
        <v>#VALUE!</v>
      </c>
      <c r="AE149" s="108" t="e">
        <f t="shared" si="53"/>
        <v>#VALUE!</v>
      </c>
    </row>
    <row r="150" spans="1:31" x14ac:dyDescent="0.25">
      <c r="A150" s="118">
        <v>7</v>
      </c>
      <c r="B150" s="5" t="s">
        <v>214</v>
      </c>
      <c r="C150" s="5" t="s">
        <v>236</v>
      </c>
      <c r="D150" s="7" t="str">
        <f t="shared" si="56"/>
        <v>纯H股6</v>
      </c>
      <c r="E150" s="113">
        <f>VLOOKUP($B150,'估值散点图-回收率0'!$C:$E,2,0)</f>
        <v>0.12597425231036774</v>
      </c>
      <c r="F150" s="113">
        <f>VLOOKUP($B150,'估值散点图-回收率0'!$C:$E,3,0)</f>
        <v>7.372981500401349</v>
      </c>
      <c r="G150" s="104">
        <f>IFERROR(INDEX(【输出】数据汇总!$A:$AJ,MATCH(不同回收率下超额拨备!$B150&amp;不同回收率下超额拨备!G$3,【输出】数据汇总!$A:$A,0),MATCH(不同回收率下超额拨备!$A$86,【输出】数据汇总!$1:$1,0))/100,"")</f>
        <v>149.718673198</v>
      </c>
      <c r="H150" s="104">
        <f>IFERROR(INDEX(【输出】数据汇总!$A:$AJ,MATCH(不同回收率下超额拨备!$B150&amp;不同回收率下超额拨备!H$3,【输出】数据汇总!$A:$A,0),MATCH(不同回收率下超额拨备!$A$86,【输出】数据汇总!$1:$1,0))/100,"")</f>
        <v>56.560270000000003</v>
      </c>
      <c r="I150" s="104">
        <f>IFERROR(INDEX(【输出】数据汇总!$A:$AJ,MATCH(不同回收率下超额拨备!$B150&amp;不同回收率下超额拨备!I$3,【输出】数据汇总!$A:$A,0),MATCH(不同回收率下超额拨备!$A$86,【输出】数据汇总!$1:$1,0))/100,"")</f>
        <v>-93.158403198000016</v>
      </c>
      <c r="J150" s="104">
        <f>IFERROR(INDEX(【输出】数据汇总!$A:$AJ,MATCH(不同回收率下超额拨备!$B150&amp;不同回收率下超额拨备!J$3,【输出】数据汇总!$A:$A,0),MATCH(不同回收率下超额拨备!$A$86,【输出】数据汇总!$1:$1,0))/100,"")</f>
        <v>32.828530000000001</v>
      </c>
      <c r="K150" s="104">
        <f>IFERROR(INDEX(【输出】数据汇总!$A:$AJ,MATCH(不同回收率下超额拨备!$B150&amp;不同回收率下超额拨备!K$3,【输出】数据汇总!$A:$A,0),MATCH(不同回收率下超额拨备!$A$86,【输出】数据汇总!$1:$1,0))/100,"")</f>
        <v>48.746200000000009</v>
      </c>
      <c r="L150" s="105">
        <f t="shared" si="58"/>
        <v>0</v>
      </c>
      <c r="M150" s="114">
        <f t="shared" si="55"/>
        <v>0</v>
      </c>
      <c r="N150" s="104">
        <f>IFERROR(INDEX(【输出】数据汇总!$A:$AJ,MATCH(不同回收率下超额拨备!$B150&amp;不同回收率下超额拨备!N$3,【输出】数据汇总!$A:$A,0),MATCH(不同回收率下超额拨备!$A$86,【输出】数据汇总!$1:$1,0))/100,"")</f>
        <v>15.917670000000008</v>
      </c>
      <c r="O150" s="104">
        <f>IFERROR(INDEX(【输出】数据汇总!$A:$AJ,MATCH(不同回收率下超额拨备!$B150&amp;不同回收率下超额拨备!O$3,【输出】数据汇总!$A:$A,0),MATCH(不同回收率下超额拨备!$A$86,【输出】数据汇总!$1:$1,0))/100,"")</f>
        <v>-77.240733198000001</v>
      </c>
      <c r="P150" s="104">
        <f>IFERROR(INDEX(【输出】数据汇总!$A:$AJ,MATCH(不同回收率下超额拨备!$B150&amp;不同回收率下超额拨备!P$3,【输出】数据汇总!$A:$A,0),MATCH(不同回收率下超额拨备!$A$86,【输出】数据汇总!$1:$1,0))/100,"")</f>
        <v>5.8809699999999996</v>
      </c>
      <c r="Q150" s="104">
        <f>IFERROR(INDEX(【输出】数据汇总!$A:$AJ,MATCH(不同回收率下超额拨备!$B150&amp;不同回收率下超额拨备!Q$3,【输出】数据汇总!$A:$A,0),MATCH(不同回收率下超额拨备!$A$86,【输出】数据汇总!$1:$1,0))/100,"")</f>
        <v>343.27716999999996</v>
      </c>
      <c r="R150" s="111">
        <f t="shared" si="41"/>
        <v>-13.134012449986994</v>
      </c>
      <c r="S150" s="109">
        <f t="shared" si="41"/>
        <v>-0.22500981698841205</v>
      </c>
      <c r="T150" s="117">
        <f t="shared" si="42"/>
        <v>25.76622900000001</v>
      </c>
      <c r="U150" s="115">
        <f t="shared" si="43"/>
        <v>-22.476572238599985</v>
      </c>
      <c r="V150" s="108">
        <f t="shared" si="44"/>
        <v>-3.8219158129696269</v>
      </c>
      <c r="W150" s="109">
        <f t="shared" si="45"/>
        <v>-6.5476455188091851E-2</v>
      </c>
      <c r="X150" s="117">
        <f t="shared" si="46"/>
        <v>32.331935000000009</v>
      </c>
      <c r="Y150" s="115">
        <f t="shared" si="47"/>
        <v>14.032868401000016</v>
      </c>
      <c r="Z150" s="111">
        <f t="shared" si="48"/>
        <v>2.3861486117086157</v>
      </c>
      <c r="AA150" s="108">
        <f t="shared" si="49"/>
        <v>4.087911934545492E-2</v>
      </c>
      <c r="AB150" s="117">
        <f t="shared" si="50"/>
        <v>38.897641000000007</v>
      </c>
      <c r="AC150" s="115">
        <f t="shared" si="51"/>
        <v>50.542309040600003</v>
      </c>
      <c r="AD150" s="111">
        <f t="shared" si="52"/>
        <v>8.5942130363868561</v>
      </c>
      <c r="AE150" s="108">
        <f t="shared" si="53"/>
        <v>0.14723469387900165</v>
      </c>
    </row>
    <row r="151" spans="1:31" x14ac:dyDescent="0.25">
      <c r="A151" s="118">
        <v>8</v>
      </c>
      <c r="B151" s="5" t="s">
        <v>215</v>
      </c>
      <c r="C151" s="5" t="s">
        <v>236</v>
      </c>
      <c r="D151" s="7" t="str">
        <f t="shared" si="56"/>
        <v>纯H股7</v>
      </c>
      <c r="E151" s="113">
        <f>VLOOKUP($B151,'估值散点图-回收率0'!$C:$E,2,0)</f>
        <v>0.26773539039278177</v>
      </c>
      <c r="F151" s="113">
        <f>VLOOKUP($B151,'估值散点图-回收率0'!$C:$E,3,0)</f>
        <v>4.003375076967143</v>
      </c>
      <c r="G151" s="104">
        <f>IFERROR(INDEX(【输出】数据汇总!$A:$AJ,MATCH(不同回收率下超额拨备!$B151&amp;不同回收率下超额拨备!G$3,【输出】数据汇总!$A:$A,0),MATCH(不同回收率下超额拨备!$A$86,【输出】数据汇总!$1:$1,0))/100,"")</f>
        <v>133.34114936499998</v>
      </c>
      <c r="H151" s="104">
        <f>IFERROR(INDEX(【输出】数据汇总!$A:$AJ,MATCH(不同回收率下超额拨备!$B151&amp;不同回收率下超额拨备!H$3,【输出】数据汇总!$A:$A,0),MATCH(不同回收率下超额拨备!$A$86,【输出】数据汇总!$1:$1,0))/100,"")</f>
        <v>81.157179999999997</v>
      </c>
      <c r="I151" s="104">
        <f>IFERROR(INDEX(【输出】数据汇总!$A:$AJ,MATCH(不同回收率下超额拨备!$B151&amp;不同回收率下超额拨备!I$3,【输出】数据汇总!$A:$A,0),MATCH(不同回收率下超额拨备!$A$86,【输出】数据汇总!$1:$1,0))/100,"")</f>
        <v>-52.183969364999982</v>
      </c>
      <c r="J151" s="104">
        <f>IFERROR(INDEX(【输出】数据汇总!$A:$AJ,MATCH(不同回收率下超额拨备!$B151&amp;不同回收率下超额拨备!J$3,【输出】数据汇总!$A:$A,0),MATCH(不同回收率下超额拨备!$A$86,【输出】数据汇总!$1:$1,0))/100,"")</f>
        <v>18.352550000000001</v>
      </c>
      <c r="K151" s="104">
        <f>IFERROR(INDEX(【输出】数据汇总!$A:$AJ,MATCH(不同回收率下超额拨备!$B151&amp;不同回收率下超额拨备!K$3,【输出】数据汇总!$A:$A,0),MATCH(不同回收率下超额拨备!$A$86,【输出】数据汇总!$1:$1,0))/100,"")</f>
        <v>20.017779999999995</v>
      </c>
      <c r="L151" s="105">
        <f t="shared" si="58"/>
        <v>0.26572063898443493</v>
      </c>
      <c r="M151" s="114">
        <f t="shared" si="55"/>
        <v>6.6374155275437802E-2</v>
      </c>
      <c r="N151" s="104">
        <f>IFERROR(INDEX(【输出】数据汇总!$A:$AJ,MATCH(不同回收率下超额拨备!$B151&amp;不同回收率下超额拨备!N$3,【输出】数据汇总!$A:$A,0),MATCH(不同回收率下超额拨备!$A$86,【输出】数据汇总!$1:$1,0))/100,"")</f>
        <v>1.6652299999999922</v>
      </c>
      <c r="O151" s="104">
        <f>IFERROR(INDEX(【输出】数据汇总!$A:$AJ,MATCH(不同回收率下超额拨备!$B151&amp;不同回收率下超额拨备!O$3,【输出】数据汇总!$A:$A,0),MATCH(不同回收率下超额拨备!$A$86,【输出】数据汇总!$1:$1,0))/100,"")</f>
        <v>-50.518739364999995</v>
      </c>
      <c r="P151" s="104">
        <f>IFERROR(INDEX(【输出】数据汇总!$A:$AJ,MATCH(不同回收率下超额拨备!$B151&amp;不同回收率下超额拨备!P$3,【输出】数据汇总!$A:$A,0),MATCH(不同回收率下超额拨备!$A$86,【输出】数据汇总!$1:$1,0))/100,"")</f>
        <v>16.653099999999998</v>
      </c>
      <c r="Q151" s="104">
        <f>IFERROR(INDEX(【输出】数据汇总!$A:$AJ,MATCH(不同回收率下超额拨备!$B151&amp;不同回收率下超额拨备!Q$3,【输出】数据汇总!$A:$A,0),MATCH(不同回收率下超额拨备!$A$86,【输出】数据汇总!$1:$1,0))/100,"")</f>
        <v>290.86910999999998</v>
      </c>
      <c r="R151" s="111">
        <f t="shared" si="41"/>
        <v>-3.0335937071776424</v>
      </c>
      <c r="S151" s="109">
        <f t="shared" si="41"/>
        <v>-0.17368203644931562</v>
      </c>
      <c r="T151" s="117">
        <f t="shared" si="42"/>
        <v>7.1709949999999942</v>
      </c>
      <c r="U151" s="115">
        <f t="shared" si="43"/>
        <v>-5.0106295554999889</v>
      </c>
      <c r="V151" s="108">
        <f t="shared" si="44"/>
        <v>-0.30088269184115807</v>
      </c>
      <c r="W151" s="109">
        <f t="shared" si="45"/>
        <v>-1.7226406597455432E-2</v>
      </c>
      <c r="X151" s="117">
        <f t="shared" si="46"/>
        <v>10.841504999999994</v>
      </c>
      <c r="Y151" s="115">
        <f t="shared" si="47"/>
        <v>25.328110317500006</v>
      </c>
      <c r="Z151" s="111">
        <f t="shared" si="48"/>
        <v>1.5209246517164976</v>
      </c>
      <c r="AA151" s="108">
        <f t="shared" si="49"/>
        <v>8.7077346637118011E-2</v>
      </c>
      <c r="AB151" s="117">
        <f t="shared" si="50"/>
        <v>14.512014999999995</v>
      </c>
      <c r="AC151" s="115">
        <f t="shared" si="51"/>
        <v>55.666850190499986</v>
      </c>
      <c r="AD151" s="111">
        <f t="shared" si="52"/>
        <v>3.3427319952741525</v>
      </c>
      <c r="AE151" s="108">
        <f t="shared" si="53"/>
        <v>0.19138109987169138</v>
      </c>
    </row>
    <row r="152" spans="1:31" x14ac:dyDescent="0.25">
      <c r="A152" s="118">
        <v>9</v>
      </c>
      <c r="B152" s="5" t="s">
        <v>216</v>
      </c>
      <c r="C152" s="5" t="s">
        <v>236</v>
      </c>
      <c r="D152" s="7" t="str">
        <f t="shared" si="56"/>
        <v>纯H股8</v>
      </c>
      <c r="E152" s="113">
        <f>VLOOKUP($B152,'估值散点图-回收率0'!$C:$E,2,0)</f>
        <v>0.38147998405952177</v>
      </c>
      <c r="F152" s="113">
        <f>VLOOKUP($B152,'估值散点图-回收率0'!$C:$E,3,0)</f>
        <v>3.755170272135385</v>
      </c>
      <c r="G152" s="104">
        <f>IFERROR(INDEX(【输出】数据汇总!$A:$AJ,MATCH(不同回收率下超额拨备!$B152&amp;不同回收率下超额拨备!G$3,【输出】数据汇总!$A:$A,0),MATCH(不同回收率下超额拨备!$A$86,【输出】数据汇总!$1:$1,0))/100,"")</f>
        <v>243.50817190000001</v>
      </c>
      <c r="H152" s="104">
        <f>IFERROR(INDEX(【输出】数据汇总!$A:$AJ,MATCH(不同回收率下超额拨备!$B152&amp;不同回收率下超额拨备!H$3,【输出】数据汇总!$A:$A,0),MATCH(不同回收率下超额拨备!$A$86,【输出】数据汇总!$1:$1,0))/100,"")</f>
        <v>309.86556000000002</v>
      </c>
      <c r="I152" s="104">
        <f>IFERROR(INDEX(【输出】数据汇总!$A:$AJ,MATCH(不同回收率下超额拨备!$B152&amp;不同回收率下超额拨备!I$3,【输出】数据汇总!$A:$A,0),MATCH(不同回收率下超额拨备!$A$86,【输出】数据汇总!$1:$1,0))/100,"")</f>
        <v>66.357388099999994</v>
      </c>
      <c r="J152" s="104">
        <f>IFERROR(INDEX(【输出】数据汇总!$A:$AJ,MATCH(不同回收率下超额拨备!$B152&amp;不同回收率下超额拨备!J$3,【输出】数据汇总!$A:$A,0),MATCH(不同回收率下超额拨备!$A$86,【输出】数据汇总!$1:$1,0))/100,"")</f>
        <v>71.472290000000001</v>
      </c>
      <c r="K152" s="104">
        <f>IFERROR(INDEX(【输出】数据汇总!$A:$AJ,MATCH(不同回收率下超额拨备!$B152&amp;不同回收率下超额拨备!K$3,【输出】数据汇总!$A:$A,0),MATCH(不同回收率下超额拨备!$A$86,【输出】数据汇总!$1:$1,0))/100,"")</f>
        <v>152.34454000000002</v>
      </c>
      <c r="L152" s="105">
        <f t="shared" si="58"/>
        <v>0.18887034195959637</v>
      </c>
      <c r="M152" s="114">
        <f t="shared" si="55"/>
        <v>5.0296079344544574E-2</v>
      </c>
      <c r="N152" s="104">
        <f>IFERROR(INDEX(【输出】数据汇总!$A:$AJ,MATCH(不同回收率下超额拨备!$B152&amp;不同回收率下超额拨备!N$3,【输出】数据汇总!$A:$A,0),MATCH(不同回收率下超额拨备!$A$86,【输出】数据汇总!$1:$1,0))/100,"")</f>
        <v>80.872250000000008</v>
      </c>
      <c r="O152" s="104">
        <f>IFERROR(INDEX(【输出】数据汇总!$A:$AJ,MATCH(不同回收率下超额拨备!$B152&amp;不同回收率下超额拨备!O$3,【输出】数据汇总!$A:$A,0),MATCH(不同回收率下超额拨备!$A$86,【输出】数据汇总!$1:$1,0))/100,"")</f>
        <v>147.22963810000002</v>
      </c>
      <c r="P152" s="104">
        <f>IFERROR(INDEX(【输出】数据汇总!$A:$AJ,MATCH(不同回收率下超额拨备!$B152&amp;不同回收率下超额拨备!P$3,【输出】数据汇总!$A:$A,0),MATCH(不同回收率下超额拨备!$A$86,【输出】数据汇总!$1:$1,0))/100,"")</f>
        <v>165.24600000000001</v>
      </c>
      <c r="Q152" s="104">
        <f>IFERROR(INDEX(【输出】数据汇总!$A:$AJ,MATCH(不同回收率下超额拨备!$B152&amp;不同回收率下超额拨备!Q$3,【输出】数据汇总!$A:$A,0),MATCH(不同回收率下超额拨备!$A$86,【输出】数据汇总!$1:$1,0))/100,"")</f>
        <v>1678.8211600000002</v>
      </c>
      <c r="R152" s="111">
        <f t="shared" si="41"/>
        <v>0.89097247800249335</v>
      </c>
      <c r="S152" s="109">
        <f t="shared" si="41"/>
        <v>8.7698226355450506E-2</v>
      </c>
      <c r="T152" s="117">
        <f t="shared" ref="T152:T157" si="59">$K152-$J152*(1-V$1)</f>
        <v>102.31393700000002</v>
      </c>
      <c r="U152" s="115">
        <f t="shared" si="43"/>
        <v>241.72377667000003</v>
      </c>
      <c r="V152" s="108">
        <f t="shared" si="44"/>
        <v>1.4628116666666668</v>
      </c>
      <c r="W152" s="109">
        <f t="shared" si="45"/>
        <v>0.14398423276366137</v>
      </c>
      <c r="X152" s="117">
        <f t="shared" ref="X152:X157" si="60">$K152-$J152*(1-Z$1)</f>
        <v>116.60839500000003</v>
      </c>
      <c r="Y152" s="115">
        <f t="shared" si="47"/>
        <v>304.71986905000006</v>
      </c>
      <c r="Z152" s="111">
        <f t="shared" si="48"/>
        <v>1.8440377924427824</v>
      </c>
      <c r="AA152" s="108">
        <f t="shared" si="49"/>
        <v>0.18150823703580196</v>
      </c>
      <c r="AB152" s="117">
        <f t="shared" ref="AB152:AB157" si="61">$K152-$J152*(1-AD$1)</f>
        <v>130.90285300000002</v>
      </c>
      <c r="AC152" s="115">
        <f t="shared" si="51"/>
        <v>367.71596142999999</v>
      </c>
      <c r="AD152" s="111">
        <f t="shared" si="52"/>
        <v>2.2252639182188978</v>
      </c>
      <c r="AE152" s="108">
        <f t="shared" si="53"/>
        <v>0.21903224130794249</v>
      </c>
    </row>
    <row r="153" spans="1:31" x14ac:dyDescent="0.25">
      <c r="A153" s="118">
        <v>10</v>
      </c>
      <c r="B153" s="5" t="s">
        <v>217</v>
      </c>
      <c r="C153" s="5" t="s">
        <v>236</v>
      </c>
      <c r="D153" s="7" t="str">
        <f t="shared" si="56"/>
        <v>纯H股9</v>
      </c>
      <c r="E153" s="113">
        <f>VLOOKUP($B153,'估值散点图-回收率0'!$C:$E,2,0)</f>
        <v>5.2212573737595268E-2</v>
      </c>
      <c r="F153" s="113">
        <f>VLOOKUP($B153,'估值散点图-回收率0'!$C:$E,3,0)</f>
        <v>6.4481621240386842</v>
      </c>
      <c r="G153" s="104">
        <f>IFERROR(INDEX(【输出】数据汇总!$A:$AJ,MATCH(不同回收率下超额拨备!$B153&amp;不同回收率下超额拨备!G$3,【输出】数据汇总!$A:$A,0),MATCH(不同回收率下超额拨备!$A$86,【输出】数据汇总!$1:$1,0))/100,"")</f>
        <v>794.39792999999986</v>
      </c>
      <c r="H153" s="104">
        <f>IFERROR(INDEX(【输出】数据汇总!$A:$AJ,MATCH(不同回收率下超额拨备!$B153&amp;不同回收率下超额拨备!H$3,【输出】数据汇总!$A:$A,0),MATCH(不同回收率下超额拨备!$A$86,【输出】数据汇总!$1:$1,0))/100,"")</f>
        <v>227.94883000000002</v>
      </c>
      <c r="I153" s="104">
        <f>IFERROR(INDEX(【输出】数据汇总!$A:$AJ,MATCH(不同回收率下超额拨备!$B153&amp;不同回收率下超额拨备!I$3,【输出】数据汇总!$A:$A,0),MATCH(不同回收率下超额拨备!$A$86,【输出】数据汇总!$1:$1,0))/100,"")</f>
        <v>-566.44909999999993</v>
      </c>
      <c r="J153" s="104">
        <f>IFERROR(INDEX(【输出】数据汇总!$A:$AJ,MATCH(不同回收率下超额拨备!$B153&amp;不同回收率下超额拨备!J$3,【输出】数据汇总!$A:$A,0),MATCH(不同回收率下超额拨备!$A$86,【输出】数据汇总!$1:$1,0))/100,"")</f>
        <v>210.80052000000001</v>
      </c>
      <c r="K153" s="104">
        <f>IFERROR(INDEX(【输出】数据汇总!$A:$AJ,MATCH(不同回收率下超额拨备!$B153&amp;不同回收率下超额拨备!K$3,【输出】数据汇总!$A:$A,0),MATCH(不同回收率下超额拨备!$A$86,【输出】数据汇总!$1:$1,0))/100,"")</f>
        <v>117.61243999999999</v>
      </c>
      <c r="L153" s="105">
        <f t="shared" si="58"/>
        <v>0</v>
      </c>
      <c r="M153" s="114">
        <f t="shared" si="55"/>
        <v>0</v>
      </c>
      <c r="N153" s="104">
        <f>IFERROR(INDEX(【输出】数据汇总!$A:$AJ,MATCH(不同回收率下超额拨备!$B153&amp;不同回收率下超额拨备!N$3,【输出】数据汇总!$A:$A,0),MATCH(不同回收率下超额拨备!$A$86,【输出】数据汇总!$1:$1,0))/100,"")</f>
        <v>-93.188080000000014</v>
      </c>
      <c r="O153" s="104">
        <f>IFERROR(INDEX(【输出】数据汇总!$A:$AJ,MATCH(不同回收率下超额拨备!$B153&amp;不同回收率下超额拨备!O$3,【输出】数据汇总!$A:$A,0),MATCH(不同回收率下超额拨备!$A$86,【输出】数据汇总!$1:$1,0))/100,"")</f>
        <v>-659.63717999999994</v>
      </c>
      <c r="P153" s="104">
        <f>IFERROR(INDEX(【输出】数据汇总!$A:$AJ,MATCH(不同回收率下超额拨备!$B153&amp;不同回收率下超额拨备!P$3,【输出】数据汇总!$A:$A,0),MATCH(不同回收率下超额拨备!$A$86,【输出】数据汇总!$1:$1,0))/100,"")</f>
        <v>11.455500000000002</v>
      </c>
      <c r="Q153" s="104">
        <f>IFERROR(INDEX(【输出】数据汇总!$A:$AJ,MATCH(不同回收率下超额拨备!$B153&amp;不同回收率下超额拨备!Q$3,【输出】数据汇总!$A:$A,0),MATCH(不同回收率下超额拨备!$A$86,【输出】数据汇总!$1:$1,0))/100,"")</f>
        <v>622.90917999999999</v>
      </c>
      <c r="R153" s="111">
        <f t="shared" si="41"/>
        <v>-57.582574309283736</v>
      </c>
      <c r="S153" s="109">
        <f t="shared" si="41"/>
        <v>-1.0589620464415053</v>
      </c>
      <c r="T153" s="117">
        <f t="shared" si="59"/>
        <v>-29.947924</v>
      </c>
      <c r="U153" s="115">
        <f t="shared" si="43"/>
        <v>-358.07764499999985</v>
      </c>
      <c r="V153" s="108">
        <f t="shared" si="44"/>
        <v>-31.258141940552552</v>
      </c>
      <c r="W153" s="109">
        <f t="shared" si="45"/>
        <v>-0.57484727548885994</v>
      </c>
      <c r="X153" s="117">
        <f t="shared" si="60"/>
        <v>12.212179999999989</v>
      </c>
      <c r="Y153" s="115">
        <f t="shared" si="47"/>
        <v>-157.03795499999993</v>
      </c>
      <c r="Z153" s="111">
        <f t="shared" si="48"/>
        <v>-13.708520361398445</v>
      </c>
      <c r="AA153" s="108">
        <f t="shared" si="49"/>
        <v>-0.25210409485376334</v>
      </c>
      <c r="AB153" s="117">
        <f t="shared" si="61"/>
        <v>54.372283999999979</v>
      </c>
      <c r="AC153" s="115">
        <f t="shared" si="51"/>
        <v>44.001734999999968</v>
      </c>
      <c r="AD153" s="111">
        <f t="shared" si="52"/>
        <v>3.8411012177556598</v>
      </c>
      <c r="AE153" s="108">
        <f t="shared" si="53"/>
        <v>7.063908578133328E-2</v>
      </c>
    </row>
    <row r="154" spans="1:31" x14ac:dyDescent="0.25">
      <c r="A154" s="118">
        <v>11</v>
      </c>
      <c r="B154" s="5" t="s">
        <v>218</v>
      </c>
      <c r="C154" s="5" t="s">
        <v>236</v>
      </c>
      <c r="D154" s="7" t="str">
        <f t="shared" si="56"/>
        <v>纯H股10</v>
      </c>
      <c r="E154" s="113">
        <f>VLOOKUP($B154,'估值散点图-回收率0'!$C:$E,2,0)</f>
        <v>0.24992002076953709</v>
      </c>
      <c r="F154" s="113">
        <f>VLOOKUP($B154,'估值散点图-回收率0'!$C:$E,3,0)</f>
        <v>3.4484539482241745</v>
      </c>
      <c r="G154" s="104">
        <f>IFERROR(INDEX(【输出】数据汇总!$A:$AJ,MATCH(不同回收率下超额拨备!$B154&amp;不同回收率下超额拨备!G$3,【输出】数据汇总!$A:$A,0),MATCH(不同回收率下超额拨备!$A$86,【输出】数据汇总!$1:$1,0))/100,"")</f>
        <v>177.22226194999999</v>
      </c>
      <c r="H154" s="104">
        <f>IFERROR(INDEX(【输出】数据汇总!$A:$AJ,MATCH(不同回收率下超额拨备!$B154&amp;不同回收率下超额拨备!H$3,【输出】数据汇总!$A:$A,0),MATCH(不同回收率下超额拨备!$A$86,【输出】数据汇总!$1:$1,0))/100,"")</f>
        <v>205.45670000000001</v>
      </c>
      <c r="I154" s="104">
        <f>IFERROR(INDEX(【输出】数据汇总!$A:$AJ,MATCH(不同回收率下超额拨备!$B154&amp;不同回收率下超额拨备!I$3,【输出】数据汇总!$A:$A,0),MATCH(不同回收率下超额拨备!$A$86,【输出】数据汇总!$1:$1,0))/100,"")</f>
        <v>28.234438050000026</v>
      </c>
      <c r="J154" s="104">
        <f>IFERROR(INDEX(【输出】数据汇总!$A:$AJ,MATCH(不同回收率下超额拨备!$B154&amp;不同回收率下超额拨备!J$3,【输出】数据汇总!$A:$A,0),MATCH(不同回收率下超额拨备!$A$86,【输出】数据汇总!$1:$1,0))/100,"")</f>
        <v>16.788910000000001</v>
      </c>
      <c r="K154" s="104">
        <f>IFERROR(INDEX(【输出】数据汇总!$A:$AJ,MATCH(不同回收率下超额拨备!$B154&amp;不同回收率下超额拨备!K$3,【输出】数据汇总!$A:$A,0),MATCH(不同回收率下超额拨备!$A$86,【输出】数据汇总!$1:$1,0))/100,"")</f>
        <v>25.217569999999977</v>
      </c>
      <c r="L154" s="105">
        <f t="shared" si="58"/>
        <v>0.19262491177307353</v>
      </c>
      <c r="M154" s="114">
        <f t="shared" si="55"/>
        <v>5.5858339611079395E-2</v>
      </c>
      <c r="N154" s="104">
        <f>IFERROR(INDEX(【输出】数据汇总!$A:$AJ,MATCH(不同回收率下超额拨备!$B154&amp;不同回收率下超额拨备!N$3,【输出】数据汇总!$A:$A,0),MATCH(不同回收率下超额拨备!$A$86,【输出】数据汇总!$1:$1,0))/100,"")</f>
        <v>8.4286599999999776</v>
      </c>
      <c r="O154" s="104">
        <f>IFERROR(INDEX(【输出】数据汇总!$A:$AJ,MATCH(不同回收率下超额拨备!$B154&amp;不同回收率下超额拨备!O$3,【输出】数据汇总!$A:$A,0),MATCH(不同回收率下超额拨备!$A$86,【输出】数据汇总!$1:$1,0))/100,"")</f>
        <v>36.663098050000002</v>
      </c>
      <c r="P154" s="104">
        <f>IFERROR(INDEX(【输出】数据汇总!$A:$AJ,MATCH(不同回收率下超额拨备!$B154&amp;不同回收率下超额拨备!P$3,【输出】数据汇总!$A:$A,0),MATCH(不同回收率下超额拨备!$A$86,【输出】数据汇总!$1:$1,0))/100,"")</f>
        <v>40.21022</v>
      </c>
      <c r="Q154" s="104">
        <f>IFERROR(INDEX(【输出】数据汇总!$A:$AJ,MATCH(不同回收率下超额拨备!$B154&amp;不同回收率下超额拨备!Q$3,【输出】数据汇总!$A:$A,0),MATCH(不同回收率下超额拨备!$A$86,【输出】数据汇总!$1:$1,0))/100,"")</f>
        <v>499.92394999999999</v>
      </c>
      <c r="R154" s="111">
        <f t="shared" si="41"/>
        <v>0.91178556222771234</v>
      </c>
      <c r="S154" s="109">
        <f t="shared" si="41"/>
        <v>7.3337350711043151E-2</v>
      </c>
      <c r="T154" s="117">
        <f t="shared" si="59"/>
        <v>13.465332999999976</v>
      </c>
      <c r="U154" s="115">
        <f t="shared" si="43"/>
        <v>94.866449635000009</v>
      </c>
      <c r="V154" s="108">
        <f t="shared" si="44"/>
        <v>2.3592621387050361</v>
      </c>
      <c r="W154" s="109">
        <f t="shared" si="45"/>
        <v>0.18976176203400538</v>
      </c>
      <c r="X154" s="117">
        <f t="shared" si="60"/>
        <v>16.823114999999977</v>
      </c>
      <c r="Y154" s="115">
        <f t="shared" si="47"/>
        <v>133.668684025</v>
      </c>
      <c r="Z154" s="111">
        <f t="shared" si="48"/>
        <v>3.3242465230232514</v>
      </c>
      <c r="AA154" s="108">
        <f t="shared" si="49"/>
        <v>0.26737803624931356</v>
      </c>
      <c r="AB154" s="117">
        <f t="shared" si="61"/>
        <v>20.180896999999977</v>
      </c>
      <c r="AC154" s="115">
        <f t="shared" si="51"/>
        <v>172.470918415</v>
      </c>
      <c r="AD154" s="111">
        <f t="shared" si="52"/>
        <v>4.2892309073414667</v>
      </c>
      <c r="AE154" s="108">
        <f t="shared" si="53"/>
        <v>0.3449943104646217</v>
      </c>
    </row>
    <row r="155" spans="1:31" x14ac:dyDescent="0.25">
      <c r="A155" s="118">
        <v>12</v>
      </c>
      <c r="B155" s="5" t="s">
        <v>219</v>
      </c>
      <c r="C155" s="5" t="s">
        <v>236</v>
      </c>
      <c r="D155" s="7" t="str">
        <f t="shared" si="56"/>
        <v>纯H股11</v>
      </c>
      <c r="E155" s="113">
        <f>VLOOKUP($B155,'估值散点图-回收率0'!$C:$E,2,0)</f>
        <v>0.10018902496174287</v>
      </c>
      <c r="F155" s="113">
        <f>VLOOKUP($B155,'估值散点图-回收率0'!$C:$E,3,0)</f>
        <v>2.8263049810762944</v>
      </c>
      <c r="G155" s="104">
        <f>IFERROR(INDEX(【输出】数据汇总!$A:$AJ,MATCH(不同回收率下超额拨备!$B155&amp;不同回收率下超额拨备!G$3,【输出】数据汇总!$A:$A,0),MATCH(不同回收率下超额拨备!$A$86,【输出】数据汇总!$1:$1,0))/100,"")</f>
        <v>427.98891200600002</v>
      </c>
      <c r="H155" s="104">
        <f>IFERROR(INDEX(【输出】数据汇总!$A:$AJ,MATCH(不同回收率下超额拨备!$B155&amp;不同回收率下超额拨备!H$3,【输出】数据汇总!$A:$A,0),MATCH(不同回收率下超额拨备!$A$86,【输出】数据汇总!$1:$1,0))/100,"")</f>
        <v>258.17095</v>
      </c>
      <c r="I155" s="104">
        <f>IFERROR(INDEX(【输出】数据汇总!$A:$AJ,MATCH(不同回收率下超额拨备!$B155&amp;不同回收率下超额拨备!I$3,【输出】数据汇总!$A:$A,0),MATCH(不同回收率下超额拨备!$A$86,【输出】数据汇总!$1:$1,0))/100,"")</f>
        <v>-169.81796200600002</v>
      </c>
      <c r="J155" s="104">
        <f>IFERROR(INDEX(【输出】数据汇总!$A:$AJ,MATCH(不同回收率下超额拨备!$B155&amp;不同回收率下超额拨备!J$3,【输出】数据汇总!$A:$A,0),MATCH(不同回收率下超额拨备!$A$86,【输出】数据汇总!$1:$1,0))/100,"")</f>
        <v>225.13452000000001</v>
      </c>
      <c r="K155" s="104">
        <f>IFERROR(INDEX(【输出】数据汇总!$A:$AJ,MATCH(不同回收率下超额拨备!$B155&amp;不同回收率下超额拨备!K$3,【输出】数据汇总!$A:$A,0),MATCH(不同回收率下超额拨备!$A$86,【输出】数据汇总!$1:$1,0))/100,"")</f>
        <v>133.50663999999998</v>
      </c>
      <c r="L155" s="105">
        <f t="shared" si="58"/>
        <v>0</v>
      </c>
      <c r="M155" s="114">
        <f t="shared" si="55"/>
        <v>0</v>
      </c>
      <c r="N155" s="104">
        <f>IFERROR(INDEX(【输出】数据汇总!$A:$AJ,MATCH(不同回收率下超额拨备!$B155&amp;不同回收率下超额拨备!N$3,【输出】数据汇总!$A:$A,0),MATCH(不同回收率下超额拨备!$A$86,【输出】数据汇总!$1:$1,0))/100,"")</f>
        <v>-91.627880000000047</v>
      </c>
      <c r="O155" s="104">
        <f>IFERROR(INDEX(【输出】数据汇总!$A:$AJ,MATCH(不同回收率下超额拨备!$B155&amp;不同回收率下超额拨备!O$3,【输出】数据汇总!$A:$A,0),MATCH(不同回收率下超额拨备!$A$86,【输出】数据汇总!$1:$1,0))/100,"")</f>
        <v>-261.44584200600008</v>
      </c>
      <c r="P155" s="104">
        <f>IFERROR(INDEX(【输出】数据汇总!$A:$AJ,MATCH(不同回收率下超额拨备!$B155&amp;不同回收率下超额拨备!P$3,【输出】数据汇总!$A:$A,0),MATCH(不同回收率下超额拨备!$A$86,【输出】数据汇总!$1:$1,0))/100,"")</f>
        <v>54.982060000000004</v>
      </c>
      <c r="Q155" s="104">
        <f>IFERROR(INDEX(【输出】数据汇总!$A:$AJ,MATCH(不同回收率下超额拨备!$B155&amp;不同回收率下超额拨备!Q$3,【输出】数据汇总!$A:$A,0),MATCH(不同回收率下超额拨备!$A$86,【输出】数据汇总!$1:$1,0))/100,"")</f>
        <v>1252.26953</v>
      </c>
      <c r="R155" s="111">
        <f t="shared" si="41"/>
        <v>-4.7551117947563268</v>
      </c>
      <c r="S155" s="109">
        <f t="shared" si="41"/>
        <v>-0.20877761196185943</v>
      </c>
      <c r="T155" s="117">
        <f t="shared" si="59"/>
        <v>-24.08752400000003</v>
      </c>
      <c r="U155" s="115">
        <f t="shared" si="43"/>
        <v>-65.5088124042</v>
      </c>
      <c r="V155" s="108">
        <f t="shared" si="44"/>
        <v>-1.1914579483598831</v>
      </c>
      <c r="W155" s="109">
        <f t="shared" si="45"/>
        <v>-5.2312070871995103E-2</v>
      </c>
      <c r="X155" s="117">
        <f t="shared" si="60"/>
        <v>20.939379999999971</v>
      </c>
      <c r="Y155" s="115">
        <f t="shared" si="47"/>
        <v>65.115873996999966</v>
      </c>
      <c r="Z155" s="111">
        <f t="shared" si="48"/>
        <v>1.184311282571078</v>
      </c>
      <c r="AA155" s="108">
        <f t="shared" si="49"/>
        <v>5.1998289854581034E-2</v>
      </c>
      <c r="AB155" s="117">
        <f t="shared" si="61"/>
        <v>65.966283999999959</v>
      </c>
      <c r="AC155" s="115">
        <f t="shared" si="51"/>
        <v>195.74056039819996</v>
      </c>
      <c r="AD155" s="111">
        <f t="shared" si="52"/>
        <v>3.5600805135020397</v>
      </c>
      <c r="AE155" s="108">
        <f t="shared" si="53"/>
        <v>0.1563086505811572</v>
      </c>
    </row>
    <row r="156" spans="1:31" x14ac:dyDescent="0.25">
      <c r="A156" s="118">
        <v>13</v>
      </c>
      <c r="B156" s="5" t="s">
        <v>220</v>
      </c>
      <c r="C156" s="5" t="s">
        <v>236</v>
      </c>
      <c r="D156" s="7" t="str">
        <f t="shared" si="56"/>
        <v>纯H股12</v>
      </c>
      <c r="E156" s="113">
        <f>VLOOKUP($B156,'估值散点图-回收率0'!$C:$E,2,0)</f>
        <v>0.522186447119386</v>
      </c>
      <c r="F156" s="113">
        <f>VLOOKUP($B156,'估值散点图-回收率0'!$C:$E,3,0)</f>
        <v>7.79027914690427</v>
      </c>
      <c r="G156" s="104">
        <f>IFERROR(INDEX(【输出】数据汇总!$A:$AJ,MATCH(不同回收率下超额拨备!$B156&amp;不同回收率下超额拨备!G$3,【输出】数据汇总!$A:$A,0),MATCH(不同回收率下超额拨备!$A$86,【输出】数据汇总!$1:$1,0))/100,"")</f>
        <v>80.338801895000003</v>
      </c>
      <c r="H156" s="104">
        <f>IFERROR(INDEX(【输出】数据汇总!$A:$AJ,MATCH(不同回收率下超额拨备!$B156&amp;不同回收率下超额拨备!H$3,【输出】数据汇总!$A:$A,0),MATCH(不同回收率下超额拨备!$A$86,【输出】数据汇总!$1:$1,0))/100,"")</f>
        <v>51.408960000000008</v>
      </c>
      <c r="I156" s="104">
        <f>IFERROR(INDEX(【输出】数据汇总!$A:$AJ,MATCH(不同回收率下超额拨备!$B156&amp;不同回收率下超额拨备!I$3,【输出】数据汇总!$A:$A,0),MATCH(不同回收率下超额拨备!$A$86,【输出】数据汇总!$1:$1,0))/100,"")</f>
        <v>-28.929841894999992</v>
      </c>
      <c r="J156" s="104">
        <f>IFERROR(INDEX(【输出】数据汇总!$A:$AJ,MATCH(不同回收率下超额拨备!$B156&amp;不同回收率下超额拨备!J$3,【输出】数据汇总!$A:$A,0),MATCH(不同回收率下超额拨备!$A$86,【输出】数据汇总!$1:$1,0))/100,"")</f>
        <v>21.63672</v>
      </c>
      <c r="K156" s="104">
        <f>IFERROR(INDEX(【输出】数据汇总!$A:$AJ,MATCH(不同回收率下超额拨备!$B156&amp;不同回收率下超额拨备!K$3,【输出】数据汇总!$A:$A,0),MATCH(不同回收率下超额拨备!$A$86,【输出】数据汇总!$1:$1,0))/100,"")</f>
        <v>36.074569999999987</v>
      </c>
      <c r="L156" s="105">
        <f t="shared" si="58"/>
        <v>0.29995698372010859</v>
      </c>
      <c r="M156" s="114">
        <f t="shared" si="55"/>
        <v>3.850400968485277E-2</v>
      </c>
      <c r="N156" s="104">
        <f>IFERROR(INDEX(【输出】数据汇总!$A:$AJ,MATCH(不同回收率下超额拨备!$B156&amp;不同回收率下超额拨备!N$3,【输出】数据汇总!$A:$A,0),MATCH(不同回收率下超额拨备!$A$86,【输出】数据汇总!$1:$1,0))/100,"")</f>
        <v>14.437849999999985</v>
      </c>
      <c r="O156" s="104">
        <f>IFERROR(INDEX(【输出】数据汇总!$A:$AJ,MATCH(不同回收率下超额拨备!$B156&amp;不同回收率下超额拨备!O$3,【输出】数据汇总!$A:$A,0),MATCH(不同回收率下超额拨备!$A$86,【输出】数据汇总!$1:$1,0))/100,"")</f>
        <v>-14.491991895000005</v>
      </c>
      <c r="P156" s="104">
        <f>IFERROR(INDEX(【输出】数据汇总!$A:$AJ,MATCH(不同回收率下超额拨备!$B156&amp;不同回收率下超额拨备!P$3,【输出】数据汇总!$A:$A,0),MATCH(不同回收率下超额拨备!$A$86,【输出】数据汇总!$1:$1,0))/100,"")</f>
        <v>22.524319999999999</v>
      </c>
      <c r="Q156" s="104">
        <f>IFERROR(INDEX(【输出】数据汇总!$A:$AJ,MATCH(不同回收率下超额拨备!$B156&amp;不同回收率下超额拨备!Q$3,【输出】数据汇总!$A:$A,0),MATCH(不同回收率下超额拨备!$A$86,【输出】数据汇总!$1:$1,0))/100,"")</f>
        <v>333.00163999999995</v>
      </c>
      <c r="R156" s="111">
        <f t="shared" si="41"/>
        <v>-0.64339309222209617</v>
      </c>
      <c r="S156" s="109">
        <f t="shared" si="41"/>
        <v>-4.3519280850989224E-2</v>
      </c>
      <c r="T156" s="117">
        <f t="shared" si="59"/>
        <v>20.928865999999989</v>
      </c>
      <c r="U156" s="115">
        <f t="shared" si="43"/>
        <v>16.100664673499992</v>
      </c>
      <c r="V156" s="108">
        <f t="shared" si="44"/>
        <v>0.71481246375029273</v>
      </c>
      <c r="W156" s="109">
        <f t="shared" si="45"/>
        <v>4.835010624422148E-2</v>
      </c>
      <c r="X156" s="117">
        <f t="shared" si="60"/>
        <v>25.256209999999989</v>
      </c>
      <c r="Y156" s="115">
        <f t="shared" si="47"/>
        <v>36.495769052499988</v>
      </c>
      <c r="Z156" s="111">
        <f t="shared" si="48"/>
        <v>1.6202828343985518</v>
      </c>
      <c r="AA156" s="108">
        <f t="shared" si="49"/>
        <v>0.10959636430769527</v>
      </c>
      <c r="AB156" s="117">
        <f t="shared" si="61"/>
        <v>29.583553999999985</v>
      </c>
      <c r="AC156" s="115">
        <f t="shared" si="51"/>
        <v>56.890873431499998</v>
      </c>
      <c r="AD156" s="111">
        <f t="shared" si="52"/>
        <v>2.5257532050468114</v>
      </c>
      <c r="AE156" s="108">
        <f t="shared" si="53"/>
        <v>0.17084262237116912</v>
      </c>
    </row>
    <row r="157" spans="1:31" x14ac:dyDescent="0.25">
      <c r="A157" s="118">
        <v>14</v>
      </c>
      <c r="B157" s="5" t="s">
        <v>221</v>
      </c>
      <c r="C157" s="5" t="s">
        <v>236</v>
      </c>
      <c r="D157" s="7" t="str">
        <f t="shared" ref="D157" si="62">VLOOKUP(B157,B74:D145,3,0)</f>
        <v>纯H股13</v>
      </c>
      <c r="E157" s="113">
        <f>VLOOKUP($B157,'估值散点图-回收率0'!$C:$E,2,0)</f>
        <v>0.34196620345831996</v>
      </c>
      <c r="F157" s="113">
        <f>VLOOKUP($B157,'估值散点图-回收率0'!$C:$E,3,0)</f>
        <v>5.5519408328108808</v>
      </c>
      <c r="G157" s="104">
        <f>IFERROR(INDEX(【输出】数据汇总!$A:$AJ,MATCH(不同回收率下超额拨备!$B157&amp;不同回收率下超额拨备!G$3,【输出】数据汇总!$A:$A,0),MATCH(不同回收率下超额拨备!$A$86,【输出】数据汇总!$1:$1,0))/100,"")</f>
        <v>160.41700927499997</v>
      </c>
      <c r="H157" s="104">
        <f>IFERROR(INDEX(【输出】数据汇总!$A:$AJ,MATCH(不同回收率下超额拨备!$B157&amp;不同回收率下超额拨备!H$3,【输出】数据汇总!$A:$A,0),MATCH(不同回收率下超额拨备!$A$86,【输出】数据汇总!$1:$1,0))/100,"")</f>
        <v>151.09982000000002</v>
      </c>
      <c r="I157" s="104">
        <f>IFERROR(INDEX(【输出】数据汇总!$A:$AJ,MATCH(不同回收率下超额拨备!$B157&amp;不同回收率下超额拨备!I$3,【输出】数据汇总!$A:$A,0),MATCH(不同回收率下超额拨备!$A$86,【输出】数据汇总!$1:$1,0))/100,"")</f>
        <v>-9.317189274999965</v>
      </c>
      <c r="J157" s="104">
        <f>IFERROR(INDEX(【输出】数据汇总!$A:$AJ,MATCH(不同回收率下超额拨备!$B157&amp;不同回收率下超额拨备!J$3,【输出】数据汇总!$A:$A,0),MATCH(不同回收率下超额拨备!$A$86,【输出】数据汇总!$1:$1,0))/100,"")</f>
        <v>0.74179000000000006</v>
      </c>
      <c r="K157" s="104">
        <f>IFERROR(INDEX(【输出】数据汇总!$A:$AJ,MATCH(不同回收率下超额拨备!$B157&amp;不同回收率下超额拨备!K$3,【输出】数据汇总!$A:$A,0),MATCH(不同回收率下超额拨备!$A$86,【输出】数据汇总!$1:$1,0))/100,"")</f>
        <v>5.8417799999999804</v>
      </c>
      <c r="L157" s="105">
        <f t="shared" si="58"/>
        <v>0.3720201103355128</v>
      </c>
      <c r="M157" s="114">
        <f t="shared" si="55"/>
        <v>6.7007218113159087E-2</v>
      </c>
      <c r="N157" s="104">
        <f>IFERROR(INDEX(【输出】数据汇总!$A:$AJ,MATCH(不同回收率下超额拨备!$B157&amp;不同回收率下超额拨备!N$3,【输出】数据汇总!$A:$A,0),MATCH(不同回收率下超额拨备!$A$86,【输出】数据汇总!$1:$1,0))/100,"")</f>
        <v>5.0999899999999805</v>
      </c>
      <c r="O157" s="104">
        <f>IFERROR(INDEX(【输出】数据汇总!$A:$AJ,MATCH(不同回收率下超额拨备!$B157&amp;不同回收率下超额拨备!O$3,【输出】数据汇总!$A:$A,0),MATCH(不同回收率下超额拨备!$A$86,【输出】数据汇总!$1:$1,0))/100,"")</f>
        <v>-4.2171992749999836</v>
      </c>
      <c r="P157" s="104">
        <f>IFERROR(INDEX(【输出】数据汇总!$A:$AJ,MATCH(不同回收率下超额拨备!$B157&amp;不同回收率下超额拨备!P$3,【输出】数据汇总!$A:$A,0),MATCH(不同回收率下超额拨备!$A$86,【输出】数据汇总!$1:$1,0))/100,"")</f>
        <v>38.539079999999998</v>
      </c>
      <c r="Q157" s="104">
        <f>IFERROR(INDEX(【输出】数据汇总!$A:$AJ,MATCH(不同回收率下超额拨备!$B157&amp;不同回收率下超额拨备!Q$3,【输出】数据汇总!$A:$A,0),MATCH(不同回收率下超额拨备!$A$86,【输出】数据汇总!$1:$1,0))/100,"")</f>
        <v>602.94840999999997</v>
      </c>
      <c r="R157" s="111">
        <f t="shared" si="41"/>
        <v>-0.10942656843391134</v>
      </c>
      <c r="S157" s="109">
        <f t="shared" si="41"/>
        <v>-6.9942953742924436E-3</v>
      </c>
      <c r="T157" s="117">
        <f t="shared" si="59"/>
        <v>5.3225269999999805</v>
      </c>
      <c r="U157" s="115">
        <f t="shared" si="43"/>
        <v>44.130440507500026</v>
      </c>
      <c r="V157" s="108">
        <f t="shared" si="44"/>
        <v>1.1450828745133519</v>
      </c>
      <c r="W157" s="109">
        <f t="shared" si="45"/>
        <v>7.3191072031353444E-2</v>
      </c>
      <c r="X157" s="117">
        <f t="shared" si="60"/>
        <v>5.4708849999999805</v>
      </c>
      <c r="Y157" s="115">
        <f t="shared" si="47"/>
        <v>76.362200362500019</v>
      </c>
      <c r="Z157" s="111">
        <f t="shared" si="48"/>
        <v>1.9814225031448602</v>
      </c>
      <c r="AA157" s="108">
        <f t="shared" si="49"/>
        <v>0.12664798363511734</v>
      </c>
      <c r="AB157" s="117">
        <f t="shared" si="61"/>
        <v>5.6192429999999804</v>
      </c>
      <c r="AC157" s="115">
        <f t="shared" si="51"/>
        <v>108.59396021750001</v>
      </c>
      <c r="AD157" s="111">
        <f t="shared" si="52"/>
        <v>2.8177621317763686</v>
      </c>
      <c r="AE157" s="108">
        <f t="shared" si="53"/>
        <v>0.18010489523888124</v>
      </c>
    </row>
    <row r="158" spans="1:31" s="15" customFormat="1" ht="15.6" x14ac:dyDescent="0.25">
      <c r="A158" s="17"/>
      <c r="B158" s="161" t="s">
        <v>390</v>
      </c>
      <c r="C158" s="162"/>
      <c r="D158" s="161" t="s">
        <v>390</v>
      </c>
      <c r="E158" s="161"/>
      <c r="F158" s="161"/>
      <c r="G158" s="163">
        <f>SUMIFS(G$87:G$157,$C$87:$C$157,$B158)</f>
        <v>37133.826518999995</v>
      </c>
      <c r="H158" s="163">
        <f t="shared" ref="H158:K163" si="63">SUMIFS(H$87:H$157,$C$87:$C$157,$B158)</f>
        <v>39815.4</v>
      </c>
      <c r="I158" s="163">
        <f t="shared" si="63"/>
        <v>2681.5734809999999</v>
      </c>
      <c r="J158" s="163">
        <f t="shared" si="63"/>
        <v>512.63000000000011</v>
      </c>
      <c r="K158" s="163">
        <f t="shared" si="63"/>
        <v>54.890000000000327</v>
      </c>
      <c r="L158" s="163"/>
      <c r="M158" s="163"/>
      <c r="N158" s="163">
        <f t="shared" ref="N158:Q163" si="64">SUMIFS(N$87:N$157,$C$87:$C$157,$B158)</f>
        <v>-457.73999999999933</v>
      </c>
      <c r="O158" s="163">
        <f t="shared" si="64"/>
        <v>2223.8334810000006</v>
      </c>
      <c r="P158" s="163">
        <f t="shared" si="64"/>
        <v>14245.56</v>
      </c>
      <c r="Q158" s="163">
        <f t="shared" si="64"/>
        <v>166382.74</v>
      </c>
      <c r="R158" s="165">
        <f t="shared" si="41"/>
        <v>0.15610712958985121</v>
      </c>
      <c r="S158" s="166">
        <f t="shared" si="41"/>
        <v>1.3365770277614137E-2</v>
      </c>
      <c r="T158" s="163">
        <f t="shared" ref="T158:T163" si="65">$K158-$J158*(1-V$1)</f>
        <v>-303.95099999999974</v>
      </c>
      <c r="U158" s="164">
        <f t="shared" si="43"/>
        <v>13517.770436700004</v>
      </c>
      <c r="V158" s="167">
        <f t="shared" si="44"/>
        <v>0.94891112997312876</v>
      </c>
      <c r="W158" s="166">
        <f t="shared" si="45"/>
        <v>8.1245028400782474E-2</v>
      </c>
      <c r="X158" s="163">
        <f t="shared" ref="X158:X163" si="66">$K158-$J158*(1-Z$1)</f>
        <v>-201.42499999999973</v>
      </c>
      <c r="Y158" s="164">
        <f t="shared" si="47"/>
        <v>21047.061740500001</v>
      </c>
      <c r="Z158" s="165">
        <f t="shared" si="48"/>
        <v>1.4774471302286467</v>
      </c>
      <c r="AA158" s="167">
        <f t="shared" si="49"/>
        <v>0.12649786714956132</v>
      </c>
      <c r="AB158" s="163">
        <f t="shared" ref="AB158:AB163" si="67">$K158-$J158*(1-AD$1)</f>
        <v>-98.898999999999717</v>
      </c>
      <c r="AC158" s="164">
        <f t="shared" si="51"/>
        <v>28576.353044300005</v>
      </c>
      <c r="AD158" s="165">
        <f t="shared" si="52"/>
        <v>2.0059831304841653</v>
      </c>
      <c r="AE158" s="167">
        <f t="shared" si="53"/>
        <v>0.17175070589834021</v>
      </c>
    </row>
    <row r="159" spans="1:31" ht="15.6" x14ac:dyDescent="0.25">
      <c r="B159" s="13" t="s">
        <v>257</v>
      </c>
      <c r="C159" s="121"/>
      <c r="D159" s="13" t="s">
        <v>257</v>
      </c>
      <c r="E159" s="13"/>
      <c r="F159" s="13"/>
      <c r="G159" s="122">
        <f t="shared" ref="G159:G163" si="68">SUMIFS(G$87:G$157,$C$87:$C$157,$B159)</f>
        <v>12771.719444</v>
      </c>
      <c r="H159" s="122">
        <f t="shared" si="63"/>
        <v>10559.180000000002</v>
      </c>
      <c r="I159" s="122">
        <f t="shared" si="63"/>
        <v>-2212.5394439999995</v>
      </c>
      <c r="J159" s="122">
        <f t="shared" si="63"/>
        <v>2695.3199999999997</v>
      </c>
      <c r="K159" s="122">
        <f t="shared" si="63"/>
        <v>3029.5799999999995</v>
      </c>
      <c r="L159" s="122"/>
      <c r="M159" s="122"/>
      <c r="N159" s="122">
        <f t="shared" si="64"/>
        <v>334.25999999999925</v>
      </c>
      <c r="O159" s="122">
        <f t="shared" si="64"/>
        <v>-1878.2794439999998</v>
      </c>
      <c r="P159" s="122">
        <f t="shared" si="64"/>
        <v>5004.38</v>
      </c>
      <c r="Q159" s="122">
        <f t="shared" si="64"/>
        <v>62645.53</v>
      </c>
      <c r="R159" s="123">
        <f t="shared" si="41"/>
        <v>-0.37532710225842159</v>
      </c>
      <c r="S159" s="124">
        <f t="shared" si="41"/>
        <v>-2.9982657086626927E-2</v>
      </c>
      <c r="T159" s="122">
        <f t="shared" si="65"/>
        <v>1142.8559999999998</v>
      </c>
      <c r="U159" s="126">
        <f t="shared" si="43"/>
        <v>2761.8323892000026</v>
      </c>
      <c r="V159" s="127">
        <f t="shared" si="44"/>
        <v>0.55188302830720337</v>
      </c>
      <c r="W159" s="124">
        <f t="shared" si="45"/>
        <v>4.4086663313408041E-2</v>
      </c>
      <c r="X159" s="122">
        <f t="shared" si="66"/>
        <v>1681.9199999999996</v>
      </c>
      <c r="Y159" s="126">
        <f t="shared" si="47"/>
        <v>5855.240278000002</v>
      </c>
      <c r="Z159" s="123">
        <f t="shared" si="48"/>
        <v>1.170023115350953</v>
      </c>
      <c r="AA159" s="127">
        <f t="shared" si="49"/>
        <v>9.3466210246764644E-2</v>
      </c>
      <c r="AB159" s="122">
        <f t="shared" si="67"/>
        <v>2220.9839999999995</v>
      </c>
      <c r="AC159" s="126">
        <f t="shared" si="51"/>
        <v>8948.6481667999997</v>
      </c>
      <c r="AD159" s="123">
        <f t="shared" si="52"/>
        <v>1.7881632023947021</v>
      </c>
      <c r="AE159" s="127">
        <f t="shared" si="53"/>
        <v>0.14284575718012124</v>
      </c>
    </row>
    <row r="160" spans="1:31" ht="15.6" x14ac:dyDescent="0.25">
      <c r="B160" s="2" t="s">
        <v>255</v>
      </c>
      <c r="C160" s="121"/>
      <c r="D160" s="2" t="s">
        <v>255</v>
      </c>
      <c r="E160" s="2"/>
      <c r="F160" s="2"/>
      <c r="G160" s="122">
        <f t="shared" si="68"/>
        <v>376.82939634000002</v>
      </c>
      <c r="H160" s="122">
        <f t="shared" si="63"/>
        <v>391.06529</v>
      </c>
      <c r="I160" s="122">
        <f t="shared" si="63"/>
        <v>14.235893660000009</v>
      </c>
      <c r="J160" s="122">
        <f t="shared" si="63"/>
        <v>898.88536514999987</v>
      </c>
      <c r="K160" s="122">
        <f t="shared" si="63"/>
        <v>142.67615357799997</v>
      </c>
      <c r="L160" s="122"/>
      <c r="M160" s="122"/>
      <c r="N160" s="122">
        <f t="shared" si="64"/>
        <v>-53.982586422000047</v>
      </c>
      <c r="O160" s="122">
        <f t="shared" si="64"/>
        <v>-39.746692762000052</v>
      </c>
      <c r="P160" s="122">
        <f t="shared" si="64"/>
        <v>1154.4745499999999</v>
      </c>
      <c r="Q160" s="122">
        <f t="shared" si="64"/>
        <v>11274.123130000002</v>
      </c>
      <c r="R160" s="123">
        <f t="shared" si="41"/>
        <v>-3.4428383685028013E-2</v>
      </c>
      <c r="S160" s="124">
        <f t="shared" si="41"/>
        <v>-3.5254797471774681E-3</v>
      </c>
      <c r="T160" s="122">
        <f t="shared" si="65"/>
        <v>-486.54360202699985</v>
      </c>
      <c r="U160" s="126">
        <f t="shared" si="43"/>
        <v>-359.25888946499987</v>
      </c>
      <c r="V160" s="127">
        <f t="shared" si="44"/>
        <v>-0.31118822798215856</v>
      </c>
      <c r="W160" s="124">
        <f t="shared" si="45"/>
        <v>-3.1865794379079111E-2</v>
      </c>
      <c r="X160" s="122">
        <f t="shared" si="66"/>
        <v>-306.76652899699997</v>
      </c>
      <c r="Y160" s="126">
        <f t="shared" si="47"/>
        <v>-104.11593716699997</v>
      </c>
      <c r="Z160" s="123">
        <f t="shared" si="48"/>
        <v>-9.0184696723717275E-2</v>
      </c>
      <c r="AA160" s="127">
        <f t="shared" si="49"/>
        <v>-9.2349476732209463E-3</v>
      </c>
      <c r="AB160" s="122">
        <f t="shared" si="67"/>
        <v>-126.98945596700003</v>
      </c>
      <c r="AC160" s="126">
        <f t="shared" si="51"/>
        <v>151.02701513099996</v>
      </c>
      <c r="AD160" s="123">
        <f t="shared" si="52"/>
        <v>0.13081883453472401</v>
      </c>
      <c r="AE160" s="127">
        <f t="shared" si="53"/>
        <v>1.3395899032637222E-2</v>
      </c>
    </row>
    <row r="161" spans="2:31" ht="15.6" x14ac:dyDescent="0.25">
      <c r="B161" s="2" t="s">
        <v>256</v>
      </c>
      <c r="C161" s="121"/>
      <c r="D161" s="2" t="s">
        <v>256</v>
      </c>
      <c r="E161" s="2"/>
      <c r="F161" s="2"/>
      <c r="G161" s="122">
        <f t="shared" si="68"/>
        <v>299.86136379372408</v>
      </c>
      <c r="H161" s="122">
        <f t="shared" si="63"/>
        <v>461.82664268939999</v>
      </c>
      <c r="I161" s="122">
        <f t="shared" si="63"/>
        <v>161.96527889567591</v>
      </c>
      <c r="J161" s="122">
        <f t="shared" si="63"/>
        <v>23.975950000000005</v>
      </c>
      <c r="K161" s="122">
        <f t="shared" si="63"/>
        <v>47.795628880200013</v>
      </c>
      <c r="L161" s="122"/>
      <c r="M161" s="122"/>
      <c r="N161" s="122">
        <f t="shared" si="64"/>
        <v>31.49410888020001</v>
      </c>
      <c r="O161" s="122">
        <f t="shared" si="64"/>
        <v>193.45938777587597</v>
      </c>
      <c r="P161" s="122">
        <f t="shared" si="64"/>
        <v>204.25364061720001</v>
      </c>
      <c r="Q161" s="122">
        <f t="shared" si="64"/>
        <v>2192.6507076824</v>
      </c>
      <c r="R161" s="123">
        <f t="shared" si="41"/>
        <v>0.9471527028418848</v>
      </c>
      <c r="S161" s="124">
        <f t="shared" si="41"/>
        <v>8.8230828146978205E-2</v>
      </c>
      <c r="T161" s="122">
        <f t="shared" si="65"/>
        <v>31.012463880200009</v>
      </c>
      <c r="U161" s="126">
        <f t="shared" si="43"/>
        <v>282.93615191399317</v>
      </c>
      <c r="V161" s="127">
        <f t="shared" si="44"/>
        <v>1.3852196272195472</v>
      </c>
      <c r="W161" s="124">
        <f t="shared" si="45"/>
        <v>0.12903840585400517</v>
      </c>
      <c r="X161" s="122">
        <f t="shared" si="66"/>
        <v>35.807653880200007</v>
      </c>
      <c r="Y161" s="126">
        <f t="shared" si="47"/>
        <v>347.70361467273796</v>
      </c>
      <c r="Z161" s="123">
        <f t="shared" si="48"/>
        <v>1.7023129361223155</v>
      </c>
      <c r="AA161" s="127">
        <f t="shared" si="49"/>
        <v>0.1585768373660644</v>
      </c>
      <c r="AB161" s="122">
        <f t="shared" si="67"/>
        <v>40.602843880200012</v>
      </c>
      <c r="AC161" s="126">
        <f t="shared" si="51"/>
        <v>412.47107743148274</v>
      </c>
      <c r="AD161" s="123">
        <f t="shared" si="52"/>
        <v>2.0194062450250834</v>
      </c>
      <c r="AE161" s="127">
        <f t="shared" si="53"/>
        <v>0.18811526887812363</v>
      </c>
    </row>
    <row r="162" spans="2:31" ht="15.6" x14ac:dyDescent="0.25">
      <c r="B162" s="2" t="s">
        <v>402</v>
      </c>
      <c r="C162" s="121"/>
      <c r="D162" s="2" t="s">
        <v>402</v>
      </c>
      <c r="E162" s="2"/>
      <c r="F162" s="2"/>
      <c r="G162" s="122">
        <f>SUM(G158:G161)</f>
        <v>50582.236723133719</v>
      </c>
      <c r="H162" s="122">
        <f>SUM(H158:H161)</f>
        <v>51227.471932689397</v>
      </c>
      <c r="I162" s="122">
        <f t="shared" ref="I162:K162" si="69">SUM(I158:I161)</f>
        <v>645.23520955567619</v>
      </c>
      <c r="J162" s="122">
        <f t="shared" si="69"/>
        <v>4130.8113151500002</v>
      </c>
      <c r="K162" s="122">
        <f t="shared" si="69"/>
        <v>3274.9417824582001</v>
      </c>
      <c r="L162" s="122"/>
      <c r="M162" s="122"/>
      <c r="N162" s="122">
        <f t="shared" ref="N162:O162" si="70">SUM(N158:N161)</f>
        <v>-145.96847754180013</v>
      </c>
      <c r="O162" s="122">
        <f t="shared" si="70"/>
        <v>499.26673201387666</v>
      </c>
      <c r="P162" s="122">
        <f t="shared" ref="P162:Q162" si="71">SUM(P158:P161)</f>
        <v>20608.668190617198</v>
      </c>
      <c r="Q162" s="122">
        <f t="shared" si="71"/>
        <v>242495.04383768237</v>
      </c>
      <c r="R162" s="123">
        <f t="shared" si="41"/>
        <v>2.4226055143203525E-2</v>
      </c>
      <c r="S162" s="124">
        <f t="shared" si="41"/>
        <v>2.0588739634120859E-3</v>
      </c>
      <c r="T162" s="122">
        <f t="shared" si="65"/>
        <v>383.3738618532002</v>
      </c>
      <c r="U162" s="126">
        <f t="shared" si="43"/>
        <v>16203.280088348998</v>
      </c>
      <c r="V162" s="127">
        <f t="shared" si="44"/>
        <v>0.78623615744981024</v>
      </c>
      <c r="W162" s="124">
        <f t="shared" si="45"/>
        <v>6.6819015481384039E-2</v>
      </c>
      <c r="X162" s="122">
        <f t="shared" si="66"/>
        <v>1209.5361248832</v>
      </c>
      <c r="Y162" s="126">
        <f t="shared" si="47"/>
        <v>27145.889696005735</v>
      </c>
      <c r="Z162" s="123">
        <f t="shared" si="48"/>
        <v>1.3172073733694656</v>
      </c>
      <c r="AA162" s="127">
        <f t="shared" si="49"/>
        <v>0.11194410106862322</v>
      </c>
      <c r="AB162" s="122">
        <f t="shared" si="67"/>
        <v>2035.6983879131999</v>
      </c>
      <c r="AC162" s="126">
        <f t="shared" si="51"/>
        <v>38088.49930366248</v>
      </c>
      <c r="AD162" s="123">
        <f t="shared" si="52"/>
        <v>1.8481785892891212</v>
      </c>
      <c r="AE162" s="127">
        <f t="shared" si="53"/>
        <v>0.15706918665586245</v>
      </c>
    </row>
    <row r="163" spans="2:31" ht="15.6" x14ac:dyDescent="0.25">
      <c r="B163" s="83" t="s">
        <v>236</v>
      </c>
      <c r="C163" s="128"/>
      <c r="D163" s="83" t="s">
        <v>236</v>
      </c>
      <c r="E163" s="83"/>
      <c r="F163" s="83"/>
      <c r="G163" s="129">
        <f t="shared" si="68"/>
        <v>3568.9023781230003</v>
      </c>
      <c r="H163" s="129">
        <f t="shared" si="63"/>
        <v>2142.1342100000002</v>
      </c>
      <c r="I163" s="129">
        <f t="shared" si="63"/>
        <v>-1426.7681681229997</v>
      </c>
      <c r="J163" s="129">
        <f t="shared" si="63"/>
        <v>1038.2063700000001</v>
      </c>
      <c r="K163" s="129">
        <f t="shared" si="63"/>
        <v>988.42976999999996</v>
      </c>
      <c r="L163" s="129"/>
      <c r="M163" s="129"/>
      <c r="N163" s="129">
        <f t="shared" si="64"/>
        <v>-49.776600000000101</v>
      </c>
      <c r="O163" s="129">
        <f t="shared" si="64"/>
        <v>-1476.544768123</v>
      </c>
      <c r="P163" s="129">
        <f t="shared" si="64"/>
        <v>476.31644000000006</v>
      </c>
      <c r="Q163" s="129">
        <f t="shared" si="64"/>
        <v>8837.0221899999997</v>
      </c>
      <c r="R163" s="130">
        <f t="shared" ref="R163" si="72">$O163/P163</f>
        <v>-3.0999240087598063</v>
      </c>
      <c r="S163" s="131">
        <f t="shared" ref="S163" si="73">$O163/Q163</f>
        <v>-0.16708623520192836</v>
      </c>
      <c r="T163" s="129">
        <f t="shared" si="65"/>
        <v>261.68531099999996</v>
      </c>
      <c r="U163" s="133">
        <f t="shared" ref="U163" si="74">$K163-$J163*(1-V$1)+$H163-$G163*(1-V$1)</f>
        <v>-94.412143686099625</v>
      </c>
      <c r="V163" s="134">
        <f t="shared" ref="V163" si="75">U163/$P163</f>
        <v>-0.19821306962677923</v>
      </c>
      <c r="W163" s="131">
        <f t="shared" ref="W163" si="76">U163/$Q163</f>
        <v>-1.0683705625740839E-2</v>
      </c>
      <c r="X163" s="129">
        <f t="shared" si="66"/>
        <v>469.32658499999991</v>
      </c>
      <c r="Y163" s="133">
        <f t="shared" ref="Y163" si="77">$K163-$J163*(1-Z$1)+$H163-$G163*(1-Z$1)</f>
        <v>827.00960593849982</v>
      </c>
      <c r="Z163" s="130">
        <f t="shared" ref="Z163" si="78">Y163/$P163</f>
        <v>1.7362608897952372</v>
      </c>
      <c r="AA163" s="134">
        <f t="shared" ref="AA163" si="79">Y163/$Q163</f>
        <v>9.3584647425050752E-2</v>
      </c>
      <c r="AB163" s="129">
        <f t="shared" si="67"/>
        <v>676.96785899999986</v>
      </c>
      <c r="AC163" s="133">
        <f t="shared" ref="AC163" si="80">$K163-$J163*(1-AD$1)+$H163-$G163*(1-AD$1)</f>
        <v>1748.4313555630997</v>
      </c>
      <c r="AD163" s="130">
        <f t="shared" ref="AD163" si="81">AC163/$P163</f>
        <v>3.6707348492172547</v>
      </c>
      <c r="AE163" s="134">
        <f t="shared" ref="AE163" si="82">AC163/$Q163</f>
        <v>0.19785300047584239</v>
      </c>
    </row>
    <row r="164" spans="2:31" x14ac:dyDescent="0.25"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</row>
  </sheetData>
  <mergeCells count="10">
    <mergeCell ref="D85:F85"/>
    <mergeCell ref="R85:S85"/>
    <mergeCell ref="V85:W85"/>
    <mergeCell ref="Z85:AA85"/>
    <mergeCell ref="AD85:AE85"/>
    <mergeCell ref="D2:F2"/>
    <mergeCell ref="R2:S2"/>
    <mergeCell ref="V2:W2"/>
    <mergeCell ref="Z2:AA2"/>
    <mergeCell ref="AD2:AE2"/>
  </mergeCells>
  <phoneticPr fontId="5" type="noConversion"/>
  <conditionalFormatting sqref="E4:E74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87:E143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44:E15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4:F74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87:F143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44:F157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87:K15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Q74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:H74 K4:K31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6:Q60 G40:I74 H4:K74 H87:K157 G4:G157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6:Q60 G4:K74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:I74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:I157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:K7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4:K74 J4:J74 K4:K33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4:K74 K4:K33 J4:J157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31 H4:H157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86:K157 K4:M85 L87:M162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M74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4:L74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87:L143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44:L157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87:M143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29:M143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44:M15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63:M16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4:M74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4:M15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87:M143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44:M15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:N74 O4:Q38 N31:Q74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:Q7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87:Q157 G87:K157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87:Q15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O74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O157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Q38 N31:Q74 O87:Q127 N128:Q157 N4:N143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:P74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:P157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:Q74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:Q157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:R80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7:R16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S8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7:S16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:V80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7:V16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:W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7:W16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Z8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7:Z163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8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7:AA163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:AD80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7:AD163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:AE8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7:AE16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K45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L3:AS3 AF3:AI3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A399-C56D-4328-B428-89EB2062B3DC}">
  <sheetPr>
    <tabColor rgb="FF00B0F0"/>
  </sheetPr>
  <dimension ref="A1:V68"/>
  <sheetViews>
    <sheetView zoomScale="85" zoomScaleNormal="85" workbookViewId="0">
      <pane ySplit="5" topLeftCell="A27" activePane="bottomLeft" state="frozen"/>
      <selection activeCell="F61" sqref="F61"/>
      <selection pane="bottomLeft" activeCell="B4" sqref="B4"/>
    </sheetView>
  </sheetViews>
  <sheetFormatPr defaultColWidth="7.77734375" defaultRowHeight="15" outlineLevelCol="1" x14ac:dyDescent="0.25"/>
  <cols>
    <col min="1" max="1" width="10.109375" style="3" customWidth="1"/>
    <col min="2" max="2" width="11.77734375" style="5" customWidth="1"/>
    <col min="3" max="3" width="7.109375" style="3" customWidth="1"/>
    <col min="4" max="5" width="7.77734375" style="3" customWidth="1"/>
    <col min="6" max="6" width="10.109375" style="3" customWidth="1"/>
    <col min="7" max="7" width="12" style="3" customWidth="1" outlineLevel="1"/>
    <col min="8" max="10" width="11.33203125" style="3" customWidth="1" outlineLevel="1"/>
    <col min="11" max="11" width="9.44140625" style="3" customWidth="1"/>
    <col min="12" max="13" width="11.5546875" style="3" customWidth="1"/>
    <col min="14" max="14" width="18.88671875" style="3" customWidth="1"/>
    <col min="15" max="17" width="10.44140625" style="3" customWidth="1"/>
    <col min="18" max="18" width="11" style="3" customWidth="1"/>
    <col min="19" max="19" width="9" style="3" customWidth="1"/>
    <col min="20" max="20" width="7.77734375" style="3"/>
    <col min="21" max="21" width="8.5546875" style="3" bestFit="1" customWidth="1"/>
    <col min="22" max="16384" width="7.77734375" style="3"/>
  </cols>
  <sheetData>
    <row r="1" spans="1:22" ht="15.6" x14ac:dyDescent="0.25">
      <c r="A1" s="41" t="s">
        <v>137</v>
      </c>
      <c r="O1" s="3">
        <v>3</v>
      </c>
      <c r="P1" s="3">
        <v>5</v>
      </c>
      <c r="Q1" s="3">
        <v>10</v>
      </c>
    </row>
    <row r="2" spans="1:22" ht="16.2" x14ac:dyDescent="0.25">
      <c r="E2" s="42"/>
      <c r="F2" s="42"/>
      <c r="G2" s="43"/>
      <c r="H2" s="44">
        <f>B4</f>
        <v>46022</v>
      </c>
      <c r="I2" s="44">
        <f>H2</f>
        <v>46022</v>
      </c>
      <c r="J2" s="44">
        <f>I2</f>
        <v>46022</v>
      </c>
      <c r="K2" s="44"/>
      <c r="L2" s="44"/>
      <c r="M2" s="45" t="s">
        <v>334</v>
      </c>
      <c r="N2" s="44"/>
      <c r="O2" s="43"/>
      <c r="P2" s="43"/>
      <c r="Q2" s="43"/>
      <c r="R2" s="3" t="str">
        <f ca="1">R4&amp;"（"&amp;YEAR(R3)&amp;"/"&amp;MONTH(R3)&amp;"/"&amp;DAY(R3)&amp;"）"</f>
        <v>PB（2026/3/31）</v>
      </c>
    </row>
    <row r="3" spans="1:22" ht="34.5" customHeight="1" x14ac:dyDescent="0.25">
      <c r="A3" s="5" t="str">
        <f>IF(MONTH(B4)=6,"半年度",IF(MONTH(B4)=12,"半年度","季度"))</f>
        <v>半年度</v>
      </c>
      <c r="B3" s="5" t="s">
        <v>136</v>
      </c>
      <c r="C3" s="264" t="s">
        <v>140</v>
      </c>
      <c r="D3" s="264"/>
      <c r="E3" s="264" t="s">
        <v>335</v>
      </c>
      <c r="F3" s="47" t="s">
        <v>336</v>
      </c>
      <c r="G3" s="46" t="s">
        <v>265</v>
      </c>
      <c r="H3" s="46" t="s">
        <v>333</v>
      </c>
      <c r="I3" s="46" t="s">
        <v>337</v>
      </c>
      <c r="J3" s="46" t="s">
        <v>338</v>
      </c>
      <c r="K3" s="46" t="s">
        <v>339</v>
      </c>
      <c r="L3" s="266" t="s">
        <v>340</v>
      </c>
      <c r="M3" s="267"/>
      <c r="N3" s="268"/>
      <c r="O3" s="267" t="s">
        <v>341</v>
      </c>
      <c r="P3" s="267"/>
      <c r="Q3" s="267"/>
      <c r="R3" s="38">
        <f ca="1">TODAY()-1</f>
        <v>46112</v>
      </c>
      <c r="S3" s="38"/>
      <c r="T3" s="1"/>
      <c r="U3" s="1"/>
    </row>
    <row r="4" spans="1:22" ht="15.6" x14ac:dyDescent="0.25">
      <c r="B4" s="48">
        <f>不同回收率下超额拨备!A3</f>
        <v>46022</v>
      </c>
      <c r="C4" s="265" t="s">
        <v>3</v>
      </c>
      <c r="D4" s="265" t="s">
        <v>248</v>
      </c>
      <c r="E4" s="265"/>
      <c r="F4" s="49" t="str">
        <f>YEAR(B4)&amp;IF(MONTH(B4)=12,"A",IF(MONTH(B4)=6,"H1",IF(MONTH(B4)=3,"Q1","Q1~3")))</f>
        <v>2025A</v>
      </c>
      <c r="G4" s="160" t="str">
        <f>F4</f>
        <v>2025A</v>
      </c>
      <c r="H4" s="49" t="str">
        <f>G4</f>
        <v>2025A</v>
      </c>
      <c r="I4" s="49" t="str">
        <f>H4</f>
        <v>2025A</v>
      </c>
      <c r="J4" s="49" t="str">
        <f>I4</f>
        <v>2025A</v>
      </c>
      <c r="K4" s="49" t="str">
        <f>J4</f>
        <v>2025A</v>
      </c>
      <c r="L4" s="50" t="s">
        <v>342</v>
      </c>
      <c r="M4" s="49" t="s">
        <v>343</v>
      </c>
      <c r="N4" s="51" t="s">
        <v>344</v>
      </c>
      <c r="O4" s="49" t="s">
        <v>342</v>
      </c>
      <c r="P4" s="49" t="s">
        <v>343</v>
      </c>
      <c r="Q4" s="49" t="s">
        <v>344</v>
      </c>
      <c r="R4" s="2" t="s">
        <v>345</v>
      </c>
      <c r="S4" s="2" t="s">
        <v>346</v>
      </c>
      <c r="T4" s="2" t="s">
        <v>347</v>
      </c>
      <c r="U4" s="2"/>
      <c r="V4" s="3" t="s">
        <v>332</v>
      </c>
    </row>
    <row r="5" spans="1:22" x14ac:dyDescent="0.25">
      <c r="A5" s="5" t="str">
        <f>LEFT(C5,2)</f>
        <v>工商</v>
      </c>
      <c r="B5" s="5" t="s">
        <v>5</v>
      </c>
      <c r="C5" s="4" t="s">
        <v>6</v>
      </c>
      <c r="D5" s="5" t="s">
        <v>8</v>
      </c>
      <c r="E5" s="5" t="s">
        <v>348</v>
      </c>
      <c r="F5" s="52">
        <f>VLOOKUP(B5,'估值散点图-回收率0'!B:G,6,0)</f>
        <v>-0.12911828511892168</v>
      </c>
      <c r="G5" s="53">
        <f>INDEX(【输出】数据汇总!$A:$AY,MATCH('输出-隐含ROE'!$A5&amp;G$3,【输出】数据汇总!$A:$A,0),MATCH($B$4,【输出】数据汇总!$1:$1,0))/100</f>
        <v>-475.88093400000014</v>
      </c>
      <c r="H5" s="54">
        <v>0.313</v>
      </c>
      <c r="I5" s="55">
        <v>3667.46</v>
      </c>
      <c r="J5" s="55">
        <f>S5/R5</f>
        <v>38596.021255839318</v>
      </c>
      <c r="K5" s="56">
        <f>R5/V5</f>
        <v>9.0010055103138448E-2</v>
      </c>
      <c r="L5" s="57">
        <f>IFERROR($K5+O5/100,"")</f>
        <v>8.7887919315051369E-2</v>
      </c>
      <c r="M5" s="58">
        <f>IFERROR($K5+P5/100,"")</f>
        <v>8.8737853544069462E-2</v>
      </c>
      <c r="N5" s="59">
        <f>IFERROR($K5+Q5/100,"")</f>
        <v>8.9374358690587533E-2</v>
      </c>
      <c r="O5" s="60">
        <f>IFERROR(($G5/O$1)*(1-25%)*(1-$H5)*100/(($G5/O$1)*(1-25%)*(1-$H5)+$J5),"")</f>
        <v>-0.212213578808708</v>
      </c>
      <c r="P5" s="60">
        <f>IFERROR(($G5/P$1)*(1-25%)*(1-$H5)*100/(($G5/P$1)*(1-25%)*(1-$H5)+$J5),"")</f>
        <v>-0.12722015590689839</v>
      </c>
      <c r="Q5" s="60">
        <f>IFERROR(($G5/Q$1)*(1-25%)*(1-$H5)*100/(($G5/Q$1)*(1-25%)*(1-$H5)+$J5),"")</f>
        <v>-6.3569641255092096E-2</v>
      </c>
      <c r="R5" s="61">
        <v>0.70549857616424561</v>
      </c>
      <c r="S5" s="11">
        <v>27229.438041599598</v>
      </c>
      <c r="T5" s="39">
        <f>IFERROR(S5/(($G5)*(1-25%)*(1-$H5)+$J5),NA())</f>
        <v>0.71000921185787846</v>
      </c>
      <c r="U5" s="39">
        <f>S5/R5</f>
        <v>38596.021255839318</v>
      </c>
      <c r="V5" s="62">
        <v>7.8379973810242278</v>
      </c>
    </row>
    <row r="6" spans="1:22" x14ac:dyDescent="0.25">
      <c r="A6" s="5" t="str">
        <f t="shared" ref="A6:A46" si="0">LEFT(C6,2)</f>
        <v>建设</v>
      </c>
      <c r="B6" s="5" t="s">
        <v>9</v>
      </c>
      <c r="C6" s="4" t="s">
        <v>10</v>
      </c>
      <c r="D6" s="5" t="s">
        <v>8</v>
      </c>
      <c r="E6" s="5" t="s">
        <v>349</v>
      </c>
      <c r="F6" s="52">
        <f>VLOOKUP(B6,'估值散点图-回收率0'!B:G,6,0)</f>
        <v>5.2445121361085291E-2</v>
      </c>
      <c r="G6" s="12">
        <f>INDEX(【输出】数据汇总!$A:$AY,MATCH('输出-隐含ROE'!$A6&amp;G$3,【输出】数据汇总!$A:$A,0),MATCH($B$4,【输出】数据汇总!$1:$1,0))/100</f>
        <v>177.73966299999972</v>
      </c>
      <c r="H6" s="63">
        <v>0.30673952161956836</v>
      </c>
      <c r="I6" s="55">
        <v>3371.61</v>
      </c>
      <c r="J6" s="55">
        <f t="shared" ref="J6:J46" si="1">S6/R6</f>
        <v>34634.340719185748</v>
      </c>
      <c r="K6" s="56">
        <f t="shared" ref="K6:K45" si="2">R6/V6</f>
        <v>9.3838367715763704E-2</v>
      </c>
      <c r="L6" s="57">
        <f>IFERROR($K6+O6/100,"")</f>
        <v>9.4727011635653682E-2</v>
      </c>
      <c r="M6" s="58">
        <f t="shared" ref="M6:N46" si="3">IFERROR($K6+P6/100,"")</f>
        <v>9.4371743660213711E-2</v>
      </c>
      <c r="N6" s="59">
        <f t="shared" si="3"/>
        <v>9.4105126829435809E-2</v>
      </c>
      <c r="O6" s="60">
        <f t="shared" ref="O6:Q22" si="4">IFERROR(($G6/O$1)*(1-25%)*(1-$H6)*100/(($G6/O$1)*(1-25%)*(1-$H6)+$J6),"")</f>
        <v>8.8864391988997926E-2</v>
      </c>
      <c r="P6" s="60">
        <f t="shared" si="4"/>
        <v>5.3337594445000809E-2</v>
      </c>
      <c r="Q6" s="60">
        <f t="shared" si="4"/>
        <v>2.6675911367210179E-2</v>
      </c>
      <c r="R6" s="61">
        <v>0.72888457775115967</v>
      </c>
      <c r="S6" s="11">
        <v>25244.436810793501</v>
      </c>
      <c r="T6" s="39">
        <f>IFERROR(S6/(($G6)*(1-25%)*(1-$H6)+$J6),NA())</f>
        <v>0.7269448686276373</v>
      </c>
      <c r="U6" s="39">
        <f t="shared" ref="U6:U46" si="5">S6/R6</f>
        <v>34634.340719185748</v>
      </c>
      <c r="V6" s="62">
        <v>7.7674473191919766</v>
      </c>
    </row>
    <row r="7" spans="1:22" x14ac:dyDescent="0.25">
      <c r="A7" s="5" t="str">
        <f t="shared" si="0"/>
        <v>农业</v>
      </c>
      <c r="B7" s="5" t="s">
        <v>12</v>
      </c>
      <c r="C7" s="4" t="s">
        <v>13</v>
      </c>
      <c r="D7" s="5" t="s">
        <v>8</v>
      </c>
      <c r="E7" s="5" t="s">
        <v>350</v>
      </c>
      <c r="F7" s="52">
        <f>VLOOKUP(B7,'估值散点图-回收率0'!B:G,6,0)</f>
        <v>1.0776062760916847</v>
      </c>
      <c r="G7" s="12">
        <f>INDEX(【输出】数据汇总!$A:$AY,MATCH('输出-隐含ROE'!$A7&amp;G$3,【输出】数据汇总!$A:$A,0),MATCH($B$4,【输出】数据汇总!$1:$1,0))/100</f>
        <v>3136.2760820000003</v>
      </c>
      <c r="H7" s="63">
        <v>0.32212746422953792</v>
      </c>
      <c r="I7" s="55">
        <v>2885.7</v>
      </c>
      <c r="J7" s="55">
        <f t="shared" si="1"/>
        <v>27671.820288047722</v>
      </c>
      <c r="K7" s="56">
        <f t="shared" si="2"/>
        <v>9.6165701146498098E-2</v>
      </c>
      <c r="L7" s="57">
        <f t="shared" ref="L7:L46" si="6">IFERROR($K7+O7/100,"")</f>
        <v>0.1150109601901903</v>
      </c>
      <c r="M7" s="58">
        <f t="shared" si="3"/>
        <v>0.10755873846856494</v>
      </c>
      <c r="N7" s="59">
        <f t="shared" si="3"/>
        <v>0.10189485604532464</v>
      </c>
      <c r="O7" s="60">
        <f t="shared" si="4"/>
        <v>1.88452590436922</v>
      </c>
      <c r="P7" s="60">
        <f t="shared" si="4"/>
        <v>1.1393037322066839</v>
      </c>
      <c r="Q7" s="60">
        <f t="shared" si="4"/>
        <v>0.57291548988265362</v>
      </c>
      <c r="R7" s="61">
        <v>0.84739142656326294</v>
      </c>
      <c r="S7" s="11">
        <v>23448.863269491001</v>
      </c>
      <c r="T7" s="39">
        <f>IFERROR(S7/(($G7)*(1-25%)*(1-$H7)+$J7),NA())</f>
        <v>0.80122358364679591</v>
      </c>
      <c r="U7" s="39">
        <f t="shared" si="5"/>
        <v>27671.820288047722</v>
      </c>
      <c r="V7" s="62">
        <v>8.8117844144073079</v>
      </c>
    </row>
    <row r="8" spans="1:22" x14ac:dyDescent="0.25">
      <c r="A8" s="5" t="str">
        <f t="shared" si="0"/>
        <v>中国</v>
      </c>
      <c r="B8" s="5" t="s">
        <v>15</v>
      </c>
      <c r="C8" s="4" t="s">
        <v>16</v>
      </c>
      <c r="D8" s="5" t="s">
        <v>8</v>
      </c>
      <c r="E8" s="5" t="s">
        <v>351</v>
      </c>
      <c r="F8" s="52">
        <f>VLOOKUP(B8,'估值散点图-回收率0'!B:G,6,0)</f>
        <v>-9.6310286765341396E-2</v>
      </c>
      <c r="G8" s="12">
        <f>INDEX(【输出】数据汇总!$A:$AY,MATCH('输出-隐含ROE'!$A8&amp;G$3,【输出】数据汇总!$A:$A,0),MATCH($B$4,【输出】数据汇总!$1:$1,0))/100</f>
        <v>-234.05422200000029</v>
      </c>
      <c r="H8" s="63">
        <v>0.32199206206258829</v>
      </c>
      <c r="I8" s="55">
        <v>2397.38</v>
      </c>
      <c r="J8" s="55">
        <f t="shared" si="1"/>
        <v>26940.910409821128</v>
      </c>
      <c r="K8" s="56">
        <f t="shared" si="2"/>
        <v>8.1661676035936409E-2</v>
      </c>
      <c r="L8" s="57">
        <f>IFERROR($K8+O8/100,"")</f>
        <v>8.0186924001562535E-2</v>
      </c>
      <c r="M8" s="58">
        <f t="shared" si="3"/>
        <v>8.077734648203555E-2</v>
      </c>
      <c r="N8" s="59">
        <f t="shared" si="3"/>
        <v>8.1219706682266662E-2</v>
      </c>
      <c r="O8" s="60">
        <f t="shared" si="4"/>
        <v>-0.14747520343738685</v>
      </c>
      <c r="P8" s="60">
        <f t="shared" si="4"/>
        <v>-8.8432955390085236E-2</v>
      </c>
      <c r="Q8" s="60">
        <f t="shared" si="4"/>
        <v>-4.4196935366974187E-2</v>
      </c>
      <c r="R8" s="61">
        <v>0.70205008983612061</v>
      </c>
      <c r="S8" s="11">
        <v>18913.868573481799</v>
      </c>
      <c r="T8" s="39">
        <f t="shared" ref="T8:T46" si="7">IFERROR(S8/(($G8)*(1-25%)*(1-$H8)+$J8),NA())</f>
        <v>0.70516532763734496</v>
      </c>
      <c r="U8" s="39">
        <f t="shared" si="5"/>
        <v>26940.910409821128</v>
      </c>
      <c r="V8" s="62">
        <v>8.59705707640844</v>
      </c>
    </row>
    <row r="9" spans="1:22" x14ac:dyDescent="0.25">
      <c r="A9" s="5" t="str">
        <f t="shared" si="0"/>
        <v>邮储</v>
      </c>
      <c r="B9" s="5" t="s">
        <v>18</v>
      </c>
      <c r="C9" s="4" t="s">
        <v>19</v>
      </c>
      <c r="D9" s="5" t="s">
        <v>8</v>
      </c>
      <c r="E9" s="5" t="s">
        <v>352</v>
      </c>
      <c r="F9" s="52">
        <f>VLOOKUP(B9,'估值散点图-回收率0'!B:G,6,0)</f>
        <v>-0.27094872088233923</v>
      </c>
      <c r="G9" s="12">
        <f>INDEX(【输出】数据汇总!$A:$AY,MATCH('输出-隐含ROE'!$A9&amp;G$3,【输出】数据汇总!$A:$A,0),MATCH($B$4,【输出】数据汇总!$1:$1,0))/100</f>
        <v>-236.82001999999977</v>
      </c>
      <c r="H9" s="63">
        <v>0.3237023783213846</v>
      </c>
      <c r="I9" s="55">
        <v>872.23</v>
      </c>
      <c r="J9" s="55">
        <f t="shared" si="1"/>
        <v>10101.499533998678</v>
      </c>
      <c r="K9" s="56">
        <f t="shared" si="2"/>
        <v>7.8658618685840745E-2</v>
      </c>
      <c r="L9" s="57">
        <f t="shared" si="6"/>
        <v>7.4679056401681904E-2</v>
      </c>
      <c r="M9" s="58">
        <f t="shared" si="3"/>
        <v>7.6274676134491418E-2</v>
      </c>
      <c r="N9" s="59">
        <f t="shared" si="3"/>
        <v>7.7468066514156914E-2</v>
      </c>
      <c r="O9" s="60">
        <f t="shared" si="4"/>
        <v>-0.39795622841588479</v>
      </c>
      <c r="P9" s="60">
        <f t="shared" si="4"/>
        <v>-0.23839425513493279</v>
      </c>
      <c r="Q9" s="60">
        <f t="shared" si="4"/>
        <v>-0.11905521716838245</v>
      </c>
      <c r="R9" s="61">
        <v>0.6098971962928772</v>
      </c>
      <c r="S9" s="11">
        <v>6160.8762441395993</v>
      </c>
      <c r="T9" s="39">
        <f t="shared" si="7"/>
        <v>0.61723698623406853</v>
      </c>
      <c r="U9" s="39">
        <f t="shared" si="5"/>
        <v>10101.499533998678</v>
      </c>
      <c r="V9" s="62">
        <v>7.7537237048209713</v>
      </c>
    </row>
    <row r="10" spans="1:22" x14ac:dyDescent="0.25">
      <c r="A10" s="5" t="str">
        <f t="shared" si="0"/>
        <v>交通</v>
      </c>
      <c r="B10" s="5" t="s">
        <v>21</v>
      </c>
      <c r="C10" s="4" t="s">
        <v>22</v>
      </c>
      <c r="D10" s="5" t="s">
        <v>8</v>
      </c>
      <c r="E10" s="5" t="s">
        <v>353</v>
      </c>
      <c r="F10" s="52">
        <f>VLOOKUP(B10,'估值散点图-回收率0'!B:G,6,0)</f>
        <v>-0.14999381732237313</v>
      </c>
      <c r="G10" s="12">
        <f>INDEX(【输出】数据汇总!$A:$AY,MATCH('输出-隐含ROE'!$A10&amp;G$3,【输出】数据汇总!$A:$A,0),MATCH($B$4,【输出】数据汇总!$1:$1,0))/100</f>
        <v>-143.42708799999963</v>
      </c>
      <c r="H10" s="63">
        <v>0.32669999999999999</v>
      </c>
      <c r="I10" s="55">
        <v>948.9</v>
      </c>
      <c r="J10" s="55">
        <f t="shared" si="1"/>
        <v>11427.820154597735</v>
      </c>
      <c r="K10" s="56">
        <f t="shared" si="2"/>
        <v>7.5698163630266768E-2</v>
      </c>
      <c r="L10" s="57">
        <f t="shared" si="6"/>
        <v>7.3581095344739694E-2</v>
      </c>
      <c r="M10" s="58">
        <f t="shared" si="3"/>
        <v>7.4428997423560642E-2</v>
      </c>
      <c r="N10" s="59">
        <f t="shared" si="3"/>
        <v>7.5063982967246923E-2</v>
      </c>
      <c r="O10" s="60">
        <f t="shared" si="4"/>
        <v>-0.2117068285527075</v>
      </c>
      <c r="P10" s="60">
        <f t="shared" si="4"/>
        <v>-0.12691662067061327</v>
      </c>
      <c r="Q10" s="60">
        <f t="shared" si="4"/>
        <v>-6.3418066301984072E-2</v>
      </c>
      <c r="R10" s="61">
        <v>0.54126375913619995</v>
      </c>
      <c r="S10" s="11">
        <v>6185.46489561</v>
      </c>
      <c r="T10" s="39">
        <f t="shared" si="7"/>
        <v>0.54471605363832265</v>
      </c>
      <c r="U10" s="39">
        <f t="shared" si="5"/>
        <v>11427.820154597735</v>
      </c>
      <c r="V10" s="62">
        <v>7.1502891639472184</v>
      </c>
    </row>
    <row r="11" spans="1:22" x14ac:dyDescent="0.25">
      <c r="A11" s="5" t="str">
        <f t="shared" si="0"/>
        <v>招商</v>
      </c>
      <c r="B11" s="5" t="s">
        <v>24</v>
      </c>
      <c r="C11" s="4" t="s">
        <v>25</v>
      </c>
      <c r="D11" s="5" t="s">
        <v>27</v>
      </c>
      <c r="E11" s="5" t="s">
        <v>354</v>
      </c>
      <c r="F11" s="52">
        <f>VLOOKUP(B11,'估值散点图-回收率0'!B:G,6,0)</f>
        <v>0.81879368761694216</v>
      </c>
      <c r="G11" s="12">
        <f>INDEX(【输出】数据汇总!$A:$AY,MATCH('输出-隐含ROE'!$A11&amp;G$3,【输出】数据汇总!$A:$A,0),MATCH($B$4,【输出】数据汇总!$1:$1,0))/100</f>
        <v>1229.672548</v>
      </c>
      <c r="H11" s="63">
        <v>0.35320000000000001</v>
      </c>
      <c r="I11" s="55">
        <v>1489.79</v>
      </c>
      <c r="J11" s="55">
        <f t="shared" si="1"/>
        <v>10954.179984888913</v>
      </c>
      <c r="K11" s="56">
        <f t="shared" si="2"/>
        <v>0.12964868223446507</v>
      </c>
      <c r="L11" s="57">
        <f t="shared" si="6"/>
        <v>0.14747686563482892</v>
      </c>
      <c r="M11" s="58">
        <f t="shared" si="3"/>
        <v>0.14042242276350725</v>
      </c>
      <c r="N11" s="59">
        <f t="shared" si="3"/>
        <v>0.13506472803506067</v>
      </c>
      <c r="O11" s="60">
        <f t="shared" si="4"/>
        <v>1.7828183400363835</v>
      </c>
      <c r="P11" s="60">
        <f t="shared" si="4"/>
        <v>1.0773740529042182</v>
      </c>
      <c r="Q11" s="60">
        <f t="shared" si="4"/>
        <v>0.54160458005956047</v>
      </c>
      <c r="R11" s="61">
        <v>0.9052656888961792</v>
      </c>
      <c r="S11" s="11">
        <v>9916.4432903132001</v>
      </c>
      <c r="T11" s="39">
        <f t="shared" si="7"/>
        <v>0.85851492316423872</v>
      </c>
      <c r="U11" s="39">
        <f t="shared" si="5"/>
        <v>10954.179984888913</v>
      </c>
      <c r="V11" s="62">
        <v>6.9824519099934861</v>
      </c>
    </row>
    <row r="12" spans="1:22" x14ac:dyDescent="0.25">
      <c r="A12" s="5" t="str">
        <f t="shared" si="0"/>
        <v>兴业</v>
      </c>
      <c r="B12" s="5" t="s">
        <v>28</v>
      </c>
      <c r="C12" s="4" t="s">
        <v>29</v>
      </c>
      <c r="D12" s="5" t="s">
        <v>27</v>
      </c>
      <c r="E12" s="5" t="s">
        <v>355</v>
      </c>
      <c r="F12" s="52">
        <f>VLOOKUP(B12,'估值散点图-回收率0'!B:G,6,0)</f>
        <v>-0.12770954059042958</v>
      </c>
      <c r="G12" s="12">
        <f>INDEX(【输出】数据汇总!$A:$AY,MATCH('输出-隐含ROE'!$A12&amp;G$3,【输出】数据汇总!$A:$A,0),MATCH($B$4,【输出】数据汇总!$1:$1,0))/100</f>
        <v>-98.935303999999888</v>
      </c>
      <c r="H12" s="63">
        <v>0.30170000000000002</v>
      </c>
      <c r="I12" s="55">
        <v>772.82</v>
      </c>
      <c r="J12" s="55">
        <f t="shared" si="1"/>
        <v>8097.5899869549885</v>
      </c>
      <c r="K12" s="56">
        <f t="shared" si="2"/>
        <v>8.9716817123410397E-2</v>
      </c>
      <c r="L12" s="57">
        <f t="shared" si="6"/>
        <v>8.7579323285383454E-2</v>
      </c>
      <c r="M12" s="58">
        <f t="shared" si="3"/>
        <v>8.8435416415041504E-2</v>
      </c>
      <c r="N12" s="59">
        <f t="shared" si="3"/>
        <v>8.907652700333267E-2</v>
      </c>
      <c r="O12" s="60">
        <f t="shared" si="4"/>
        <v>-0.21374938380269387</v>
      </c>
      <c r="P12" s="60">
        <f t="shared" si="4"/>
        <v>-0.12814007083688905</v>
      </c>
      <c r="Q12" s="60">
        <f t="shared" si="4"/>
        <v>-6.402901200777307E-2</v>
      </c>
      <c r="R12" s="61">
        <v>0.4918561577796936</v>
      </c>
      <c r="S12" s="11">
        <v>3982.849498259</v>
      </c>
      <c r="T12" s="39">
        <f t="shared" si="7"/>
        <v>0.49502371757814428</v>
      </c>
      <c r="U12" s="39">
        <f t="shared" si="5"/>
        <v>8097.5899869549885</v>
      </c>
      <c r="V12" s="62">
        <v>5.4823184052898188</v>
      </c>
    </row>
    <row r="13" spans="1:22" x14ac:dyDescent="0.25">
      <c r="A13" s="5" t="str">
        <f t="shared" si="0"/>
        <v>浦发</v>
      </c>
      <c r="B13" s="5" t="s">
        <v>31</v>
      </c>
      <c r="C13" s="4" t="s">
        <v>32</v>
      </c>
      <c r="D13" s="5" t="s">
        <v>27</v>
      </c>
      <c r="E13" s="5" t="s">
        <v>356</v>
      </c>
      <c r="F13" s="52">
        <f>VLOOKUP(B13,'估值散点图-回收率0'!B:G,6,0)</f>
        <v>-0.67887038007077571</v>
      </c>
      <c r="G13" s="12">
        <f>INDEX(【输出】数据汇总!$A:$AY,MATCH('输出-隐含ROE'!$A13&amp;G$3,【输出】数据汇总!$A:$A,0),MATCH($B$4,【输出】数据汇总!$1:$1,0))/100</f>
        <v>-339.55059799999987</v>
      </c>
      <c r="H13" s="63">
        <v>0.30159999999999998</v>
      </c>
      <c r="I13" s="55">
        <v>488.53</v>
      </c>
      <c r="J13" s="55">
        <f t="shared" si="1"/>
        <v>7369.9498272248156</v>
      </c>
      <c r="K13" s="56">
        <f t="shared" si="2"/>
        <v>5.4385037808449839E-2</v>
      </c>
      <c r="L13" s="57">
        <f t="shared" si="6"/>
        <v>4.6275578525922748E-2</v>
      </c>
      <c r="M13" s="58">
        <f t="shared" si="3"/>
        <v>4.9535094406350337E-2</v>
      </c>
      <c r="N13" s="59">
        <f t="shared" si="3"/>
        <v>5.1965932369631082E-2</v>
      </c>
      <c r="O13" s="60">
        <f t="shared" si="4"/>
        <v>-0.81094592825270917</v>
      </c>
      <c r="P13" s="60">
        <f t="shared" si="4"/>
        <v>-0.48499434020995008</v>
      </c>
      <c r="Q13" s="60">
        <f t="shared" si="4"/>
        <v>-0.24191054388187594</v>
      </c>
      <c r="R13" s="61">
        <v>0.46004849672317505</v>
      </c>
      <c r="S13" s="11">
        <v>3390.53433894</v>
      </c>
      <c r="T13" s="39">
        <f t="shared" si="7"/>
        <v>0.47142524899835409</v>
      </c>
      <c r="U13" s="39">
        <f t="shared" si="5"/>
        <v>7369.9498272248156</v>
      </c>
      <c r="V13" s="62">
        <v>8.4591004302234207</v>
      </c>
    </row>
    <row r="14" spans="1:22" x14ac:dyDescent="0.25">
      <c r="A14" s="5" t="str">
        <f t="shared" si="0"/>
        <v>中信</v>
      </c>
      <c r="B14" s="5" t="s">
        <v>34</v>
      </c>
      <c r="C14" s="4" t="s">
        <v>35</v>
      </c>
      <c r="D14" s="5" t="s">
        <v>27</v>
      </c>
      <c r="E14" s="5" t="s">
        <v>357</v>
      </c>
      <c r="F14" s="52">
        <f>VLOOKUP(B14,'估值散点图-回收率0'!B:G,6,0)</f>
        <v>-0.23942872921917929</v>
      </c>
      <c r="G14" s="12">
        <f>INDEX(【输出】数据汇总!$A:$AY,MATCH('输出-隐含ROE'!$A14&amp;G$3,【输出】数据汇总!$A:$A,0),MATCH($B$4,【输出】数据汇总!$1:$1,0))/100</f>
        <v>-169.07978000000003</v>
      </c>
      <c r="H14" s="63">
        <v>0.30499999999999999</v>
      </c>
      <c r="I14" s="55">
        <v>701.41</v>
      </c>
      <c r="J14" s="55">
        <f t="shared" si="1"/>
        <v>7238.6502779082593</v>
      </c>
      <c r="K14" s="56">
        <f t="shared" si="2"/>
        <v>8.8560708887464867E-2</v>
      </c>
      <c r="L14" s="57">
        <f t="shared" si="6"/>
        <v>8.4485733070139193E-2</v>
      </c>
      <c r="M14" s="58">
        <f t="shared" si="3"/>
        <v>8.611970221433464E-2</v>
      </c>
      <c r="N14" s="59">
        <f t="shared" si="3"/>
        <v>8.7341693363414186E-2</v>
      </c>
      <c r="O14" s="60">
        <f t="shared" si="4"/>
        <v>-0.40749758173256728</v>
      </c>
      <c r="P14" s="60">
        <f t="shared" si="4"/>
        <v>-0.24410066731302291</v>
      </c>
      <c r="Q14" s="60">
        <f t="shared" si="4"/>
        <v>-0.1219015524050686</v>
      </c>
      <c r="R14" s="61">
        <v>0.63804000616073608</v>
      </c>
      <c r="S14" s="11">
        <v>4618.548467912</v>
      </c>
      <c r="T14" s="39">
        <f t="shared" si="7"/>
        <v>0.64590409085743905</v>
      </c>
      <c r="U14" s="39">
        <f t="shared" si="5"/>
        <v>7238.6502779082593</v>
      </c>
      <c r="V14" s="62">
        <v>7.2045494460924093</v>
      </c>
    </row>
    <row r="15" spans="1:22" x14ac:dyDescent="0.25">
      <c r="A15" s="5" t="str">
        <f t="shared" si="0"/>
        <v>民生</v>
      </c>
      <c r="B15" s="5" t="s">
        <v>37</v>
      </c>
      <c r="C15" s="4" t="s">
        <v>38</v>
      </c>
      <c r="D15" s="5" t="s">
        <v>27</v>
      </c>
      <c r="E15" s="5" t="s">
        <v>358</v>
      </c>
      <c r="F15" s="52">
        <f>VLOOKUP(B15,'估值散点图-回收率0'!B:G,6,0)</f>
        <v>-3.3039652193829143</v>
      </c>
      <c r="G15" s="12">
        <f>INDEX(【输出】数据汇总!$A:$AY,MATCH('输出-隐含ROE'!$A15&amp;G$3,【输出】数据汇总!$A:$A,0),MATCH($B$4,【输出】数据汇总!$1:$1,0))/100</f>
        <v>-1009.7908900000001</v>
      </c>
      <c r="H15" s="63">
        <v>0.3004</v>
      </c>
      <c r="I15" s="55">
        <v>303.52</v>
      </c>
      <c r="J15" s="55">
        <f t="shared" si="1"/>
        <v>5646.3701368792881</v>
      </c>
      <c r="K15" s="56">
        <f t="shared" si="2"/>
        <v>4.8333707033743199E-2</v>
      </c>
      <c r="L15" s="57">
        <f t="shared" si="6"/>
        <v>1.6044813079434624E-2</v>
      </c>
      <c r="M15" s="58">
        <f t="shared" si="3"/>
        <v>2.9207397611822727E-2</v>
      </c>
      <c r="N15" s="59">
        <f t="shared" si="3"/>
        <v>3.8861139947340181E-2</v>
      </c>
      <c r="O15" s="60">
        <f t="shared" si="4"/>
        <v>-3.2288893954308575</v>
      </c>
      <c r="P15" s="60">
        <f t="shared" si="4"/>
        <v>-1.9126309421920471</v>
      </c>
      <c r="Q15" s="60">
        <f t="shared" si="4"/>
        <v>-0.94725670864030154</v>
      </c>
      <c r="R15" s="61">
        <v>0.29387971758842468</v>
      </c>
      <c r="S15" s="11">
        <v>1659.3536612257999</v>
      </c>
      <c r="T15" s="39">
        <f t="shared" si="7"/>
        <v>0.32431212847372809</v>
      </c>
      <c r="U15" s="39">
        <f t="shared" si="5"/>
        <v>5646.3701368792881</v>
      </c>
      <c r="V15" s="62">
        <v>6.0802230084122968</v>
      </c>
    </row>
    <row r="16" spans="1:22" x14ac:dyDescent="0.25">
      <c r="A16" s="5" t="str">
        <f t="shared" si="0"/>
        <v>光大</v>
      </c>
      <c r="B16" s="5" t="s">
        <v>40</v>
      </c>
      <c r="C16" s="4" t="s">
        <v>41</v>
      </c>
      <c r="D16" s="5" t="s">
        <v>27</v>
      </c>
      <c r="E16" s="5" t="s">
        <v>359</v>
      </c>
      <c r="F16" s="52">
        <f>VLOOKUP(B16,'估值散点图-回收率0'!B:G,6,0)</f>
        <v>-0.79500253953536282</v>
      </c>
      <c r="G16" s="12">
        <f>INDEX(【输出】数据汇总!$A:$AY,MATCH('输出-隐含ROE'!$A16&amp;G$3,【输出】数据汇总!$A:$A,0),MATCH($B$4,【输出】数据汇总!$1:$1,0))/100</f>
        <v>-308.66768599999995</v>
      </c>
      <c r="H16" s="63">
        <v>0.3014</v>
      </c>
      <c r="I16" s="55">
        <v>403</v>
      </c>
      <c r="J16" s="55">
        <f t="shared" si="1"/>
        <v>4936.9002933636284</v>
      </c>
      <c r="K16" s="56">
        <f t="shared" si="2"/>
        <v>7.5122035682701094E-2</v>
      </c>
      <c r="L16" s="57">
        <f t="shared" si="6"/>
        <v>6.408191579746661E-2</v>
      </c>
      <c r="M16" s="58">
        <f t="shared" si="3"/>
        <v>6.8527087359609939E-2</v>
      </c>
      <c r="N16" s="59">
        <f t="shared" si="3"/>
        <v>7.1835399120298432E-2</v>
      </c>
      <c r="O16" s="60">
        <f t="shared" si="4"/>
        <v>-1.104011988523449</v>
      </c>
      <c r="P16" s="60">
        <f t="shared" si="4"/>
        <v>-0.65949483230911532</v>
      </c>
      <c r="Q16" s="60">
        <f t="shared" si="4"/>
        <v>-0.32866365624026628</v>
      </c>
      <c r="R16" s="61">
        <v>0.38417753577232361</v>
      </c>
      <c r="S16" s="11">
        <v>1896.6461890581004</v>
      </c>
      <c r="T16" s="39">
        <f t="shared" si="7"/>
        <v>0.39718892860217581</v>
      </c>
      <c r="U16" s="39">
        <f t="shared" si="5"/>
        <v>4936.9002933636284</v>
      </c>
      <c r="V16" s="62">
        <v>5.114045862588239</v>
      </c>
    </row>
    <row r="17" spans="1:22" x14ac:dyDescent="0.25">
      <c r="A17" s="5" t="str">
        <f t="shared" si="0"/>
        <v>平安</v>
      </c>
      <c r="B17" s="5" t="s">
        <v>43</v>
      </c>
      <c r="C17" s="4" t="s">
        <v>44</v>
      </c>
      <c r="D17" s="5" t="s">
        <v>27</v>
      </c>
      <c r="E17" s="5" t="s">
        <v>360</v>
      </c>
      <c r="F17" s="52">
        <f>VLOOKUP(B17,'估值散点图-回收率0'!B:G,6,0)</f>
        <v>-0.33021368423521685</v>
      </c>
      <c r="G17" s="12">
        <f>INDEX(【输出】数据汇总!$A:$AY,MATCH('输出-隐含ROE'!$A17&amp;G$3,【输出】数据汇总!$A:$A,0),MATCH($B$4,【输出】数据汇总!$1:$1,0))/100</f>
        <v>-140.78</v>
      </c>
      <c r="H17" s="63">
        <v>0.28322327142715858</v>
      </c>
      <c r="I17" s="55">
        <v>431.18</v>
      </c>
      <c r="J17" s="55">
        <f t="shared" si="1"/>
        <v>4512.3100503959013</v>
      </c>
      <c r="K17" s="56">
        <f t="shared" si="2"/>
        <v>9.0470290259460934E-2</v>
      </c>
      <c r="L17" s="57">
        <f t="shared" si="6"/>
        <v>8.4848161933146385E-2</v>
      </c>
      <c r="M17" s="58">
        <f t="shared" si="3"/>
        <v>8.7104582240628517E-2</v>
      </c>
      <c r="N17" s="59">
        <f t="shared" si="3"/>
        <v>8.8790263489829921E-2</v>
      </c>
      <c r="O17" s="60">
        <f t="shared" si="4"/>
        <v>-0.56221283263145472</v>
      </c>
      <c r="P17" s="60">
        <f t="shared" si="4"/>
        <v>-0.33657080188324145</v>
      </c>
      <c r="Q17" s="60">
        <f t="shared" si="4"/>
        <v>-0.16800267696310073</v>
      </c>
      <c r="R17" s="61">
        <v>0.47651329636573792</v>
      </c>
      <c r="S17" s="11">
        <v>2150.1757363383999</v>
      </c>
      <c r="T17" s="39">
        <f t="shared" si="7"/>
        <v>0.48464175150561006</v>
      </c>
      <c r="U17" s="39">
        <f t="shared" si="5"/>
        <v>4512.3100503959013</v>
      </c>
      <c r="V17" s="62">
        <v>5.2670693881841117</v>
      </c>
    </row>
    <row r="18" spans="1:22" x14ac:dyDescent="0.25">
      <c r="A18" s="5" t="str">
        <f t="shared" si="0"/>
        <v>华夏</v>
      </c>
      <c r="B18" s="5" t="s">
        <v>46</v>
      </c>
      <c r="C18" s="4" t="s">
        <v>47</v>
      </c>
      <c r="D18" s="5" t="s">
        <v>27</v>
      </c>
      <c r="E18" s="5" t="s">
        <v>361</v>
      </c>
      <c r="F18" s="52">
        <f>VLOOKUP(B18,'估值散点图-回收率0'!B:G,6,0)</f>
        <v>-1.9364824632352942</v>
      </c>
      <c r="G18" s="12">
        <f>INDEX(【输出】数据汇总!$A:$AY,MATCH('输出-隐含ROE'!$A18&amp;G$3,【输出】数据汇总!$A:$A,0),MATCH($B$4,【输出】数据汇总!$1:$1,0))/100</f>
        <v>-526.72323000000006</v>
      </c>
      <c r="H18" s="63">
        <v>0.25040000000000001</v>
      </c>
      <c r="I18" s="55">
        <v>271.47000000000003</v>
      </c>
      <c r="J18" s="55">
        <f t="shared" si="1"/>
        <v>3157.4600375496152</v>
      </c>
      <c r="K18" s="56">
        <f t="shared" si="2"/>
        <v>7.8889359497106806E-2</v>
      </c>
      <c r="L18" s="57">
        <f t="shared" si="6"/>
        <v>4.6618704688262805E-2</v>
      </c>
      <c r="M18" s="58">
        <f t="shared" si="3"/>
        <v>5.9773716340502728E-2</v>
      </c>
      <c r="N18" s="59">
        <f t="shared" si="3"/>
        <v>6.9422025012629507E-2</v>
      </c>
      <c r="O18" s="60">
        <f t="shared" si="4"/>
        <v>-3.2270654808844004</v>
      </c>
      <c r="P18" s="60">
        <f t="shared" si="4"/>
        <v>-1.9115643156604074</v>
      </c>
      <c r="Q18" s="60">
        <f t="shared" si="4"/>
        <v>-0.94673344844772978</v>
      </c>
      <c r="R18" s="61">
        <v>0.36895883083343506</v>
      </c>
      <c r="S18" s="11">
        <v>1164.9727638576001</v>
      </c>
      <c r="T18" s="39">
        <f t="shared" si="7"/>
        <v>0.40714291055041663</v>
      </c>
      <c r="U18" s="39">
        <f t="shared" si="5"/>
        <v>3157.4600375496152</v>
      </c>
      <c r="V18" s="62">
        <v>4.6769150261254975</v>
      </c>
    </row>
    <row r="19" spans="1:22" x14ac:dyDescent="0.25">
      <c r="A19" s="5" t="str">
        <f t="shared" si="0"/>
        <v>浙商</v>
      </c>
      <c r="B19" s="5" t="s">
        <v>49</v>
      </c>
      <c r="C19" s="4" t="s">
        <v>50</v>
      </c>
      <c r="D19" s="5" t="s">
        <v>27</v>
      </c>
      <c r="E19" s="5" t="s">
        <v>362</v>
      </c>
      <c r="F19" s="52">
        <f>VLOOKUP(B19,'估值散点图-回收率0'!B:G,6,0)</f>
        <v>-3.9782267728713951</v>
      </c>
      <c r="G19" s="12">
        <f>INDEX(【输出】数据汇总!$A:$AY,MATCH('输出-隐含ROE'!$A19&amp;G$3,【输出】数据汇总!$A:$A,0),MATCH($B$4,【输出】数据汇总!$1:$1,0))/100</f>
        <v>-514.42450400000007</v>
      </c>
      <c r="H19" s="63">
        <v>0.30120000000000002</v>
      </c>
      <c r="I19" s="55">
        <v>139.49</v>
      </c>
      <c r="J19" s="55">
        <f t="shared" si="1"/>
        <v>1778.730018647434</v>
      </c>
      <c r="K19" s="56">
        <f t="shared" si="2"/>
        <v>8.0163936350738055E-2</v>
      </c>
      <c r="L19" s="57">
        <f t="shared" si="6"/>
        <v>2.6950551124526864E-2</v>
      </c>
      <c r="M19" s="58">
        <f t="shared" si="3"/>
        <v>4.8901340634616645E-2</v>
      </c>
      <c r="N19" s="59">
        <f t="shared" si="3"/>
        <v>6.4773215435552894E-2</v>
      </c>
      <c r="O19" s="60">
        <f t="shared" si="4"/>
        <v>-5.3213385226211187</v>
      </c>
      <c r="P19" s="60">
        <f t="shared" si="4"/>
        <v>-3.1262595716121409</v>
      </c>
      <c r="Q19" s="60">
        <f t="shared" si="4"/>
        <v>-1.5390720915185159</v>
      </c>
      <c r="R19" s="61">
        <v>0.46321761608123779</v>
      </c>
      <c r="S19" s="11">
        <v>823.93907889000002</v>
      </c>
      <c r="T19" s="39">
        <f t="shared" si="7"/>
        <v>0.54597315295171323</v>
      </c>
      <c r="U19" s="39">
        <f t="shared" si="5"/>
        <v>1778.730018647434</v>
      </c>
      <c r="V19" s="62">
        <v>5.7783791211866182</v>
      </c>
    </row>
    <row r="20" spans="1:22" x14ac:dyDescent="0.25">
      <c r="A20" s="5" t="str">
        <f t="shared" si="0"/>
        <v>北京</v>
      </c>
      <c r="B20" s="5" t="s">
        <v>52</v>
      </c>
      <c r="C20" s="4" t="s">
        <v>53</v>
      </c>
      <c r="D20" s="5" t="s">
        <v>55</v>
      </c>
      <c r="E20" s="5" t="s">
        <v>363</v>
      </c>
      <c r="F20" s="52" t="str">
        <f>VLOOKUP(B20,'估值散点图-回收率0'!B:G,6,0)</f>
        <v/>
      </c>
      <c r="G20" s="12" t="e">
        <f>INDEX(【输出】数据汇总!$A:$AY,MATCH('输出-隐含ROE'!$A20&amp;G$3,【输出】数据汇总!$A:$A,0),MATCH($B$4,【输出】数据汇总!$1:$1,0))/100</f>
        <v>#VALUE!</v>
      </c>
      <c r="H20" s="63">
        <v>0.30009999999999998</v>
      </c>
      <c r="I20" s="55">
        <v>262.77</v>
      </c>
      <c r="J20" s="55">
        <f t="shared" si="1"/>
        <v>2778.9200087637796</v>
      </c>
      <c r="K20" s="56">
        <f t="shared" si="2"/>
        <v>8.0449239019101157E-2</v>
      </c>
      <c r="L20" s="57" t="str">
        <f t="shared" si="6"/>
        <v/>
      </c>
      <c r="M20" s="58" t="str">
        <f t="shared" si="3"/>
        <v/>
      </c>
      <c r="N20" s="59" t="str">
        <f t="shared" si="3"/>
        <v/>
      </c>
      <c r="O20" s="60" t="str">
        <f t="shared" si="4"/>
        <v/>
      </c>
      <c r="P20" s="60" t="str">
        <f t="shared" si="4"/>
        <v/>
      </c>
      <c r="Q20" s="60" t="str">
        <f t="shared" si="4"/>
        <v/>
      </c>
      <c r="R20" s="61">
        <v>0.41921985149383545</v>
      </c>
      <c r="S20" s="11">
        <v>1164.9784333871996</v>
      </c>
      <c r="T20" s="39" t="e">
        <f>IFERROR(S20/(($G20)*(1-25%)*(1-$H20)+$J20),NA())</f>
        <v>#N/A</v>
      </c>
      <c r="U20" s="39">
        <f t="shared" si="5"/>
        <v>2778.9200087637796</v>
      </c>
      <c r="V20" s="62">
        <v>5.2109859161539065</v>
      </c>
    </row>
    <row r="21" spans="1:22" x14ac:dyDescent="0.25">
      <c r="A21" s="5" t="str">
        <f t="shared" si="0"/>
        <v>江苏</v>
      </c>
      <c r="B21" s="5" t="s">
        <v>56</v>
      </c>
      <c r="C21" s="4" t="s">
        <v>57</v>
      </c>
      <c r="D21" s="5" t="s">
        <v>55</v>
      </c>
      <c r="E21" s="5" t="s">
        <v>364</v>
      </c>
      <c r="F21" s="52" t="str">
        <f>VLOOKUP(B21,'估值散点图-回收率0'!B:G,6,0)</f>
        <v/>
      </c>
      <c r="G21" s="12" t="e">
        <f>INDEX(【输出】数据汇总!$A:$AY,MATCH('输出-隐含ROE'!$A21&amp;G$3,【输出】数据汇总!$A:$A,0),MATCH($B$4,【输出】数据汇总!$1:$1,0))/100</f>
        <v>#VALUE!</v>
      </c>
      <c r="H21" s="63">
        <v>0.31518697438594095</v>
      </c>
      <c r="I21" s="55">
        <v>341.91007999999999</v>
      </c>
      <c r="J21" s="55">
        <f t="shared" si="1"/>
        <v>2490.3588331642436</v>
      </c>
      <c r="K21" s="56">
        <f t="shared" si="2"/>
        <v>0.12467646664617135</v>
      </c>
      <c r="L21" s="57" t="str">
        <f t="shared" si="6"/>
        <v/>
      </c>
      <c r="M21" s="58" t="str">
        <f t="shared" si="3"/>
        <v/>
      </c>
      <c r="N21" s="59" t="str">
        <f t="shared" si="3"/>
        <v/>
      </c>
      <c r="O21" s="60" t="str">
        <f t="shared" si="4"/>
        <v/>
      </c>
      <c r="P21" s="60" t="str">
        <f t="shared" si="4"/>
        <v/>
      </c>
      <c r="Q21" s="60" t="str">
        <f t="shared" si="4"/>
        <v/>
      </c>
      <c r="R21" s="61">
        <v>0.80468910932540894</v>
      </c>
      <c r="S21" s="11">
        <v>2003.9646313595999</v>
      </c>
      <c r="T21" s="39" t="e">
        <f t="shared" si="7"/>
        <v>#N/A</v>
      </c>
      <c r="U21" s="39">
        <f t="shared" si="5"/>
        <v>2490.3588331642436</v>
      </c>
      <c r="V21" s="62">
        <v>6.4542181132634777</v>
      </c>
    </row>
    <row r="22" spans="1:22" x14ac:dyDescent="0.25">
      <c r="A22" s="5" t="str">
        <f t="shared" si="0"/>
        <v>上海</v>
      </c>
      <c r="B22" s="5" t="s">
        <v>59</v>
      </c>
      <c r="C22" s="4" t="s">
        <v>60</v>
      </c>
      <c r="D22" s="5" t="s">
        <v>55</v>
      </c>
      <c r="E22" s="5" t="s">
        <v>365</v>
      </c>
      <c r="F22" s="52" t="str">
        <f>VLOOKUP(B22,'估值散点图-回收率0'!B:G,6,0)</f>
        <v/>
      </c>
      <c r="G22" s="12" t="e">
        <f>INDEX(【输出】数据汇总!$A:$AY,MATCH('输出-隐含ROE'!$A22&amp;G$3,【输出】数据汇总!$A:$A,0),MATCH($B$4,【输出】数据汇总!$1:$1,0))/100</f>
        <v>#VALUE!</v>
      </c>
      <c r="H22" s="63">
        <v>0.31219999999999998</v>
      </c>
      <c r="I22" s="55">
        <v>240.47909000000001</v>
      </c>
      <c r="J22" s="55">
        <f t="shared" si="1"/>
        <v>2356.0344503161386</v>
      </c>
      <c r="K22" s="56">
        <f t="shared" si="2"/>
        <v>9.7187148502550724E-2</v>
      </c>
      <c r="L22" s="57" t="str">
        <f t="shared" si="6"/>
        <v/>
      </c>
      <c r="M22" s="58" t="str">
        <f t="shared" si="3"/>
        <v/>
      </c>
      <c r="N22" s="59" t="str">
        <f t="shared" si="3"/>
        <v/>
      </c>
      <c r="O22" s="60" t="str">
        <f t="shared" si="4"/>
        <v/>
      </c>
      <c r="P22" s="60" t="str">
        <f>IFERROR(($G22/P$1)*(1-25%)*(1-$H22)*100/(($G22/P$1)*(1-25%)*(1-$H22)+$J22),"")</f>
        <v/>
      </c>
      <c r="Q22" s="60" t="str">
        <f>IFERROR(($G22/Q$1)*(1-25%)*(1-$H22)*100/(($G22/Q$1)*(1-25%)*(1-$H22)+$J22),"")</f>
        <v/>
      </c>
      <c r="R22" s="61">
        <v>0.59766227006912231</v>
      </c>
      <c r="S22" s="11">
        <v>1408.1128979370001</v>
      </c>
      <c r="T22" s="39" t="e">
        <f t="shared" si="7"/>
        <v>#N/A</v>
      </c>
      <c r="U22" s="39">
        <f t="shared" si="5"/>
        <v>2356.0344503161386</v>
      </c>
      <c r="V22" s="62">
        <v>6.1496018689491274</v>
      </c>
    </row>
    <row r="23" spans="1:22" x14ac:dyDescent="0.25">
      <c r="A23" s="5" t="str">
        <f t="shared" si="0"/>
        <v>宁波</v>
      </c>
      <c r="B23" s="5" t="s">
        <v>62</v>
      </c>
      <c r="C23" s="4" t="s">
        <v>63</v>
      </c>
      <c r="D23" s="5" t="s">
        <v>55</v>
      </c>
      <c r="E23" s="5" t="s">
        <v>366</v>
      </c>
      <c r="F23" s="52" t="str">
        <f>VLOOKUP(B23,'估值散点图-回收率0'!B:G,6,0)</f>
        <v/>
      </c>
      <c r="G23" s="12" t="e">
        <f>INDEX(【输出】数据汇总!$A:$AY,MATCH('输出-隐含ROE'!$A23&amp;G$3,【输出】数据汇总!$A:$A,0),MATCH($B$4,【输出】数据汇总!$1:$1,0))/100</f>
        <v>#VALUE!</v>
      </c>
      <c r="H23" s="63">
        <v>0.22770000000000001</v>
      </c>
      <c r="I23" s="55">
        <v>288.64999999999998</v>
      </c>
      <c r="J23" s="55">
        <f t="shared" si="1"/>
        <v>2225.0000404838297</v>
      </c>
      <c r="K23" s="56">
        <f t="shared" si="2"/>
        <v>0.11914157086592941</v>
      </c>
      <c r="L23" s="57" t="str">
        <f t="shared" si="6"/>
        <v/>
      </c>
      <c r="M23" s="58" t="str">
        <f t="shared" si="3"/>
        <v/>
      </c>
      <c r="N23" s="59" t="str">
        <f t="shared" si="3"/>
        <v/>
      </c>
      <c r="O23" s="60" t="str">
        <f t="shared" ref="O23:Q38" si="8">IFERROR(($G23/O$1)*(1-25%)*(1-$H23)*100/(($G23/O$1)*(1-25%)*(1-$H23)+$J23),"")</f>
        <v/>
      </c>
      <c r="P23" s="60" t="str">
        <f t="shared" si="8"/>
        <v/>
      </c>
      <c r="Q23" s="60" t="str">
        <f t="shared" si="8"/>
        <v/>
      </c>
      <c r="R23" s="61">
        <v>0.90372735261917114</v>
      </c>
      <c r="S23" s="11">
        <v>2010.7933961639999</v>
      </c>
      <c r="T23" s="39" t="e">
        <f t="shared" si="7"/>
        <v>#N/A</v>
      </c>
      <c r="U23" s="39">
        <f t="shared" si="5"/>
        <v>2225.0000404838297</v>
      </c>
      <c r="V23" s="62">
        <v>7.585323460575653</v>
      </c>
    </row>
    <row r="24" spans="1:22" x14ac:dyDescent="0.25">
      <c r="A24" s="5" t="str">
        <f t="shared" si="0"/>
        <v>南京</v>
      </c>
      <c r="B24" s="5" t="s">
        <v>65</v>
      </c>
      <c r="C24" s="4" t="s">
        <v>66</v>
      </c>
      <c r="D24" s="5" t="s">
        <v>55</v>
      </c>
      <c r="E24" s="5" t="s">
        <v>367</v>
      </c>
      <c r="F24" s="52" t="str">
        <f>VLOOKUP(B24,'估值散点图-回收率0'!B:G,6,0)</f>
        <v/>
      </c>
      <c r="G24" s="12" t="e">
        <f>INDEX(【输出】数据汇总!$A:$AY,MATCH('输出-隐含ROE'!$A24&amp;G$3,【输出】数据汇总!$A:$A,0),MATCH($B$4,【输出】数据汇总!$1:$1,0))/100</f>
        <v>#VALUE!</v>
      </c>
      <c r="H24" s="63">
        <v>0.31740000000000002</v>
      </c>
      <c r="I24" s="55">
        <v>215.18955</v>
      </c>
      <c r="J24" s="55">
        <f t="shared" si="1"/>
        <v>1815.3000309237232</v>
      </c>
      <c r="K24" s="56">
        <f t="shared" si="2"/>
        <v>0.10727562203637875</v>
      </c>
      <c r="L24" s="57" t="str">
        <f t="shared" si="6"/>
        <v/>
      </c>
      <c r="M24" s="58" t="str">
        <f t="shared" si="3"/>
        <v/>
      </c>
      <c r="N24" s="59" t="str">
        <f t="shared" si="3"/>
        <v/>
      </c>
      <c r="O24" s="60" t="str">
        <f t="shared" si="8"/>
        <v/>
      </c>
      <c r="P24" s="60" t="str">
        <f t="shared" si="8"/>
        <v/>
      </c>
      <c r="Q24" s="60" t="str">
        <f t="shared" si="8"/>
        <v/>
      </c>
      <c r="R24" s="61">
        <v>0.7757452130317688</v>
      </c>
      <c r="S24" s="11">
        <v>1408.2103092055002</v>
      </c>
      <c r="T24" s="39" t="e">
        <f t="shared" si="7"/>
        <v>#N/A</v>
      </c>
      <c r="U24" s="39">
        <f t="shared" si="5"/>
        <v>1815.3000309237232</v>
      </c>
      <c r="V24" s="62">
        <v>7.2313280343291986</v>
      </c>
    </row>
    <row r="25" spans="1:22" x14ac:dyDescent="0.25">
      <c r="A25" s="5" t="str">
        <f t="shared" si="0"/>
        <v>杭州</v>
      </c>
      <c r="B25" s="5" t="s">
        <v>68</v>
      </c>
      <c r="C25" s="4" t="s">
        <v>69</v>
      </c>
      <c r="D25" s="5" t="s">
        <v>55</v>
      </c>
      <c r="E25" s="5" t="s">
        <v>368</v>
      </c>
      <c r="F25" s="52" t="str">
        <f>VLOOKUP(B25,'估值散点图-回收率0'!B:G,6,0)</f>
        <v/>
      </c>
      <c r="G25" s="12" t="e">
        <f>INDEX(【输出】数据汇总!$A:$AY,MATCH('输出-隐含ROE'!$A25&amp;G$3,【输出】数据汇总!$A:$A,0),MATCH($B$4,【输出】数据汇总!$1:$1,0))/100</f>
        <v>#VALUE!</v>
      </c>
      <c r="H25" s="63">
        <v>0.2447</v>
      </c>
      <c r="I25" s="55">
        <v>189.97533999999999</v>
      </c>
      <c r="J25" s="55">
        <f t="shared" si="1"/>
        <v>1331.8799982888474</v>
      </c>
      <c r="K25" s="56">
        <f t="shared" si="2"/>
        <v>0.12901649564582912</v>
      </c>
      <c r="L25" s="57" t="str">
        <f t="shared" si="6"/>
        <v/>
      </c>
      <c r="M25" s="58" t="str">
        <f t="shared" si="3"/>
        <v/>
      </c>
      <c r="N25" s="59" t="str">
        <f t="shared" si="3"/>
        <v/>
      </c>
      <c r="O25" s="60" t="str">
        <f t="shared" si="8"/>
        <v/>
      </c>
      <c r="P25" s="60" t="str">
        <f t="shared" si="8"/>
        <v/>
      </c>
      <c r="Q25" s="60" t="str">
        <f t="shared" si="8"/>
        <v/>
      </c>
      <c r="R25" s="61">
        <v>0.91164964437484741</v>
      </c>
      <c r="S25" s="11">
        <v>1214.2079267900001</v>
      </c>
      <c r="T25" s="39" t="e">
        <f t="shared" si="7"/>
        <v>#N/A</v>
      </c>
      <c r="U25" s="39">
        <f t="shared" si="5"/>
        <v>1331.8799982888474</v>
      </c>
      <c r="V25" s="62">
        <v>7.0661479356676313</v>
      </c>
    </row>
    <row r="26" spans="1:22" x14ac:dyDescent="0.25">
      <c r="A26" s="5" t="str">
        <f t="shared" si="0"/>
        <v>成都</v>
      </c>
      <c r="B26" s="5" t="s">
        <v>71</v>
      </c>
      <c r="C26" s="4" t="s">
        <v>72</v>
      </c>
      <c r="D26" s="5" t="s">
        <v>55</v>
      </c>
      <c r="E26" s="5" t="s">
        <v>369</v>
      </c>
      <c r="F26" s="52" t="str">
        <f>VLOOKUP(B26,'估值散点图-回收率0'!B:G,6,0)</f>
        <v/>
      </c>
      <c r="G26" s="12" t="e">
        <f>INDEX(【输出】数据汇总!$A:$AY,MATCH('输出-隐含ROE'!$A26&amp;G$3,【输出】数据汇总!$A:$A,0),MATCH($B$4,【输出】数据汇总!$1:$1,0))/100</f>
        <v>#VALUE!</v>
      </c>
      <c r="H26" s="63">
        <v>0.3004</v>
      </c>
      <c r="I26" s="55">
        <v>133.12724</v>
      </c>
      <c r="J26" s="55">
        <f t="shared" si="1"/>
        <v>848.1350714392878</v>
      </c>
      <c r="K26" s="56">
        <f t="shared" si="2"/>
        <v>0.15010939210891183</v>
      </c>
      <c r="L26" s="57" t="str">
        <f>IFERROR($K26+O26/100,"")</f>
        <v/>
      </c>
      <c r="M26" s="58" t="str">
        <f t="shared" si="3"/>
        <v/>
      </c>
      <c r="N26" s="59" t="str">
        <f t="shared" si="3"/>
        <v/>
      </c>
      <c r="O26" s="60" t="str">
        <f t="shared" si="8"/>
        <v/>
      </c>
      <c r="P26" s="60" t="str">
        <f t="shared" si="8"/>
        <v/>
      </c>
      <c r="Q26" s="60" t="str">
        <f t="shared" si="8"/>
        <v/>
      </c>
      <c r="R26" s="61">
        <v>0.85554784536361694</v>
      </c>
      <c r="S26" s="11">
        <v>725.62013294719998</v>
      </c>
      <c r="T26" s="39" t="e">
        <f t="shared" si="7"/>
        <v>#N/A</v>
      </c>
      <c r="U26" s="39">
        <f t="shared" si="5"/>
        <v>848.1350714392878</v>
      </c>
      <c r="V26" s="62">
        <v>5.6994957700106763</v>
      </c>
    </row>
    <row r="27" spans="1:22" x14ac:dyDescent="0.25">
      <c r="A27" s="5" t="str">
        <f t="shared" si="0"/>
        <v>长沙</v>
      </c>
      <c r="B27" s="5" t="s">
        <v>74</v>
      </c>
      <c r="C27" s="4" t="s">
        <v>75</v>
      </c>
      <c r="D27" s="5" t="s">
        <v>55</v>
      </c>
      <c r="E27" s="5" t="s">
        <v>370</v>
      </c>
      <c r="F27" s="52" t="str">
        <f>VLOOKUP(B27,'估值散点图-回收率0'!B:G,6,0)</f>
        <v/>
      </c>
      <c r="G27" s="12" t="e">
        <f>INDEX(【输出】数据汇总!$A:$AY,MATCH('输出-隐含ROE'!$A27&amp;G$3,【输出】数据汇总!$A:$A,0),MATCH($B$4,【输出】数据汇总!$1:$1,0))/100</f>
        <v>#VALUE!</v>
      </c>
      <c r="H27" s="63">
        <v>0.22489999999999999</v>
      </c>
      <c r="I27" s="55">
        <v>81.975089999999994</v>
      </c>
      <c r="J27" s="55">
        <f t="shared" si="1"/>
        <v>698.34403166555444</v>
      </c>
      <c r="K27" s="56">
        <f t="shared" si="2"/>
        <v>0.10866298924187247</v>
      </c>
      <c r="L27" s="57" t="str">
        <f t="shared" si="6"/>
        <v/>
      </c>
      <c r="M27" s="58" t="str">
        <f t="shared" si="3"/>
        <v/>
      </c>
      <c r="N27" s="59" t="str">
        <f t="shared" si="3"/>
        <v/>
      </c>
      <c r="O27" s="60" t="str">
        <f t="shared" si="8"/>
        <v/>
      </c>
      <c r="P27" s="60" t="str">
        <f t="shared" si="8"/>
        <v/>
      </c>
      <c r="Q27" s="60" t="str">
        <f t="shared" si="8"/>
        <v/>
      </c>
      <c r="R27" s="61">
        <v>0.55456280708312988</v>
      </c>
      <c r="S27" s="11">
        <v>387.27562651020003</v>
      </c>
      <c r="T27" s="39" t="e">
        <f t="shared" si="7"/>
        <v>#N/A</v>
      </c>
      <c r="U27" s="39">
        <f t="shared" si="5"/>
        <v>698.34403166555444</v>
      </c>
      <c r="V27" s="62">
        <v>5.1035114251157863</v>
      </c>
    </row>
    <row r="28" spans="1:22" x14ac:dyDescent="0.25">
      <c r="A28" s="5" t="str">
        <f t="shared" si="0"/>
        <v>重庆</v>
      </c>
      <c r="B28" s="5" t="s">
        <v>77</v>
      </c>
      <c r="C28" s="4" t="s">
        <v>78</v>
      </c>
      <c r="D28" s="5" t="s">
        <v>55</v>
      </c>
      <c r="E28" s="5" t="s">
        <v>371</v>
      </c>
      <c r="F28" s="52">
        <f>VLOOKUP(B28,'估值散点图-回收率0'!B:G,6,0)</f>
        <v>-0.17986727123008001</v>
      </c>
      <c r="G28" s="12">
        <f>INDEX(【输出】数据汇总!$A:$AY,MATCH('输出-隐含ROE'!$A28&amp;G$3,【输出】数据汇总!$A:$A,0),MATCH($B$4,【输出】数据汇总!$1:$1,0))/100</f>
        <v>-10.170087626000004</v>
      </c>
      <c r="H28" s="63">
        <v>0.30009999999999998</v>
      </c>
      <c r="I28" s="55">
        <v>55.683990000000001</v>
      </c>
      <c r="J28" s="55">
        <f>S28/R28</f>
        <v>559.72539779147576</v>
      </c>
      <c r="K28" s="56">
        <f t="shared" si="2"/>
        <v>9.2893086869305266E-2</v>
      </c>
      <c r="L28" s="57">
        <f t="shared" si="6"/>
        <v>8.9703689609195891E-2</v>
      </c>
      <c r="M28" s="58">
        <f t="shared" si="3"/>
        <v>9.0981886743817145E-2</v>
      </c>
      <c r="N28" s="59">
        <f t="shared" si="3"/>
        <v>9.1938399106247487E-2</v>
      </c>
      <c r="O28" s="60">
        <f t="shared" si="8"/>
        <v>-0.31893972601093734</v>
      </c>
      <c r="P28" s="60">
        <f t="shared" si="8"/>
        <v>-0.19112001254881228</v>
      </c>
      <c r="Q28" s="60">
        <f t="shared" si="8"/>
        <v>-9.5468776305778241E-2</v>
      </c>
      <c r="R28" s="61">
        <v>0.64994311332702637</v>
      </c>
      <c r="S28" s="11">
        <v>363.78966764880005</v>
      </c>
      <c r="T28" s="39">
        <f t="shared" si="7"/>
        <v>0.65620181666419375</v>
      </c>
      <c r="U28" s="39">
        <f t="shared" si="5"/>
        <v>559.72539779147576</v>
      </c>
      <c r="V28" s="62">
        <v>6.9966790342693148</v>
      </c>
    </row>
    <row r="29" spans="1:22" x14ac:dyDescent="0.25">
      <c r="A29" s="5" t="str">
        <f t="shared" si="0"/>
        <v>贵阳</v>
      </c>
      <c r="B29" s="5" t="s">
        <v>80</v>
      </c>
      <c r="C29" s="4" t="s">
        <v>81</v>
      </c>
      <c r="D29" s="5" t="s">
        <v>55</v>
      </c>
      <c r="E29" s="5" t="s">
        <v>372</v>
      </c>
      <c r="F29" s="52" t="str">
        <f>VLOOKUP(B29,'估值散点图-回收率0'!B:G,6,0)</f>
        <v/>
      </c>
      <c r="G29" s="12" t="e">
        <f>INDEX(【输出】数据汇总!$A:$AY,MATCH('输出-隐含ROE'!$A29&amp;G$3,【输出】数据汇总!$A:$A,0),MATCH($B$4,【输出】数据汇总!$1:$1,0))/100</f>
        <v>#VALUE!</v>
      </c>
      <c r="H29" s="63">
        <v>0.21479999999999999</v>
      </c>
      <c r="I29" s="55">
        <v>51.083939999999998</v>
      </c>
      <c r="J29" s="55">
        <f t="shared" si="1"/>
        <v>631.75167964929449</v>
      </c>
      <c r="K29" s="56">
        <f t="shared" si="2"/>
        <v>8.0063388241529768E-2</v>
      </c>
      <c r="L29" s="57" t="str">
        <f t="shared" si="6"/>
        <v/>
      </c>
      <c r="M29" s="58" t="str">
        <f t="shared" si="3"/>
        <v/>
      </c>
      <c r="N29" s="59" t="str">
        <f t="shared" si="3"/>
        <v/>
      </c>
      <c r="O29" s="60" t="str">
        <f>IFERROR(($G29/O$1)*(1-25%)*(1-$H29)*100/(($G29/O$1)*(1-25%)*(1-$H29)+$J29),"")</f>
        <v/>
      </c>
      <c r="P29" s="60" t="str">
        <f t="shared" si="8"/>
        <v/>
      </c>
      <c r="Q29" s="60" t="str">
        <f t="shared" si="8"/>
        <v/>
      </c>
      <c r="R29" s="61">
        <v>0.33682653307914734</v>
      </c>
      <c r="S29" s="11">
        <v>212.79072802319999</v>
      </c>
      <c r="T29" s="39" t="e">
        <f t="shared" si="7"/>
        <v>#N/A</v>
      </c>
      <c r="U29" s="39">
        <f t="shared" si="5"/>
        <v>631.75167964929449</v>
      </c>
      <c r="V29" s="62">
        <v>4.2069982357358153</v>
      </c>
    </row>
    <row r="30" spans="1:22" x14ac:dyDescent="0.25">
      <c r="A30" s="5" t="str">
        <f t="shared" si="0"/>
        <v>郑州</v>
      </c>
      <c r="B30" s="5" t="s">
        <v>83</v>
      </c>
      <c r="C30" s="4" t="s">
        <v>84</v>
      </c>
      <c r="D30" s="5" t="s">
        <v>55</v>
      </c>
      <c r="E30" s="5" t="s">
        <v>373</v>
      </c>
      <c r="F30" s="52">
        <f>VLOOKUP(B30,'估值散点图-回收率0'!B:G,6,0)</f>
        <v>-5.0840969185833291</v>
      </c>
      <c r="G30" s="12">
        <f>INDEX(【输出】数据汇总!$A:$AY,MATCH('输出-隐含ROE'!$A30&amp;G$3,【输出】数据汇总!$A:$A,0),MATCH($B$4,【输出】数据汇总!$1:$1,0))/100</f>
        <v>-96.343890812000026</v>
      </c>
      <c r="H30" s="63">
        <v>9.6942910219953285E-2</v>
      </c>
      <c r="I30" s="55">
        <v>19.106809999999999</v>
      </c>
      <c r="J30" s="55">
        <f t="shared" si="1"/>
        <v>450.62396836518587</v>
      </c>
      <c r="K30" s="56">
        <f t="shared" si="2"/>
        <v>4.2694311334120244E-2</v>
      </c>
      <c r="L30" s="57">
        <f t="shared" si="6"/>
        <v>-8.0223587402834737E-3</v>
      </c>
      <c r="M30" s="58">
        <f t="shared" si="3"/>
        <v>1.2869358212460331E-2</v>
      </c>
      <c r="N30" s="59">
        <f t="shared" si="3"/>
        <v>2.8000949191836873E-2</v>
      </c>
      <c r="O30" s="60">
        <f t="shared" si="8"/>
        <v>-5.0716670074403716</v>
      </c>
      <c r="P30" s="60">
        <f t="shared" si="8"/>
        <v>-2.9824953121659914</v>
      </c>
      <c r="Q30" s="60">
        <f t="shared" si="8"/>
        <v>-1.469336214228337</v>
      </c>
      <c r="R30" s="61">
        <v>0.37528607249259949</v>
      </c>
      <c r="S30" s="11">
        <v>169.11289925880001</v>
      </c>
      <c r="T30" s="39">
        <f t="shared" si="7"/>
        <v>0.43883147465100342</v>
      </c>
      <c r="U30" s="39">
        <f t="shared" si="5"/>
        <v>450.62396836518587</v>
      </c>
      <c r="V30" s="62">
        <v>8.7900720439231002</v>
      </c>
    </row>
    <row r="31" spans="1:22" x14ac:dyDescent="0.25">
      <c r="A31" s="5" t="str">
        <f t="shared" si="0"/>
        <v>青岛</v>
      </c>
      <c r="B31" s="5" t="s">
        <v>86</v>
      </c>
      <c r="C31" s="4" t="s">
        <v>87</v>
      </c>
      <c r="D31" s="5" t="s">
        <v>55</v>
      </c>
      <c r="E31" s="5" t="s">
        <v>374</v>
      </c>
      <c r="F31" s="52">
        <f>VLOOKUP(B31,'估值散点图-回收率0'!B:G,6,0)</f>
        <v>1.2870204136251211</v>
      </c>
      <c r="G31" s="12">
        <f>INDEX(【输出】数据汇总!$A:$AY,MATCH('输出-隐含ROE'!$A31&amp;G$3,【输出】数据汇总!$A:$A,0),MATCH($B$4,【输出】数据汇总!$1:$1,0))/100</f>
        <v>66.767285675999986</v>
      </c>
      <c r="H31" s="63">
        <v>0.23102833989262997</v>
      </c>
      <c r="I31" s="55">
        <v>48.010579999999997</v>
      </c>
      <c r="J31" s="55">
        <f t="shared" si="1"/>
        <v>407.71365355231711</v>
      </c>
      <c r="K31" s="56">
        <f t="shared" si="2"/>
        <v>0.10321810327747563</v>
      </c>
      <c r="L31" s="57">
        <f t="shared" si="6"/>
        <v>0.13373899808837031</v>
      </c>
      <c r="M31" s="58">
        <f t="shared" si="3"/>
        <v>0.12175696927562961</v>
      </c>
      <c r="N31" s="59">
        <f t="shared" si="3"/>
        <v>0.11257426256822693</v>
      </c>
      <c r="O31" s="60">
        <f t="shared" si="8"/>
        <v>3.0520894810894674</v>
      </c>
      <c r="P31" s="60">
        <f t="shared" si="8"/>
        <v>1.8538865998153977</v>
      </c>
      <c r="Q31" s="60">
        <f t="shared" si="8"/>
        <v>0.93561592907513003</v>
      </c>
      <c r="R31" s="61">
        <v>0.7394757866859436</v>
      </c>
      <c r="S31" s="11">
        <v>301.49437470319998</v>
      </c>
      <c r="T31" s="39">
        <f t="shared" si="7"/>
        <v>0.67566266569089717</v>
      </c>
      <c r="U31" s="39">
        <f t="shared" si="5"/>
        <v>407.71365355231711</v>
      </c>
      <c r="V31" s="62">
        <v>7.1642063088298658</v>
      </c>
    </row>
    <row r="32" spans="1:22" x14ac:dyDescent="0.25">
      <c r="A32" s="5" t="str">
        <f t="shared" si="0"/>
        <v>苏州</v>
      </c>
      <c r="B32" s="5" t="s">
        <v>89</v>
      </c>
      <c r="C32" s="4" t="s">
        <v>90</v>
      </c>
      <c r="D32" s="5" t="s">
        <v>55</v>
      </c>
      <c r="E32" s="5" t="s">
        <v>375</v>
      </c>
      <c r="F32" s="52" t="str">
        <f>VLOOKUP(B32,'估值散点图-回收率0'!B:G,6,0)</f>
        <v/>
      </c>
      <c r="G32" s="12" t="e">
        <f>INDEX(【输出】数据汇总!$A:$AY,MATCH('输出-隐含ROE'!$A32&amp;G$3,【输出】数据汇总!$A:$A,0),MATCH($B$4,【输出】数据汇总!$1:$1,0))/100</f>
        <v>#VALUE!</v>
      </c>
      <c r="H32" s="63">
        <v>0.3407</v>
      </c>
      <c r="I32" s="55">
        <v>53.657944389999997</v>
      </c>
      <c r="J32" s="55">
        <f t="shared" si="1"/>
        <v>492.15359873810769</v>
      </c>
      <c r="K32" s="56">
        <f t="shared" si="2"/>
        <v>9.7939731973086017E-2</v>
      </c>
      <c r="L32" s="57" t="str">
        <f t="shared" si="6"/>
        <v/>
      </c>
      <c r="M32" s="58" t="str">
        <f t="shared" si="3"/>
        <v/>
      </c>
      <c r="N32" s="59" t="str">
        <f t="shared" si="3"/>
        <v/>
      </c>
      <c r="O32" s="60" t="str">
        <f t="shared" si="8"/>
        <v/>
      </c>
      <c r="P32" s="60" t="str">
        <f t="shared" si="8"/>
        <v/>
      </c>
      <c r="Q32" s="60" t="str">
        <f t="shared" si="8"/>
        <v/>
      </c>
      <c r="R32" s="61">
        <v>0.75941199064254761</v>
      </c>
      <c r="S32" s="11">
        <v>373.74734411959997</v>
      </c>
      <c r="T32" s="39" t="e">
        <f t="shared" si="7"/>
        <v>#N/A</v>
      </c>
      <c r="U32" s="39">
        <f t="shared" si="5"/>
        <v>492.15359873810769</v>
      </c>
      <c r="V32" s="62">
        <v>7.7538704195273391</v>
      </c>
    </row>
    <row r="33" spans="1:22" x14ac:dyDescent="0.25">
      <c r="A33" s="5" t="str">
        <f t="shared" si="0"/>
        <v>齐鲁</v>
      </c>
      <c r="B33" s="5" t="s">
        <v>92</v>
      </c>
      <c r="C33" s="4" t="s">
        <v>93</v>
      </c>
      <c r="D33" s="5" t="s">
        <v>55</v>
      </c>
      <c r="E33" s="5" t="s">
        <v>376</v>
      </c>
      <c r="F33" s="52" t="str">
        <f>VLOOKUP(B33,'估值散点图-回收率0'!B:G,6,0)</f>
        <v/>
      </c>
      <c r="G33" s="12" t="e">
        <f>INDEX(【输出】数据汇总!$A:$AY,MATCH('输出-隐含ROE'!$A33&amp;G$3,【输出】数据汇总!$A:$A,0),MATCH($B$4,【输出】数据汇总!$1:$1,0))/100</f>
        <v>#VALUE!</v>
      </c>
      <c r="H33" s="63">
        <v>0.2762</v>
      </c>
      <c r="I33" s="55">
        <v>55.07441</v>
      </c>
      <c r="J33" s="55">
        <f t="shared" si="1"/>
        <v>473.65781538870374</v>
      </c>
      <c r="K33" s="56">
        <f t="shared" si="2"/>
        <v>0.10242060496814294</v>
      </c>
      <c r="L33" s="57" t="str">
        <f t="shared" si="6"/>
        <v/>
      </c>
      <c r="M33" s="58" t="str">
        <f t="shared" si="3"/>
        <v/>
      </c>
      <c r="N33" s="59" t="str">
        <f t="shared" si="3"/>
        <v/>
      </c>
      <c r="O33" s="60" t="str">
        <f>IFERROR(($G33/O$1)*(1-25%)*(1-$H33)*100/(($G33/O$1)*(1-25%)*(1-$H33)+$J33),"")</f>
        <v/>
      </c>
      <c r="P33" s="60" t="str">
        <f t="shared" si="8"/>
        <v/>
      </c>
      <c r="Q33" s="60" t="str">
        <f t="shared" si="8"/>
        <v/>
      </c>
      <c r="R33" s="61">
        <v>0.74834895133972168</v>
      </c>
      <c r="S33" s="11">
        <v>354.46132943999993</v>
      </c>
      <c r="T33" s="39" t="e">
        <f t="shared" si="7"/>
        <v>#N/A</v>
      </c>
      <c r="U33" s="39">
        <f t="shared" si="5"/>
        <v>473.65781538870374</v>
      </c>
      <c r="V33" s="62">
        <v>7.30662498598294</v>
      </c>
    </row>
    <row r="34" spans="1:22" x14ac:dyDescent="0.25">
      <c r="A34" s="5" t="str">
        <f t="shared" si="0"/>
        <v>兰州</v>
      </c>
      <c r="B34" s="5" t="s">
        <v>95</v>
      </c>
      <c r="C34" s="4" t="s">
        <v>96</v>
      </c>
      <c r="D34" s="5" t="s">
        <v>55</v>
      </c>
      <c r="E34" s="5" t="s">
        <v>377</v>
      </c>
      <c r="F34" s="52" t="str">
        <f>VLOOKUP(B34,'估值散点图-回收率0'!B:G,6,0)</f>
        <v/>
      </c>
      <c r="G34" s="12" t="e">
        <f>INDEX(【输出】数据汇总!$A:$AY,MATCH('输出-隐含ROE'!$A34&amp;G$3,【输出】数据汇总!$A:$A,0),MATCH($B$4,【输出】数据汇总!$1:$1,0))/100</f>
        <v>#VALUE!</v>
      </c>
      <c r="H34" s="63">
        <v>0.30472660031618148</v>
      </c>
      <c r="I34" s="55">
        <v>18.975032729300001</v>
      </c>
      <c r="J34" s="55">
        <f t="shared" si="1"/>
        <v>301.45837278379099</v>
      </c>
      <c r="K34" s="56">
        <f t="shared" si="2"/>
        <v>6.3049110943194112E-2</v>
      </c>
      <c r="L34" s="57" t="str">
        <f t="shared" si="6"/>
        <v/>
      </c>
      <c r="M34" s="58" t="str">
        <f t="shared" si="3"/>
        <v/>
      </c>
      <c r="N34" s="59" t="str">
        <f t="shared" si="3"/>
        <v/>
      </c>
      <c r="O34" s="60" t="str">
        <f t="shared" ref="O34:Q46" si="9">IFERROR(($G34/O$1)*(1-25%)*(1-$H34)*100/(($G34/O$1)*(1-25%)*(1-$H34)+$J34),"")</f>
        <v/>
      </c>
      <c r="P34" s="60" t="str">
        <f t="shared" si="8"/>
        <v/>
      </c>
      <c r="Q34" s="60" t="str">
        <f t="shared" si="8"/>
        <v/>
      </c>
      <c r="R34" s="61">
        <v>0.42888948321342468</v>
      </c>
      <c r="S34" s="11">
        <v>129.29232571360004</v>
      </c>
      <c r="T34" s="39" t="e">
        <f t="shared" si="7"/>
        <v>#N/A</v>
      </c>
      <c r="U34" s="39">
        <f t="shared" si="5"/>
        <v>301.45837278379099</v>
      </c>
      <c r="V34" s="62">
        <v>6.8024667881493981</v>
      </c>
    </row>
    <row r="35" spans="1:22" x14ac:dyDescent="0.25">
      <c r="A35" s="5" t="str">
        <f t="shared" si="0"/>
        <v>西安</v>
      </c>
      <c r="B35" s="5" t="s">
        <v>98</v>
      </c>
      <c r="C35" s="4" t="s">
        <v>99</v>
      </c>
      <c r="D35" s="5" t="s">
        <v>55</v>
      </c>
      <c r="E35" s="5" t="s">
        <v>378</v>
      </c>
      <c r="F35" s="52" t="str">
        <f>VLOOKUP(B35,'估值散点图-回收率0'!B:G,6,0)</f>
        <v/>
      </c>
      <c r="G35" s="12" t="e">
        <f>INDEX(【输出】数据汇总!$A:$AY,MATCH('输出-隐含ROE'!$A35&amp;G$3,【输出】数据汇总!$A:$A,0),MATCH($B$4,【输出】数据汇总!$1:$1,0))/100</f>
        <v>#VALUE!</v>
      </c>
      <c r="H35" s="63">
        <v>0.17369999999999999</v>
      </c>
      <c r="I35" s="55">
        <v>26.646940000000001</v>
      </c>
      <c r="J35" s="55">
        <f t="shared" si="1"/>
        <v>345.05449592560882</v>
      </c>
      <c r="K35" s="56">
        <f t="shared" si="2"/>
        <v>7.5000297940124111E-2</v>
      </c>
      <c r="L35" s="57" t="str">
        <f t="shared" si="6"/>
        <v/>
      </c>
      <c r="M35" s="58" t="str">
        <f t="shared" si="3"/>
        <v/>
      </c>
      <c r="N35" s="59" t="str">
        <f t="shared" si="3"/>
        <v/>
      </c>
      <c r="O35" s="60" t="str">
        <f t="shared" si="9"/>
        <v/>
      </c>
      <c r="P35" s="60" t="str">
        <f t="shared" si="8"/>
        <v/>
      </c>
      <c r="Q35" s="60" t="str">
        <f t="shared" si="8"/>
        <v/>
      </c>
      <c r="R35" s="61">
        <v>0.46884703636169434</v>
      </c>
      <c r="S35" s="11">
        <v>161.77777779800002</v>
      </c>
      <c r="T35" s="39" t="e">
        <f t="shared" si="7"/>
        <v>#N/A</v>
      </c>
      <c r="U35" s="39">
        <f t="shared" si="5"/>
        <v>345.05449592560882</v>
      </c>
      <c r="V35" s="62">
        <v>6.251268984771162</v>
      </c>
    </row>
    <row r="36" spans="1:22" x14ac:dyDescent="0.25">
      <c r="A36" s="5" t="str">
        <f t="shared" si="0"/>
        <v>厦门</v>
      </c>
      <c r="B36" s="5" t="s">
        <v>101</v>
      </c>
      <c r="C36" s="4" t="s">
        <v>102</v>
      </c>
      <c r="D36" s="5" t="s">
        <v>55</v>
      </c>
      <c r="E36" s="5" t="s">
        <v>379</v>
      </c>
      <c r="F36" s="52" t="str">
        <f>VLOOKUP(B36,'估值散点图-回收率0'!B:G,6,0)</f>
        <v/>
      </c>
      <c r="G36" s="12" t="e">
        <f>INDEX(【输出】数据汇总!$A:$AY,MATCH('输出-隐含ROE'!$A36&amp;G$3,【输出】数据汇总!$A:$A,0),MATCH($B$4,【输出】数据汇总!$1:$1,0))/100</f>
        <v>#VALUE!</v>
      </c>
      <c r="H36" s="63">
        <v>0.31530000000000002</v>
      </c>
      <c r="I36" s="55">
        <v>25.995666658899999</v>
      </c>
      <c r="J36" s="55">
        <f t="shared" si="1"/>
        <v>274.57798681456859</v>
      </c>
      <c r="K36" s="56">
        <f t="shared" si="2"/>
        <v>8.1195389759908781E-2</v>
      </c>
      <c r="L36" s="57" t="str">
        <f t="shared" si="6"/>
        <v/>
      </c>
      <c r="M36" s="58" t="str">
        <f t="shared" si="3"/>
        <v/>
      </c>
      <c r="N36" s="59" t="str">
        <f t="shared" si="3"/>
        <v/>
      </c>
      <c r="O36" s="60" t="str">
        <f>IFERROR(($G36/O$1)*(1-25%)*(1-$H36)*100/(($G36/O$1)*(1-25%)*(1-$H36)+$J36),"")</f>
        <v/>
      </c>
      <c r="P36" s="60" t="str">
        <f>IFERROR(($G36/P$1)*(1-25%)*(1-$H36)*100/(($G36/P$1)*(1-25%)*(1-$H36)+$J36),"")</f>
        <v/>
      </c>
      <c r="Q36" s="60" t="str">
        <f>IFERROR(($G36/Q$1)*(1-25%)*(1-$H36)*100/(($G36/Q$1)*(1-25%)*(1-$H36)+$J36),"")</f>
        <v/>
      </c>
      <c r="R36" s="61">
        <v>0.73528575897216797</v>
      </c>
      <c r="S36" s="11">
        <v>201.893283432</v>
      </c>
      <c r="T36" s="39" t="e">
        <f>IFERROR(S36/(($G36)*(1-25%)*(1-$H36)+$J36),NA())</f>
        <v>#N/A</v>
      </c>
      <c r="U36" s="39">
        <f t="shared" si="5"/>
        <v>274.57798681456859</v>
      </c>
      <c r="V36" s="62">
        <v>9.055757490004984</v>
      </c>
    </row>
    <row r="37" spans="1:22" x14ac:dyDescent="0.25">
      <c r="A37" s="5" t="str">
        <f t="shared" si="0"/>
        <v>渝农</v>
      </c>
      <c r="B37" s="5" t="s">
        <v>104</v>
      </c>
      <c r="C37" s="4" t="s">
        <v>105</v>
      </c>
      <c r="D37" s="5" t="s">
        <v>107</v>
      </c>
      <c r="E37" s="5" t="s">
        <v>380</v>
      </c>
      <c r="F37" s="52">
        <f>VLOOKUP(B37,'估值散点图-回收率0'!B:G,6,0)</f>
        <v>1.1388659690820426</v>
      </c>
      <c r="G37" s="12">
        <f>INDEX(【输出】数据汇总!$A:$AY,MATCH('输出-隐含ROE'!$A37&amp;G$3,【输出】数据汇总!$A:$A,0),MATCH($B$4,【输出】数据汇总!$1:$1,0))/100</f>
        <v>138.12645935599997</v>
      </c>
      <c r="H37" s="63">
        <v>0.3068221575171487</v>
      </c>
      <c r="I37" s="55">
        <v>118.98381000000001</v>
      </c>
      <c r="J37" s="55">
        <f t="shared" si="1"/>
        <v>1311.2910101074824</v>
      </c>
      <c r="K37" s="56">
        <f t="shared" si="2"/>
        <v>8.7662081958891677E-2</v>
      </c>
      <c r="L37" s="57">
        <f t="shared" si="6"/>
        <v>0.10558902638531739</v>
      </c>
      <c r="M37" s="58">
        <f t="shared" si="3"/>
        <v>9.8495935772845808E-2</v>
      </c>
      <c r="N37" s="59">
        <f t="shared" si="3"/>
        <v>9.3108511778103392E-2</v>
      </c>
      <c r="O37" s="60">
        <f t="shared" si="9"/>
        <v>1.7926944426425706</v>
      </c>
      <c r="P37" s="60">
        <f t="shared" si="8"/>
        <v>1.0833853813954133</v>
      </c>
      <c r="Q37" s="60">
        <f t="shared" si="8"/>
        <v>0.54464298192117166</v>
      </c>
      <c r="R37" s="61">
        <v>0.61059558391571045</v>
      </c>
      <c r="S37" s="11">
        <v>800.66849999999999</v>
      </c>
      <c r="T37" s="39">
        <f t="shared" si="7"/>
        <v>0.57889387419292293</v>
      </c>
      <c r="U37" s="39">
        <f t="shared" si="5"/>
        <v>1311.2910101074824</v>
      </c>
      <c r="V37" s="62">
        <v>6.9653329041630974</v>
      </c>
    </row>
    <row r="38" spans="1:22" x14ac:dyDescent="0.25">
      <c r="A38" s="5" t="str">
        <f t="shared" si="0"/>
        <v>沪农</v>
      </c>
      <c r="B38" s="5" t="s">
        <v>108</v>
      </c>
      <c r="C38" s="4" t="s">
        <v>109</v>
      </c>
      <c r="D38" s="5" t="s">
        <v>107</v>
      </c>
      <c r="E38" s="5" t="s">
        <v>381</v>
      </c>
      <c r="F38" s="52" t="str">
        <f>VLOOKUP(B38,'估值散点图-回收率0'!B:G,6,0)</f>
        <v/>
      </c>
      <c r="G38" s="12" t="e">
        <f>INDEX(【输出】数据汇总!$A:$AY,MATCH('输出-隐含ROE'!$A38&amp;G$3,【输出】数据汇总!$A:$A,0),MATCH($B$4,【输出】数据汇总!$1:$1,0))/100</f>
        <v>#VALUE!</v>
      </c>
      <c r="H38" s="63">
        <v>0.33910000000000001</v>
      </c>
      <c r="I38" s="55">
        <v>123.70345</v>
      </c>
      <c r="J38" s="55">
        <f t="shared" si="1"/>
        <v>1259.2444581025136</v>
      </c>
      <c r="K38" s="56">
        <f t="shared" si="2"/>
        <v>9.7680541064558257E-2</v>
      </c>
      <c r="L38" s="57" t="str">
        <f t="shared" si="6"/>
        <v/>
      </c>
      <c r="M38" s="58" t="str">
        <f t="shared" si="3"/>
        <v/>
      </c>
      <c r="N38" s="59" t="str">
        <f t="shared" si="3"/>
        <v/>
      </c>
      <c r="O38" s="60" t="str">
        <f t="shared" si="9"/>
        <v/>
      </c>
      <c r="P38" s="60" t="str">
        <f t="shared" si="8"/>
        <v/>
      </c>
      <c r="Q38" s="60" t="str">
        <f t="shared" si="8"/>
        <v/>
      </c>
      <c r="R38" s="61">
        <v>0.6977270245552063</v>
      </c>
      <c r="S38" s="11">
        <v>878.60888893949993</v>
      </c>
      <c r="T38" s="39" t="e">
        <f t="shared" si="7"/>
        <v>#N/A</v>
      </c>
      <c r="U38" s="39">
        <f t="shared" si="5"/>
        <v>1259.2444581025136</v>
      </c>
      <c r="V38" s="62">
        <v>7.1429479909828713</v>
      </c>
    </row>
    <row r="39" spans="1:22" x14ac:dyDescent="0.25">
      <c r="A39" s="5" t="str">
        <f t="shared" si="0"/>
        <v>青农</v>
      </c>
      <c r="B39" s="5" t="s">
        <v>111</v>
      </c>
      <c r="C39" s="4" t="s">
        <v>112</v>
      </c>
      <c r="D39" s="5" t="s">
        <v>107</v>
      </c>
      <c r="E39" s="5" t="s">
        <v>382</v>
      </c>
      <c r="F39" s="52" t="str">
        <f>VLOOKUP(B39,'估值散点图-回收率0'!B:G,6,0)</f>
        <v/>
      </c>
      <c r="G39" s="12" t="e">
        <f>INDEX(【输出】数据汇总!$A:$AY,MATCH('输出-隐含ROE'!$A39&amp;G$3,【输出】数据汇总!$A:$A,0),MATCH($B$4,【输出】数据汇总!$1:$1,0))/100</f>
        <v>#VALUE!</v>
      </c>
      <c r="H39" s="63">
        <v>0.23338980983258079</v>
      </c>
      <c r="I39" s="55">
        <v>29.708069999999999</v>
      </c>
      <c r="J39" s="55">
        <f t="shared" si="1"/>
        <v>371.6609573132439</v>
      </c>
      <c r="K39" s="56">
        <f t="shared" si="2"/>
        <v>7.9203880366669435E-2</v>
      </c>
      <c r="L39" s="57" t="str">
        <f t="shared" si="6"/>
        <v/>
      </c>
      <c r="M39" s="58" t="str">
        <f t="shared" si="3"/>
        <v/>
      </c>
      <c r="N39" s="59" t="str">
        <f t="shared" si="3"/>
        <v/>
      </c>
      <c r="O39" s="60" t="str">
        <f t="shared" si="9"/>
        <v/>
      </c>
      <c r="P39" s="60" t="str">
        <f t="shared" si="9"/>
        <v/>
      </c>
      <c r="Q39" s="60" t="str">
        <f t="shared" si="9"/>
        <v/>
      </c>
      <c r="R39" s="61">
        <v>0.45741170644760132</v>
      </c>
      <c r="S39" s="11">
        <v>170.00207270460001</v>
      </c>
      <c r="T39" s="39" t="e">
        <f t="shared" si="7"/>
        <v>#N/A</v>
      </c>
      <c r="U39" s="39">
        <f t="shared" si="5"/>
        <v>371.6609573132439</v>
      </c>
      <c r="V39" s="62">
        <v>5.7751173847801685</v>
      </c>
    </row>
    <row r="40" spans="1:22" x14ac:dyDescent="0.25">
      <c r="A40" s="5" t="str">
        <f t="shared" si="0"/>
        <v>常熟</v>
      </c>
      <c r="B40" s="5" t="s">
        <v>114</v>
      </c>
      <c r="C40" s="4" t="s">
        <v>115</v>
      </c>
      <c r="D40" s="5" t="s">
        <v>107</v>
      </c>
      <c r="E40" s="5" t="s">
        <v>383</v>
      </c>
      <c r="F40" s="52" t="str">
        <f>VLOOKUP(B40,'估值散点图-回收率0'!B:G,6,0)</f>
        <v/>
      </c>
      <c r="G40" s="12" t="e">
        <f>INDEX(【输出】数据汇总!$A:$AY,MATCH('输出-隐含ROE'!$A40&amp;G$3,【输出】数据汇总!$A:$A,0),MATCH($B$4,【输出】数据汇总!$1:$1,0))/100</f>
        <v>#VALUE!</v>
      </c>
      <c r="H40" s="63">
        <v>0.19769999999999999</v>
      </c>
      <c r="I40" s="55">
        <v>41.948709999999998</v>
      </c>
      <c r="J40" s="55">
        <f t="shared" si="1"/>
        <v>297.37082858750091</v>
      </c>
      <c r="K40" s="56">
        <f t="shared" si="2"/>
        <v>0.13265534547344654</v>
      </c>
      <c r="L40" s="57" t="str">
        <f t="shared" si="6"/>
        <v/>
      </c>
      <c r="M40" s="58" t="str">
        <f t="shared" si="3"/>
        <v/>
      </c>
      <c r="N40" s="59" t="str">
        <f t="shared" si="3"/>
        <v/>
      </c>
      <c r="O40" s="60" t="str">
        <f t="shared" si="9"/>
        <v/>
      </c>
      <c r="P40" s="60" t="str">
        <f t="shared" si="9"/>
        <v/>
      </c>
      <c r="Q40" s="60" t="str">
        <f t="shared" si="9"/>
        <v/>
      </c>
      <c r="R40" s="61">
        <v>0.79631054401397705</v>
      </c>
      <c r="S40" s="11">
        <v>236.79952628639998</v>
      </c>
      <c r="T40" s="39" t="e">
        <f t="shared" si="7"/>
        <v>#N/A</v>
      </c>
      <c r="U40" s="39">
        <f t="shared" si="5"/>
        <v>297.37082858750091</v>
      </c>
      <c r="V40" s="62">
        <v>6.0028530412547418</v>
      </c>
    </row>
    <row r="41" spans="1:22" x14ac:dyDescent="0.25">
      <c r="A41" s="5" t="str">
        <f t="shared" si="0"/>
        <v>紫金</v>
      </c>
      <c r="B41" s="5" t="s">
        <v>117</v>
      </c>
      <c r="C41" s="4" t="s">
        <v>118</v>
      </c>
      <c r="D41" s="5" t="s">
        <v>107</v>
      </c>
      <c r="E41" s="5" t="s">
        <v>384</v>
      </c>
      <c r="F41" s="52" t="str">
        <f>VLOOKUP(B41,'估值散点图-回收率0'!B:G,6,0)</f>
        <v/>
      </c>
      <c r="G41" s="12" t="e">
        <f>INDEX(【输出】数据汇总!$A:$AY,MATCH('输出-隐含ROE'!$A41&amp;G$3,【输出】数据汇总!$A:$A,0),MATCH($B$4,【输出】数据汇总!$1:$1,0))/100</f>
        <v>#VALUE!</v>
      </c>
      <c r="H41" s="63">
        <v>0.22550000000000001</v>
      </c>
      <c r="I41" s="55">
        <v>14.762740000000001</v>
      </c>
      <c r="J41" s="55">
        <f t="shared" si="1"/>
        <v>199.15843120339136</v>
      </c>
      <c r="K41" s="56">
        <f t="shared" si="2"/>
        <v>8.2342283482100181E-2</v>
      </c>
      <c r="L41" s="57" t="str">
        <f t="shared" si="6"/>
        <v/>
      </c>
      <c r="M41" s="58" t="str">
        <f t="shared" si="3"/>
        <v/>
      </c>
      <c r="N41" s="59" t="str">
        <f t="shared" si="3"/>
        <v/>
      </c>
      <c r="O41" s="60" t="str">
        <f t="shared" si="9"/>
        <v/>
      </c>
      <c r="P41" s="60" t="str">
        <f t="shared" si="9"/>
        <v/>
      </c>
      <c r="Q41" s="60" t="str">
        <f t="shared" si="9"/>
        <v/>
      </c>
      <c r="R41" s="61">
        <v>0.51102995872497559</v>
      </c>
      <c r="S41" s="11">
        <v>101.77592487759998</v>
      </c>
      <c r="T41" s="39" t="e">
        <f t="shared" si="7"/>
        <v>#N/A</v>
      </c>
      <c r="U41" s="39">
        <f t="shared" si="5"/>
        <v>199.15843120339136</v>
      </c>
      <c r="V41" s="62">
        <v>6.206166954746462</v>
      </c>
    </row>
    <row r="42" spans="1:22" x14ac:dyDescent="0.25">
      <c r="A42" s="5" t="str">
        <f t="shared" si="0"/>
        <v>无锡</v>
      </c>
      <c r="B42" s="5" t="s">
        <v>120</v>
      </c>
      <c r="C42" s="4" t="s">
        <v>121</v>
      </c>
      <c r="D42" s="5" t="s">
        <v>107</v>
      </c>
      <c r="E42" s="5" t="s">
        <v>385</v>
      </c>
      <c r="F42" s="52">
        <f>VLOOKUP(B42,'估值散点图-回收率0'!B:G,6,0)</f>
        <v>1.5949849296185754</v>
      </c>
      <c r="G42" s="12">
        <f>INDEX(【输出】数据汇总!$A:$AY,MATCH('输出-隐含ROE'!$A42&amp;G$3,【输出】数据汇总!$A:$A,0),MATCH($B$4,【输出】数据汇总!$1:$1,0))/100</f>
        <v>36.830307405000006</v>
      </c>
      <c r="H42" s="63">
        <v>0.22420000000000001</v>
      </c>
      <c r="I42" s="55">
        <v>23.18843</v>
      </c>
      <c r="J42" s="55">
        <f t="shared" si="1"/>
        <v>224.43032365142383</v>
      </c>
      <c r="K42" s="56">
        <f t="shared" si="2"/>
        <v>0.10118320746741002</v>
      </c>
      <c r="L42" s="57">
        <f t="shared" si="6"/>
        <v>0.13202972581138886</v>
      </c>
      <c r="M42" s="58">
        <f t="shared" si="3"/>
        <v>0.11992233318791237</v>
      </c>
      <c r="N42" s="59">
        <f t="shared" si="3"/>
        <v>0.11064138935742338</v>
      </c>
      <c r="O42" s="60">
        <f t="shared" si="9"/>
        <v>3.0846518343978846</v>
      </c>
      <c r="P42" s="60">
        <f t="shared" si="9"/>
        <v>1.8739125720502345</v>
      </c>
      <c r="Q42" s="60">
        <f t="shared" si="9"/>
        <v>0.9458181890013343</v>
      </c>
      <c r="R42" s="61">
        <v>0.56130886077880859</v>
      </c>
      <c r="S42" s="11">
        <v>125.97472929300001</v>
      </c>
      <c r="T42" s="39">
        <f t="shared" si="7"/>
        <v>0.51238391692310081</v>
      </c>
      <c r="U42" s="39">
        <f t="shared" si="5"/>
        <v>224.43032365142383</v>
      </c>
      <c r="V42" s="62">
        <v>5.5474507561899529</v>
      </c>
    </row>
    <row r="43" spans="1:22" x14ac:dyDescent="0.25">
      <c r="A43" s="5" t="str">
        <f>LEFT(C43,3)</f>
        <v>张家港</v>
      </c>
      <c r="B43" s="5" t="s">
        <v>123</v>
      </c>
      <c r="C43" s="4" t="s">
        <v>124</v>
      </c>
      <c r="D43" s="5" t="s">
        <v>107</v>
      </c>
      <c r="E43" s="5" t="s">
        <v>386</v>
      </c>
      <c r="F43" s="52">
        <f>VLOOKUP(B43,'估值散点图-回收率0'!B:G,6,0)</f>
        <v>0.76299402402235073</v>
      </c>
      <c r="G43" s="12">
        <f>INDEX(【输出】数据汇总!$A:$AY,MATCH('输出-隐含ROE'!$A43&amp;G$3,【输出】数据汇总!$A:$A,0),MATCH($B$4,【输出】数据汇总!$1:$1,0))/100</f>
        <v>15.099453827875987</v>
      </c>
      <c r="H43" s="63">
        <v>0.27425057525543295</v>
      </c>
      <c r="I43" s="55">
        <v>19.646259349600001</v>
      </c>
      <c r="J43" s="55">
        <f t="shared" si="1"/>
        <v>185.31195088725318</v>
      </c>
      <c r="K43" s="56">
        <f t="shared" si="2"/>
        <v>9.7134430385720782E-2</v>
      </c>
      <c r="L43" s="57">
        <f t="shared" si="6"/>
        <v>0.11170280217990952</v>
      </c>
      <c r="M43" s="58">
        <f t="shared" si="3"/>
        <v>0.10592668901930793</v>
      </c>
      <c r="N43" s="59">
        <f t="shared" si="3"/>
        <v>0.10154997099001438</v>
      </c>
      <c r="O43" s="60">
        <f t="shared" si="9"/>
        <v>1.4568371794188735</v>
      </c>
      <c r="P43" s="60">
        <f t="shared" si="9"/>
        <v>0.87922586335871444</v>
      </c>
      <c r="Q43" s="60">
        <f t="shared" si="9"/>
        <v>0.44155406042935996</v>
      </c>
      <c r="R43" s="61">
        <v>0.59225046634674072</v>
      </c>
      <c r="S43" s="11">
        <v>109.7510893326</v>
      </c>
      <c r="T43" s="39">
        <f t="shared" si="7"/>
        <v>0.56709892537968731</v>
      </c>
      <c r="U43" s="39">
        <f t="shared" si="5"/>
        <v>185.31195088725318</v>
      </c>
      <c r="V43" s="62">
        <v>6.0972248871477843</v>
      </c>
    </row>
    <row r="44" spans="1:22" x14ac:dyDescent="0.25">
      <c r="A44" s="5" t="str">
        <f t="shared" si="0"/>
        <v>苏农</v>
      </c>
      <c r="B44" s="5" t="s">
        <v>126</v>
      </c>
      <c r="C44" s="4" t="s">
        <v>127</v>
      </c>
      <c r="D44" s="5" t="s">
        <v>107</v>
      </c>
      <c r="E44" s="5" t="s">
        <v>387</v>
      </c>
      <c r="F44" s="52" t="str">
        <f>VLOOKUP(B44,'估值散点图-回收率0'!B:G,6,0)</f>
        <v/>
      </c>
      <c r="G44" s="12" t="e">
        <f>INDEX(【输出】数据汇总!$A:$AY,MATCH('输出-隐含ROE'!$A44&amp;G$3,【输出】数据汇总!$A:$A,0),MATCH($B$4,【输出】数据汇总!$1:$1,0))/100</f>
        <v>#VALUE!</v>
      </c>
      <c r="H44" s="63">
        <v>0.16980000000000001</v>
      </c>
      <c r="I44" s="55">
        <v>20.265370000000001</v>
      </c>
      <c r="J44" s="55">
        <f t="shared" si="1"/>
        <v>189.7500002340293</v>
      </c>
      <c r="K44" s="56">
        <f t="shared" si="2"/>
        <v>0.10385512503660005</v>
      </c>
      <c r="L44" s="57" t="str">
        <f t="shared" si="6"/>
        <v/>
      </c>
      <c r="M44" s="58" t="str">
        <f t="shared" si="3"/>
        <v/>
      </c>
      <c r="N44" s="59" t="str">
        <f t="shared" si="3"/>
        <v/>
      </c>
      <c r="O44" s="60" t="str">
        <f t="shared" si="9"/>
        <v/>
      </c>
      <c r="P44" s="60" t="str">
        <f t="shared" si="9"/>
        <v/>
      </c>
      <c r="Q44" s="60" t="str">
        <f t="shared" si="9"/>
        <v/>
      </c>
      <c r="R44" s="61">
        <v>0.52232086658477783</v>
      </c>
      <c r="S44" s="11">
        <v>99.110384556699984</v>
      </c>
      <c r="T44" s="39" t="e">
        <f t="shared" si="7"/>
        <v>#N/A</v>
      </c>
      <c r="U44" s="39">
        <f t="shared" si="5"/>
        <v>189.7500002340293</v>
      </c>
      <c r="V44" s="62">
        <v>5.0293220137254124</v>
      </c>
    </row>
    <row r="45" spans="1:22" x14ac:dyDescent="0.25">
      <c r="A45" s="5" t="str">
        <f t="shared" si="0"/>
        <v>江阴</v>
      </c>
      <c r="B45" s="5" t="s">
        <v>129</v>
      </c>
      <c r="C45" s="4" t="s">
        <v>130</v>
      </c>
      <c r="D45" s="5" t="s">
        <v>107</v>
      </c>
      <c r="E45" s="5" t="s">
        <v>388</v>
      </c>
      <c r="F45" s="52" t="str">
        <f>VLOOKUP(B45,'估值散点图-回收率0'!B:G,6,0)</f>
        <v/>
      </c>
      <c r="G45" s="12" t="e">
        <f>INDEX(【输出】数据汇总!$A:$AY,MATCH('输出-隐含ROE'!$A45&amp;G$3,【输出】数据汇总!$A:$A,0),MATCH($B$4,【输出】数据汇总!$1:$1,0))/100</f>
        <v>#VALUE!</v>
      </c>
      <c r="H45" s="63">
        <v>0.24169071951657789</v>
      </c>
      <c r="I45" s="55">
        <v>21.87669</v>
      </c>
      <c r="J45" s="55">
        <f t="shared" si="1"/>
        <v>189.02954054530915</v>
      </c>
      <c r="K45" s="56">
        <f t="shared" si="2"/>
        <v>0.10816224776835481</v>
      </c>
      <c r="L45" s="57" t="str">
        <f t="shared" si="6"/>
        <v/>
      </c>
      <c r="M45" s="58" t="str">
        <f t="shared" si="3"/>
        <v/>
      </c>
      <c r="N45" s="59" t="str">
        <f t="shared" si="3"/>
        <v/>
      </c>
      <c r="O45" s="64" t="str">
        <f t="shared" si="9"/>
        <v/>
      </c>
      <c r="P45" s="65" t="str">
        <f t="shared" si="9"/>
        <v/>
      </c>
      <c r="Q45" s="65" t="str">
        <f t="shared" si="9"/>
        <v/>
      </c>
      <c r="R45" s="61">
        <v>0.59116280078887939</v>
      </c>
      <c r="S45" s="11">
        <v>111.74723262059999</v>
      </c>
      <c r="T45" s="39" t="e">
        <f t="shared" si="7"/>
        <v>#N/A</v>
      </c>
      <c r="U45" s="39">
        <f t="shared" si="5"/>
        <v>189.02954054530915</v>
      </c>
      <c r="V45" s="62">
        <v>5.4655188199762685</v>
      </c>
    </row>
    <row r="46" spans="1:22" x14ac:dyDescent="0.25">
      <c r="A46" s="5" t="str">
        <f t="shared" si="0"/>
        <v>瑞丰</v>
      </c>
      <c r="B46" s="5" t="s">
        <v>132</v>
      </c>
      <c r="C46" s="21" t="s">
        <v>133</v>
      </c>
      <c r="D46" s="6" t="s">
        <v>107</v>
      </c>
      <c r="E46" s="6" t="s">
        <v>389</v>
      </c>
      <c r="F46" s="66">
        <f>VLOOKUP(B46,'估值散点图-回收率0'!B:G,6,0)</f>
        <v>0.17311543057740786</v>
      </c>
      <c r="G46" s="67">
        <f>INDEX(【输出】数据汇总!$A:$AY,MATCH('输出-隐含ROE'!$A46&amp;G$3,【输出】数据汇总!$A:$A,0),MATCH($B$4,【输出】数据汇总!$1:$1,0))/100</f>
        <v>3.403167186999998</v>
      </c>
      <c r="H46" s="68">
        <v>0.20419999999999999</v>
      </c>
      <c r="I46" s="69">
        <v>20.060289999999998</v>
      </c>
      <c r="J46" s="69">
        <f t="shared" si="1"/>
        <v>196.89992064350204</v>
      </c>
      <c r="K46" s="70">
        <f>R46/V46</f>
        <v>9.894991291172453E-2</v>
      </c>
      <c r="L46" s="71">
        <f t="shared" si="6"/>
        <v>0.10237672968595189</v>
      </c>
      <c r="M46" s="72">
        <f t="shared" si="3"/>
        <v>0.10100882518230314</v>
      </c>
      <c r="N46" s="70">
        <f t="shared" si="3"/>
        <v>9.9980429919069566E-2</v>
      </c>
      <c r="O46" s="73">
        <f t="shared" si="9"/>
        <v>0.3426816774227362</v>
      </c>
      <c r="P46" s="74">
        <f t="shared" si="9"/>
        <v>0.20589122705786098</v>
      </c>
      <c r="Q46" s="74">
        <f t="shared" si="9"/>
        <v>0.10305170073450362</v>
      </c>
      <c r="R46" s="61">
        <v>0.53214555978775024</v>
      </c>
      <c r="S46" s="11">
        <v>104.77941849299999</v>
      </c>
      <c r="T46" s="39">
        <f t="shared" si="7"/>
        <v>0.52671210271956304</v>
      </c>
      <c r="U46" s="39">
        <f t="shared" si="5"/>
        <v>196.89992064350204</v>
      </c>
      <c r="V46" s="62">
        <v>5.3779285309981972</v>
      </c>
    </row>
    <row r="47" spans="1:22" ht="15.6" x14ac:dyDescent="0.25">
      <c r="A47" s="5"/>
      <c r="C47" s="2" t="s">
        <v>390</v>
      </c>
      <c r="D47" s="5"/>
      <c r="E47" s="2" t="s">
        <v>390</v>
      </c>
      <c r="F47" s="75">
        <f>AVERAGEIFS(F$5:F$46,$D$5:$D$46,$E47)</f>
        <v>8.0613381227299094E-2</v>
      </c>
      <c r="G47" s="75"/>
      <c r="H47" s="75"/>
      <c r="I47" s="75"/>
      <c r="J47" s="76">
        <f>SUMIFS(J$5:J$46,D$5:D$46,E47)</f>
        <v>149372.41236149031</v>
      </c>
      <c r="K47" s="75">
        <f t="shared" ref="K47:N50" si="10">AVERAGEIFS(K$5:K$46,$D$5:$D$46,$E47)</f>
        <v>8.60054303862407E-2</v>
      </c>
      <c r="L47" s="77">
        <f t="shared" si="10"/>
        <v>8.7678827814813232E-2</v>
      </c>
      <c r="M47" s="78">
        <f t="shared" si="10"/>
        <v>8.7024892618822625E-2</v>
      </c>
      <c r="N47" s="79">
        <f t="shared" si="10"/>
        <v>8.6521016288169758E-2</v>
      </c>
      <c r="O47" s="80">
        <f>(L47-$K47)*100</f>
        <v>0.16733974285725317</v>
      </c>
      <c r="P47" s="80">
        <f t="shared" ref="P47:Q51" si="11">(M47-$K47)*100</f>
        <v>0.10194622325819247</v>
      </c>
      <c r="Q47" s="80">
        <f t="shared" si="11"/>
        <v>5.1558590192905818E-2</v>
      </c>
      <c r="R47" s="61"/>
      <c r="S47" s="11"/>
      <c r="T47" s="39"/>
      <c r="U47" s="39"/>
    </row>
    <row r="48" spans="1:22" ht="15.6" x14ac:dyDescent="0.25">
      <c r="A48" s="5"/>
      <c r="C48" s="2" t="s">
        <v>257</v>
      </c>
      <c r="D48" s="5"/>
      <c r="E48" s="2" t="s">
        <v>257</v>
      </c>
      <c r="F48" s="75">
        <f>AVERAGEIFS(F$5:F$46,$D$5:$D$46,$E48)</f>
        <v>-1.1745672935026252</v>
      </c>
      <c r="G48" s="75"/>
      <c r="H48" s="75"/>
      <c r="I48" s="75"/>
      <c r="J48" s="76">
        <f>SUMIFS(J$5:J$46,D$5:D$46,E48)</f>
        <v>53692.140613812844</v>
      </c>
      <c r="K48" s="75">
        <f t="shared" si="10"/>
        <v>8.1698952764171134E-2</v>
      </c>
      <c r="L48" s="81">
        <f t="shared" si="10"/>
        <v>6.7151294126567951E-2</v>
      </c>
      <c r="M48" s="75">
        <f t="shared" si="10"/>
        <v>7.3114084442934921E-2</v>
      </c>
      <c r="N48" s="82">
        <f t="shared" si="10"/>
        <v>7.7458991530787724E-2</v>
      </c>
      <c r="O48" s="80">
        <f>(L48-$K48)*100</f>
        <v>-1.4547658637603185</v>
      </c>
      <c r="P48" s="80">
        <f t="shared" si="11"/>
        <v>-0.85848683212362142</v>
      </c>
      <c r="Q48" s="80">
        <f t="shared" si="11"/>
        <v>-0.42399612333834102</v>
      </c>
      <c r="R48" s="61"/>
      <c r="S48" s="11"/>
      <c r="T48" s="39"/>
      <c r="U48" s="39"/>
    </row>
    <row r="49" spans="1:22" ht="15.6" x14ac:dyDescent="0.25">
      <c r="A49" s="5"/>
      <c r="C49" s="2" t="s">
        <v>255</v>
      </c>
      <c r="D49" s="5"/>
      <c r="E49" s="2" t="s">
        <v>255</v>
      </c>
      <c r="F49" s="75">
        <f>AVERAGEIFS(F$5:F$46,$D$5:$D$46,$E49)</f>
        <v>-1.325647925396096</v>
      </c>
      <c r="G49" s="75"/>
      <c r="H49" s="75"/>
      <c r="I49" s="75"/>
      <c r="J49" s="76">
        <f>SUMIFS(J$5:J$46,D$5:D$46,E49)</f>
        <v>18480.689434054457</v>
      </c>
      <c r="K49" s="75">
        <f t="shared" si="10"/>
        <v>9.7352526433743036E-2</v>
      </c>
      <c r="L49" s="81">
        <f t="shared" si="10"/>
        <v>7.180677631909424E-2</v>
      </c>
      <c r="M49" s="75">
        <f t="shared" si="10"/>
        <v>7.5202738077302364E-2</v>
      </c>
      <c r="N49" s="82">
        <f t="shared" si="10"/>
        <v>7.7504536955437089E-2</v>
      </c>
      <c r="O49" s="80">
        <f>(L49-$K49)*100</f>
        <v>-2.5545750114648795</v>
      </c>
      <c r="P49" s="80">
        <f t="shared" si="11"/>
        <v>-2.2149788356440672</v>
      </c>
      <c r="Q49" s="80">
        <f t="shared" si="11"/>
        <v>-1.9847989478305947</v>
      </c>
      <c r="R49" s="61"/>
      <c r="S49" s="11"/>
      <c r="T49" s="39"/>
      <c r="U49" s="39"/>
    </row>
    <row r="50" spans="1:22" ht="15.6" x14ac:dyDescent="0.25">
      <c r="A50" s="5"/>
      <c r="C50" s="2" t="s">
        <v>256</v>
      </c>
      <c r="D50" s="5"/>
      <c r="E50" s="2" t="s">
        <v>256</v>
      </c>
      <c r="F50" s="75">
        <f>AVERAGEIFS(F$5:F$46,$D$5:$D$46,$E50)</f>
        <v>0.91749008832509427</v>
      </c>
      <c r="G50" s="75"/>
      <c r="H50" s="75"/>
      <c r="I50" s="75"/>
      <c r="J50" s="76">
        <f>SUMIFS(J$5:J$46,D$5:D$46,E50)</f>
        <v>4424.1474212756493</v>
      </c>
      <c r="K50" s="75">
        <f t="shared" si="10"/>
        <v>9.8882905591547637E-2</v>
      </c>
      <c r="L50" s="81">
        <f t="shared" si="10"/>
        <v>0.11292457101564192</v>
      </c>
      <c r="M50" s="75">
        <f t="shared" si="10"/>
        <v>0.10633844579059232</v>
      </c>
      <c r="N50" s="82">
        <f t="shared" si="10"/>
        <v>0.10132007551115269</v>
      </c>
      <c r="O50" s="80">
        <f>(L50-$K50)*100</f>
        <v>1.4041665424094283</v>
      </c>
      <c r="P50" s="80">
        <f t="shared" si="11"/>
        <v>0.74555401990446801</v>
      </c>
      <c r="Q50" s="80">
        <f t="shared" si="11"/>
        <v>0.24371699196050478</v>
      </c>
      <c r="R50" s="61"/>
      <c r="S50" s="11"/>
      <c r="T50" s="39"/>
      <c r="U50" s="39"/>
    </row>
    <row r="51" spans="1:22" ht="15.6" x14ac:dyDescent="0.25">
      <c r="A51" s="5"/>
      <c r="C51" s="83" t="s">
        <v>391</v>
      </c>
      <c r="D51" s="5"/>
      <c r="E51" s="83" t="s">
        <v>391</v>
      </c>
      <c r="F51" s="84">
        <f t="shared" ref="F51:N51" si="12">AVERAGE(F5:F46)</f>
        <v>-0.47247312622944282</v>
      </c>
      <c r="G51" s="84"/>
      <c r="H51" s="84"/>
      <c r="I51" s="84"/>
      <c r="J51" s="85">
        <f>SUM(J47:J50)</f>
        <v>225969.38983063324</v>
      </c>
      <c r="K51" s="84">
        <f t="shared" si="12"/>
        <v>9.2741551487716484E-2</v>
      </c>
      <c r="L51" s="86">
        <f t="shared" si="12"/>
        <v>8.1706964865810985E-2</v>
      </c>
      <c r="M51" s="84">
        <f t="shared" si="12"/>
        <v>8.3233550595164851E-2</v>
      </c>
      <c r="N51" s="87">
        <f t="shared" si="12"/>
        <v>8.4275042473501358E-2</v>
      </c>
      <c r="O51" s="88">
        <f>(L51-$K51)*100</f>
        <v>-1.1034586621905498</v>
      </c>
      <c r="P51" s="89">
        <f t="shared" si="11"/>
        <v>-0.95080008925516324</v>
      </c>
      <c r="Q51" s="89">
        <f t="shared" si="11"/>
        <v>-0.84665090142151267</v>
      </c>
      <c r="R51" s="61"/>
      <c r="S51" s="11"/>
      <c r="T51" s="39"/>
      <c r="U51" s="39"/>
    </row>
    <row r="52" spans="1:22" ht="15.6" x14ac:dyDescent="0.25">
      <c r="A52" s="5"/>
      <c r="C52" s="2"/>
      <c r="D52" s="5"/>
      <c r="E52" s="2"/>
      <c r="F52" s="75"/>
      <c r="G52" s="75"/>
      <c r="H52" s="75"/>
      <c r="I52" s="75"/>
      <c r="J52" s="76"/>
      <c r="K52" s="75"/>
      <c r="L52" s="75"/>
      <c r="M52" s="75"/>
      <c r="N52" s="75"/>
      <c r="O52" s="90"/>
      <c r="P52" s="60"/>
      <c r="Q52" s="91" t="s">
        <v>392</v>
      </c>
      <c r="R52" s="61"/>
      <c r="S52" s="11"/>
      <c r="T52" s="39"/>
      <c r="U52" s="39"/>
    </row>
    <row r="53" spans="1:22" x14ac:dyDescent="0.25">
      <c r="C53" s="92"/>
      <c r="F53" s="93"/>
      <c r="G53" s="12"/>
      <c r="H53" s="94"/>
      <c r="I53" s="55"/>
      <c r="J53" s="55"/>
      <c r="K53" s="57"/>
      <c r="L53" s="57"/>
      <c r="M53" s="58"/>
      <c r="N53" s="59"/>
      <c r="O53" s="60"/>
      <c r="P53" s="60"/>
      <c r="Q53" s="60"/>
      <c r="R53" s="61"/>
      <c r="S53" s="11"/>
      <c r="T53" s="39"/>
      <c r="U53" s="39"/>
      <c r="V53" s="62"/>
    </row>
    <row r="54" spans="1:22" x14ac:dyDescent="0.25">
      <c r="C54" s="92"/>
      <c r="F54" s="93"/>
      <c r="G54" s="12"/>
      <c r="H54" s="94"/>
      <c r="I54" s="55"/>
      <c r="J54" s="55"/>
      <c r="K54" s="57"/>
      <c r="L54" s="57"/>
      <c r="M54" s="58"/>
      <c r="N54" s="59"/>
      <c r="O54" s="64"/>
      <c r="P54" s="65"/>
      <c r="Q54" s="65"/>
      <c r="R54" s="61"/>
      <c r="S54" s="11"/>
      <c r="T54" s="39"/>
      <c r="U54" s="39"/>
      <c r="V54" s="62"/>
    </row>
    <row r="55" spans="1:22" x14ac:dyDescent="0.25">
      <c r="C55" s="92"/>
      <c r="F55" s="93"/>
      <c r="G55" s="12"/>
      <c r="H55" s="94"/>
      <c r="I55" s="55"/>
      <c r="J55" s="55"/>
      <c r="K55" s="57"/>
      <c r="L55" s="57"/>
      <c r="M55" s="58"/>
      <c r="N55" s="59"/>
      <c r="O55" s="60"/>
      <c r="P55" s="60"/>
      <c r="Q55" s="60"/>
      <c r="R55" s="61"/>
      <c r="S55" s="11"/>
      <c r="T55" s="39"/>
      <c r="U55" s="39"/>
      <c r="V55" s="62"/>
    </row>
    <row r="56" spans="1:22" x14ac:dyDescent="0.25">
      <c r="C56" s="92"/>
      <c r="F56" s="93"/>
      <c r="G56" s="12"/>
      <c r="H56" s="94"/>
      <c r="I56" s="55"/>
      <c r="J56" s="55"/>
      <c r="K56" s="57"/>
      <c r="L56" s="57"/>
      <c r="M56" s="58"/>
      <c r="N56" s="59"/>
      <c r="O56" s="64"/>
      <c r="P56" s="65"/>
      <c r="Q56" s="65"/>
      <c r="R56" s="61"/>
      <c r="S56" s="11"/>
      <c r="T56" s="39"/>
      <c r="U56" s="39"/>
      <c r="V56" s="62"/>
    </row>
    <row r="57" spans="1:22" x14ac:dyDescent="0.25">
      <c r="C57" s="92"/>
      <c r="F57" s="93"/>
      <c r="G57" s="12"/>
      <c r="H57" s="94"/>
      <c r="I57" s="55"/>
      <c r="J57" s="55"/>
      <c r="K57" s="57"/>
      <c r="L57" s="57"/>
      <c r="M57" s="58"/>
      <c r="N57" s="59"/>
      <c r="O57" s="60"/>
      <c r="P57" s="60"/>
      <c r="Q57" s="60"/>
      <c r="R57" s="61"/>
      <c r="S57" s="11"/>
      <c r="T57" s="39"/>
      <c r="U57" s="39"/>
      <c r="V57" s="62"/>
    </row>
    <row r="58" spans="1:22" x14ac:dyDescent="0.25">
      <c r="C58" s="92"/>
      <c r="F58" s="93"/>
      <c r="G58" s="12"/>
      <c r="H58" s="94"/>
      <c r="I58" s="55"/>
      <c r="J58" s="55"/>
      <c r="K58" s="57"/>
      <c r="L58" s="57"/>
      <c r="M58" s="58"/>
      <c r="N58" s="59"/>
      <c r="O58" s="64"/>
      <c r="P58" s="65"/>
      <c r="Q58" s="65"/>
      <c r="R58" s="61"/>
      <c r="S58" s="11"/>
      <c r="T58" s="39"/>
      <c r="U58" s="39"/>
      <c r="V58" s="62"/>
    </row>
    <row r="59" spans="1:22" x14ac:dyDescent="0.25">
      <c r="C59" s="92"/>
      <c r="F59" s="93"/>
      <c r="G59" s="12"/>
      <c r="H59" s="94"/>
      <c r="I59" s="55"/>
      <c r="J59" s="55"/>
      <c r="K59" s="57"/>
      <c r="L59" s="57"/>
      <c r="M59" s="58"/>
      <c r="N59" s="59"/>
      <c r="O59" s="60"/>
      <c r="P59" s="60"/>
      <c r="Q59" s="60"/>
      <c r="R59" s="61"/>
      <c r="S59" s="11"/>
      <c r="T59" s="39"/>
      <c r="U59" s="39"/>
      <c r="V59" s="62"/>
    </row>
    <row r="60" spans="1:22" x14ac:dyDescent="0.25">
      <c r="C60" s="92"/>
      <c r="F60" s="93"/>
      <c r="G60" s="12"/>
      <c r="H60" s="94"/>
      <c r="I60" s="55"/>
      <c r="J60" s="55"/>
      <c r="K60" s="57"/>
      <c r="L60" s="57"/>
      <c r="M60" s="58"/>
      <c r="N60" s="59"/>
      <c r="O60" s="64"/>
      <c r="P60" s="65"/>
      <c r="Q60" s="65"/>
      <c r="R60" s="61"/>
      <c r="S60" s="11"/>
      <c r="T60" s="39"/>
      <c r="U60" s="39"/>
      <c r="V60" s="62"/>
    </row>
    <row r="61" spans="1:22" x14ac:dyDescent="0.25">
      <c r="C61" s="92"/>
      <c r="F61" s="93"/>
      <c r="G61" s="12"/>
      <c r="H61" s="94"/>
      <c r="I61" s="55"/>
      <c r="J61" s="55"/>
      <c r="K61" s="57"/>
      <c r="L61" s="57"/>
      <c r="M61" s="58"/>
      <c r="N61" s="59"/>
      <c r="O61" s="60"/>
      <c r="P61" s="60"/>
      <c r="Q61" s="60"/>
      <c r="R61" s="61"/>
      <c r="S61" s="11"/>
      <c r="T61" s="39"/>
      <c r="U61" s="39"/>
      <c r="V61" s="62"/>
    </row>
    <row r="62" spans="1:22" x14ac:dyDescent="0.25">
      <c r="C62" s="92"/>
      <c r="F62" s="93"/>
      <c r="G62" s="12"/>
      <c r="H62" s="94"/>
      <c r="I62" s="55"/>
      <c r="J62" s="55"/>
      <c r="K62" s="57"/>
      <c r="L62" s="57"/>
      <c r="M62" s="58"/>
      <c r="N62" s="59"/>
      <c r="O62" s="64"/>
      <c r="P62" s="65"/>
      <c r="Q62" s="65"/>
      <c r="R62" s="61"/>
      <c r="S62" s="11"/>
      <c r="T62" s="39"/>
      <c r="U62" s="39"/>
      <c r="V62" s="62"/>
    </row>
    <row r="63" spans="1:22" x14ac:dyDescent="0.25">
      <c r="C63" s="92"/>
      <c r="F63" s="93"/>
      <c r="G63" s="12"/>
      <c r="H63" s="94"/>
      <c r="I63" s="55"/>
      <c r="J63" s="55"/>
      <c r="K63" s="57"/>
      <c r="L63" s="57"/>
      <c r="M63" s="58"/>
      <c r="N63" s="59"/>
      <c r="O63" s="60"/>
      <c r="P63" s="60"/>
      <c r="Q63" s="60"/>
      <c r="R63" s="61"/>
      <c r="S63" s="11"/>
      <c r="T63" s="39"/>
      <c r="U63" s="39"/>
      <c r="V63" s="62"/>
    </row>
    <row r="64" spans="1:22" x14ac:dyDescent="0.25">
      <c r="C64" s="92"/>
      <c r="F64" s="93"/>
      <c r="G64" s="12"/>
      <c r="H64" s="94"/>
      <c r="I64" s="55"/>
      <c r="J64" s="55"/>
      <c r="K64" s="57"/>
      <c r="L64" s="57"/>
      <c r="M64" s="58"/>
      <c r="N64" s="59"/>
      <c r="O64" s="64"/>
      <c r="P64" s="65"/>
      <c r="Q64" s="65"/>
      <c r="R64" s="61"/>
      <c r="S64" s="11"/>
      <c r="T64" s="39"/>
      <c r="U64" s="39"/>
      <c r="V64" s="62"/>
    </row>
    <row r="65" spans="2:22" x14ac:dyDescent="0.25">
      <c r="C65" s="92"/>
      <c r="F65" s="93"/>
      <c r="G65" s="12"/>
      <c r="H65" s="94"/>
      <c r="I65" s="55"/>
      <c r="J65" s="55"/>
      <c r="K65" s="57"/>
      <c r="L65" s="57"/>
      <c r="M65" s="58"/>
      <c r="N65" s="59"/>
      <c r="O65" s="60"/>
      <c r="P65" s="60"/>
      <c r="Q65" s="60"/>
      <c r="R65" s="61"/>
      <c r="S65" s="11"/>
      <c r="T65" s="39"/>
      <c r="U65" s="39"/>
      <c r="V65" s="62"/>
    </row>
    <row r="66" spans="2:22" x14ac:dyDescent="0.25">
      <c r="C66" s="92"/>
      <c r="F66" s="93"/>
      <c r="G66" s="12"/>
      <c r="H66" s="94"/>
      <c r="I66" s="55"/>
      <c r="J66" s="55"/>
      <c r="K66" s="57"/>
      <c r="L66" s="57"/>
      <c r="M66" s="58"/>
      <c r="N66" s="59"/>
      <c r="O66" s="64"/>
      <c r="P66" s="65"/>
      <c r="Q66" s="65"/>
      <c r="R66" s="61"/>
      <c r="S66" s="11"/>
      <c r="T66" s="39"/>
      <c r="U66" s="39"/>
      <c r="V66" s="62"/>
    </row>
    <row r="67" spans="2:22" x14ac:dyDescent="0.25">
      <c r="B67" s="6"/>
      <c r="C67" s="95"/>
      <c r="F67" s="93"/>
      <c r="G67" s="12"/>
      <c r="H67" s="94"/>
      <c r="I67" s="55"/>
      <c r="J67" s="55"/>
      <c r="K67" s="57"/>
      <c r="L67" s="57"/>
      <c r="M67" s="58"/>
      <c r="N67" s="59"/>
      <c r="O67" s="60"/>
      <c r="P67" s="60"/>
      <c r="Q67" s="60"/>
      <c r="R67" s="61"/>
      <c r="S67" s="11"/>
      <c r="T67" s="39"/>
      <c r="U67" s="39"/>
      <c r="V67" s="62"/>
    </row>
    <row r="68" spans="2:22" x14ac:dyDescent="0.25">
      <c r="F68" s="93"/>
      <c r="G68" s="12"/>
      <c r="R68" s="61"/>
      <c r="S68" s="11"/>
      <c r="T68" s="39"/>
      <c r="U68" s="39"/>
      <c r="V68" s="62"/>
    </row>
  </sheetData>
  <mergeCells count="5">
    <mergeCell ref="C3:C4"/>
    <mergeCell ref="D3:D4"/>
    <mergeCell ref="E3:E4"/>
    <mergeCell ref="L3:N3"/>
    <mergeCell ref="O3:Q3"/>
  </mergeCells>
  <phoneticPr fontId="5" type="noConversion"/>
  <conditionalFormatting sqref="F5:F4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N5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5:K4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5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3:K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4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5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3:L6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4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52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3:M6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4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52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3:N6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4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7:O5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3:O67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5:Q51 O52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7:Q51 O52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3:Q6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5:P4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7:P51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53:P6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5:Q4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7:Q51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3:Q6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C784-5E54-49BF-983C-3668718BDDC1}">
  <sheetPr>
    <tabColor rgb="FF00B0F0"/>
  </sheetPr>
  <dimension ref="A1:AS180"/>
  <sheetViews>
    <sheetView zoomScale="70" zoomScaleNormal="70" workbookViewId="0">
      <selection activeCell="B3" sqref="B3"/>
    </sheetView>
  </sheetViews>
  <sheetFormatPr defaultColWidth="7.77734375" defaultRowHeight="15" x14ac:dyDescent="0.25"/>
  <cols>
    <col min="1" max="1" width="3.44140625" style="3" customWidth="1"/>
    <col min="2" max="2" width="15.109375" style="5" customWidth="1"/>
    <col min="3" max="5" width="7.77734375" style="3"/>
    <col min="6" max="8" width="11.5546875" style="3" customWidth="1"/>
    <col min="9" max="9" width="13.21875" style="3" customWidth="1"/>
    <col min="10" max="10" width="9.109375" style="3" customWidth="1"/>
    <col min="11" max="11" width="9" style="3" customWidth="1"/>
    <col min="12" max="16" width="7.77734375" style="3"/>
    <col min="17" max="19" width="7.77734375" style="5" customWidth="1"/>
    <col min="20" max="20" width="0.5546875" style="3" customWidth="1"/>
    <col min="21" max="31" width="7.77734375" style="3"/>
    <col min="32" max="32" width="2.33203125" style="3" customWidth="1"/>
    <col min="33" max="33" width="2.5546875" style="3" customWidth="1"/>
    <col min="34" max="34" width="7.77734375" style="3" customWidth="1"/>
    <col min="35" max="44" width="7.77734375" style="3"/>
    <col min="45" max="45" width="2.33203125" style="3" customWidth="1"/>
    <col min="46" max="16384" width="7.77734375" style="3"/>
  </cols>
  <sheetData>
    <row r="1" spans="1:45" ht="20.399999999999999" x14ac:dyDescent="0.25">
      <c r="A1" s="41" t="s">
        <v>137</v>
      </c>
      <c r="E1"/>
      <c r="F1" s="13"/>
      <c r="G1" s="13"/>
      <c r="H1" s="13"/>
      <c r="I1" s="13"/>
      <c r="J1" s="3" t="str">
        <f ca="1">J3&amp;"("&amp;YEAR(J2)&amp;"/"&amp;MONTH(J2)&amp;"/"&amp;DAY(J2)&amp;")"</f>
        <v>PB(2026/3/31)</v>
      </c>
      <c r="K1" s="41" t="s">
        <v>137</v>
      </c>
      <c r="M1" s="3" t="str">
        <f ca="1">"回拨后PB"&amp;"("&amp;YEAR(J2)&amp;"/"&amp;MONTH(J2)&amp;"/"&amp;DAY(J2)&amp;")"</f>
        <v>回拨后PB(2026/3/31)</v>
      </c>
      <c r="Q1" s="5" t="str">
        <f ca="1">"回拨后PB-名义PB"&amp;"("&amp;YEAR(J2)&amp;"/"&amp;MONTH(J2)&amp;"/"&amp;DAY(J2)&amp;")"</f>
        <v>回拨后PB-名义PB(2026/3/31)</v>
      </c>
      <c r="T1" s="269" t="s">
        <v>424</v>
      </c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H1" s="270" t="s">
        <v>425</v>
      </c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</row>
    <row r="2" spans="1:45" ht="15.6" x14ac:dyDescent="0.25">
      <c r="C2" s="264" t="s">
        <v>140</v>
      </c>
      <c r="D2" s="264"/>
      <c r="E2" s="264" t="s">
        <v>335</v>
      </c>
      <c r="F2" s="266" t="s">
        <v>340</v>
      </c>
      <c r="G2" s="267"/>
      <c r="H2" s="268"/>
      <c r="I2" s="148" t="s">
        <v>339</v>
      </c>
      <c r="J2" s="38">
        <f ca="1">'估值散点图-回收率30%'!D1</f>
        <v>46112</v>
      </c>
      <c r="K2" s="38"/>
      <c r="L2" s="1"/>
      <c r="M2" s="1" t="s">
        <v>342</v>
      </c>
      <c r="N2" s="1" t="s">
        <v>343</v>
      </c>
      <c r="O2" s="1" t="s">
        <v>344</v>
      </c>
      <c r="P2" s="1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</row>
    <row r="3" spans="1:45" ht="15.6" x14ac:dyDescent="0.25">
      <c r="B3" s="7">
        <f>'输出-隐含ROE'!B4</f>
        <v>46022</v>
      </c>
      <c r="C3" s="265" t="s">
        <v>3</v>
      </c>
      <c r="D3" s="265" t="s">
        <v>248</v>
      </c>
      <c r="E3" s="265"/>
      <c r="F3" s="50" t="s">
        <v>342</v>
      </c>
      <c r="G3" s="49" t="s">
        <v>343</v>
      </c>
      <c r="H3" s="51" t="s">
        <v>344</v>
      </c>
      <c r="I3" s="5" t="str">
        <f>'输出-隐含ROE'!K4</f>
        <v>2025A</v>
      </c>
      <c r="J3" s="2" t="s">
        <v>345</v>
      </c>
      <c r="K3" s="2" t="s">
        <v>346</v>
      </c>
      <c r="L3" s="2" t="s">
        <v>347</v>
      </c>
      <c r="M3" s="2" t="s">
        <v>426</v>
      </c>
      <c r="N3" s="2" t="s">
        <v>426</v>
      </c>
      <c r="O3" s="2" t="s">
        <v>426</v>
      </c>
      <c r="P3" s="2" t="s">
        <v>427</v>
      </c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</row>
    <row r="4" spans="1:45" ht="15.6" x14ac:dyDescent="0.25">
      <c r="A4" s="5" t="str">
        <f>'输出-隐含ROE'!A5</f>
        <v>工商</v>
      </c>
      <c r="B4" s="5" t="s">
        <v>5</v>
      </c>
      <c r="C4" s="4" t="s">
        <v>6</v>
      </c>
      <c r="D4" s="5" t="s">
        <v>8</v>
      </c>
      <c r="E4" s="5" t="s">
        <v>348</v>
      </c>
      <c r="F4" s="57">
        <f>'输出-隐含ROE'!L5</f>
        <v>8.7887919315051369E-2</v>
      </c>
      <c r="G4" s="58">
        <f>'输出-隐含ROE'!M5</f>
        <v>8.8737853544069462E-2</v>
      </c>
      <c r="H4" s="59">
        <f>'输出-隐含ROE'!N5</f>
        <v>8.9374358690587533E-2</v>
      </c>
      <c r="I4" s="150">
        <f>'输出-隐含ROE'!K5</f>
        <v>9.0010055103138448E-2</v>
      </c>
      <c r="J4" s="61">
        <f>'输出-隐含ROE'!R5</f>
        <v>0.70549857616424561</v>
      </c>
      <c r="K4" s="11">
        <f>'输出-隐含ROE'!S5</f>
        <v>27229.438041599598</v>
      </c>
      <c r="L4" s="61">
        <f>'输出-隐含ROE'!T5</f>
        <v>0.71000921185787846</v>
      </c>
      <c r="M4" s="56">
        <f>F4-$I4</f>
        <v>-2.1221357880870789E-3</v>
      </c>
      <c r="N4" s="56">
        <f>G4-$I4</f>
        <v>-1.2722015590689861E-3</v>
      </c>
      <c r="O4" s="56">
        <f>H4-$I4</f>
        <v>-6.3569641255091514E-4</v>
      </c>
      <c r="P4" s="61">
        <f>L4-J4</f>
        <v>4.5106356936328584E-3</v>
      </c>
      <c r="Q4" s="5" t="s">
        <v>348</v>
      </c>
      <c r="R4" s="5" t="s">
        <v>348</v>
      </c>
      <c r="S4" s="5" t="str">
        <f t="shared" ref="S4:S41" si="0">LEFT(C4,2)</f>
        <v>工商</v>
      </c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</row>
    <row r="5" spans="1:45" ht="15.6" x14ac:dyDescent="0.25">
      <c r="A5" s="5" t="str">
        <f>'输出-隐含ROE'!A6</f>
        <v>建设</v>
      </c>
      <c r="B5" s="5" t="s">
        <v>9</v>
      </c>
      <c r="C5" s="4" t="s">
        <v>10</v>
      </c>
      <c r="D5" s="5" t="s">
        <v>8</v>
      </c>
      <c r="E5" s="5" t="s">
        <v>349</v>
      </c>
      <c r="F5" s="57">
        <f>'输出-隐含ROE'!L6</f>
        <v>9.4727011635653682E-2</v>
      </c>
      <c r="G5" s="58">
        <f>'输出-隐含ROE'!M6</f>
        <v>9.4371743660213711E-2</v>
      </c>
      <c r="H5" s="59">
        <f>'输出-隐含ROE'!N6</f>
        <v>9.4105126829435809E-2</v>
      </c>
      <c r="I5" s="150">
        <f>'输出-隐含ROE'!K6</f>
        <v>9.3838367715763704E-2</v>
      </c>
      <c r="J5" s="61">
        <f>'输出-隐含ROE'!R6</f>
        <v>0.72888457775115967</v>
      </c>
      <c r="K5" s="11">
        <f>'输出-隐含ROE'!S6</f>
        <v>25244.436810793501</v>
      </c>
      <c r="L5" s="61">
        <f>'输出-隐含ROE'!T6</f>
        <v>0.7269448686276373</v>
      </c>
      <c r="M5" s="56">
        <f t="shared" ref="M5:M45" si="1">F5-I5</f>
        <v>8.8864391988997815E-4</v>
      </c>
      <c r="N5" s="56">
        <f t="shared" ref="N5:O45" si="2">G5-$I5</f>
        <v>5.3337594445000691E-4</v>
      </c>
      <c r="O5" s="56">
        <f t="shared" si="2"/>
        <v>2.6675911367210481E-4</v>
      </c>
      <c r="P5" s="61">
        <f t="shared" ref="P5:P45" si="3">L5-J5</f>
        <v>-1.9397091235223707E-3</v>
      </c>
      <c r="Q5" s="5" t="s">
        <v>349</v>
      </c>
      <c r="R5" s="5" t="s">
        <v>349</v>
      </c>
      <c r="S5" s="5" t="str">
        <f t="shared" si="0"/>
        <v>建设</v>
      </c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</row>
    <row r="6" spans="1:45" ht="14.7" customHeight="1" x14ac:dyDescent="0.25">
      <c r="A6" s="5" t="str">
        <f>'输出-隐含ROE'!A7</f>
        <v>农业</v>
      </c>
      <c r="B6" s="5" t="s">
        <v>12</v>
      </c>
      <c r="C6" s="4" t="s">
        <v>13</v>
      </c>
      <c r="D6" s="5" t="s">
        <v>8</v>
      </c>
      <c r="E6" s="5" t="s">
        <v>350</v>
      </c>
      <c r="F6" s="57">
        <f>'输出-隐含ROE'!L7</f>
        <v>0.1150109601901903</v>
      </c>
      <c r="G6" s="58">
        <f>'输出-隐含ROE'!M7</f>
        <v>0.10755873846856494</v>
      </c>
      <c r="H6" s="59">
        <f>'输出-隐含ROE'!N7</f>
        <v>0.10189485604532464</v>
      </c>
      <c r="I6" s="150">
        <f>'输出-隐含ROE'!K7</f>
        <v>9.6165701146498098E-2</v>
      </c>
      <c r="J6" s="61">
        <f>'输出-隐含ROE'!R7</f>
        <v>0.84739142656326294</v>
      </c>
      <c r="K6" s="11">
        <f>'输出-隐含ROE'!S7</f>
        <v>23448.863269491001</v>
      </c>
      <c r="L6" s="61">
        <f>'输出-隐含ROE'!T7</f>
        <v>0.80122358364679591</v>
      </c>
      <c r="M6" s="56">
        <f t="shared" si="1"/>
        <v>1.8845259043692206E-2</v>
      </c>
      <c r="N6" s="56">
        <f t="shared" si="2"/>
        <v>1.139303732206684E-2</v>
      </c>
      <c r="O6" s="56">
        <f t="shared" si="2"/>
        <v>5.7291548988265412E-3</v>
      </c>
      <c r="P6" s="61">
        <f t="shared" si="3"/>
        <v>-4.6167842916467028E-2</v>
      </c>
      <c r="Q6" s="5" t="s">
        <v>350</v>
      </c>
      <c r="R6" s="5" t="s">
        <v>350</v>
      </c>
      <c r="S6" s="5" t="str">
        <f t="shared" si="0"/>
        <v>农业</v>
      </c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</row>
    <row r="7" spans="1:45" ht="15.6" x14ac:dyDescent="0.25">
      <c r="A7" s="5" t="str">
        <f>'输出-隐含ROE'!A8</f>
        <v>中国</v>
      </c>
      <c r="B7" s="5" t="s">
        <v>15</v>
      </c>
      <c r="C7" s="4" t="s">
        <v>16</v>
      </c>
      <c r="D7" s="5" t="s">
        <v>8</v>
      </c>
      <c r="E7" s="5" t="s">
        <v>351</v>
      </c>
      <c r="F7" s="57">
        <f>'输出-隐含ROE'!L8</f>
        <v>8.0186924001562535E-2</v>
      </c>
      <c r="G7" s="58">
        <f>'输出-隐含ROE'!M8</f>
        <v>8.077734648203555E-2</v>
      </c>
      <c r="H7" s="59">
        <f>'输出-隐含ROE'!N8</f>
        <v>8.1219706682266662E-2</v>
      </c>
      <c r="I7" s="150">
        <f>'输出-隐含ROE'!K8</f>
        <v>8.1661676035936409E-2</v>
      </c>
      <c r="J7" s="61">
        <f>'输出-隐含ROE'!R8</f>
        <v>0.70205008983612061</v>
      </c>
      <c r="K7" s="11">
        <f>'输出-隐含ROE'!S8</f>
        <v>18913.868573481799</v>
      </c>
      <c r="L7" s="61">
        <f>'输出-隐含ROE'!T8</f>
        <v>0.70516532763734496</v>
      </c>
      <c r="M7" s="56">
        <f t="shared" si="1"/>
        <v>-1.4747520343738746E-3</v>
      </c>
      <c r="N7" s="56">
        <f t="shared" si="2"/>
        <v>-8.8432955390085888E-4</v>
      </c>
      <c r="O7" s="56">
        <f t="shared" si="2"/>
        <v>-4.4196935366974666E-4</v>
      </c>
      <c r="P7" s="61">
        <f t="shared" si="3"/>
        <v>3.1152378012243576E-3</v>
      </c>
      <c r="Q7" s="5" t="s">
        <v>351</v>
      </c>
      <c r="R7" s="5" t="s">
        <v>351</v>
      </c>
      <c r="S7" s="5" t="str">
        <f t="shared" si="0"/>
        <v>中国</v>
      </c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</row>
    <row r="8" spans="1:45" ht="14.7" customHeight="1" x14ac:dyDescent="0.25">
      <c r="A8" s="5" t="str">
        <f>'输出-隐含ROE'!A9</f>
        <v>邮储</v>
      </c>
      <c r="B8" s="5" t="s">
        <v>18</v>
      </c>
      <c r="C8" s="4" t="s">
        <v>19</v>
      </c>
      <c r="D8" s="5" t="s">
        <v>8</v>
      </c>
      <c r="E8" s="5" t="s">
        <v>352</v>
      </c>
      <c r="F8" s="57">
        <f>'输出-隐含ROE'!L9</f>
        <v>7.4679056401681904E-2</v>
      </c>
      <c r="G8" s="58">
        <f>'输出-隐含ROE'!M9</f>
        <v>7.6274676134491418E-2</v>
      </c>
      <c r="H8" s="59">
        <f>'输出-隐含ROE'!N9</f>
        <v>7.7468066514156914E-2</v>
      </c>
      <c r="I8" s="150">
        <f>'输出-隐含ROE'!K9</f>
        <v>7.8658618685840745E-2</v>
      </c>
      <c r="J8" s="61">
        <f>'输出-隐含ROE'!R9</f>
        <v>0.6098971962928772</v>
      </c>
      <c r="K8" s="11">
        <f>'输出-隐含ROE'!S9</f>
        <v>6160.8762441395993</v>
      </c>
      <c r="L8" s="61">
        <f>'输出-隐含ROE'!T9</f>
        <v>0.61723698623406853</v>
      </c>
      <c r="M8" s="56">
        <f t="shared" si="1"/>
        <v>-3.9795622841588413E-3</v>
      </c>
      <c r="N8" s="56">
        <f t="shared" si="2"/>
        <v>-2.3839425513493273E-3</v>
      </c>
      <c r="O8" s="56">
        <f t="shared" si="2"/>
        <v>-1.1905521716838313E-3</v>
      </c>
      <c r="P8" s="61">
        <f t="shared" si="3"/>
        <v>7.3397899411913325E-3</v>
      </c>
      <c r="Q8" s="5" t="s">
        <v>352</v>
      </c>
      <c r="R8" s="5" t="s">
        <v>352</v>
      </c>
      <c r="S8" s="5" t="str">
        <f t="shared" si="0"/>
        <v>邮储</v>
      </c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</row>
    <row r="9" spans="1:45" ht="15.6" x14ac:dyDescent="0.25">
      <c r="A9" s="5" t="str">
        <f>'输出-隐含ROE'!A10</f>
        <v>交通</v>
      </c>
      <c r="B9" s="5" t="s">
        <v>21</v>
      </c>
      <c r="C9" s="4" t="s">
        <v>22</v>
      </c>
      <c r="D9" s="5" t="s">
        <v>8</v>
      </c>
      <c r="E9" s="5" t="s">
        <v>353</v>
      </c>
      <c r="F9" s="57">
        <f>'输出-隐含ROE'!L10</f>
        <v>7.3581095344739694E-2</v>
      </c>
      <c r="G9" s="58">
        <f>'输出-隐含ROE'!M10</f>
        <v>7.4428997423560642E-2</v>
      </c>
      <c r="H9" s="59">
        <f>'输出-隐含ROE'!N10</f>
        <v>7.5063982967246923E-2</v>
      </c>
      <c r="I9" s="150">
        <f>'输出-隐含ROE'!K10</f>
        <v>7.5698163630266768E-2</v>
      </c>
      <c r="J9" s="61">
        <f>'输出-隐含ROE'!R10</f>
        <v>0.54126375913619995</v>
      </c>
      <c r="K9" s="11">
        <f>'输出-隐含ROE'!S10</f>
        <v>6185.46489561</v>
      </c>
      <c r="L9" s="61">
        <f>'输出-隐含ROE'!T10</f>
        <v>0.54471605363832265</v>
      </c>
      <c r="M9" s="56">
        <f t="shared" si="1"/>
        <v>-2.1170682855270739E-3</v>
      </c>
      <c r="N9" s="56">
        <f t="shared" si="2"/>
        <v>-1.2691662067061266E-3</v>
      </c>
      <c r="O9" s="56">
        <f t="shared" si="2"/>
        <v>-6.3418066301984544E-4</v>
      </c>
      <c r="P9" s="61">
        <f t="shared" si="3"/>
        <v>3.4522945021226992E-3</v>
      </c>
      <c r="Q9" s="5" t="s">
        <v>353</v>
      </c>
      <c r="R9" s="5" t="s">
        <v>353</v>
      </c>
      <c r="S9" s="5" t="str">
        <f t="shared" si="0"/>
        <v>交通</v>
      </c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</row>
    <row r="10" spans="1:45" ht="15.6" x14ac:dyDescent="0.25">
      <c r="A10" s="5" t="str">
        <f>'输出-隐含ROE'!A11</f>
        <v>招商</v>
      </c>
      <c r="B10" s="5" t="s">
        <v>24</v>
      </c>
      <c r="C10" s="4" t="s">
        <v>25</v>
      </c>
      <c r="D10" s="5" t="s">
        <v>27</v>
      </c>
      <c r="E10" s="5" t="s">
        <v>354</v>
      </c>
      <c r="F10" s="57">
        <f>'输出-隐含ROE'!L11</f>
        <v>0.14747686563482892</v>
      </c>
      <c r="G10" s="58">
        <f>'输出-隐含ROE'!M11</f>
        <v>0.14042242276350725</v>
      </c>
      <c r="H10" s="59">
        <f>'输出-隐含ROE'!N11</f>
        <v>0.13506472803506067</v>
      </c>
      <c r="I10" s="150">
        <f>'输出-隐含ROE'!K11</f>
        <v>0.12964868223446507</v>
      </c>
      <c r="J10" s="61">
        <f>'输出-隐含ROE'!R11</f>
        <v>0.9052656888961792</v>
      </c>
      <c r="K10" s="11">
        <f>'输出-隐含ROE'!S11</f>
        <v>9916.4432903132001</v>
      </c>
      <c r="L10" s="61">
        <f>'输出-隐含ROE'!T11</f>
        <v>0.85851492316423872</v>
      </c>
      <c r="M10" s="56">
        <f t="shared" si="1"/>
        <v>1.7828183400363851E-2</v>
      </c>
      <c r="N10" s="56">
        <f t="shared" si="2"/>
        <v>1.0773740529042175E-2</v>
      </c>
      <c r="O10" s="56">
        <f t="shared" si="2"/>
        <v>5.416045800595598E-3</v>
      </c>
      <c r="P10" s="61">
        <f t="shared" si="3"/>
        <v>-4.675076573194048E-2</v>
      </c>
      <c r="Q10" s="5" t="s">
        <v>428</v>
      </c>
      <c r="R10" s="5" t="s">
        <v>354</v>
      </c>
      <c r="S10" s="5" t="str">
        <f t="shared" si="0"/>
        <v>招商</v>
      </c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</row>
    <row r="11" spans="1:45" ht="15.6" x14ac:dyDescent="0.25">
      <c r="A11" s="5" t="str">
        <f>'输出-隐含ROE'!A12</f>
        <v>兴业</v>
      </c>
      <c r="B11" s="5" t="s">
        <v>28</v>
      </c>
      <c r="C11" s="4" t="s">
        <v>29</v>
      </c>
      <c r="D11" s="5" t="s">
        <v>27</v>
      </c>
      <c r="E11" s="5" t="s">
        <v>355</v>
      </c>
      <c r="F11" s="57">
        <f>'输出-隐含ROE'!L12</f>
        <v>8.7579323285383454E-2</v>
      </c>
      <c r="G11" s="58">
        <f>'输出-隐含ROE'!M12</f>
        <v>8.8435416415041504E-2</v>
      </c>
      <c r="H11" s="59">
        <f>'输出-隐含ROE'!N12</f>
        <v>8.907652700333267E-2</v>
      </c>
      <c r="I11" s="150">
        <f>'输出-隐含ROE'!K12</f>
        <v>8.9716817123410397E-2</v>
      </c>
      <c r="J11" s="61">
        <f>'输出-隐含ROE'!R12</f>
        <v>0.4918561577796936</v>
      </c>
      <c r="K11" s="11">
        <f>'输出-隐含ROE'!S12</f>
        <v>3982.849498259</v>
      </c>
      <c r="L11" s="61">
        <f>'输出-隐含ROE'!T12</f>
        <v>0.49502371757814428</v>
      </c>
      <c r="M11" s="56">
        <f t="shared" si="1"/>
        <v>-2.1374938380269437E-3</v>
      </c>
      <c r="N11" s="56">
        <f t="shared" si="2"/>
        <v>-1.2814007083688933E-3</v>
      </c>
      <c r="O11" s="56">
        <f t="shared" si="2"/>
        <v>-6.4029012007772723E-4</v>
      </c>
      <c r="P11" s="61">
        <f t="shared" si="3"/>
        <v>3.1675597984506809E-3</v>
      </c>
      <c r="Q11" s="5" t="s">
        <v>355</v>
      </c>
      <c r="R11" s="5" t="s">
        <v>355</v>
      </c>
      <c r="S11" s="5" t="str">
        <f t="shared" si="0"/>
        <v>兴业</v>
      </c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</row>
    <row r="12" spans="1:45" ht="15.6" x14ac:dyDescent="0.25">
      <c r="A12" s="5" t="str">
        <f>'输出-隐含ROE'!A13</f>
        <v>浦发</v>
      </c>
      <c r="B12" s="5" t="s">
        <v>31</v>
      </c>
      <c r="C12" s="4" t="s">
        <v>32</v>
      </c>
      <c r="D12" s="5" t="s">
        <v>27</v>
      </c>
      <c r="E12" s="5" t="s">
        <v>356</v>
      </c>
      <c r="F12" s="57">
        <f>'输出-隐含ROE'!L13</f>
        <v>4.6275578525922748E-2</v>
      </c>
      <c r="G12" s="58">
        <f>'输出-隐含ROE'!M13</f>
        <v>4.9535094406350337E-2</v>
      </c>
      <c r="H12" s="59">
        <f>'输出-隐含ROE'!N13</f>
        <v>5.1965932369631082E-2</v>
      </c>
      <c r="I12" s="150">
        <f>'输出-隐含ROE'!K13</f>
        <v>5.4385037808449839E-2</v>
      </c>
      <c r="J12" s="61">
        <f>'输出-隐含ROE'!R13</f>
        <v>0.46004849672317505</v>
      </c>
      <c r="K12" s="11">
        <f>'输出-隐含ROE'!S13</f>
        <v>3390.53433894</v>
      </c>
      <c r="L12" s="61">
        <f>'输出-隐含ROE'!T13</f>
        <v>0.47142524899835409</v>
      </c>
      <c r="M12" s="56">
        <f t="shared" si="1"/>
        <v>-8.1094592825270914E-3</v>
      </c>
      <c r="N12" s="56">
        <f t="shared" si="2"/>
        <v>-4.8499434020995019E-3</v>
      </c>
      <c r="O12" s="56">
        <f t="shared" si="2"/>
        <v>-2.4191054388187569E-3</v>
      </c>
      <c r="P12" s="61">
        <f t="shared" si="3"/>
        <v>1.1376752275179036E-2</v>
      </c>
      <c r="Q12" s="5" t="s">
        <v>356</v>
      </c>
      <c r="R12" s="5" t="s">
        <v>356</v>
      </c>
      <c r="S12" s="5" t="str">
        <f t="shared" si="0"/>
        <v>浦发</v>
      </c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</row>
    <row r="13" spans="1:45" ht="15.6" x14ac:dyDescent="0.25">
      <c r="A13" s="5" t="str">
        <f>'输出-隐含ROE'!A14</f>
        <v>中信</v>
      </c>
      <c r="B13" s="5" t="s">
        <v>34</v>
      </c>
      <c r="C13" s="4" t="s">
        <v>35</v>
      </c>
      <c r="D13" s="5" t="s">
        <v>27</v>
      </c>
      <c r="E13" s="5" t="s">
        <v>357</v>
      </c>
      <c r="F13" s="57">
        <f>'输出-隐含ROE'!L14</f>
        <v>8.4485733070139193E-2</v>
      </c>
      <c r="G13" s="58">
        <f>'输出-隐含ROE'!M14</f>
        <v>8.611970221433464E-2</v>
      </c>
      <c r="H13" s="59">
        <f>'输出-隐含ROE'!N14</f>
        <v>8.7341693363414186E-2</v>
      </c>
      <c r="I13" s="150">
        <f>'输出-隐含ROE'!K14</f>
        <v>8.8560708887464867E-2</v>
      </c>
      <c r="J13" s="61">
        <f>'输出-隐含ROE'!R14</f>
        <v>0.63804000616073608</v>
      </c>
      <c r="K13" s="11">
        <f>'输出-隐含ROE'!S14</f>
        <v>4618.548467912</v>
      </c>
      <c r="L13" s="61">
        <f>'输出-隐含ROE'!T14</f>
        <v>0.64590409085743905</v>
      </c>
      <c r="M13" s="56">
        <f t="shared" si="1"/>
        <v>-4.0749758173256739E-3</v>
      </c>
      <c r="N13" s="56">
        <f t="shared" si="2"/>
        <v>-2.4410066731302277E-3</v>
      </c>
      <c r="O13" s="56">
        <f t="shared" si="2"/>
        <v>-1.2190155240506817E-3</v>
      </c>
      <c r="P13" s="61">
        <f t="shared" si="3"/>
        <v>7.8640846967029665E-3</v>
      </c>
      <c r="Q13" s="5" t="s">
        <v>357</v>
      </c>
      <c r="R13" s="5" t="s">
        <v>357</v>
      </c>
      <c r="S13" s="5" t="str">
        <f t="shared" si="0"/>
        <v>中信</v>
      </c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</row>
    <row r="14" spans="1:45" ht="15.6" x14ac:dyDescent="0.25">
      <c r="A14" s="5" t="str">
        <f>'输出-隐含ROE'!A15</f>
        <v>民生</v>
      </c>
      <c r="B14" s="5" t="s">
        <v>37</v>
      </c>
      <c r="C14" s="4" t="s">
        <v>38</v>
      </c>
      <c r="D14" s="5" t="s">
        <v>27</v>
      </c>
      <c r="E14" s="5" t="s">
        <v>358</v>
      </c>
      <c r="F14" s="57">
        <f>'输出-隐含ROE'!L15</f>
        <v>1.6044813079434624E-2</v>
      </c>
      <c r="G14" s="58">
        <f>'输出-隐含ROE'!M15</f>
        <v>2.9207397611822727E-2</v>
      </c>
      <c r="H14" s="59">
        <f>'输出-隐含ROE'!N15</f>
        <v>3.8861139947340181E-2</v>
      </c>
      <c r="I14" s="150">
        <f>'输出-隐含ROE'!K15</f>
        <v>4.8333707033743199E-2</v>
      </c>
      <c r="J14" s="61">
        <f>'输出-隐含ROE'!R15</f>
        <v>0.29387971758842468</v>
      </c>
      <c r="K14" s="11">
        <f>'输出-隐含ROE'!S15</f>
        <v>1659.3536612257999</v>
      </c>
      <c r="L14" s="61">
        <f>'输出-隐含ROE'!T15</f>
        <v>0.32431212847372809</v>
      </c>
      <c r="M14" s="56">
        <f t="shared" si="1"/>
        <v>-3.2288893954308576E-2</v>
      </c>
      <c r="N14" s="56">
        <f t="shared" si="2"/>
        <v>-1.9126309421920472E-2</v>
      </c>
      <c r="O14" s="56">
        <f t="shared" si="2"/>
        <v>-9.4725670864030179E-3</v>
      </c>
      <c r="P14" s="61">
        <f t="shared" si="3"/>
        <v>3.0432410885303407E-2</v>
      </c>
      <c r="Q14" s="5" t="s">
        <v>358</v>
      </c>
      <c r="R14" s="5" t="s">
        <v>358</v>
      </c>
      <c r="S14" s="5" t="str">
        <f t="shared" si="0"/>
        <v>民生</v>
      </c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</row>
    <row r="15" spans="1:45" ht="15.6" x14ac:dyDescent="0.25">
      <c r="A15" s="5" t="str">
        <f>'输出-隐含ROE'!A16</f>
        <v>光大</v>
      </c>
      <c r="B15" s="5" t="s">
        <v>40</v>
      </c>
      <c r="C15" s="4" t="s">
        <v>41</v>
      </c>
      <c r="D15" s="5" t="s">
        <v>27</v>
      </c>
      <c r="E15" s="5" t="s">
        <v>359</v>
      </c>
      <c r="F15" s="57">
        <f>'输出-隐含ROE'!L16</f>
        <v>6.408191579746661E-2</v>
      </c>
      <c r="G15" s="58">
        <f>'输出-隐含ROE'!M16</f>
        <v>6.8527087359609939E-2</v>
      </c>
      <c r="H15" s="59">
        <f>'输出-隐含ROE'!N16</f>
        <v>7.1835399120298432E-2</v>
      </c>
      <c r="I15" s="150">
        <f>'输出-隐含ROE'!K16</f>
        <v>7.5122035682701094E-2</v>
      </c>
      <c r="J15" s="61">
        <f>'输出-隐含ROE'!R16</f>
        <v>0.38417753577232361</v>
      </c>
      <c r="K15" s="11">
        <f>'输出-隐含ROE'!S16</f>
        <v>1896.6461890581004</v>
      </c>
      <c r="L15" s="61">
        <f>'输出-隐含ROE'!T16</f>
        <v>0.39718892860217581</v>
      </c>
      <c r="M15" s="56">
        <f t="shared" si="1"/>
        <v>-1.1040119885234484E-2</v>
      </c>
      <c r="N15" s="56">
        <f t="shared" si="2"/>
        <v>-6.5949483230911543E-3</v>
      </c>
      <c r="O15" s="56">
        <f t="shared" si="2"/>
        <v>-3.2866365624026617E-3</v>
      </c>
      <c r="P15" s="61">
        <f t="shared" si="3"/>
        <v>1.3011392829852197E-2</v>
      </c>
      <c r="Q15" s="5" t="s">
        <v>359</v>
      </c>
      <c r="R15" s="5" t="s">
        <v>359</v>
      </c>
      <c r="S15" s="5" t="str">
        <f t="shared" si="0"/>
        <v>光大</v>
      </c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</row>
    <row r="16" spans="1:45" ht="15.6" x14ac:dyDescent="0.25">
      <c r="A16" s="5" t="str">
        <f>'输出-隐含ROE'!A17</f>
        <v>平安</v>
      </c>
      <c r="B16" s="5" t="s">
        <v>43</v>
      </c>
      <c r="C16" s="4" t="s">
        <v>44</v>
      </c>
      <c r="D16" s="5" t="s">
        <v>27</v>
      </c>
      <c r="E16" s="5" t="s">
        <v>360</v>
      </c>
      <c r="F16" s="57">
        <f>'输出-隐含ROE'!L17</f>
        <v>8.4848161933146385E-2</v>
      </c>
      <c r="G16" s="58">
        <f>'输出-隐含ROE'!M17</f>
        <v>8.7104582240628517E-2</v>
      </c>
      <c r="H16" s="59">
        <f>'输出-隐含ROE'!N17</f>
        <v>8.8790263489829921E-2</v>
      </c>
      <c r="I16" s="150">
        <f>'输出-隐含ROE'!K17</f>
        <v>9.0470290259460934E-2</v>
      </c>
      <c r="J16" s="61">
        <f>'输出-隐含ROE'!R17</f>
        <v>0.47651329636573792</v>
      </c>
      <c r="K16" s="11">
        <f>'输出-隐含ROE'!S17</f>
        <v>2150.1757363383999</v>
      </c>
      <c r="L16" s="61">
        <f>'输出-隐含ROE'!T17</f>
        <v>0.48464175150561006</v>
      </c>
      <c r="M16" s="56">
        <f t="shared" si="1"/>
        <v>-5.6221283263145488E-3</v>
      </c>
      <c r="N16" s="56">
        <f t="shared" si="2"/>
        <v>-3.3657080188324168E-3</v>
      </c>
      <c r="O16" s="56">
        <f t="shared" si="2"/>
        <v>-1.6800267696310128E-3</v>
      </c>
      <c r="P16" s="61">
        <f t="shared" si="3"/>
        <v>8.1284551398721483E-3</v>
      </c>
      <c r="Q16" s="5" t="s">
        <v>360</v>
      </c>
      <c r="R16" s="5" t="s">
        <v>360</v>
      </c>
      <c r="S16" s="5" t="str">
        <f t="shared" si="0"/>
        <v>平安</v>
      </c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</row>
    <row r="17" spans="1:45" ht="15.6" x14ac:dyDescent="0.25">
      <c r="A17" s="5" t="str">
        <f>'输出-隐含ROE'!A18</f>
        <v>华夏</v>
      </c>
      <c r="B17" s="5" t="s">
        <v>46</v>
      </c>
      <c r="C17" s="4" t="s">
        <v>47</v>
      </c>
      <c r="D17" s="5" t="s">
        <v>27</v>
      </c>
      <c r="E17" s="5" t="s">
        <v>361</v>
      </c>
      <c r="F17" s="57">
        <f>'输出-隐含ROE'!L18</f>
        <v>4.6618704688262805E-2</v>
      </c>
      <c r="G17" s="58">
        <f>'输出-隐含ROE'!M18</f>
        <v>5.9773716340502728E-2</v>
      </c>
      <c r="H17" s="59">
        <f>'输出-隐含ROE'!N18</f>
        <v>6.9422025012629507E-2</v>
      </c>
      <c r="I17" s="150">
        <f>'输出-隐含ROE'!K18</f>
        <v>7.8889359497106806E-2</v>
      </c>
      <c r="J17" s="61">
        <f>'输出-隐含ROE'!R18</f>
        <v>0.36895883083343506</v>
      </c>
      <c r="K17" s="11">
        <f>'输出-隐含ROE'!S18</f>
        <v>1164.9727638576001</v>
      </c>
      <c r="L17" s="61">
        <f>'输出-隐含ROE'!T18</f>
        <v>0.40714291055041663</v>
      </c>
      <c r="M17" s="56">
        <f t="shared" si="1"/>
        <v>-3.2270654808844002E-2</v>
      </c>
      <c r="N17" s="56">
        <f t="shared" si="2"/>
        <v>-1.9115643156604079E-2</v>
      </c>
      <c r="O17" s="56">
        <f t="shared" si="2"/>
        <v>-9.4673344844772994E-3</v>
      </c>
      <c r="P17" s="61">
        <f t="shared" si="3"/>
        <v>3.8184079716981567E-2</v>
      </c>
      <c r="Q17" s="5" t="s">
        <v>361</v>
      </c>
      <c r="R17" s="5" t="s">
        <v>361</v>
      </c>
      <c r="S17" s="5" t="str">
        <f t="shared" si="0"/>
        <v>华夏</v>
      </c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</row>
    <row r="18" spans="1:45" ht="15.6" x14ac:dyDescent="0.25">
      <c r="A18" s="5" t="str">
        <f>'输出-隐含ROE'!A19</f>
        <v>浙商</v>
      </c>
      <c r="B18" s="5" t="s">
        <v>49</v>
      </c>
      <c r="C18" s="4" t="s">
        <v>50</v>
      </c>
      <c r="D18" s="5" t="s">
        <v>27</v>
      </c>
      <c r="E18" s="5" t="s">
        <v>362</v>
      </c>
      <c r="F18" s="57">
        <f>'输出-隐含ROE'!L19</f>
        <v>2.6950551124526864E-2</v>
      </c>
      <c r="G18" s="58">
        <f>'输出-隐含ROE'!M19</f>
        <v>4.8901340634616645E-2</v>
      </c>
      <c r="H18" s="59">
        <f>'输出-隐含ROE'!N19</f>
        <v>6.4773215435552894E-2</v>
      </c>
      <c r="I18" s="150">
        <f>'输出-隐含ROE'!K19</f>
        <v>8.0163936350738055E-2</v>
      </c>
      <c r="J18" s="61">
        <f>'输出-隐含ROE'!R19</f>
        <v>0.46321761608123779</v>
      </c>
      <c r="K18" s="11">
        <f>'输出-隐含ROE'!S19</f>
        <v>823.93907889000002</v>
      </c>
      <c r="L18" s="61">
        <f>'输出-隐含ROE'!T19</f>
        <v>0.54597315295171323</v>
      </c>
      <c r="M18" s="56">
        <f t="shared" si="1"/>
        <v>-5.3213385226211191E-2</v>
      </c>
      <c r="N18" s="56">
        <f t="shared" si="2"/>
        <v>-3.1262595716121409E-2</v>
      </c>
      <c r="O18" s="56">
        <f t="shared" si="2"/>
        <v>-1.539072091518516E-2</v>
      </c>
      <c r="P18" s="61">
        <f t="shared" si="3"/>
        <v>8.2755536870475432E-2</v>
      </c>
      <c r="Q18" s="5" t="s">
        <v>362</v>
      </c>
      <c r="R18" s="5" t="s">
        <v>362</v>
      </c>
      <c r="S18" s="5" t="str">
        <f t="shared" si="0"/>
        <v>浙商</v>
      </c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</row>
    <row r="19" spans="1:45" ht="15.6" x14ac:dyDescent="0.25">
      <c r="A19" s="5" t="str">
        <f>'输出-隐含ROE'!A20</f>
        <v>北京</v>
      </c>
      <c r="B19" s="5" t="s">
        <v>52</v>
      </c>
      <c r="C19" s="4" t="s">
        <v>53</v>
      </c>
      <c r="D19" s="5" t="s">
        <v>55</v>
      </c>
      <c r="E19" s="5" t="s">
        <v>363</v>
      </c>
      <c r="F19" s="57" t="str">
        <f>'输出-隐含ROE'!L20</f>
        <v/>
      </c>
      <c r="G19" s="58" t="str">
        <f>'输出-隐含ROE'!M20</f>
        <v/>
      </c>
      <c r="H19" s="59" t="str">
        <f>'输出-隐含ROE'!N20</f>
        <v/>
      </c>
      <c r="I19" s="150">
        <f>'输出-隐含ROE'!K20</f>
        <v>8.0449239019101157E-2</v>
      </c>
      <c r="J19" s="61">
        <f>'输出-隐含ROE'!R20</f>
        <v>0.41921985149383545</v>
      </c>
      <c r="K19" s="11">
        <f>'输出-隐含ROE'!S20</f>
        <v>1164.9784333871996</v>
      </c>
      <c r="L19" s="61" t="e">
        <f>'输出-隐含ROE'!T20</f>
        <v>#N/A</v>
      </c>
      <c r="M19" s="56" t="e">
        <f t="shared" si="1"/>
        <v>#VALUE!</v>
      </c>
      <c r="N19" s="56" t="e">
        <f t="shared" si="2"/>
        <v>#VALUE!</v>
      </c>
      <c r="O19" s="56" t="e">
        <f t="shared" si="2"/>
        <v>#VALUE!</v>
      </c>
      <c r="P19" s="61" t="e">
        <f t="shared" si="3"/>
        <v>#N/A</v>
      </c>
      <c r="Q19" s="5" t="s">
        <v>363</v>
      </c>
      <c r="R19" s="5" t="s">
        <v>363</v>
      </c>
      <c r="S19" s="5" t="str">
        <f t="shared" si="0"/>
        <v>北京</v>
      </c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</row>
    <row r="20" spans="1:45" ht="15.6" x14ac:dyDescent="0.25">
      <c r="A20" s="5" t="str">
        <f>'输出-隐含ROE'!A21</f>
        <v>江苏</v>
      </c>
      <c r="B20" s="5" t="s">
        <v>56</v>
      </c>
      <c r="C20" s="4" t="s">
        <v>57</v>
      </c>
      <c r="D20" s="5" t="s">
        <v>55</v>
      </c>
      <c r="E20" s="5" t="s">
        <v>364</v>
      </c>
      <c r="F20" s="57" t="str">
        <f>'输出-隐含ROE'!L21</f>
        <v/>
      </c>
      <c r="G20" s="58" t="str">
        <f>'输出-隐含ROE'!M21</f>
        <v/>
      </c>
      <c r="H20" s="59" t="str">
        <f>'输出-隐含ROE'!N21</f>
        <v/>
      </c>
      <c r="I20" s="150">
        <f>'输出-隐含ROE'!K21</f>
        <v>0.12467646664617135</v>
      </c>
      <c r="J20" s="61">
        <f>'输出-隐含ROE'!R21</f>
        <v>0.80468910932540894</v>
      </c>
      <c r="K20" s="11">
        <f>'输出-隐含ROE'!S21</f>
        <v>2003.9646313595999</v>
      </c>
      <c r="L20" s="61" t="e">
        <f>'输出-隐含ROE'!T21</f>
        <v>#N/A</v>
      </c>
      <c r="M20" s="56" t="e">
        <f t="shared" si="1"/>
        <v>#VALUE!</v>
      </c>
      <c r="N20" s="56" t="e">
        <f t="shared" si="2"/>
        <v>#VALUE!</v>
      </c>
      <c r="O20" s="56" t="e">
        <f t="shared" si="2"/>
        <v>#VALUE!</v>
      </c>
      <c r="P20" s="61" t="e">
        <f t="shared" si="3"/>
        <v>#N/A</v>
      </c>
      <c r="Q20" s="5" t="s">
        <v>364</v>
      </c>
      <c r="R20" s="5" t="s">
        <v>364</v>
      </c>
      <c r="S20" s="5" t="str">
        <f t="shared" si="0"/>
        <v>江苏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</row>
    <row r="21" spans="1:45" ht="15.6" x14ac:dyDescent="0.25">
      <c r="A21" s="5" t="str">
        <f>'输出-隐含ROE'!A22</f>
        <v>上海</v>
      </c>
      <c r="B21" s="5" t="s">
        <v>59</v>
      </c>
      <c r="C21" s="4" t="s">
        <v>60</v>
      </c>
      <c r="D21" s="5" t="s">
        <v>55</v>
      </c>
      <c r="E21" s="5" t="s">
        <v>365</v>
      </c>
      <c r="F21" s="57" t="str">
        <f>'输出-隐含ROE'!L22</f>
        <v/>
      </c>
      <c r="G21" s="58" t="str">
        <f>'输出-隐含ROE'!M22</f>
        <v/>
      </c>
      <c r="H21" s="59" t="str">
        <f>'输出-隐含ROE'!N22</f>
        <v/>
      </c>
      <c r="I21" s="150">
        <f>'输出-隐含ROE'!K22</f>
        <v>9.7187148502550724E-2</v>
      </c>
      <c r="J21" s="61">
        <f>'输出-隐含ROE'!R22</f>
        <v>0.59766227006912231</v>
      </c>
      <c r="K21" s="11">
        <f>'输出-隐含ROE'!S22</f>
        <v>1408.1128979370001</v>
      </c>
      <c r="L21" s="61" t="e">
        <f>'输出-隐含ROE'!T22</f>
        <v>#N/A</v>
      </c>
      <c r="M21" s="56" t="e">
        <f t="shared" si="1"/>
        <v>#VALUE!</v>
      </c>
      <c r="N21" s="56" t="e">
        <f t="shared" si="2"/>
        <v>#VALUE!</v>
      </c>
      <c r="O21" s="56" t="e">
        <f t="shared" si="2"/>
        <v>#VALUE!</v>
      </c>
      <c r="P21" s="61" t="e">
        <f t="shared" si="3"/>
        <v>#N/A</v>
      </c>
      <c r="Q21" s="5" t="s">
        <v>365</v>
      </c>
      <c r="R21" s="5" t="s">
        <v>365</v>
      </c>
      <c r="S21" s="5" t="str">
        <f t="shared" si="0"/>
        <v>上海</v>
      </c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</row>
    <row r="22" spans="1:45" ht="15.6" x14ac:dyDescent="0.25">
      <c r="A22" s="5" t="str">
        <f>'输出-隐含ROE'!A23</f>
        <v>宁波</v>
      </c>
      <c r="B22" s="5" t="s">
        <v>62</v>
      </c>
      <c r="C22" s="4" t="s">
        <v>63</v>
      </c>
      <c r="D22" s="5" t="s">
        <v>55</v>
      </c>
      <c r="E22" s="5" t="s">
        <v>366</v>
      </c>
      <c r="F22" s="57" t="str">
        <f>'输出-隐含ROE'!L23</f>
        <v/>
      </c>
      <c r="G22" s="58" t="str">
        <f>'输出-隐含ROE'!M23</f>
        <v/>
      </c>
      <c r="H22" s="59" t="str">
        <f>'输出-隐含ROE'!N23</f>
        <v/>
      </c>
      <c r="I22" s="150">
        <f>'输出-隐含ROE'!K23</f>
        <v>0.11914157086592941</v>
      </c>
      <c r="J22" s="61">
        <f>'输出-隐含ROE'!R23</f>
        <v>0.90372735261917114</v>
      </c>
      <c r="K22" s="11">
        <f>'输出-隐含ROE'!S23</f>
        <v>2010.7933961639999</v>
      </c>
      <c r="L22" s="61" t="e">
        <f>'输出-隐含ROE'!T23</f>
        <v>#N/A</v>
      </c>
      <c r="M22" s="56" t="e">
        <f t="shared" si="1"/>
        <v>#VALUE!</v>
      </c>
      <c r="N22" s="56" t="e">
        <f t="shared" si="2"/>
        <v>#VALUE!</v>
      </c>
      <c r="O22" s="56" t="e">
        <f t="shared" si="2"/>
        <v>#VALUE!</v>
      </c>
      <c r="P22" s="61" t="e">
        <f t="shared" si="3"/>
        <v>#N/A</v>
      </c>
      <c r="Q22" s="5" t="s">
        <v>429</v>
      </c>
      <c r="R22" s="5" t="s">
        <v>366</v>
      </c>
      <c r="S22" s="5" t="str">
        <f t="shared" si="0"/>
        <v>宁波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</row>
    <row r="23" spans="1:45" ht="15.6" x14ac:dyDescent="0.25">
      <c r="A23" s="5" t="str">
        <f>'输出-隐含ROE'!A24</f>
        <v>南京</v>
      </c>
      <c r="B23" s="5" t="s">
        <v>65</v>
      </c>
      <c r="C23" s="4" t="s">
        <v>66</v>
      </c>
      <c r="D23" s="5" t="s">
        <v>55</v>
      </c>
      <c r="E23" s="5" t="s">
        <v>367</v>
      </c>
      <c r="F23" s="57" t="str">
        <f>'输出-隐含ROE'!L24</f>
        <v/>
      </c>
      <c r="G23" s="58" t="str">
        <f>'输出-隐含ROE'!M24</f>
        <v/>
      </c>
      <c r="H23" s="59" t="str">
        <f>'输出-隐含ROE'!N24</f>
        <v/>
      </c>
      <c r="I23" s="150">
        <f>'输出-隐含ROE'!K24</f>
        <v>0.10727562203637875</v>
      </c>
      <c r="J23" s="61">
        <f>'输出-隐含ROE'!R24</f>
        <v>0.7757452130317688</v>
      </c>
      <c r="K23" s="11">
        <f>'输出-隐含ROE'!S24</f>
        <v>1408.2103092055002</v>
      </c>
      <c r="L23" s="61" t="e">
        <f>'输出-隐含ROE'!T24</f>
        <v>#N/A</v>
      </c>
      <c r="M23" s="56" t="e">
        <f t="shared" si="1"/>
        <v>#VALUE!</v>
      </c>
      <c r="N23" s="56" t="e">
        <f t="shared" si="2"/>
        <v>#VALUE!</v>
      </c>
      <c r="O23" s="56" t="e">
        <f t="shared" si="2"/>
        <v>#VALUE!</v>
      </c>
      <c r="P23" s="61" t="e">
        <f t="shared" si="3"/>
        <v>#N/A</v>
      </c>
      <c r="Q23" s="5" t="s">
        <v>367</v>
      </c>
      <c r="R23" s="5" t="s">
        <v>367</v>
      </c>
      <c r="S23" s="5" t="str">
        <f t="shared" si="0"/>
        <v>南京</v>
      </c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</row>
    <row r="24" spans="1:45" ht="15.6" x14ac:dyDescent="0.25">
      <c r="A24" s="5" t="str">
        <f>'输出-隐含ROE'!A25</f>
        <v>杭州</v>
      </c>
      <c r="B24" s="5" t="s">
        <v>68</v>
      </c>
      <c r="C24" s="4" t="s">
        <v>69</v>
      </c>
      <c r="D24" s="5" t="s">
        <v>55</v>
      </c>
      <c r="E24" s="5" t="s">
        <v>368</v>
      </c>
      <c r="F24" s="57" t="str">
        <f>'输出-隐含ROE'!L25</f>
        <v/>
      </c>
      <c r="G24" s="58" t="str">
        <f>'输出-隐含ROE'!M25</f>
        <v/>
      </c>
      <c r="H24" s="59" t="str">
        <f>'输出-隐含ROE'!N25</f>
        <v/>
      </c>
      <c r="I24" s="150">
        <f>'输出-隐含ROE'!K25</f>
        <v>0.12901649564582912</v>
      </c>
      <c r="J24" s="61">
        <f>'输出-隐含ROE'!R25</f>
        <v>0.91164964437484741</v>
      </c>
      <c r="K24" s="11">
        <f>'输出-隐含ROE'!S25</f>
        <v>1214.2079267900001</v>
      </c>
      <c r="L24" s="61" t="e">
        <f>'输出-隐含ROE'!T25</f>
        <v>#N/A</v>
      </c>
      <c r="M24" s="56" t="e">
        <f t="shared" si="1"/>
        <v>#VALUE!</v>
      </c>
      <c r="N24" s="56" t="e">
        <f t="shared" si="2"/>
        <v>#VALUE!</v>
      </c>
      <c r="O24" s="56" t="e">
        <f t="shared" si="2"/>
        <v>#VALUE!</v>
      </c>
      <c r="P24" s="61" t="e">
        <f t="shared" si="3"/>
        <v>#N/A</v>
      </c>
      <c r="Q24" s="5" t="s">
        <v>430</v>
      </c>
      <c r="R24" s="5" t="s">
        <v>430</v>
      </c>
      <c r="S24" s="5" t="str">
        <f t="shared" si="0"/>
        <v>杭州</v>
      </c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</row>
    <row r="25" spans="1:45" ht="15.6" x14ac:dyDescent="0.25">
      <c r="A25" s="5" t="str">
        <f>'输出-隐含ROE'!A26</f>
        <v>成都</v>
      </c>
      <c r="B25" s="5" t="s">
        <v>71</v>
      </c>
      <c r="C25" s="4" t="s">
        <v>72</v>
      </c>
      <c r="D25" s="5" t="s">
        <v>55</v>
      </c>
      <c r="E25" s="5" t="s">
        <v>369</v>
      </c>
      <c r="F25" s="57" t="str">
        <f>'输出-隐含ROE'!L26</f>
        <v/>
      </c>
      <c r="G25" s="58" t="str">
        <f>'输出-隐含ROE'!M26</f>
        <v/>
      </c>
      <c r="H25" s="59" t="str">
        <f>'输出-隐含ROE'!N26</f>
        <v/>
      </c>
      <c r="I25" s="150">
        <f>'输出-隐含ROE'!K26</f>
        <v>0.15010939210891183</v>
      </c>
      <c r="J25" s="61">
        <f>'输出-隐含ROE'!R26</f>
        <v>0.85554784536361694</v>
      </c>
      <c r="K25" s="11">
        <f>'输出-隐含ROE'!S26</f>
        <v>725.62013294719998</v>
      </c>
      <c r="L25" s="61" t="e">
        <f>'输出-隐含ROE'!T26</f>
        <v>#N/A</v>
      </c>
      <c r="M25" s="56" t="e">
        <f t="shared" si="1"/>
        <v>#VALUE!</v>
      </c>
      <c r="N25" s="56" t="e">
        <f t="shared" si="2"/>
        <v>#VALUE!</v>
      </c>
      <c r="O25" s="56" t="e">
        <f t="shared" si="2"/>
        <v>#VALUE!</v>
      </c>
      <c r="P25" s="61" t="e">
        <f t="shared" si="3"/>
        <v>#N/A</v>
      </c>
      <c r="Q25" s="5" t="s">
        <v>431</v>
      </c>
      <c r="R25" s="5" t="s">
        <v>369</v>
      </c>
      <c r="S25" s="5" t="str">
        <f t="shared" si="0"/>
        <v>成都</v>
      </c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</row>
    <row r="26" spans="1:45" ht="15.6" x14ac:dyDescent="0.25">
      <c r="A26" s="5" t="str">
        <f>'输出-隐含ROE'!A27</f>
        <v>长沙</v>
      </c>
      <c r="B26" s="5" t="s">
        <v>74</v>
      </c>
      <c r="C26" s="4" t="s">
        <v>75</v>
      </c>
      <c r="D26" s="5" t="s">
        <v>55</v>
      </c>
      <c r="E26" s="5" t="s">
        <v>370</v>
      </c>
      <c r="F26" s="57" t="str">
        <f>'输出-隐含ROE'!L27</f>
        <v/>
      </c>
      <c r="G26" s="58" t="str">
        <f>'输出-隐含ROE'!M27</f>
        <v/>
      </c>
      <c r="H26" s="59" t="str">
        <f>'输出-隐含ROE'!N27</f>
        <v/>
      </c>
      <c r="I26" s="150">
        <f>'输出-隐含ROE'!K27</f>
        <v>0.10866298924187247</v>
      </c>
      <c r="J26" s="61">
        <f>'输出-隐含ROE'!R27</f>
        <v>0.55456280708312988</v>
      </c>
      <c r="K26" s="11">
        <f>'输出-隐含ROE'!S27</f>
        <v>387.27562651020003</v>
      </c>
      <c r="L26" s="61" t="e">
        <f>'输出-隐含ROE'!T27</f>
        <v>#N/A</v>
      </c>
      <c r="M26" s="56" t="e">
        <f t="shared" si="1"/>
        <v>#VALUE!</v>
      </c>
      <c r="N26" s="56" t="e">
        <f t="shared" si="2"/>
        <v>#VALUE!</v>
      </c>
      <c r="O26" s="56" t="e">
        <f t="shared" si="2"/>
        <v>#VALUE!</v>
      </c>
      <c r="P26" s="61" t="e">
        <f t="shared" si="3"/>
        <v>#N/A</v>
      </c>
      <c r="Q26" s="5" t="s">
        <v>370</v>
      </c>
      <c r="R26" s="5" t="s">
        <v>370</v>
      </c>
      <c r="S26" s="5" t="str">
        <f t="shared" si="0"/>
        <v>长沙</v>
      </c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</row>
    <row r="27" spans="1:45" ht="15.6" x14ac:dyDescent="0.25">
      <c r="A27" s="5" t="str">
        <f>'输出-隐含ROE'!A28</f>
        <v>重庆</v>
      </c>
      <c r="B27" s="5" t="s">
        <v>77</v>
      </c>
      <c r="C27" s="4" t="s">
        <v>78</v>
      </c>
      <c r="D27" s="5" t="s">
        <v>55</v>
      </c>
      <c r="E27" s="5" t="s">
        <v>371</v>
      </c>
      <c r="F27" s="57">
        <f>'输出-隐含ROE'!L28</f>
        <v>8.9703689609195891E-2</v>
      </c>
      <c r="G27" s="58">
        <f>'输出-隐含ROE'!M28</f>
        <v>9.0981886743817145E-2</v>
      </c>
      <c r="H27" s="59">
        <f>'输出-隐含ROE'!N28</f>
        <v>9.1938399106247487E-2</v>
      </c>
      <c r="I27" s="150">
        <f>'输出-隐含ROE'!K28</f>
        <v>9.2893086869305266E-2</v>
      </c>
      <c r="J27" s="61">
        <f>'输出-隐含ROE'!R28</f>
        <v>0.64994311332702637</v>
      </c>
      <c r="K27" s="11">
        <f>'输出-隐含ROE'!S28</f>
        <v>363.78966764880005</v>
      </c>
      <c r="L27" s="61">
        <f>'输出-隐含ROE'!T28</f>
        <v>0.65620181666419375</v>
      </c>
      <c r="M27" s="56">
        <f t="shared" si="1"/>
        <v>-3.1893972601093751E-3</v>
      </c>
      <c r="N27" s="56">
        <f t="shared" si="2"/>
        <v>-1.9112001254881217E-3</v>
      </c>
      <c r="O27" s="56">
        <f t="shared" si="2"/>
        <v>-9.5468776305777936E-4</v>
      </c>
      <c r="P27" s="61">
        <f t="shared" si="3"/>
        <v>6.2587033371673817E-3</v>
      </c>
      <c r="Q27" s="5" t="s">
        <v>371</v>
      </c>
      <c r="R27" s="5" t="s">
        <v>371</v>
      </c>
      <c r="S27" s="5" t="str">
        <f t="shared" si="0"/>
        <v>重庆</v>
      </c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</row>
    <row r="28" spans="1:45" ht="15.6" x14ac:dyDescent="0.25">
      <c r="A28" s="5" t="str">
        <f>'输出-隐含ROE'!A29</f>
        <v>贵阳</v>
      </c>
      <c r="B28" s="5" t="s">
        <v>80</v>
      </c>
      <c r="C28" s="4" t="s">
        <v>81</v>
      </c>
      <c r="D28" s="5" t="s">
        <v>55</v>
      </c>
      <c r="E28" s="5" t="s">
        <v>372</v>
      </c>
      <c r="F28" s="57" t="str">
        <f>'输出-隐含ROE'!L29</f>
        <v/>
      </c>
      <c r="G28" s="58" t="str">
        <f>'输出-隐含ROE'!M29</f>
        <v/>
      </c>
      <c r="H28" s="59" t="str">
        <f>'输出-隐含ROE'!N29</f>
        <v/>
      </c>
      <c r="I28" s="150">
        <f>'输出-隐含ROE'!K29</f>
        <v>8.0063388241529768E-2</v>
      </c>
      <c r="J28" s="61">
        <f>'输出-隐含ROE'!R29</f>
        <v>0.33682653307914734</v>
      </c>
      <c r="K28" s="11">
        <f>'输出-隐含ROE'!S29</f>
        <v>212.79072802319999</v>
      </c>
      <c r="L28" s="61" t="e">
        <f>'输出-隐含ROE'!T29</f>
        <v>#N/A</v>
      </c>
      <c r="M28" s="56" t="e">
        <f t="shared" si="1"/>
        <v>#VALUE!</v>
      </c>
      <c r="N28" s="56" t="e">
        <f t="shared" si="2"/>
        <v>#VALUE!</v>
      </c>
      <c r="O28" s="56" t="e">
        <f t="shared" si="2"/>
        <v>#VALUE!</v>
      </c>
      <c r="P28" s="61" t="e">
        <f t="shared" si="3"/>
        <v>#N/A</v>
      </c>
      <c r="Q28" s="5" t="s">
        <v>372</v>
      </c>
      <c r="R28" s="5" t="s">
        <v>372</v>
      </c>
      <c r="S28" s="5" t="str">
        <f t="shared" si="0"/>
        <v>贵阳</v>
      </c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</row>
    <row r="29" spans="1:45" ht="15.6" x14ac:dyDescent="0.25">
      <c r="A29" s="5" t="str">
        <f>'输出-隐含ROE'!A30</f>
        <v>郑州</v>
      </c>
      <c r="B29" s="5" t="s">
        <v>83</v>
      </c>
      <c r="C29" s="4" t="s">
        <v>84</v>
      </c>
      <c r="D29" s="5" t="s">
        <v>55</v>
      </c>
      <c r="E29" s="5" t="s">
        <v>373</v>
      </c>
      <c r="F29" s="57">
        <f>'输出-隐含ROE'!L30</f>
        <v>-8.0223587402834737E-3</v>
      </c>
      <c r="G29" s="58">
        <f>'输出-隐含ROE'!M30</f>
        <v>1.2869358212460331E-2</v>
      </c>
      <c r="H29" s="59">
        <f>'输出-隐含ROE'!N30</f>
        <v>2.8000949191836873E-2</v>
      </c>
      <c r="I29" s="150">
        <f>'输出-隐含ROE'!K30</f>
        <v>4.2694311334120244E-2</v>
      </c>
      <c r="J29" s="61">
        <f>'输出-隐含ROE'!R30</f>
        <v>0.37528607249259949</v>
      </c>
      <c r="K29" s="11">
        <f>'输出-隐含ROE'!S30</f>
        <v>169.11289925880001</v>
      </c>
      <c r="L29" s="61">
        <f>'输出-隐含ROE'!T30</f>
        <v>0.43883147465100342</v>
      </c>
      <c r="M29" s="56">
        <f t="shared" si="1"/>
        <v>-5.0716670074403718E-2</v>
      </c>
      <c r="N29" s="56">
        <f t="shared" si="2"/>
        <v>-2.9824953121659913E-2</v>
      </c>
      <c r="O29" s="56">
        <f t="shared" si="2"/>
        <v>-1.4693362142283371E-2</v>
      </c>
      <c r="P29" s="61">
        <f t="shared" si="3"/>
        <v>6.354540215840393E-2</v>
      </c>
      <c r="Q29" s="5" t="s">
        <v>373</v>
      </c>
      <c r="R29" s="5" t="s">
        <v>373</v>
      </c>
      <c r="S29" s="5" t="str">
        <f t="shared" si="0"/>
        <v>郑州</v>
      </c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</row>
    <row r="30" spans="1:45" ht="15.6" x14ac:dyDescent="0.25">
      <c r="A30" s="5" t="str">
        <f>'输出-隐含ROE'!A31</f>
        <v>青岛</v>
      </c>
      <c r="B30" s="5" t="s">
        <v>86</v>
      </c>
      <c r="C30" s="4" t="s">
        <v>87</v>
      </c>
      <c r="D30" s="5" t="s">
        <v>55</v>
      </c>
      <c r="E30" s="5" t="s">
        <v>374</v>
      </c>
      <c r="F30" s="57">
        <f>'输出-隐含ROE'!L31</f>
        <v>0.13373899808837031</v>
      </c>
      <c r="G30" s="58">
        <f>'输出-隐含ROE'!M31</f>
        <v>0.12175696927562961</v>
      </c>
      <c r="H30" s="59">
        <f>'输出-隐含ROE'!N31</f>
        <v>0.11257426256822693</v>
      </c>
      <c r="I30" s="150">
        <f>'输出-隐含ROE'!K31</f>
        <v>0.10321810327747563</v>
      </c>
      <c r="J30" s="61">
        <f>'输出-隐含ROE'!R31</f>
        <v>0.7394757866859436</v>
      </c>
      <c r="K30" s="11">
        <f>'输出-隐含ROE'!S31</f>
        <v>301.49437470319998</v>
      </c>
      <c r="L30" s="61">
        <f>'输出-隐含ROE'!T31</f>
        <v>0.67566266569089717</v>
      </c>
      <c r="M30" s="56">
        <f t="shared" si="1"/>
        <v>3.0520894810894678E-2</v>
      </c>
      <c r="N30" s="56">
        <f t="shared" si="2"/>
        <v>1.8538865998153978E-2</v>
      </c>
      <c r="O30" s="56">
        <f t="shared" si="2"/>
        <v>9.3561592907513008E-3</v>
      </c>
      <c r="P30" s="61">
        <f t="shared" si="3"/>
        <v>-6.3813120995046435E-2</v>
      </c>
      <c r="Q30" s="5" t="s">
        <v>374</v>
      </c>
      <c r="R30" s="5" t="s">
        <v>374</v>
      </c>
      <c r="S30" s="5" t="str">
        <f t="shared" si="0"/>
        <v>青岛</v>
      </c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</row>
    <row r="31" spans="1:45" ht="15.6" x14ac:dyDescent="0.25">
      <c r="A31" s="5" t="str">
        <f>'输出-隐含ROE'!A32</f>
        <v>苏州</v>
      </c>
      <c r="B31" s="5" t="s">
        <v>89</v>
      </c>
      <c r="C31" s="4" t="s">
        <v>90</v>
      </c>
      <c r="D31" s="5" t="s">
        <v>55</v>
      </c>
      <c r="E31" s="5" t="s">
        <v>375</v>
      </c>
      <c r="F31" s="57" t="str">
        <f>'输出-隐含ROE'!L32</f>
        <v/>
      </c>
      <c r="G31" s="58" t="str">
        <f>'输出-隐含ROE'!M32</f>
        <v/>
      </c>
      <c r="H31" s="59" t="str">
        <f>'输出-隐含ROE'!N32</f>
        <v/>
      </c>
      <c r="I31" s="150">
        <f>'输出-隐含ROE'!K32</f>
        <v>9.7939731973086017E-2</v>
      </c>
      <c r="J31" s="61">
        <f>'输出-隐含ROE'!R32</f>
        <v>0.75941199064254761</v>
      </c>
      <c r="K31" s="11">
        <f>'输出-隐含ROE'!S32</f>
        <v>373.74734411959997</v>
      </c>
      <c r="L31" s="61" t="e">
        <f>'输出-隐含ROE'!T32</f>
        <v>#N/A</v>
      </c>
      <c r="M31" s="56" t="e">
        <f t="shared" si="1"/>
        <v>#VALUE!</v>
      </c>
      <c r="N31" s="56" t="e">
        <f t="shared" si="2"/>
        <v>#VALUE!</v>
      </c>
      <c r="O31" s="56" t="e">
        <f t="shared" si="2"/>
        <v>#VALUE!</v>
      </c>
      <c r="P31" s="61" t="e">
        <f t="shared" si="3"/>
        <v>#N/A</v>
      </c>
      <c r="Q31" s="5" t="s">
        <v>432</v>
      </c>
      <c r="R31" s="5" t="s">
        <v>91</v>
      </c>
      <c r="S31" s="5" t="str">
        <f t="shared" si="0"/>
        <v>苏州</v>
      </c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</row>
    <row r="32" spans="1:45" ht="15.6" x14ac:dyDescent="0.25">
      <c r="A32" s="5" t="str">
        <f>'输出-隐含ROE'!A33</f>
        <v>齐鲁</v>
      </c>
      <c r="B32" s="5" t="s">
        <v>92</v>
      </c>
      <c r="C32" s="4" t="s">
        <v>93</v>
      </c>
      <c r="D32" s="5" t="s">
        <v>55</v>
      </c>
      <c r="E32" s="5" t="s">
        <v>376</v>
      </c>
      <c r="F32" s="57" t="str">
        <f>'输出-隐含ROE'!L33</f>
        <v/>
      </c>
      <c r="G32" s="58" t="str">
        <f>'输出-隐含ROE'!M33</f>
        <v/>
      </c>
      <c r="H32" s="59" t="str">
        <f>'输出-隐含ROE'!N33</f>
        <v/>
      </c>
      <c r="I32" s="150">
        <f>'输出-隐含ROE'!K33</f>
        <v>0.10242060496814294</v>
      </c>
      <c r="J32" s="61">
        <f>'输出-隐含ROE'!R33</f>
        <v>0.74834895133972168</v>
      </c>
      <c r="K32" s="11">
        <f>'输出-隐含ROE'!S33</f>
        <v>354.46132943999993</v>
      </c>
      <c r="L32" s="61" t="e">
        <f>'输出-隐含ROE'!T33</f>
        <v>#N/A</v>
      </c>
      <c r="M32" s="56" t="e">
        <f t="shared" si="1"/>
        <v>#VALUE!</v>
      </c>
      <c r="N32" s="56" t="e">
        <f t="shared" si="2"/>
        <v>#VALUE!</v>
      </c>
      <c r="O32" s="56" t="e">
        <f t="shared" si="2"/>
        <v>#VALUE!</v>
      </c>
      <c r="P32" s="61" t="e">
        <f t="shared" si="3"/>
        <v>#N/A</v>
      </c>
      <c r="Q32" s="5" t="s">
        <v>376</v>
      </c>
      <c r="R32" s="5" t="s">
        <v>376</v>
      </c>
      <c r="S32" s="5" t="str">
        <f t="shared" si="0"/>
        <v>齐鲁</v>
      </c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</row>
    <row r="33" spans="1:45" ht="15.6" x14ac:dyDescent="0.25">
      <c r="A33" s="5" t="str">
        <f>'输出-隐含ROE'!A34</f>
        <v>兰州</v>
      </c>
      <c r="B33" s="5" t="s">
        <v>95</v>
      </c>
      <c r="C33" s="4" t="s">
        <v>96</v>
      </c>
      <c r="D33" s="5" t="s">
        <v>55</v>
      </c>
      <c r="E33" s="5" t="s">
        <v>377</v>
      </c>
      <c r="F33" s="57" t="str">
        <f>'输出-隐含ROE'!L34</f>
        <v/>
      </c>
      <c r="G33" s="58" t="str">
        <f>'输出-隐含ROE'!M34</f>
        <v/>
      </c>
      <c r="H33" s="59" t="str">
        <f>'输出-隐含ROE'!N34</f>
        <v/>
      </c>
      <c r="I33" s="150">
        <f>'输出-隐含ROE'!K34</f>
        <v>6.3049110943194112E-2</v>
      </c>
      <c r="J33" s="61">
        <f>'输出-隐含ROE'!R34</f>
        <v>0.42888948321342468</v>
      </c>
      <c r="K33" s="11">
        <f>'输出-隐含ROE'!S34</f>
        <v>129.29232571360004</v>
      </c>
      <c r="L33" s="61" t="e">
        <f>'输出-隐含ROE'!T34</f>
        <v>#N/A</v>
      </c>
      <c r="M33" s="56" t="e">
        <f t="shared" si="1"/>
        <v>#VALUE!</v>
      </c>
      <c r="N33" s="56" t="e">
        <f t="shared" si="2"/>
        <v>#VALUE!</v>
      </c>
      <c r="O33" s="56" t="e">
        <f t="shared" si="2"/>
        <v>#VALUE!</v>
      </c>
      <c r="P33" s="61" t="e">
        <f t="shared" si="3"/>
        <v>#N/A</v>
      </c>
      <c r="Q33" s="5" t="s">
        <v>377</v>
      </c>
      <c r="R33" s="5" t="s">
        <v>377</v>
      </c>
      <c r="S33" s="5" t="str">
        <f t="shared" si="0"/>
        <v>兰州</v>
      </c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</row>
    <row r="34" spans="1:45" ht="15.6" x14ac:dyDescent="0.25">
      <c r="A34" s="5" t="str">
        <f>'输出-隐含ROE'!A35</f>
        <v>西安</v>
      </c>
      <c r="B34" s="5" t="s">
        <v>98</v>
      </c>
      <c r="C34" s="4" t="s">
        <v>99</v>
      </c>
      <c r="D34" s="5" t="s">
        <v>55</v>
      </c>
      <c r="E34" s="5" t="s">
        <v>378</v>
      </c>
      <c r="F34" s="57" t="str">
        <f>'输出-隐含ROE'!L35</f>
        <v/>
      </c>
      <c r="G34" s="58" t="str">
        <f>'输出-隐含ROE'!M35</f>
        <v/>
      </c>
      <c r="H34" s="59" t="str">
        <f>'输出-隐含ROE'!N35</f>
        <v/>
      </c>
      <c r="I34" s="150">
        <f>'输出-隐含ROE'!K35</f>
        <v>7.5000297940124111E-2</v>
      </c>
      <c r="J34" s="61">
        <f>'输出-隐含ROE'!R35</f>
        <v>0.46884703636169434</v>
      </c>
      <c r="K34" s="11">
        <f>'输出-隐含ROE'!S35</f>
        <v>161.77777779800002</v>
      </c>
      <c r="L34" s="61" t="e">
        <f>'输出-隐含ROE'!T35</f>
        <v>#N/A</v>
      </c>
      <c r="M34" s="56" t="e">
        <f t="shared" si="1"/>
        <v>#VALUE!</v>
      </c>
      <c r="N34" s="56" t="e">
        <f t="shared" si="2"/>
        <v>#VALUE!</v>
      </c>
      <c r="O34" s="56" t="e">
        <f t="shared" si="2"/>
        <v>#VALUE!</v>
      </c>
      <c r="P34" s="61" t="e">
        <f t="shared" si="3"/>
        <v>#N/A</v>
      </c>
      <c r="Q34" s="5" t="s">
        <v>378</v>
      </c>
      <c r="R34" s="5" t="s">
        <v>378</v>
      </c>
      <c r="S34" s="5" t="str">
        <f t="shared" si="0"/>
        <v>西安</v>
      </c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</row>
    <row r="35" spans="1:45" ht="15.6" x14ac:dyDescent="0.25">
      <c r="A35" s="5" t="str">
        <f>'输出-隐含ROE'!A36</f>
        <v>厦门</v>
      </c>
      <c r="B35" s="5" t="s">
        <v>101</v>
      </c>
      <c r="C35" s="4" t="s">
        <v>102</v>
      </c>
      <c r="D35" s="5" t="s">
        <v>55</v>
      </c>
      <c r="E35" s="5" t="s">
        <v>379</v>
      </c>
      <c r="F35" s="57" t="str">
        <f>'输出-隐含ROE'!L36</f>
        <v/>
      </c>
      <c r="G35" s="58" t="str">
        <f>'输出-隐含ROE'!M36</f>
        <v/>
      </c>
      <c r="H35" s="59" t="str">
        <f>'输出-隐含ROE'!N36</f>
        <v/>
      </c>
      <c r="I35" s="150">
        <f>'输出-隐含ROE'!K36</f>
        <v>8.1195389759908781E-2</v>
      </c>
      <c r="J35" s="61">
        <f>'输出-隐含ROE'!R36</f>
        <v>0.73528575897216797</v>
      </c>
      <c r="K35" s="11">
        <f>'输出-隐含ROE'!S36</f>
        <v>201.893283432</v>
      </c>
      <c r="L35" s="61" t="e">
        <f>'输出-隐含ROE'!T36</f>
        <v>#N/A</v>
      </c>
      <c r="M35" s="56" t="e">
        <f t="shared" si="1"/>
        <v>#VALUE!</v>
      </c>
      <c r="N35" s="56" t="e">
        <f t="shared" si="2"/>
        <v>#VALUE!</v>
      </c>
      <c r="O35" s="56" t="e">
        <f t="shared" si="2"/>
        <v>#VALUE!</v>
      </c>
      <c r="P35" s="61" t="e">
        <f t="shared" si="3"/>
        <v>#N/A</v>
      </c>
      <c r="Q35" s="5" t="s">
        <v>379</v>
      </c>
      <c r="R35" s="5" t="s">
        <v>379</v>
      </c>
      <c r="S35" s="5" t="str">
        <f t="shared" si="0"/>
        <v>厦门</v>
      </c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</row>
    <row r="36" spans="1:45" ht="15.6" x14ac:dyDescent="0.25">
      <c r="A36" s="5" t="str">
        <f>'输出-隐含ROE'!A37</f>
        <v>渝农</v>
      </c>
      <c r="B36" s="5" t="s">
        <v>104</v>
      </c>
      <c r="C36" s="4" t="s">
        <v>105</v>
      </c>
      <c r="D36" s="5" t="s">
        <v>107</v>
      </c>
      <c r="E36" s="5" t="s">
        <v>380</v>
      </c>
      <c r="F36" s="57">
        <f>'输出-隐含ROE'!L37</f>
        <v>0.10558902638531739</v>
      </c>
      <c r="G36" s="58">
        <f>'输出-隐含ROE'!M37</f>
        <v>9.8495935772845808E-2</v>
      </c>
      <c r="H36" s="59">
        <f>'输出-隐含ROE'!N37</f>
        <v>9.3108511778103392E-2</v>
      </c>
      <c r="I36" s="150">
        <f>'输出-隐含ROE'!K37</f>
        <v>8.7662081958891677E-2</v>
      </c>
      <c r="J36" s="61">
        <f>'输出-隐含ROE'!R37</f>
        <v>0.61059558391571045</v>
      </c>
      <c r="K36" s="11">
        <f>'输出-隐含ROE'!S37</f>
        <v>800.66849999999999</v>
      </c>
      <c r="L36" s="61">
        <f>'输出-隐含ROE'!T37</f>
        <v>0.57889387419292293</v>
      </c>
      <c r="M36" s="56">
        <f t="shared" si="1"/>
        <v>1.7926944426425714E-2</v>
      </c>
      <c r="N36" s="56">
        <f t="shared" si="2"/>
        <v>1.0833853813954131E-2</v>
      </c>
      <c r="O36" s="56">
        <f t="shared" si="2"/>
        <v>5.446429819211715E-3</v>
      </c>
      <c r="P36" s="61">
        <f t="shared" si="3"/>
        <v>-3.1701709722787519E-2</v>
      </c>
      <c r="Q36" s="5" t="s">
        <v>380</v>
      </c>
      <c r="R36" s="5" t="s">
        <v>380</v>
      </c>
      <c r="S36" s="5" t="str">
        <f t="shared" si="0"/>
        <v>渝农</v>
      </c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</row>
    <row r="37" spans="1:45" ht="15.6" x14ac:dyDescent="0.25">
      <c r="A37" s="5" t="str">
        <f>'输出-隐含ROE'!A38</f>
        <v>沪农</v>
      </c>
      <c r="B37" s="5" t="s">
        <v>108</v>
      </c>
      <c r="C37" s="4" t="s">
        <v>109</v>
      </c>
      <c r="D37" s="5" t="s">
        <v>107</v>
      </c>
      <c r="E37" s="5" t="s">
        <v>381</v>
      </c>
      <c r="F37" s="57" t="str">
        <f>'输出-隐含ROE'!L38</f>
        <v/>
      </c>
      <c r="G37" s="58" t="str">
        <f>'输出-隐含ROE'!M38</f>
        <v/>
      </c>
      <c r="H37" s="59" t="str">
        <f>'输出-隐含ROE'!N38</f>
        <v/>
      </c>
      <c r="I37" s="150">
        <f>'输出-隐含ROE'!K38</f>
        <v>9.7680541064558257E-2</v>
      </c>
      <c r="J37" s="61">
        <f>'输出-隐含ROE'!R38</f>
        <v>0.6977270245552063</v>
      </c>
      <c r="K37" s="11">
        <f>'输出-隐含ROE'!S38</f>
        <v>878.60888893949993</v>
      </c>
      <c r="L37" s="61" t="e">
        <f>'输出-隐含ROE'!T38</f>
        <v>#N/A</v>
      </c>
      <c r="M37" s="56" t="e">
        <f t="shared" si="1"/>
        <v>#VALUE!</v>
      </c>
      <c r="N37" s="56" t="e">
        <f t="shared" si="2"/>
        <v>#VALUE!</v>
      </c>
      <c r="O37" s="56" t="e">
        <f t="shared" si="2"/>
        <v>#VALUE!</v>
      </c>
      <c r="P37" s="61" t="e">
        <f t="shared" si="3"/>
        <v>#N/A</v>
      </c>
      <c r="Q37" s="5" t="s">
        <v>381</v>
      </c>
      <c r="R37" s="5" t="s">
        <v>381</v>
      </c>
      <c r="S37" s="5" t="str">
        <f t="shared" si="0"/>
        <v>沪农</v>
      </c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</row>
    <row r="38" spans="1:45" ht="15.6" x14ac:dyDescent="0.25">
      <c r="A38" s="5" t="str">
        <f>'输出-隐含ROE'!A39</f>
        <v>青农</v>
      </c>
      <c r="B38" s="5" t="s">
        <v>111</v>
      </c>
      <c r="C38" s="4" t="s">
        <v>112</v>
      </c>
      <c r="D38" s="5" t="s">
        <v>107</v>
      </c>
      <c r="E38" s="5" t="s">
        <v>382</v>
      </c>
      <c r="F38" s="57" t="str">
        <f>'输出-隐含ROE'!L39</f>
        <v/>
      </c>
      <c r="G38" s="58" t="str">
        <f>'输出-隐含ROE'!M39</f>
        <v/>
      </c>
      <c r="H38" s="59" t="str">
        <f>'输出-隐含ROE'!N39</f>
        <v/>
      </c>
      <c r="I38" s="150">
        <f>'输出-隐含ROE'!K39</f>
        <v>7.9203880366669435E-2</v>
      </c>
      <c r="J38" s="61">
        <f>'输出-隐含ROE'!R39</f>
        <v>0.45741170644760132</v>
      </c>
      <c r="K38" s="11">
        <f>'输出-隐含ROE'!S39</f>
        <v>170.00207270460001</v>
      </c>
      <c r="L38" s="61" t="e">
        <f>'输出-隐含ROE'!T39</f>
        <v>#N/A</v>
      </c>
      <c r="M38" s="56" t="e">
        <f t="shared" si="1"/>
        <v>#VALUE!</v>
      </c>
      <c r="N38" s="56" t="e">
        <f t="shared" si="2"/>
        <v>#VALUE!</v>
      </c>
      <c r="O38" s="56" t="e">
        <f t="shared" si="2"/>
        <v>#VALUE!</v>
      </c>
      <c r="P38" s="61" t="e">
        <f t="shared" si="3"/>
        <v>#N/A</v>
      </c>
      <c r="Q38" s="5" t="s">
        <v>382</v>
      </c>
      <c r="R38" s="5" t="s">
        <v>382</v>
      </c>
      <c r="S38" s="5" t="str">
        <f t="shared" si="0"/>
        <v>青农</v>
      </c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</row>
    <row r="39" spans="1:45" ht="15.6" x14ac:dyDescent="0.25">
      <c r="A39" s="5" t="str">
        <f>'输出-隐含ROE'!A40</f>
        <v>常熟</v>
      </c>
      <c r="B39" s="5" t="s">
        <v>114</v>
      </c>
      <c r="C39" s="4" t="s">
        <v>115</v>
      </c>
      <c r="D39" s="5" t="s">
        <v>107</v>
      </c>
      <c r="E39" s="5" t="s">
        <v>383</v>
      </c>
      <c r="F39" s="57" t="str">
        <f>'输出-隐含ROE'!L40</f>
        <v/>
      </c>
      <c r="G39" s="58" t="str">
        <f>'输出-隐含ROE'!M40</f>
        <v/>
      </c>
      <c r="H39" s="59" t="str">
        <f>'输出-隐含ROE'!N40</f>
        <v/>
      </c>
      <c r="I39" s="150">
        <f>'输出-隐含ROE'!K40</f>
        <v>0.13265534547344654</v>
      </c>
      <c r="J39" s="61">
        <f>'输出-隐含ROE'!R40</f>
        <v>0.79631054401397705</v>
      </c>
      <c r="K39" s="11">
        <f>'输出-隐含ROE'!S40</f>
        <v>236.79952628639998</v>
      </c>
      <c r="L39" s="61" t="e">
        <f>'输出-隐含ROE'!T40</f>
        <v>#N/A</v>
      </c>
      <c r="M39" s="56" t="e">
        <f t="shared" si="1"/>
        <v>#VALUE!</v>
      </c>
      <c r="N39" s="56" t="e">
        <f t="shared" si="2"/>
        <v>#VALUE!</v>
      </c>
      <c r="O39" s="56" t="e">
        <f t="shared" si="2"/>
        <v>#VALUE!</v>
      </c>
      <c r="P39" s="61" t="e">
        <f t="shared" si="3"/>
        <v>#N/A</v>
      </c>
      <c r="Q39" s="5" t="s">
        <v>433</v>
      </c>
      <c r="R39" s="5" t="s">
        <v>383</v>
      </c>
      <c r="S39" s="5" t="str">
        <f t="shared" si="0"/>
        <v>常熟</v>
      </c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</row>
    <row r="40" spans="1:45" ht="15.6" x14ac:dyDescent="0.25">
      <c r="A40" s="5" t="str">
        <f>'输出-隐含ROE'!A41</f>
        <v>紫金</v>
      </c>
      <c r="B40" s="5" t="s">
        <v>117</v>
      </c>
      <c r="C40" s="4" t="s">
        <v>118</v>
      </c>
      <c r="D40" s="5" t="s">
        <v>107</v>
      </c>
      <c r="E40" s="5" t="s">
        <v>384</v>
      </c>
      <c r="F40" s="57" t="str">
        <f>'输出-隐含ROE'!L41</f>
        <v/>
      </c>
      <c r="G40" s="58" t="str">
        <f>'输出-隐含ROE'!M41</f>
        <v/>
      </c>
      <c r="H40" s="59" t="str">
        <f>'输出-隐含ROE'!N41</f>
        <v/>
      </c>
      <c r="I40" s="150">
        <f>'输出-隐含ROE'!K41</f>
        <v>8.2342283482100181E-2</v>
      </c>
      <c r="J40" s="61">
        <f>'输出-隐含ROE'!R41</f>
        <v>0.51102995872497559</v>
      </c>
      <c r="K40" s="11">
        <f>'输出-隐含ROE'!S41</f>
        <v>101.77592487759998</v>
      </c>
      <c r="L40" s="61" t="e">
        <f>'输出-隐含ROE'!T41</f>
        <v>#N/A</v>
      </c>
      <c r="M40" s="56" t="e">
        <f t="shared" si="1"/>
        <v>#VALUE!</v>
      </c>
      <c r="N40" s="56" t="e">
        <f t="shared" si="2"/>
        <v>#VALUE!</v>
      </c>
      <c r="O40" s="56" t="e">
        <f t="shared" si="2"/>
        <v>#VALUE!</v>
      </c>
      <c r="P40" s="61" t="e">
        <f t="shared" si="3"/>
        <v>#N/A</v>
      </c>
      <c r="Q40" s="5" t="s">
        <v>384</v>
      </c>
      <c r="R40" s="5" t="s">
        <v>384</v>
      </c>
      <c r="S40" s="5" t="str">
        <f t="shared" si="0"/>
        <v>紫金</v>
      </c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</row>
    <row r="41" spans="1:45" ht="15.6" x14ac:dyDescent="0.25">
      <c r="A41" s="5" t="str">
        <f>'输出-隐含ROE'!A42</f>
        <v>无锡</v>
      </c>
      <c r="B41" s="5" t="s">
        <v>120</v>
      </c>
      <c r="C41" s="4" t="s">
        <v>121</v>
      </c>
      <c r="D41" s="5" t="s">
        <v>107</v>
      </c>
      <c r="E41" s="5" t="s">
        <v>385</v>
      </c>
      <c r="F41" s="57">
        <f>'输出-隐含ROE'!L42</f>
        <v>0.13202972581138886</v>
      </c>
      <c r="G41" s="58">
        <f>'输出-隐含ROE'!M42</f>
        <v>0.11992233318791237</v>
      </c>
      <c r="H41" s="59">
        <f>'输出-隐含ROE'!N42</f>
        <v>0.11064138935742338</v>
      </c>
      <c r="I41" s="150">
        <f>'输出-隐含ROE'!K42</f>
        <v>0.10118320746741002</v>
      </c>
      <c r="J41" s="61">
        <f>'输出-隐含ROE'!R42</f>
        <v>0.56130886077880859</v>
      </c>
      <c r="K41" s="11">
        <f>'输出-隐含ROE'!S42</f>
        <v>125.97472929300001</v>
      </c>
      <c r="L41" s="61">
        <f>'输出-隐含ROE'!T42</f>
        <v>0.51238391692310081</v>
      </c>
      <c r="M41" s="56">
        <f t="shared" si="1"/>
        <v>3.0846518343978835E-2</v>
      </c>
      <c r="N41" s="56">
        <f t="shared" si="2"/>
        <v>1.8739125720502348E-2</v>
      </c>
      <c r="O41" s="56">
        <f t="shared" si="2"/>
        <v>9.4581818900133507E-3</v>
      </c>
      <c r="P41" s="61">
        <f t="shared" si="3"/>
        <v>-4.8924943855707781E-2</v>
      </c>
      <c r="Q41" s="5" t="s">
        <v>385</v>
      </c>
      <c r="R41" s="5" t="s">
        <v>122</v>
      </c>
      <c r="S41" s="5" t="str">
        <f t="shared" si="0"/>
        <v>无锡</v>
      </c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</row>
    <row r="42" spans="1:45" ht="15.6" x14ac:dyDescent="0.25">
      <c r="A42" s="5" t="str">
        <f>'输出-隐含ROE'!A43</f>
        <v>张家港</v>
      </c>
      <c r="B42" s="5" t="s">
        <v>123</v>
      </c>
      <c r="C42" s="4" t="s">
        <v>124</v>
      </c>
      <c r="D42" s="5" t="s">
        <v>107</v>
      </c>
      <c r="E42" s="5" t="s">
        <v>386</v>
      </c>
      <c r="F42" s="57">
        <f>'输出-隐含ROE'!L43</f>
        <v>0.11170280217990952</v>
      </c>
      <c r="G42" s="58">
        <f>'输出-隐含ROE'!M43</f>
        <v>0.10592668901930793</v>
      </c>
      <c r="H42" s="59">
        <f>'输出-隐含ROE'!N43</f>
        <v>0.10154997099001438</v>
      </c>
      <c r="I42" s="150">
        <f>'输出-隐含ROE'!K43</f>
        <v>9.7134430385720782E-2</v>
      </c>
      <c r="J42" s="61">
        <f>'输出-隐含ROE'!R43</f>
        <v>0.59225046634674072</v>
      </c>
      <c r="K42" s="11">
        <f>'输出-隐含ROE'!S43</f>
        <v>109.7510893326</v>
      </c>
      <c r="L42" s="61">
        <f>'输出-隐含ROE'!T43</f>
        <v>0.56709892537968731</v>
      </c>
      <c r="M42" s="56">
        <f t="shared" si="1"/>
        <v>1.4568371794188739E-2</v>
      </c>
      <c r="N42" s="56">
        <f t="shared" si="2"/>
        <v>8.7922586335871522E-3</v>
      </c>
      <c r="O42" s="56">
        <f t="shared" si="2"/>
        <v>4.4155406042935968E-3</v>
      </c>
      <c r="P42" s="61">
        <f t="shared" si="3"/>
        <v>-2.515154096705341E-2</v>
      </c>
      <c r="Q42" s="5" t="s">
        <v>386</v>
      </c>
      <c r="R42" s="5" t="s">
        <v>386</v>
      </c>
      <c r="S42" s="5" t="str">
        <f>LEFT(C42,3)</f>
        <v>张家港</v>
      </c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</row>
    <row r="43" spans="1:45" ht="15.6" x14ac:dyDescent="0.25">
      <c r="A43" s="5" t="str">
        <f>'输出-隐含ROE'!A44</f>
        <v>苏农</v>
      </c>
      <c r="B43" s="5" t="s">
        <v>126</v>
      </c>
      <c r="C43" s="4" t="s">
        <v>127</v>
      </c>
      <c r="D43" s="5" t="s">
        <v>107</v>
      </c>
      <c r="E43" s="5" t="s">
        <v>387</v>
      </c>
      <c r="F43" s="57" t="str">
        <f>'输出-隐含ROE'!L44</f>
        <v/>
      </c>
      <c r="G43" s="58" t="str">
        <f>'输出-隐含ROE'!M44</f>
        <v/>
      </c>
      <c r="H43" s="59" t="str">
        <f>'输出-隐含ROE'!N44</f>
        <v/>
      </c>
      <c r="I43" s="150">
        <f>'输出-隐含ROE'!K44</f>
        <v>0.10385512503660005</v>
      </c>
      <c r="J43" s="61">
        <f>'输出-隐含ROE'!R44</f>
        <v>0.52232086658477783</v>
      </c>
      <c r="K43" s="11">
        <f>'输出-隐含ROE'!S44</f>
        <v>99.110384556699984</v>
      </c>
      <c r="L43" s="61" t="e">
        <f>'输出-隐含ROE'!T44</f>
        <v>#N/A</v>
      </c>
      <c r="M43" s="56" t="e">
        <f t="shared" si="1"/>
        <v>#VALUE!</v>
      </c>
      <c r="N43" s="56" t="e">
        <f t="shared" si="2"/>
        <v>#VALUE!</v>
      </c>
      <c r="O43" s="56" t="e">
        <f t="shared" si="2"/>
        <v>#VALUE!</v>
      </c>
      <c r="P43" s="61" t="e">
        <f t="shared" si="3"/>
        <v>#N/A</v>
      </c>
      <c r="Q43" s="5" t="s">
        <v>387</v>
      </c>
      <c r="R43" s="5" t="s">
        <v>128</v>
      </c>
      <c r="S43" s="5" t="str">
        <f>LEFT(C43,2)</f>
        <v>苏农</v>
      </c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</row>
    <row r="44" spans="1:45" ht="15.6" x14ac:dyDescent="0.25">
      <c r="A44" s="5" t="str">
        <f>'输出-隐含ROE'!A45</f>
        <v>江阴</v>
      </c>
      <c r="B44" s="5" t="s">
        <v>129</v>
      </c>
      <c r="C44" s="4" t="s">
        <v>130</v>
      </c>
      <c r="D44" s="5" t="s">
        <v>107</v>
      </c>
      <c r="E44" s="5" t="s">
        <v>388</v>
      </c>
      <c r="F44" s="57" t="str">
        <f>'输出-隐含ROE'!L45</f>
        <v/>
      </c>
      <c r="G44" s="58" t="str">
        <f>'输出-隐含ROE'!M45</f>
        <v/>
      </c>
      <c r="H44" s="59" t="str">
        <f>'输出-隐含ROE'!N45</f>
        <v/>
      </c>
      <c r="I44" s="150">
        <f>'输出-隐含ROE'!K45</f>
        <v>0.10816224776835481</v>
      </c>
      <c r="J44" s="61">
        <f>'输出-隐含ROE'!R45</f>
        <v>0.59116280078887939</v>
      </c>
      <c r="K44" s="11">
        <f>'输出-隐含ROE'!S45</f>
        <v>111.74723262059999</v>
      </c>
      <c r="L44" s="61" t="e">
        <f>'输出-隐含ROE'!T45</f>
        <v>#N/A</v>
      </c>
      <c r="M44" s="56" t="e">
        <f t="shared" si="1"/>
        <v>#VALUE!</v>
      </c>
      <c r="N44" s="56" t="e">
        <f t="shared" si="2"/>
        <v>#VALUE!</v>
      </c>
      <c r="O44" s="56" t="e">
        <f t="shared" si="2"/>
        <v>#VALUE!</v>
      </c>
      <c r="P44" s="61" t="e">
        <f t="shared" si="3"/>
        <v>#N/A</v>
      </c>
      <c r="Q44" s="5" t="s">
        <v>388</v>
      </c>
      <c r="R44" s="5" t="s">
        <v>388</v>
      </c>
      <c r="S44" s="5" t="str">
        <f>LEFT(C44,2)</f>
        <v>江阴</v>
      </c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</row>
    <row r="45" spans="1:45" ht="15.6" x14ac:dyDescent="0.25">
      <c r="A45" s="5" t="str">
        <f>'输出-隐含ROE'!A46</f>
        <v>瑞丰</v>
      </c>
      <c r="B45" s="5" t="s">
        <v>132</v>
      </c>
      <c r="C45" s="21" t="s">
        <v>133</v>
      </c>
      <c r="D45" s="6" t="s">
        <v>107</v>
      </c>
      <c r="E45" s="6" t="s">
        <v>389</v>
      </c>
      <c r="F45" s="57">
        <f>'输出-隐含ROE'!L46</f>
        <v>0.10237672968595189</v>
      </c>
      <c r="G45" s="58">
        <f>'输出-隐含ROE'!M46</f>
        <v>0.10100882518230314</v>
      </c>
      <c r="H45" s="59">
        <f>'输出-隐含ROE'!N46</f>
        <v>9.9980429919069566E-2</v>
      </c>
      <c r="I45" s="150">
        <f>'输出-隐含ROE'!K46</f>
        <v>9.894991291172453E-2</v>
      </c>
      <c r="J45" s="61">
        <f>'输出-隐含ROE'!R46</f>
        <v>0.53214555978775024</v>
      </c>
      <c r="K45" s="11">
        <f>'输出-隐含ROE'!S46</f>
        <v>104.77941849299999</v>
      </c>
      <c r="L45" s="61">
        <f>'输出-隐含ROE'!T46</f>
        <v>0.52671210271956304</v>
      </c>
      <c r="M45" s="56">
        <f t="shared" si="1"/>
        <v>3.426816774227362E-3</v>
      </c>
      <c r="N45" s="56">
        <f t="shared" si="2"/>
        <v>2.0589122705786111E-3</v>
      </c>
      <c r="O45" s="56">
        <f t="shared" si="2"/>
        <v>1.0305170073450359E-3</v>
      </c>
      <c r="P45" s="61">
        <f t="shared" si="3"/>
        <v>-5.4334570681872085E-3</v>
      </c>
      <c r="Q45" s="5" t="s">
        <v>389</v>
      </c>
      <c r="R45" s="5" t="s">
        <v>389</v>
      </c>
      <c r="S45" s="5" t="str">
        <f>LEFT(C45,2)</f>
        <v>瑞丰</v>
      </c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</row>
    <row r="46" spans="1:45" ht="15.6" x14ac:dyDescent="0.25">
      <c r="A46" s="5"/>
      <c r="C46" s="4"/>
      <c r="D46" s="5"/>
      <c r="E46" s="2" t="s">
        <v>390</v>
      </c>
      <c r="F46" s="77">
        <f t="shared" ref="F46:H49" si="4">AVERAGEIFS(F$4:F$45,$D$4:$D$45,$E46)</f>
        <v>8.7678827814813232E-2</v>
      </c>
      <c r="G46" s="78">
        <f t="shared" si="4"/>
        <v>8.7024892618822625E-2</v>
      </c>
      <c r="H46" s="79">
        <f t="shared" si="4"/>
        <v>8.6521016288169758E-2</v>
      </c>
      <c r="I46" s="150"/>
      <c r="J46" s="61">
        <v>0.2</v>
      </c>
      <c r="K46" s="11"/>
      <c r="L46" s="39">
        <v>0.2</v>
      </c>
      <c r="M46" s="56"/>
      <c r="N46" s="56"/>
      <c r="O46" s="56"/>
      <c r="P46" s="61"/>
      <c r="Q46" s="5" t="str">
        <f t="shared" ref="Q46:Q51" si="5">LEFT(C46,2)</f>
        <v/>
      </c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</row>
    <row r="47" spans="1:45" ht="15.6" x14ac:dyDescent="0.25">
      <c r="A47" s="5"/>
      <c r="C47" s="4"/>
      <c r="D47" s="5"/>
      <c r="E47" s="2" t="s">
        <v>257</v>
      </c>
      <c r="F47" s="81">
        <f t="shared" si="4"/>
        <v>6.7151294126567951E-2</v>
      </c>
      <c r="G47" s="75">
        <f t="shared" si="4"/>
        <v>7.3114084442934921E-2</v>
      </c>
      <c r="H47" s="82">
        <f t="shared" si="4"/>
        <v>7.7458991530787724E-2</v>
      </c>
      <c r="I47" s="150"/>
      <c r="J47" s="61">
        <v>1.2</v>
      </c>
      <c r="K47" s="11"/>
      <c r="L47" s="61">
        <v>1.2</v>
      </c>
      <c r="M47" s="56"/>
      <c r="N47" s="56"/>
      <c r="O47" s="56"/>
      <c r="P47" s="61"/>
      <c r="Q47" s="5" t="str">
        <f t="shared" si="5"/>
        <v/>
      </c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</row>
    <row r="48" spans="1:45" ht="15.6" x14ac:dyDescent="0.25">
      <c r="A48" s="5"/>
      <c r="C48" s="4"/>
      <c r="D48" s="5"/>
      <c r="E48" s="2" t="s">
        <v>255</v>
      </c>
      <c r="F48" s="81">
        <f t="shared" si="4"/>
        <v>7.180677631909424E-2</v>
      </c>
      <c r="G48" s="75">
        <f t="shared" si="4"/>
        <v>7.5202738077302364E-2</v>
      </c>
      <c r="H48" s="82">
        <f t="shared" si="4"/>
        <v>7.7504536955437089E-2</v>
      </c>
      <c r="I48" s="150"/>
      <c r="J48" s="61"/>
      <c r="K48" s="11"/>
      <c r="L48" s="39"/>
      <c r="M48" s="56"/>
      <c r="N48" s="56"/>
      <c r="O48" s="56"/>
      <c r="P48" s="61"/>
      <c r="Q48" s="5" t="str">
        <f t="shared" si="5"/>
        <v/>
      </c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</row>
    <row r="49" spans="1:45" ht="15.6" x14ac:dyDescent="0.25">
      <c r="A49" s="5"/>
      <c r="C49" s="4"/>
      <c r="D49" s="5"/>
      <c r="E49" s="2" t="s">
        <v>256</v>
      </c>
      <c r="F49" s="81">
        <f t="shared" si="4"/>
        <v>0.11292457101564192</v>
      </c>
      <c r="G49" s="75">
        <f t="shared" si="4"/>
        <v>0.10633844579059232</v>
      </c>
      <c r="H49" s="82">
        <f t="shared" si="4"/>
        <v>0.10132007551115269</v>
      </c>
      <c r="I49" s="150"/>
      <c r="J49" s="61"/>
      <c r="K49" s="11"/>
      <c r="L49" s="39"/>
      <c r="M49" s="56"/>
      <c r="N49" s="56"/>
      <c r="O49" s="56"/>
      <c r="P49" s="61"/>
      <c r="Q49" s="5" t="str">
        <f t="shared" si="5"/>
        <v/>
      </c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</row>
    <row r="50" spans="1:45" ht="15.6" x14ac:dyDescent="0.25">
      <c r="A50" s="5"/>
      <c r="C50" s="4"/>
      <c r="D50" s="5"/>
      <c r="E50" s="83" t="s">
        <v>391</v>
      </c>
      <c r="F50" s="86">
        <f>AVERAGE(F4:F45)</f>
        <v>8.1706964865810985E-2</v>
      </c>
      <c r="G50" s="84">
        <f>AVERAGE(G4:G45)</f>
        <v>8.3233550595164851E-2</v>
      </c>
      <c r="H50" s="87">
        <f>AVERAGE(H4:H45)</f>
        <v>8.4275042473501358E-2</v>
      </c>
      <c r="I50" s="150"/>
      <c r="J50" s="61"/>
      <c r="K50" s="11"/>
      <c r="L50" s="39"/>
      <c r="M50" s="56"/>
      <c r="N50" s="56"/>
      <c r="O50" s="56"/>
      <c r="P50" s="61"/>
      <c r="Q50" s="5" t="str">
        <f t="shared" si="5"/>
        <v/>
      </c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</row>
    <row r="51" spans="1:45" ht="15.6" x14ac:dyDescent="0.25">
      <c r="F51" s="56"/>
      <c r="G51" s="56"/>
      <c r="H51" s="56"/>
      <c r="I51" s="150"/>
      <c r="J51" s="61"/>
      <c r="K51" s="11"/>
      <c r="L51" s="39"/>
      <c r="M51" s="39"/>
      <c r="N51" s="56"/>
      <c r="O51" s="56"/>
      <c r="P51" s="39"/>
      <c r="Q51" s="5" t="str">
        <f t="shared" si="5"/>
        <v/>
      </c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</row>
    <row r="52" spans="1:45" x14ac:dyDescent="0.25"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</row>
    <row r="53" spans="1:45" x14ac:dyDescent="0.25"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</row>
    <row r="54" spans="1:45" x14ac:dyDescent="0.25"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</row>
    <row r="55" spans="1:45" x14ac:dyDescent="0.25"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</row>
    <row r="56" spans="1:45" x14ac:dyDescent="0.25"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</row>
    <row r="57" spans="1:45" x14ac:dyDescent="0.25"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</row>
    <row r="58" spans="1:45" x14ac:dyDescent="0.25"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</row>
    <row r="59" spans="1:45" x14ac:dyDescent="0.25"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</row>
    <row r="60" spans="1:45" x14ac:dyDescent="0.25"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</row>
    <row r="61" spans="1:45" x14ac:dyDescent="0.25"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</row>
    <row r="62" spans="1:45" x14ac:dyDescent="0.25"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</row>
    <row r="63" spans="1:45" x14ac:dyDescent="0.25"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</row>
    <row r="64" spans="1:45" x14ac:dyDescent="0.25"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</row>
    <row r="65" spans="20:45" x14ac:dyDescent="0.25"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</row>
    <row r="66" spans="20:45" x14ac:dyDescent="0.25"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</row>
    <row r="67" spans="20:45" x14ac:dyDescent="0.25"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</row>
    <row r="68" spans="20:45" x14ac:dyDescent="0.25"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</row>
    <row r="69" spans="20:45" x14ac:dyDescent="0.25"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</row>
    <row r="70" spans="20:45" x14ac:dyDescent="0.25"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</row>
    <row r="71" spans="20:45" x14ac:dyDescent="0.25"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</row>
    <row r="72" spans="20:45" x14ac:dyDescent="0.25"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</row>
    <row r="73" spans="20:45" x14ac:dyDescent="0.25"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</row>
    <row r="74" spans="20:45" x14ac:dyDescent="0.25"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</row>
    <row r="75" spans="20:45" x14ac:dyDescent="0.25"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</row>
    <row r="76" spans="20:45" x14ac:dyDescent="0.25"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</row>
    <row r="77" spans="20:45" x14ac:dyDescent="0.25"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</row>
    <row r="78" spans="20:45" x14ac:dyDescent="0.25"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</row>
    <row r="79" spans="20:45" x14ac:dyDescent="0.25"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</row>
    <row r="80" spans="20:45" x14ac:dyDescent="0.25"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</row>
    <row r="81" spans="20:45" x14ac:dyDescent="0.25"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</row>
    <row r="82" spans="20:45" x14ac:dyDescent="0.25"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</row>
    <row r="83" spans="20:45" x14ac:dyDescent="0.25"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</row>
    <row r="84" spans="20:45" x14ac:dyDescent="0.25"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</row>
    <row r="85" spans="20:45" x14ac:dyDescent="0.25"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</row>
    <row r="86" spans="20:45" x14ac:dyDescent="0.25"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</row>
    <row r="87" spans="20:45" x14ac:dyDescent="0.25"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</row>
    <row r="88" spans="20:45" x14ac:dyDescent="0.25"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</row>
    <row r="89" spans="20:45" x14ac:dyDescent="0.25"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</row>
    <row r="90" spans="20:45" x14ac:dyDescent="0.25"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</row>
    <row r="91" spans="20:45" x14ac:dyDescent="0.25"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</row>
    <row r="92" spans="20:45" x14ac:dyDescent="0.25"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</row>
    <row r="93" spans="20:45" x14ac:dyDescent="0.25"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</row>
    <row r="94" spans="20:45" x14ac:dyDescent="0.25"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</row>
    <row r="95" spans="20:45" x14ac:dyDescent="0.25"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</row>
    <row r="96" spans="20:45" x14ac:dyDescent="0.25"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</row>
    <row r="97" spans="34:45" x14ac:dyDescent="0.25"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</row>
    <row r="98" spans="34:45" x14ac:dyDescent="0.25"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</row>
    <row r="99" spans="34:45" x14ac:dyDescent="0.25"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</row>
    <row r="100" spans="34:45" x14ac:dyDescent="0.25"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</row>
    <row r="101" spans="34:45" x14ac:dyDescent="0.25"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</row>
    <row r="102" spans="34:45" x14ac:dyDescent="0.25"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</row>
    <row r="103" spans="34:45" x14ac:dyDescent="0.25"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</row>
    <row r="104" spans="34:45" x14ac:dyDescent="0.25"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</row>
    <row r="105" spans="34:45" x14ac:dyDescent="0.25"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</row>
    <row r="106" spans="34:45" x14ac:dyDescent="0.25"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</row>
    <row r="107" spans="34:45" x14ac:dyDescent="0.25"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</row>
    <row r="108" spans="34:45" x14ac:dyDescent="0.25"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</row>
    <row r="109" spans="34:45" x14ac:dyDescent="0.25"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</row>
    <row r="110" spans="34:45" x14ac:dyDescent="0.25"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</row>
    <row r="111" spans="34:45" x14ac:dyDescent="0.25"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</row>
    <row r="112" spans="34:45" x14ac:dyDescent="0.25"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</row>
    <row r="113" spans="34:45" x14ac:dyDescent="0.25"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</row>
    <row r="114" spans="34:45" x14ac:dyDescent="0.25"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</row>
    <row r="115" spans="34:45" x14ac:dyDescent="0.25"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</row>
    <row r="116" spans="34:45" x14ac:dyDescent="0.25"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</row>
    <row r="117" spans="34:45" x14ac:dyDescent="0.25"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</row>
    <row r="118" spans="34:45" x14ac:dyDescent="0.25"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</row>
    <row r="119" spans="34:45" x14ac:dyDescent="0.25"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</row>
    <row r="120" spans="34:45" x14ac:dyDescent="0.25"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</row>
    <row r="121" spans="34:45" x14ac:dyDescent="0.25"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</row>
    <row r="122" spans="34:45" x14ac:dyDescent="0.25"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</row>
    <row r="123" spans="34:45" x14ac:dyDescent="0.25"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</row>
    <row r="124" spans="34:45" x14ac:dyDescent="0.25"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</row>
    <row r="125" spans="34:45" x14ac:dyDescent="0.25"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</row>
    <row r="126" spans="34:45" x14ac:dyDescent="0.25"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</row>
    <row r="127" spans="34:45" x14ac:dyDescent="0.25"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</row>
    <row r="128" spans="34:45" x14ac:dyDescent="0.25"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</row>
    <row r="129" spans="34:45" x14ac:dyDescent="0.25"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</row>
    <row r="130" spans="34:45" x14ac:dyDescent="0.25"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</row>
    <row r="131" spans="34:45" x14ac:dyDescent="0.25"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</row>
    <row r="132" spans="34:45" x14ac:dyDescent="0.25"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</row>
    <row r="133" spans="34:45" x14ac:dyDescent="0.25"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</row>
    <row r="134" spans="34:45" x14ac:dyDescent="0.25"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</row>
    <row r="135" spans="34:45" x14ac:dyDescent="0.25"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</row>
    <row r="136" spans="34:45" x14ac:dyDescent="0.25"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</row>
    <row r="137" spans="34:45" x14ac:dyDescent="0.25"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</row>
    <row r="138" spans="34:45" x14ac:dyDescent="0.25"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</row>
    <row r="139" spans="34:45" x14ac:dyDescent="0.25"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</row>
    <row r="140" spans="34:45" x14ac:dyDescent="0.25"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</row>
    <row r="141" spans="34:45" x14ac:dyDescent="0.25"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</row>
    <row r="142" spans="34:45" x14ac:dyDescent="0.25"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</row>
    <row r="143" spans="34:45" x14ac:dyDescent="0.25"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</row>
    <row r="144" spans="34:45" x14ac:dyDescent="0.25"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</row>
    <row r="145" spans="34:45" x14ac:dyDescent="0.25"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</row>
    <row r="146" spans="34:45" x14ac:dyDescent="0.25"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</row>
    <row r="147" spans="34:45" x14ac:dyDescent="0.25"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</row>
    <row r="148" spans="34:45" x14ac:dyDescent="0.25"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</row>
    <row r="149" spans="34:45" x14ac:dyDescent="0.25"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</row>
    <row r="150" spans="34:45" x14ac:dyDescent="0.25"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</row>
    <row r="151" spans="34:45" x14ac:dyDescent="0.25"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</row>
    <row r="152" spans="34:45" x14ac:dyDescent="0.25"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</row>
    <row r="153" spans="34:45" x14ac:dyDescent="0.25"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</row>
    <row r="154" spans="34:45" x14ac:dyDescent="0.25"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</row>
    <row r="155" spans="34:45" x14ac:dyDescent="0.25"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</row>
    <row r="156" spans="34:45" x14ac:dyDescent="0.25"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</row>
    <row r="157" spans="34:45" x14ac:dyDescent="0.25"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</row>
    <row r="158" spans="34:45" x14ac:dyDescent="0.25"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</row>
    <row r="159" spans="34:45" x14ac:dyDescent="0.25"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</row>
    <row r="160" spans="34:45" x14ac:dyDescent="0.25"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</row>
    <row r="161" spans="34:45" x14ac:dyDescent="0.25"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</row>
    <row r="162" spans="34:45" x14ac:dyDescent="0.25"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</row>
    <row r="163" spans="34:45" x14ac:dyDescent="0.25"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</row>
    <row r="164" spans="34:45" x14ac:dyDescent="0.25"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</row>
    <row r="165" spans="34:45" x14ac:dyDescent="0.25"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</row>
    <row r="166" spans="34:45" x14ac:dyDescent="0.25"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</row>
    <row r="167" spans="34:45" x14ac:dyDescent="0.25"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</row>
    <row r="168" spans="34:45" x14ac:dyDescent="0.25"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</row>
    <row r="169" spans="34:45" x14ac:dyDescent="0.25"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</row>
    <row r="170" spans="34:45" x14ac:dyDescent="0.25"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</row>
    <row r="171" spans="34:45" x14ac:dyDescent="0.25"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</row>
    <row r="172" spans="34:45" x14ac:dyDescent="0.25"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</row>
    <row r="173" spans="34:45" x14ac:dyDescent="0.25"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</row>
    <row r="174" spans="34:45" x14ac:dyDescent="0.25"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</row>
    <row r="175" spans="34:45" x14ac:dyDescent="0.25"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</row>
    <row r="176" spans="34:45" x14ac:dyDescent="0.25"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</row>
    <row r="177" spans="34:45" x14ac:dyDescent="0.25"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</row>
    <row r="178" spans="34:45" x14ac:dyDescent="0.25"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</row>
    <row r="179" spans="34:45" x14ac:dyDescent="0.25"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</row>
    <row r="180" spans="34:45" x14ac:dyDescent="0.25"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</row>
  </sheetData>
  <mergeCells count="6">
    <mergeCell ref="T1:AF1"/>
    <mergeCell ref="AH1:AS1"/>
    <mergeCell ref="C2:C3"/>
    <mergeCell ref="D2:D3"/>
    <mergeCell ref="E2:E3"/>
    <mergeCell ref="F2:H2"/>
  </mergeCells>
  <phoneticPr fontId="5" type="noConversion"/>
  <conditionalFormatting sqref="F4:F4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F5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6:H50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G4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:G5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H4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5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:I4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4:O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4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联系方式及申明</vt:lpstr>
      <vt:lpstr>横向对比</vt:lpstr>
      <vt:lpstr>纵向时序</vt:lpstr>
      <vt:lpstr>单指标趋势</vt:lpstr>
      <vt:lpstr>超额拨备</vt:lpstr>
      <vt:lpstr>【输出】数据汇总</vt:lpstr>
      <vt:lpstr>估值散点图-回收率0</vt:lpstr>
      <vt:lpstr>估值散点图-回收率30%</vt:lpstr>
      <vt:lpstr>估值散点图-回收率50%</vt:lpstr>
      <vt:lpstr>不同回收率下超额拨备</vt:lpstr>
      <vt:lpstr>输出-隐含ROE</vt:lpstr>
      <vt:lpstr>估值&amp;ROE还原散点图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胤琳 刘</dc:creator>
  <cp:lastModifiedBy>雪阳 文</cp:lastModifiedBy>
  <cp:lastPrinted>2026-03-09T03:11:05Z</cp:lastPrinted>
  <dcterms:created xsi:type="dcterms:W3CDTF">2025-09-09T05:10:11Z</dcterms:created>
  <dcterms:modified xsi:type="dcterms:W3CDTF">2026-03-31T17:29:37Z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0058CD55-8470-4575-A103-AAA247495E03</vt:lpwstr>
  </property>
</Properties>
</file>